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63F4F238-4E4C-4248-B7BF-FA015C126CD0}" xr6:coauthVersionLast="47" xr6:coauthVersionMax="47" xr10:uidLastSave="{00000000-0000-0000-0000-000000000000}"/>
  <bookViews>
    <workbookView xWindow="-108" yWindow="-108" windowWidth="23256" windowHeight="12456" firstSheet="13" activeTab="26" xr2:uid="{00000000-000D-0000-FFFF-FFFF00000000}"/>
  </bookViews>
  <sheets>
    <sheet name="1.2" sheetId="1" r:id="rId1"/>
    <sheet name="2.2" sheetId="2" r:id="rId2"/>
    <sheet name="3.2" sheetId="3" r:id="rId3"/>
    <sheet name="4.2" sheetId="4" r:id="rId4"/>
    <sheet name="5.2" sheetId="5" r:id="rId5"/>
    <sheet name="6.2" sheetId="6" r:id="rId6"/>
    <sheet name="7.2" sheetId="7" r:id="rId7"/>
    <sheet name="9.2" sheetId="8" r:id="rId8"/>
    <sheet name="10.2" sheetId="9" r:id="rId9"/>
    <sheet name="11.2" sheetId="10" r:id="rId10"/>
    <sheet name="12.2" sheetId="11" r:id="rId11"/>
    <sheet name="13.2" sheetId="12" r:id="rId12"/>
    <sheet name="14.2" sheetId="13" r:id="rId13"/>
    <sheet name="15.2" sheetId="14" r:id="rId14"/>
    <sheet name="16.2" sheetId="15" r:id="rId15"/>
    <sheet name="17.2" sheetId="16" r:id="rId16"/>
    <sheet name="18.2" sheetId="17" r:id="rId17"/>
    <sheet name="19.2" sheetId="18" r:id="rId18"/>
    <sheet name="20.2" sheetId="19" r:id="rId19"/>
    <sheet name="21.2" sheetId="20" r:id="rId20"/>
    <sheet name="22.2" sheetId="21" r:id="rId21"/>
    <sheet name="23.2" sheetId="22" r:id="rId22"/>
    <sheet name="24.2" sheetId="23" r:id="rId23"/>
    <sheet name="25.2" sheetId="24" r:id="rId24"/>
    <sheet name="26.2" sheetId="25" r:id="rId25"/>
    <sheet name="27.2" sheetId="26" r:id="rId26"/>
    <sheet name="28.2" sheetId="27" r:id="rId27"/>
    <sheet name="29.2" sheetId="28" r:id="rId28"/>
  </sheets>
  <definedNames>
    <definedName name="_xlnm._FilterDatabase" localSheetId="0" hidden="1">'1.2'!$A$2:$D$328</definedName>
    <definedName name="_xlnm._FilterDatabase" localSheetId="8" hidden="1">'10.2'!$A$2:$D$329</definedName>
    <definedName name="_xlnm._FilterDatabase" localSheetId="9" hidden="1">'11.2'!$A$2:$D$328</definedName>
    <definedName name="_xlnm._FilterDatabase" localSheetId="10" hidden="1">'12.2'!$A$2:$D$328</definedName>
    <definedName name="_xlnm._FilterDatabase" localSheetId="11" hidden="1">'13.2'!$A$2:$D$328</definedName>
    <definedName name="_xlnm._FilterDatabase" localSheetId="12" hidden="1">'14.2'!$A$2:$D$328</definedName>
    <definedName name="_xlnm._FilterDatabase" localSheetId="13" hidden="1">'15.2'!$A$2:$D$329</definedName>
    <definedName name="_xlnm._FilterDatabase" localSheetId="14" hidden="1">'16.2'!$A$2:$G$329</definedName>
    <definedName name="_xlnm._FilterDatabase" localSheetId="15" hidden="1">'17.2'!$A$2:$D$329</definedName>
    <definedName name="_xlnm._FilterDatabase" localSheetId="16" hidden="1">'18.2'!$A$2:$D$329</definedName>
    <definedName name="_xlnm._FilterDatabase" localSheetId="17" hidden="1">'19.2'!$A$2:$D$329</definedName>
    <definedName name="_xlnm._FilterDatabase" localSheetId="1" hidden="1">'2.2'!$A$2:$D$328</definedName>
    <definedName name="_xlnm._FilterDatabase" localSheetId="18" hidden="1">'20.2'!$A$2:$D$330</definedName>
    <definedName name="_xlnm._FilterDatabase" localSheetId="19" hidden="1">'21.2'!$A$2:$D$330</definedName>
    <definedName name="_xlnm._FilterDatabase" localSheetId="20" hidden="1">'22.2'!$A$2:$D$330</definedName>
    <definedName name="_xlnm._FilterDatabase" localSheetId="21" hidden="1">'23.2'!$A$2:$D$330</definedName>
    <definedName name="_xlnm._FilterDatabase" localSheetId="22" hidden="1">'24.2'!$A$2:$D$330</definedName>
    <definedName name="_xlnm._FilterDatabase" localSheetId="23" hidden="1">'25.2'!$A$2:$D$330</definedName>
    <definedName name="_xlnm._FilterDatabase" localSheetId="24" hidden="1">'26.2'!$A$2:$D$330</definedName>
    <definedName name="_xlnm._FilterDatabase" localSheetId="25" hidden="1">'27.2'!$A$2:$D$330</definedName>
    <definedName name="_xlnm._FilterDatabase" localSheetId="26" hidden="1">'28.2'!$A$2:$D$330</definedName>
    <definedName name="_xlnm._FilterDatabase" localSheetId="27" hidden="1">'29.2'!$A$2:$D$330</definedName>
    <definedName name="_xlnm._FilterDatabase" localSheetId="2" hidden="1">'3.2'!$A$2:$IV$329</definedName>
    <definedName name="_xlnm._FilterDatabase" localSheetId="3" hidden="1">'4.2'!$A$2:$D$328</definedName>
    <definedName name="_xlnm._FilterDatabase" localSheetId="4" hidden="1">'5.2'!$A$2:$D$328</definedName>
    <definedName name="_xlnm._FilterDatabase" localSheetId="5" hidden="1">'6.2'!$A$2:$D$328</definedName>
    <definedName name="_xlnm._FilterDatabase" localSheetId="6" hidden="1">'7.2'!$A$2:$D$328</definedName>
    <definedName name="_xlnm._FilterDatabase" localSheetId="7" hidden="1">'9.2'!$A$2:$D$328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5" i="27" l="1"/>
  <c r="D4" i="28" l="1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4" i="28"/>
  <c r="D25" i="28"/>
  <c r="D26" i="28"/>
  <c r="D27" i="28"/>
  <c r="D29" i="28"/>
  <c r="D30" i="28"/>
  <c r="D31" i="28"/>
  <c r="D33" i="28"/>
  <c r="D34" i="28"/>
  <c r="D35" i="28"/>
  <c r="D36" i="28"/>
  <c r="D37" i="28"/>
  <c r="D38" i="28"/>
  <c r="D39" i="28"/>
  <c r="D40" i="28"/>
  <c r="D41" i="28"/>
  <c r="D42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8" i="28"/>
  <c r="D69" i="28"/>
  <c r="D70" i="28"/>
  <c r="D71" i="28"/>
  <c r="D72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6" i="28"/>
  <c r="D147" i="28"/>
  <c r="D148" i="28"/>
  <c r="D149" i="28"/>
  <c r="D150" i="28"/>
  <c r="D151" i="28"/>
  <c r="D152" i="28"/>
  <c r="D153" i="28"/>
  <c r="D154" i="28"/>
  <c r="D155" i="28"/>
  <c r="D157" i="28"/>
  <c r="D158" i="28"/>
  <c r="D159" i="28"/>
  <c r="D160" i="28"/>
  <c r="D161" i="28"/>
  <c r="D162" i="28"/>
  <c r="D163" i="28"/>
  <c r="D164" i="28"/>
  <c r="D165" i="28"/>
  <c r="D166" i="28"/>
  <c r="D168" i="28"/>
  <c r="D169" i="28"/>
  <c r="D171" i="28"/>
  <c r="D172" i="28"/>
  <c r="D173" i="28"/>
  <c r="D174" i="28"/>
  <c r="D175" i="28"/>
  <c r="D176" i="28"/>
  <c r="D177" i="28"/>
  <c r="D178" i="28"/>
  <c r="D179" i="28"/>
  <c r="D180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" i="28"/>
  <c r="B286" i="28"/>
  <c r="D286" i="28" s="1"/>
  <c r="B274" i="28"/>
  <c r="B258" i="28"/>
  <c r="D258" i="28" s="1"/>
  <c r="B200" i="28"/>
  <c r="D200" i="28" s="1"/>
  <c r="B195" i="28"/>
  <c r="B181" i="28"/>
  <c r="D181" i="28" s="1"/>
  <c r="B170" i="28"/>
  <c r="D170" i="28" s="1"/>
  <c r="B167" i="28"/>
  <c r="D167" i="28" s="1"/>
  <c r="B156" i="28"/>
  <c r="D156" i="28" s="1"/>
  <c r="B145" i="28"/>
  <c r="D145" i="28" s="1"/>
  <c r="B120" i="28"/>
  <c r="B114" i="28"/>
  <c r="D114" i="28" s="1"/>
  <c r="B113" i="28"/>
  <c r="D113" i="28" s="1"/>
  <c r="B73" i="28"/>
  <c r="D73" i="28" s="1"/>
  <c r="B67" i="28"/>
  <c r="D67" i="28" s="1"/>
  <c r="B43" i="28"/>
  <c r="D43" i="28" s="1"/>
  <c r="B32" i="28"/>
  <c r="D32" i="28" s="1"/>
  <c r="B28" i="28"/>
  <c r="D28" i="28" s="1"/>
  <c r="B23" i="28"/>
  <c r="D23" i="28" s="1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4" i="27"/>
  <c r="D115" i="27"/>
  <c r="D116" i="27"/>
  <c r="D117" i="27"/>
  <c r="D118" i="27"/>
  <c r="D119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" i="27"/>
  <c r="B181" i="27"/>
  <c r="D181" i="27" s="1"/>
  <c r="B167" i="27"/>
  <c r="D167" i="27" s="1"/>
  <c r="B145" i="27"/>
  <c r="D145" i="27" s="1"/>
  <c r="B120" i="27"/>
  <c r="D120" i="27" s="1"/>
  <c r="B113" i="27"/>
  <c r="D113" i="27" s="1"/>
  <c r="B68" i="27"/>
  <c r="D68" i="27" s="1"/>
  <c r="B67" i="27"/>
  <c r="D67" i="27" s="1"/>
  <c r="B43" i="27"/>
  <c r="B32" i="27"/>
  <c r="B28" i="27"/>
  <c r="B23" i="27"/>
  <c r="D330" i="28" l="1"/>
  <c r="B330" i="28"/>
  <c r="D330" i="27"/>
  <c r="B330" i="27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4" i="26"/>
  <c r="D25" i="26"/>
  <c r="D26" i="26"/>
  <c r="D27" i="26"/>
  <c r="D29" i="26"/>
  <c r="D30" i="26"/>
  <c r="D31" i="26"/>
  <c r="D33" i="26"/>
  <c r="D34" i="26"/>
  <c r="D36" i="26"/>
  <c r="D37" i="26"/>
  <c r="D38" i="26"/>
  <c r="D39" i="26"/>
  <c r="D40" i="26"/>
  <c r="D41" i="26"/>
  <c r="D42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4" i="26"/>
  <c r="D115" i="26"/>
  <c r="D116" i="26"/>
  <c r="D117" i="26"/>
  <c r="D118" i="26"/>
  <c r="D119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" i="26"/>
  <c r="B182" i="26"/>
  <c r="D182" i="26" s="1"/>
  <c r="B181" i="26"/>
  <c r="D181" i="26" s="1"/>
  <c r="B167" i="26"/>
  <c r="D167" i="26" s="1"/>
  <c r="B145" i="26"/>
  <c r="D145" i="26" s="1"/>
  <c r="B120" i="26"/>
  <c r="D120" i="26" s="1"/>
  <c r="B113" i="26"/>
  <c r="D113" i="26" s="1"/>
  <c r="B68" i="26"/>
  <c r="D68" i="26" s="1"/>
  <c r="B67" i="26"/>
  <c r="D67" i="26" s="1"/>
  <c r="B43" i="26"/>
  <c r="D43" i="26" s="1"/>
  <c r="B35" i="26"/>
  <c r="D35" i="26" s="1"/>
  <c r="B32" i="26"/>
  <c r="D32" i="26" s="1"/>
  <c r="B28" i="26"/>
  <c r="B23" i="26"/>
  <c r="D23" i="26" s="1"/>
  <c r="L336" i="27" l="1"/>
  <c r="L335" i="27"/>
  <c r="B330" i="26"/>
  <c r="D28" i="26"/>
  <c r="D330" i="26" s="1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1" i="25"/>
  <c r="D22" i="25"/>
  <c r="D23" i="25"/>
  <c r="D24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8" i="25"/>
  <c r="D49" i="25"/>
  <c r="D50" i="25"/>
  <c r="D51" i="25"/>
  <c r="D52" i="25"/>
  <c r="D53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80" i="25"/>
  <c r="D181" i="25"/>
  <c r="D182" i="25"/>
  <c r="D183" i="25"/>
  <c r="D185" i="25"/>
  <c r="D186" i="25"/>
  <c r="D187" i="25"/>
  <c r="D188" i="25"/>
  <c r="D189" i="25"/>
  <c r="D190" i="25"/>
  <c r="D191" i="25"/>
  <c r="D192" i="25"/>
  <c r="D193" i="25"/>
  <c r="D194" i="25"/>
  <c r="D195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5" i="25"/>
  <c r="D216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3" i="25"/>
  <c r="D244" i="25"/>
  <c r="D245" i="25"/>
  <c r="D246" i="25"/>
  <c r="D247" i="25"/>
  <c r="D248" i="25"/>
  <c r="D249" i="25"/>
  <c r="D250" i="25"/>
  <c r="D252" i="25"/>
  <c r="D253" i="25"/>
  <c r="D254" i="25"/>
  <c r="D256" i="25"/>
  <c r="D257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3" i="25"/>
  <c r="D284" i="25"/>
  <c r="D286" i="25"/>
  <c r="D287" i="25"/>
  <c r="D288" i="25"/>
  <c r="D289" i="25"/>
  <c r="D290" i="25"/>
  <c r="D291" i="25"/>
  <c r="D292" i="25"/>
  <c r="D293" i="25"/>
  <c r="D294" i="25"/>
  <c r="D295" i="25"/>
  <c r="D296" i="25"/>
  <c r="D297" i="25"/>
  <c r="D298" i="25"/>
  <c r="D299" i="25"/>
  <c r="D300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7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" i="25"/>
  <c r="B301" i="25"/>
  <c r="D301" i="25" s="1"/>
  <c r="B285" i="25"/>
  <c r="D285" i="25" s="1"/>
  <c r="B282" i="25"/>
  <c r="D282" i="25" s="1"/>
  <c r="B255" i="25"/>
  <c r="D255" i="25" s="1"/>
  <c r="B251" i="25"/>
  <c r="D251" i="25" s="1"/>
  <c r="B242" i="25"/>
  <c r="D242" i="25" s="1"/>
  <c r="B217" i="25"/>
  <c r="D217" i="25" s="1"/>
  <c r="B214" i="25"/>
  <c r="D214" i="25" s="1"/>
  <c r="B196" i="25"/>
  <c r="D196" i="25" s="1"/>
  <c r="B184" i="25"/>
  <c r="D184" i="25" s="1"/>
  <c r="B179" i="25"/>
  <c r="D179" i="25" s="1"/>
  <c r="B178" i="25"/>
  <c r="D178" i="25" s="1"/>
  <c r="B107" i="25"/>
  <c r="D107" i="25" s="1"/>
  <c r="B72" i="25"/>
  <c r="D72" i="25" s="1"/>
  <c r="B54" i="25"/>
  <c r="D54" i="25" s="1"/>
  <c r="B47" i="25"/>
  <c r="D47" i="25" s="1"/>
  <c r="B25" i="25"/>
  <c r="D25" i="25" s="1"/>
  <c r="B20" i="25"/>
  <c r="B330" i="25" l="1"/>
  <c r="D20" i="25"/>
  <c r="D330" i="25" s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4" i="24"/>
  <c r="D25" i="24"/>
  <c r="D26" i="24"/>
  <c r="D27" i="24"/>
  <c r="D29" i="24"/>
  <c r="D30" i="24"/>
  <c r="D31" i="24"/>
  <c r="D33" i="24"/>
  <c r="D34" i="24"/>
  <c r="D35" i="24"/>
  <c r="D36" i="24"/>
  <c r="D37" i="24"/>
  <c r="D38" i="24"/>
  <c r="D39" i="24"/>
  <c r="D40" i="24"/>
  <c r="D41" i="24"/>
  <c r="D42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4" i="24"/>
  <c r="D115" i="24"/>
  <c r="D116" i="24"/>
  <c r="D117" i="24"/>
  <c r="D118" i="24"/>
  <c r="D119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3" i="24"/>
  <c r="D185" i="24"/>
  <c r="D186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5" i="24"/>
  <c r="D276" i="24"/>
  <c r="D277" i="24"/>
  <c r="D278" i="24"/>
  <c r="D279" i="24"/>
  <c r="D280" i="24"/>
  <c r="D281" i="24"/>
  <c r="D282" i="24"/>
  <c r="D283" i="24"/>
  <c r="D284" i="24"/>
  <c r="D285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" i="24"/>
  <c r="B309" i="24"/>
  <c r="D309" i="24" s="1"/>
  <c r="B286" i="24"/>
  <c r="D286" i="24" s="1"/>
  <c r="B274" i="24"/>
  <c r="D274" i="24" s="1"/>
  <c r="B238" i="24"/>
  <c r="D238" i="24" s="1"/>
  <c r="B187" i="24"/>
  <c r="D187" i="24" s="1"/>
  <c r="B184" i="24"/>
  <c r="D184" i="24" s="1"/>
  <c r="B182" i="24"/>
  <c r="D182" i="24" s="1"/>
  <c r="B181" i="24"/>
  <c r="D181" i="24" s="1"/>
  <c r="B167" i="24"/>
  <c r="D167" i="24" s="1"/>
  <c r="B145" i="24"/>
  <c r="D145" i="24" s="1"/>
  <c r="B120" i="24"/>
  <c r="D120" i="24" s="1"/>
  <c r="B113" i="24"/>
  <c r="D113" i="24" s="1"/>
  <c r="B83" i="24"/>
  <c r="D83" i="24" s="1"/>
  <c r="B68" i="24"/>
  <c r="D68" i="24" s="1"/>
  <c r="B67" i="24"/>
  <c r="D67" i="24" s="1"/>
  <c r="B43" i="24"/>
  <c r="D43" i="24" s="1"/>
  <c r="B32" i="24"/>
  <c r="D32" i="24" s="1"/>
  <c r="B28" i="24"/>
  <c r="D28" i="24" s="1"/>
  <c r="B23" i="24"/>
  <c r="D23" i="24" s="1"/>
  <c r="B330" i="24" l="1"/>
  <c r="D330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4" i="23"/>
  <c r="D25" i="23"/>
  <c r="D27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4" i="23"/>
  <c r="D115" i="23"/>
  <c r="D116" i="23"/>
  <c r="D117" i="23"/>
  <c r="D118" i="23"/>
  <c r="D119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61" i="23"/>
  <c r="D262" i="23"/>
  <c r="D263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95" i="23"/>
  <c r="D296" i="23"/>
  <c r="D297" i="23"/>
  <c r="D298" i="23"/>
  <c r="D299" i="23"/>
  <c r="D300" i="23"/>
  <c r="D301" i="23"/>
  <c r="D302" i="23"/>
  <c r="D303" i="23"/>
  <c r="D304" i="23"/>
  <c r="D305" i="23"/>
  <c r="D306" i="23"/>
  <c r="D307" i="23"/>
  <c r="D308" i="23"/>
  <c r="D309" i="23"/>
  <c r="D310" i="23"/>
  <c r="D311" i="23"/>
  <c r="D312" i="23"/>
  <c r="D313" i="23"/>
  <c r="D314" i="23"/>
  <c r="D315" i="23"/>
  <c r="D316" i="23"/>
  <c r="D317" i="23"/>
  <c r="D318" i="23"/>
  <c r="D319" i="23"/>
  <c r="D320" i="23"/>
  <c r="D321" i="23"/>
  <c r="D322" i="23"/>
  <c r="D323" i="23"/>
  <c r="D324" i="23"/>
  <c r="D325" i="23"/>
  <c r="D326" i="23"/>
  <c r="D327" i="23"/>
  <c r="D328" i="23"/>
  <c r="D329" i="23"/>
  <c r="D3" i="23"/>
  <c r="B182" i="23"/>
  <c r="D182" i="23" s="1"/>
  <c r="B167" i="23"/>
  <c r="D167" i="23" s="1"/>
  <c r="B145" i="23"/>
  <c r="B120" i="23"/>
  <c r="D120" i="23" s="1"/>
  <c r="B113" i="23"/>
  <c r="D113" i="23" s="1"/>
  <c r="B43" i="23"/>
  <c r="D43" i="23" s="1"/>
  <c r="B28" i="23"/>
  <c r="D28" i="23" s="1"/>
  <c r="B26" i="23"/>
  <c r="D26" i="23" s="1"/>
  <c r="B23" i="23"/>
  <c r="D23" i="23" s="1"/>
  <c r="B330" i="23" l="1"/>
  <c r="D330" i="23"/>
  <c r="D4" i="22" l="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4" i="22"/>
  <c r="D25" i="22"/>
  <c r="D26" i="22"/>
  <c r="D27" i="22"/>
  <c r="D28" i="22"/>
  <c r="D29" i="22"/>
  <c r="D30" i="22"/>
  <c r="D31" i="22"/>
  <c r="D33" i="22"/>
  <c r="D34" i="22"/>
  <c r="D36" i="22"/>
  <c r="D37" i="22"/>
  <c r="D38" i="22"/>
  <c r="D39" i="22"/>
  <c r="D40" i="22"/>
  <c r="D41" i="22"/>
  <c r="D42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5" i="22"/>
  <c r="D116" i="22"/>
  <c r="D117" i="22"/>
  <c r="D118" i="22"/>
  <c r="D119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3" i="22"/>
  <c r="D184" i="22"/>
  <c r="D185" i="22"/>
  <c r="D186" i="22"/>
  <c r="D188" i="22"/>
  <c r="D189" i="22"/>
  <c r="D190" i="22"/>
  <c r="D191" i="22"/>
  <c r="D192" i="22"/>
  <c r="D193" i="22"/>
  <c r="D194" i="22"/>
  <c r="D195" i="22"/>
  <c r="D196" i="22"/>
  <c r="D197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" i="22"/>
  <c r="B286" i="22"/>
  <c r="D286" i="22" s="1"/>
  <c r="B198" i="22"/>
  <c r="D198" i="22" s="1"/>
  <c r="B187" i="22"/>
  <c r="D187" i="22" s="1"/>
  <c r="B182" i="22"/>
  <c r="D182" i="22" s="1"/>
  <c r="B181" i="22"/>
  <c r="D181" i="22" s="1"/>
  <c r="B167" i="22"/>
  <c r="D167" i="22" s="1"/>
  <c r="B120" i="22"/>
  <c r="D120" i="22" s="1"/>
  <c r="B114" i="22"/>
  <c r="D114" i="22" s="1"/>
  <c r="B113" i="22"/>
  <c r="D113" i="22" s="1"/>
  <c r="B83" i="22"/>
  <c r="D83" i="22" s="1"/>
  <c r="B68" i="22"/>
  <c r="D68" i="22" s="1"/>
  <c r="B43" i="22"/>
  <c r="D43" i="22" s="1"/>
  <c r="B35" i="22"/>
  <c r="D35" i="22" s="1"/>
  <c r="B32" i="22"/>
  <c r="D32" i="22" s="1"/>
  <c r="B23" i="22"/>
  <c r="D23" i="22" s="1"/>
  <c r="B330" i="22" l="1"/>
  <c r="D330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4" i="21"/>
  <c r="D25" i="21"/>
  <c r="D26" i="21"/>
  <c r="D27" i="21"/>
  <c r="D28" i="21"/>
  <c r="D29" i="21"/>
  <c r="D30" i="21"/>
  <c r="D31" i="21"/>
  <c r="D33" i="21"/>
  <c r="D34" i="21"/>
  <c r="D35" i="21"/>
  <c r="D36" i="21"/>
  <c r="D37" i="21"/>
  <c r="D38" i="21"/>
  <c r="D39" i="21"/>
  <c r="D40" i="21"/>
  <c r="D41" i="21"/>
  <c r="D42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4" i="21"/>
  <c r="D115" i="21"/>
  <c r="D116" i="21"/>
  <c r="D117" i="21"/>
  <c r="D118" i="21"/>
  <c r="D119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" i="21"/>
  <c r="B274" i="21"/>
  <c r="D274" i="21" s="1"/>
  <c r="B182" i="21"/>
  <c r="D182" i="21" s="1"/>
  <c r="B181" i="21"/>
  <c r="D181" i="21" s="1"/>
  <c r="B120" i="21"/>
  <c r="D120" i="21" s="1"/>
  <c r="B113" i="21"/>
  <c r="D113" i="21" s="1"/>
  <c r="B43" i="21"/>
  <c r="D43" i="21" s="1"/>
  <c r="B32" i="21"/>
  <c r="D32" i="21" s="1"/>
  <c r="B23" i="21"/>
  <c r="B330" i="21" l="1"/>
  <c r="D23" i="21"/>
  <c r="D330" i="21" s="1"/>
  <c r="D4" i="20"/>
  <c r="D5" i="20"/>
  <c r="D6" i="20"/>
  <c r="D7" i="20"/>
  <c r="D8" i="20"/>
  <c r="D9" i="20"/>
  <c r="D10" i="20"/>
  <c r="D11" i="20"/>
  <c r="D12" i="20"/>
  <c r="D14" i="20"/>
  <c r="D15" i="20"/>
  <c r="D16" i="20"/>
  <c r="D17" i="20"/>
  <c r="D18" i="20"/>
  <c r="D19" i="20"/>
  <c r="D21" i="20"/>
  <c r="D22" i="20"/>
  <c r="D23" i="20"/>
  <c r="D24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80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7" i="20"/>
  <c r="D198" i="20"/>
  <c r="D199" i="20"/>
  <c r="D201" i="20"/>
  <c r="D202" i="20"/>
  <c r="D203" i="20"/>
  <c r="D204" i="20"/>
  <c r="D205" i="20"/>
  <c r="D206" i="20"/>
  <c r="D208" i="20"/>
  <c r="D209" i="20"/>
  <c r="D210" i="20"/>
  <c r="D211" i="20"/>
  <c r="D212" i="20"/>
  <c r="D213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4" i="20"/>
  <c r="D245" i="20"/>
  <c r="D246" i="20"/>
  <c r="D247" i="20"/>
  <c r="D248" i="20"/>
  <c r="D249" i="20"/>
  <c r="D250" i="20"/>
  <c r="D252" i="20"/>
  <c r="D253" i="20"/>
  <c r="D254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" i="20"/>
  <c r="B285" i="20"/>
  <c r="D285" i="20" s="1"/>
  <c r="B255" i="20"/>
  <c r="D255" i="20" s="1"/>
  <c r="B251" i="20"/>
  <c r="D251" i="20" s="1"/>
  <c r="B243" i="20"/>
  <c r="D243" i="20" s="1"/>
  <c r="B214" i="20"/>
  <c r="D214" i="20" s="1"/>
  <c r="B207" i="20"/>
  <c r="D207" i="20" s="1"/>
  <c r="B200" i="20"/>
  <c r="D200" i="20" s="1"/>
  <c r="B196" i="20"/>
  <c r="D196" i="20" s="1"/>
  <c r="B181" i="20"/>
  <c r="D181" i="20" s="1"/>
  <c r="B179" i="20"/>
  <c r="D179" i="20" s="1"/>
  <c r="B178" i="20"/>
  <c r="D178" i="20" s="1"/>
  <c r="B164" i="20"/>
  <c r="D164" i="20" s="1"/>
  <c r="B47" i="20"/>
  <c r="D47" i="20" s="1"/>
  <c r="B25" i="20"/>
  <c r="D25" i="20" s="1"/>
  <c r="B20" i="20"/>
  <c r="B13" i="20"/>
  <c r="D13" i="20" s="1"/>
  <c r="B330" i="20" l="1"/>
  <c r="D20" i="20"/>
  <c r="D330" i="20" s="1"/>
  <c r="D4" i="19"/>
  <c r="D5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1" i="19"/>
  <c r="D22" i="19"/>
  <c r="D23" i="19"/>
  <c r="D24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5" i="19"/>
  <c r="D166" i="19"/>
  <c r="D167" i="19"/>
  <c r="D168" i="19"/>
  <c r="D170" i="19"/>
  <c r="D171" i="19"/>
  <c r="D172" i="19"/>
  <c r="D173" i="19"/>
  <c r="D174" i="19"/>
  <c r="D175" i="19"/>
  <c r="D176" i="19"/>
  <c r="D177" i="19"/>
  <c r="D180" i="19"/>
  <c r="D182" i="19"/>
  <c r="D183" i="19"/>
  <c r="D184" i="19"/>
  <c r="D185" i="19"/>
  <c r="D186" i="19"/>
  <c r="D188" i="19"/>
  <c r="D189" i="19"/>
  <c r="D190" i="19"/>
  <c r="D191" i="19"/>
  <c r="D192" i="19"/>
  <c r="D193" i="19"/>
  <c r="D194" i="19"/>
  <c r="D195" i="19"/>
  <c r="D198" i="19"/>
  <c r="D199" i="19"/>
  <c r="D201" i="19"/>
  <c r="D202" i="19"/>
  <c r="D203" i="19"/>
  <c r="D204" i="19"/>
  <c r="D205" i="19"/>
  <c r="D206" i="19"/>
  <c r="D208" i="19"/>
  <c r="D209" i="19"/>
  <c r="D210" i="19"/>
  <c r="D211" i="19"/>
  <c r="D212" i="19"/>
  <c r="D213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4" i="19"/>
  <c r="D245" i="19"/>
  <c r="D246" i="19"/>
  <c r="D247" i="19"/>
  <c r="D248" i="19"/>
  <c r="D249" i="19"/>
  <c r="D250" i="19"/>
  <c r="D252" i="19"/>
  <c r="D253" i="19"/>
  <c r="D254" i="19"/>
  <c r="D256" i="19"/>
  <c r="D257" i="19"/>
  <c r="D258" i="19"/>
  <c r="D259" i="19"/>
  <c r="D260" i="19"/>
  <c r="D261" i="19"/>
  <c r="D262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3" i="19"/>
  <c r="D284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" i="19"/>
  <c r="B285" i="19"/>
  <c r="D285" i="19" s="1"/>
  <c r="B282" i="19"/>
  <c r="D282" i="19" s="1"/>
  <c r="B263" i="19"/>
  <c r="D263" i="19" s="1"/>
  <c r="B255" i="19"/>
  <c r="D255" i="19" s="1"/>
  <c r="B251" i="19"/>
  <c r="D251" i="19" s="1"/>
  <c r="B243" i="19"/>
  <c r="D243" i="19" s="1"/>
  <c r="B214" i="19"/>
  <c r="D214" i="19" s="1"/>
  <c r="B207" i="19"/>
  <c r="D207" i="19" s="1"/>
  <c r="B200" i="19"/>
  <c r="D200" i="19" s="1"/>
  <c r="B197" i="19"/>
  <c r="D197" i="19" s="1"/>
  <c r="B196" i="19"/>
  <c r="D196" i="19" s="1"/>
  <c r="B187" i="19"/>
  <c r="D187" i="19" s="1"/>
  <c r="B181" i="19"/>
  <c r="D181" i="19" s="1"/>
  <c r="B179" i="19"/>
  <c r="D179" i="19" s="1"/>
  <c r="B178" i="19"/>
  <c r="D178" i="19" s="1"/>
  <c r="B169" i="19"/>
  <c r="D169" i="19" s="1"/>
  <c r="B164" i="19"/>
  <c r="D164" i="19" s="1"/>
  <c r="B130" i="19"/>
  <c r="D130" i="19" s="1"/>
  <c r="B72" i="19"/>
  <c r="D72" i="19" s="1"/>
  <c r="B47" i="19"/>
  <c r="D47" i="19" s="1"/>
  <c r="B25" i="19"/>
  <c r="D25" i="19" s="1"/>
  <c r="B20" i="19"/>
  <c r="D20" i="19" s="1"/>
  <c r="B6" i="19"/>
  <c r="D6" i="19" s="1"/>
  <c r="B330" i="19" l="1"/>
  <c r="D330" i="19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9" i="18"/>
  <c r="D21" i="18"/>
  <c r="D22" i="18"/>
  <c r="D23" i="18"/>
  <c r="D24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8" i="18"/>
  <c r="D49" i="18"/>
  <c r="D50" i="18"/>
  <c r="D51" i="18"/>
  <c r="D52" i="18"/>
  <c r="D53" i="18"/>
  <c r="D54" i="18"/>
  <c r="D55" i="18"/>
  <c r="D56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3" i="18"/>
  <c r="D74" i="18"/>
  <c r="D75" i="18"/>
  <c r="D76" i="18"/>
  <c r="D77" i="18"/>
  <c r="D78" i="18"/>
  <c r="D79" i="18"/>
  <c r="D80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2" i="18"/>
  <c r="D123" i="18"/>
  <c r="D124" i="18"/>
  <c r="D125" i="18"/>
  <c r="D126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5" i="18"/>
  <c r="D166" i="18"/>
  <c r="D167" i="18"/>
  <c r="D168" i="18"/>
  <c r="D170" i="18"/>
  <c r="D171" i="18"/>
  <c r="D172" i="18"/>
  <c r="D173" i="18"/>
  <c r="D174" i="18"/>
  <c r="D175" i="18"/>
  <c r="D176" i="18"/>
  <c r="D179" i="18"/>
  <c r="D181" i="18"/>
  <c r="D182" i="18"/>
  <c r="D183" i="18"/>
  <c r="D184" i="18"/>
  <c r="D185" i="18"/>
  <c r="D187" i="18"/>
  <c r="D188" i="18"/>
  <c r="D189" i="18"/>
  <c r="D190" i="18"/>
  <c r="D191" i="18"/>
  <c r="D192" i="18"/>
  <c r="D193" i="18"/>
  <c r="D194" i="18"/>
  <c r="D197" i="18"/>
  <c r="D198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4" i="18"/>
  <c r="D215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4" i="18"/>
  <c r="D245" i="18"/>
  <c r="D246" i="18"/>
  <c r="D247" i="18"/>
  <c r="D248" i="18"/>
  <c r="D249" i="18"/>
  <c r="D251" i="18"/>
  <c r="D252" i="18"/>
  <c r="D253" i="18"/>
  <c r="D255" i="18"/>
  <c r="D256" i="18"/>
  <c r="D257" i="18"/>
  <c r="D258" i="18"/>
  <c r="D259" i="18"/>
  <c r="D260" i="18"/>
  <c r="D261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6" i="18"/>
  <c r="D327" i="18"/>
  <c r="D328" i="18"/>
  <c r="D3" i="18"/>
  <c r="B325" i="18"/>
  <c r="D325" i="18" s="1"/>
  <c r="B281" i="18"/>
  <c r="D281" i="18" s="1"/>
  <c r="B262" i="18"/>
  <c r="D262" i="18" s="1"/>
  <c r="B254" i="18"/>
  <c r="D254" i="18" s="1"/>
  <c r="B250" i="18"/>
  <c r="D250" i="18" s="1"/>
  <c r="B243" i="18"/>
  <c r="D243" i="18" s="1"/>
  <c r="B242" i="18"/>
  <c r="D242" i="18" s="1"/>
  <c r="B216" i="18"/>
  <c r="D216" i="18" s="1"/>
  <c r="B213" i="18"/>
  <c r="D213" i="18" s="1"/>
  <c r="B199" i="18"/>
  <c r="D199" i="18" s="1"/>
  <c r="B196" i="18"/>
  <c r="D196" i="18" s="1"/>
  <c r="B195" i="18"/>
  <c r="D195" i="18" s="1"/>
  <c r="B186" i="18"/>
  <c r="D186" i="18" s="1"/>
  <c r="B180" i="18"/>
  <c r="D180" i="18" s="1"/>
  <c r="B178" i="18"/>
  <c r="D178" i="18" s="1"/>
  <c r="B177" i="18"/>
  <c r="D177" i="18" s="1"/>
  <c r="B169" i="18"/>
  <c r="D169" i="18" s="1"/>
  <c r="B164" i="18"/>
  <c r="D164" i="18" s="1"/>
  <c r="B127" i="18"/>
  <c r="D127" i="18" s="1"/>
  <c r="B121" i="18"/>
  <c r="D121" i="18" s="1"/>
  <c r="B81" i="18"/>
  <c r="D81" i="18" s="1"/>
  <c r="B72" i="18"/>
  <c r="D72" i="18" s="1"/>
  <c r="B57" i="18"/>
  <c r="D57" i="18" s="1"/>
  <c r="B47" i="18"/>
  <c r="D47" i="18" s="1"/>
  <c r="B25" i="18"/>
  <c r="D25" i="18" s="1"/>
  <c r="B20" i="18"/>
  <c r="D20" i="18" s="1"/>
  <c r="B18" i="18"/>
  <c r="D18" i="18" s="1"/>
  <c r="B329" i="18" l="1"/>
  <c r="D329" i="18"/>
  <c r="D4" i="17"/>
  <c r="D5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9" i="17"/>
  <c r="D180" i="17"/>
  <c r="D181" i="17"/>
  <c r="D182" i="17"/>
  <c r="D183" i="17"/>
  <c r="D184" i="17"/>
  <c r="D185" i="17"/>
  <c r="D187" i="17"/>
  <c r="D188" i="17"/>
  <c r="D189" i="17"/>
  <c r="D190" i="17"/>
  <c r="D191" i="17"/>
  <c r="D192" i="17"/>
  <c r="D193" i="17"/>
  <c r="D194" i="17"/>
  <c r="D195" i="17"/>
  <c r="D197" i="17"/>
  <c r="D198" i="17"/>
  <c r="D200" i="17"/>
  <c r="D201" i="17"/>
  <c r="D202" i="17"/>
  <c r="D203" i="17"/>
  <c r="D204" i="17"/>
  <c r="D205" i="17"/>
  <c r="D207" i="17"/>
  <c r="D208" i="17"/>
  <c r="D209" i="17"/>
  <c r="D210" i="17"/>
  <c r="D211" i="17"/>
  <c r="D212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" i="17"/>
  <c r="B256" i="17"/>
  <c r="D256" i="17" s="1"/>
  <c r="B242" i="17"/>
  <c r="D242" i="17" s="1"/>
  <c r="B213" i="17"/>
  <c r="D213" i="17" s="1"/>
  <c r="B206" i="17"/>
  <c r="D206" i="17" s="1"/>
  <c r="B199" i="17"/>
  <c r="D199" i="17" s="1"/>
  <c r="B196" i="17"/>
  <c r="D196" i="17" s="1"/>
  <c r="B186" i="17"/>
  <c r="D186" i="17" s="1"/>
  <c r="B178" i="17"/>
  <c r="D178" i="17" s="1"/>
  <c r="B47" i="17"/>
  <c r="D47" i="17" s="1"/>
  <c r="B20" i="17"/>
  <c r="D20" i="17" s="1"/>
  <c r="B6" i="17"/>
  <c r="D6" i="17" s="1"/>
  <c r="D4" i="16"/>
  <c r="D5" i="16"/>
  <c r="D7" i="16"/>
  <c r="D8" i="16"/>
  <c r="D9" i="16"/>
  <c r="D10" i="16"/>
  <c r="D11" i="16"/>
  <c r="D12" i="16"/>
  <c r="D13" i="16"/>
  <c r="D14" i="16"/>
  <c r="D16" i="16"/>
  <c r="D17" i="16"/>
  <c r="D18" i="16"/>
  <c r="D19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8" i="16"/>
  <c r="D49" i="16"/>
  <c r="D50" i="16"/>
  <c r="D51" i="16"/>
  <c r="D52" i="16"/>
  <c r="D53" i="16"/>
  <c r="D54" i="16"/>
  <c r="D55" i="16"/>
  <c r="D56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9" i="16"/>
  <c r="D181" i="16"/>
  <c r="D182" i="16"/>
  <c r="D183" i="16"/>
  <c r="D184" i="16"/>
  <c r="D185" i="16"/>
  <c r="D187" i="16"/>
  <c r="D188" i="16"/>
  <c r="D189" i="16"/>
  <c r="D190" i="16"/>
  <c r="D191" i="16"/>
  <c r="D192" i="16"/>
  <c r="D193" i="16"/>
  <c r="D194" i="16"/>
  <c r="D197" i="16"/>
  <c r="D198" i="16"/>
  <c r="D200" i="16"/>
  <c r="D201" i="16"/>
  <c r="D202" i="16"/>
  <c r="D203" i="16"/>
  <c r="D204" i="16"/>
  <c r="D205" i="16"/>
  <c r="D207" i="16"/>
  <c r="D208" i="16"/>
  <c r="D209" i="16"/>
  <c r="D211" i="16"/>
  <c r="D212" i="16"/>
  <c r="D214" i="16"/>
  <c r="D215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3" i="16"/>
  <c r="D244" i="16"/>
  <c r="D245" i="16"/>
  <c r="D246" i="16"/>
  <c r="D247" i="16"/>
  <c r="D248" i="16"/>
  <c r="D249" i="16"/>
  <c r="D251" i="16"/>
  <c r="D252" i="16"/>
  <c r="D253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B281" i="16"/>
  <c r="D281" i="16" s="1"/>
  <c r="B254" i="16"/>
  <c r="D254" i="16" s="1"/>
  <c r="B250" i="16"/>
  <c r="D250" i="16" s="1"/>
  <c r="B242" i="16"/>
  <c r="D242" i="16" s="1"/>
  <c r="B216" i="16"/>
  <c r="D216" i="16" s="1"/>
  <c r="B213" i="16"/>
  <c r="D213" i="16" s="1"/>
  <c r="B210" i="16"/>
  <c r="D210" i="16" s="1"/>
  <c r="B206" i="16"/>
  <c r="D206" i="16" s="1"/>
  <c r="B199" i="16"/>
  <c r="D199" i="16" s="1"/>
  <c r="B196" i="16"/>
  <c r="D196" i="16" s="1"/>
  <c r="B195" i="16"/>
  <c r="D195" i="16" s="1"/>
  <c r="B186" i="16"/>
  <c r="D186" i="16" s="1"/>
  <c r="B180" i="16"/>
  <c r="D180" i="16" s="1"/>
  <c r="B178" i="16"/>
  <c r="D178" i="16" s="1"/>
  <c r="B177" i="16"/>
  <c r="D177" i="16" s="1"/>
  <c r="B130" i="16"/>
  <c r="D130" i="16" s="1"/>
  <c r="B72" i="16"/>
  <c r="D72" i="16" s="1"/>
  <c r="B57" i="16"/>
  <c r="D57" i="16" s="1"/>
  <c r="B47" i="16"/>
  <c r="D47" i="16" s="1"/>
  <c r="B20" i="16"/>
  <c r="D20" i="16" s="1"/>
  <c r="B15" i="16"/>
  <c r="B6" i="16"/>
  <c r="D6" i="16" s="1"/>
  <c r="B3" i="16"/>
  <c r="D3" i="16" s="1"/>
  <c r="B329" i="16" l="1"/>
  <c r="B329" i="17"/>
  <c r="D329" i="17"/>
  <c r="D15" i="16"/>
  <c r="D329" i="16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4" i="15"/>
  <c r="D25" i="15"/>
  <c r="D26" i="15"/>
  <c r="D27" i="15"/>
  <c r="D28" i="15"/>
  <c r="D29" i="15"/>
  <c r="D30" i="15"/>
  <c r="D31" i="15"/>
  <c r="D33" i="15"/>
  <c r="D34" i="15"/>
  <c r="D36" i="15"/>
  <c r="D37" i="15"/>
  <c r="D38" i="15"/>
  <c r="D39" i="15"/>
  <c r="D40" i="15"/>
  <c r="D41" i="15"/>
  <c r="D42" i="15"/>
  <c r="D44" i="15"/>
  <c r="D45" i="15"/>
  <c r="D46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5" i="15"/>
  <c r="D116" i="15"/>
  <c r="D117" i="15"/>
  <c r="D118" i="15"/>
  <c r="D119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3" i="15"/>
  <c r="D184" i="15"/>
  <c r="D185" i="15"/>
  <c r="D186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" i="15"/>
  <c r="B290" i="15"/>
  <c r="D290" i="15" s="1"/>
  <c r="B274" i="15"/>
  <c r="D274" i="15" s="1"/>
  <c r="B187" i="15"/>
  <c r="D187" i="15" s="1"/>
  <c r="B182" i="15"/>
  <c r="D182" i="15" s="1"/>
  <c r="B181" i="15"/>
  <c r="D181" i="15" s="1"/>
  <c r="B167" i="15"/>
  <c r="D167" i="15" s="1"/>
  <c r="B120" i="15"/>
  <c r="D120" i="15" s="1"/>
  <c r="B114" i="15"/>
  <c r="D114" i="15" s="1"/>
  <c r="B113" i="15"/>
  <c r="D113" i="15" s="1"/>
  <c r="B68" i="15"/>
  <c r="D68" i="15" s="1"/>
  <c r="B67" i="15"/>
  <c r="D67" i="15" s="1"/>
  <c r="B47" i="15"/>
  <c r="D47" i="15" s="1"/>
  <c r="B43" i="15"/>
  <c r="D43" i="15" s="1"/>
  <c r="B35" i="15"/>
  <c r="D35" i="15" s="1"/>
  <c r="B32" i="15"/>
  <c r="D32" i="15" s="1"/>
  <c r="B23" i="15"/>
  <c r="B329" i="15" l="1"/>
  <c r="D23" i="15"/>
  <c r="D329" i="15" s="1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20" i="14"/>
  <c r="D21" i="14"/>
  <c r="D22" i="14"/>
  <c r="D24" i="14"/>
  <c r="D25" i="14"/>
  <c r="D26" i="14"/>
  <c r="D27" i="14"/>
  <c r="D29" i="14"/>
  <c r="D30" i="14"/>
  <c r="D31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5" i="14"/>
  <c r="D276" i="14"/>
  <c r="D277" i="14"/>
  <c r="D278" i="14"/>
  <c r="D279" i="14"/>
  <c r="D280" i="14"/>
  <c r="D281" i="14"/>
  <c r="D282" i="14"/>
  <c r="D283" i="14"/>
  <c r="D284" i="14"/>
  <c r="D285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6" i="14"/>
  <c r="D307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" i="14"/>
  <c r="B308" i="14"/>
  <c r="D308" i="14" s="1"/>
  <c r="B305" i="14"/>
  <c r="D305" i="14" s="1"/>
  <c r="B286" i="14"/>
  <c r="D286" i="14" s="1"/>
  <c r="B274" i="14"/>
  <c r="D274" i="14" s="1"/>
  <c r="B195" i="14"/>
  <c r="D195" i="14" s="1"/>
  <c r="B182" i="14"/>
  <c r="D182" i="14" s="1"/>
  <c r="B181" i="14"/>
  <c r="D181" i="14" s="1"/>
  <c r="B145" i="14"/>
  <c r="D145" i="14" s="1"/>
  <c r="B113" i="14"/>
  <c r="D113" i="14" s="1"/>
  <c r="B46" i="14"/>
  <c r="D46" i="14" s="1"/>
  <c r="B32" i="14"/>
  <c r="D32" i="14" s="1"/>
  <c r="B28" i="14"/>
  <c r="D28" i="14" s="1"/>
  <c r="B23" i="14"/>
  <c r="D23" i="14" s="1"/>
  <c r="B19" i="14"/>
  <c r="D19" i="14" s="1"/>
  <c r="B329" i="14" l="1"/>
  <c r="D329" i="14"/>
  <c r="D4" i="13"/>
  <c r="D5" i="13"/>
  <c r="D7" i="13"/>
  <c r="D8" i="13"/>
  <c r="D9" i="13"/>
  <c r="D10" i="13"/>
  <c r="D11" i="13"/>
  <c r="D13" i="13"/>
  <c r="D14" i="13"/>
  <c r="D15" i="13"/>
  <c r="D16" i="13"/>
  <c r="D17" i="13"/>
  <c r="D20" i="13"/>
  <c r="D21" i="13"/>
  <c r="D22" i="13"/>
  <c r="D23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40" i="13"/>
  <c r="D41" i="13"/>
  <c r="D42" i="13"/>
  <c r="D43" i="13"/>
  <c r="D44" i="13"/>
  <c r="D45" i="13"/>
  <c r="D47" i="13"/>
  <c r="D48" i="13"/>
  <c r="D50" i="13"/>
  <c r="D51" i="13"/>
  <c r="D52" i="13"/>
  <c r="D53" i="13"/>
  <c r="D54" i="13"/>
  <c r="D55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2" i="13"/>
  <c r="D73" i="13"/>
  <c r="D74" i="13"/>
  <c r="D75" i="13"/>
  <c r="D76" i="13"/>
  <c r="D77" i="13"/>
  <c r="D78" i="13"/>
  <c r="D79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30" i="13"/>
  <c r="D131" i="13"/>
  <c r="D132" i="13"/>
  <c r="D133" i="13"/>
  <c r="D134" i="13"/>
  <c r="D135" i="13"/>
  <c r="D136" i="13"/>
  <c r="D137" i="13"/>
  <c r="D138" i="13"/>
  <c r="D139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8" i="13"/>
  <c r="D180" i="13"/>
  <c r="D181" i="13"/>
  <c r="D183" i="13"/>
  <c r="D184" i="13"/>
  <c r="D185" i="13"/>
  <c r="D186" i="13"/>
  <c r="D188" i="13"/>
  <c r="D189" i="13"/>
  <c r="D190" i="13"/>
  <c r="D191" i="13"/>
  <c r="D192" i="13"/>
  <c r="D193" i="13"/>
  <c r="D196" i="13"/>
  <c r="D197" i="13"/>
  <c r="D199" i="13"/>
  <c r="D200" i="13"/>
  <c r="D201" i="13"/>
  <c r="D202" i="13"/>
  <c r="D203" i="13"/>
  <c r="D204" i="13"/>
  <c r="D206" i="13"/>
  <c r="D207" i="13"/>
  <c r="D208" i="13"/>
  <c r="D209" i="13"/>
  <c r="D210" i="13"/>
  <c r="D211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2" i="13"/>
  <c r="D243" i="13"/>
  <c r="D244" i="13"/>
  <c r="D245" i="13"/>
  <c r="D246" i="13"/>
  <c r="D247" i="13"/>
  <c r="D248" i="13"/>
  <c r="D250" i="13"/>
  <c r="D251" i="13"/>
  <c r="D252" i="13"/>
  <c r="D254" i="13"/>
  <c r="D255" i="13"/>
  <c r="D256" i="13"/>
  <c r="D257" i="13"/>
  <c r="D258" i="13"/>
  <c r="D259" i="13"/>
  <c r="D260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7" i="13"/>
  <c r="D318" i="13"/>
  <c r="D319" i="13"/>
  <c r="D320" i="13"/>
  <c r="D321" i="13"/>
  <c r="D322" i="13"/>
  <c r="D323" i="13"/>
  <c r="D324" i="13"/>
  <c r="D325" i="13"/>
  <c r="D326" i="13"/>
  <c r="D327" i="13"/>
  <c r="D3" i="13"/>
  <c r="B316" i="13"/>
  <c r="D316" i="13" s="1"/>
  <c r="B261" i="13"/>
  <c r="D261" i="13" s="1"/>
  <c r="B253" i="13"/>
  <c r="D253" i="13" s="1"/>
  <c r="B249" i="13"/>
  <c r="D249" i="13" s="1"/>
  <c r="B241" i="13"/>
  <c r="D241" i="13" s="1"/>
  <c r="B212" i="13"/>
  <c r="D212" i="13" s="1"/>
  <c r="B205" i="13"/>
  <c r="D205" i="13" s="1"/>
  <c r="B198" i="13"/>
  <c r="D198" i="13" s="1"/>
  <c r="B195" i="13"/>
  <c r="D195" i="13" s="1"/>
  <c r="B194" i="13"/>
  <c r="D194" i="13" s="1"/>
  <c r="B187" i="13"/>
  <c r="D187" i="13" s="1"/>
  <c r="B182" i="13"/>
  <c r="D182" i="13" s="1"/>
  <c r="B179" i="13"/>
  <c r="D179" i="13" s="1"/>
  <c r="B177" i="13"/>
  <c r="D177" i="13" s="1"/>
  <c r="B176" i="13"/>
  <c r="D176" i="13" s="1"/>
  <c r="B163" i="13"/>
  <c r="D163" i="13" s="1"/>
  <c r="B140" i="13"/>
  <c r="D140" i="13" s="1"/>
  <c r="B129" i="13"/>
  <c r="D129" i="13" s="1"/>
  <c r="B80" i="13"/>
  <c r="D80" i="13" s="1"/>
  <c r="B71" i="13"/>
  <c r="D71" i="13" s="1"/>
  <c r="B56" i="13"/>
  <c r="D56" i="13" s="1"/>
  <c r="B49" i="13"/>
  <c r="D49" i="13" s="1"/>
  <c r="B46" i="13"/>
  <c r="D46" i="13" s="1"/>
  <c r="B39" i="13"/>
  <c r="D39" i="13" s="1"/>
  <c r="B24" i="13"/>
  <c r="D24" i="13" s="1"/>
  <c r="B19" i="13"/>
  <c r="D19" i="13" s="1"/>
  <c r="B18" i="13"/>
  <c r="D18" i="13" s="1"/>
  <c r="B12" i="13"/>
  <c r="D12" i="13" s="1"/>
  <c r="B6" i="13"/>
  <c r="D6" i="13" s="1"/>
  <c r="B328" i="13" l="1"/>
  <c r="D328" i="13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20" i="12"/>
  <c r="D21" i="12"/>
  <c r="D22" i="12"/>
  <c r="D23" i="12"/>
  <c r="D25" i="12"/>
  <c r="D26" i="12"/>
  <c r="D27" i="12"/>
  <c r="D28" i="12"/>
  <c r="D29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2" i="12"/>
  <c r="D243" i="12"/>
  <c r="D244" i="12"/>
  <c r="D245" i="12"/>
  <c r="D246" i="12"/>
  <c r="D247" i="12"/>
  <c r="D248" i="12"/>
  <c r="D250" i="12"/>
  <c r="D251" i="12"/>
  <c r="D252" i="12"/>
  <c r="D253" i="12"/>
  <c r="D254" i="12"/>
  <c r="D255" i="12"/>
  <c r="D256" i="12"/>
  <c r="D257" i="12"/>
  <c r="D258" i="12"/>
  <c r="D259" i="12"/>
  <c r="D260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" i="12"/>
  <c r="B261" i="12"/>
  <c r="D261" i="12" s="1"/>
  <c r="B249" i="12"/>
  <c r="D249" i="12" s="1"/>
  <c r="B241" i="12"/>
  <c r="D241" i="12" s="1"/>
  <c r="B212" i="12"/>
  <c r="D212" i="12" s="1"/>
  <c r="B198" i="12"/>
  <c r="D198" i="12" s="1"/>
  <c r="B177" i="12"/>
  <c r="D177" i="12" s="1"/>
  <c r="B176" i="12"/>
  <c r="D176" i="12" s="1"/>
  <c r="B129" i="12"/>
  <c r="D129" i="12" s="1"/>
  <c r="B89" i="12"/>
  <c r="D89" i="12" s="1"/>
  <c r="B71" i="12"/>
  <c r="D71" i="12" s="1"/>
  <c r="B46" i="12"/>
  <c r="D46" i="12" s="1"/>
  <c r="B30" i="12"/>
  <c r="D30" i="12" s="1"/>
  <c r="B24" i="12"/>
  <c r="D24" i="12" s="1"/>
  <c r="B19" i="12"/>
  <c r="D19" i="12" s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9" i="11"/>
  <c r="D20" i="11"/>
  <c r="D21" i="11"/>
  <c r="D22" i="11"/>
  <c r="D23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2" i="11"/>
  <c r="D73" i="11"/>
  <c r="D75" i="11"/>
  <c r="D76" i="11"/>
  <c r="D77" i="11"/>
  <c r="D78" i="11"/>
  <c r="D79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6" i="11"/>
  <c r="D207" i="11"/>
  <c r="D208" i="11"/>
  <c r="D209" i="11"/>
  <c r="D210" i="11"/>
  <c r="D211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" i="11"/>
  <c r="B241" i="11"/>
  <c r="D241" i="11" s="1"/>
  <c r="B212" i="11"/>
  <c r="D212" i="11" s="1"/>
  <c r="B205" i="11"/>
  <c r="D205" i="11" s="1"/>
  <c r="B177" i="11"/>
  <c r="D177" i="11" s="1"/>
  <c r="B176" i="11"/>
  <c r="D176" i="11" s="1"/>
  <c r="B159" i="11"/>
  <c r="D159" i="11" s="1"/>
  <c r="B129" i="11"/>
  <c r="D129" i="11" s="1"/>
  <c r="B80" i="11"/>
  <c r="D80" i="11" s="1"/>
  <c r="B74" i="11"/>
  <c r="D74" i="11" s="1"/>
  <c r="B71" i="11"/>
  <c r="D71" i="11" s="1"/>
  <c r="B46" i="11"/>
  <c r="D46" i="11" s="1"/>
  <c r="B24" i="11"/>
  <c r="D24" i="11" s="1"/>
  <c r="B18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5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2" i="10"/>
  <c r="D74" i="10"/>
  <c r="D75" i="10"/>
  <c r="D76" i="10"/>
  <c r="D77" i="10"/>
  <c r="D78" i="10"/>
  <c r="D79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8" i="10"/>
  <c r="D179" i="10"/>
  <c r="D180" i="10"/>
  <c r="D181" i="10"/>
  <c r="D182" i="10"/>
  <c r="D183" i="10"/>
  <c r="D184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3" i="10"/>
  <c r="D214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" i="10"/>
  <c r="B215" i="10"/>
  <c r="D215" i="10" s="1"/>
  <c r="B212" i="10"/>
  <c r="D212" i="10" s="1"/>
  <c r="B198" i="10"/>
  <c r="D198" i="10" s="1"/>
  <c r="B185" i="10"/>
  <c r="D185" i="10" s="1"/>
  <c r="B177" i="10"/>
  <c r="D177" i="10" s="1"/>
  <c r="B176" i="10"/>
  <c r="D176" i="10" s="1"/>
  <c r="B149" i="10"/>
  <c r="D149" i="10" s="1"/>
  <c r="B129" i="10"/>
  <c r="D129" i="10" s="1"/>
  <c r="B80" i="10"/>
  <c r="D80" i="10" s="1"/>
  <c r="B73" i="10"/>
  <c r="D73" i="10" s="1"/>
  <c r="B71" i="10"/>
  <c r="D71" i="10" s="1"/>
  <c r="B46" i="10"/>
  <c r="D46" i="10" s="1"/>
  <c r="B44" i="10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1" i="9"/>
  <c r="D22" i="9"/>
  <c r="D23" i="9"/>
  <c r="D25" i="9"/>
  <c r="D26" i="9"/>
  <c r="D27" i="9"/>
  <c r="D28" i="9"/>
  <c r="D30" i="9"/>
  <c r="D31" i="9"/>
  <c r="D32" i="9"/>
  <c r="D34" i="9"/>
  <c r="D35" i="9"/>
  <c r="D37" i="9"/>
  <c r="D38" i="9"/>
  <c r="D39" i="9"/>
  <c r="D40" i="9"/>
  <c r="D42" i="9"/>
  <c r="D43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6" i="9"/>
  <c r="D167" i="9"/>
  <c r="D169" i="9"/>
  <c r="D171" i="9"/>
  <c r="D172" i="9"/>
  <c r="D173" i="9"/>
  <c r="D174" i="9"/>
  <c r="D175" i="9"/>
  <c r="D176" i="9"/>
  <c r="D177" i="9"/>
  <c r="D178" i="9"/>
  <c r="D179" i="9"/>
  <c r="D180" i="9"/>
  <c r="D181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2" i="9"/>
  <c r="D283" i="9"/>
  <c r="D284" i="9"/>
  <c r="D285" i="9"/>
  <c r="D286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4" i="9"/>
  <c r="B308" i="9"/>
  <c r="D308" i="9" s="1"/>
  <c r="B287" i="9"/>
  <c r="D287" i="9" s="1"/>
  <c r="B281" i="9"/>
  <c r="D281" i="9" s="1"/>
  <c r="B183" i="9"/>
  <c r="D183" i="9" s="1"/>
  <c r="B182" i="9"/>
  <c r="D182" i="9" s="1"/>
  <c r="B170" i="9"/>
  <c r="D170" i="9" s="1"/>
  <c r="B168" i="9"/>
  <c r="D168" i="9" s="1"/>
  <c r="B165" i="9"/>
  <c r="D165" i="9" s="1"/>
  <c r="B146" i="9"/>
  <c r="D146" i="9" s="1"/>
  <c r="B114" i="9"/>
  <c r="D114" i="9" s="1"/>
  <c r="B84" i="9"/>
  <c r="D84" i="9" s="1"/>
  <c r="B68" i="9"/>
  <c r="D68" i="9" s="1"/>
  <c r="B44" i="9"/>
  <c r="D44" i="9" s="1"/>
  <c r="B41" i="9"/>
  <c r="D41" i="9" s="1"/>
  <c r="B36" i="9"/>
  <c r="D36" i="9" s="1"/>
  <c r="B33" i="9"/>
  <c r="D33" i="9" s="1"/>
  <c r="B29" i="9"/>
  <c r="D29" i="9" s="1"/>
  <c r="B24" i="9"/>
  <c r="D24" i="9" s="1"/>
  <c r="B20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20" i="8"/>
  <c r="D21" i="8"/>
  <c r="D22" i="8"/>
  <c r="D23" i="8"/>
  <c r="D24" i="8"/>
  <c r="D26" i="8"/>
  <c r="D27" i="8"/>
  <c r="D28" i="8"/>
  <c r="D29" i="8"/>
  <c r="D30" i="8"/>
  <c r="D32" i="8"/>
  <c r="D33" i="8"/>
  <c r="D34" i="8"/>
  <c r="D35" i="8"/>
  <c r="D36" i="8"/>
  <c r="D37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7" i="8"/>
  <c r="D68" i="8"/>
  <c r="D69" i="8"/>
  <c r="D70" i="8"/>
  <c r="D72" i="8"/>
  <c r="D73" i="8"/>
  <c r="D74" i="8"/>
  <c r="D75" i="8"/>
  <c r="D76" i="8"/>
  <c r="D77" i="8"/>
  <c r="D78" i="8"/>
  <c r="D79" i="8"/>
  <c r="D81" i="8"/>
  <c r="D82" i="8"/>
  <c r="D83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100" i="8"/>
  <c r="D101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9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5" i="8"/>
  <c r="D156" i="8"/>
  <c r="D157" i="8"/>
  <c r="D158" i="8"/>
  <c r="D159" i="8"/>
  <c r="D161" i="8"/>
  <c r="D162" i="8"/>
  <c r="D163" i="8"/>
  <c r="D165" i="8"/>
  <c r="D166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6" i="8"/>
  <c r="D199" i="8"/>
  <c r="D200" i="8"/>
  <c r="D201" i="8"/>
  <c r="D202" i="8"/>
  <c r="D203" i="8"/>
  <c r="D204" i="8"/>
  <c r="D207" i="8"/>
  <c r="D208" i="8"/>
  <c r="D209" i="8"/>
  <c r="D210" i="8"/>
  <c r="D211" i="8"/>
  <c r="D212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2" i="8"/>
  <c r="D283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7" i="8"/>
  <c r="D318" i="8"/>
  <c r="D319" i="8"/>
  <c r="D321" i="8"/>
  <c r="D322" i="8"/>
  <c r="D324" i="8"/>
  <c r="D325" i="8"/>
  <c r="D326" i="8"/>
  <c r="D327" i="8"/>
  <c r="D3" i="8"/>
  <c r="B323" i="8"/>
  <c r="D323" i="8" s="1"/>
  <c r="B320" i="8"/>
  <c r="D320" i="8" s="1"/>
  <c r="B316" i="8"/>
  <c r="D316" i="8" s="1"/>
  <c r="B284" i="8"/>
  <c r="D284" i="8" s="1"/>
  <c r="B281" i="8"/>
  <c r="D281" i="8" s="1"/>
  <c r="B246" i="8"/>
  <c r="D246" i="8" s="1"/>
  <c r="B213" i="8"/>
  <c r="D213" i="8" s="1"/>
  <c r="B206" i="8"/>
  <c r="D206" i="8" s="1"/>
  <c r="B205" i="8"/>
  <c r="D205" i="8" s="1"/>
  <c r="B198" i="8"/>
  <c r="D198" i="8" s="1"/>
  <c r="B197" i="8"/>
  <c r="D197" i="8" s="1"/>
  <c r="B195" i="8"/>
  <c r="D195" i="8" s="1"/>
  <c r="B167" i="8"/>
  <c r="D167" i="8" s="1"/>
  <c r="B164" i="8"/>
  <c r="D164" i="8" s="1"/>
  <c r="B160" i="8"/>
  <c r="D160" i="8" s="1"/>
  <c r="B154" i="8"/>
  <c r="D154" i="8" s="1"/>
  <c r="B130" i="8"/>
  <c r="D130" i="8" s="1"/>
  <c r="B128" i="8"/>
  <c r="D128" i="8" s="1"/>
  <c r="B127" i="8"/>
  <c r="D127" i="8" s="1"/>
  <c r="B102" i="8"/>
  <c r="D102" i="8" s="1"/>
  <c r="B99" i="8"/>
  <c r="D99" i="8" s="1"/>
  <c r="B84" i="8"/>
  <c r="D84" i="8" s="1"/>
  <c r="B80" i="8"/>
  <c r="D80" i="8" s="1"/>
  <c r="B71" i="8"/>
  <c r="D71" i="8" s="1"/>
  <c r="B66" i="8"/>
  <c r="D66" i="8" s="1"/>
  <c r="B38" i="8"/>
  <c r="D38" i="8" s="1"/>
  <c r="B31" i="8"/>
  <c r="B25" i="8"/>
  <c r="D25" i="8" s="1"/>
  <c r="B19" i="8"/>
  <c r="D19" i="8" s="1"/>
  <c r="B328" i="8" l="1"/>
  <c r="B329" i="9"/>
  <c r="D20" i="9"/>
  <c r="B328" i="11"/>
  <c r="B328" i="12"/>
  <c r="D328" i="12"/>
  <c r="D18" i="11"/>
  <c r="D328" i="11" s="1"/>
  <c r="B328" i="10"/>
  <c r="D44" i="10"/>
  <c r="D328" i="10" s="1"/>
  <c r="D329" i="9"/>
  <c r="D31" i="8"/>
  <c r="D328" i="8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4" i="7"/>
  <c r="D25" i="7"/>
  <c r="D26" i="7"/>
  <c r="D27" i="7"/>
  <c r="D29" i="7"/>
  <c r="D30" i="7"/>
  <c r="D31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8" i="7"/>
  <c r="D170" i="7"/>
  <c r="D171" i="7"/>
  <c r="D172" i="7"/>
  <c r="D173" i="7"/>
  <c r="D174" i="7"/>
  <c r="D175" i="7"/>
  <c r="D176" i="7"/>
  <c r="D177" i="7"/>
  <c r="D178" i="7"/>
  <c r="D179" i="7"/>
  <c r="D180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9" i="7"/>
  <c r="D280" i="7"/>
  <c r="D281" i="7"/>
  <c r="D282" i="7"/>
  <c r="D283" i="7"/>
  <c r="D284" i="7"/>
  <c r="D285" i="7"/>
  <c r="D286" i="7"/>
  <c r="D287" i="7"/>
  <c r="D288" i="7"/>
  <c r="D289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" i="7"/>
  <c r="B290" i="7"/>
  <c r="D290" i="7" s="1"/>
  <c r="B278" i="7"/>
  <c r="D278" i="7" s="1"/>
  <c r="B181" i="7"/>
  <c r="D181" i="7" s="1"/>
  <c r="B169" i="7"/>
  <c r="D169" i="7" s="1"/>
  <c r="B167" i="7"/>
  <c r="D167" i="7" s="1"/>
  <c r="B145" i="7"/>
  <c r="D145" i="7" s="1"/>
  <c r="B113" i="7"/>
  <c r="D113" i="7" s="1"/>
  <c r="B46" i="7"/>
  <c r="D46" i="7" s="1"/>
  <c r="B32" i="7"/>
  <c r="D32" i="7" s="1"/>
  <c r="B28" i="7"/>
  <c r="D28" i="7" s="1"/>
  <c r="B23" i="7"/>
  <c r="D23" i="7" s="1"/>
  <c r="B328" i="7" l="1"/>
  <c r="D328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4" i="6"/>
  <c r="D25" i="6"/>
  <c r="D26" i="6"/>
  <c r="D27" i="6"/>
  <c r="D29" i="6"/>
  <c r="D30" i="6"/>
  <c r="D31" i="6"/>
  <c r="D33" i="6"/>
  <c r="D34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5" i="6"/>
  <c r="D116" i="6"/>
  <c r="D117" i="6"/>
  <c r="D118" i="6"/>
  <c r="D119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3" i="6"/>
  <c r="D185" i="6"/>
  <c r="D186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5" i="6"/>
  <c r="D276" i="6"/>
  <c r="D278" i="6"/>
  <c r="D279" i="6"/>
  <c r="D281" i="6"/>
  <c r="D282" i="6"/>
  <c r="D283" i="6"/>
  <c r="D284" i="6"/>
  <c r="D285" i="6"/>
  <c r="D287" i="6"/>
  <c r="D288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" i="6"/>
  <c r="B289" i="6"/>
  <c r="D289" i="6" s="1"/>
  <c r="B286" i="6"/>
  <c r="D286" i="6" s="1"/>
  <c r="B280" i="6"/>
  <c r="D280" i="6" s="1"/>
  <c r="B277" i="6"/>
  <c r="D277" i="6" s="1"/>
  <c r="B274" i="6"/>
  <c r="D274" i="6" s="1"/>
  <c r="B187" i="6"/>
  <c r="D187" i="6" s="1"/>
  <c r="B184" i="6"/>
  <c r="D184" i="6" s="1"/>
  <c r="B182" i="6"/>
  <c r="D182" i="6" s="1"/>
  <c r="B181" i="6"/>
  <c r="D181" i="6" s="1"/>
  <c r="B167" i="6"/>
  <c r="D167" i="6" s="1"/>
  <c r="B145" i="6"/>
  <c r="D145" i="6" s="1"/>
  <c r="B120" i="6"/>
  <c r="D120" i="6" s="1"/>
  <c r="B114" i="6"/>
  <c r="D114" i="6" s="1"/>
  <c r="B68" i="6"/>
  <c r="D68" i="6" s="1"/>
  <c r="B67" i="6"/>
  <c r="D67" i="6" s="1"/>
  <c r="B52" i="6"/>
  <c r="D52" i="6" s="1"/>
  <c r="B35" i="6"/>
  <c r="D35" i="6" s="1"/>
  <c r="B32" i="6"/>
  <c r="D32" i="6" s="1"/>
  <c r="B28" i="6"/>
  <c r="D28" i="6" s="1"/>
  <c r="B23" i="6"/>
  <c r="D23" i="6" s="1"/>
  <c r="D328" i="6" l="1"/>
  <c r="B328" i="6"/>
  <c r="D4" i="5"/>
  <c r="D5" i="5"/>
  <c r="D6" i="5"/>
  <c r="D7" i="5"/>
  <c r="D8" i="5"/>
  <c r="D9" i="5"/>
  <c r="D10" i="5"/>
  <c r="D11" i="5"/>
  <c r="D12" i="5"/>
  <c r="D13" i="5"/>
  <c r="D14" i="5"/>
  <c r="D15" i="5"/>
  <c r="D17" i="5"/>
  <c r="D18" i="5"/>
  <c r="D19" i="5"/>
  <c r="D20" i="5"/>
  <c r="D21" i="5"/>
  <c r="D22" i="5"/>
  <c r="D24" i="5"/>
  <c r="D25" i="5"/>
  <c r="D27" i="5"/>
  <c r="D29" i="5"/>
  <c r="D30" i="5"/>
  <c r="D31" i="5"/>
  <c r="D33" i="5"/>
  <c r="D34" i="5"/>
  <c r="D36" i="5"/>
  <c r="D37" i="5"/>
  <c r="D38" i="5"/>
  <c r="D39" i="5"/>
  <c r="D40" i="5"/>
  <c r="D41" i="5"/>
  <c r="D42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9" i="5"/>
  <c r="D70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5" i="5"/>
  <c r="D116" i="5"/>
  <c r="D117" i="5"/>
  <c r="D118" i="5"/>
  <c r="D119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2" i="5"/>
  <c r="D183" i="5"/>
  <c r="D184" i="5"/>
  <c r="D185" i="5"/>
  <c r="D186" i="5"/>
  <c r="D188" i="5"/>
  <c r="D189" i="5"/>
  <c r="D190" i="5"/>
  <c r="D191" i="5"/>
  <c r="D192" i="5"/>
  <c r="D193" i="5"/>
  <c r="D194" i="5"/>
  <c r="D195" i="5"/>
  <c r="D196" i="5"/>
  <c r="D197" i="5"/>
  <c r="D199" i="5"/>
  <c r="D200" i="5"/>
  <c r="D201" i="5"/>
  <c r="D202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5" i="5"/>
  <c r="D276" i="5"/>
  <c r="D277" i="5"/>
  <c r="D279" i="5"/>
  <c r="D280" i="5"/>
  <c r="D281" i="5"/>
  <c r="D282" i="5"/>
  <c r="D283" i="5"/>
  <c r="D284" i="5"/>
  <c r="D285" i="5"/>
  <c r="D286" i="5"/>
  <c r="D287" i="5"/>
  <c r="D288" i="5"/>
  <c r="D289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" i="5"/>
  <c r="B307" i="5"/>
  <c r="D307" i="5" s="1"/>
  <c r="B290" i="5"/>
  <c r="D290" i="5" s="1"/>
  <c r="B278" i="5"/>
  <c r="D278" i="5" s="1"/>
  <c r="B274" i="5"/>
  <c r="D274" i="5" s="1"/>
  <c r="B203" i="5"/>
  <c r="D203" i="5" s="1"/>
  <c r="B198" i="5"/>
  <c r="D198" i="5" s="1"/>
  <c r="B187" i="5"/>
  <c r="D187" i="5" s="1"/>
  <c r="B181" i="5"/>
  <c r="D181" i="5" s="1"/>
  <c r="B145" i="5"/>
  <c r="D145" i="5" s="1"/>
  <c r="B120" i="5"/>
  <c r="D120" i="5" s="1"/>
  <c r="B114" i="5"/>
  <c r="D114" i="5" s="1"/>
  <c r="B113" i="5"/>
  <c r="D113" i="5" s="1"/>
  <c r="B95" i="5"/>
  <c r="D95" i="5" s="1"/>
  <c r="B71" i="5"/>
  <c r="D71" i="5" s="1"/>
  <c r="B68" i="5"/>
  <c r="D68" i="5" s="1"/>
  <c r="B67" i="5"/>
  <c r="D67" i="5" s="1"/>
  <c r="B43" i="5"/>
  <c r="D43" i="5" s="1"/>
  <c r="B35" i="5"/>
  <c r="D35" i="5" s="1"/>
  <c r="B32" i="5"/>
  <c r="D32" i="5" s="1"/>
  <c r="B28" i="5"/>
  <c r="D28" i="5" s="1"/>
  <c r="B26" i="5"/>
  <c r="D26" i="5" s="1"/>
  <c r="B23" i="5"/>
  <c r="D23" i="5" s="1"/>
  <c r="B16" i="5"/>
  <c r="D16" i="5" s="1"/>
  <c r="B328" i="5" l="1"/>
  <c r="D328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4" i="4"/>
  <c r="D25" i="4"/>
  <c r="D26" i="4"/>
  <c r="D27" i="4"/>
  <c r="D28" i="4"/>
  <c r="D29" i="4"/>
  <c r="D30" i="4"/>
  <c r="D31" i="4"/>
  <c r="D33" i="4"/>
  <c r="D34" i="4"/>
  <c r="D36" i="4"/>
  <c r="D37" i="4"/>
  <c r="D38" i="4"/>
  <c r="D39" i="4"/>
  <c r="D40" i="4"/>
  <c r="D41" i="4"/>
  <c r="D42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4" i="4"/>
  <c r="D115" i="4"/>
  <c r="D116" i="4"/>
  <c r="D117" i="4"/>
  <c r="D118" i="4"/>
  <c r="D119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2" i="4"/>
  <c r="D183" i="4"/>
  <c r="D185" i="4"/>
  <c r="D186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4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" i="4"/>
  <c r="B307" i="4"/>
  <c r="D307" i="4" s="1"/>
  <c r="B289" i="4"/>
  <c r="D289" i="4" s="1"/>
  <c r="B274" i="4"/>
  <c r="D274" i="4" s="1"/>
  <c r="B205" i="4"/>
  <c r="D205" i="4" s="1"/>
  <c r="B203" i="4"/>
  <c r="D203" i="4" s="1"/>
  <c r="B187" i="4"/>
  <c r="D187" i="4" s="1"/>
  <c r="B184" i="4"/>
  <c r="D184" i="4" s="1"/>
  <c r="B181" i="4"/>
  <c r="D181" i="4" s="1"/>
  <c r="B167" i="4"/>
  <c r="D167" i="4" s="1"/>
  <c r="B145" i="4"/>
  <c r="D145" i="4" s="1"/>
  <c r="B120" i="4"/>
  <c r="D120" i="4" s="1"/>
  <c r="B113" i="4"/>
  <c r="D113" i="4" s="1"/>
  <c r="B71" i="4"/>
  <c r="D71" i="4" s="1"/>
  <c r="B52" i="4"/>
  <c r="D52" i="4" s="1"/>
  <c r="B43" i="4"/>
  <c r="D43" i="4" s="1"/>
  <c r="B35" i="4"/>
  <c r="D35" i="4" s="1"/>
  <c r="B32" i="4"/>
  <c r="D32" i="4" s="1"/>
  <c r="B23" i="4"/>
  <c r="D23" i="4" s="1"/>
  <c r="B328" i="4" l="1"/>
  <c r="D328" i="4"/>
  <c r="D282" i="3"/>
  <c r="D223" i="3"/>
  <c r="E223" i="3" s="1"/>
  <c r="D97" i="3"/>
  <c r="E97" i="3" s="1"/>
  <c r="D93" i="3"/>
  <c r="E93" i="3" s="1"/>
  <c r="D37" i="3"/>
  <c r="E37" i="3" s="1"/>
  <c r="E324" i="3"/>
  <c r="D8" i="3"/>
  <c r="D9" i="3"/>
  <c r="D10" i="3"/>
  <c r="D11" i="3"/>
  <c r="D12" i="3"/>
  <c r="D13" i="3"/>
  <c r="E13" i="3" s="1"/>
  <c r="D14" i="3"/>
  <c r="D15" i="3"/>
  <c r="E15" i="3" s="1"/>
  <c r="D16" i="3"/>
  <c r="D17" i="3"/>
  <c r="D18" i="3"/>
  <c r="E18" i="3" s="1"/>
  <c r="D19" i="3"/>
  <c r="D20" i="3"/>
  <c r="E20" i="3" s="1"/>
  <c r="D21" i="3"/>
  <c r="D22" i="3"/>
  <c r="D23" i="3"/>
  <c r="D24" i="3"/>
  <c r="D25" i="3"/>
  <c r="E25" i="3" s="1"/>
  <c r="D26" i="3"/>
  <c r="D27" i="3"/>
  <c r="D28" i="3"/>
  <c r="D29" i="3"/>
  <c r="D30" i="3"/>
  <c r="D31" i="3"/>
  <c r="D32" i="3"/>
  <c r="D33" i="3"/>
  <c r="D34" i="3"/>
  <c r="D35" i="3"/>
  <c r="D36" i="3"/>
  <c r="D38" i="3"/>
  <c r="E38" i="3" s="1"/>
  <c r="D39" i="3"/>
  <c r="D40" i="3"/>
  <c r="D41" i="3"/>
  <c r="D42" i="3"/>
  <c r="D43" i="3"/>
  <c r="D44" i="3"/>
  <c r="E45" i="3"/>
  <c r="D46" i="3"/>
  <c r="D47" i="3"/>
  <c r="E47" i="3" s="1"/>
  <c r="D48" i="3"/>
  <c r="D49" i="3"/>
  <c r="E50" i="3"/>
  <c r="D51" i="3"/>
  <c r="D52" i="3"/>
  <c r="D53" i="3"/>
  <c r="D54" i="3"/>
  <c r="D55" i="3"/>
  <c r="D56" i="3"/>
  <c r="D57" i="3"/>
  <c r="E57" i="3" s="1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E72" i="3"/>
  <c r="E73" i="3"/>
  <c r="E74" i="3"/>
  <c r="D75" i="3"/>
  <c r="D76" i="3"/>
  <c r="D77" i="3"/>
  <c r="D78" i="3"/>
  <c r="D79" i="3"/>
  <c r="D80" i="3"/>
  <c r="E81" i="3"/>
  <c r="D82" i="3"/>
  <c r="D83" i="3"/>
  <c r="D84" i="3"/>
  <c r="D85" i="3"/>
  <c r="D86" i="3"/>
  <c r="D87" i="3"/>
  <c r="D88" i="3"/>
  <c r="D89" i="3"/>
  <c r="D90" i="3"/>
  <c r="D91" i="3"/>
  <c r="D92" i="3"/>
  <c r="D94" i="3"/>
  <c r="D95" i="3"/>
  <c r="D96" i="3"/>
  <c r="D98" i="3"/>
  <c r="D99" i="3"/>
  <c r="D100" i="3"/>
  <c r="E100" i="3" s="1"/>
  <c r="D101" i="3"/>
  <c r="D102" i="3"/>
  <c r="D103" i="3"/>
  <c r="D104" i="3"/>
  <c r="D105" i="3"/>
  <c r="D106" i="3"/>
  <c r="D107" i="3"/>
  <c r="D108" i="3"/>
  <c r="E109" i="3"/>
  <c r="D110" i="3"/>
  <c r="D111" i="3"/>
  <c r="D112" i="3"/>
  <c r="D113" i="3"/>
  <c r="D114" i="3"/>
  <c r="D115" i="3"/>
  <c r="D116" i="3"/>
  <c r="D117" i="3"/>
  <c r="D118" i="3"/>
  <c r="D119" i="3"/>
  <c r="D120" i="3"/>
  <c r="E121" i="3"/>
  <c r="D122" i="3"/>
  <c r="D123" i="3"/>
  <c r="D124" i="3"/>
  <c r="D125" i="3"/>
  <c r="D126" i="3"/>
  <c r="D127" i="3"/>
  <c r="D128" i="3"/>
  <c r="D129" i="3"/>
  <c r="E130" i="3"/>
  <c r="D131" i="3"/>
  <c r="D132" i="3"/>
  <c r="D133" i="3"/>
  <c r="D134" i="3"/>
  <c r="D135" i="3"/>
  <c r="D136" i="3"/>
  <c r="D137" i="3"/>
  <c r="D138" i="3"/>
  <c r="E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E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E170" i="3"/>
  <c r="D171" i="3"/>
  <c r="D172" i="3"/>
  <c r="D173" i="3"/>
  <c r="D174" i="3"/>
  <c r="D175" i="3"/>
  <c r="D176" i="3"/>
  <c r="E177" i="3"/>
  <c r="D178" i="3"/>
  <c r="E179" i="3"/>
  <c r="D180" i="3"/>
  <c r="D181" i="3"/>
  <c r="D182" i="3"/>
  <c r="D183" i="3"/>
  <c r="D184" i="3"/>
  <c r="D185" i="3"/>
  <c r="E186" i="3"/>
  <c r="D187" i="3"/>
  <c r="D188" i="3"/>
  <c r="D189" i="3"/>
  <c r="D190" i="3"/>
  <c r="D191" i="3"/>
  <c r="D192" i="3"/>
  <c r="D193" i="3"/>
  <c r="D194" i="3"/>
  <c r="E195" i="3"/>
  <c r="E196" i="3"/>
  <c r="D197" i="3"/>
  <c r="D198" i="3"/>
  <c r="E199" i="3"/>
  <c r="D200" i="3"/>
  <c r="D201" i="3"/>
  <c r="E202" i="3"/>
  <c r="E203" i="3"/>
  <c r="D204" i="3"/>
  <c r="D205" i="3"/>
  <c r="E206" i="3"/>
  <c r="D207" i="3"/>
  <c r="D208" i="3"/>
  <c r="D209" i="3"/>
  <c r="D210" i="3"/>
  <c r="D211" i="3"/>
  <c r="D212" i="3"/>
  <c r="E213" i="3"/>
  <c r="D214" i="3"/>
  <c r="D215" i="3"/>
  <c r="D216" i="3"/>
  <c r="D217" i="3"/>
  <c r="D218" i="3"/>
  <c r="D219" i="3"/>
  <c r="D220" i="3"/>
  <c r="D221" i="3"/>
  <c r="D222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E240" i="3"/>
  <c r="D241" i="3"/>
  <c r="E242" i="3"/>
  <c r="E243" i="3"/>
  <c r="D244" i="3"/>
  <c r="D245" i="3"/>
  <c r="D246" i="3"/>
  <c r="D247" i="3"/>
  <c r="D248" i="3"/>
  <c r="D249" i="3"/>
  <c r="E250" i="3"/>
  <c r="E251" i="3"/>
  <c r="D252" i="3"/>
  <c r="D253" i="3"/>
  <c r="E254" i="3"/>
  <c r="E255" i="3"/>
  <c r="D256" i="3"/>
  <c r="D257" i="3"/>
  <c r="D258" i="3"/>
  <c r="D259" i="3"/>
  <c r="D260" i="3"/>
  <c r="D261" i="3"/>
  <c r="D262" i="3"/>
  <c r="D263" i="3"/>
  <c r="D264" i="3"/>
  <c r="D265" i="3"/>
  <c r="D266" i="3"/>
  <c r="E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E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5" i="3"/>
  <c r="D326" i="3"/>
  <c r="D327" i="3"/>
  <c r="D328" i="3"/>
  <c r="D329" i="3"/>
  <c r="D7" i="3"/>
  <c r="E7" i="3" s="1"/>
  <c r="E329" i="3" l="1"/>
  <c r="D4" i="2"/>
  <c r="D5" i="2"/>
  <c r="D6" i="2"/>
  <c r="D7" i="2"/>
  <c r="D8" i="2"/>
  <c r="D9" i="2"/>
  <c r="D10" i="2"/>
  <c r="D11" i="2"/>
  <c r="D12" i="2"/>
  <c r="D13" i="2"/>
  <c r="D14" i="2"/>
  <c r="D15" i="2"/>
  <c r="D97" i="2"/>
  <c r="D17" i="2"/>
  <c r="D18" i="2"/>
  <c r="D19" i="2"/>
  <c r="D20" i="2"/>
  <c r="D21" i="2"/>
  <c r="D22" i="2"/>
  <c r="D24" i="2"/>
  <c r="D25" i="2"/>
  <c r="D222" i="2"/>
  <c r="D27" i="2"/>
  <c r="D29" i="2"/>
  <c r="D30" i="2"/>
  <c r="D31" i="2"/>
  <c r="D33" i="2"/>
  <c r="D34" i="2"/>
  <c r="D36" i="2"/>
  <c r="D37" i="2"/>
  <c r="D38" i="2"/>
  <c r="D39" i="2"/>
  <c r="D200" i="2"/>
  <c r="D41" i="2"/>
  <c r="D42" i="2"/>
  <c r="D44" i="2"/>
  <c r="D45" i="2"/>
  <c r="D46" i="2"/>
  <c r="D113" i="2"/>
  <c r="D48" i="2"/>
  <c r="D49" i="2"/>
  <c r="D50" i="2"/>
  <c r="D51" i="2"/>
  <c r="D26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9" i="2"/>
  <c r="D70" i="2"/>
  <c r="D272" i="2"/>
  <c r="D72" i="2"/>
  <c r="D16" i="2"/>
  <c r="D74" i="2"/>
  <c r="D75" i="2"/>
  <c r="D76" i="2"/>
  <c r="D77" i="2"/>
  <c r="D78" i="2"/>
  <c r="D79" i="2"/>
  <c r="D80" i="2"/>
  <c r="D81" i="2"/>
  <c r="D82" i="2"/>
  <c r="D84" i="2"/>
  <c r="D85" i="2"/>
  <c r="D86" i="2"/>
  <c r="D87" i="2"/>
  <c r="D88" i="2"/>
  <c r="D89" i="2"/>
  <c r="D90" i="2"/>
  <c r="D262" i="2"/>
  <c r="D92" i="2"/>
  <c r="D93" i="2"/>
  <c r="D94" i="2"/>
  <c r="D114" i="2"/>
  <c r="D96" i="2"/>
  <c r="D4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68" i="2"/>
  <c r="D115" i="2"/>
  <c r="D116" i="2"/>
  <c r="D117" i="2"/>
  <c r="D118" i="2"/>
  <c r="D119" i="2"/>
  <c r="D121" i="2"/>
  <c r="D122" i="2"/>
  <c r="D52" i="2"/>
  <c r="D124" i="2"/>
  <c r="D125" i="2"/>
  <c r="D126" i="2"/>
  <c r="D127" i="2"/>
  <c r="D128" i="2"/>
  <c r="D129" i="2"/>
  <c r="D130" i="2"/>
  <c r="D131" i="2"/>
  <c r="D132" i="2"/>
  <c r="D205" i="2"/>
  <c r="D134" i="2"/>
  <c r="D135" i="2"/>
  <c r="D136" i="2"/>
  <c r="D137" i="2"/>
  <c r="D138" i="2"/>
  <c r="D139" i="2"/>
  <c r="D140" i="2"/>
  <c r="D141" i="2"/>
  <c r="D142" i="2"/>
  <c r="D143" i="2"/>
  <c r="D144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71" i="2"/>
  <c r="D168" i="2"/>
  <c r="D169" i="2"/>
  <c r="D73" i="2"/>
  <c r="D171" i="2"/>
  <c r="D95" i="2"/>
  <c r="D173" i="2"/>
  <c r="D174" i="2"/>
  <c r="D175" i="2"/>
  <c r="D176" i="2"/>
  <c r="D177" i="2"/>
  <c r="D178" i="2"/>
  <c r="D179" i="2"/>
  <c r="D180" i="2"/>
  <c r="D182" i="2"/>
  <c r="D183" i="2"/>
  <c r="D170" i="2"/>
  <c r="D185" i="2"/>
  <c r="D186" i="2"/>
  <c r="D198" i="2"/>
  <c r="D188" i="2"/>
  <c r="D189" i="2"/>
  <c r="D190" i="2"/>
  <c r="D191" i="2"/>
  <c r="D192" i="2"/>
  <c r="D91" i="2"/>
  <c r="D194" i="2"/>
  <c r="D23" i="2"/>
  <c r="D196" i="2"/>
  <c r="D197" i="2"/>
  <c r="D199" i="2"/>
  <c r="D133" i="2"/>
  <c r="D145" i="2"/>
  <c r="D202" i="2"/>
  <c r="D203" i="2"/>
  <c r="D204" i="2"/>
  <c r="D28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193" i="2"/>
  <c r="D195" i="2"/>
  <c r="D220" i="2"/>
  <c r="D221" i="2"/>
  <c r="D218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89" i="2"/>
  <c r="D252" i="2"/>
  <c r="D253" i="2"/>
  <c r="D254" i="2"/>
  <c r="D255" i="2"/>
  <c r="D256" i="2"/>
  <c r="D257" i="2"/>
  <c r="D258" i="2"/>
  <c r="D259" i="2"/>
  <c r="D260" i="2"/>
  <c r="D261" i="2"/>
  <c r="D308" i="2"/>
  <c r="D263" i="2"/>
  <c r="D264" i="2"/>
  <c r="D265" i="2"/>
  <c r="D266" i="2"/>
  <c r="D267" i="2"/>
  <c r="D268" i="2"/>
  <c r="D274" i="2"/>
  <c r="D270" i="2"/>
  <c r="D271" i="2"/>
  <c r="D40" i="2"/>
  <c r="D273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172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" i="2"/>
  <c r="B32" i="2"/>
  <c r="D32" i="2" s="1"/>
  <c r="B43" i="2"/>
  <c r="D43" i="2" s="1"/>
  <c r="B269" i="2"/>
  <c r="D269" i="2" s="1"/>
  <c r="B123" i="2"/>
  <c r="D123" i="2" s="1"/>
  <c r="B167" i="2"/>
  <c r="D167" i="2" s="1"/>
  <c r="B187" i="2"/>
  <c r="D187" i="2" s="1"/>
  <c r="B35" i="2"/>
  <c r="D35" i="2" s="1"/>
  <c r="B67" i="2"/>
  <c r="D67" i="2" s="1"/>
  <c r="B83" i="2"/>
  <c r="D83" i="2" s="1"/>
  <c r="B184" i="2"/>
  <c r="D184" i="2" s="1"/>
  <c r="B181" i="2"/>
  <c r="D181" i="2" s="1"/>
  <c r="B201" i="2"/>
  <c r="D201" i="2" s="1"/>
  <c r="B120" i="2"/>
  <c r="D120" i="2" s="1"/>
  <c r="B251" i="2"/>
  <c r="D251" i="2" s="1"/>
  <c r="B238" i="2"/>
  <c r="D238" i="2" s="1"/>
  <c r="B219" i="2"/>
  <c r="D219" i="2" s="1"/>
  <c r="B328" i="2" l="1"/>
  <c r="D328" i="2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9" i="1"/>
  <c r="D30" i="1"/>
  <c r="D31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2" i="1"/>
  <c r="D194" i="1"/>
  <c r="D195" i="1"/>
  <c r="D196" i="1"/>
  <c r="D197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3" i="1"/>
  <c r="D224" i="1"/>
  <c r="D225" i="1"/>
  <c r="D226" i="1"/>
  <c r="D227" i="1"/>
  <c r="D228" i="1"/>
  <c r="D230" i="1"/>
  <c r="D231" i="1"/>
  <c r="D232" i="1"/>
  <c r="D233" i="1"/>
  <c r="D234" i="1"/>
  <c r="D235" i="1"/>
  <c r="D236" i="1"/>
  <c r="D237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" i="1"/>
  <c r="B289" i="1"/>
  <c r="D289" i="1" s="1"/>
  <c r="B238" i="1"/>
  <c r="D238" i="1" s="1"/>
  <c r="B229" i="1"/>
  <c r="D229" i="1" s="1"/>
  <c r="B222" i="1"/>
  <c r="D222" i="1" s="1"/>
  <c r="B198" i="1"/>
  <c r="D198" i="1" s="1"/>
  <c r="B193" i="1"/>
  <c r="D193" i="1" s="1"/>
  <c r="B191" i="1"/>
  <c r="D191" i="1" s="1"/>
  <c r="B170" i="1"/>
  <c r="D170" i="1" s="1"/>
  <c r="B169" i="1"/>
  <c r="D169" i="1" s="1"/>
  <c r="B113" i="1"/>
  <c r="D113" i="1" s="1"/>
  <c r="B67" i="1"/>
  <c r="D67" i="1" s="1"/>
  <c r="B52" i="1"/>
  <c r="D52" i="1" s="1"/>
  <c r="B32" i="1"/>
  <c r="D32" i="1" s="1"/>
  <c r="B28" i="1"/>
  <c r="D28" i="1" s="1"/>
  <c r="B26" i="1"/>
  <c r="D26" i="1" s="1"/>
  <c r="B5" i="1"/>
  <c r="D5" i="1" s="1"/>
  <c r="B328" i="1" l="1"/>
  <c r="D3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VRDL-KETOAN-02</author>
  </authors>
  <commentList>
    <comment ref="G331" authorId="0" shapeId="0" xr:uid="{4D15835C-1515-441E-89DE-AFFDAAAD13F4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Z:\02.VEGA\#VƯỜN RAU ĐÀ LẠT\17. KHO NGỌC THỤY - BÁO CÁO CHUNG\02. QUẢN LÝ TỒN KHO\2. Năm 2024</t>
        </r>
      </text>
    </comment>
    <comment ref="H331" authorId="0" shapeId="0" xr:uid="{B085F59B-1303-41E3-B8DF-D8FFD918BEB7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Z:\02.VEGA\#VƯỜN RAU ĐÀ LẠT\_BÁO CÁO CHUNG\03. GIÁ TRỊ HÀNG TỒN KHO\2024 (ấy ngày 30)</t>
        </r>
      </text>
    </comment>
    <comment ref="I331" authorId="0" shapeId="0" xr:uid="{E9061535-6983-4AE0-AF5A-C68CABA1521A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hỏi Võ Nga</t>
        </r>
      </text>
    </comment>
    <comment ref="H333" authorId="0" shapeId="0" xr:uid="{76AAA962-0808-4B83-918A-E887E4AE5D1D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số misa lấy ngày cuối của tháng trước đến ngày gần cuối của tháng này </t>
        </r>
      </text>
    </comment>
    <comment ref="K334" authorId="0" shapeId="0" xr:uid="{423992BC-A258-4C72-807D-EDC4267DDCE6}">
      <text>
        <r>
          <rPr>
            <b/>
            <sz val="9"/>
            <color indexed="81"/>
            <rFont val="Tahoma"/>
            <family val="2"/>
          </rPr>
          <t>VRDL-KETOAN-02:</t>
        </r>
        <r>
          <rPr>
            <sz val="9"/>
            <color indexed="81"/>
            <rFont val="Tahoma"/>
            <family val="2"/>
          </rPr>
          <t xml:space="preserve">
chị Tiên</t>
        </r>
      </text>
    </comment>
  </commentList>
</comments>
</file>

<file path=xl/sharedStrings.xml><?xml version="1.0" encoding="utf-8"?>
<sst xmlns="http://schemas.openxmlformats.org/spreadsheetml/2006/main" count="9611" uniqueCount="395">
  <si>
    <t>TỒN TRƯỚC</t>
  </si>
  <si>
    <t>CÀ CHUA SÔCOLA 250GR (HỘP) VR</t>
  </si>
  <si>
    <t>CÀ CHUA SÔCOLA 250GR (KG) -NA</t>
  </si>
  <si>
    <t>BẮP CẢI TÍM</t>
  </si>
  <si>
    <t>CÀ CHUA SÔCOLA 250GR(KG) KQ</t>
  </si>
  <si>
    <t>CÀ CHUA SÔCOLA 300GR (HỘP) VR</t>
  </si>
  <si>
    <t>CÀ CHUA SOCOLA XÁ</t>
  </si>
  <si>
    <t>CÀ CHUA SÔCOLA(HỘP) KQ</t>
  </si>
  <si>
    <t>CÀ RỐT BABY</t>
  </si>
  <si>
    <t>CÀ RỐT BABY (KG) KQ</t>
  </si>
  <si>
    <t>BẮP CẢI TRẮNG</t>
  </si>
  <si>
    <t>CẢI CẦU VỒNG</t>
  </si>
  <si>
    <t>BẦU</t>
  </si>
  <si>
    <t>CẢI KALE</t>
  </si>
  <si>
    <t>BÍ ĐAO XANH</t>
  </si>
  <si>
    <t>CHANH VÀNG (KG)</t>
  </si>
  <si>
    <t>CHANH VÀNG TRÁI 180UP</t>
  </si>
  <si>
    <t>BÍ ĐỎ HỒ LÔ</t>
  </si>
  <si>
    <t>CẦN TÂY THUỶ CANH</t>
  </si>
  <si>
    <t>CẦN TÂY(CÂY)</t>
  </si>
  <si>
    <t>ỚT CHUÔNG  3 MÀU(KG)VR</t>
  </si>
  <si>
    <t>BÍ ĐỎ NON( KG) VR</t>
  </si>
  <si>
    <t>ỚT CHUÔNG  ĐỎ L1</t>
  </si>
  <si>
    <t>ỚT CHUÔNG  ĐỎ(TRÁI)</t>
  </si>
  <si>
    <t>ỚT CHUÔNG 3 MÀU 350G</t>
  </si>
  <si>
    <t>ỚT CHUÔNG 3 MÀU KQ(KG)</t>
  </si>
  <si>
    <t>BÍ ĐỎ TRÒN</t>
  </si>
  <si>
    <t xml:space="preserve">ỚT CHUÔNG VÀNG L1 </t>
  </si>
  <si>
    <t>ỚT CHUÔNG VÀNG(TRÁI)</t>
  </si>
  <si>
    <t>ỚT CHUÔNG VÀNG+ XANH (VỈ)</t>
  </si>
  <si>
    <t>BÍ NGÒI XANH</t>
  </si>
  <si>
    <t xml:space="preserve">ỚT CHUÔNG XANH L1 </t>
  </si>
  <si>
    <t>ỚT CHUÔNG XANH(TRÁI)</t>
  </si>
  <si>
    <t>BƠ BOOTH</t>
  </si>
  <si>
    <t>CỦ DỀN 600G</t>
  </si>
  <si>
    <t>GỪNG 250GR</t>
  </si>
  <si>
    <t>BÓ XÔI</t>
  </si>
  <si>
    <t>XÀ LÁCH MỸ</t>
  </si>
  <si>
    <t>KHOAI TÂY HỒNG</t>
  </si>
  <si>
    <t>KHOAI TÂY HỒNG TÚI LƯỚI 500G</t>
  </si>
  <si>
    <t xml:space="preserve">KHOAI TÂY VÀNG </t>
  </si>
  <si>
    <t>BÔNG CẢI TRẮNG</t>
  </si>
  <si>
    <t>KHOAI TÂY VÀNG LỚN TÚI LƯỚI 500G</t>
  </si>
  <si>
    <t>KHOAI TÂY VÀNG RỬA</t>
  </si>
  <si>
    <t>KHOAI TÂY VÀNG TRUNG TÚI LƯỚI 500G</t>
  </si>
  <si>
    <t>BÔNG CẢI XANH 10P</t>
  </si>
  <si>
    <t>CẢI THẢO DL(BẮP)</t>
  </si>
  <si>
    <t>CẢI THẢO KIM CHI</t>
  </si>
  <si>
    <t>CẢI THẢO VR</t>
  </si>
  <si>
    <t>BÔNG CẢI XANH BABY 200G</t>
  </si>
  <si>
    <t>CÀ CHUA</t>
  </si>
  <si>
    <t>BÍ ĐAO XANH 400G</t>
  </si>
  <si>
    <t>DƯA LEO</t>
  </si>
  <si>
    <t>DƯA LEO 400G</t>
  </si>
  <si>
    <t>KHỔ QUA</t>
  </si>
  <si>
    <t>KHỔ QUA 400GR</t>
  </si>
  <si>
    <t>MƯỚP HƯƠNG</t>
  </si>
  <si>
    <t>MƯỚP HƯƠNG 300G</t>
  </si>
  <si>
    <t>BÍ MINI VÀNG 300GR</t>
  </si>
  <si>
    <t>BÍ MINI VÀNG KG</t>
  </si>
  <si>
    <t>DƯA LEO GIỐNG NHẬT 600GR</t>
  </si>
  <si>
    <t>CÀ CHUA BI COOP</t>
  </si>
  <si>
    <t>BƠ 034</t>
  </si>
  <si>
    <t>CÀ CHUA CHERRY MIX 300G</t>
  </si>
  <si>
    <t>BƠ SÁP</t>
  </si>
  <si>
    <t>KHOAI LANG MẬT (KG) 2-3 CỦ</t>
  </si>
  <si>
    <t>CÀ CHUA SÔCOLA 250GR (KG) VR</t>
  </si>
  <si>
    <t>KHOAI LANG MẬT 500G KQ</t>
  </si>
  <si>
    <t>KHOAI LANG MẬT 500G VR</t>
  </si>
  <si>
    <t>CÀ CHUA Ý</t>
  </si>
  <si>
    <t>PARO (CÂY)</t>
  </si>
  <si>
    <t>CÀ CHUA Ý(VỈ) KG</t>
  </si>
  <si>
    <t>BẮP CẢI TÍM (BẮP)</t>
  </si>
  <si>
    <t>BẮP CẢI TÍM SUSHI</t>
  </si>
  <si>
    <t>CÀ RỐT BABY 200GR</t>
  </si>
  <si>
    <t>TÍA TÔ 50G</t>
  </si>
  <si>
    <t>CÀ RỐT DL L1</t>
  </si>
  <si>
    <t>XÀ LÁCH LOLO XANH SUSHI</t>
  </si>
  <si>
    <t>XÀ LÁCH LOLO XANH TÚI 300GR</t>
  </si>
  <si>
    <t>CÀ TÍM</t>
  </si>
  <si>
    <t xml:space="preserve">CÀ RỐT DL </t>
  </si>
  <si>
    <t>CẢI CẦU VỒNG 300GR</t>
  </si>
  <si>
    <t>CÀ RỐT DL TÚI LƯỚI 500GR VR</t>
  </si>
  <si>
    <t>CÀ RỐT TRUNG</t>
  </si>
  <si>
    <t>CÀ RỐT TÚI LƯỚI 800G KQ</t>
  </si>
  <si>
    <t>CẢI KALE 300GR</t>
  </si>
  <si>
    <t>MỒNG TƠI</t>
  </si>
  <si>
    <t>NGÒ RÍ</t>
  </si>
  <si>
    <t>NGÒ RÍ TÚI 50GR</t>
  </si>
  <si>
    <t>ỚT HIỂM</t>
  </si>
  <si>
    <t>ỚT HIỂM 100G</t>
  </si>
  <si>
    <t>THÌ LÀ</t>
  </si>
  <si>
    <t>THÌ LÀ TÚI 80GR</t>
  </si>
  <si>
    <t>CẢI THẢO DL</t>
  </si>
  <si>
    <t>BÔNG BÍ TÚI 300GR</t>
  </si>
  <si>
    <t>CẢI THẢO HỎA TIỄN</t>
  </si>
  <si>
    <t>BÔNG CẢI TRẮNG (CÂY)</t>
  </si>
  <si>
    <t>SET RAU KÈM ỚT</t>
  </si>
  <si>
    <t>SET RAU KHÔNG KÈM ỚT</t>
  </si>
  <si>
    <t>ĐẬU BO</t>
  </si>
  <si>
    <t>ĐẬU BO 250GR</t>
  </si>
  <si>
    <t>CẦN TÂY (KG)</t>
  </si>
  <si>
    <t>ĐẬU CÚC 250GR</t>
  </si>
  <si>
    <t>CHUỐI LABA</t>
  </si>
  <si>
    <t>ĐẬU ĐỎ 250GR</t>
  </si>
  <si>
    <t>ĐẬU HÀ LAN-FUJI</t>
  </si>
  <si>
    <t>CỦ CẢI ĐỎ HỘP 300GR</t>
  </si>
  <si>
    <t>ĐẬU NGỰ 250GR</t>
  </si>
  <si>
    <t>DAU THAP CAM (HON HOP) TUOI 100G</t>
  </si>
  <si>
    <t>CỦ CẢI TRẮNG</t>
  </si>
  <si>
    <t>ĐẬU TRẮNG 250GR</t>
  </si>
  <si>
    <t>CỦ DỀN</t>
  </si>
  <si>
    <t>CÀ CHUA L1</t>
  </si>
  <si>
    <t>CÀ CHUA VỈ 400GR</t>
  </si>
  <si>
    <t>CÀ CHUA VR</t>
  </si>
  <si>
    <t>BÍ ĐỎ MINI</t>
  </si>
  <si>
    <t>ỚT SỪNG 100G</t>
  </si>
  <si>
    <t>XẢ CÂY</t>
  </si>
  <si>
    <t>ĐẬU CÚC</t>
  </si>
  <si>
    <t>BÔNG ATISO</t>
  </si>
  <si>
    <t>BÔNG CẢI XANH BABY (KG)</t>
  </si>
  <si>
    <t>ĐẬU ĐỎ</t>
  </si>
  <si>
    <t>CỦ CẢI ĐỎ 300GR (KG) VR</t>
  </si>
  <si>
    <t>ĐẬU NGỰ</t>
  </si>
  <si>
    <t>CỦ CẢI ĐỎ(HỘP)</t>
  </si>
  <si>
    <t>CỦ CẢI ĐỎ(KG) KQ</t>
  </si>
  <si>
    <t>CỦ CẢI ĐỎ(KG) VR</t>
  </si>
  <si>
    <t>CỦ CẢI HÀN QUỐC</t>
  </si>
  <si>
    <t>ĐẬU HÀ LAN</t>
  </si>
  <si>
    <t>LÁ É</t>
  </si>
  <si>
    <t>LÁ É 300G</t>
  </si>
  <si>
    <t>LÁ GIANG</t>
  </si>
  <si>
    <t>LÁ GIANG 200G</t>
  </si>
  <si>
    <t>LÁ MÈ</t>
  </si>
  <si>
    <t>LÁ MÈ (KG) KQ</t>
  </si>
  <si>
    <t>ĐẬU QUE TRẮNG (KG) VR</t>
  </si>
  <si>
    <t>LÁ MÈ TÚI 50G SB</t>
  </si>
  <si>
    <t>NGÒ TÂY</t>
  </si>
  <si>
    <t>NGUYEN LIEU COM CHIEN DUONG CHAU AL 150G</t>
  </si>
  <si>
    <t>ROCKET</t>
  </si>
  <si>
    <t>ĐẬU QUE XANH( TÚI) VR</t>
  </si>
  <si>
    <t>SÚ TRÁI TIM (BẮP)</t>
  </si>
  <si>
    <t>XẠ HƯƠNG</t>
  </si>
  <si>
    <t>ĐẬU TRẮNG</t>
  </si>
  <si>
    <t>KHOAI LANG TÚI LƯỚI 1KG</t>
  </si>
  <si>
    <t>KHOAI LANG TÚI LƯỚI 500GR</t>
  </si>
  <si>
    <t>BÔNG BÍ</t>
  </si>
  <si>
    <t>RAU BẦU ĐẤT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</si>
  <si>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</si>
  <si>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</si>
  <si>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</si>
  <si>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</si>
  <si>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</si>
  <si>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</si>
  <si>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DƯA LEO BABY VR(KG)</t>
  </si>
  <si>
    <t>CÀ CHUA BI-NA</t>
  </si>
  <si>
    <t>CÀ CHUA NGỌT</t>
  </si>
  <si>
    <t>CÀ CHUA NGỌT 300GR (KG)</t>
  </si>
  <si>
    <t>CÀ CHUA NGỌT XÁ</t>
  </si>
  <si>
    <t>ĐẬU QUE TRẮNG (KG NA)</t>
  </si>
  <si>
    <t>ĐẬU QUE TRẮNG (KG) KQ</t>
  </si>
  <si>
    <t>DƯA LEO GIỐNG NHẬT KG</t>
  </si>
  <si>
    <t>ĐẬU QUE TRẮNG (TÚI) KQ</t>
  </si>
  <si>
    <t>ĐẬU QUE TRẮNG (TÚI) VR</t>
  </si>
  <si>
    <t>ĐẬU QUE TRẮNG (TÚI) VR 300gr</t>
  </si>
  <si>
    <t>GỪNG</t>
  </si>
  <si>
    <t>CÀ CHUA Ý 500G</t>
  </si>
  <si>
    <t>CÀ CHUA Ý CHÙM</t>
  </si>
  <si>
    <t>HÀNH TÂY DL L1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</si>
  <si>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</si>
  <si>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</si>
  <si>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</si>
  <si>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</si>
  <si>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</si>
  <si>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</si>
  <si>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</si>
  <si>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</si>
  <si>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HÀNH TÂY DL</t>
  </si>
  <si>
    <t>HÀNH TÂY DL BABY</t>
  </si>
  <si>
    <t>HỒNG GIÒN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</si>
  <si>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</si>
  <si>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</si>
  <si>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</si>
  <si>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</si>
  <si>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</si>
  <si>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</si>
  <si>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</si>
  <si>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</si>
  <si>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</si>
  <si>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KHOAI LANG MẬT (KG) 4-6 CỦ</t>
  </si>
  <si>
    <t>CẢI THẢO HỎA TIỄN 250GR</t>
  </si>
  <si>
    <t>KHOAI LANG NHẬT</t>
  </si>
  <si>
    <t>CÀ TÍM CẶP 400G</t>
  </si>
  <si>
    <t>KHOAI MỠ</t>
  </si>
  <si>
    <t>BẮP CẢI TRẮNG (BẮP)</t>
  </si>
  <si>
    <t>BẮP CẢI TRẮNG SUSHI</t>
  </si>
  <si>
    <t>DƯA LEO BABY KQ</t>
  </si>
  <si>
    <t>DƯA LEO BABY KQ(KG)</t>
  </si>
  <si>
    <t>DƯA LEO BABY VR</t>
  </si>
  <si>
    <t>KHOAI TÂY VÀNG ĐL</t>
  </si>
  <si>
    <t>DƯA LEO BABY VR(KG)-NA</t>
  </si>
  <si>
    <t>DƯA LEO BABY XÁ</t>
  </si>
  <si>
    <t>MÂM XÔI ĐEN</t>
  </si>
  <si>
    <t>LÁ MÈ TÚI 50G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</si>
  <si>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</si>
  <si>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</si>
  <si>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</si>
  <si>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</si>
  <si>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</si>
  <si>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</si>
  <si>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</si>
  <si>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</si>
  <si>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</si>
  <si>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</si>
  <si>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</si>
  <si>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</si>
  <si>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NHA DAM</t>
  </si>
  <si>
    <t>KHOAI MÔN CAO</t>
  </si>
  <si>
    <t>KHOAI MÔN SỌ</t>
  </si>
  <si>
    <t>KHOAI SỌ</t>
  </si>
  <si>
    <t>ỚT CHUÔNG  ĐỎ</t>
  </si>
  <si>
    <t>OT HIEM XANH</t>
  </si>
  <si>
    <t>ỚT SỪNG</t>
  </si>
  <si>
    <t>TỎI</t>
  </si>
  <si>
    <t>TỎI 250G</t>
  </si>
  <si>
    <t>TỎI CÔ ĐƠN</t>
  </si>
  <si>
    <t>BẮP MỸ</t>
  </si>
  <si>
    <t>ỚT CHUÔNG VÀNG</t>
  </si>
  <si>
    <t>BÓ XÔI 300G VR</t>
  </si>
  <si>
    <t>BÓ XÔI-HN KQ</t>
  </si>
  <si>
    <t>BÓ XÔI-NA</t>
  </si>
  <si>
    <t>ỚT CHUÔNG BABY</t>
  </si>
  <si>
    <t>ỚT CHUÔNG MÀU SNACK MÀU</t>
  </si>
  <si>
    <t>ỚT CHUÔNG MÀU SNACK MÀU(KG) KQ</t>
  </si>
  <si>
    <t>ỚT NGỌT PALERMO (KG) KQ</t>
  </si>
  <si>
    <t>ỚT NGỌT PALERMO (KG) VR</t>
  </si>
  <si>
    <t>ỚT CHUÔNG XANH</t>
  </si>
  <si>
    <t>ỚT NGỌT PALERMO TÚI 300GR KQ</t>
  </si>
  <si>
    <t>ỚT TRÁI CÂY TÚI 150GR</t>
  </si>
  <si>
    <t>ỚT NGỌT PALERMO TÚI 300GR</t>
  </si>
  <si>
    <t>HÀNH LÁ</t>
  </si>
  <si>
    <t>HÀNH LÁ THUỶ CANH</t>
  </si>
  <si>
    <t>HÀNH LÁ THUỶ CANH(KG) VR</t>
  </si>
  <si>
    <t>XÀ LÁCH BÚP MỠ</t>
  </si>
  <si>
    <t>XÀ LÁCH LOLO TÍM</t>
  </si>
  <si>
    <t>XÀ LÁCH LOLO TÍM TÚI 300G</t>
  </si>
  <si>
    <t>XÀ LÁCH LOLO XANH THỦY CANH(KG)-NA</t>
  </si>
  <si>
    <t>XÀ LÁCH MỠ THỦY CANH(CÂY)</t>
  </si>
  <si>
    <t>XÀ LÁCH MỠ THỦY CANH(CÂY) VR</t>
  </si>
  <si>
    <t>PARO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</si>
  <si>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</si>
  <si>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</si>
  <si>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</si>
  <si>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</si>
  <si>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</si>
  <si>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</si>
  <si>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SET ỚT CHUÔNG BABY 250G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</si>
  <si>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</si>
  <si>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</si>
  <si>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</si>
  <si>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</si>
  <si>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</si>
  <si>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</si>
  <si>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</si>
  <si>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SU HÀO</t>
  </si>
  <si>
    <t>XA LÁCH XOẮN THỦY CANH(KG) KQ</t>
  </si>
  <si>
    <t>XÀ LÁCH XOONG THUỶ CANH</t>
  </si>
  <si>
    <t>SU SU</t>
  </si>
  <si>
    <t>SU HÀO 400G</t>
  </si>
  <si>
    <t>SU HÀO MỘC CHÂU</t>
  </si>
  <si>
    <t>BÍ NGÒI VÀNG</t>
  </si>
  <si>
    <t>BÍ NGÒI VÀNG (TRÁI)</t>
  </si>
  <si>
    <t>SÚ TRÁI TIM</t>
  </si>
  <si>
    <t>BÍ NGÒI XANH(TRÁI)</t>
  </si>
  <si>
    <t>BÍ NHẬT</t>
  </si>
  <si>
    <t>XÀ LÁCH LOLO XANH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</si>
  <si>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</si>
  <si>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</si>
  <si>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</si>
  <si>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</si>
  <si>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</si>
  <si>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</si>
  <si>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XÀ LÁCH MỠ THỦY CANH(KG)</t>
  </si>
  <si>
    <t>CỦ CẢI TRẮNG CẶP 400GR</t>
  </si>
  <si>
    <t>XÀ LÁCH ROMEN THUỶ CANH (KG) VR</t>
  </si>
  <si>
    <t>SU SU 400G</t>
  </si>
  <si>
    <t>BÍ ĐỎ NON (KG)KQ</t>
  </si>
  <si>
    <t>BÍ ĐỎ NON TRÁI VR</t>
  </si>
  <si>
    <t>XÀ LÁCH THỦY TINH THỦY CANH (KG)</t>
  </si>
  <si>
    <t>ĐẬU QUE XANH (KG) KQ</t>
  </si>
  <si>
    <t>ĐẬU QUE XANH( KG) VR</t>
  </si>
  <si>
    <t>ĐẬU QUE XANH( TÚI) KQ</t>
  </si>
  <si>
    <t>XA LÁCH XOẮN THỦY CANH(KG)</t>
  </si>
  <si>
    <t>BẮP CẢI TRẮNG MỘC CHÂU</t>
  </si>
  <si>
    <t>CÀ CHUA MỘC CHÂU</t>
  </si>
  <si>
    <t>CÀ CHUA ROSEBERRY 300G</t>
  </si>
  <si>
    <t>CẢI MÈO MỘC CHÂU</t>
  </si>
  <si>
    <t>CẢI THẢO MỘC CHÂU</t>
  </si>
  <si>
    <t>CHẬU CÂY CẢI CẦU VỒNG</t>
  </si>
  <si>
    <t>CHẬU CÂY CẢI KALE</t>
  </si>
  <si>
    <t>CHẬU CÂY CẦN TÂY</t>
  </si>
  <si>
    <t>ĐẬU COVE MỘC CHÂU</t>
  </si>
  <si>
    <t>HẠT DẺ TƯƠI HÌNH ĐÀI</t>
  </si>
  <si>
    <t>HẠT DẺ TƯƠI SIZE 24</t>
  </si>
  <si>
    <t>HẠT DẺ TƯƠI SIZE 26</t>
  </si>
  <si>
    <t>HẠT DẺ TƯƠI TÚI 500GR</t>
  </si>
  <si>
    <t>HỒNG TREO GIÓ</t>
  </si>
  <si>
    <t>HÚNG CAY 50G VR</t>
  </si>
  <si>
    <t>HÚNG LỦI TA 50G VR</t>
  </si>
  <si>
    <t>HÚNG QUẾ 50G VR</t>
  </si>
  <si>
    <t>HƯƠNG THẢO 50G VGR</t>
  </si>
  <si>
    <t>LÊ</t>
  </si>
  <si>
    <t>MĂNG TÂY</t>
  </si>
  <si>
    <t>MĂNG TÂY 300GR</t>
  </si>
  <si>
    <t>NẤM MỠ NÂU 170G</t>
  </si>
  <si>
    <t>NẤM MỠ TRẮNG 170G</t>
  </si>
  <si>
    <t>NGÒ GAI 50G VR</t>
  </si>
  <si>
    <t>NGÒ TÂY 50G VR</t>
  </si>
  <si>
    <t>QUẾ TÂY 50G VR</t>
  </si>
  <si>
    <t>RAU DIẾP CÁ 50G</t>
  </si>
  <si>
    <t>RAU NGÓT</t>
  </si>
  <si>
    <t>RAU RĂM 50G VR</t>
  </si>
  <si>
    <t>SU SU MỘC CHÂU</t>
  </si>
  <si>
    <t>TRÁI SAKE</t>
  </si>
  <si>
    <t>VÚ SỮA</t>
  </si>
  <si>
    <t>XOÀI CÁT HOÀ LỘC</t>
  </si>
  <si>
    <t>hàng tồn cuối ngày 1/2</t>
  </si>
  <si>
    <t>GIÁ NHẬP</t>
  </si>
  <si>
    <t>THÀNH TIỀN</t>
  </si>
  <si>
    <t>TÊN HÀNG</t>
  </si>
  <si>
    <t>TÊN SẢN PHẨM</t>
  </si>
  <si>
    <t>hàng tồn cuối ngày 2/2</t>
  </si>
  <si>
    <t>ĐVT</t>
  </si>
  <si>
    <t>DATE</t>
  </si>
  <si>
    <t>TEM KQ KHO</t>
  </si>
  <si>
    <t>LÁ KQ KHO</t>
  </si>
  <si>
    <t>KG/ KHAY</t>
  </si>
  <si>
    <t>HỘP</t>
  </si>
  <si>
    <t>Kg</t>
  </si>
  <si>
    <t>VỈ</t>
  </si>
  <si>
    <t>TÚI</t>
  </si>
  <si>
    <t>TRÁI</t>
  </si>
  <si>
    <t>CÂY</t>
  </si>
  <si>
    <t>BẮP</t>
  </si>
  <si>
    <t>KG</t>
  </si>
  <si>
    <t>CẶP</t>
  </si>
  <si>
    <t>BÓ</t>
  </si>
  <si>
    <t>CHẬU</t>
  </si>
  <si>
    <t>hàng tồn cuối ngày 4/2</t>
  </si>
  <si>
    <t>hàng tồn cuối ngày 5/2</t>
  </si>
  <si>
    <t xml:space="preserve">THÀNH TIỀN </t>
  </si>
  <si>
    <t>hàng tồn cuối ngày 6/2</t>
  </si>
  <si>
    <t xml:space="preserve">GIÁ NHẬP </t>
  </si>
  <si>
    <t>hàng tồn cuối ngày 7/2</t>
  </si>
  <si>
    <t>hàng tồn cuối ngày 9/2</t>
  </si>
  <si>
    <t>hàng tồn cuối ngày 10/2</t>
  </si>
  <si>
    <t>hàng tồn cuối ngày 11/2</t>
  </si>
  <si>
    <t>hàng tồn cuối ngày 12/2</t>
  </si>
  <si>
    <t>hàng tồn cuối ngày 13/2</t>
  </si>
  <si>
    <t>hàng tồn cuối ngày 14/2</t>
  </si>
  <si>
    <t>BẮP CẢI TRẮNG SÓI BIỂN</t>
  </si>
  <si>
    <t>hàng tồn cuối ngày 15/2</t>
  </si>
  <si>
    <t>hàng tồn cuối ngày 16/2</t>
  </si>
  <si>
    <t>hàng tồn cuối ngày 17/2</t>
  </si>
  <si>
    <t>hàng tồn cuối ngày 18/2</t>
  </si>
  <si>
    <t xml:space="preserve">Stock </t>
  </si>
  <si>
    <t xml:space="preserve">Safety stock </t>
  </si>
  <si>
    <t>hàng tồn cuối ngày 19/2</t>
  </si>
  <si>
    <t>DƯA LEO KG (VỈ)</t>
  </si>
  <si>
    <t>hàng tồn cuối ngày 20/2</t>
  </si>
  <si>
    <t>hàng tồn cuối ngày 21/2</t>
  </si>
  <si>
    <t>hàng tồn cuối ngày 22/2</t>
  </si>
  <si>
    <t xml:space="preserve">ỚT TRÁI CÂY </t>
  </si>
  <si>
    <t>hàng tồn cuối ngày 23/2</t>
  </si>
  <si>
    <t>hàng tồn cuối ngày 24/2</t>
  </si>
  <si>
    <t>hàng tồn cuối ngày 25/2</t>
  </si>
  <si>
    <t>hàng tồn cuối ngày 26/2</t>
  </si>
  <si>
    <t>hàng tồn cuối ngày 27/2</t>
  </si>
  <si>
    <t>hàng tồn cuối ngày 28/2</t>
  </si>
  <si>
    <t>hàng tồn cuối ngày 29/2</t>
  </si>
  <si>
    <t>Kho Ngọc Thụy</t>
  </si>
  <si>
    <t>Đà Lạt</t>
  </si>
  <si>
    <t>Đơn Dương</t>
  </si>
  <si>
    <t>Hàng nhập trong kỳ</t>
  </si>
  <si>
    <t>HĐ đầu ra</t>
  </si>
  <si>
    <t>Phân bổ HH xuất kho</t>
  </si>
  <si>
    <t>Xuất trong kỳ</t>
  </si>
  <si>
    <t>KQ</t>
  </si>
  <si>
    <t>VRĐL</t>
  </si>
  <si>
    <t xml:space="preserve">Feb </t>
  </si>
  <si>
    <t xml:space="preserve">31st Jan tới 28 th Feb </t>
  </si>
  <si>
    <t>Tồn cuối T1 (30/1/2024)</t>
  </si>
  <si>
    <t>Nga đang ghi nhận 5811</t>
  </si>
  <si>
    <t>đã trong đà lạt</t>
  </si>
  <si>
    <t>Tồn cuối T2 (29/02/2024)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</si>
</sst>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  <numFmt numFmtId="167" formatCode="_-* #,##0_-;\-* #,##0_-;_-* &quot;-&quot;??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2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0"/>
      <color rgb="FFFF0000"/>
      <name val="Times New Roman"/>
      <family val="1"/>
    </font>
    <font>
      <sz val="11"/>
      <color indexed="8"/>
      <name val="Calibri"/>
      <family val="2"/>
    </font>
    <font>
      <sz val="12"/>
      <color rgb="FFFF0000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  <charset val="163"/>
    </font>
    <font>
      <b/>
      <sz val="14"/>
      <color theme="1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sz val="13"/>
      <name val="Times New Roman"/>
      <family val="1"/>
    </font>
    <font>
      <sz val="18"/>
      <name val="Times New Roman"/>
      <family val="1"/>
    </font>
    <font>
      <b/>
      <sz val="14"/>
      <color rgb="FFFF0000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name val="Times New Roman"/>
      <family val="1"/>
    </font>
    <font>
      <b/>
      <sz val="12"/>
      <color rgb="FFFF0000"/>
      <name val="Times New Roman"/>
      <family val="1"/>
      <charset val="163"/>
    </font>
    <font>
      <sz val="14"/>
      <color rgb="FFFF0000"/>
      <name val="Times New Roman"/>
      <family val="1"/>
    </font>
    <font>
      <sz val="14"/>
      <color theme="1"/>
      <name val="Calibri"/>
      <family val="2"/>
      <scheme val="minor"/>
    </font>
    <font>
      <sz val="11"/>
      <name val="Times New Roman"/>
      <family val="1"/>
    </font>
    <font>
      <sz val="6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111111"/>
      <name val="Inherit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8EAEF"/>
        <bgColor indexed="64"/>
      </patternFill>
    </fill>
    <fill>
      <patternFill patternType="solid">
        <fgColor rgb="FFFFFF0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7C7C7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left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shrinkToFit="1"/>
    </xf>
    <xf numFmtId="165" fontId="4" fillId="0" borderId="1" xfId="1" applyNumberFormat="1" applyFont="1" applyFill="1" applyBorder="1" applyAlignment="1">
      <alignment horizontal="left" vertical="center" shrinkToFit="1"/>
    </xf>
    <xf numFmtId="164" fontId="5" fillId="0" borderId="1" xfId="0" applyNumberFormat="1" applyFont="1" applyBorder="1" applyAlignment="1">
      <alignment horizontal="left" vertical="center" shrinkToFit="1"/>
    </xf>
    <xf numFmtId="3" fontId="7" fillId="0" borderId="1" xfId="0" applyNumberFormat="1" applyFont="1" applyBorder="1"/>
    <xf numFmtId="1" fontId="4" fillId="0" borderId="1" xfId="0" applyNumberFormat="1" applyFont="1" applyBorder="1" applyAlignment="1">
      <alignment horizontal="left" vertical="center" shrinkToFit="1"/>
    </xf>
    <xf numFmtId="166" fontId="4" fillId="0" borderId="1" xfId="1" applyNumberFormat="1" applyFont="1" applyFill="1" applyBorder="1" applyAlignment="1">
      <alignment horizontal="left" vertical="center" shrinkToFit="1"/>
    </xf>
    <xf numFmtId="1" fontId="6" fillId="0" borderId="1" xfId="0" applyNumberFormat="1" applyFont="1" applyBorder="1" applyAlignment="1">
      <alignment horizontal="left" vertical="center" shrinkToFit="1"/>
    </xf>
    <xf numFmtId="1" fontId="5" fillId="0" borderId="1" xfId="0" applyNumberFormat="1" applyFont="1" applyBorder="1" applyAlignment="1">
      <alignment horizontal="left" vertical="center" shrinkToFit="1"/>
    </xf>
    <xf numFmtId="164" fontId="6" fillId="0" borderId="1" xfId="0" applyNumberFormat="1" applyFont="1" applyBorder="1" applyAlignment="1">
      <alignment horizontal="left" vertical="center" shrinkToFit="1"/>
    </xf>
    <xf numFmtId="164" fontId="7" fillId="0" borderId="1" xfId="0" applyNumberFormat="1" applyFont="1" applyBorder="1" applyAlignment="1">
      <alignment horizontal="left" vertical="center" shrinkToFit="1"/>
    </xf>
    <xf numFmtId="3" fontId="4" fillId="0" borderId="1" xfId="0" applyNumberFormat="1" applyFont="1" applyBorder="1" applyAlignment="1">
      <alignment horizontal="left" vertical="center" shrinkToFit="1"/>
    </xf>
    <xf numFmtId="1" fontId="6" fillId="0" borderId="0" xfId="0" applyNumberFormat="1" applyFont="1" applyAlignment="1">
      <alignment horizontal="left" vertical="center" shrinkToFit="1"/>
    </xf>
    <xf numFmtId="1" fontId="8" fillId="0" borderId="1" xfId="0" applyNumberFormat="1" applyFont="1" applyBorder="1" applyAlignment="1">
      <alignment horizontal="left" vertical="center" shrinkToFit="1"/>
    </xf>
    <xf numFmtId="3" fontId="7" fillId="0" borderId="1" xfId="0" applyNumberFormat="1" applyFont="1" applyBorder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164" fontId="8" fillId="0" borderId="1" xfId="0" applyNumberFormat="1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1" fontId="7" fillId="0" borderId="1" xfId="0" applyNumberFormat="1" applyFont="1" applyBorder="1" applyAlignment="1">
      <alignment horizontal="left" vertical="center" shrinkToFit="1"/>
    </xf>
    <xf numFmtId="3" fontId="5" fillId="0" borderId="1" xfId="0" applyNumberFormat="1" applyFont="1" applyBorder="1" applyAlignment="1">
      <alignment horizontal="left" vertical="center" shrinkToFit="1"/>
    </xf>
    <xf numFmtId="1" fontId="4" fillId="0" borderId="2" xfId="0" applyNumberFormat="1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wrapText="1" shrinkToFit="1"/>
    </xf>
    <xf numFmtId="166" fontId="4" fillId="0" borderId="1" xfId="1" applyNumberFormat="1" applyFont="1" applyFill="1" applyBorder="1" applyAlignment="1">
      <alignment horizontal="left" vertical="top"/>
    </xf>
    <xf numFmtId="1" fontId="4" fillId="0" borderId="0" xfId="0" applyNumberFormat="1" applyFont="1" applyAlignment="1">
      <alignment horizontal="left" vertical="center" shrinkToFit="1"/>
    </xf>
    <xf numFmtId="165" fontId="9" fillId="0" borderId="1" xfId="1" applyNumberFormat="1" applyFont="1" applyFill="1" applyBorder="1" applyAlignment="1">
      <alignment horizontal="left" vertical="center" shrinkToFit="1"/>
    </xf>
    <xf numFmtId="164" fontId="4" fillId="3" borderId="1" xfId="0" applyNumberFormat="1" applyFont="1" applyFill="1" applyBorder="1" applyAlignment="1">
      <alignment horizontal="left" vertical="center" shrinkToFit="1"/>
    </xf>
    <xf numFmtId="165" fontId="10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 shrinkToFit="1"/>
    </xf>
    <xf numFmtId="164" fontId="5" fillId="0" borderId="1" xfId="0" applyNumberFormat="1" applyFont="1" applyBorder="1" applyAlignment="1">
      <alignment horizontal="left" vertical="center" wrapText="1" shrinkToFit="1"/>
    </xf>
    <xf numFmtId="0" fontId="9" fillId="0" borderId="1" xfId="0" applyFont="1" applyBorder="1" applyAlignment="1">
      <alignment vertical="center"/>
    </xf>
    <xf numFmtId="165" fontId="3" fillId="0" borderId="1" xfId="1" applyNumberFormat="1" applyFont="1" applyFill="1" applyBorder="1" applyAlignment="1">
      <alignment horizontal="center" vertical="center"/>
    </xf>
    <xf numFmtId="0" fontId="11" fillId="0" borderId="0" xfId="0" applyFont="1"/>
    <xf numFmtId="1" fontId="9" fillId="0" borderId="1" xfId="0" applyNumberFormat="1" applyFont="1" applyBorder="1" applyAlignment="1">
      <alignment horizontal="left" vertical="center" shrinkToFit="1"/>
    </xf>
    <xf numFmtId="1" fontId="10" fillId="0" borderId="1" xfId="0" applyNumberFormat="1" applyFont="1" applyBorder="1" applyAlignment="1">
      <alignment vertical="center" shrinkToFit="1"/>
    </xf>
    <xf numFmtId="0" fontId="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65" fontId="3" fillId="0" borderId="1" xfId="2" applyNumberFormat="1" applyFont="1" applyFill="1" applyBorder="1" applyAlignment="1">
      <alignment vertical="center" wrapText="1"/>
    </xf>
    <xf numFmtId="3" fontId="14" fillId="3" borderId="8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18" fillId="3" borderId="6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65" fontId="17" fillId="0" borderId="1" xfId="2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left" vertical="center" shrinkToFit="1"/>
    </xf>
    <xf numFmtId="3" fontId="20" fillId="3" borderId="6" xfId="0" applyNumberFormat="1" applyFont="1" applyFill="1" applyBorder="1" applyAlignment="1">
      <alignment horizontal="left" vertical="center" shrinkToFit="1"/>
    </xf>
    <xf numFmtId="0" fontId="21" fillId="0" borderId="0" xfId="0" applyFont="1" applyAlignment="1">
      <alignment horizontal="left" vertical="center"/>
    </xf>
    <xf numFmtId="165" fontId="22" fillId="0" borderId="1" xfId="2" applyNumberFormat="1" applyFont="1" applyFill="1" applyBorder="1" applyAlignment="1">
      <alignment horizontal="center" vertical="center"/>
    </xf>
    <xf numFmtId="165" fontId="23" fillId="0" borderId="1" xfId="2" applyNumberFormat="1" applyFont="1" applyFill="1" applyBorder="1" applyAlignment="1">
      <alignment horizontal="center" vertical="center"/>
    </xf>
    <xf numFmtId="165" fontId="15" fillId="0" borderId="1" xfId="2" applyNumberFormat="1" applyFont="1" applyFill="1" applyBorder="1" applyAlignment="1">
      <alignment horizontal="center" vertical="center"/>
    </xf>
    <xf numFmtId="3" fontId="20" fillId="4" borderId="6" xfId="0" applyNumberFormat="1" applyFont="1" applyFill="1" applyBorder="1" applyAlignment="1">
      <alignment horizontal="left" vertical="center" shrinkToFit="1"/>
    </xf>
    <xf numFmtId="165" fontId="24" fillId="0" borderId="1" xfId="2" applyNumberFormat="1" applyFont="1" applyFill="1" applyBorder="1" applyAlignment="1">
      <alignment horizontal="center" vertical="center"/>
    </xf>
    <xf numFmtId="165" fontId="16" fillId="0" borderId="1" xfId="1" applyNumberFormat="1" applyFont="1" applyFill="1" applyBorder="1" applyAlignment="1">
      <alignment horizontal="center" vertical="center"/>
    </xf>
    <xf numFmtId="3" fontId="25" fillId="3" borderId="6" xfId="0" applyNumberFormat="1" applyFont="1" applyFill="1" applyBorder="1" applyAlignment="1">
      <alignment horizontal="left" vertical="center" shrinkToFit="1"/>
    </xf>
    <xf numFmtId="0" fontId="26" fillId="0" borderId="0" xfId="0" applyFont="1" applyAlignment="1">
      <alignment horizontal="left" vertical="center"/>
    </xf>
    <xf numFmtId="165" fontId="16" fillId="0" borderId="1" xfId="2" applyNumberFormat="1" applyFont="1" applyFill="1" applyBorder="1" applyAlignment="1">
      <alignment horizontal="center" vertical="center"/>
    </xf>
    <xf numFmtId="165" fontId="27" fillId="0" borderId="1" xfId="2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165" fontId="29" fillId="0" borderId="1" xfId="2" applyNumberFormat="1" applyFont="1" applyFill="1" applyBorder="1" applyAlignment="1">
      <alignment horizontal="center" vertical="center"/>
    </xf>
    <xf numFmtId="3" fontId="20" fillId="3" borderId="6" xfId="0" applyNumberFormat="1" applyFont="1" applyFill="1" applyBorder="1" applyAlignment="1">
      <alignment horizontal="left" vertical="center"/>
    </xf>
    <xf numFmtId="3" fontId="20" fillId="4" borderId="6" xfId="0" applyNumberFormat="1" applyFont="1" applyFill="1" applyBorder="1" applyAlignment="1">
      <alignment horizontal="left" vertical="center" wrapText="1" shrinkToFit="1"/>
    </xf>
    <xf numFmtId="165" fontId="11" fillId="0" borderId="1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 shrinkToFit="1"/>
    </xf>
    <xf numFmtId="3" fontId="4" fillId="3" borderId="6" xfId="0" applyNumberFormat="1" applyFont="1" applyFill="1" applyBorder="1" applyAlignment="1">
      <alignment horizontal="left" vertical="center" shrinkToFit="1"/>
    </xf>
    <xf numFmtId="0" fontId="21" fillId="0" borderId="6" xfId="0" applyFont="1" applyBorder="1" applyAlignment="1">
      <alignment horizontal="left" vertical="center"/>
    </xf>
    <xf numFmtId="3" fontId="20" fillId="3" borderId="0" xfId="0" applyNumberFormat="1" applyFont="1" applyFill="1" applyAlignment="1">
      <alignment horizontal="left" vertical="center" shrinkToFit="1"/>
    </xf>
    <xf numFmtId="16" fontId="22" fillId="0" borderId="0" xfId="0" applyNumberFormat="1" applyFont="1"/>
    <xf numFmtId="165" fontId="30" fillId="0" borderId="0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3" borderId="4" xfId="0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left" vertical="center" shrinkToFit="1"/>
    </xf>
    <xf numFmtId="165" fontId="10" fillId="3" borderId="7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5" fontId="4" fillId="3" borderId="0" xfId="0" applyNumberFormat="1" applyFont="1" applyFill="1" applyAlignment="1">
      <alignment horizontal="left" vertical="center"/>
    </xf>
    <xf numFmtId="165" fontId="10" fillId="5" borderId="1" xfId="2" applyNumberFormat="1" applyFont="1" applyFill="1" applyBorder="1" applyAlignment="1">
      <alignment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3" fontId="10" fillId="5" borderId="8" xfId="0" applyNumberFormat="1" applyFont="1" applyFill="1" applyBorder="1" applyAlignment="1">
      <alignment horizontal="center" vertical="center" wrapText="1"/>
    </xf>
    <xf numFmtId="3" fontId="10" fillId="5" borderId="6" xfId="0" applyNumberFormat="1" applyFont="1" applyFill="1" applyBorder="1" applyAlignment="1">
      <alignment horizontal="center" vertical="center" wrapText="1"/>
    </xf>
    <xf numFmtId="0" fontId="31" fillId="0" borderId="0" xfId="0" applyFont="1"/>
    <xf numFmtId="164" fontId="4" fillId="5" borderId="1" xfId="0" applyNumberFormat="1" applyFont="1" applyFill="1" applyBorder="1" applyAlignment="1">
      <alignment horizontal="left" vertical="center" shrinkToFit="1"/>
    </xf>
    <xf numFmtId="165" fontId="4" fillId="0" borderId="1" xfId="2" applyNumberFormat="1" applyFont="1" applyFill="1" applyBorder="1" applyAlignment="1">
      <alignment horizontal="left" vertical="center" shrinkToFit="1"/>
    </xf>
    <xf numFmtId="166" fontId="4" fillId="0" borderId="1" xfId="2" applyNumberFormat="1" applyFont="1" applyFill="1" applyBorder="1" applyAlignment="1">
      <alignment horizontal="left" vertical="center" shrinkToFit="1"/>
    </xf>
    <xf numFmtId="165" fontId="9" fillId="0" borderId="1" xfId="2" applyNumberFormat="1" applyFont="1" applyFill="1" applyBorder="1" applyAlignment="1">
      <alignment horizontal="left" vertical="center" shrinkToFit="1"/>
    </xf>
    <xf numFmtId="165" fontId="10" fillId="0" borderId="1" xfId="2" applyNumberFormat="1" applyFont="1" applyFill="1" applyBorder="1" applyAlignment="1">
      <alignment horizontal="center" vertical="center"/>
    </xf>
    <xf numFmtId="166" fontId="4" fillId="0" borderId="1" xfId="2" applyNumberFormat="1" applyFont="1" applyFill="1" applyBorder="1" applyAlignment="1">
      <alignment horizontal="left" vertical="top"/>
    </xf>
    <xf numFmtId="165" fontId="3" fillId="0" borderId="1" xfId="2" applyNumberFormat="1" applyFont="1" applyFill="1" applyBorder="1" applyAlignment="1">
      <alignment horizontal="center" vertical="center"/>
    </xf>
    <xf numFmtId="165" fontId="32" fillId="0" borderId="1" xfId="2" applyNumberFormat="1" applyFont="1" applyFill="1" applyBorder="1" applyAlignment="1">
      <alignment horizontal="left" vertical="center" wrapText="1" shrinkToFit="1"/>
    </xf>
    <xf numFmtId="165" fontId="4" fillId="4" borderId="1" xfId="2" applyNumberFormat="1" applyFont="1" applyFill="1" applyBorder="1" applyAlignment="1">
      <alignment horizontal="left" vertical="center" shrinkToFit="1"/>
    </xf>
    <xf numFmtId="166" fontId="9" fillId="0" borderId="1" xfId="2" applyNumberFormat="1" applyFont="1" applyFill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43" fontId="4" fillId="0" borderId="1" xfId="2" applyFont="1" applyFill="1" applyBorder="1" applyAlignment="1">
      <alignment horizontal="left" vertical="center" shrinkToFit="1"/>
    </xf>
    <xf numFmtId="165" fontId="33" fillId="0" borderId="1" xfId="2" applyNumberFormat="1" applyFont="1" applyFill="1" applyBorder="1" applyAlignment="1">
      <alignment horizontal="left" vertical="center" wrapText="1" shrinkToFit="1"/>
    </xf>
    <xf numFmtId="165" fontId="4" fillId="0" borderId="1" xfId="2" applyNumberFormat="1" applyFont="1" applyFill="1" applyBorder="1" applyAlignment="1">
      <alignment horizontal="left" vertical="center" wrapText="1" shrinkToFit="1"/>
    </xf>
    <xf numFmtId="0" fontId="34" fillId="0" borderId="0" xfId="0" applyFont="1" applyAlignment="1">
      <alignment horizontal="center"/>
    </xf>
    <xf numFmtId="165" fontId="34" fillId="0" borderId="0" xfId="1" applyNumberFormat="1" applyFont="1"/>
    <xf numFmtId="165" fontId="0" fillId="0" borderId="0" xfId="1" applyNumberFormat="1" applyFont="1"/>
    <xf numFmtId="3" fontId="0" fillId="0" borderId="0" xfId="0" applyNumberFormat="1"/>
    <xf numFmtId="0" fontId="34" fillId="0" borderId="0" xfId="0" applyFont="1"/>
    <xf numFmtId="43" fontId="0" fillId="0" borderId="0" xfId="0" applyNumberFormat="1"/>
    <xf numFmtId="0" fontId="2" fillId="0" borderId="0" xfId="0" applyFont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 wrapText="1"/>
    </xf>
    <xf numFmtId="165" fontId="4" fillId="0" borderId="1" xfId="2" applyNumberFormat="1" applyFont="1" applyFill="1" applyBorder="1" applyAlignment="1">
      <alignment horizontal="right" vertical="center" shrinkToFit="1"/>
    </xf>
    <xf numFmtId="166" fontId="4" fillId="0" borderId="1" xfId="2" applyNumberFormat="1" applyFont="1" applyFill="1" applyBorder="1" applyAlignment="1">
      <alignment horizontal="right" vertical="center" shrinkToFit="1"/>
    </xf>
    <xf numFmtId="165" fontId="4" fillId="0" borderId="1" xfId="2" applyNumberFormat="1" applyFont="1" applyFill="1" applyBorder="1" applyAlignment="1">
      <alignment horizontal="right" vertical="center" wrapText="1" shrinkToFit="1"/>
    </xf>
    <xf numFmtId="165" fontId="3" fillId="0" borderId="1" xfId="2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5" fontId="37" fillId="4" borderId="0" xfId="1" applyNumberFormat="1" applyFont="1" applyFill="1"/>
    <xf numFmtId="165" fontId="38" fillId="0" borderId="0" xfId="1" applyNumberFormat="1" applyFont="1"/>
    <xf numFmtId="0" fontId="39" fillId="6" borderId="10" xfId="0" applyFont="1" applyFill="1" applyBorder="1" applyAlignment="1">
      <alignment horizontal="center" vertical="center" wrapText="1"/>
    </xf>
    <xf numFmtId="3" fontId="39" fillId="4" borderId="10" xfId="0" applyNumberFormat="1" applyFont="1" applyFill="1" applyBorder="1" applyAlignment="1">
      <alignment horizontal="center" vertical="center" wrapText="1"/>
    </xf>
    <xf numFmtId="165" fontId="0" fillId="4" borderId="0" xfId="1" applyNumberFormat="1" applyFont="1" applyFill="1"/>
    <xf numFmtId="167" fontId="34" fillId="7" borderId="11" xfId="1" applyNumberFormat="1" applyFont="1" applyFill="1" applyBorder="1"/>
    <xf numFmtId="167" fontId="0" fillId="0" borderId="1" xfId="1" applyNumberFormat="1" applyFont="1" applyBorder="1"/>
    <xf numFmtId="0" fontId="10" fillId="5" borderId="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28"/>
  <sheetViews>
    <sheetView topLeftCell="A251" workbookViewId="0">
      <selection activeCell="D328" sqref="D328"/>
    </sheetView>
  </sheetViews>
  <sheetFormatPr defaultRowHeight="18"/>
  <cols>
    <col min="1" max="1" width="38.33203125" style="87" customWidth="1"/>
    <col min="2" max="2" width="12.5546875" style="87" customWidth="1"/>
    <col min="3" max="3" width="16.5546875" style="87" customWidth="1"/>
    <col min="4" max="4" width="18.6640625" style="87" customWidth="1"/>
  </cols>
  <sheetData>
    <row r="1" spans="1:4" ht="18" customHeight="1">
      <c r="A1" s="3" t="s">
        <v>326</v>
      </c>
      <c r="B1" s="74"/>
      <c r="C1" s="74"/>
      <c r="D1" s="74"/>
    </row>
    <row r="2" spans="1:4" ht="43.2" customHeight="1">
      <c r="A2" s="88" t="s">
        <v>329</v>
      </c>
      <c r="B2" s="84" t="s">
        <v>0</v>
      </c>
      <c r="C2" s="84" t="s">
        <v>327</v>
      </c>
      <c r="D2" s="84" t="s">
        <v>328</v>
      </c>
    </row>
    <row r="3" spans="1:4" hidden="1">
      <c r="A3" s="3" t="s">
        <v>1</v>
      </c>
      <c r="B3" s="4"/>
      <c r="C3" s="4"/>
      <c r="D3" s="4">
        <f>B3*C3</f>
        <v>0</v>
      </c>
    </row>
    <row r="4" spans="1:4" hidden="1">
      <c r="A4" s="5" t="s">
        <v>2</v>
      </c>
      <c r="B4" s="4"/>
      <c r="C4" s="4"/>
      <c r="D4" s="4">
        <f t="shared" ref="D4:D67" si="0">B4*C4</f>
        <v>0</v>
      </c>
    </row>
    <row r="5" spans="1:4">
      <c r="A5" s="20" t="s">
        <v>3</v>
      </c>
      <c r="B5" s="4">
        <f>18+18+5</f>
        <v>41</v>
      </c>
      <c r="C5" s="4">
        <v>17000</v>
      </c>
      <c r="D5" s="4">
        <f t="shared" si="0"/>
        <v>697000</v>
      </c>
    </row>
    <row r="6" spans="1:4" hidden="1">
      <c r="A6" s="3" t="s">
        <v>4</v>
      </c>
      <c r="B6" s="4"/>
      <c r="C6" s="4"/>
      <c r="D6" s="4">
        <f t="shared" si="0"/>
        <v>0</v>
      </c>
    </row>
    <row r="7" spans="1:4" hidden="1">
      <c r="A7" s="3" t="s">
        <v>5</v>
      </c>
      <c r="B7" s="4"/>
      <c r="C7" s="4"/>
      <c r="D7" s="4">
        <f t="shared" si="0"/>
        <v>0</v>
      </c>
    </row>
    <row r="8" spans="1:4" hidden="1">
      <c r="A8" s="6" t="s">
        <v>6</v>
      </c>
      <c r="B8" s="4"/>
      <c r="C8" s="4"/>
      <c r="D8" s="4">
        <f t="shared" si="0"/>
        <v>0</v>
      </c>
    </row>
    <row r="9" spans="1:4" hidden="1">
      <c r="A9" s="7" t="s">
        <v>7</v>
      </c>
      <c r="B9" s="4"/>
      <c r="C9" s="4"/>
      <c r="D9" s="4">
        <f t="shared" si="0"/>
        <v>0</v>
      </c>
    </row>
    <row r="10" spans="1:4" hidden="1">
      <c r="A10" s="3" t="s">
        <v>8</v>
      </c>
      <c r="B10" s="8"/>
      <c r="C10" s="8"/>
      <c r="D10" s="4">
        <f t="shared" si="0"/>
        <v>0</v>
      </c>
    </row>
    <row r="11" spans="1:4" hidden="1">
      <c r="A11" s="3" t="s">
        <v>9</v>
      </c>
      <c r="B11" s="8"/>
      <c r="C11" s="8"/>
      <c r="D11" s="4">
        <f t="shared" si="0"/>
        <v>0</v>
      </c>
    </row>
    <row r="12" spans="1:4">
      <c r="A12" s="20" t="s">
        <v>10</v>
      </c>
      <c r="B12" s="4">
        <v>90</v>
      </c>
      <c r="C12" s="4">
        <v>6500</v>
      </c>
      <c r="D12" s="4">
        <f t="shared" si="0"/>
        <v>585000</v>
      </c>
    </row>
    <row r="13" spans="1:4" hidden="1">
      <c r="A13" s="7" t="s">
        <v>11</v>
      </c>
      <c r="B13" s="4"/>
      <c r="C13" s="4"/>
      <c r="D13" s="4">
        <f t="shared" si="0"/>
        <v>0</v>
      </c>
    </row>
    <row r="14" spans="1:4" ht="28.2" hidden="1">
      <c r="A14" s="9" t="s">
        <v>12</v>
      </c>
      <c r="B14" s="4"/>
      <c r="C14" s="4"/>
      <c r="D14" s="4">
        <f t="shared" si="0"/>
        <v>0</v>
      </c>
    </row>
    <row r="15" spans="1:4" hidden="1">
      <c r="A15" s="7" t="s">
        <v>13</v>
      </c>
      <c r="B15" s="8"/>
      <c r="C15" s="8"/>
      <c r="D15" s="4">
        <f t="shared" si="0"/>
        <v>0</v>
      </c>
    </row>
    <row r="16" spans="1:4">
      <c r="A16" s="7" t="s">
        <v>14</v>
      </c>
      <c r="B16" s="4">
        <v>4</v>
      </c>
      <c r="C16" s="4">
        <v>18000</v>
      </c>
      <c r="D16" s="4">
        <f t="shared" si="0"/>
        <v>72000</v>
      </c>
    </row>
    <row r="17" spans="1:4" hidden="1">
      <c r="A17" s="5" t="s">
        <v>15</v>
      </c>
      <c r="B17" s="4"/>
      <c r="C17" s="4"/>
      <c r="D17" s="4">
        <f t="shared" si="0"/>
        <v>0</v>
      </c>
    </row>
    <row r="18" spans="1:4" hidden="1">
      <c r="A18" s="10" t="s">
        <v>16</v>
      </c>
      <c r="B18" s="4"/>
      <c r="C18" s="4"/>
      <c r="D18" s="4">
        <f t="shared" si="0"/>
        <v>0</v>
      </c>
    </row>
    <row r="19" spans="1:4">
      <c r="A19" s="3" t="s">
        <v>17</v>
      </c>
      <c r="B19" s="4">
        <v>12</v>
      </c>
      <c r="C19" s="4">
        <v>10000</v>
      </c>
      <c r="D19" s="4">
        <f t="shared" si="0"/>
        <v>120000</v>
      </c>
    </row>
    <row r="20" spans="1:4" hidden="1">
      <c r="A20" s="7" t="s">
        <v>18</v>
      </c>
      <c r="B20" s="4"/>
      <c r="C20" s="4"/>
      <c r="D20" s="4">
        <f t="shared" si="0"/>
        <v>0</v>
      </c>
    </row>
    <row r="21" spans="1:4" hidden="1">
      <c r="A21" s="7" t="s">
        <v>19</v>
      </c>
      <c r="B21" s="4"/>
      <c r="C21" s="4"/>
      <c r="D21" s="4">
        <f t="shared" si="0"/>
        <v>0</v>
      </c>
    </row>
    <row r="22" spans="1:4" hidden="1">
      <c r="A22" s="5" t="s">
        <v>20</v>
      </c>
      <c r="B22" s="4"/>
      <c r="C22" s="4"/>
      <c r="D22" s="4">
        <f t="shared" si="0"/>
        <v>0</v>
      </c>
    </row>
    <row r="23" spans="1:4" ht="28.2" hidden="1">
      <c r="A23" s="11" t="s">
        <v>21</v>
      </c>
      <c r="B23" s="4"/>
      <c r="C23" s="4"/>
      <c r="D23" s="4">
        <f t="shared" si="0"/>
        <v>0</v>
      </c>
    </row>
    <row r="24" spans="1:4" hidden="1">
      <c r="A24" s="7" t="s">
        <v>22</v>
      </c>
      <c r="B24" s="4"/>
      <c r="C24" s="4"/>
      <c r="D24" s="4">
        <f t="shared" si="0"/>
        <v>0</v>
      </c>
    </row>
    <row r="25" spans="1:4" hidden="1">
      <c r="A25" s="7" t="s">
        <v>23</v>
      </c>
      <c r="B25" s="4"/>
      <c r="C25" s="4"/>
      <c r="D25" s="4">
        <f t="shared" si="0"/>
        <v>0</v>
      </c>
    </row>
    <row r="26" spans="1:4">
      <c r="A26" s="7" t="s">
        <v>24</v>
      </c>
      <c r="B26" s="4">
        <f>15+55</f>
        <v>70</v>
      </c>
      <c r="C26" s="4">
        <v>15000</v>
      </c>
      <c r="D26" s="4">
        <f t="shared" si="0"/>
        <v>1050000</v>
      </c>
    </row>
    <row r="27" spans="1:4" hidden="1">
      <c r="A27" s="7" t="s">
        <v>25</v>
      </c>
      <c r="B27" s="4"/>
      <c r="C27" s="4"/>
      <c r="D27" s="4">
        <f t="shared" si="0"/>
        <v>0</v>
      </c>
    </row>
    <row r="28" spans="1:4">
      <c r="A28" s="7" t="s">
        <v>26</v>
      </c>
      <c r="B28" s="4">
        <f>650+60+30+690</f>
        <v>1430</v>
      </c>
      <c r="C28" s="4">
        <v>6000</v>
      </c>
      <c r="D28" s="4">
        <f t="shared" si="0"/>
        <v>8580000</v>
      </c>
    </row>
    <row r="29" spans="1:4" hidden="1">
      <c r="A29" s="7" t="s">
        <v>27</v>
      </c>
      <c r="B29" s="4"/>
      <c r="C29" s="4"/>
      <c r="D29" s="4">
        <f t="shared" si="0"/>
        <v>0</v>
      </c>
    </row>
    <row r="30" spans="1:4" hidden="1">
      <c r="A30" s="7" t="s">
        <v>28</v>
      </c>
      <c r="B30" s="4"/>
      <c r="C30" s="4"/>
      <c r="D30" s="4">
        <f t="shared" si="0"/>
        <v>0</v>
      </c>
    </row>
    <row r="31" spans="1:4" hidden="1">
      <c r="A31" s="7" t="s">
        <v>29</v>
      </c>
      <c r="B31" s="4"/>
      <c r="C31" s="4"/>
      <c r="D31" s="4">
        <f t="shared" si="0"/>
        <v>0</v>
      </c>
    </row>
    <row r="32" spans="1:4">
      <c r="A32" s="7" t="s">
        <v>30</v>
      </c>
      <c r="B32" s="4">
        <f>15+20+50</f>
        <v>85</v>
      </c>
      <c r="C32" s="4">
        <v>10000</v>
      </c>
      <c r="D32" s="4">
        <f t="shared" si="0"/>
        <v>850000</v>
      </c>
    </row>
    <row r="33" spans="1:4" hidden="1">
      <c r="A33" s="7" t="s">
        <v>31</v>
      </c>
      <c r="B33" s="4"/>
      <c r="C33" s="4"/>
      <c r="D33" s="4">
        <f t="shared" si="0"/>
        <v>0</v>
      </c>
    </row>
    <row r="34" spans="1:4" hidden="1">
      <c r="A34" s="7" t="s">
        <v>32</v>
      </c>
      <c r="B34" s="4"/>
      <c r="C34" s="4"/>
      <c r="D34" s="4">
        <f t="shared" si="0"/>
        <v>0</v>
      </c>
    </row>
    <row r="35" spans="1:4" ht="28.2" hidden="1">
      <c r="A35" s="11" t="s">
        <v>33</v>
      </c>
      <c r="B35" s="4"/>
      <c r="C35" s="4"/>
      <c r="D35" s="4">
        <f t="shared" si="0"/>
        <v>0</v>
      </c>
    </row>
    <row r="36" spans="1:4" hidden="1">
      <c r="A36" s="12" t="s">
        <v>34</v>
      </c>
      <c r="B36" s="4"/>
      <c r="C36" s="4"/>
      <c r="D36" s="4">
        <f t="shared" si="0"/>
        <v>0</v>
      </c>
    </row>
    <row r="37" spans="1:4" hidden="1">
      <c r="A37" s="7" t="s">
        <v>35</v>
      </c>
      <c r="B37" s="4"/>
      <c r="C37" s="4"/>
      <c r="D37" s="4">
        <f t="shared" si="0"/>
        <v>0</v>
      </c>
    </row>
    <row r="38" spans="1:4" ht="28.2" hidden="1">
      <c r="A38" s="9" t="s">
        <v>36</v>
      </c>
      <c r="B38" s="4"/>
      <c r="C38" s="4"/>
      <c r="D38" s="4">
        <f t="shared" si="0"/>
        <v>0</v>
      </c>
    </row>
    <row r="39" spans="1:4">
      <c r="A39" s="7" t="s">
        <v>37</v>
      </c>
      <c r="B39" s="4">
        <v>15</v>
      </c>
      <c r="C39" s="4">
        <v>10000</v>
      </c>
      <c r="D39" s="4">
        <f t="shared" si="0"/>
        <v>150000</v>
      </c>
    </row>
    <row r="40" spans="1:4">
      <c r="A40" s="7" t="s">
        <v>38</v>
      </c>
      <c r="B40" s="4">
        <v>6</v>
      </c>
      <c r="C40" s="4">
        <v>19000</v>
      </c>
      <c r="D40" s="4">
        <f t="shared" si="0"/>
        <v>114000</v>
      </c>
    </row>
    <row r="41" spans="1:4" hidden="1">
      <c r="A41" s="13" t="s">
        <v>39</v>
      </c>
      <c r="B41" s="4"/>
      <c r="C41" s="4"/>
      <c r="D41" s="4">
        <f t="shared" si="0"/>
        <v>0</v>
      </c>
    </row>
    <row r="42" spans="1:4" hidden="1">
      <c r="A42" s="7" t="s">
        <v>40</v>
      </c>
      <c r="B42" s="4"/>
      <c r="C42" s="4"/>
      <c r="D42" s="4">
        <f t="shared" si="0"/>
        <v>0</v>
      </c>
    </row>
    <row r="43" spans="1:4">
      <c r="A43" s="7" t="s">
        <v>41</v>
      </c>
      <c r="B43" s="4">
        <v>7</v>
      </c>
      <c r="C43" s="4">
        <v>11000</v>
      </c>
      <c r="D43" s="4">
        <f t="shared" si="0"/>
        <v>77000</v>
      </c>
    </row>
    <row r="44" spans="1:4" hidden="1">
      <c r="A44" s="7" t="s">
        <v>42</v>
      </c>
      <c r="B44" s="4"/>
      <c r="C44" s="4"/>
      <c r="D44" s="4">
        <f t="shared" si="0"/>
        <v>0</v>
      </c>
    </row>
    <row r="45" spans="1:4" hidden="1">
      <c r="A45" s="7" t="s">
        <v>43</v>
      </c>
      <c r="B45" s="4"/>
      <c r="C45" s="4"/>
      <c r="D45" s="4">
        <f t="shared" si="0"/>
        <v>0</v>
      </c>
    </row>
    <row r="46" spans="1:4" hidden="1">
      <c r="A46" s="7" t="s">
        <v>44</v>
      </c>
      <c r="B46" s="4"/>
      <c r="C46" s="4"/>
      <c r="D46" s="4">
        <f t="shared" si="0"/>
        <v>0</v>
      </c>
    </row>
    <row r="47" spans="1:4" ht="28.2" hidden="1">
      <c r="A47" s="14" t="s">
        <v>45</v>
      </c>
      <c r="B47" s="4"/>
      <c r="C47" s="4"/>
      <c r="D47" s="4">
        <f t="shared" si="0"/>
        <v>0</v>
      </c>
    </row>
    <row r="48" spans="1:4" hidden="1">
      <c r="A48" s="12" t="s">
        <v>46</v>
      </c>
      <c r="B48" s="4"/>
      <c r="C48" s="4"/>
      <c r="D48" s="4">
        <f t="shared" si="0"/>
        <v>0</v>
      </c>
    </row>
    <row r="49" spans="1:4" hidden="1">
      <c r="A49" s="5" t="s">
        <v>47</v>
      </c>
      <c r="B49" s="4"/>
      <c r="C49" s="4"/>
      <c r="D49" s="4">
        <f t="shared" si="0"/>
        <v>0</v>
      </c>
    </row>
    <row r="50" spans="1:4" hidden="1">
      <c r="A50" s="7" t="s">
        <v>48</v>
      </c>
      <c r="B50" s="4"/>
      <c r="C50" s="4"/>
      <c r="D50" s="4">
        <f t="shared" si="0"/>
        <v>0</v>
      </c>
    </row>
    <row r="51" spans="1:4" ht="28.2" hidden="1">
      <c r="A51" s="15" t="s">
        <v>49</v>
      </c>
      <c r="B51" s="4"/>
      <c r="C51" s="4"/>
      <c r="D51" s="4">
        <f t="shared" si="0"/>
        <v>0</v>
      </c>
    </row>
    <row r="52" spans="1:4">
      <c r="A52" s="3" t="s">
        <v>50</v>
      </c>
      <c r="B52" s="4">
        <f>840+80</f>
        <v>920</v>
      </c>
      <c r="C52" s="4">
        <v>14000</v>
      </c>
      <c r="D52" s="4">
        <f t="shared" si="0"/>
        <v>12880000</v>
      </c>
    </row>
    <row r="53" spans="1:4" hidden="1">
      <c r="A53" s="3" t="s">
        <v>51</v>
      </c>
      <c r="B53" s="4"/>
      <c r="C53" s="4"/>
      <c r="D53" s="4">
        <f t="shared" si="0"/>
        <v>0</v>
      </c>
    </row>
    <row r="54" spans="1:4" hidden="1">
      <c r="A54" s="7" t="s">
        <v>52</v>
      </c>
      <c r="B54" s="4"/>
      <c r="C54" s="4"/>
      <c r="D54" s="4">
        <f t="shared" si="0"/>
        <v>0</v>
      </c>
    </row>
    <row r="55" spans="1:4" hidden="1">
      <c r="A55" s="12" t="s">
        <v>53</v>
      </c>
      <c r="B55" s="4"/>
      <c r="C55" s="4"/>
      <c r="D55" s="4">
        <f t="shared" si="0"/>
        <v>0</v>
      </c>
    </row>
    <row r="56" spans="1:4" hidden="1">
      <c r="A56" s="7" t="s">
        <v>54</v>
      </c>
      <c r="B56" s="4"/>
      <c r="C56" s="4"/>
      <c r="D56" s="4">
        <f t="shared" si="0"/>
        <v>0</v>
      </c>
    </row>
    <row r="57" spans="1:4" hidden="1">
      <c r="A57" s="16" t="s">
        <v>55</v>
      </c>
      <c r="B57" s="4"/>
      <c r="C57" s="4"/>
      <c r="D57" s="4">
        <f t="shared" si="0"/>
        <v>0</v>
      </c>
    </row>
    <row r="58" spans="1:4" hidden="1">
      <c r="A58" s="7" t="s">
        <v>56</v>
      </c>
      <c r="B58" s="4"/>
      <c r="C58" s="4"/>
      <c r="D58" s="4">
        <f t="shared" si="0"/>
        <v>0</v>
      </c>
    </row>
    <row r="59" spans="1:4" hidden="1">
      <c r="A59" s="7" t="s">
        <v>57</v>
      </c>
      <c r="B59" s="4"/>
      <c r="C59" s="4"/>
      <c r="D59" s="4">
        <f t="shared" si="0"/>
        <v>0</v>
      </c>
    </row>
    <row r="60" spans="1:4" hidden="1">
      <c r="A60" s="3" t="s">
        <v>58</v>
      </c>
      <c r="B60" s="4"/>
      <c r="C60" s="4"/>
      <c r="D60" s="4">
        <f t="shared" si="0"/>
        <v>0</v>
      </c>
    </row>
    <row r="61" spans="1:4" hidden="1">
      <c r="A61" s="17" t="s">
        <v>59</v>
      </c>
      <c r="B61" s="4"/>
      <c r="C61" s="4"/>
      <c r="D61" s="4">
        <f t="shared" si="0"/>
        <v>0</v>
      </c>
    </row>
    <row r="62" spans="1:4" hidden="1">
      <c r="A62" s="7" t="s">
        <v>60</v>
      </c>
      <c r="B62" s="4"/>
      <c r="C62" s="4"/>
      <c r="D62" s="4">
        <f t="shared" si="0"/>
        <v>0</v>
      </c>
    </row>
    <row r="63" spans="1:4">
      <c r="A63" s="7" t="s">
        <v>61</v>
      </c>
      <c r="B63" s="4">
        <v>3</v>
      </c>
      <c r="C63" s="4">
        <v>7000</v>
      </c>
      <c r="D63" s="4">
        <f t="shared" si="0"/>
        <v>21000</v>
      </c>
    </row>
    <row r="64" spans="1:4" hidden="1">
      <c r="A64" s="7" t="s">
        <v>62</v>
      </c>
      <c r="B64" s="4"/>
      <c r="C64" s="4"/>
      <c r="D64" s="4">
        <f t="shared" si="0"/>
        <v>0</v>
      </c>
    </row>
    <row r="65" spans="1:4" ht="28.2" hidden="1">
      <c r="A65" s="18" t="s">
        <v>63</v>
      </c>
      <c r="B65" s="4"/>
      <c r="C65" s="4"/>
      <c r="D65" s="4">
        <f t="shared" si="0"/>
        <v>0</v>
      </c>
    </row>
    <row r="66" spans="1:4" hidden="1">
      <c r="A66" s="3" t="s">
        <v>64</v>
      </c>
      <c r="B66" s="4"/>
      <c r="C66" s="4"/>
      <c r="D66" s="4">
        <f t="shared" si="0"/>
        <v>0</v>
      </c>
    </row>
    <row r="67" spans="1:4">
      <c r="A67" s="7" t="s">
        <v>65</v>
      </c>
      <c r="B67" s="4">
        <f>100+150+600</f>
        <v>850</v>
      </c>
      <c r="C67" s="4">
        <v>27000</v>
      </c>
      <c r="D67" s="4">
        <f t="shared" si="0"/>
        <v>22950000</v>
      </c>
    </row>
    <row r="68" spans="1:4" ht="28.2" hidden="1">
      <c r="A68" s="11" t="s">
        <v>66</v>
      </c>
      <c r="B68" s="4"/>
      <c r="C68" s="4"/>
      <c r="D68" s="4">
        <f t="shared" ref="D68:D131" si="1">B68*C68</f>
        <v>0</v>
      </c>
    </row>
    <row r="69" spans="1:4" hidden="1">
      <c r="A69" s="7" t="s">
        <v>67</v>
      </c>
      <c r="B69" s="4"/>
      <c r="C69" s="4"/>
      <c r="D69" s="4">
        <f t="shared" si="1"/>
        <v>0</v>
      </c>
    </row>
    <row r="70" spans="1:4" hidden="1">
      <c r="A70" s="7" t="s">
        <v>68</v>
      </c>
      <c r="B70" s="4"/>
      <c r="C70" s="4"/>
      <c r="D70" s="4">
        <f t="shared" si="1"/>
        <v>0</v>
      </c>
    </row>
    <row r="71" spans="1:4">
      <c r="A71" s="7" t="s">
        <v>69</v>
      </c>
      <c r="B71" s="4">
        <v>140</v>
      </c>
      <c r="C71" s="4">
        <v>12000</v>
      </c>
      <c r="D71" s="4">
        <f t="shared" si="1"/>
        <v>1680000</v>
      </c>
    </row>
    <row r="72" spans="1:4" hidden="1">
      <c r="A72" s="7" t="s">
        <v>70</v>
      </c>
      <c r="B72" s="4"/>
      <c r="C72" s="4"/>
      <c r="D72" s="4">
        <f t="shared" si="1"/>
        <v>0</v>
      </c>
    </row>
    <row r="73" spans="1:4">
      <c r="A73" s="7" t="s">
        <v>71</v>
      </c>
      <c r="B73" s="4">
        <v>10</v>
      </c>
      <c r="C73" s="4">
        <v>10000</v>
      </c>
      <c r="D73" s="4">
        <f t="shared" si="1"/>
        <v>100000</v>
      </c>
    </row>
    <row r="74" spans="1:4" hidden="1">
      <c r="A74" s="19" t="s">
        <v>72</v>
      </c>
      <c r="B74" s="4"/>
      <c r="C74" s="4"/>
      <c r="D74" s="4">
        <f t="shared" si="1"/>
        <v>0</v>
      </c>
    </row>
    <row r="75" spans="1:4" hidden="1">
      <c r="A75" s="20" t="s">
        <v>73</v>
      </c>
      <c r="B75" s="4"/>
      <c r="C75" s="4"/>
      <c r="D75" s="4">
        <f t="shared" si="1"/>
        <v>0</v>
      </c>
    </row>
    <row r="76" spans="1:4" ht="28.2" hidden="1">
      <c r="A76" s="11" t="s">
        <v>74</v>
      </c>
      <c r="B76" s="8"/>
      <c r="C76" s="8"/>
      <c r="D76" s="4">
        <f t="shared" si="1"/>
        <v>0</v>
      </c>
    </row>
    <row r="77" spans="1:4" hidden="1">
      <c r="A77" s="21" t="s">
        <v>75</v>
      </c>
      <c r="B77" s="4"/>
      <c r="C77" s="4"/>
      <c r="D77" s="4">
        <f t="shared" si="1"/>
        <v>0</v>
      </c>
    </row>
    <row r="78" spans="1:4">
      <c r="A78" s="7" t="s">
        <v>76</v>
      </c>
      <c r="B78" s="4">
        <v>90</v>
      </c>
      <c r="C78" s="4">
        <v>10000</v>
      </c>
      <c r="D78" s="4">
        <f t="shared" si="1"/>
        <v>900000</v>
      </c>
    </row>
    <row r="79" spans="1:4" hidden="1">
      <c r="A79" s="21" t="s">
        <v>77</v>
      </c>
      <c r="B79" s="4"/>
      <c r="C79" s="4"/>
      <c r="D79" s="4">
        <f t="shared" si="1"/>
        <v>0</v>
      </c>
    </row>
    <row r="80" spans="1:4" hidden="1">
      <c r="A80" s="21" t="s">
        <v>78</v>
      </c>
      <c r="B80" s="4"/>
      <c r="C80" s="4"/>
      <c r="D80" s="4">
        <f t="shared" si="1"/>
        <v>0</v>
      </c>
    </row>
    <row r="81" spans="1:4" ht="28.2" hidden="1">
      <c r="A81" s="9" t="s">
        <v>79</v>
      </c>
      <c r="B81" s="4"/>
      <c r="C81" s="4"/>
      <c r="D81" s="4">
        <f t="shared" si="1"/>
        <v>0</v>
      </c>
    </row>
    <row r="82" spans="1:4" hidden="1">
      <c r="A82" s="7" t="s">
        <v>80</v>
      </c>
      <c r="B82" s="4"/>
      <c r="C82" s="4"/>
      <c r="D82" s="4">
        <f t="shared" si="1"/>
        <v>0</v>
      </c>
    </row>
    <row r="83" spans="1:4" ht="28.2" hidden="1">
      <c r="A83" s="9" t="s">
        <v>81</v>
      </c>
      <c r="B83" s="4"/>
      <c r="C83" s="4"/>
      <c r="D83" s="4">
        <f t="shared" si="1"/>
        <v>0</v>
      </c>
    </row>
    <row r="84" spans="1:4" hidden="1">
      <c r="A84" s="7" t="s">
        <v>82</v>
      </c>
      <c r="B84" s="4"/>
      <c r="C84" s="4"/>
      <c r="D84" s="4">
        <f t="shared" si="1"/>
        <v>0</v>
      </c>
    </row>
    <row r="85" spans="1:4" hidden="1">
      <c r="A85" s="7" t="s">
        <v>83</v>
      </c>
      <c r="B85" s="4"/>
      <c r="C85" s="4"/>
      <c r="D85" s="4">
        <f t="shared" si="1"/>
        <v>0</v>
      </c>
    </row>
    <row r="86" spans="1:4" hidden="1">
      <c r="A86" s="7" t="s">
        <v>84</v>
      </c>
      <c r="B86" s="4"/>
      <c r="C86" s="4"/>
      <c r="D86" s="4">
        <f t="shared" si="1"/>
        <v>0</v>
      </c>
    </row>
    <row r="87" spans="1:4">
      <c r="A87" s="7" t="s">
        <v>85</v>
      </c>
      <c r="B87" s="4">
        <v>3</v>
      </c>
      <c r="C87" s="4">
        <v>3000</v>
      </c>
      <c r="D87" s="4">
        <f t="shared" si="1"/>
        <v>9000</v>
      </c>
    </row>
    <row r="88" spans="1:4" hidden="1">
      <c r="A88" s="22" t="s">
        <v>86</v>
      </c>
      <c r="B88" s="4"/>
      <c r="C88" s="4"/>
      <c r="D88" s="4">
        <f t="shared" si="1"/>
        <v>0</v>
      </c>
    </row>
    <row r="89" spans="1:4" hidden="1">
      <c r="A89" s="7" t="s">
        <v>87</v>
      </c>
      <c r="B89" s="4"/>
      <c r="C89" s="4"/>
      <c r="D89" s="4">
        <f t="shared" si="1"/>
        <v>0</v>
      </c>
    </row>
    <row r="90" spans="1:4" hidden="1">
      <c r="A90" s="7" t="s">
        <v>88</v>
      </c>
      <c r="B90" s="4"/>
      <c r="C90" s="4"/>
      <c r="D90" s="4">
        <f t="shared" si="1"/>
        <v>0</v>
      </c>
    </row>
    <row r="91" spans="1:4">
      <c r="A91" s="7" t="s">
        <v>89</v>
      </c>
      <c r="B91" s="8">
        <v>0.9</v>
      </c>
      <c r="C91" s="8">
        <v>39000</v>
      </c>
      <c r="D91" s="4">
        <f t="shared" si="1"/>
        <v>35100</v>
      </c>
    </row>
    <row r="92" spans="1:4" hidden="1">
      <c r="A92" s="21" t="s">
        <v>90</v>
      </c>
      <c r="B92" s="4"/>
      <c r="C92" s="4"/>
      <c r="D92" s="4">
        <f t="shared" si="1"/>
        <v>0</v>
      </c>
    </row>
    <row r="93" spans="1:4" hidden="1">
      <c r="A93" s="3" t="s">
        <v>91</v>
      </c>
      <c r="B93" s="4"/>
      <c r="C93" s="4"/>
      <c r="D93" s="4">
        <f t="shared" si="1"/>
        <v>0</v>
      </c>
    </row>
    <row r="94" spans="1:4" hidden="1">
      <c r="A94" s="12" t="s">
        <v>92</v>
      </c>
      <c r="B94" s="4"/>
      <c r="C94" s="4"/>
      <c r="D94" s="4">
        <f t="shared" si="1"/>
        <v>0</v>
      </c>
    </row>
    <row r="95" spans="1:4" ht="28.2" hidden="1">
      <c r="A95" s="9" t="s">
        <v>93</v>
      </c>
      <c r="B95" s="4"/>
      <c r="C95" s="4"/>
      <c r="D95" s="4">
        <f t="shared" si="1"/>
        <v>0</v>
      </c>
    </row>
    <row r="96" spans="1:4" hidden="1">
      <c r="A96" s="12" t="s">
        <v>94</v>
      </c>
      <c r="B96" s="4"/>
      <c r="C96" s="4"/>
      <c r="D96" s="4">
        <f t="shared" si="1"/>
        <v>0</v>
      </c>
    </row>
    <row r="97" spans="1:4" ht="28.2" hidden="1">
      <c r="A97" s="9" t="s">
        <v>95</v>
      </c>
      <c r="B97" s="4"/>
      <c r="C97" s="4"/>
      <c r="D97" s="4">
        <f t="shared" si="1"/>
        <v>0</v>
      </c>
    </row>
    <row r="98" spans="1:4" hidden="1">
      <c r="A98" s="7" t="s">
        <v>96</v>
      </c>
      <c r="B98" s="4"/>
      <c r="C98" s="4"/>
      <c r="D98" s="4">
        <f t="shared" si="1"/>
        <v>0</v>
      </c>
    </row>
    <row r="99" spans="1:4" hidden="1">
      <c r="A99" s="12" t="s">
        <v>97</v>
      </c>
      <c r="B99" s="4"/>
      <c r="C99" s="4"/>
      <c r="D99" s="4">
        <f t="shared" si="1"/>
        <v>0</v>
      </c>
    </row>
    <row r="100" spans="1:4" hidden="1">
      <c r="A100" s="12" t="s">
        <v>98</v>
      </c>
      <c r="B100" s="4"/>
      <c r="C100" s="4"/>
      <c r="D100" s="4">
        <f t="shared" si="1"/>
        <v>0</v>
      </c>
    </row>
    <row r="101" spans="1:4" hidden="1">
      <c r="A101" s="23" t="s">
        <v>99</v>
      </c>
      <c r="B101" s="8"/>
      <c r="C101" s="8"/>
      <c r="D101" s="4">
        <f t="shared" si="1"/>
        <v>0</v>
      </c>
    </row>
    <row r="102" spans="1:4" hidden="1">
      <c r="A102" s="23" t="s">
        <v>100</v>
      </c>
      <c r="B102" s="8"/>
      <c r="C102" s="8"/>
      <c r="D102" s="4">
        <f t="shared" si="1"/>
        <v>0</v>
      </c>
    </row>
    <row r="103" spans="1:4">
      <c r="A103" s="23" t="s">
        <v>101</v>
      </c>
      <c r="B103" s="4">
        <v>25</v>
      </c>
      <c r="C103" s="4">
        <v>10000</v>
      </c>
      <c r="D103" s="4">
        <f t="shared" si="1"/>
        <v>250000</v>
      </c>
    </row>
    <row r="104" spans="1:4" hidden="1">
      <c r="A104" s="7" t="s">
        <v>102</v>
      </c>
      <c r="B104" s="8"/>
      <c r="C104" s="8"/>
      <c r="D104" s="4">
        <f t="shared" si="1"/>
        <v>0</v>
      </c>
    </row>
    <row r="105" spans="1:4">
      <c r="A105" s="7" t="s">
        <v>103</v>
      </c>
      <c r="B105" s="4">
        <v>22</v>
      </c>
      <c r="C105" s="4">
        <v>10000</v>
      </c>
      <c r="D105" s="4">
        <f t="shared" si="1"/>
        <v>220000</v>
      </c>
    </row>
    <row r="106" spans="1:4" hidden="1">
      <c r="A106" s="7" t="s">
        <v>104</v>
      </c>
      <c r="B106" s="8"/>
      <c r="C106" s="8"/>
      <c r="D106" s="4">
        <f t="shared" si="1"/>
        <v>0</v>
      </c>
    </row>
    <row r="107" spans="1:4" hidden="1">
      <c r="A107" s="7" t="s">
        <v>105</v>
      </c>
      <c r="B107" s="8"/>
      <c r="C107" s="8"/>
      <c r="D107" s="4">
        <f t="shared" si="1"/>
        <v>0</v>
      </c>
    </row>
    <row r="108" spans="1:4" ht="28.2" hidden="1">
      <c r="A108" s="15" t="s">
        <v>106</v>
      </c>
      <c r="B108" s="4"/>
      <c r="C108" s="4"/>
      <c r="D108" s="4">
        <f t="shared" si="1"/>
        <v>0</v>
      </c>
    </row>
    <row r="109" spans="1:4" hidden="1">
      <c r="A109" s="7" t="s">
        <v>107</v>
      </c>
      <c r="B109" s="8"/>
      <c r="C109" s="8"/>
      <c r="D109" s="4">
        <f t="shared" si="1"/>
        <v>0</v>
      </c>
    </row>
    <row r="110" spans="1:4" hidden="1">
      <c r="A110" s="7" t="s">
        <v>108</v>
      </c>
      <c r="B110" s="8"/>
      <c r="C110" s="8"/>
      <c r="D110" s="4">
        <f t="shared" si="1"/>
        <v>0</v>
      </c>
    </row>
    <row r="111" spans="1:4" ht="28.2" hidden="1">
      <c r="A111" s="9" t="s">
        <v>109</v>
      </c>
      <c r="B111" s="4"/>
      <c r="C111" s="4"/>
      <c r="D111" s="4">
        <f t="shared" si="1"/>
        <v>0</v>
      </c>
    </row>
    <row r="112" spans="1:4" hidden="1">
      <c r="A112" s="7" t="s">
        <v>110</v>
      </c>
      <c r="B112" s="8"/>
      <c r="C112" s="8"/>
      <c r="D112" s="4">
        <f t="shared" si="1"/>
        <v>0</v>
      </c>
    </row>
    <row r="113" spans="1:4">
      <c r="A113" s="7" t="s">
        <v>111</v>
      </c>
      <c r="B113" s="4">
        <f>15+65</f>
        <v>80</v>
      </c>
      <c r="C113" s="4">
        <v>10000</v>
      </c>
      <c r="D113" s="4">
        <f t="shared" si="1"/>
        <v>800000</v>
      </c>
    </row>
    <row r="114" spans="1:4">
      <c r="A114" s="7" t="s">
        <v>112</v>
      </c>
      <c r="B114" s="4">
        <v>100</v>
      </c>
      <c r="C114" s="4">
        <v>9000</v>
      </c>
      <c r="D114" s="4">
        <f t="shared" si="1"/>
        <v>900000</v>
      </c>
    </row>
    <row r="115" spans="1:4" hidden="1">
      <c r="A115" s="7" t="s">
        <v>113</v>
      </c>
      <c r="B115" s="4"/>
      <c r="C115" s="4"/>
      <c r="D115" s="4">
        <f t="shared" si="1"/>
        <v>0</v>
      </c>
    </row>
    <row r="116" spans="1:4" hidden="1">
      <c r="A116" s="3" t="s">
        <v>114</v>
      </c>
      <c r="B116" s="4"/>
      <c r="C116" s="4"/>
      <c r="D116" s="4">
        <f t="shared" si="1"/>
        <v>0</v>
      </c>
    </row>
    <row r="117" spans="1:4" hidden="1">
      <c r="A117" s="7" t="s">
        <v>115</v>
      </c>
      <c r="B117" s="4"/>
      <c r="C117" s="4"/>
      <c r="D117" s="4">
        <f t="shared" si="1"/>
        <v>0</v>
      </c>
    </row>
    <row r="118" spans="1:4" hidden="1">
      <c r="A118" s="7" t="s">
        <v>116</v>
      </c>
      <c r="B118" s="4"/>
      <c r="C118" s="4"/>
      <c r="D118" s="4">
        <f t="shared" si="1"/>
        <v>0</v>
      </c>
    </row>
    <row r="119" spans="1:4" hidden="1">
      <c r="A119" s="7" t="s">
        <v>117</v>
      </c>
      <c r="B119" s="4"/>
      <c r="C119" s="4"/>
      <c r="D119" s="4">
        <f t="shared" si="1"/>
        <v>0</v>
      </c>
    </row>
    <row r="120" spans="1:4" ht="28.2" hidden="1">
      <c r="A120" s="9" t="s">
        <v>118</v>
      </c>
      <c r="B120" s="8"/>
      <c r="C120" s="8"/>
      <c r="D120" s="4">
        <f t="shared" si="1"/>
        <v>0</v>
      </c>
    </row>
    <row r="121" spans="1:4" hidden="1">
      <c r="A121" s="7" t="s">
        <v>119</v>
      </c>
      <c r="B121" s="4"/>
      <c r="C121" s="4"/>
      <c r="D121" s="4">
        <f t="shared" si="1"/>
        <v>0</v>
      </c>
    </row>
    <row r="122" spans="1:4" hidden="1">
      <c r="A122" s="5" t="s">
        <v>120</v>
      </c>
      <c r="B122" s="4"/>
      <c r="C122" s="4"/>
      <c r="D122" s="4">
        <f t="shared" si="1"/>
        <v>0</v>
      </c>
    </row>
    <row r="123" spans="1:4" ht="28.2" hidden="1">
      <c r="A123" s="9" t="s">
        <v>121</v>
      </c>
      <c r="B123" s="8"/>
      <c r="C123" s="8"/>
      <c r="D123" s="4">
        <f t="shared" si="1"/>
        <v>0</v>
      </c>
    </row>
    <row r="124" spans="1:4" hidden="1">
      <c r="A124" s="24" t="s">
        <v>122</v>
      </c>
      <c r="B124" s="4"/>
      <c r="C124" s="4"/>
      <c r="D124" s="4">
        <f t="shared" si="1"/>
        <v>0</v>
      </c>
    </row>
    <row r="125" spans="1:4" ht="28.2" hidden="1">
      <c r="A125" s="9" t="s">
        <v>123</v>
      </c>
      <c r="B125" s="8"/>
      <c r="C125" s="8"/>
      <c r="D125" s="4">
        <f t="shared" si="1"/>
        <v>0</v>
      </c>
    </row>
    <row r="126" spans="1:4" hidden="1">
      <c r="A126" s="3" t="s">
        <v>124</v>
      </c>
      <c r="B126" s="8"/>
      <c r="C126" s="8"/>
      <c r="D126" s="4">
        <f t="shared" si="1"/>
        <v>0</v>
      </c>
    </row>
    <row r="127" spans="1:4" hidden="1">
      <c r="A127" s="3" t="s">
        <v>125</v>
      </c>
      <c r="B127" s="8"/>
      <c r="C127" s="8"/>
      <c r="D127" s="4">
        <f t="shared" si="1"/>
        <v>0</v>
      </c>
    </row>
    <row r="128" spans="1:4" hidden="1">
      <c r="A128" s="3" t="s">
        <v>126</v>
      </c>
      <c r="B128" s="8"/>
      <c r="C128" s="8"/>
      <c r="D128" s="4">
        <f t="shared" si="1"/>
        <v>0</v>
      </c>
    </row>
    <row r="129" spans="1:4" hidden="1">
      <c r="A129" s="3" t="s">
        <v>127</v>
      </c>
      <c r="B129" s="25"/>
      <c r="C129" s="25"/>
      <c r="D129" s="4">
        <f t="shared" si="1"/>
        <v>0</v>
      </c>
    </row>
    <row r="130" spans="1:4">
      <c r="A130" s="7" t="s">
        <v>128</v>
      </c>
      <c r="B130" s="8">
        <v>1.4</v>
      </c>
      <c r="C130" s="8">
        <v>50000</v>
      </c>
      <c r="D130" s="4">
        <f t="shared" si="1"/>
        <v>70000</v>
      </c>
    </row>
    <row r="131" spans="1:4" hidden="1">
      <c r="A131" s="12" t="s">
        <v>129</v>
      </c>
      <c r="B131" s="4"/>
      <c r="C131" s="4"/>
      <c r="D131" s="4">
        <f t="shared" si="1"/>
        <v>0</v>
      </c>
    </row>
    <row r="132" spans="1:4" hidden="1">
      <c r="A132" s="12" t="s">
        <v>130</v>
      </c>
      <c r="B132" s="4"/>
      <c r="C132" s="4"/>
      <c r="D132" s="4">
        <f t="shared" ref="D132:D195" si="2">B132*C132</f>
        <v>0</v>
      </c>
    </row>
    <row r="133" spans="1:4" hidden="1">
      <c r="A133" s="12" t="s">
        <v>131</v>
      </c>
      <c r="B133" s="4"/>
      <c r="C133" s="4"/>
      <c r="D133" s="4">
        <f t="shared" si="2"/>
        <v>0</v>
      </c>
    </row>
    <row r="134" spans="1:4" hidden="1">
      <c r="A134" s="12" t="s">
        <v>132</v>
      </c>
      <c r="B134" s="4"/>
      <c r="C134" s="4"/>
      <c r="D134" s="4">
        <f t="shared" si="2"/>
        <v>0</v>
      </c>
    </row>
    <row r="135" spans="1:4" hidden="1">
      <c r="A135" s="7" t="s">
        <v>133</v>
      </c>
      <c r="B135" s="4"/>
      <c r="C135" s="4"/>
      <c r="D135" s="4">
        <f t="shared" si="2"/>
        <v>0</v>
      </c>
    </row>
    <row r="136" spans="1:4" hidden="1">
      <c r="A136" s="7" t="s">
        <v>134</v>
      </c>
      <c r="B136" s="4"/>
      <c r="C136" s="4"/>
      <c r="D136" s="4">
        <f t="shared" si="2"/>
        <v>0</v>
      </c>
    </row>
    <row r="137" spans="1:4" ht="28.2" hidden="1">
      <c r="A137" s="9" t="s">
        <v>135</v>
      </c>
      <c r="B137" s="4"/>
      <c r="C137" s="4"/>
      <c r="D137" s="4">
        <f t="shared" si="2"/>
        <v>0</v>
      </c>
    </row>
    <row r="138" spans="1:4" hidden="1">
      <c r="A138" s="12" t="s">
        <v>136</v>
      </c>
      <c r="B138" s="4"/>
      <c r="C138" s="4"/>
      <c r="D138" s="4">
        <f t="shared" si="2"/>
        <v>0</v>
      </c>
    </row>
    <row r="139" spans="1:4" hidden="1">
      <c r="A139" s="7" t="s">
        <v>137</v>
      </c>
      <c r="B139" s="8"/>
      <c r="C139" s="8"/>
      <c r="D139" s="4">
        <f t="shared" si="2"/>
        <v>0</v>
      </c>
    </row>
    <row r="140" spans="1:4" hidden="1">
      <c r="A140" s="7" t="s">
        <v>138</v>
      </c>
      <c r="B140" s="8"/>
      <c r="C140" s="8"/>
      <c r="D140" s="4">
        <f t="shared" si="2"/>
        <v>0</v>
      </c>
    </row>
    <row r="141" spans="1:4" hidden="1">
      <c r="A141" s="3" t="s">
        <v>139</v>
      </c>
      <c r="B141" s="8"/>
      <c r="C141" s="8"/>
      <c r="D141" s="4">
        <f t="shared" si="2"/>
        <v>0</v>
      </c>
    </row>
    <row r="142" spans="1:4">
      <c r="A142" s="7" t="s">
        <v>140</v>
      </c>
      <c r="B142" s="4">
        <v>45</v>
      </c>
      <c r="C142" s="4">
        <v>7000</v>
      </c>
      <c r="D142" s="4">
        <f t="shared" si="2"/>
        <v>315000</v>
      </c>
    </row>
    <row r="143" spans="1:4" hidden="1">
      <c r="A143" s="21" t="s">
        <v>141</v>
      </c>
      <c r="B143" s="4"/>
      <c r="C143" s="4"/>
      <c r="D143" s="4">
        <f t="shared" si="2"/>
        <v>0</v>
      </c>
    </row>
    <row r="144" spans="1:4" hidden="1">
      <c r="A144" s="3" t="s">
        <v>142</v>
      </c>
      <c r="B144" s="4"/>
      <c r="C144" s="4"/>
      <c r="D144" s="4">
        <f t="shared" si="2"/>
        <v>0</v>
      </c>
    </row>
    <row r="145" spans="1:4" ht="28.2" hidden="1">
      <c r="A145" s="9" t="s">
        <v>143</v>
      </c>
      <c r="B145" s="8"/>
      <c r="C145" s="8"/>
      <c r="D145" s="4">
        <f t="shared" si="2"/>
        <v>0</v>
      </c>
    </row>
    <row r="146" spans="1:4" hidden="1">
      <c r="A146" s="22" t="s">
        <v>144</v>
      </c>
      <c r="B146" s="4"/>
      <c r="C146" s="4"/>
      <c r="D146" s="4">
        <f t="shared" si="2"/>
        <v>0</v>
      </c>
    </row>
    <row r="147" spans="1:4" hidden="1">
      <c r="A147" s="22" t="s">
        <v>145</v>
      </c>
      <c r="B147" s="4"/>
      <c r="C147" s="4"/>
      <c r="D147" s="4">
        <f t="shared" si="2"/>
        <v>0</v>
      </c>
    </row>
    <row r="148" spans="1:4" hidden="1">
      <c r="A148" s="7" t="s">
        <v>146</v>
      </c>
      <c r="B148" s="4"/>
      <c r="C148" s="4"/>
      <c r="D148" s="4">
        <f t="shared" si="2"/>
        <v>0</v>
      </c>
    </row>
    <row r="149" spans="1:4" hidden="1">
      <c r="A149" s="7" t="s">
        <v>147</v>
      </c>
      <c r="B149" s="4"/>
      <c r="C149" s="4"/>
      <c r="D149" s="4">
        <f t="shared" si="2"/>
        <v>0</v>
      </c>
    </row>
    <row r="150" spans="1:4" hidden="1">
      <c r="A150" s="7" t="s">
        <v>148</v>
      </c>
      <c r="B150" s="4"/>
      <c r="C150" s="4"/>
      <c r="D150" s="4">
        <f t="shared" si="2"/>
        <v>0</v>
      </c>
    </row>
    <row r="151" spans="1:4" hidden="1">
      <c r="A151" s="12" t="s">
        <v>149</v>
      </c>
      <c r="B151" s="4"/>
      <c r="C151" s="4"/>
      <c r="D151" s="4">
        <f t="shared" si="2"/>
        <v>0</v>
      </c>
    </row>
    <row r="152" spans="1:4" hidden="1">
      <c r="A152" s="12" t="s">
        <v>150</v>
      </c>
      <c r="B152" s="4"/>
      <c r="C152" s="4"/>
      <c r="D152" s="4">
        <f t="shared" si="2"/>
        <v>0</v>
      </c>
    </row>
    <row r="153" spans="1:4" hidden="1">
      <c r="A153" s="12" t="s">
        <v>151</v>
      </c>
      <c r="B153" s="4"/>
      <c r="C153" s="4"/>
      <c r="D153" s="4">
        <f t="shared" si="2"/>
        <v>0</v>
      </c>
    </row>
    <row r="154" spans="1:4" hidden="1">
      <c r="A154" s="7" t="s">
        <v>152</v>
      </c>
      <c r="B154" s="4"/>
      <c r="C154" s="4"/>
      <c r="D154" s="4">
        <f t="shared" si="2"/>
        <v>0</v>
      </c>
    </row>
    <row r="155" spans="1:4" hidden="1">
      <c r="A155" s="5" t="s">
        <v>153</v>
      </c>
      <c r="B155" s="4"/>
      <c r="C155" s="4"/>
      <c r="D155" s="4">
        <f t="shared" si="2"/>
        <v>0</v>
      </c>
    </row>
    <row r="156" spans="1:4">
      <c r="A156" s="7" t="s">
        <v>154</v>
      </c>
      <c r="B156" s="4">
        <v>3.5</v>
      </c>
      <c r="C156" s="4">
        <v>11000</v>
      </c>
      <c r="D156" s="4">
        <f t="shared" si="2"/>
        <v>38500</v>
      </c>
    </row>
    <row r="157" spans="1:4" hidden="1">
      <c r="A157" s="26" t="s">
        <v>155</v>
      </c>
      <c r="B157" s="4"/>
      <c r="C157" s="4"/>
      <c r="D157" s="4">
        <f t="shared" si="2"/>
        <v>0</v>
      </c>
    </row>
    <row r="158" spans="1:4" hidden="1">
      <c r="A158" s="7" t="s">
        <v>156</v>
      </c>
      <c r="B158" s="4"/>
      <c r="C158" s="4"/>
      <c r="D158" s="4">
        <f t="shared" si="2"/>
        <v>0</v>
      </c>
    </row>
    <row r="159" spans="1:4" hidden="1">
      <c r="A159" s="7" t="s">
        <v>157</v>
      </c>
      <c r="B159" s="4"/>
      <c r="C159" s="4"/>
      <c r="D159" s="4">
        <f t="shared" si="2"/>
        <v>0</v>
      </c>
    </row>
    <row r="160" spans="1:4" hidden="1">
      <c r="A160" s="6" t="s">
        <v>158</v>
      </c>
      <c r="B160" s="4"/>
      <c r="C160" s="4"/>
      <c r="D160" s="4">
        <f t="shared" si="2"/>
        <v>0</v>
      </c>
    </row>
    <row r="161" spans="1:4" hidden="1">
      <c r="A161" s="7" t="s">
        <v>159</v>
      </c>
      <c r="B161" s="4"/>
      <c r="C161" s="4"/>
      <c r="D161" s="4">
        <f t="shared" si="2"/>
        <v>0</v>
      </c>
    </row>
    <row r="162" spans="1:4" hidden="1">
      <c r="A162" s="7" t="s">
        <v>160</v>
      </c>
      <c r="B162" s="4"/>
      <c r="C162" s="4"/>
      <c r="D162" s="4">
        <f t="shared" si="2"/>
        <v>0</v>
      </c>
    </row>
    <row r="163" spans="1:4" ht="28.2" hidden="1">
      <c r="A163" s="15" t="s">
        <v>161</v>
      </c>
      <c r="B163" s="27"/>
      <c r="C163" s="27"/>
      <c r="D163" s="4">
        <f t="shared" si="2"/>
        <v>0</v>
      </c>
    </row>
    <row r="164" spans="1:4">
      <c r="A164" s="7" t="s">
        <v>162</v>
      </c>
      <c r="B164" s="4">
        <v>4</v>
      </c>
      <c r="C164" s="4">
        <v>8000</v>
      </c>
      <c r="D164" s="4">
        <f t="shared" si="2"/>
        <v>32000</v>
      </c>
    </row>
    <row r="165" spans="1:4" hidden="1">
      <c r="A165" s="7" t="s">
        <v>163</v>
      </c>
      <c r="B165" s="4"/>
      <c r="C165" s="4"/>
      <c r="D165" s="4">
        <f t="shared" si="2"/>
        <v>0</v>
      </c>
    </row>
    <row r="166" spans="1:4" hidden="1">
      <c r="A166" s="12" t="s">
        <v>164</v>
      </c>
      <c r="B166" s="4"/>
      <c r="C166" s="4"/>
      <c r="D166" s="4">
        <f t="shared" si="2"/>
        <v>0</v>
      </c>
    </row>
    <row r="167" spans="1:4">
      <c r="A167" s="7" t="s">
        <v>165</v>
      </c>
      <c r="B167" s="4">
        <v>5</v>
      </c>
      <c r="C167" s="4">
        <v>28000</v>
      </c>
      <c r="D167" s="4">
        <f t="shared" si="2"/>
        <v>140000</v>
      </c>
    </row>
    <row r="168" spans="1:4" hidden="1">
      <c r="A168" s="21" t="s">
        <v>166</v>
      </c>
      <c r="B168" s="4"/>
      <c r="C168" s="4"/>
      <c r="D168" s="4">
        <f t="shared" si="2"/>
        <v>0</v>
      </c>
    </row>
    <row r="169" spans="1:4">
      <c r="A169" s="7" t="s">
        <v>167</v>
      </c>
      <c r="B169" s="4">
        <f>20+36</f>
        <v>56</v>
      </c>
      <c r="C169" s="4">
        <v>15000</v>
      </c>
      <c r="D169" s="4">
        <f t="shared" si="2"/>
        <v>840000</v>
      </c>
    </row>
    <row r="170" spans="1:4">
      <c r="A170" s="3" t="s">
        <v>168</v>
      </c>
      <c r="B170" s="4">
        <f>100+40+0+120+18</f>
        <v>278</v>
      </c>
      <c r="C170" s="4">
        <v>11000</v>
      </c>
      <c r="D170" s="4">
        <f t="shared" si="2"/>
        <v>3058000</v>
      </c>
    </row>
    <row r="171" spans="1:4" hidden="1">
      <c r="A171" s="7" t="s">
        <v>169</v>
      </c>
      <c r="B171" s="4"/>
      <c r="C171" s="4"/>
      <c r="D171" s="4">
        <f t="shared" si="2"/>
        <v>0</v>
      </c>
    </row>
    <row r="172" spans="1:4" hidden="1">
      <c r="A172" s="21" t="s">
        <v>170</v>
      </c>
      <c r="B172" s="4"/>
      <c r="C172" s="4"/>
      <c r="D172" s="4">
        <f t="shared" si="2"/>
        <v>0</v>
      </c>
    </row>
    <row r="173" spans="1:4" hidden="1">
      <c r="A173" s="7" t="s">
        <v>171</v>
      </c>
      <c r="B173" s="4"/>
      <c r="C173" s="4"/>
      <c r="D173" s="4">
        <f t="shared" si="2"/>
        <v>0</v>
      </c>
    </row>
    <row r="174" spans="1:4" hidden="1">
      <c r="A174" s="3" t="s">
        <v>172</v>
      </c>
      <c r="B174" s="4"/>
      <c r="C174" s="4"/>
      <c r="D174" s="4">
        <f t="shared" si="2"/>
        <v>0</v>
      </c>
    </row>
    <row r="175" spans="1:4" hidden="1">
      <c r="A175" s="7" t="s">
        <v>173</v>
      </c>
      <c r="B175" s="4"/>
      <c r="C175" s="4"/>
      <c r="D175" s="4">
        <f t="shared" si="2"/>
        <v>0</v>
      </c>
    </row>
    <row r="176" spans="1:4" hidden="1">
      <c r="A176" s="10" t="s">
        <v>174</v>
      </c>
      <c r="B176" s="4"/>
      <c r="C176" s="4"/>
      <c r="D176" s="4">
        <f t="shared" si="2"/>
        <v>0</v>
      </c>
    </row>
    <row r="177" spans="1:4" hidden="1">
      <c r="A177" s="10" t="s">
        <v>175</v>
      </c>
      <c r="B177" s="4"/>
      <c r="C177" s="4"/>
      <c r="D177" s="4">
        <f t="shared" si="2"/>
        <v>0</v>
      </c>
    </row>
    <row r="178" spans="1:4" hidden="1">
      <c r="A178" s="5" t="s">
        <v>176</v>
      </c>
      <c r="B178" s="4"/>
      <c r="C178" s="4"/>
      <c r="D178" s="4">
        <f t="shared" si="2"/>
        <v>0</v>
      </c>
    </row>
    <row r="179" spans="1:4" hidden="1">
      <c r="A179" s="3" t="s">
        <v>177</v>
      </c>
      <c r="B179" s="4"/>
      <c r="C179" s="4"/>
      <c r="D179" s="4">
        <f t="shared" si="2"/>
        <v>0</v>
      </c>
    </row>
    <row r="180" spans="1:4" hidden="1">
      <c r="A180" s="3" t="s">
        <v>178</v>
      </c>
      <c r="B180" s="4"/>
      <c r="C180" s="4"/>
      <c r="D180" s="4">
        <f t="shared" si="2"/>
        <v>0</v>
      </c>
    </row>
    <row r="181" spans="1:4" ht="28.2" hidden="1">
      <c r="A181" s="11" t="s">
        <v>179</v>
      </c>
      <c r="B181" s="4"/>
      <c r="C181" s="4"/>
      <c r="D181" s="4">
        <f t="shared" si="2"/>
        <v>0</v>
      </c>
    </row>
    <row r="182" spans="1:4" hidden="1">
      <c r="A182" s="7" t="s">
        <v>180</v>
      </c>
      <c r="B182" s="4"/>
      <c r="C182" s="4"/>
      <c r="D182" s="4">
        <f t="shared" si="2"/>
        <v>0</v>
      </c>
    </row>
    <row r="183" spans="1:4" hidden="1">
      <c r="A183" s="3" t="s">
        <v>181</v>
      </c>
      <c r="B183" s="4"/>
      <c r="C183" s="4"/>
      <c r="D183" s="4">
        <f t="shared" si="2"/>
        <v>0</v>
      </c>
    </row>
    <row r="184" spans="1:4">
      <c r="A184" s="3" t="s">
        <v>182</v>
      </c>
      <c r="B184" s="4">
        <v>8</v>
      </c>
      <c r="C184" s="4">
        <v>28000</v>
      </c>
      <c r="D184" s="4">
        <f t="shared" si="2"/>
        <v>224000</v>
      </c>
    </row>
    <row r="185" spans="1:4" hidden="1">
      <c r="A185" s="3" t="s">
        <v>183</v>
      </c>
      <c r="B185" s="4"/>
      <c r="C185" s="4"/>
      <c r="D185" s="4">
        <f t="shared" si="2"/>
        <v>0</v>
      </c>
    </row>
    <row r="186" spans="1:4" hidden="1">
      <c r="A186" s="7" t="s">
        <v>184</v>
      </c>
      <c r="B186" s="4"/>
      <c r="C186" s="4"/>
      <c r="D186" s="4">
        <f t="shared" si="2"/>
        <v>0</v>
      </c>
    </row>
    <row r="187" spans="1:4">
      <c r="A187" s="7" t="s">
        <v>185</v>
      </c>
      <c r="B187" s="4">
        <v>23</v>
      </c>
      <c r="C187" s="4">
        <v>8000</v>
      </c>
      <c r="D187" s="4">
        <f t="shared" si="2"/>
        <v>184000</v>
      </c>
    </row>
    <row r="188" spans="1:4" hidden="1">
      <c r="A188" s="7" t="s">
        <v>186</v>
      </c>
      <c r="B188" s="4"/>
      <c r="C188" s="4"/>
      <c r="D188" s="4">
        <f t="shared" si="2"/>
        <v>0</v>
      </c>
    </row>
    <row r="189" spans="1:4" hidden="1">
      <c r="A189" s="7" t="s">
        <v>187</v>
      </c>
      <c r="B189" s="4"/>
      <c r="C189" s="4"/>
      <c r="D189" s="4">
        <f t="shared" si="2"/>
        <v>0</v>
      </c>
    </row>
    <row r="190" spans="1:4" hidden="1">
      <c r="A190" s="7" t="s">
        <v>188</v>
      </c>
      <c r="B190" s="4"/>
      <c r="C190" s="4"/>
      <c r="D190" s="4">
        <f t="shared" si="2"/>
        <v>0</v>
      </c>
    </row>
    <row r="191" spans="1:4">
      <c r="A191" s="3" t="s">
        <v>189</v>
      </c>
      <c r="B191" s="4">
        <f>300+220</f>
        <v>520</v>
      </c>
      <c r="C191" s="4">
        <v>26000</v>
      </c>
      <c r="D191" s="4">
        <f t="shared" si="2"/>
        <v>13520000</v>
      </c>
    </row>
    <row r="192" spans="1:4" hidden="1">
      <c r="A192" s="7" t="s">
        <v>190</v>
      </c>
      <c r="B192" s="4"/>
      <c r="C192" s="4"/>
      <c r="D192" s="4">
        <f t="shared" si="2"/>
        <v>0</v>
      </c>
    </row>
    <row r="193" spans="1:4">
      <c r="A193" s="7" t="s">
        <v>191</v>
      </c>
      <c r="B193" s="4">
        <f>18+270+140+40</f>
        <v>468</v>
      </c>
      <c r="C193" s="4">
        <v>15500</v>
      </c>
      <c r="D193" s="4">
        <f t="shared" si="2"/>
        <v>7254000</v>
      </c>
    </row>
    <row r="194" spans="1:4" hidden="1">
      <c r="A194" s="10" t="s">
        <v>192</v>
      </c>
      <c r="B194" s="4"/>
      <c r="C194" s="4"/>
      <c r="D194" s="4">
        <f t="shared" si="2"/>
        <v>0</v>
      </c>
    </row>
    <row r="195" spans="1:4" ht="28.2" hidden="1">
      <c r="A195" s="9" t="s">
        <v>193</v>
      </c>
      <c r="B195" s="4"/>
      <c r="C195" s="4"/>
      <c r="D195" s="4">
        <f t="shared" si="2"/>
        <v>0</v>
      </c>
    </row>
    <row r="196" spans="1:4" hidden="1">
      <c r="A196" s="7" t="s">
        <v>194</v>
      </c>
      <c r="B196" s="4"/>
      <c r="C196" s="4"/>
      <c r="D196" s="4">
        <f t="shared" ref="D196:D259" si="3">B196*C196</f>
        <v>0</v>
      </c>
    </row>
    <row r="197" spans="1:4" hidden="1">
      <c r="A197" s="20" t="s">
        <v>195</v>
      </c>
      <c r="B197" s="4"/>
      <c r="C197" s="4"/>
      <c r="D197" s="4">
        <f t="shared" si="3"/>
        <v>0</v>
      </c>
    </row>
    <row r="198" spans="1:4">
      <c r="A198" s="7" t="s">
        <v>196</v>
      </c>
      <c r="B198" s="4">
        <f>11+191</f>
        <v>202</v>
      </c>
      <c r="C198" s="4">
        <v>6000</v>
      </c>
      <c r="D198" s="4">
        <f t="shared" si="3"/>
        <v>1212000</v>
      </c>
    </row>
    <row r="199" spans="1:4" hidden="1">
      <c r="A199" s="3" t="s">
        <v>197</v>
      </c>
      <c r="B199" s="4"/>
      <c r="C199" s="4"/>
      <c r="D199" s="4">
        <f t="shared" si="3"/>
        <v>0</v>
      </c>
    </row>
    <row r="200" spans="1:4">
      <c r="A200" s="7" t="s">
        <v>198</v>
      </c>
      <c r="B200" s="4">
        <v>189</v>
      </c>
      <c r="C200" s="4">
        <v>6000</v>
      </c>
      <c r="D200" s="4">
        <f t="shared" si="3"/>
        <v>1134000</v>
      </c>
    </row>
    <row r="201" spans="1:4">
      <c r="A201" s="7" t="s">
        <v>199</v>
      </c>
      <c r="B201" s="4">
        <v>250</v>
      </c>
      <c r="C201" s="4">
        <v>14500</v>
      </c>
      <c r="D201" s="4">
        <f t="shared" si="3"/>
        <v>3625000</v>
      </c>
    </row>
    <row r="202" spans="1:4" hidden="1">
      <c r="A202" s="7" t="s">
        <v>200</v>
      </c>
      <c r="B202" s="4"/>
      <c r="C202" s="4"/>
      <c r="D202" s="4">
        <f t="shared" si="3"/>
        <v>0</v>
      </c>
    </row>
    <row r="203" spans="1:4" hidden="1">
      <c r="A203" s="6" t="s">
        <v>201</v>
      </c>
      <c r="B203" s="4"/>
      <c r="C203" s="4"/>
      <c r="D203" s="4">
        <f t="shared" si="3"/>
        <v>0</v>
      </c>
    </row>
    <row r="204" spans="1:4" hidden="1">
      <c r="A204" s="3" t="s">
        <v>202</v>
      </c>
      <c r="B204" s="4"/>
      <c r="C204" s="4"/>
      <c r="D204" s="4">
        <f t="shared" si="3"/>
        <v>0</v>
      </c>
    </row>
    <row r="205" spans="1:4">
      <c r="A205" s="77" t="s">
        <v>203</v>
      </c>
      <c r="B205" s="4">
        <v>24</v>
      </c>
      <c r="C205" s="4">
        <v>2600</v>
      </c>
      <c r="D205" s="4">
        <f t="shared" si="3"/>
        <v>62400</v>
      </c>
    </row>
    <row r="206" spans="1:4" hidden="1">
      <c r="A206" s="5" t="s">
        <v>204</v>
      </c>
      <c r="B206" s="4"/>
      <c r="C206" s="4"/>
      <c r="D206" s="4">
        <f t="shared" si="3"/>
        <v>0</v>
      </c>
    </row>
    <row r="207" spans="1:4" hidden="1">
      <c r="A207" s="5" t="s">
        <v>205</v>
      </c>
      <c r="B207" s="4"/>
      <c r="C207" s="4"/>
      <c r="D207" s="4">
        <f t="shared" si="3"/>
        <v>0</v>
      </c>
    </row>
    <row r="208" spans="1:4" hidden="1">
      <c r="A208" s="5" t="s">
        <v>206</v>
      </c>
      <c r="B208" s="4"/>
      <c r="C208" s="4"/>
      <c r="D208" s="4">
        <f t="shared" si="3"/>
        <v>0</v>
      </c>
    </row>
    <row r="209" spans="1:4" hidden="1">
      <c r="A209" s="5" t="s">
        <v>207</v>
      </c>
      <c r="B209" s="4"/>
      <c r="C209" s="4"/>
      <c r="D209" s="4">
        <f t="shared" si="3"/>
        <v>0</v>
      </c>
    </row>
    <row r="210" spans="1:4" hidden="1">
      <c r="A210" s="7" t="s">
        <v>208</v>
      </c>
      <c r="B210" s="4"/>
      <c r="C210" s="4"/>
      <c r="D210" s="4">
        <f t="shared" si="3"/>
        <v>0</v>
      </c>
    </row>
    <row r="211" spans="1:4" hidden="1">
      <c r="A211" s="7" t="s">
        <v>209</v>
      </c>
      <c r="B211" s="4"/>
      <c r="C211" s="4"/>
      <c r="D211" s="4">
        <f t="shared" si="3"/>
        <v>0</v>
      </c>
    </row>
    <row r="212" spans="1:4" hidden="1">
      <c r="A212" s="7" t="s">
        <v>210</v>
      </c>
      <c r="B212" s="4"/>
      <c r="C212" s="4"/>
      <c r="D212" s="4">
        <f t="shared" si="3"/>
        <v>0</v>
      </c>
    </row>
    <row r="213" spans="1:4" hidden="1">
      <c r="A213" s="7" t="s">
        <v>211</v>
      </c>
      <c r="B213" s="4"/>
      <c r="C213" s="4"/>
      <c r="D213" s="4">
        <f t="shared" si="3"/>
        <v>0</v>
      </c>
    </row>
    <row r="214" spans="1:4">
      <c r="A214" s="3" t="s">
        <v>212</v>
      </c>
      <c r="B214" s="4">
        <v>1</v>
      </c>
      <c r="C214" s="4">
        <v>60000</v>
      </c>
      <c r="D214" s="4">
        <f t="shared" si="3"/>
        <v>60000</v>
      </c>
    </row>
    <row r="215" spans="1:4" hidden="1">
      <c r="A215" s="3" t="s">
        <v>213</v>
      </c>
      <c r="B215" s="4"/>
      <c r="C215" s="4"/>
      <c r="D215" s="4">
        <f t="shared" si="3"/>
        <v>0</v>
      </c>
    </row>
    <row r="216" spans="1:4" hidden="1">
      <c r="A216" s="7" t="s">
        <v>214</v>
      </c>
      <c r="B216" s="4"/>
      <c r="C216" s="4"/>
      <c r="D216" s="4">
        <f t="shared" si="3"/>
        <v>0</v>
      </c>
    </row>
    <row r="217" spans="1:4" hidden="1">
      <c r="A217" s="7" t="s">
        <v>215</v>
      </c>
      <c r="B217" s="4"/>
      <c r="C217" s="4"/>
      <c r="D217" s="4">
        <f t="shared" si="3"/>
        <v>0</v>
      </c>
    </row>
    <row r="218" spans="1:4">
      <c r="A218" s="7" t="s">
        <v>216</v>
      </c>
      <c r="B218" s="4">
        <v>8</v>
      </c>
      <c r="C218" s="4">
        <v>15000</v>
      </c>
      <c r="D218" s="4">
        <f t="shared" si="3"/>
        <v>120000</v>
      </c>
    </row>
    <row r="219" spans="1:4" hidden="1">
      <c r="A219" s="5" t="s">
        <v>217</v>
      </c>
      <c r="B219" s="4"/>
      <c r="C219" s="4"/>
      <c r="D219" s="4">
        <f t="shared" si="3"/>
        <v>0</v>
      </c>
    </row>
    <row r="220" spans="1:4" hidden="1">
      <c r="A220" s="7" t="s">
        <v>218</v>
      </c>
      <c r="B220" s="4"/>
      <c r="C220" s="4"/>
      <c r="D220" s="4">
        <f t="shared" si="3"/>
        <v>0</v>
      </c>
    </row>
    <row r="221" spans="1:4" hidden="1">
      <c r="A221" s="5" t="s">
        <v>219</v>
      </c>
      <c r="B221" s="4"/>
      <c r="C221" s="4"/>
      <c r="D221" s="4">
        <f t="shared" si="3"/>
        <v>0</v>
      </c>
    </row>
    <row r="222" spans="1:4">
      <c r="A222" s="7" t="s">
        <v>220</v>
      </c>
      <c r="B222" s="4">
        <f>10+20+50+58+16</f>
        <v>154</v>
      </c>
      <c r="C222" s="4">
        <v>30000</v>
      </c>
      <c r="D222" s="4">
        <f t="shared" si="3"/>
        <v>4620000</v>
      </c>
    </row>
    <row r="223" spans="1:4" hidden="1">
      <c r="A223" s="7" t="s">
        <v>221</v>
      </c>
      <c r="B223" s="4"/>
      <c r="C223" s="4"/>
      <c r="D223" s="4">
        <f t="shared" si="3"/>
        <v>0</v>
      </c>
    </row>
    <row r="224" spans="1:4" hidden="1">
      <c r="A224" s="7" t="s">
        <v>222</v>
      </c>
      <c r="B224" s="4"/>
      <c r="C224" s="4"/>
      <c r="D224" s="4">
        <f t="shared" si="3"/>
        <v>0</v>
      </c>
    </row>
    <row r="225" spans="1:4" hidden="1">
      <c r="A225" s="7" t="s">
        <v>223</v>
      </c>
      <c r="B225" s="4"/>
      <c r="C225" s="4"/>
      <c r="D225" s="4">
        <f t="shared" si="3"/>
        <v>0</v>
      </c>
    </row>
    <row r="226" spans="1:4" hidden="1">
      <c r="A226" s="12" t="s">
        <v>224</v>
      </c>
      <c r="B226" s="4"/>
      <c r="C226" s="4"/>
      <c r="D226" s="4">
        <f t="shared" si="3"/>
        <v>0</v>
      </c>
    </row>
    <row r="227" spans="1:4" hidden="1">
      <c r="A227" s="3" t="s">
        <v>225</v>
      </c>
      <c r="B227" s="4"/>
      <c r="C227" s="4"/>
      <c r="D227" s="4">
        <f t="shared" si="3"/>
        <v>0</v>
      </c>
    </row>
    <row r="228" spans="1:4" hidden="1">
      <c r="A228" s="5" t="s">
        <v>226</v>
      </c>
      <c r="B228" s="4"/>
      <c r="C228" s="4"/>
      <c r="D228" s="4">
        <f t="shared" si="3"/>
        <v>0</v>
      </c>
    </row>
    <row r="229" spans="1:4">
      <c r="A229" s="7" t="s">
        <v>227</v>
      </c>
      <c r="B229" s="4">
        <f>6+18+38+10</f>
        <v>72</v>
      </c>
      <c r="C229" s="4">
        <v>36000</v>
      </c>
      <c r="D229" s="4">
        <f t="shared" si="3"/>
        <v>2592000</v>
      </c>
    </row>
    <row r="230" spans="1:4" hidden="1">
      <c r="A230" s="7" t="s">
        <v>228</v>
      </c>
      <c r="B230" s="4"/>
      <c r="C230" s="4"/>
      <c r="D230" s="4">
        <f t="shared" si="3"/>
        <v>0</v>
      </c>
    </row>
    <row r="231" spans="1:4" hidden="1">
      <c r="A231" s="5" t="s">
        <v>229</v>
      </c>
      <c r="B231" s="8"/>
      <c r="C231" s="8"/>
      <c r="D231" s="4">
        <f t="shared" si="3"/>
        <v>0</v>
      </c>
    </row>
    <row r="232" spans="1:4" hidden="1">
      <c r="A232" s="5" t="s">
        <v>230</v>
      </c>
      <c r="B232" s="8"/>
      <c r="C232" s="8"/>
      <c r="D232" s="4">
        <f t="shared" si="3"/>
        <v>0</v>
      </c>
    </row>
    <row r="233" spans="1:4" hidden="1">
      <c r="A233" s="12" t="s">
        <v>231</v>
      </c>
      <c r="B233" s="4"/>
      <c r="C233" s="4"/>
      <c r="D233" s="4">
        <f t="shared" si="3"/>
        <v>0</v>
      </c>
    </row>
    <row r="234" spans="1:4" hidden="1">
      <c r="A234" s="10" t="s">
        <v>232</v>
      </c>
      <c r="B234" s="4"/>
      <c r="C234" s="4"/>
      <c r="D234" s="4">
        <f t="shared" si="3"/>
        <v>0</v>
      </c>
    </row>
    <row r="235" spans="1:4" hidden="1">
      <c r="A235" s="10" t="s">
        <v>233</v>
      </c>
      <c r="B235" s="4"/>
      <c r="C235" s="4"/>
      <c r="D235" s="4">
        <f t="shared" si="3"/>
        <v>0</v>
      </c>
    </row>
    <row r="236" spans="1:4" hidden="1">
      <c r="A236" s="5" t="s">
        <v>234</v>
      </c>
      <c r="B236" s="4"/>
      <c r="C236" s="4"/>
      <c r="D236" s="4">
        <f t="shared" si="3"/>
        <v>0</v>
      </c>
    </row>
    <row r="237" spans="1:4" hidden="1">
      <c r="A237" s="5" t="s">
        <v>235</v>
      </c>
      <c r="B237" s="4"/>
      <c r="C237" s="4"/>
      <c r="D237" s="4">
        <f t="shared" si="3"/>
        <v>0</v>
      </c>
    </row>
    <row r="238" spans="1:4">
      <c r="A238" s="7" t="s">
        <v>236</v>
      </c>
      <c r="B238" s="4">
        <f>6+10+8+20</f>
        <v>44</v>
      </c>
      <c r="C238" s="4">
        <v>30000</v>
      </c>
      <c r="D238" s="4">
        <f t="shared" si="3"/>
        <v>1320000</v>
      </c>
    </row>
    <row r="239" spans="1:4" hidden="1">
      <c r="A239" s="7" t="s">
        <v>237</v>
      </c>
      <c r="B239" s="4"/>
      <c r="C239" s="4"/>
      <c r="D239" s="4">
        <f t="shared" si="3"/>
        <v>0</v>
      </c>
    </row>
    <row r="240" spans="1:4" hidden="1">
      <c r="A240" s="7" t="s">
        <v>238</v>
      </c>
      <c r="B240" s="4"/>
      <c r="C240" s="4"/>
      <c r="D240" s="4">
        <f t="shared" si="3"/>
        <v>0</v>
      </c>
    </row>
    <row r="241" spans="1:4" ht="28.2" hidden="1">
      <c r="A241" s="9" t="s">
        <v>239</v>
      </c>
      <c r="B241" s="4"/>
      <c r="C241" s="4"/>
      <c r="D241" s="4">
        <f t="shared" si="3"/>
        <v>0</v>
      </c>
    </row>
    <row r="242" spans="1:4" hidden="1">
      <c r="A242" s="3" t="s">
        <v>240</v>
      </c>
      <c r="B242" s="4"/>
      <c r="C242" s="4"/>
      <c r="D242" s="4">
        <f t="shared" si="3"/>
        <v>0</v>
      </c>
    </row>
    <row r="243" spans="1:4" hidden="1">
      <c r="A243" s="7" t="s">
        <v>241</v>
      </c>
      <c r="B243" s="4"/>
      <c r="C243" s="4"/>
      <c r="D243" s="4">
        <f t="shared" si="3"/>
        <v>0</v>
      </c>
    </row>
    <row r="244" spans="1:4" hidden="1">
      <c r="A244" s="7" t="s">
        <v>242</v>
      </c>
      <c r="B244" s="4"/>
      <c r="C244" s="4"/>
      <c r="D244" s="4">
        <f t="shared" si="3"/>
        <v>0</v>
      </c>
    </row>
    <row r="245" spans="1:4" hidden="1">
      <c r="A245" s="3" t="s">
        <v>243</v>
      </c>
      <c r="B245" s="4"/>
      <c r="C245" s="4"/>
      <c r="D245" s="4">
        <f t="shared" si="3"/>
        <v>0</v>
      </c>
    </row>
    <row r="246" spans="1:4" hidden="1">
      <c r="A246" s="7" t="s">
        <v>244</v>
      </c>
      <c r="B246" s="4"/>
      <c r="C246" s="4"/>
      <c r="D246" s="4">
        <f t="shared" si="3"/>
        <v>0</v>
      </c>
    </row>
    <row r="247" spans="1:4" hidden="1">
      <c r="A247" s="7" t="s">
        <v>245</v>
      </c>
      <c r="B247" s="4"/>
      <c r="C247" s="4"/>
      <c r="D247" s="4">
        <f t="shared" si="3"/>
        <v>0</v>
      </c>
    </row>
    <row r="248" spans="1:4" hidden="1">
      <c r="A248" s="10" t="s">
        <v>246</v>
      </c>
      <c r="B248" s="4"/>
      <c r="C248" s="4"/>
      <c r="D248" s="4">
        <f t="shared" si="3"/>
        <v>0</v>
      </c>
    </row>
    <row r="249" spans="1:4" hidden="1">
      <c r="A249" s="7" t="s">
        <v>247</v>
      </c>
      <c r="B249" s="4"/>
      <c r="C249" s="4"/>
      <c r="D249" s="4">
        <f t="shared" si="3"/>
        <v>0</v>
      </c>
    </row>
    <row r="250" spans="1:4" hidden="1">
      <c r="A250" s="7" t="s">
        <v>248</v>
      </c>
      <c r="B250" s="4"/>
      <c r="C250" s="4"/>
      <c r="D250" s="4">
        <f t="shared" si="3"/>
        <v>0</v>
      </c>
    </row>
    <row r="251" spans="1:4">
      <c r="A251" s="7" t="s">
        <v>249</v>
      </c>
      <c r="B251" s="4">
        <v>28</v>
      </c>
      <c r="C251" s="4">
        <v>10000</v>
      </c>
      <c r="D251" s="4">
        <f t="shared" si="3"/>
        <v>280000</v>
      </c>
    </row>
    <row r="252" spans="1:4" hidden="1">
      <c r="A252" s="7" t="s">
        <v>250</v>
      </c>
      <c r="B252" s="4"/>
      <c r="C252" s="4"/>
      <c r="D252" s="4">
        <f t="shared" si="3"/>
        <v>0</v>
      </c>
    </row>
    <row r="253" spans="1:4" hidden="1">
      <c r="A253" s="10" t="s">
        <v>251</v>
      </c>
      <c r="B253" s="4"/>
      <c r="C253" s="4"/>
      <c r="D253" s="4">
        <f t="shared" si="3"/>
        <v>0</v>
      </c>
    </row>
    <row r="254" spans="1:4" hidden="1">
      <c r="A254" s="7" t="s">
        <v>252</v>
      </c>
      <c r="B254" s="4"/>
      <c r="C254" s="4"/>
      <c r="D254" s="4">
        <f t="shared" si="3"/>
        <v>0</v>
      </c>
    </row>
    <row r="255" spans="1:4" hidden="1">
      <c r="A255" s="7" t="s">
        <v>253</v>
      </c>
      <c r="B255" s="4"/>
      <c r="C255" s="4"/>
      <c r="D255" s="4">
        <f t="shared" si="3"/>
        <v>0</v>
      </c>
    </row>
    <row r="256" spans="1:4" hidden="1">
      <c r="A256" s="10" t="s">
        <v>254</v>
      </c>
      <c r="B256" s="4"/>
      <c r="C256" s="4"/>
      <c r="D256" s="4">
        <f t="shared" si="3"/>
        <v>0</v>
      </c>
    </row>
    <row r="257" spans="1:4" hidden="1">
      <c r="A257" s="10" t="s">
        <v>255</v>
      </c>
      <c r="B257" s="4"/>
      <c r="C257" s="4"/>
      <c r="D257" s="4">
        <f t="shared" si="3"/>
        <v>0</v>
      </c>
    </row>
    <row r="258" spans="1:4" ht="28.2" hidden="1">
      <c r="A258" s="18" t="s">
        <v>256</v>
      </c>
      <c r="B258" s="4"/>
      <c r="C258" s="4"/>
      <c r="D258" s="4">
        <f t="shared" si="3"/>
        <v>0</v>
      </c>
    </row>
    <row r="259" spans="1:4" hidden="1">
      <c r="A259" s="7" t="s">
        <v>257</v>
      </c>
      <c r="B259" s="4"/>
      <c r="C259" s="4"/>
      <c r="D259" s="4">
        <f t="shared" si="3"/>
        <v>0</v>
      </c>
    </row>
    <row r="260" spans="1:4" hidden="1">
      <c r="A260" s="10" t="s">
        <v>258</v>
      </c>
      <c r="B260" s="4"/>
      <c r="C260" s="4"/>
      <c r="D260" s="4">
        <f t="shared" ref="D260:D323" si="4">B260*C260</f>
        <v>0</v>
      </c>
    </row>
    <row r="261" spans="1:4" hidden="1">
      <c r="A261" s="7" t="s">
        <v>259</v>
      </c>
      <c r="B261" s="4"/>
      <c r="C261" s="4"/>
      <c r="D261" s="4">
        <f t="shared" si="4"/>
        <v>0</v>
      </c>
    </row>
    <row r="262" spans="1:4" hidden="1">
      <c r="A262" s="7" t="s">
        <v>260</v>
      </c>
      <c r="B262" s="4"/>
      <c r="C262" s="4"/>
      <c r="D262" s="4">
        <f t="shared" si="4"/>
        <v>0</v>
      </c>
    </row>
    <row r="263" spans="1:4" hidden="1">
      <c r="A263" s="7" t="s">
        <v>261</v>
      </c>
      <c r="B263" s="4"/>
      <c r="C263" s="4"/>
      <c r="D263" s="4">
        <f t="shared" si="4"/>
        <v>0</v>
      </c>
    </row>
    <row r="264" spans="1:4" hidden="1">
      <c r="A264" s="7" t="s">
        <v>262</v>
      </c>
      <c r="B264" s="4"/>
      <c r="C264" s="4"/>
      <c r="D264" s="4">
        <f t="shared" si="4"/>
        <v>0</v>
      </c>
    </row>
    <row r="265" spans="1:4" hidden="1">
      <c r="A265" s="7" t="s">
        <v>263</v>
      </c>
      <c r="B265" s="4"/>
      <c r="C265" s="4"/>
      <c r="D265" s="4">
        <f t="shared" si="4"/>
        <v>0</v>
      </c>
    </row>
    <row r="266" spans="1:4">
      <c r="A266" s="7" t="s">
        <v>264</v>
      </c>
      <c r="B266" s="4">
        <v>14</v>
      </c>
      <c r="C266" s="4">
        <v>6000</v>
      </c>
      <c r="D266" s="4">
        <f t="shared" si="4"/>
        <v>84000</v>
      </c>
    </row>
    <row r="267" spans="1:4" hidden="1">
      <c r="A267" s="7" t="s">
        <v>265</v>
      </c>
      <c r="B267" s="4"/>
      <c r="C267" s="4"/>
      <c r="D267" s="4">
        <f t="shared" si="4"/>
        <v>0</v>
      </c>
    </row>
    <row r="268" spans="1:4" hidden="1">
      <c r="A268" s="7" t="s">
        <v>266</v>
      </c>
      <c r="B268" s="4"/>
      <c r="C268" s="4"/>
      <c r="D268" s="4">
        <f t="shared" si="4"/>
        <v>0</v>
      </c>
    </row>
    <row r="269" spans="1:4">
      <c r="A269" s="7" t="s">
        <v>267</v>
      </c>
      <c r="B269" s="4">
        <v>68</v>
      </c>
      <c r="C269" s="4">
        <v>6000</v>
      </c>
      <c r="D269" s="4">
        <f t="shared" si="4"/>
        <v>408000</v>
      </c>
    </row>
    <row r="270" spans="1:4" hidden="1">
      <c r="A270" s="12" t="s">
        <v>268</v>
      </c>
      <c r="B270" s="4"/>
      <c r="C270" s="4"/>
      <c r="D270" s="4">
        <f t="shared" si="4"/>
        <v>0</v>
      </c>
    </row>
    <row r="271" spans="1:4" hidden="1">
      <c r="A271" s="7" t="s">
        <v>269</v>
      </c>
      <c r="B271" s="4"/>
      <c r="C271" s="4"/>
      <c r="D271" s="4">
        <f t="shared" si="4"/>
        <v>0</v>
      </c>
    </row>
    <row r="272" spans="1:4" hidden="1">
      <c r="A272" s="7" t="s">
        <v>270</v>
      </c>
      <c r="B272" s="4"/>
      <c r="C272" s="4"/>
      <c r="D272" s="4">
        <f t="shared" si="4"/>
        <v>0</v>
      </c>
    </row>
    <row r="273" spans="1:4" hidden="1">
      <c r="A273" s="7" t="s">
        <v>271</v>
      </c>
      <c r="B273" s="4"/>
      <c r="C273" s="4"/>
      <c r="D273" s="4">
        <f t="shared" si="4"/>
        <v>0</v>
      </c>
    </row>
    <row r="274" spans="1:4">
      <c r="A274" s="7" t="s">
        <v>272</v>
      </c>
      <c r="B274" s="4">
        <v>7</v>
      </c>
      <c r="C274" s="4">
        <v>8000</v>
      </c>
      <c r="D274" s="4">
        <f t="shared" si="4"/>
        <v>56000</v>
      </c>
    </row>
    <row r="275" spans="1:4" hidden="1">
      <c r="A275" s="7" t="s">
        <v>273</v>
      </c>
      <c r="B275" s="4"/>
      <c r="C275" s="4"/>
      <c r="D275" s="4">
        <f t="shared" si="4"/>
        <v>0</v>
      </c>
    </row>
    <row r="276" spans="1:4" hidden="1">
      <c r="A276" s="7" t="s">
        <v>274</v>
      </c>
      <c r="B276" s="4"/>
      <c r="C276" s="4"/>
      <c r="D276" s="4">
        <f t="shared" si="4"/>
        <v>0</v>
      </c>
    </row>
    <row r="277" spans="1:4">
      <c r="A277" s="35" t="s">
        <v>275</v>
      </c>
      <c r="B277" s="4">
        <v>3</v>
      </c>
      <c r="C277" s="4">
        <v>27000</v>
      </c>
      <c r="D277" s="4">
        <f t="shared" si="4"/>
        <v>81000</v>
      </c>
    </row>
    <row r="278" spans="1:4">
      <c r="A278" s="7" t="s">
        <v>276</v>
      </c>
      <c r="B278" s="4">
        <v>32</v>
      </c>
      <c r="C278" s="4">
        <v>23000</v>
      </c>
      <c r="D278" s="4">
        <f t="shared" si="4"/>
        <v>736000</v>
      </c>
    </row>
    <row r="279" spans="1:4" hidden="1">
      <c r="A279" s="21" t="s">
        <v>277</v>
      </c>
      <c r="B279" s="4"/>
      <c r="C279" s="4"/>
      <c r="D279" s="4">
        <f t="shared" si="4"/>
        <v>0</v>
      </c>
    </row>
    <row r="280" spans="1:4">
      <c r="A280" s="7" t="s">
        <v>278</v>
      </c>
      <c r="B280" s="4">
        <v>85</v>
      </c>
      <c r="C280" s="4">
        <v>14000</v>
      </c>
      <c r="D280" s="4">
        <f t="shared" si="4"/>
        <v>1190000</v>
      </c>
    </row>
    <row r="281" spans="1:4" hidden="1">
      <c r="A281" s="7" t="s">
        <v>279</v>
      </c>
      <c r="B281" s="4"/>
      <c r="C281" s="4"/>
      <c r="D281" s="4">
        <f t="shared" si="4"/>
        <v>0</v>
      </c>
    </row>
    <row r="282" spans="1:4" hidden="1">
      <c r="A282" s="28" t="s">
        <v>280</v>
      </c>
      <c r="B282" s="4"/>
      <c r="C282" s="4"/>
      <c r="D282" s="4">
        <f t="shared" si="4"/>
        <v>0</v>
      </c>
    </row>
    <row r="283" spans="1:4" hidden="1">
      <c r="A283" s="3" t="s">
        <v>281</v>
      </c>
      <c r="B283" s="8"/>
      <c r="C283" s="8"/>
      <c r="D283" s="4">
        <f t="shared" si="4"/>
        <v>0</v>
      </c>
    </row>
    <row r="284" spans="1:4" ht="28.2" hidden="1">
      <c r="A284" s="9" t="s">
        <v>282</v>
      </c>
      <c r="B284" s="4"/>
      <c r="C284" s="4"/>
      <c r="D284" s="4">
        <f t="shared" si="4"/>
        <v>0</v>
      </c>
    </row>
    <row r="285" spans="1:4" hidden="1">
      <c r="A285" s="7" t="s">
        <v>283</v>
      </c>
      <c r="B285" s="4"/>
      <c r="C285" s="4"/>
      <c r="D285" s="4">
        <f t="shared" si="4"/>
        <v>0</v>
      </c>
    </row>
    <row r="286" spans="1:4" ht="28.2" hidden="1">
      <c r="A286" s="9" t="s">
        <v>284</v>
      </c>
      <c r="B286" s="29"/>
      <c r="C286" s="29"/>
      <c r="D286" s="4">
        <f t="shared" si="4"/>
        <v>0</v>
      </c>
    </row>
    <row r="287" spans="1:4" hidden="1">
      <c r="A287" s="12" t="s">
        <v>285</v>
      </c>
      <c r="B287" s="4"/>
      <c r="C287" s="4"/>
      <c r="D287" s="4">
        <f t="shared" si="4"/>
        <v>0</v>
      </c>
    </row>
    <row r="288" spans="1:4" hidden="1">
      <c r="A288" s="7" t="s">
        <v>286</v>
      </c>
      <c r="B288" s="4"/>
      <c r="C288" s="4"/>
      <c r="D288" s="4">
        <f t="shared" si="4"/>
        <v>0</v>
      </c>
    </row>
    <row r="289" spans="1:4">
      <c r="A289" s="35" t="s">
        <v>287</v>
      </c>
      <c r="B289" s="4">
        <f>19+14+53</f>
        <v>86</v>
      </c>
      <c r="C289" s="4">
        <v>4000</v>
      </c>
      <c r="D289" s="4">
        <f t="shared" si="4"/>
        <v>344000</v>
      </c>
    </row>
    <row r="290" spans="1:4">
      <c r="A290" s="7" t="s">
        <v>288</v>
      </c>
      <c r="B290" s="4">
        <v>1</v>
      </c>
      <c r="C290" s="4">
        <v>25000</v>
      </c>
      <c r="D290" s="4">
        <f t="shared" si="4"/>
        <v>25000</v>
      </c>
    </row>
    <row r="291" spans="1:4" hidden="1">
      <c r="A291" s="7" t="s">
        <v>289</v>
      </c>
      <c r="B291" s="4"/>
      <c r="C291" s="4"/>
      <c r="D291" s="4">
        <f t="shared" si="4"/>
        <v>0</v>
      </c>
    </row>
    <row r="292" spans="1:4" hidden="1">
      <c r="A292" s="7" t="s">
        <v>290</v>
      </c>
      <c r="B292" s="4"/>
      <c r="C292" s="4"/>
      <c r="D292" s="4">
        <f t="shared" si="4"/>
        <v>0</v>
      </c>
    </row>
    <row r="293" spans="1:4">
      <c r="A293" s="7" t="s">
        <v>291</v>
      </c>
      <c r="B293" s="4">
        <v>2</v>
      </c>
      <c r="C293" s="4">
        <v>9000</v>
      </c>
      <c r="D293" s="4">
        <f t="shared" si="4"/>
        <v>18000</v>
      </c>
    </row>
    <row r="294" spans="1:4" ht="28.2" hidden="1">
      <c r="A294" s="9" t="s">
        <v>292</v>
      </c>
      <c r="B294" s="4"/>
      <c r="C294" s="4"/>
      <c r="D294" s="4">
        <f t="shared" si="4"/>
        <v>0</v>
      </c>
    </row>
    <row r="295" spans="1:4" hidden="1">
      <c r="A295" s="24" t="s">
        <v>293</v>
      </c>
      <c r="B295" s="4"/>
      <c r="C295" s="4"/>
      <c r="D295" s="4">
        <f t="shared" si="4"/>
        <v>0</v>
      </c>
    </row>
    <row r="296" spans="1:4" hidden="1">
      <c r="A296" s="30" t="s">
        <v>294</v>
      </c>
      <c r="B296" s="4"/>
      <c r="C296" s="4"/>
      <c r="D296" s="4">
        <f t="shared" si="4"/>
        <v>0</v>
      </c>
    </row>
    <row r="297" spans="1:4" hidden="1">
      <c r="A297" s="3" t="s">
        <v>295</v>
      </c>
      <c r="B297" s="4"/>
      <c r="C297" s="4"/>
      <c r="D297" s="4">
        <f t="shared" si="4"/>
        <v>0</v>
      </c>
    </row>
    <row r="298" spans="1:4" hidden="1">
      <c r="A298" s="5" t="s">
        <v>296</v>
      </c>
      <c r="B298" s="4"/>
      <c r="C298" s="4"/>
      <c r="D298" s="4">
        <f t="shared" si="4"/>
        <v>0</v>
      </c>
    </row>
    <row r="299" spans="1:4" hidden="1">
      <c r="A299" s="31" t="s">
        <v>297</v>
      </c>
      <c r="B299" s="4"/>
      <c r="C299" s="4"/>
      <c r="D299" s="4">
        <f t="shared" si="4"/>
        <v>0</v>
      </c>
    </row>
    <row r="300" spans="1:4" hidden="1">
      <c r="A300" s="7" t="s">
        <v>298</v>
      </c>
      <c r="B300" s="4"/>
      <c r="C300" s="4"/>
      <c r="D300" s="4">
        <f t="shared" si="4"/>
        <v>0</v>
      </c>
    </row>
    <row r="301" spans="1:4" hidden="1">
      <c r="A301" s="5" t="s">
        <v>299</v>
      </c>
      <c r="B301" s="4"/>
      <c r="C301" s="4"/>
      <c r="D301" s="4">
        <f t="shared" si="4"/>
        <v>0</v>
      </c>
    </row>
    <row r="302" spans="1:4" hidden="1">
      <c r="A302" s="5" t="s">
        <v>300</v>
      </c>
      <c r="B302" s="4"/>
      <c r="C302" s="4"/>
      <c r="D302" s="4">
        <f t="shared" si="4"/>
        <v>0</v>
      </c>
    </row>
    <row r="303" spans="1:4" hidden="1">
      <c r="A303" s="7" t="s">
        <v>301</v>
      </c>
      <c r="B303" s="4"/>
      <c r="C303" s="4"/>
      <c r="D303" s="4">
        <f t="shared" si="4"/>
        <v>0</v>
      </c>
    </row>
    <row r="304" spans="1:4" hidden="1">
      <c r="A304" s="12" t="s">
        <v>302</v>
      </c>
      <c r="B304" s="4"/>
      <c r="C304" s="4"/>
      <c r="D304" s="4">
        <f t="shared" si="4"/>
        <v>0</v>
      </c>
    </row>
    <row r="305" spans="1:4" hidden="1">
      <c r="A305" s="12" t="s">
        <v>303</v>
      </c>
      <c r="B305" s="4"/>
      <c r="C305" s="4"/>
      <c r="D305" s="4">
        <f t="shared" si="4"/>
        <v>0</v>
      </c>
    </row>
    <row r="306" spans="1:4" hidden="1">
      <c r="A306" s="12" t="s">
        <v>304</v>
      </c>
      <c r="B306" s="4"/>
      <c r="C306" s="4"/>
      <c r="D306" s="4">
        <f t="shared" si="4"/>
        <v>0</v>
      </c>
    </row>
    <row r="307" spans="1:4">
      <c r="A307" s="77" t="s">
        <v>305</v>
      </c>
      <c r="B307" s="4">
        <v>14</v>
      </c>
      <c r="C307" s="4">
        <v>26000</v>
      </c>
      <c r="D307" s="4">
        <f t="shared" si="4"/>
        <v>364000</v>
      </c>
    </row>
    <row r="308" spans="1:4">
      <c r="A308" s="7" t="s">
        <v>306</v>
      </c>
      <c r="B308" s="4">
        <v>259</v>
      </c>
      <c r="C308" s="4">
        <v>135000</v>
      </c>
      <c r="D308" s="4">
        <f t="shared" si="4"/>
        <v>34965000</v>
      </c>
    </row>
    <row r="309" spans="1:4" hidden="1">
      <c r="A309" s="32" t="s">
        <v>307</v>
      </c>
      <c r="B309" s="4"/>
      <c r="C309" s="4"/>
      <c r="D309" s="4">
        <f t="shared" si="4"/>
        <v>0</v>
      </c>
    </row>
    <row r="310" spans="1:4" hidden="1">
      <c r="A310" s="32" t="s">
        <v>308</v>
      </c>
      <c r="B310" s="4"/>
      <c r="C310" s="4"/>
      <c r="D310" s="4">
        <f t="shared" si="4"/>
        <v>0</v>
      </c>
    </row>
    <row r="311" spans="1:4" hidden="1">
      <c r="A311" s="32" t="s">
        <v>309</v>
      </c>
      <c r="B311" s="4"/>
      <c r="C311" s="4"/>
      <c r="D311" s="4">
        <f t="shared" si="4"/>
        <v>0</v>
      </c>
    </row>
    <row r="312" spans="1:4" hidden="1">
      <c r="A312" s="32" t="s">
        <v>310</v>
      </c>
      <c r="B312" s="4"/>
      <c r="C312" s="4"/>
      <c r="D312" s="4">
        <f t="shared" si="4"/>
        <v>0</v>
      </c>
    </row>
    <row r="313" spans="1:4" hidden="1">
      <c r="A313" s="5" t="s">
        <v>311</v>
      </c>
      <c r="B313" s="4"/>
      <c r="C313" s="4"/>
      <c r="D313" s="4">
        <f t="shared" si="4"/>
        <v>0</v>
      </c>
    </row>
    <row r="314" spans="1:4" hidden="1">
      <c r="A314" s="5" t="s">
        <v>312</v>
      </c>
      <c r="B314" s="4"/>
      <c r="C314" s="4"/>
      <c r="D314" s="4">
        <f t="shared" si="4"/>
        <v>0</v>
      </c>
    </row>
    <row r="315" spans="1:4" hidden="1">
      <c r="A315" s="5" t="s">
        <v>313</v>
      </c>
      <c r="B315" s="4"/>
      <c r="C315" s="4"/>
      <c r="D315" s="4">
        <f t="shared" si="4"/>
        <v>0</v>
      </c>
    </row>
    <row r="316" spans="1:4" hidden="1">
      <c r="A316" s="21" t="s">
        <v>314</v>
      </c>
      <c r="B316" s="4"/>
      <c r="C316" s="4"/>
      <c r="D316" s="4">
        <f t="shared" si="4"/>
        <v>0</v>
      </c>
    </row>
    <row r="317" spans="1:4" hidden="1">
      <c r="A317" s="21" t="s">
        <v>315</v>
      </c>
      <c r="B317" s="4"/>
      <c r="C317" s="4"/>
      <c r="D317" s="4">
        <f t="shared" si="4"/>
        <v>0</v>
      </c>
    </row>
    <row r="318" spans="1:4" hidden="1">
      <c r="A318" s="32" t="s">
        <v>316</v>
      </c>
      <c r="B318" s="4"/>
      <c r="C318" s="4"/>
      <c r="D318" s="4">
        <f t="shared" si="4"/>
        <v>0</v>
      </c>
    </row>
    <row r="319" spans="1:4" hidden="1">
      <c r="A319" s="32" t="s">
        <v>317</v>
      </c>
      <c r="B319" s="4"/>
      <c r="C319" s="4"/>
      <c r="D319" s="4">
        <f t="shared" si="4"/>
        <v>0</v>
      </c>
    </row>
    <row r="320" spans="1:4" hidden="1">
      <c r="A320" s="32" t="s">
        <v>318</v>
      </c>
      <c r="B320" s="4"/>
      <c r="C320" s="4"/>
      <c r="D320" s="4">
        <f t="shared" si="4"/>
        <v>0</v>
      </c>
    </row>
    <row r="321" spans="1:4" hidden="1">
      <c r="A321" s="32" t="s">
        <v>319</v>
      </c>
      <c r="B321" s="4"/>
      <c r="C321" s="4"/>
      <c r="D321" s="4">
        <f t="shared" si="4"/>
        <v>0</v>
      </c>
    </row>
    <row r="322" spans="1:4" hidden="1">
      <c r="A322" s="5" t="s">
        <v>320</v>
      </c>
      <c r="B322" s="4"/>
      <c r="C322" s="4"/>
      <c r="D322" s="4">
        <f t="shared" si="4"/>
        <v>0</v>
      </c>
    </row>
    <row r="323" spans="1:4" hidden="1">
      <c r="A323" s="32" t="s">
        <v>321</v>
      </c>
      <c r="B323" s="4"/>
      <c r="C323" s="4"/>
      <c r="D323" s="4">
        <f t="shared" si="4"/>
        <v>0</v>
      </c>
    </row>
    <row r="324" spans="1:4" hidden="1">
      <c r="A324" s="31" t="s">
        <v>322</v>
      </c>
      <c r="B324" s="4"/>
      <c r="C324" s="4"/>
      <c r="D324" s="4">
        <f t="shared" ref="D324:D327" si="5">B324*C324</f>
        <v>0</v>
      </c>
    </row>
    <row r="325" spans="1:4" hidden="1">
      <c r="A325" s="7" t="s">
        <v>323</v>
      </c>
      <c r="B325" s="4"/>
      <c r="C325" s="4"/>
      <c r="D325" s="4">
        <f t="shared" si="5"/>
        <v>0</v>
      </c>
    </row>
    <row r="326" spans="1:4" hidden="1">
      <c r="A326" s="5" t="s">
        <v>324</v>
      </c>
      <c r="B326" s="4"/>
      <c r="C326" s="4"/>
      <c r="D326" s="4">
        <f t="shared" si="5"/>
        <v>0</v>
      </c>
    </row>
    <row r="327" spans="1:4" hidden="1">
      <c r="A327" s="5" t="s">
        <v>325</v>
      </c>
      <c r="B327" s="4"/>
      <c r="C327" s="4"/>
      <c r="D327" s="4">
        <f t="shared" si="5"/>
        <v>0</v>
      </c>
    </row>
    <row r="328" spans="1:4" ht="17.399999999999999">
      <c r="A328" s="36"/>
      <c r="B328" s="29">
        <f>SUM(B3:B327)</f>
        <v>6958.8</v>
      </c>
      <c r="C328" s="29"/>
      <c r="D328" s="29">
        <f t="shared" ref="D328" si="6">SUM(D3:D327)</f>
        <v>132012000</v>
      </c>
    </row>
  </sheetData>
  <protectedRanges>
    <protectedRange password="CF71" sqref="B1:D327" name="tho"/>
  </protectedRanges>
  <autoFilter ref="A2:D328" xr:uid="{00000000-0009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328"/>
  <sheetViews>
    <sheetView topLeftCell="A170" workbookViewId="0">
      <selection activeCell="D328" sqref="D328"/>
    </sheetView>
  </sheetViews>
  <sheetFormatPr defaultRowHeight="14.4"/>
  <cols>
    <col min="1" max="1" width="38" customWidth="1"/>
    <col min="2" max="2" width="11.6640625" customWidth="1"/>
    <col min="3" max="3" width="11.44140625" customWidth="1"/>
    <col min="4" max="4" width="21.109375" customWidth="1"/>
  </cols>
  <sheetData>
    <row r="1" spans="1:4">
      <c r="A1" s="34" t="s">
        <v>331</v>
      </c>
      <c r="B1" s="1"/>
      <c r="C1" s="1"/>
      <c r="D1" s="1"/>
    </row>
    <row r="2" spans="1:4" ht="39.6" customHeight="1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3" t="s">
        <v>1</v>
      </c>
      <c r="B3" s="4"/>
      <c r="C3" s="4"/>
      <c r="D3" s="4">
        <f>B3*C3</f>
        <v>0</v>
      </c>
    </row>
    <row r="4" spans="1:4" ht="18" hidden="1">
      <c r="A4" s="5" t="s">
        <v>2</v>
      </c>
      <c r="B4" s="4"/>
      <c r="C4" s="4"/>
      <c r="D4" s="4">
        <f t="shared" ref="D4:D15" si="0">B4*C4</f>
        <v>0</v>
      </c>
    </row>
    <row r="5" spans="1:4" ht="18" hidden="1">
      <c r="A5" s="3" t="s">
        <v>66</v>
      </c>
      <c r="B5" s="4"/>
      <c r="C5" s="4"/>
      <c r="D5" s="4">
        <f t="shared" si="0"/>
        <v>0</v>
      </c>
    </row>
    <row r="6" spans="1:4" ht="18" hidden="1">
      <c r="A6" s="3" t="s">
        <v>4</v>
      </c>
      <c r="B6" s="4"/>
      <c r="C6" s="4"/>
      <c r="D6" s="4">
        <f t="shared" si="0"/>
        <v>0</v>
      </c>
    </row>
    <row r="7" spans="1:4" ht="18" hidden="1">
      <c r="A7" s="3" t="s">
        <v>5</v>
      </c>
      <c r="B7" s="4"/>
      <c r="C7" s="4"/>
      <c r="D7" s="4">
        <f t="shared" si="0"/>
        <v>0</v>
      </c>
    </row>
    <row r="8" spans="1:4" ht="18" hidden="1">
      <c r="A8" s="6" t="s">
        <v>6</v>
      </c>
      <c r="B8" s="4"/>
      <c r="C8" s="4"/>
      <c r="D8" s="4">
        <f t="shared" si="0"/>
        <v>0</v>
      </c>
    </row>
    <row r="9" spans="1:4" ht="18" hidden="1">
      <c r="A9" s="7" t="s">
        <v>7</v>
      </c>
      <c r="B9" s="4"/>
      <c r="C9" s="4"/>
      <c r="D9" s="4">
        <f t="shared" si="0"/>
        <v>0</v>
      </c>
    </row>
    <row r="10" spans="1:4" ht="18" hidden="1">
      <c r="A10" s="3" t="s">
        <v>8</v>
      </c>
      <c r="B10" s="8"/>
      <c r="C10" s="8"/>
      <c r="D10" s="4">
        <f t="shared" si="0"/>
        <v>0</v>
      </c>
    </row>
    <row r="11" spans="1:4" ht="18" hidden="1">
      <c r="A11" s="3" t="s">
        <v>9</v>
      </c>
      <c r="B11" s="8"/>
      <c r="C11" s="8"/>
      <c r="D11" s="4">
        <f t="shared" si="0"/>
        <v>0</v>
      </c>
    </row>
    <row r="12" spans="1:4" ht="18" hidden="1">
      <c r="A12" s="3" t="s">
        <v>74</v>
      </c>
      <c r="B12" s="8"/>
      <c r="C12" s="8"/>
      <c r="D12" s="4">
        <f t="shared" si="0"/>
        <v>0</v>
      </c>
    </row>
    <row r="13" spans="1:4" ht="18" hidden="1">
      <c r="A13" s="7" t="s">
        <v>11</v>
      </c>
      <c r="B13" s="4"/>
      <c r="C13" s="4"/>
      <c r="D13" s="4">
        <f t="shared" si="0"/>
        <v>0</v>
      </c>
    </row>
    <row r="14" spans="1:4" ht="18" hidden="1">
      <c r="A14" s="7" t="s">
        <v>81</v>
      </c>
      <c r="B14" s="4"/>
      <c r="C14" s="4"/>
      <c r="D14" s="4">
        <f t="shared" si="0"/>
        <v>0</v>
      </c>
    </row>
    <row r="15" spans="1:4" ht="18" hidden="1">
      <c r="A15" s="7" t="s">
        <v>13</v>
      </c>
      <c r="B15" s="8"/>
      <c r="C15" s="8"/>
      <c r="D15" s="4">
        <f t="shared" si="0"/>
        <v>0</v>
      </c>
    </row>
    <row r="16" spans="1:4" ht="18">
      <c r="A16" s="20" t="s">
        <v>3</v>
      </c>
      <c r="B16" s="4">
        <v>7</v>
      </c>
      <c r="C16" s="4">
        <v>17000</v>
      </c>
      <c r="D16" s="4">
        <f t="shared" ref="D16:D79" si="1">B16*C16</f>
        <v>119000</v>
      </c>
    </row>
    <row r="17" spans="1:4" ht="18" hidden="1">
      <c r="A17" s="5" t="s">
        <v>15</v>
      </c>
      <c r="B17" s="4"/>
      <c r="C17" s="4"/>
      <c r="D17" s="4">
        <f t="shared" si="1"/>
        <v>0</v>
      </c>
    </row>
    <row r="18" spans="1:4" ht="18" hidden="1">
      <c r="A18" s="10" t="s">
        <v>16</v>
      </c>
      <c r="B18" s="4"/>
      <c r="C18" s="4"/>
      <c r="D18" s="4">
        <f t="shared" si="1"/>
        <v>0</v>
      </c>
    </row>
    <row r="19" spans="1:4" ht="18" hidden="1">
      <c r="A19" s="7" t="s">
        <v>101</v>
      </c>
      <c r="B19" s="4"/>
      <c r="C19" s="4"/>
      <c r="D19" s="4">
        <f t="shared" si="1"/>
        <v>0</v>
      </c>
    </row>
    <row r="20" spans="1:4" ht="18" hidden="1">
      <c r="A20" s="7" t="s">
        <v>18</v>
      </c>
      <c r="B20" s="4"/>
      <c r="C20" s="4"/>
      <c r="D20" s="4">
        <f t="shared" si="1"/>
        <v>0</v>
      </c>
    </row>
    <row r="21" spans="1:4" ht="18" hidden="1">
      <c r="A21" s="7" t="s">
        <v>19</v>
      </c>
      <c r="B21" s="4"/>
      <c r="C21" s="4"/>
      <c r="D21" s="4">
        <f t="shared" si="1"/>
        <v>0</v>
      </c>
    </row>
    <row r="22" spans="1:4" ht="18" hidden="1">
      <c r="A22" s="5" t="s">
        <v>20</v>
      </c>
      <c r="B22" s="4"/>
      <c r="C22" s="4"/>
      <c r="D22" s="4">
        <f t="shared" si="1"/>
        <v>0</v>
      </c>
    </row>
    <row r="23" spans="1:4" ht="18">
      <c r="A23" s="20" t="s">
        <v>10</v>
      </c>
      <c r="B23" s="4">
        <v>36</v>
      </c>
      <c r="C23" s="4">
        <v>6500</v>
      </c>
      <c r="D23" s="4">
        <f t="shared" si="1"/>
        <v>234000</v>
      </c>
    </row>
    <row r="24" spans="1:4" ht="18" hidden="1">
      <c r="A24" s="7" t="s">
        <v>22</v>
      </c>
      <c r="B24" s="4"/>
      <c r="C24" s="4"/>
      <c r="D24" s="4">
        <f t="shared" si="1"/>
        <v>0</v>
      </c>
    </row>
    <row r="25" spans="1:4" ht="18" hidden="1">
      <c r="A25" s="7" t="s">
        <v>23</v>
      </c>
      <c r="B25" s="4"/>
      <c r="C25" s="4"/>
      <c r="D25" s="4">
        <f t="shared" si="1"/>
        <v>0</v>
      </c>
    </row>
    <row r="26" spans="1:4" ht="18">
      <c r="A26" s="7" t="s">
        <v>14</v>
      </c>
      <c r="B26" s="4">
        <v>5</v>
      </c>
      <c r="C26" s="4">
        <v>18000</v>
      </c>
      <c r="D26" s="4">
        <f t="shared" si="1"/>
        <v>90000</v>
      </c>
    </row>
    <row r="27" spans="1:4" ht="18" hidden="1">
      <c r="A27" s="7" t="s">
        <v>25</v>
      </c>
      <c r="B27" s="4"/>
      <c r="C27" s="4"/>
      <c r="D27" s="4">
        <f t="shared" si="1"/>
        <v>0</v>
      </c>
    </row>
    <row r="28" spans="1:4" ht="18">
      <c r="A28" s="3" t="s">
        <v>17</v>
      </c>
      <c r="B28" s="4">
        <v>9</v>
      </c>
      <c r="C28" s="4">
        <v>10000</v>
      </c>
      <c r="D28" s="4">
        <f t="shared" si="1"/>
        <v>90000</v>
      </c>
    </row>
    <row r="29" spans="1:4" ht="18" hidden="1">
      <c r="A29" s="7" t="s">
        <v>27</v>
      </c>
      <c r="B29" s="4"/>
      <c r="C29" s="4"/>
      <c r="D29" s="4">
        <f t="shared" si="1"/>
        <v>0</v>
      </c>
    </row>
    <row r="30" spans="1:4" ht="18" hidden="1">
      <c r="A30" s="7" t="s">
        <v>28</v>
      </c>
      <c r="B30" s="4"/>
      <c r="C30" s="4"/>
      <c r="D30" s="4">
        <f t="shared" si="1"/>
        <v>0</v>
      </c>
    </row>
    <row r="31" spans="1:4" ht="18" hidden="1">
      <c r="A31" s="7" t="s">
        <v>29</v>
      </c>
      <c r="B31" s="4"/>
      <c r="C31" s="4"/>
      <c r="D31" s="4">
        <f t="shared" si="1"/>
        <v>0</v>
      </c>
    </row>
    <row r="32" spans="1:4" ht="18">
      <c r="A32" s="21" t="s">
        <v>287</v>
      </c>
      <c r="B32" s="4">
        <f>20+17</f>
        <v>37</v>
      </c>
      <c r="C32" s="4">
        <v>4000</v>
      </c>
      <c r="D32" s="4">
        <f t="shared" si="1"/>
        <v>148000</v>
      </c>
    </row>
    <row r="33" spans="1:4" ht="18" hidden="1">
      <c r="A33" s="7" t="s">
        <v>31</v>
      </c>
      <c r="B33" s="4"/>
      <c r="C33" s="4"/>
      <c r="D33" s="4">
        <f t="shared" si="1"/>
        <v>0</v>
      </c>
    </row>
    <row r="34" spans="1:4" ht="18" hidden="1">
      <c r="A34" s="7" t="s">
        <v>32</v>
      </c>
      <c r="B34" s="4"/>
      <c r="C34" s="4"/>
      <c r="D34" s="4">
        <f t="shared" si="1"/>
        <v>0</v>
      </c>
    </row>
    <row r="35" spans="1:4" ht="18">
      <c r="A35" s="7" t="s">
        <v>26</v>
      </c>
      <c r="B35" s="4">
        <f>2220+1260</f>
        <v>3480</v>
      </c>
      <c r="C35" s="4">
        <v>6000</v>
      </c>
      <c r="D35" s="4">
        <f t="shared" si="1"/>
        <v>20880000</v>
      </c>
    </row>
    <row r="36" spans="1:4" ht="18" hidden="1">
      <c r="A36" s="12" t="s">
        <v>34</v>
      </c>
      <c r="B36" s="4"/>
      <c r="C36" s="4"/>
      <c r="D36" s="4">
        <f t="shared" si="1"/>
        <v>0</v>
      </c>
    </row>
    <row r="37" spans="1:4" ht="18" hidden="1">
      <c r="A37" s="7" t="s">
        <v>35</v>
      </c>
      <c r="B37" s="4"/>
      <c r="C37" s="4"/>
      <c r="D37" s="4">
        <f t="shared" si="1"/>
        <v>0</v>
      </c>
    </row>
    <row r="38" spans="1:4" ht="18" hidden="1">
      <c r="A38" s="3" t="s">
        <v>179</v>
      </c>
      <c r="B38" s="4"/>
      <c r="C38" s="4"/>
      <c r="D38" s="4">
        <f t="shared" si="1"/>
        <v>0</v>
      </c>
    </row>
    <row r="39" spans="1:4" ht="18" hidden="1">
      <c r="A39" s="7" t="s">
        <v>37</v>
      </c>
      <c r="B39" s="4"/>
      <c r="C39" s="4"/>
      <c r="D39" s="4">
        <f t="shared" si="1"/>
        <v>0</v>
      </c>
    </row>
    <row r="40" spans="1:4" ht="18">
      <c r="A40" s="7" t="s">
        <v>270</v>
      </c>
      <c r="B40" s="4">
        <v>1</v>
      </c>
      <c r="C40" s="4">
        <v>28000</v>
      </c>
      <c r="D40" s="4">
        <f t="shared" si="1"/>
        <v>28000</v>
      </c>
    </row>
    <row r="41" spans="1:4" ht="18" hidden="1">
      <c r="A41" s="13" t="s">
        <v>39</v>
      </c>
      <c r="B41" s="4"/>
      <c r="C41" s="4"/>
      <c r="D41" s="4">
        <f t="shared" si="1"/>
        <v>0</v>
      </c>
    </row>
    <row r="42" spans="1:4" ht="18" hidden="1">
      <c r="A42" s="7" t="s">
        <v>40</v>
      </c>
      <c r="B42" s="4"/>
      <c r="C42" s="4"/>
      <c r="D42" s="4">
        <f t="shared" si="1"/>
        <v>0</v>
      </c>
    </row>
    <row r="43" spans="1:4" ht="18">
      <c r="A43" s="7" t="s">
        <v>30</v>
      </c>
      <c r="B43" s="4">
        <f>6+60+50+115</f>
        <v>231</v>
      </c>
      <c r="C43" s="4">
        <v>10000</v>
      </c>
      <c r="D43" s="4">
        <f t="shared" si="1"/>
        <v>2310000</v>
      </c>
    </row>
    <row r="44" spans="1:4" ht="18" hidden="1">
      <c r="A44" s="7" t="s">
        <v>42</v>
      </c>
      <c r="B44" s="4"/>
      <c r="C44" s="4"/>
      <c r="D44" s="4">
        <f t="shared" si="1"/>
        <v>0</v>
      </c>
    </row>
    <row r="45" spans="1:4" ht="18" hidden="1">
      <c r="A45" s="7" t="s">
        <v>43</v>
      </c>
      <c r="B45" s="4"/>
      <c r="C45" s="4"/>
      <c r="D45" s="4">
        <f t="shared" si="1"/>
        <v>0</v>
      </c>
    </row>
    <row r="46" spans="1:4" ht="18" hidden="1">
      <c r="A46" s="7" t="s">
        <v>44</v>
      </c>
      <c r="B46" s="4"/>
      <c r="C46" s="4"/>
      <c r="D46" s="4">
        <f t="shared" si="1"/>
        <v>0</v>
      </c>
    </row>
    <row r="47" spans="1:4" ht="18">
      <c r="A47" s="26" t="s">
        <v>41</v>
      </c>
      <c r="B47" s="4">
        <v>6</v>
      </c>
      <c r="C47" s="4">
        <v>11000</v>
      </c>
      <c r="D47" s="4">
        <f t="shared" si="1"/>
        <v>66000</v>
      </c>
    </row>
    <row r="48" spans="1:4" ht="18" hidden="1">
      <c r="A48" s="12" t="s">
        <v>46</v>
      </c>
      <c r="B48" s="4"/>
      <c r="C48" s="4"/>
      <c r="D48" s="4">
        <f t="shared" si="1"/>
        <v>0</v>
      </c>
    </row>
    <row r="49" spans="1:4" ht="18" hidden="1">
      <c r="A49" s="5" t="s">
        <v>47</v>
      </c>
      <c r="B49" s="4"/>
      <c r="C49" s="4"/>
      <c r="D49" s="4">
        <f t="shared" si="1"/>
        <v>0</v>
      </c>
    </row>
    <row r="50" spans="1:4" ht="18" hidden="1">
      <c r="A50" s="7" t="s">
        <v>48</v>
      </c>
      <c r="B50" s="4"/>
      <c r="C50" s="4"/>
      <c r="D50" s="4">
        <f t="shared" si="1"/>
        <v>0</v>
      </c>
    </row>
    <row r="51" spans="1:4" ht="18" hidden="1">
      <c r="A51" s="7" t="s">
        <v>12</v>
      </c>
      <c r="B51" s="4"/>
      <c r="C51" s="4"/>
      <c r="D51" s="4">
        <f t="shared" si="1"/>
        <v>0</v>
      </c>
    </row>
    <row r="52" spans="1:4" ht="18">
      <c r="A52" s="21" t="s">
        <v>49</v>
      </c>
      <c r="B52" s="4">
        <v>2</v>
      </c>
      <c r="C52" s="4">
        <v>5600</v>
      </c>
      <c r="D52" s="4">
        <f t="shared" si="1"/>
        <v>11200</v>
      </c>
    </row>
    <row r="53" spans="1:4" ht="18" hidden="1">
      <c r="A53" s="3" t="s">
        <v>51</v>
      </c>
      <c r="B53" s="4"/>
      <c r="C53" s="4"/>
      <c r="D53" s="4">
        <f t="shared" si="1"/>
        <v>0</v>
      </c>
    </row>
    <row r="54" spans="1:4" ht="18" hidden="1">
      <c r="A54" s="7" t="s">
        <v>52</v>
      </c>
      <c r="B54" s="4"/>
      <c r="C54" s="4"/>
      <c r="D54" s="4">
        <f t="shared" si="1"/>
        <v>0</v>
      </c>
    </row>
    <row r="55" spans="1:4" ht="18" hidden="1">
      <c r="A55" s="12" t="s">
        <v>53</v>
      </c>
      <c r="B55" s="4"/>
      <c r="C55" s="4"/>
      <c r="D55" s="4">
        <f t="shared" si="1"/>
        <v>0</v>
      </c>
    </row>
    <row r="56" spans="1:4" ht="18" hidden="1">
      <c r="A56" s="7" t="s">
        <v>54</v>
      </c>
      <c r="B56" s="4"/>
      <c r="C56" s="4"/>
      <c r="D56" s="4">
        <f t="shared" si="1"/>
        <v>0</v>
      </c>
    </row>
    <row r="57" spans="1:4" ht="18" hidden="1">
      <c r="A57" s="16" t="s">
        <v>55</v>
      </c>
      <c r="B57" s="4"/>
      <c r="C57" s="4"/>
      <c r="D57" s="4">
        <f t="shared" si="1"/>
        <v>0</v>
      </c>
    </row>
    <row r="58" spans="1:4" ht="18" hidden="1">
      <c r="A58" s="7" t="s">
        <v>56</v>
      </c>
      <c r="B58" s="4"/>
      <c r="C58" s="4"/>
      <c r="D58" s="4">
        <f t="shared" si="1"/>
        <v>0</v>
      </c>
    </row>
    <row r="59" spans="1:4" ht="18" hidden="1">
      <c r="A59" s="7" t="s">
        <v>57</v>
      </c>
      <c r="B59" s="4"/>
      <c r="C59" s="4"/>
      <c r="D59" s="4">
        <f t="shared" si="1"/>
        <v>0</v>
      </c>
    </row>
    <row r="60" spans="1:4" ht="18" hidden="1">
      <c r="A60" s="3" t="s">
        <v>58</v>
      </c>
      <c r="B60" s="4"/>
      <c r="C60" s="4"/>
      <c r="D60" s="4">
        <f t="shared" si="1"/>
        <v>0</v>
      </c>
    </row>
    <row r="61" spans="1:4" ht="18" hidden="1">
      <c r="A61" s="17" t="s">
        <v>59</v>
      </c>
      <c r="B61" s="4"/>
      <c r="C61" s="4"/>
      <c r="D61" s="4">
        <f t="shared" si="1"/>
        <v>0</v>
      </c>
    </row>
    <row r="62" spans="1:4" ht="18" hidden="1">
      <c r="A62" s="7" t="s">
        <v>60</v>
      </c>
      <c r="B62" s="4"/>
      <c r="C62" s="4"/>
      <c r="D62" s="4">
        <f t="shared" si="1"/>
        <v>0</v>
      </c>
    </row>
    <row r="63" spans="1:4" ht="18" hidden="1">
      <c r="A63" s="35" t="s">
        <v>161</v>
      </c>
      <c r="B63" s="27"/>
      <c r="C63" s="27"/>
      <c r="D63" s="4">
        <f t="shared" si="1"/>
        <v>0</v>
      </c>
    </row>
    <row r="64" spans="1:4" ht="18" hidden="1">
      <c r="A64" s="7" t="s">
        <v>62</v>
      </c>
      <c r="B64" s="4"/>
      <c r="C64" s="4"/>
      <c r="D64" s="4">
        <f t="shared" si="1"/>
        <v>0</v>
      </c>
    </row>
    <row r="65" spans="1:4" ht="18" hidden="1">
      <c r="A65" s="3" t="s">
        <v>33</v>
      </c>
      <c r="B65" s="4"/>
      <c r="C65" s="4"/>
      <c r="D65" s="4">
        <f t="shared" si="1"/>
        <v>0</v>
      </c>
    </row>
    <row r="66" spans="1:4" ht="18" hidden="1">
      <c r="A66" s="3" t="s">
        <v>64</v>
      </c>
      <c r="B66" s="4"/>
      <c r="C66" s="4"/>
      <c r="D66" s="4">
        <f t="shared" si="1"/>
        <v>0</v>
      </c>
    </row>
    <row r="67" spans="1:4" ht="18">
      <c r="A67" s="3" t="s">
        <v>50</v>
      </c>
      <c r="B67" s="4">
        <f>220+150+120</f>
        <v>490</v>
      </c>
      <c r="C67" s="4">
        <v>14000</v>
      </c>
      <c r="D67" s="4">
        <f t="shared" si="1"/>
        <v>6860000</v>
      </c>
    </row>
    <row r="68" spans="1:4" ht="18">
      <c r="A68" s="7" t="s">
        <v>112</v>
      </c>
      <c r="B68" s="4">
        <v>100</v>
      </c>
      <c r="C68" s="4">
        <v>9000</v>
      </c>
      <c r="D68" s="4">
        <f t="shared" si="1"/>
        <v>900000</v>
      </c>
    </row>
    <row r="69" spans="1:4" ht="18" hidden="1">
      <c r="A69" s="7" t="s">
        <v>67</v>
      </c>
      <c r="B69" s="4"/>
      <c r="C69" s="4"/>
      <c r="D69" s="4">
        <f t="shared" si="1"/>
        <v>0</v>
      </c>
    </row>
    <row r="70" spans="1:4" ht="18" hidden="1">
      <c r="A70" s="7" t="s">
        <v>68</v>
      </c>
      <c r="B70" s="4"/>
      <c r="C70" s="4"/>
      <c r="D70" s="4">
        <f t="shared" si="1"/>
        <v>0</v>
      </c>
    </row>
    <row r="71" spans="1:4" ht="18">
      <c r="A71" s="7" t="s">
        <v>69</v>
      </c>
      <c r="B71" s="4">
        <v>210</v>
      </c>
      <c r="C71" s="4">
        <v>12000</v>
      </c>
      <c r="D71" s="4">
        <f t="shared" si="1"/>
        <v>2520000</v>
      </c>
    </row>
    <row r="72" spans="1:4" ht="18" hidden="1">
      <c r="A72" s="7" t="s">
        <v>70</v>
      </c>
      <c r="B72" s="4"/>
      <c r="C72" s="4"/>
      <c r="D72" s="4">
        <f t="shared" si="1"/>
        <v>0</v>
      </c>
    </row>
    <row r="73" spans="1:4" ht="18">
      <c r="A73" s="7" t="s">
        <v>71</v>
      </c>
      <c r="B73" s="4">
        <v>10</v>
      </c>
      <c r="C73" s="4">
        <v>11000</v>
      </c>
      <c r="D73" s="4">
        <f t="shared" si="1"/>
        <v>110000</v>
      </c>
    </row>
    <row r="74" spans="1:4" ht="18" hidden="1">
      <c r="A74" s="19" t="s">
        <v>72</v>
      </c>
      <c r="B74" s="4"/>
      <c r="C74" s="4"/>
      <c r="D74" s="4">
        <f t="shared" si="1"/>
        <v>0</v>
      </c>
    </row>
    <row r="75" spans="1:4" ht="18" hidden="1">
      <c r="A75" s="20" t="s">
        <v>73</v>
      </c>
      <c r="B75" s="4"/>
      <c r="C75" s="4"/>
      <c r="D75" s="4">
        <f t="shared" si="1"/>
        <v>0</v>
      </c>
    </row>
    <row r="76" spans="1:4" ht="18" hidden="1">
      <c r="A76" s="12" t="s">
        <v>63</v>
      </c>
      <c r="B76" s="4"/>
      <c r="C76" s="4"/>
      <c r="D76" s="4">
        <f t="shared" si="1"/>
        <v>0</v>
      </c>
    </row>
    <row r="77" spans="1:4" ht="18" hidden="1">
      <c r="A77" s="21" t="s">
        <v>75</v>
      </c>
      <c r="B77" s="4"/>
      <c r="C77" s="4"/>
      <c r="D77" s="4">
        <f t="shared" si="1"/>
        <v>0</v>
      </c>
    </row>
    <row r="78" spans="1:4" ht="18" hidden="1">
      <c r="A78" s="21" t="s">
        <v>275</v>
      </c>
      <c r="B78" s="4"/>
      <c r="C78" s="4"/>
      <c r="D78" s="4">
        <f t="shared" si="1"/>
        <v>0</v>
      </c>
    </row>
    <row r="79" spans="1:4" ht="18" hidden="1">
      <c r="A79" s="21" t="s">
        <v>77</v>
      </c>
      <c r="B79" s="4"/>
      <c r="C79" s="4"/>
      <c r="D79" s="4">
        <f t="shared" si="1"/>
        <v>0</v>
      </c>
    </row>
    <row r="80" spans="1:4" ht="18" hidden="1">
      <c r="A80" s="21" t="s">
        <v>78</v>
      </c>
      <c r="B80" s="4"/>
      <c r="C80" s="4"/>
      <c r="D80" s="4">
        <f t="shared" ref="D80:D143" si="2">B80*C80</f>
        <v>0</v>
      </c>
    </row>
    <row r="81" spans="1:4" ht="18" hidden="1">
      <c r="A81" s="7" t="s">
        <v>284</v>
      </c>
      <c r="B81" s="29"/>
      <c r="C81" s="29"/>
      <c r="D81" s="4">
        <f t="shared" si="2"/>
        <v>0</v>
      </c>
    </row>
    <row r="82" spans="1:4" ht="18" hidden="1">
      <c r="A82" s="7" t="s">
        <v>80</v>
      </c>
      <c r="B82" s="4"/>
      <c r="C82" s="4"/>
      <c r="D82" s="4">
        <f t="shared" si="2"/>
        <v>0</v>
      </c>
    </row>
    <row r="83" spans="1:4" ht="18">
      <c r="A83" s="7" t="s">
        <v>76</v>
      </c>
      <c r="B83" s="4">
        <f>27+43</f>
        <v>70</v>
      </c>
      <c r="C83" s="4">
        <v>10000</v>
      </c>
      <c r="D83" s="4">
        <f t="shared" si="2"/>
        <v>700000</v>
      </c>
    </row>
    <row r="84" spans="1:4" ht="18" hidden="1">
      <c r="A84" s="7" t="s">
        <v>82</v>
      </c>
      <c r="B84" s="4"/>
      <c r="C84" s="4"/>
      <c r="D84" s="4">
        <f t="shared" si="2"/>
        <v>0</v>
      </c>
    </row>
    <row r="85" spans="1:4" ht="18" hidden="1">
      <c r="A85" s="7" t="s">
        <v>83</v>
      </c>
      <c r="B85" s="4"/>
      <c r="C85" s="4"/>
      <c r="D85" s="4">
        <f t="shared" si="2"/>
        <v>0</v>
      </c>
    </row>
    <row r="86" spans="1:4" ht="18" hidden="1">
      <c r="A86" s="7" t="s">
        <v>84</v>
      </c>
      <c r="B86" s="4"/>
      <c r="C86" s="4"/>
      <c r="D86" s="4">
        <f t="shared" si="2"/>
        <v>0</v>
      </c>
    </row>
    <row r="87" spans="1:4" ht="18" hidden="1">
      <c r="A87" s="7" t="s">
        <v>165</v>
      </c>
      <c r="B87" s="4"/>
      <c r="C87" s="4"/>
      <c r="D87" s="4">
        <f t="shared" si="2"/>
        <v>0</v>
      </c>
    </row>
    <row r="88" spans="1:4" ht="18" hidden="1">
      <c r="A88" s="22" t="s">
        <v>86</v>
      </c>
      <c r="B88" s="4"/>
      <c r="C88" s="4"/>
      <c r="D88" s="4">
        <f t="shared" si="2"/>
        <v>0</v>
      </c>
    </row>
    <row r="89" spans="1:4" ht="18" hidden="1">
      <c r="A89" s="7" t="s">
        <v>87</v>
      </c>
      <c r="B89" s="4"/>
      <c r="C89" s="4"/>
      <c r="D89" s="4">
        <f t="shared" si="2"/>
        <v>0</v>
      </c>
    </row>
    <row r="90" spans="1:4" ht="18" hidden="1">
      <c r="A90" s="7" t="s">
        <v>88</v>
      </c>
      <c r="B90" s="4"/>
      <c r="C90" s="4"/>
      <c r="D90" s="4">
        <f t="shared" si="2"/>
        <v>0</v>
      </c>
    </row>
    <row r="91" spans="1:4" ht="18">
      <c r="A91" s="7" t="s">
        <v>79</v>
      </c>
      <c r="B91" s="4">
        <v>10</v>
      </c>
      <c r="C91" s="4">
        <v>9000</v>
      </c>
      <c r="D91" s="4">
        <f t="shared" si="2"/>
        <v>90000</v>
      </c>
    </row>
    <row r="92" spans="1:4" ht="18" hidden="1">
      <c r="A92" s="21" t="s">
        <v>90</v>
      </c>
      <c r="B92" s="4"/>
      <c r="C92" s="4"/>
      <c r="D92" s="4">
        <f t="shared" si="2"/>
        <v>0</v>
      </c>
    </row>
    <row r="93" spans="1:4" ht="18" hidden="1">
      <c r="A93" s="3" t="s">
        <v>91</v>
      </c>
      <c r="B93" s="4"/>
      <c r="C93" s="4"/>
      <c r="D93" s="4">
        <f t="shared" si="2"/>
        <v>0</v>
      </c>
    </row>
    <row r="94" spans="1:4" ht="18" hidden="1">
      <c r="A94" s="12" t="s">
        <v>92</v>
      </c>
      <c r="B94" s="4"/>
      <c r="C94" s="4"/>
      <c r="D94" s="4">
        <f t="shared" si="2"/>
        <v>0</v>
      </c>
    </row>
    <row r="95" spans="1:4" ht="18">
      <c r="A95" s="21" t="s">
        <v>170</v>
      </c>
      <c r="B95" s="4">
        <v>12</v>
      </c>
      <c r="C95" s="4">
        <v>15000</v>
      </c>
      <c r="D95" s="4">
        <f t="shared" si="2"/>
        <v>180000</v>
      </c>
    </row>
    <row r="96" spans="1:4" ht="18" hidden="1">
      <c r="A96" s="12" t="s">
        <v>94</v>
      </c>
      <c r="B96" s="4"/>
      <c r="C96" s="4"/>
      <c r="D96" s="4">
        <f t="shared" si="2"/>
        <v>0</v>
      </c>
    </row>
    <row r="97" spans="1:4" ht="18">
      <c r="A97" s="10" t="s">
        <v>85</v>
      </c>
      <c r="B97" s="4">
        <v>3</v>
      </c>
      <c r="C97" s="4">
        <v>3000</v>
      </c>
      <c r="D97" s="4">
        <f t="shared" si="2"/>
        <v>9000</v>
      </c>
    </row>
    <row r="98" spans="1:4" ht="18" hidden="1">
      <c r="A98" s="7" t="s">
        <v>96</v>
      </c>
      <c r="B98" s="4"/>
      <c r="C98" s="4"/>
      <c r="D98" s="4">
        <f t="shared" si="2"/>
        <v>0</v>
      </c>
    </row>
    <row r="99" spans="1:4" ht="18" hidden="1">
      <c r="A99" s="12" t="s">
        <v>97</v>
      </c>
      <c r="B99" s="4"/>
      <c r="C99" s="4"/>
      <c r="D99" s="4">
        <f t="shared" si="2"/>
        <v>0</v>
      </c>
    </row>
    <row r="100" spans="1:4" ht="18" hidden="1">
      <c r="A100" s="12" t="s">
        <v>98</v>
      </c>
      <c r="B100" s="4"/>
      <c r="C100" s="4"/>
      <c r="D100" s="4">
        <f t="shared" si="2"/>
        <v>0</v>
      </c>
    </row>
    <row r="101" spans="1:4" ht="18" hidden="1">
      <c r="A101" s="23" t="s">
        <v>99</v>
      </c>
      <c r="B101" s="8"/>
      <c r="C101" s="8"/>
      <c r="D101" s="4">
        <f t="shared" si="2"/>
        <v>0</v>
      </c>
    </row>
    <row r="102" spans="1:4" ht="18" hidden="1">
      <c r="A102" s="23" t="s">
        <v>100</v>
      </c>
      <c r="B102" s="8"/>
      <c r="C102" s="8"/>
      <c r="D102" s="4">
        <f t="shared" si="2"/>
        <v>0</v>
      </c>
    </row>
    <row r="103" spans="1:4" ht="18" hidden="1">
      <c r="A103" s="23" t="s">
        <v>118</v>
      </c>
      <c r="B103" s="8"/>
      <c r="C103" s="8"/>
      <c r="D103" s="4">
        <f t="shared" si="2"/>
        <v>0</v>
      </c>
    </row>
    <row r="104" spans="1:4" ht="18" hidden="1">
      <c r="A104" s="7" t="s">
        <v>102</v>
      </c>
      <c r="B104" s="8"/>
      <c r="C104" s="8"/>
      <c r="D104" s="4">
        <f t="shared" si="2"/>
        <v>0</v>
      </c>
    </row>
    <row r="105" spans="1:4" ht="18" hidden="1">
      <c r="A105" s="7" t="s">
        <v>121</v>
      </c>
      <c r="B105" s="8"/>
      <c r="C105" s="8"/>
      <c r="D105" s="4">
        <f t="shared" si="2"/>
        <v>0</v>
      </c>
    </row>
    <row r="106" spans="1:4" ht="18" hidden="1">
      <c r="A106" s="7" t="s">
        <v>104</v>
      </c>
      <c r="B106" s="8"/>
      <c r="C106" s="8"/>
      <c r="D106" s="4">
        <f t="shared" si="2"/>
        <v>0</v>
      </c>
    </row>
    <row r="107" spans="1:4" ht="18" hidden="1">
      <c r="A107" s="7" t="s">
        <v>105</v>
      </c>
      <c r="B107" s="8"/>
      <c r="C107" s="8"/>
      <c r="D107" s="4">
        <f t="shared" si="2"/>
        <v>0</v>
      </c>
    </row>
    <row r="108" spans="1:4" ht="18" hidden="1">
      <c r="A108" s="7" t="s">
        <v>123</v>
      </c>
      <c r="B108" s="8"/>
      <c r="C108" s="8"/>
      <c r="D108" s="4">
        <f t="shared" si="2"/>
        <v>0</v>
      </c>
    </row>
    <row r="109" spans="1:4" ht="18" hidden="1">
      <c r="A109" s="7" t="s">
        <v>107</v>
      </c>
      <c r="B109" s="8"/>
      <c r="C109" s="8"/>
      <c r="D109" s="4">
        <f t="shared" si="2"/>
        <v>0</v>
      </c>
    </row>
    <row r="110" spans="1:4" ht="18" hidden="1">
      <c r="A110" s="7" t="s">
        <v>108</v>
      </c>
      <c r="B110" s="8"/>
      <c r="C110" s="8"/>
      <c r="D110" s="4">
        <f t="shared" si="2"/>
        <v>0</v>
      </c>
    </row>
    <row r="111" spans="1:4" ht="18" hidden="1">
      <c r="A111" s="7" t="s">
        <v>143</v>
      </c>
      <c r="B111" s="8"/>
      <c r="C111" s="8"/>
      <c r="D111" s="4">
        <f t="shared" si="2"/>
        <v>0</v>
      </c>
    </row>
    <row r="112" spans="1:4" ht="18" hidden="1">
      <c r="A112" s="7" t="s">
        <v>110</v>
      </c>
      <c r="B112" s="8"/>
      <c r="C112" s="8"/>
      <c r="D112" s="4">
        <f t="shared" si="2"/>
        <v>0</v>
      </c>
    </row>
    <row r="113" spans="1:4" ht="18">
      <c r="A113" s="7" t="s">
        <v>93</v>
      </c>
      <c r="B113" s="4">
        <v>60</v>
      </c>
      <c r="C113" s="4">
        <v>5000</v>
      </c>
      <c r="D113" s="4">
        <f t="shared" si="2"/>
        <v>300000</v>
      </c>
    </row>
    <row r="114" spans="1:4" ht="18">
      <c r="A114" s="7" t="s">
        <v>103</v>
      </c>
      <c r="B114" s="4">
        <v>5</v>
      </c>
      <c r="C114" s="4">
        <v>10000</v>
      </c>
      <c r="D114" s="4">
        <f t="shared" si="2"/>
        <v>50000</v>
      </c>
    </row>
    <row r="115" spans="1:4" ht="18" hidden="1">
      <c r="A115" s="7" t="s">
        <v>113</v>
      </c>
      <c r="B115" s="4"/>
      <c r="C115" s="4"/>
      <c r="D115" s="4">
        <f t="shared" si="2"/>
        <v>0</v>
      </c>
    </row>
    <row r="116" spans="1:4" ht="18" hidden="1">
      <c r="A116" s="3" t="s">
        <v>114</v>
      </c>
      <c r="B116" s="4"/>
      <c r="C116" s="4"/>
      <c r="D116" s="4">
        <f t="shared" si="2"/>
        <v>0</v>
      </c>
    </row>
    <row r="117" spans="1:4" ht="18" hidden="1">
      <c r="A117" s="7" t="s">
        <v>115</v>
      </c>
      <c r="B117" s="4"/>
      <c r="C117" s="4"/>
      <c r="D117" s="4">
        <f t="shared" si="2"/>
        <v>0</v>
      </c>
    </row>
    <row r="118" spans="1:4" ht="18" hidden="1">
      <c r="A118" s="7" t="s">
        <v>116</v>
      </c>
      <c r="B118" s="4"/>
      <c r="C118" s="4"/>
      <c r="D118" s="4">
        <f t="shared" si="2"/>
        <v>0</v>
      </c>
    </row>
    <row r="119" spans="1:4" ht="18" hidden="1">
      <c r="A119" s="7" t="s">
        <v>117</v>
      </c>
      <c r="B119" s="4"/>
      <c r="C119" s="4"/>
      <c r="D119" s="4">
        <f t="shared" si="2"/>
        <v>0</v>
      </c>
    </row>
    <row r="120" spans="1:4" ht="18">
      <c r="A120" s="7" t="s">
        <v>111</v>
      </c>
      <c r="B120" s="4">
        <f>100+25+6+5</f>
        <v>136</v>
      </c>
      <c r="C120" s="4">
        <v>10000</v>
      </c>
      <c r="D120" s="4">
        <f t="shared" si="2"/>
        <v>1360000</v>
      </c>
    </row>
    <row r="121" spans="1:4" ht="18" hidden="1">
      <c r="A121" s="7" t="s">
        <v>119</v>
      </c>
      <c r="B121" s="4"/>
      <c r="C121" s="4"/>
      <c r="D121" s="4">
        <f t="shared" si="2"/>
        <v>0</v>
      </c>
    </row>
    <row r="122" spans="1:4" ht="18" hidden="1">
      <c r="A122" s="5" t="s">
        <v>120</v>
      </c>
      <c r="B122" s="4"/>
      <c r="C122" s="4"/>
      <c r="D122" s="4">
        <f t="shared" si="2"/>
        <v>0</v>
      </c>
    </row>
    <row r="123" spans="1:4" ht="18">
      <c r="A123" s="7" t="s">
        <v>196</v>
      </c>
      <c r="B123" s="4">
        <f>192+9</f>
        <v>201</v>
      </c>
      <c r="C123" s="4">
        <v>6000</v>
      </c>
      <c r="D123" s="4">
        <f t="shared" si="2"/>
        <v>1206000</v>
      </c>
    </row>
    <row r="124" spans="1:4" ht="18" hidden="1">
      <c r="A124" s="24" t="s">
        <v>122</v>
      </c>
      <c r="B124" s="4"/>
      <c r="C124" s="4"/>
      <c r="D124" s="4">
        <f t="shared" si="2"/>
        <v>0</v>
      </c>
    </row>
    <row r="125" spans="1:4" ht="18" hidden="1">
      <c r="A125" s="21" t="s">
        <v>106</v>
      </c>
      <c r="B125" s="4"/>
      <c r="C125" s="4"/>
      <c r="D125" s="4">
        <f t="shared" si="2"/>
        <v>0</v>
      </c>
    </row>
    <row r="126" spans="1:4" ht="18" hidden="1">
      <c r="A126" s="3" t="s">
        <v>124</v>
      </c>
      <c r="B126" s="8"/>
      <c r="C126" s="8"/>
      <c r="D126" s="4">
        <f t="shared" si="2"/>
        <v>0</v>
      </c>
    </row>
    <row r="127" spans="1:4" ht="18" hidden="1">
      <c r="A127" s="3" t="s">
        <v>125</v>
      </c>
      <c r="B127" s="8"/>
      <c r="C127" s="8"/>
      <c r="D127" s="4">
        <f t="shared" si="2"/>
        <v>0</v>
      </c>
    </row>
    <row r="128" spans="1:4" ht="18" hidden="1">
      <c r="A128" s="3" t="s">
        <v>126</v>
      </c>
      <c r="B128" s="8"/>
      <c r="C128" s="8"/>
      <c r="D128" s="4">
        <f t="shared" si="2"/>
        <v>0</v>
      </c>
    </row>
    <row r="129" spans="1:4" ht="18" hidden="1">
      <c r="A129" s="3" t="s">
        <v>127</v>
      </c>
      <c r="B129" s="25"/>
      <c r="C129" s="25"/>
      <c r="D129" s="4">
        <f t="shared" si="2"/>
        <v>0</v>
      </c>
    </row>
    <row r="130" spans="1:4" ht="18" hidden="1">
      <c r="A130" s="7" t="s">
        <v>128</v>
      </c>
      <c r="B130" s="8"/>
      <c r="C130" s="8"/>
      <c r="D130" s="4">
        <f t="shared" si="2"/>
        <v>0</v>
      </c>
    </row>
    <row r="131" spans="1:4" ht="18" hidden="1">
      <c r="A131" s="12" t="s">
        <v>129</v>
      </c>
      <c r="B131" s="4"/>
      <c r="C131" s="4"/>
      <c r="D131" s="4">
        <f t="shared" si="2"/>
        <v>0</v>
      </c>
    </row>
    <row r="132" spans="1:4" ht="18" hidden="1">
      <c r="A132" s="12" t="s">
        <v>130</v>
      </c>
      <c r="B132" s="4"/>
      <c r="C132" s="4"/>
      <c r="D132" s="4">
        <f t="shared" si="2"/>
        <v>0</v>
      </c>
    </row>
    <row r="133" spans="1:4" ht="18">
      <c r="A133" s="7" t="s">
        <v>198</v>
      </c>
      <c r="B133" s="4">
        <v>189</v>
      </c>
      <c r="C133" s="4">
        <v>6000</v>
      </c>
      <c r="D133" s="4">
        <f t="shared" si="2"/>
        <v>1134000</v>
      </c>
    </row>
    <row r="134" spans="1:4" ht="18" hidden="1">
      <c r="A134" s="12" t="s">
        <v>132</v>
      </c>
      <c r="B134" s="4"/>
      <c r="C134" s="4"/>
      <c r="D134" s="4">
        <f t="shared" si="2"/>
        <v>0</v>
      </c>
    </row>
    <row r="135" spans="1:4" ht="18" hidden="1">
      <c r="A135" s="7" t="s">
        <v>133</v>
      </c>
      <c r="B135" s="4"/>
      <c r="C135" s="4"/>
      <c r="D135" s="4">
        <f t="shared" si="2"/>
        <v>0</v>
      </c>
    </row>
    <row r="136" spans="1:4" ht="18" hidden="1">
      <c r="A136" s="7" t="s">
        <v>134</v>
      </c>
      <c r="B136" s="4"/>
      <c r="C136" s="4"/>
      <c r="D136" s="4">
        <f t="shared" si="2"/>
        <v>0</v>
      </c>
    </row>
    <row r="137" spans="1:4" ht="18" hidden="1">
      <c r="A137" s="12" t="s">
        <v>203</v>
      </c>
      <c r="B137" s="4"/>
      <c r="C137" s="4"/>
      <c r="D137" s="4">
        <f t="shared" si="2"/>
        <v>0</v>
      </c>
    </row>
    <row r="138" spans="1:4" ht="18" hidden="1">
      <c r="A138" s="12" t="s">
        <v>136</v>
      </c>
      <c r="B138" s="4"/>
      <c r="C138" s="4"/>
      <c r="D138" s="4">
        <f t="shared" si="2"/>
        <v>0</v>
      </c>
    </row>
    <row r="139" spans="1:4" ht="18" hidden="1">
      <c r="A139" s="7" t="s">
        <v>137</v>
      </c>
      <c r="B139" s="8"/>
      <c r="C139" s="8"/>
      <c r="D139" s="4">
        <f t="shared" si="2"/>
        <v>0</v>
      </c>
    </row>
    <row r="140" spans="1:4" ht="18" hidden="1">
      <c r="A140" s="7" t="s">
        <v>138</v>
      </c>
      <c r="B140" s="8"/>
      <c r="C140" s="8"/>
      <c r="D140" s="4">
        <f t="shared" si="2"/>
        <v>0</v>
      </c>
    </row>
    <row r="141" spans="1:4" ht="18" hidden="1">
      <c r="A141" s="3" t="s">
        <v>139</v>
      </c>
      <c r="B141" s="8"/>
      <c r="C141" s="8"/>
      <c r="D141" s="4">
        <f t="shared" si="2"/>
        <v>0</v>
      </c>
    </row>
    <row r="142" spans="1:4" ht="18" hidden="1">
      <c r="A142" s="7" t="s">
        <v>272</v>
      </c>
      <c r="B142" s="4"/>
      <c r="C142" s="4"/>
      <c r="D142" s="4">
        <f t="shared" si="2"/>
        <v>0</v>
      </c>
    </row>
    <row r="143" spans="1:4" ht="18" hidden="1">
      <c r="A143" s="21" t="s">
        <v>141</v>
      </c>
      <c r="B143" s="4"/>
      <c r="C143" s="4"/>
      <c r="D143" s="4">
        <f t="shared" si="2"/>
        <v>0</v>
      </c>
    </row>
    <row r="144" spans="1:4" ht="18" hidden="1">
      <c r="A144" s="3" t="s">
        <v>142</v>
      </c>
      <c r="B144" s="4"/>
      <c r="C144" s="4"/>
      <c r="D144" s="4">
        <f t="shared" ref="D144:D207" si="3">B144*C144</f>
        <v>0</v>
      </c>
    </row>
    <row r="145" spans="1:4" ht="18">
      <c r="A145" s="7" t="s">
        <v>154</v>
      </c>
      <c r="B145" s="4">
        <v>14.5</v>
      </c>
      <c r="C145" s="4">
        <v>11000</v>
      </c>
      <c r="D145" s="4">
        <f t="shared" si="3"/>
        <v>159500</v>
      </c>
    </row>
    <row r="146" spans="1:4" ht="18" hidden="1">
      <c r="A146" s="22" t="s">
        <v>144</v>
      </c>
      <c r="B146" s="4"/>
      <c r="C146" s="4"/>
      <c r="D146" s="4">
        <f t="shared" si="3"/>
        <v>0</v>
      </c>
    </row>
    <row r="147" spans="1:4" ht="18" hidden="1">
      <c r="A147" s="22" t="s">
        <v>145</v>
      </c>
      <c r="B147" s="4"/>
      <c r="C147" s="4"/>
      <c r="D147" s="4">
        <f t="shared" si="3"/>
        <v>0</v>
      </c>
    </row>
    <row r="148" spans="1:4" ht="18" hidden="1">
      <c r="A148" s="7" t="s">
        <v>146</v>
      </c>
      <c r="B148" s="4"/>
      <c r="C148" s="4"/>
      <c r="D148" s="4">
        <f t="shared" si="3"/>
        <v>0</v>
      </c>
    </row>
    <row r="149" spans="1:4" ht="18" hidden="1">
      <c r="A149" s="7" t="s">
        <v>147</v>
      </c>
      <c r="B149" s="4"/>
      <c r="C149" s="4"/>
      <c r="D149" s="4">
        <f t="shared" si="3"/>
        <v>0</v>
      </c>
    </row>
    <row r="150" spans="1:4" ht="18" hidden="1">
      <c r="A150" s="7" t="s">
        <v>148</v>
      </c>
      <c r="B150" s="4"/>
      <c r="C150" s="4"/>
      <c r="D150" s="4">
        <f t="shared" si="3"/>
        <v>0</v>
      </c>
    </row>
    <row r="151" spans="1:4" ht="18" hidden="1">
      <c r="A151" s="12" t="s">
        <v>149</v>
      </c>
      <c r="B151" s="4"/>
      <c r="C151" s="4"/>
      <c r="D151" s="4">
        <f t="shared" si="3"/>
        <v>0</v>
      </c>
    </row>
    <row r="152" spans="1:4" ht="18" hidden="1">
      <c r="A152" s="12" t="s">
        <v>150</v>
      </c>
      <c r="B152" s="4"/>
      <c r="C152" s="4"/>
      <c r="D152" s="4">
        <f t="shared" si="3"/>
        <v>0</v>
      </c>
    </row>
    <row r="153" spans="1:4" ht="18" hidden="1">
      <c r="A153" s="12" t="s">
        <v>151</v>
      </c>
      <c r="B153" s="4"/>
      <c r="C153" s="4"/>
      <c r="D153" s="4">
        <f t="shared" si="3"/>
        <v>0</v>
      </c>
    </row>
    <row r="154" spans="1:4" ht="18" hidden="1">
      <c r="A154" s="7" t="s">
        <v>152</v>
      </c>
      <c r="B154" s="4"/>
      <c r="C154" s="4"/>
      <c r="D154" s="4">
        <f t="shared" si="3"/>
        <v>0</v>
      </c>
    </row>
    <row r="155" spans="1:4" ht="18" hidden="1">
      <c r="A155" s="5" t="s">
        <v>153</v>
      </c>
      <c r="B155" s="4"/>
      <c r="C155" s="4"/>
      <c r="D155" s="4">
        <f t="shared" si="3"/>
        <v>0</v>
      </c>
    </row>
    <row r="156" spans="1:4" ht="18" hidden="1">
      <c r="A156" s="7" t="s">
        <v>61</v>
      </c>
      <c r="B156" s="4"/>
      <c r="C156" s="4"/>
      <c r="D156" s="4">
        <f t="shared" si="3"/>
        <v>0</v>
      </c>
    </row>
    <row r="157" spans="1:4" ht="18" hidden="1">
      <c r="A157" s="26" t="s">
        <v>155</v>
      </c>
      <c r="B157" s="4"/>
      <c r="C157" s="4"/>
      <c r="D157" s="4">
        <f t="shared" si="3"/>
        <v>0</v>
      </c>
    </row>
    <row r="158" spans="1:4" ht="18" hidden="1">
      <c r="A158" s="7" t="s">
        <v>156</v>
      </c>
      <c r="B158" s="4"/>
      <c r="C158" s="4"/>
      <c r="D158" s="4">
        <f t="shared" si="3"/>
        <v>0</v>
      </c>
    </row>
    <row r="159" spans="1:4" ht="18" hidden="1">
      <c r="A159" s="7" t="s">
        <v>157</v>
      </c>
      <c r="B159" s="4"/>
      <c r="C159" s="4"/>
      <c r="D159" s="4">
        <f t="shared" si="3"/>
        <v>0</v>
      </c>
    </row>
    <row r="160" spans="1:4" ht="18" hidden="1">
      <c r="A160" s="6" t="s">
        <v>158</v>
      </c>
      <c r="B160" s="4"/>
      <c r="C160" s="4"/>
      <c r="D160" s="4">
        <f t="shared" si="3"/>
        <v>0</v>
      </c>
    </row>
    <row r="161" spans="1:4" ht="18" hidden="1">
      <c r="A161" s="7" t="s">
        <v>159</v>
      </c>
      <c r="B161" s="4"/>
      <c r="C161" s="4"/>
      <c r="D161" s="4">
        <f t="shared" si="3"/>
        <v>0</v>
      </c>
    </row>
    <row r="162" spans="1:4" ht="18" hidden="1">
      <c r="A162" s="7" t="s">
        <v>160</v>
      </c>
      <c r="B162" s="4"/>
      <c r="C162" s="4"/>
      <c r="D162" s="4">
        <f t="shared" si="3"/>
        <v>0</v>
      </c>
    </row>
    <row r="163" spans="1:4" ht="18" hidden="1">
      <c r="A163" s="7" t="s">
        <v>135</v>
      </c>
      <c r="B163" s="4"/>
      <c r="C163" s="4"/>
      <c r="D163" s="4">
        <f t="shared" si="3"/>
        <v>0</v>
      </c>
    </row>
    <row r="164" spans="1:4" ht="18" hidden="1">
      <c r="A164" s="7" t="s">
        <v>162</v>
      </c>
      <c r="B164" s="4"/>
      <c r="C164" s="4"/>
      <c r="D164" s="4">
        <f t="shared" si="3"/>
        <v>0</v>
      </c>
    </row>
    <row r="165" spans="1:4" ht="18" hidden="1">
      <c r="A165" s="7" t="s">
        <v>163</v>
      </c>
      <c r="B165" s="4"/>
      <c r="C165" s="4"/>
      <c r="D165" s="4">
        <f t="shared" si="3"/>
        <v>0</v>
      </c>
    </row>
    <row r="166" spans="1:4" ht="18" hidden="1">
      <c r="A166" s="12" t="s">
        <v>164</v>
      </c>
      <c r="B166" s="4"/>
      <c r="C166" s="4"/>
      <c r="D166" s="4">
        <f t="shared" si="3"/>
        <v>0</v>
      </c>
    </row>
    <row r="167" spans="1:4" ht="18">
      <c r="A167" s="3" t="s">
        <v>168</v>
      </c>
      <c r="B167" s="4">
        <f>20+90+40+280</f>
        <v>430</v>
      </c>
      <c r="C167" s="4">
        <v>11000</v>
      </c>
      <c r="D167" s="4">
        <f t="shared" si="3"/>
        <v>4730000</v>
      </c>
    </row>
    <row r="168" spans="1:4" ht="18" hidden="1">
      <c r="A168" s="21" t="s">
        <v>166</v>
      </c>
      <c r="B168" s="4"/>
      <c r="C168" s="4"/>
      <c r="D168" s="4">
        <f t="shared" si="3"/>
        <v>0</v>
      </c>
    </row>
    <row r="169" spans="1:4" ht="18" hidden="1">
      <c r="A169" s="7" t="s">
        <v>167</v>
      </c>
      <c r="B169" s="4"/>
      <c r="C169" s="4"/>
      <c r="D169" s="4">
        <f t="shared" si="3"/>
        <v>0</v>
      </c>
    </row>
    <row r="170" spans="1:4" ht="18">
      <c r="A170" s="3" t="s">
        <v>182</v>
      </c>
      <c r="B170" s="4">
        <v>8</v>
      </c>
      <c r="C170" s="4">
        <v>28000</v>
      </c>
      <c r="D170" s="4">
        <f t="shared" si="3"/>
        <v>224000</v>
      </c>
    </row>
    <row r="171" spans="1:4" ht="18" hidden="1">
      <c r="A171" s="7" t="s">
        <v>169</v>
      </c>
      <c r="B171" s="4"/>
      <c r="C171" s="4"/>
      <c r="D171" s="4">
        <f t="shared" si="3"/>
        <v>0</v>
      </c>
    </row>
    <row r="172" spans="1:4" ht="18">
      <c r="A172" s="7" t="s">
        <v>306</v>
      </c>
      <c r="B172" s="4">
        <v>159</v>
      </c>
      <c r="C172" s="4">
        <v>135000</v>
      </c>
      <c r="D172" s="4">
        <f t="shared" si="3"/>
        <v>21465000</v>
      </c>
    </row>
    <row r="173" spans="1:4" ht="18" hidden="1">
      <c r="A173" s="7" t="s">
        <v>171</v>
      </c>
      <c r="B173" s="4"/>
      <c r="C173" s="4"/>
      <c r="D173" s="4">
        <f t="shared" si="3"/>
        <v>0</v>
      </c>
    </row>
    <row r="174" spans="1:4" ht="18" hidden="1">
      <c r="A174" s="3" t="s">
        <v>172</v>
      </c>
      <c r="B174" s="4"/>
      <c r="C174" s="4"/>
      <c r="D174" s="4">
        <f t="shared" si="3"/>
        <v>0</v>
      </c>
    </row>
    <row r="175" spans="1:4" ht="18" hidden="1">
      <c r="A175" s="7" t="s">
        <v>173</v>
      </c>
      <c r="B175" s="4"/>
      <c r="C175" s="4"/>
      <c r="D175" s="4">
        <f t="shared" si="3"/>
        <v>0</v>
      </c>
    </row>
    <row r="176" spans="1:4" ht="18" hidden="1">
      <c r="A176" s="10" t="s">
        <v>174</v>
      </c>
      <c r="B176" s="4"/>
      <c r="C176" s="4"/>
      <c r="D176" s="4">
        <f t="shared" si="3"/>
        <v>0</v>
      </c>
    </row>
    <row r="177" spans="1:4" ht="18" hidden="1">
      <c r="A177" s="10" t="s">
        <v>175</v>
      </c>
      <c r="B177" s="4"/>
      <c r="C177" s="4"/>
      <c r="D177" s="4">
        <f t="shared" si="3"/>
        <v>0</v>
      </c>
    </row>
    <row r="178" spans="1:4" ht="18" hidden="1">
      <c r="A178" s="5" t="s">
        <v>176</v>
      </c>
      <c r="B178" s="4"/>
      <c r="C178" s="4"/>
      <c r="D178" s="4">
        <f t="shared" si="3"/>
        <v>0</v>
      </c>
    </row>
    <row r="179" spans="1:4" ht="18" hidden="1">
      <c r="A179" s="3" t="s">
        <v>177</v>
      </c>
      <c r="B179" s="4"/>
      <c r="C179" s="4"/>
      <c r="D179" s="4">
        <f t="shared" si="3"/>
        <v>0</v>
      </c>
    </row>
    <row r="180" spans="1:4" ht="18" hidden="1">
      <c r="A180" s="3" t="s">
        <v>178</v>
      </c>
      <c r="B180" s="4"/>
      <c r="C180" s="4"/>
      <c r="D180" s="4">
        <f t="shared" si="3"/>
        <v>0</v>
      </c>
    </row>
    <row r="181" spans="1:4" ht="18">
      <c r="A181" s="7" t="s">
        <v>65</v>
      </c>
      <c r="B181" s="4">
        <f>220+400</f>
        <v>620</v>
      </c>
      <c r="C181" s="4">
        <v>27000</v>
      </c>
      <c r="D181" s="4">
        <f t="shared" si="3"/>
        <v>16740000</v>
      </c>
    </row>
    <row r="182" spans="1:4" ht="18" hidden="1">
      <c r="A182" s="7" t="s">
        <v>180</v>
      </c>
      <c r="B182" s="4"/>
      <c r="C182" s="4"/>
      <c r="D182" s="4">
        <f t="shared" si="3"/>
        <v>0</v>
      </c>
    </row>
    <row r="183" spans="1:4" ht="18" hidden="1">
      <c r="A183" s="3" t="s">
        <v>181</v>
      </c>
      <c r="B183" s="4"/>
      <c r="C183" s="4"/>
      <c r="D183" s="4">
        <f t="shared" si="3"/>
        <v>0</v>
      </c>
    </row>
    <row r="184" spans="1:4" ht="18">
      <c r="A184" s="3" t="s">
        <v>189</v>
      </c>
      <c r="B184" s="4">
        <f>240+200</f>
        <v>440</v>
      </c>
      <c r="C184" s="4">
        <v>27000</v>
      </c>
      <c r="D184" s="4">
        <f t="shared" si="3"/>
        <v>11880000</v>
      </c>
    </row>
    <row r="185" spans="1:4" ht="18" hidden="1">
      <c r="A185" s="3" t="s">
        <v>183</v>
      </c>
      <c r="B185" s="4"/>
      <c r="C185" s="4"/>
      <c r="D185" s="4">
        <f t="shared" si="3"/>
        <v>0</v>
      </c>
    </row>
    <row r="186" spans="1:4" ht="18" hidden="1">
      <c r="A186" s="7" t="s">
        <v>184</v>
      </c>
      <c r="B186" s="4"/>
      <c r="C186" s="4"/>
      <c r="D186" s="4">
        <f t="shared" si="3"/>
        <v>0</v>
      </c>
    </row>
    <row r="187" spans="1:4" ht="18">
      <c r="A187" s="7" t="s">
        <v>191</v>
      </c>
      <c r="B187" s="4">
        <f>310+200</f>
        <v>510</v>
      </c>
      <c r="C187" s="4">
        <v>15500</v>
      </c>
      <c r="D187" s="4">
        <f t="shared" si="3"/>
        <v>7905000</v>
      </c>
    </row>
    <row r="188" spans="1:4" ht="18" hidden="1">
      <c r="A188" s="7" t="s">
        <v>186</v>
      </c>
      <c r="B188" s="4"/>
      <c r="C188" s="4"/>
      <c r="D188" s="4">
        <f t="shared" si="3"/>
        <v>0</v>
      </c>
    </row>
    <row r="189" spans="1:4" ht="18" hidden="1">
      <c r="A189" s="7" t="s">
        <v>187</v>
      </c>
      <c r="B189" s="4"/>
      <c r="C189" s="4"/>
      <c r="D189" s="4">
        <f t="shared" si="3"/>
        <v>0</v>
      </c>
    </row>
    <row r="190" spans="1:4" ht="18" hidden="1">
      <c r="A190" s="7" t="s">
        <v>188</v>
      </c>
      <c r="B190" s="4"/>
      <c r="C190" s="4"/>
      <c r="D190" s="4">
        <f t="shared" si="3"/>
        <v>0</v>
      </c>
    </row>
    <row r="191" spans="1:4" ht="18" hidden="1">
      <c r="A191" s="7" t="s">
        <v>95</v>
      </c>
      <c r="B191" s="4"/>
      <c r="C191" s="4"/>
      <c r="D191" s="4">
        <f t="shared" si="3"/>
        <v>0</v>
      </c>
    </row>
    <row r="192" spans="1:4" ht="18" hidden="1">
      <c r="A192" s="7" t="s">
        <v>190</v>
      </c>
      <c r="B192" s="4"/>
      <c r="C192" s="4"/>
      <c r="D192" s="4">
        <f t="shared" si="3"/>
        <v>0</v>
      </c>
    </row>
    <row r="193" spans="1:4" ht="18">
      <c r="A193" s="7" t="s">
        <v>193</v>
      </c>
      <c r="B193" s="4">
        <v>20</v>
      </c>
      <c r="C193" s="4">
        <v>27000</v>
      </c>
      <c r="D193" s="4">
        <f t="shared" si="3"/>
        <v>540000</v>
      </c>
    </row>
    <row r="194" spans="1:4" ht="18" hidden="1">
      <c r="A194" s="10" t="s">
        <v>192</v>
      </c>
      <c r="B194" s="4"/>
      <c r="C194" s="4"/>
      <c r="D194" s="4">
        <f t="shared" si="3"/>
        <v>0</v>
      </c>
    </row>
    <row r="195" spans="1:4" ht="18">
      <c r="A195" s="5" t="s">
        <v>217</v>
      </c>
      <c r="B195" s="4">
        <v>3</v>
      </c>
      <c r="C195" s="4">
        <v>38000</v>
      </c>
      <c r="D195" s="4">
        <f t="shared" si="3"/>
        <v>114000</v>
      </c>
    </row>
    <row r="196" spans="1:4" ht="18" hidden="1">
      <c r="A196" s="7" t="s">
        <v>194</v>
      </c>
      <c r="B196" s="4"/>
      <c r="C196" s="4"/>
      <c r="D196" s="4">
        <f t="shared" si="3"/>
        <v>0</v>
      </c>
    </row>
    <row r="197" spans="1:4" ht="18" hidden="1">
      <c r="A197" s="20" t="s">
        <v>195</v>
      </c>
      <c r="B197" s="4"/>
      <c r="C197" s="4"/>
      <c r="D197" s="4">
        <f t="shared" si="3"/>
        <v>0</v>
      </c>
    </row>
    <row r="198" spans="1:4" ht="18">
      <c r="A198" s="7" t="s">
        <v>185</v>
      </c>
      <c r="B198" s="4">
        <v>8</v>
      </c>
      <c r="C198" s="4">
        <v>8000</v>
      </c>
      <c r="D198" s="4">
        <f t="shared" si="3"/>
        <v>64000</v>
      </c>
    </row>
    <row r="199" spans="1:4" ht="18" hidden="1">
      <c r="A199" s="3" t="s">
        <v>197</v>
      </c>
      <c r="B199" s="4"/>
      <c r="C199" s="4"/>
      <c r="D199" s="4">
        <f t="shared" si="3"/>
        <v>0</v>
      </c>
    </row>
    <row r="200" spans="1:4" ht="18">
      <c r="A200" s="7" t="s">
        <v>38</v>
      </c>
      <c r="B200" s="4">
        <v>4</v>
      </c>
      <c r="C200" s="4">
        <v>19000</v>
      </c>
      <c r="D200" s="4">
        <f t="shared" si="3"/>
        <v>76000</v>
      </c>
    </row>
    <row r="201" spans="1:4" ht="18">
      <c r="A201" s="7" t="s">
        <v>199</v>
      </c>
      <c r="B201" s="4">
        <f>200+15</f>
        <v>215</v>
      </c>
      <c r="C201" s="4">
        <v>14500</v>
      </c>
      <c r="D201" s="4">
        <f t="shared" si="3"/>
        <v>3117500</v>
      </c>
    </row>
    <row r="202" spans="1:4" ht="18" hidden="1">
      <c r="A202" s="7" t="s">
        <v>200</v>
      </c>
      <c r="B202" s="4"/>
      <c r="C202" s="4"/>
      <c r="D202" s="4">
        <f t="shared" si="3"/>
        <v>0</v>
      </c>
    </row>
    <row r="203" spans="1:4" ht="18" hidden="1">
      <c r="A203" s="6" t="s">
        <v>201</v>
      </c>
      <c r="B203" s="4"/>
      <c r="C203" s="4"/>
      <c r="D203" s="4">
        <f t="shared" si="3"/>
        <v>0</v>
      </c>
    </row>
    <row r="204" spans="1:4" ht="18" hidden="1">
      <c r="A204" s="3" t="s">
        <v>202</v>
      </c>
      <c r="B204" s="4"/>
      <c r="C204" s="4"/>
      <c r="D204" s="4">
        <f t="shared" si="3"/>
        <v>0</v>
      </c>
    </row>
    <row r="205" spans="1:4" ht="18">
      <c r="A205" s="12" t="s">
        <v>131</v>
      </c>
      <c r="B205" s="4">
        <v>0.4</v>
      </c>
      <c r="C205" s="4">
        <v>45000</v>
      </c>
      <c r="D205" s="4">
        <f t="shared" si="3"/>
        <v>18000</v>
      </c>
    </row>
    <row r="206" spans="1:4" ht="18" hidden="1">
      <c r="A206" s="5" t="s">
        <v>204</v>
      </c>
      <c r="B206" s="4"/>
      <c r="C206" s="4"/>
      <c r="D206" s="4">
        <f t="shared" si="3"/>
        <v>0</v>
      </c>
    </row>
    <row r="207" spans="1:4" ht="18" hidden="1">
      <c r="A207" s="5" t="s">
        <v>205</v>
      </c>
      <c r="B207" s="4"/>
      <c r="C207" s="4"/>
      <c r="D207" s="4">
        <f t="shared" si="3"/>
        <v>0</v>
      </c>
    </row>
    <row r="208" spans="1:4" ht="18" hidden="1">
      <c r="A208" s="5" t="s">
        <v>206</v>
      </c>
      <c r="B208" s="4"/>
      <c r="C208" s="4"/>
      <c r="D208" s="4">
        <f t="shared" ref="D208:D271" si="4">B208*C208</f>
        <v>0</v>
      </c>
    </row>
    <row r="209" spans="1:4" ht="18" hidden="1">
      <c r="A209" s="5" t="s">
        <v>207</v>
      </c>
      <c r="B209" s="4"/>
      <c r="C209" s="4"/>
      <c r="D209" s="4">
        <f t="shared" si="4"/>
        <v>0</v>
      </c>
    </row>
    <row r="210" spans="1:4" ht="18" hidden="1">
      <c r="A210" s="7" t="s">
        <v>208</v>
      </c>
      <c r="B210" s="4"/>
      <c r="C210" s="4"/>
      <c r="D210" s="4">
        <f t="shared" si="4"/>
        <v>0</v>
      </c>
    </row>
    <row r="211" spans="1:4" ht="18" hidden="1">
      <c r="A211" s="7" t="s">
        <v>209</v>
      </c>
      <c r="B211" s="4"/>
      <c r="C211" s="4"/>
      <c r="D211" s="4">
        <f t="shared" si="4"/>
        <v>0</v>
      </c>
    </row>
    <row r="212" spans="1:4" ht="18" hidden="1">
      <c r="A212" s="7" t="s">
        <v>210</v>
      </c>
      <c r="B212" s="4"/>
      <c r="C212" s="4"/>
      <c r="D212" s="4">
        <f t="shared" si="4"/>
        <v>0</v>
      </c>
    </row>
    <row r="213" spans="1:4" ht="18" hidden="1">
      <c r="A213" s="7" t="s">
        <v>211</v>
      </c>
      <c r="B213" s="4"/>
      <c r="C213" s="4"/>
      <c r="D213" s="4">
        <f t="shared" si="4"/>
        <v>0</v>
      </c>
    </row>
    <row r="214" spans="1:4" ht="18" hidden="1">
      <c r="A214" s="3" t="s">
        <v>212</v>
      </c>
      <c r="B214" s="4"/>
      <c r="C214" s="4"/>
      <c r="D214" s="4">
        <f t="shared" si="4"/>
        <v>0</v>
      </c>
    </row>
    <row r="215" spans="1:4" ht="18" hidden="1">
      <c r="A215" s="3" t="s">
        <v>213</v>
      </c>
      <c r="B215" s="4"/>
      <c r="C215" s="4"/>
      <c r="D215" s="4">
        <f t="shared" si="4"/>
        <v>0</v>
      </c>
    </row>
    <row r="216" spans="1:4" ht="18" hidden="1">
      <c r="A216" s="7" t="s">
        <v>214</v>
      </c>
      <c r="B216" s="4"/>
      <c r="C216" s="4"/>
      <c r="D216" s="4">
        <f t="shared" si="4"/>
        <v>0</v>
      </c>
    </row>
    <row r="217" spans="1:4" ht="18" hidden="1">
      <c r="A217" s="7" t="s">
        <v>215</v>
      </c>
      <c r="B217" s="4"/>
      <c r="C217" s="4"/>
      <c r="D217" s="4">
        <f t="shared" si="4"/>
        <v>0</v>
      </c>
    </row>
    <row r="218" spans="1:4" ht="18">
      <c r="A218" s="7" t="s">
        <v>216</v>
      </c>
      <c r="B218" s="4">
        <v>1</v>
      </c>
      <c r="C218" s="4">
        <v>15000</v>
      </c>
      <c r="D218" s="4">
        <f t="shared" si="4"/>
        <v>15000</v>
      </c>
    </row>
    <row r="219" spans="1:4" ht="18">
      <c r="A219" s="7" t="s">
        <v>220</v>
      </c>
      <c r="B219" s="4">
        <f>3+20+40+38+20</f>
        <v>121</v>
      </c>
      <c r="C219" s="4">
        <v>32000</v>
      </c>
      <c r="D219" s="4">
        <f t="shared" si="4"/>
        <v>3872000</v>
      </c>
    </row>
    <row r="220" spans="1:4" ht="18" hidden="1">
      <c r="A220" s="7" t="s">
        <v>218</v>
      </c>
      <c r="B220" s="4"/>
      <c r="C220" s="4"/>
      <c r="D220" s="4">
        <f t="shared" si="4"/>
        <v>0</v>
      </c>
    </row>
    <row r="221" spans="1:4" ht="18" hidden="1">
      <c r="A221" s="5" t="s">
        <v>219</v>
      </c>
      <c r="B221" s="4"/>
      <c r="C221" s="4"/>
      <c r="D221" s="4">
        <f t="shared" si="4"/>
        <v>0</v>
      </c>
    </row>
    <row r="222" spans="1:4" ht="18">
      <c r="A222" s="7" t="s">
        <v>24</v>
      </c>
      <c r="B222" s="4">
        <v>21</v>
      </c>
      <c r="C222" s="4">
        <v>15000</v>
      </c>
      <c r="D222" s="4">
        <f t="shared" si="4"/>
        <v>315000</v>
      </c>
    </row>
    <row r="223" spans="1:4" ht="18" hidden="1">
      <c r="A223" s="7" t="s">
        <v>221</v>
      </c>
      <c r="B223" s="4"/>
      <c r="C223" s="4"/>
      <c r="D223" s="4">
        <f t="shared" si="4"/>
        <v>0</v>
      </c>
    </row>
    <row r="224" spans="1:4" ht="18" hidden="1">
      <c r="A224" s="7" t="s">
        <v>222</v>
      </c>
      <c r="B224" s="4"/>
      <c r="C224" s="4"/>
      <c r="D224" s="4">
        <f t="shared" si="4"/>
        <v>0</v>
      </c>
    </row>
    <row r="225" spans="1:4" ht="18" hidden="1">
      <c r="A225" s="7" t="s">
        <v>223</v>
      </c>
      <c r="B225" s="4"/>
      <c r="C225" s="4"/>
      <c r="D225" s="4">
        <f t="shared" si="4"/>
        <v>0</v>
      </c>
    </row>
    <row r="226" spans="1:4" ht="18" hidden="1">
      <c r="A226" s="12" t="s">
        <v>224</v>
      </c>
      <c r="B226" s="4"/>
      <c r="C226" s="4"/>
      <c r="D226" s="4">
        <f t="shared" si="4"/>
        <v>0</v>
      </c>
    </row>
    <row r="227" spans="1:4" ht="18" hidden="1">
      <c r="A227" s="3" t="s">
        <v>225</v>
      </c>
      <c r="B227" s="4"/>
      <c r="C227" s="4"/>
      <c r="D227" s="4">
        <f t="shared" si="4"/>
        <v>0</v>
      </c>
    </row>
    <row r="228" spans="1:4" ht="18" hidden="1">
      <c r="A228" s="5" t="s">
        <v>226</v>
      </c>
      <c r="B228" s="4"/>
      <c r="C228" s="4"/>
      <c r="D228" s="4">
        <f t="shared" si="4"/>
        <v>0</v>
      </c>
    </row>
    <row r="229" spans="1:4" ht="18" hidden="1">
      <c r="A229" s="7" t="s">
        <v>36</v>
      </c>
      <c r="B229" s="4"/>
      <c r="C229" s="4"/>
      <c r="D229" s="4">
        <f t="shared" si="4"/>
        <v>0</v>
      </c>
    </row>
    <row r="230" spans="1:4" ht="18" hidden="1">
      <c r="A230" s="7" t="s">
        <v>228</v>
      </c>
      <c r="B230" s="4"/>
      <c r="C230" s="4"/>
      <c r="D230" s="4">
        <f t="shared" si="4"/>
        <v>0</v>
      </c>
    </row>
    <row r="231" spans="1:4" ht="18" hidden="1">
      <c r="A231" s="5" t="s">
        <v>229</v>
      </c>
      <c r="B231" s="8"/>
      <c r="C231" s="8"/>
      <c r="D231" s="4">
        <f t="shared" si="4"/>
        <v>0</v>
      </c>
    </row>
    <row r="232" spans="1:4" ht="18" hidden="1">
      <c r="A232" s="5" t="s">
        <v>230</v>
      </c>
      <c r="B232" s="8"/>
      <c r="C232" s="8"/>
      <c r="D232" s="4">
        <f t="shared" si="4"/>
        <v>0</v>
      </c>
    </row>
    <row r="233" spans="1:4" ht="18" hidden="1">
      <c r="A233" s="12" t="s">
        <v>231</v>
      </c>
      <c r="B233" s="4"/>
      <c r="C233" s="4"/>
      <c r="D233" s="4">
        <f t="shared" si="4"/>
        <v>0</v>
      </c>
    </row>
    <row r="234" spans="1:4" ht="18" hidden="1">
      <c r="A234" s="10" t="s">
        <v>232</v>
      </c>
      <c r="B234" s="4"/>
      <c r="C234" s="4"/>
      <c r="D234" s="4">
        <f t="shared" si="4"/>
        <v>0</v>
      </c>
    </row>
    <row r="235" spans="1:4" ht="18" hidden="1">
      <c r="A235" s="10" t="s">
        <v>233</v>
      </c>
      <c r="B235" s="4"/>
      <c r="C235" s="4"/>
      <c r="D235" s="4">
        <f t="shared" si="4"/>
        <v>0</v>
      </c>
    </row>
    <row r="236" spans="1:4" ht="18" hidden="1">
      <c r="A236" s="5" t="s">
        <v>234</v>
      </c>
      <c r="B236" s="4"/>
      <c r="C236" s="4"/>
      <c r="D236" s="4">
        <f t="shared" si="4"/>
        <v>0</v>
      </c>
    </row>
    <row r="237" spans="1:4" ht="18" hidden="1">
      <c r="A237" s="5" t="s">
        <v>235</v>
      </c>
      <c r="B237" s="4"/>
      <c r="C237" s="4"/>
      <c r="D237" s="4">
        <f t="shared" si="4"/>
        <v>0</v>
      </c>
    </row>
    <row r="238" spans="1:4" ht="18">
      <c r="A238" s="7" t="s">
        <v>227</v>
      </c>
      <c r="B238" s="4">
        <f>8+2+6+10+20</f>
        <v>46</v>
      </c>
      <c r="C238" s="4">
        <v>40000</v>
      </c>
      <c r="D238" s="4">
        <f t="shared" si="4"/>
        <v>1840000</v>
      </c>
    </row>
    <row r="239" spans="1:4" ht="18" hidden="1">
      <c r="A239" s="7" t="s">
        <v>237</v>
      </c>
      <c r="B239" s="4"/>
      <c r="C239" s="4"/>
      <c r="D239" s="4">
        <f t="shared" si="4"/>
        <v>0</v>
      </c>
    </row>
    <row r="240" spans="1:4" ht="18" hidden="1">
      <c r="A240" s="7" t="s">
        <v>238</v>
      </c>
      <c r="B240" s="4"/>
      <c r="C240" s="4"/>
      <c r="D240" s="4">
        <f t="shared" si="4"/>
        <v>0</v>
      </c>
    </row>
    <row r="241" spans="1:4" ht="18" hidden="1">
      <c r="A241" s="12" t="s">
        <v>256</v>
      </c>
      <c r="B241" s="4"/>
      <c r="C241" s="4"/>
      <c r="D241" s="4">
        <f t="shared" si="4"/>
        <v>0</v>
      </c>
    </row>
    <row r="242" spans="1:4" ht="18" hidden="1">
      <c r="A242" s="3" t="s">
        <v>240</v>
      </c>
      <c r="B242" s="4"/>
      <c r="C242" s="4"/>
      <c r="D242" s="4">
        <f t="shared" si="4"/>
        <v>0</v>
      </c>
    </row>
    <row r="243" spans="1:4" ht="18" hidden="1">
      <c r="A243" s="7" t="s">
        <v>241</v>
      </c>
      <c r="B243" s="4"/>
      <c r="C243" s="4"/>
      <c r="D243" s="4">
        <f t="shared" si="4"/>
        <v>0</v>
      </c>
    </row>
    <row r="244" spans="1:4" ht="18" hidden="1">
      <c r="A244" s="7" t="s">
        <v>242</v>
      </c>
      <c r="B244" s="4"/>
      <c r="C244" s="4"/>
      <c r="D244" s="4">
        <f t="shared" si="4"/>
        <v>0</v>
      </c>
    </row>
    <row r="245" spans="1:4" ht="18" hidden="1">
      <c r="A245" s="3" t="s">
        <v>243</v>
      </c>
      <c r="B245" s="4"/>
      <c r="C245" s="4"/>
      <c r="D245" s="4">
        <f t="shared" si="4"/>
        <v>0</v>
      </c>
    </row>
    <row r="246" spans="1:4" ht="18" hidden="1">
      <c r="A246" s="7" t="s">
        <v>244</v>
      </c>
      <c r="B246" s="4"/>
      <c r="C246" s="4"/>
      <c r="D246" s="4">
        <f t="shared" si="4"/>
        <v>0</v>
      </c>
    </row>
    <row r="247" spans="1:4" ht="18" hidden="1">
      <c r="A247" s="7" t="s">
        <v>245</v>
      </c>
      <c r="B247" s="4"/>
      <c r="C247" s="4"/>
      <c r="D247" s="4">
        <f t="shared" si="4"/>
        <v>0</v>
      </c>
    </row>
    <row r="248" spans="1:4" ht="18" hidden="1">
      <c r="A248" s="10" t="s">
        <v>246</v>
      </c>
      <c r="B248" s="4"/>
      <c r="C248" s="4"/>
      <c r="D248" s="4">
        <f t="shared" si="4"/>
        <v>0</v>
      </c>
    </row>
    <row r="249" spans="1:4" ht="18" hidden="1">
      <c r="A249" s="7" t="s">
        <v>247</v>
      </c>
      <c r="B249" s="4"/>
      <c r="C249" s="4"/>
      <c r="D249" s="4">
        <f t="shared" si="4"/>
        <v>0</v>
      </c>
    </row>
    <row r="250" spans="1:4" ht="18" hidden="1">
      <c r="A250" s="7" t="s">
        <v>248</v>
      </c>
      <c r="B250" s="4"/>
      <c r="C250" s="4"/>
      <c r="D250" s="4">
        <f t="shared" si="4"/>
        <v>0</v>
      </c>
    </row>
    <row r="251" spans="1:4" ht="18">
      <c r="A251" s="7" t="s">
        <v>236</v>
      </c>
      <c r="B251" s="4">
        <f>2+6+60</f>
        <v>68</v>
      </c>
      <c r="C251" s="4">
        <v>30000</v>
      </c>
      <c r="D251" s="4">
        <f t="shared" si="4"/>
        <v>2040000</v>
      </c>
    </row>
    <row r="252" spans="1:4" ht="18" hidden="1">
      <c r="A252" s="7" t="s">
        <v>250</v>
      </c>
      <c r="B252" s="4"/>
      <c r="C252" s="4"/>
      <c r="D252" s="4">
        <f t="shared" si="4"/>
        <v>0</v>
      </c>
    </row>
    <row r="253" spans="1:4" ht="18" hidden="1">
      <c r="A253" s="10" t="s">
        <v>251</v>
      </c>
      <c r="B253" s="4"/>
      <c r="C253" s="4"/>
      <c r="D253" s="4">
        <f t="shared" si="4"/>
        <v>0</v>
      </c>
    </row>
    <row r="254" spans="1:4" ht="18" hidden="1">
      <c r="A254" s="7" t="s">
        <v>252</v>
      </c>
      <c r="B254" s="4"/>
      <c r="C254" s="4"/>
      <c r="D254" s="4">
        <f t="shared" si="4"/>
        <v>0</v>
      </c>
    </row>
    <row r="255" spans="1:4" ht="18" hidden="1">
      <c r="A255" s="7" t="s">
        <v>253</v>
      </c>
      <c r="B255" s="4"/>
      <c r="C255" s="4"/>
      <c r="D255" s="4">
        <f t="shared" si="4"/>
        <v>0</v>
      </c>
    </row>
    <row r="256" spans="1:4" ht="18" hidden="1">
      <c r="A256" s="10" t="s">
        <v>254</v>
      </c>
      <c r="B256" s="4"/>
      <c r="C256" s="4"/>
      <c r="D256" s="4">
        <f t="shared" si="4"/>
        <v>0</v>
      </c>
    </row>
    <row r="257" spans="1:4" ht="18" hidden="1">
      <c r="A257" s="10" t="s">
        <v>255</v>
      </c>
      <c r="B257" s="4"/>
      <c r="C257" s="4"/>
      <c r="D257" s="4">
        <f t="shared" si="4"/>
        <v>0</v>
      </c>
    </row>
    <row r="258" spans="1:4" ht="18" hidden="1">
      <c r="A258" s="7" t="s">
        <v>288</v>
      </c>
      <c r="B258" s="4"/>
      <c r="C258" s="4"/>
      <c r="D258" s="4">
        <f t="shared" si="4"/>
        <v>0</v>
      </c>
    </row>
    <row r="259" spans="1:4" ht="18" hidden="1">
      <c r="A259" s="7" t="s">
        <v>257</v>
      </c>
      <c r="B259" s="4"/>
      <c r="C259" s="4"/>
      <c r="D259" s="4">
        <f t="shared" si="4"/>
        <v>0</v>
      </c>
    </row>
    <row r="260" spans="1:4" ht="18" hidden="1">
      <c r="A260" s="10" t="s">
        <v>258</v>
      </c>
      <c r="B260" s="4"/>
      <c r="C260" s="4"/>
      <c r="D260" s="4">
        <f t="shared" si="4"/>
        <v>0</v>
      </c>
    </row>
    <row r="261" spans="1:4" ht="18" hidden="1">
      <c r="A261" s="7" t="s">
        <v>259</v>
      </c>
      <c r="B261" s="4"/>
      <c r="C261" s="4"/>
      <c r="D261" s="4">
        <f t="shared" si="4"/>
        <v>0</v>
      </c>
    </row>
    <row r="262" spans="1:4" ht="18">
      <c r="A262" s="7" t="s">
        <v>89</v>
      </c>
      <c r="B262" s="8">
        <v>0.4</v>
      </c>
      <c r="C262" s="8">
        <v>39000</v>
      </c>
      <c r="D262" s="4">
        <f t="shared" si="4"/>
        <v>15600</v>
      </c>
    </row>
    <row r="263" spans="1:4" ht="18" hidden="1">
      <c r="A263" s="7" t="s">
        <v>261</v>
      </c>
      <c r="B263" s="4"/>
      <c r="C263" s="4"/>
      <c r="D263" s="4">
        <f t="shared" si="4"/>
        <v>0</v>
      </c>
    </row>
    <row r="264" spans="1:4" ht="18" hidden="1">
      <c r="A264" s="7" t="s">
        <v>262</v>
      </c>
      <c r="B264" s="4"/>
      <c r="C264" s="4"/>
      <c r="D264" s="4">
        <f t="shared" si="4"/>
        <v>0</v>
      </c>
    </row>
    <row r="265" spans="1:4" ht="18" hidden="1">
      <c r="A265" s="7" t="s">
        <v>263</v>
      </c>
      <c r="B265" s="4"/>
      <c r="C265" s="4"/>
      <c r="D265" s="4">
        <f t="shared" si="4"/>
        <v>0</v>
      </c>
    </row>
    <row r="266" spans="1:4" ht="18" hidden="1">
      <c r="A266" s="7" t="s">
        <v>292</v>
      </c>
      <c r="B266" s="4"/>
      <c r="C266" s="4"/>
      <c r="D266" s="4">
        <f t="shared" si="4"/>
        <v>0</v>
      </c>
    </row>
    <row r="267" spans="1:4" ht="18" hidden="1">
      <c r="A267" s="7" t="s">
        <v>265</v>
      </c>
      <c r="B267" s="4"/>
      <c r="C267" s="4"/>
      <c r="D267" s="4">
        <f t="shared" si="4"/>
        <v>0</v>
      </c>
    </row>
    <row r="268" spans="1:4" ht="18" hidden="1">
      <c r="A268" s="7" t="s">
        <v>266</v>
      </c>
      <c r="B268" s="4"/>
      <c r="C268" s="4"/>
      <c r="D268" s="4">
        <f t="shared" si="4"/>
        <v>0</v>
      </c>
    </row>
    <row r="269" spans="1:4" ht="18">
      <c r="A269" s="7" t="s">
        <v>239</v>
      </c>
      <c r="B269" s="4">
        <f>7+21+1</f>
        <v>29</v>
      </c>
      <c r="C269" s="4">
        <v>15000</v>
      </c>
      <c r="D269" s="4">
        <f t="shared" si="4"/>
        <v>435000</v>
      </c>
    </row>
    <row r="270" spans="1:4" ht="18" hidden="1">
      <c r="A270" s="12" t="s">
        <v>268</v>
      </c>
      <c r="B270" s="4"/>
      <c r="C270" s="4"/>
      <c r="D270" s="4">
        <f t="shared" si="4"/>
        <v>0</v>
      </c>
    </row>
    <row r="271" spans="1:4" ht="18" hidden="1">
      <c r="A271" s="7" t="s">
        <v>269</v>
      </c>
      <c r="B271" s="4"/>
      <c r="C271" s="4"/>
      <c r="D271" s="4">
        <f t="shared" si="4"/>
        <v>0</v>
      </c>
    </row>
    <row r="272" spans="1:4" ht="18">
      <c r="A272" s="7" t="s">
        <v>249</v>
      </c>
      <c r="B272" s="4">
        <v>34</v>
      </c>
      <c r="C272" s="4">
        <v>10000</v>
      </c>
      <c r="D272" s="4">
        <f t="shared" ref="D272:D327" si="5">B272*C272</f>
        <v>340000</v>
      </c>
    </row>
    <row r="273" spans="1:4" ht="18" hidden="1">
      <c r="A273" s="7" t="s">
        <v>271</v>
      </c>
      <c r="B273" s="4"/>
      <c r="C273" s="4"/>
      <c r="D273" s="4">
        <f t="shared" si="5"/>
        <v>0</v>
      </c>
    </row>
    <row r="274" spans="1:4" ht="18">
      <c r="A274" s="7" t="s">
        <v>264</v>
      </c>
      <c r="B274" s="4">
        <v>3</v>
      </c>
      <c r="C274" s="4">
        <v>60000</v>
      </c>
      <c r="D274" s="4">
        <f t="shared" si="5"/>
        <v>180000</v>
      </c>
    </row>
    <row r="275" spans="1:4" ht="18" hidden="1">
      <c r="A275" s="7" t="s">
        <v>273</v>
      </c>
      <c r="B275" s="4"/>
      <c r="C275" s="4"/>
      <c r="D275" s="4">
        <f t="shared" si="5"/>
        <v>0</v>
      </c>
    </row>
    <row r="276" spans="1:4" ht="18" hidden="1">
      <c r="A276" s="7" t="s">
        <v>274</v>
      </c>
      <c r="B276" s="4"/>
      <c r="C276" s="4"/>
      <c r="D276" s="4">
        <f t="shared" si="5"/>
        <v>0</v>
      </c>
    </row>
    <row r="277" spans="1:4" ht="18" hidden="1">
      <c r="A277" s="7" t="s">
        <v>45</v>
      </c>
      <c r="B277" s="4"/>
      <c r="C277" s="4"/>
      <c r="D277" s="4">
        <f t="shared" si="5"/>
        <v>0</v>
      </c>
    </row>
    <row r="278" spans="1:4" ht="18" hidden="1">
      <c r="A278" s="7" t="s">
        <v>276</v>
      </c>
      <c r="B278" s="4"/>
      <c r="C278" s="4"/>
      <c r="D278" s="4">
        <f t="shared" si="5"/>
        <v>0</v>
      </c>
    </row>
    <row r="279" spans="1:4" ht="18" hidden="1">
      <c r="A279" s="21" t="s">
        <v>277</v>
      </c>
      <c r="B279" s="4"/>
      <c r="C279" s="4"/>
      <c r="D279" s="4">
        <f t="shared" si="5"/>
        <v>0</v>
      </c>
    </row>
    <row r="280" spans="1:4" ht="18" hidden="1">
      <c r="A280" s="7" t="s">
        <v>278</v>
      </c>
      <c r="B280" s="4"/>
      <c r="C280" s="4"/>
      <c r="D280" s="4">
        <f t="shared" si="5"/>
        <v>0</v>
      </c>
    </row>
    <row r="281" spans="1:4" ht="18" hidden="1">
      <c r="A281" s="7" t="s">
        <v>279</v>
      </c>
      <c r="B281" s="4"/>
      <c r="C281" s="4"/>
      <c r="D281" s="4">
        <f t="shared" si="5"/>
        <v>0</v>
      </c>
    </row>
    <row r="282" spans="1:4" ht="18" hidden="1">
      <c r="A282" s="28" t="s">
        <v>280</v>
      </c>
      <c r="B282" s="4"/>
      <c r="C282" s="4"/>
      <c r="D282" s="4">
        <f t="shared" si="5"/>
        <v>0</v>
      </c>
    </row>
    <row r="283" spans="1:4" ht="18" hidden="1">
      <c r="A283" s="3" t="s">
        <v>281</v>
      </c>
      <c r="B283" s="8"/>
      <c r="C283" s="8"/>
      <c r="D283" s="4">
        <f t="shared" si="5"/>
        <v>0</v>
      </c>
    </row>
    <row r="284" spans="1:4" ht="18" hidden="1">
      <c r="A284" s="7" t="s">
        <v>109</v>
      </c>
      <c r="B284" s="4"/>
      <c r="C284" s="4"/>
      <c r="D284" s="4">
        <f t="shared" si="5"/>
        <v>0</v>
      </c>
    </row>
    <row r="285" spans="1:4" ht="18" hidden="1">
      <c r="A285" s="7" t="s">
        <v>283</v>
      </c>
      <c r="B285" s="4"/>
      <c r="C285" s="4"/>
      <c r="D285" s="4">
        <f t="shared" si="5"/>
        <v>0</v>
      </c>
    </row>
    <row r="286" spans="1:4" ht="18">
      <c r="A286" s="7" t="s">
        <v>267</v>
      </c>
      <c r="B286" s="4">
        <v>80</v>
      </c>
      <c r="C286" s="4">
        <v>6000</v>
      </c>
      <c r="D286" s="4">
        <f t="shared" si="5"/>
        <v>480000</v>
      </c>
    </row>
    <row r="287" spans="1:4" ht="18" hidden="1">
      <c r="A287" s="12" t="s">
        <v>285</v>
      </c>
      <c r="B287" s="4"/>
      <c r="C287" s="4"/>
      <c r="D287" s="4">
        <f t="shared" si="5"/>
        <v>0</v>
      </c>
    </row>
    <row r="288" spans="1:4" ht="18" hidden="1">
      <c r="A288" s="7" t="s">
        <v>286</v>
      </c>
      <c r="B288" s="4"/>
      <c r="C288" s="4"/>
      <c r="D288" s="4">
        <f t="shared" si="5"/>
        <v>0</v>
      </c>
    </row>
    <row r="289" spans="1:4" ht="18">
      <c r="A289" s="7" t="s">
        <v>282</v>
      </c>
      <c r="B289" s="4">
        <v>1</v>
      </c>
      <c r="C289" s="4">
        <v>26000</v>
      </c>
      <c r="D289" s="4">
        <f t="shared" si="5"/>
        <v>26000</v>
      </c>
    </row>
    <row r="290" spans="1:4" ht="18" hidden="1">
      <c r="A290" s="5" t="s">
        <v>21</v>
      </c>
      <c r="B290" s="4"/>
      <c r="C290" s="4"/>
      <c r="D290" s="4">
        <f t="shared" si="5"/>
        <v>0</v>
      </c>
    </row>
    <row r="291" spans="1:4" ht="18" hidden="1">
      <c r="A291" s="7" t="s">
        <v>289</v>
      </c>
      <c r="B291" s="4"/>
      <c r="C291" s="4"/>
      <c r="D291" s="4">
        <f t="shared" si="5"/>
        <v>0</v>
      </c>
    </row>
    <row r="292" spans="1:4" ht="18" hidden="1">
      <c r="A292" s="7" t="s">
        <v>290</v>
      </c>
      <c r="B292" s="4"/>
      <c r="C292" s="4"/>
      <c r="D292" s="4">
        <f t="shared" si="5"/>
        <v>0</v>
      </c>
    </row>
    <row r="293" spans="1:4" ht="18" hidden="1">
      <c r="A293" s="7" t="s">
        <v>291</v>
      </c>
      <c r="B293" s="4"/>
      <c r="C293" s="4"/>
      <c r="D293" s="4">
        <f t="shared" si="5"/>
        <v>0</v>
      </c>
    </row>
    <row r="294" spans="1:4" ht="18" hidden="1">
      <c r="A294" s="7" t="s">
        <v>140</v>
      </c>
      <c r="B294" s="4"/>
      <c r="C294" s="4"/>
      <c r="D294" s="4">
        <f t="shared" si="5"/>
        <v>0</v>
      </c>
    </row>
    <row r="295" spans="1:4" ht="18" hidden="1">
      <c r="A295" s="24" t="s">
        <v>293</v>
      </c>
      <c r="B295" s="4"/>
      <c r="C295" s="4"/>
      <c r="D295" s="4">
        <f t="shared" si="5"/>
        <v>0</v>
      </c>
    </row>
    <row r="296" spans="1:4" ht="18" hidden="1">
      <c r="A296" s="30" t="s">
        <v>294</v>
      </c>
      <c r="B296" s="4"/>
      <c r="C296" s="4"/>
      <c r="D296" s="4">
        <f t="shared" si="5"/>
        <v>0</v>
      </c>
    </row>
    <row r="297" spans="1:4" ht="18" hidden="1">
      <c r="A297" s="3" t="s">
        <v>295</v>
      </c>
      <c r="B297" s="4"/>
      <c r="C297" s="4"/>
      <c r="D297" s="4">
        <f t="shared" si="5"/>
        <v>0</v>
      </c>
    </row>
    <row r="298" spans="1:4" ht="18" hidden="1">
      <c r="A298" s="5" t="s">
        <v>296</v>
      </c>
      <c r="B298" s="4"/>
      <c r="C298" s="4"/>
      <c r="D298" s="4">
        <f t="shared" si="5"/>
        <v>0</v>
      </c>
    </row>
    <row r="299" spans="1:4" ht="18" hidden="1">
      <c r="A299" s="31" t="s">
        <v>297</v>
      </c>
      <c r="B299" s="4"/>
      <c r="C299" s="4"/>
      <c r="D299" s="4">
        <f t="shared" si="5"/>
        <v>0</v>
      </c>
    </row>
    <row r="300" spans="1:4" ht="18" hidden="1">
      <c r="A300" s="7" t="s">
        <v>298</v>
      </c>
      <c r="B300" s="4"/>
      <c r="C300" s="4"/>
      <c r="D300" s="4">
        <f t="shared" si="5"/>
        <v>0</v>
      </c>
    </row>
    <row r="301" spans="1:4" ht="18" hidden="1">
      <c r="A301" s="5" t="s">
        <v>299</v>
      </c>
      <c r="B301" s="4"/>
      <c r="C301" s="4"/>
      <c r="D301" s="4">
        <f t="shared" si="5"/>
        <v>0</v>
      </c>
    </row>
    <row r="302" spans="1:4" ht="18" hidden="1">
      <c r="A302" s="5" t="s">
        <v>300</v>
      </c>
      <c r="B302" s="4"/>
      <c r="C302" s="4"/>
      <c r="D302" s="4">
        <f t="shared" si="5"/>
        <v>0</v>
      </c>
    </row>
    <row r="303" spans="1:4" ht="18" hidden="1">
      <c r="A303" s="7" t="s">
        <v>301</v>
      </c>
      <c r="B303" s="4"/>
      <c r="C303" s="4"/>
      <c r="D303" s="4">
        <f t="shared" si="5"/>
        <v>0</v>
      </c>
    </row>
    <row r="304" spans="1:4" ht="18" hidden="1">
      <c r="A304" s="12" t="s">
        <v>302</v>
      </c>
      <c r="B304" s="4"/>
      <c r="C304" s="4"/>
      <c r="D304" s="4">
        <f t="shared" si="5"/>
        <v>0</v>
      </c>
    </row>
    <row r="305" spans="1:4" ht="18" hidden="1">
      <c r="A305" s="12" t="s">
        <v>303</v>
      </c>
      <c r="B305" s="4"/>
      <c r="C305" s="4"/>
      <c r="D305" s="4">
        <f t="shared" si="5"/>
        <v>0</v>
      </c>
    </row>
    <row r="306" spans="1:4" ht="18" hidden="1">
      <c r="A306" s="12" t="s">
        <v>304</v>
      </c>
      <c r="B306" s="4"/>
      <c r="C306" s="4"/>
      <c r="D306" s="4">
        <f t="shared" si="5"/>
        <v>0</v>
      </c>
    </row>
    <row r="307" spans="1:4" ht="18" hidden="1">
      <c r="A307" s="12" t="s">
        <v>305</v>
      </c>
      <c r="B307" s="4"/>
      <c r="C307" s="4"/>
      <c r="D307" s="4">
        <f t="shared" si="5"/>
        <v>0</v>
      </c>
    </row>
    <row r="308" spans="1:4" ht="18">
      <c r="A308" s="7" t="s">
        <v>260</v>
      </c>
      <c r="B308" s="4">
        <v>15</v>
      </c>
      <c r="C308" s="4">
        <v>8000</v>
      </c>
      <c r="D308" s="4">
        <f t="shared" si="5"/>
        <v>120000</v>
      </c>
    </row>
    <row r="309" spans="1:4" ht="18" hidden="1">
      <c r="A309" s="32" t="s">
        <v>307</v>
      </c>
      <c r="B309" s="4"/>
      <c r="C309" s="4"/>
      <c r="D309" s="4">
        <f t="shared" si="5"/>
        <v>0</v>
      </c>
    </row>
    <row r="310" spans="1:4" ht="18" hidden="1">
      <c r="A310" s="32" t="s">
        <v>308</v>
      </c>
      <c r="B310" s="4"/>
      <c r="C310" s="4"/>
      <c r="D310" s="4">
        <f t="shared" si="5"/>
        <v>0</v>
      </c>
    </row>
    <row r="311" spans="1:4" ht="18" hidden="1">
      <c r="A311" s="32" t="s">
        <v>309</v>
      </c>
      <c r="B311" s="4"/>
      <c r="C311" s="4"/>
      <c r="D311" s="4">
        <f t="shared" si="5"/>
        <v>0</v>
      </c>
    </row>
    <row r="312" spans="1:4" ht="18" hidden="1">
      <c r="A312" s="32" t="s">
        <v>310</v>
      </c>
      <c r="B312" s="4"/>
      <c r="C312" s="4"/>
      <c r="D312" s="4">
        <f t="shared" si="5"/>
        <v>0</v>
      </c>
    </row>
    <row r="313" spans="1:4" ht="18" hidden="1">
      <c r="A313" s="5" t="s">
        <v>311</v>
      </c>
      <c r="B313" s="4"/>
      <c r="C313" s="4"/>
      <c r="D313" s="4">
        <f t="shared" si="5"/>
        <v>0</v>
      </c>
    </row>
    <row r="314" spans="1:4" ht="18" hidden="1">
      <c r="A314" s="5" t="s">
        <v>312</v>
      </c>
      <c r="B314" s="4"/>
      <c r="C314" s="4"/>
      <c r="D314" s="4">
        <f t="shared" si="5"/>
        <v>0</v>
      </c>
    </row>
    <row r="315" spans="1:4" ht="18" hidden="1">
      <c r="A315" s="5" t="s">
        <v>313</v>
      </c>
      <c r="B315" s="4"/>
      <c r="C315" s="4"/>
      <c r="D315" s="4">
        <f t="shared" si="5"/>
        <v>0</v>
      </c>
    </row>
    <row r="316" spans="1:4" ht="18" hidden="1">
      <c r="A316" s="21" t="s">
        <v>314</v>
      </c>
      <c r="B316" s="4"/>
      <c r="C316" s="4"/>
      <c r="D316" s="4">
        <f t="shared" si="5"/>
        <v>0</v>
      </c>
    </row>
    <row r="317" spans="1:4" ht="18" hidden="1">
      <c r="A317" s="21" t="s">
        <v>315</v>
      </c>
      <c r="B317" s="4"/>
      <c r="C317" s="4"/>
      <c r="D317" s="4">
        <f t="shared" si="5"/>
        <v>0</v>
      </c>
    </row>
    <row r="318" spans="1:4" ht="18" hidden="1">
      <c r="A318" s="32" t="s">
        <v>316</v>
      </c>
      <c r="B318" s="4"/>
      <c r="C318" s="4"/>
      <c r="D318" s="4">
        <f t="shared" si="5"/>
        <v>0</v>
      </c>
    </row>
    <row r="319" spans="1:4" ht="18" hidden="1">
      <c r="A319" s="32" t="s">
        <v>317</v>
      </c>
      <c r="B319" s="4"/>
      <c r="C319" s="4"/>
      <c r="D319" s="4">
        <f t="shared" si="5"/>
        <v>0</v>
      </c>
    </row>
    <row r="320" spans="1:4" ht="18" hidden="1">
      <c r="A320" s="32" t="s">
        <v>318</v>
      </c>
      <c r="B320" s="4"/>
      <c r="C320" s="4"/>
      <c r="D320" s="4">
        <f t="shared" si="5"/>
        <v>0</v>
      </c>
    </row>
    <row r="321" spans="1:4" ht="18" hidden="1">
      <c r="A321" s="32" t="s">
        <v>319</v>
      </c>
      <c r="B321" s="4"/>
      <c r="C321" s="4"/>
      <c r="D321" s="4">
        <f t="shared" si="5"/>
        <v>0</v>
      </c>
    </row>
    <row r="322" spans="1:4" ht="18" hidden="1">
      <c r="A322" s="5" t="s">
        <v>320</v>
      </c>
      <c r="B322" s="4"/>
      <c r="C322" s="4"/>
      <c r="D322" s="4">
        <f t="shared" si="5"/>
        <v>0</v>
      </c>
    </row>
    <row r="323" spans="1:4" ht="18" hidden="1">
      <c r="A323" s="32" t="s">
        <v>321</v>
      </c>
      <c r="B323" s="4"/>
      <c r="C323" s="4"/>
      <c r="D323" s="4">
        <f t="shared" si="5"/>
        <v>0</v>
      </c>
    </row>
    <row r="324" spans="1:4" ht="18" hidden="1">
      <c r="A324" s="31" t="s">
        <v>322</v>
      </c>
      <c r="B324" s="4"/>
      <c r="C324" s="4"/>
      <c r="D324" s="4">
        <f t="shared" si="5"/>
        <v>0</v>
      </c>
    </row>
    <row r="325" spans="1:4" ht="18" hidden="1">
      <c r="A325" s="7" t="s">
        <v>323</v>
      </c>
      <c r="B325" s="4"/>
      <c r="C325" s="4"/>
      <c r="D325" s="4">
        <f t="shared" si="5"/>
        <v>0</v>
      </c>
    </row>
    <row r="326" spans="1:4" ht="18" hidden="1">
      <c r="A326" s="5" t="s">
        <v>324</v>
      </c>
      <c r="B326" s="4"/>
      <c r="C326" s="4"/>
      <c r="D326" s="4">
        <f t="shared" si="5"/>
        <v>0</v>
      </c>
    </row>
    <row r="327" spans="1:4" ht="18" hidden="1">
      <c r="A327" s="5" t="s">
        <v>325</v>
      </c>
      <c r="B327" s="4"/>
      <c r="C327" s="4"/>
      <c r="D327" s="4">
        <f t="shared" si="5"/>
        <v>0</v>
      </c>
    </row>
    <row r="328" spans="1:4" ht="17.399999999999999">
      <c r="A328" s="36"/>
      <c r="B328" s="33">
        <f>SUM(B3:B327)</f>
        <v>8161.2999999999993</v>
      </c>
      <c r="C328" s="33"/>
      <c r="D328" s="33">
        <f>SUM(D3:D327)</f>
        <v>116106800</v>
      </c>
    </row>
  </sheetData>
  <protectedRanges>
    <protectedRange password="CF71" sqref="B1:D327" name="tho"/>
  </protectedRanges>
  <autoFilter ref="A2:D328" xr:uid="{00000000-0009-0000-0000-000001000000}">
    <filterColumn colId="1">
      <customFilters>
        <customFilter operator="notEqual" val=" "/>
      </customFilters>
    </filterColumn>
    <sortState xmlns:xlrd2="http://schemas.microsoft.com/office/spreadsheetml/2017/richdata2" ref="A16:D328">
      <sortCondition ref="A2:A3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VF331"/>
  <sheetViews>
    <sheetView workbookViewId="0">
      <pane xSplit="2" ySplit="6" topLeftCell="C206" activePane="bottomRight" state="frozen"/>
      <selection pane="topRight" activeCell="C1" sqref="C1"/>
      <selection pane="bottomLeft" activeCell="A7" sqref="A7"/>
      <selection pane="bottomRight" activeCell="E329" sqref="E329"/>
    </sheetView>
  </sheetViews>
  <sheetFormatPr defaultColWidth="0" defaultRowHeight="18"/>
  <cols>
    <col min="1" max="1" width="65.44140625" style="79" bestFit="1" customWidth="1"/>
    <col min="2" max="2" width="9.33203125" style="80" bestFit="1" customWidth="1"/>
    <col min="3" max="3" width="16" style="79" bestFit="1" customWidth="1"/>
    <col min="4" max="4" width="13.44140625" style="81" bestFit="1" customWidth="1"/>
    <col min="5" max="5" width="23.33203125" style="81" bestFit="1" customWidth="1"/>
    <col min="6" max="7" width="11.44140625" style="38" hidden="1" customWidth="1"/>
    <col min="8" max="8" width="11.44140625" style="66" hidden="1" customWidth="1"/>
    <col min="9" max="9" width="7" style="66" hidden="1"/>
    <col min="10" max="10" width="41.44140625" style="66" customWidth="1"/>
    <col min="11" max="11" width="6.44140625" style="66" customWidth="1"/>
    <col min="12" max="12" width="14.6640625" style="66" customWidth="1"/>
    <col min="13" max="13" width="11.44140625" style="66" customWidth="1"/>
    <col min="14" max="15" width="13" style="66" customWidth="1"/>
    <col min="16" max="25" width="9.44140625" style="66" customWidth="1"/>
    <col min="26" max="26" width="8.88671875" style="66" customWidth="1"/>
    <col min="27" max="27" width="9.44140625" style="66" customWidth="1"/>
    <col min="28" max="28" width="10.109375" style="66" customWidth="1"/>
    <col min="29" max="29" width="6.44140625" style="66" customWidth="1"/>
    <col min="30" max="30" width="6.88671875" style="66" customWidth="1"/>
    <col min="31" max="32" width="6.5546875" style="66" customWidth="1"/>
    <col min="33" max="33" width="6.33203125" style="66" customWidth="1"/>
    <col min="34" max="34" width="7.5546875" style="66" customWidth="1"/>
    <col min="35" max="35" width="9.88671875" style="66" customWidth="1"/>
    <col min="36" max="36" width="7" style="66" hidden="1" customWidth="1"/>
    <col min="37" max="38" width="11.44140625" style="66" customWidth="1"/>
    <col min="39" max="39" width="35.6640625" style="66" customWidth="1"/>
    <col min="40" max="40" width="9.109375" style="66" bestFit="1" customWidth="1"/>
    <col min="41" max="41" width="24.5546875" style="66" customWidth="1"/>
    <col min="42" max="42" width="14.109375" style="66" customWidth="1"/>
    <col min="43" max="43" width="25.33203125" style="66" customWidth="1"/>
    <col min="44" max="44" width="9.109375" style="66" bestFit="1" customWidth="1"/>
    <col min="45" max="45" width="14.6640625" style="66" customWidth="1"/>
    <col min="46" max="47" width="12.109375" style="66" customWidth="1"/>
    <col min="48" max="48" width="14.5546875" style="66" customWidth="1"/>
    <col min="49" max="49" width="5" style="66" customWidth="1"/>
    <col min="50" max="51" width="6.44140625" style="66" hidden="1" customWidth="1"/>
    <col min="52" max="52" width="5" style="66" customWidth="1"/>
    <col min="53" max="53" width="8.44140625" style="66" hidden="1" customWidth="1"/>
    <col min="54" max="54" width="9" style="66" hidden="1" customWidth="1"/>
    <col min="55" max="55" width="5" style="66" customWidth="1"/>
    <col min="56" max="56" width="0" style="66" hidden="1" customWidth="1"/>
    <col min="57" max="57" width="6.44140625" style="66" hidden="1" customWidth="1"/>
    <col min="58" max="58" width="5" style="66" customWidth="1"/>
    <col min="59" max="59" width="8.44140625" style="66" hidden="1" customWidth="1"/>
    <col min="60" max="60" width="6.44140625" style="66" hidden="1" customWidth="1"/>
    <col min="61" max="61" width="5" style="66" customWidth="1"/>
    <col min="62" max="62" width="0" style="66" hidden="1" customWidth="1"/>
    <col min="63" max="63" width="7.109375" style="66" hidden="1" customWidth="1"/>
    <col min="64" max="64" width="5" style="66" customWidth="1"/>
    <col min="65" max="65" width="0" style="66" hidden="1" customWidth="1"/>
    <col min="66" max="66" width="6.44140625" style="66" hidden="1" customWidth="1"/>
    <col min="67" max="67" width="6.44140625" style="66" customWidth="1"/>
    <col min="68" max="68" width="0" style="66" hidden="1" customWidth="1"/>
    <col min="69" max="70" width="6.44140625" style="66" hidden="1" customWidth="1"/>
    <col min="71" max="71" width="0" style="66" hidden="1" customWidth="1"/>
    <col min="72" max="73" width="6.44140625" style="66" hidden="1" customWidth="1"/>
    <col min="74" max="74" width="6.109375" style="66" hidden="1" customWidth="1"/>
    <col min="75" max="75" width="9.109375" style="66" hidden="1" customWidth="1"/>
    <col min="76" max="76" width="6.88671875" style="66" customWidth="1"/>
    <col min="77" max="77" width="0" style="66" hidden="1" customWidth="1"/>
    <col min="78" max="78" width="6.44140625" style="66" hidden="1" customWidth="1"/>
    <col min="79" max="79" width="6.44140625" style="66" customWidth="1"/>
    <col min="80" max="80" width="7.44140625" style="66" hidden="1" customWidth="1"/>
    <col min="81" max="81" width="6.44140625" style="66" hidden="1" customWidth="1"/>
    <col min="82" max="82" width="5.44140625" style="66" customWidth="1"/>
    <col min="83" max="84" width="6.44140625" style="66" hidden="1" customWidth="1"/>
    <col min="85" max="85" width="4.88671875" style="66" customWidth="1"/>
    <col min="86" max="86" width="0" style="66" hidden="1" customWidth="1"/>
    <col min="87" max="87" width="9.44140625" style="66" hidden="1" customWidth="1"/>
    <col min="88" max="89" width="0" style="66" hidden="1" customWidth="1"/>
    <col min="90" max="90" width="6.44140625" style="66" hidden="1" customWidth="1"/>
    <col min="91" max="91" width="0" style="66" hidden="1" customWidth="1"/>
    <col min="92" max="93" width="6.44140625" style="66" hidden="1" customWidth="1"/>
    <col min="94" max="94" width="5.44140625" style="66" customWidth="1"/>
    <col min="95" max="96" width="6.44140625" style="66" hidden="1" customWidth="1"/>
    <col min="97" max="97" width="0" style="66" hidden="1" customWidth="1"/>
    <col min="98" max="99" width="6.44140625" style="66" hidden="1" customWidth="1"/>
    <col min="100" max="100" width="5.88671875" style="66" customWidth="1"/>
    <col min="101" max="102" width="6.44140625" style="66" hidden="1" customWidth="1"/>
    <col min="103" max="103" width="5.44140625" style="66" customWidth="1"/>
    <col min="104" max="105" width="6.44140625" style="66" hidden="1" customWidth="1"/>
    <col min="106" max="106" width="5.44140625" style="66" customWidth="1"/>
    <col min="107" max="107" width="9.44140625" style="66" hidden="1" customWidth="1"/>
    <col min="108" max="108" width="0" style="66" hidden="1" customWidth="1"/>
    <col min="109" max="109" width="6" style="66" customWidth="1"/>
    <col min="110" max="110" width="0" style="66" hidden="1" customWidth="1"/>
    <col min="111" max="112" width="6.44140625" style="66" hidden="1" customWidth="1"/>
    <col min="113" max="113" width="0" style="66" hidden="1" customWidth="1"/>
    <col min="114" max="114" width="6.44140625" style="66" hidden="1" customWidth="1"/>
    <col min="115" max="115" width="5" style="66" customWidth="1"/>
    <col min="116" max="116" width="0" style="66" hidden="1" customWidth="1"/>
    <col min="117" max="118" width="6.44140625" style="66" hidden="1" customWidth="1"/>
    <col min="119" max="119" width="0" style="66" hidden="1" customWidth="1"/>
    <col min="120" max="121" width="6.44140625" style="66" hidden="1" customWidth="1"/>
    <col min="122" max="122" width="0" style="66" hidden="1" customWidth="1"/>
    <col min="123" max="123" width="6.44140625" style="66" hidden="1" customWidth="1"/>
    <col min="124" max="124" width="5" style="66" customWidth="1"/>
    <col min="125" max="125" width="0" style="66" hidden="1" customWidth="1"/>
    <col min="126" max="126" width="5" style="66" customWidth="1"/>
    <col min="127" max="127" width="9.44140625" style="66" customWidth="1"/>
    <col min="128" max="128" width="0" style="66" hidden="1" customWidth="1"/>
    <col min="129" max="129" width="5" style="66" customWidth="1"/>
    <col min="130" max="130" width="6.44140625" style="66" hidden="1" customWidth="1"/>
    <col min="131" max="131" width="0" style="66" hidden="1" customWidth="1"/>
    <col min="132" max="132" width="5" style="66" customWidth="1"/>
    <col min="133" max="133" width="0" style="66" hidden="1" customWidth="1"/>
    <col min="134" max="134" width="6.44140625" style="66" hidden="1" customWidth="1"/>
    <col min="135" max="135" width="5" style="66" customWidth="1"/>
    <col min="136" max="136" width="0" style="66" hidden="1" customWidth="1"/>
    <col min="137" max="137" width="9.44140625" style="66" hidden="1" customWidth="1"/>
    <col min="138" max="138" width="5" style="66" customWidth="1"/>
    <col min="139" max="139" width="6.88671875" style="66" hidden="1" customWidth="1"/>
    <col min="140" max="140" width="9.44140625" style="66" hidden="1" customWidth="1"/>
    <col min="141" max="141" width="5" style="66" customWidth="1"/>
    <col min="142" max="142" width="0" style="66" hidden="1" customWidth="1"/>
    <col min="143" max="143" width="9.44140625" style="66" hidden="1" customWidth="1"/>
    <col min="144" max="144" width="5" style="66" customWidth="1"/>
    <col min="145" max="145" width="7.44140625" style="66" hidden="1" customWidth="1"/>
    <col min="146" max="146" width="6.44140625" style="66" customWidth="1"/>
    <col min="147" max="147" width="6.44140625" style="66" hidden="1" customWidth="1"/>
    <col min="148" max="148" width="7.109375" style="66" customWidth="1"/>
    <col min="149" max="149" width="9.44140625" style="66" hidden="1" customWidth="1"/>
    <col min="150" max="150" width="6.44140625" style="66" hidden="1" customWidth="1"/>
    <col min="151" max="151" width="7.109375" style="66" customWidth="1"/>
    <col min="152" max="152" width="9.44140625" style="66" hidden="1" customWidth="1"/>
    <col min="153" max="153" width="0" style="66" hidden="1" customWidth="1"/>
    <col min="154" max="154" width="7.109375" style="66" customWidth="1"/>
    <col min="155" max="156" width="0" style="66" hidden="1" customWidth="1"/>
    <col min="157" max="157" width="7.109375" style="66" customWidth="1"/>
    <col min="158" max="159" width="0" style="66" hidden="1" customWidth="1"/>
    <col min="160" max="160" width="7.109375" style="66" customWidth="1"/>
    <col min="161" max="161" width="6.44140625" style="66" hidden="1" customWidth="1"/>
    <col min="162" max="162" width="5.88671875" style="66" hidden="1" customWidth="1"/>
    <col min="163" max="163" width="7.109375" style="66" customWidth="1"/>
    <col min="164" max="164" width="7.44140625" style="66" hidden="1" customWidth="1"/>
    <col min="165" max="165" width="6.44140625" style="66" hidden="1" customWidth="1"/>
    <col min="166" max="166" width="7.109375" style="66" customWidth="1"/>
    <col min="167" max="167" width="6.44140625" style="66" hidden="1" customWidth="1"/>
    <col min="168" max="168" width="8.44140625" style="66" hidden="1" customWidth="1"/>
    <col min="169" max="169" width="7.109375" style="66" customWidth="1"/>
    <col min="170" max="170" width="5" style="66" hidden="1" customWidth="1"/>
    <col min="171" max="171" width="6.44140625" style="66" customWidth="1"/>
    <col min="172" max="173" width="6.44140625" style="66" hidden="1" customWidth="1"/>
    <col min="174" max="174" width="6.88671875" style="66" customWidth="1"/>
    <col min="175" max="177" width="6.44140625" style="66" hidden="1" customWidth="1"/>
    <col min="178" max="179" width="0" style="66" hidden="1" customWidth="1"/>
    <col min="180" max="180" width="6.44140625" style="66" customWidth="1"/>
    <col min="181" max="181" width="8.44140625" style="66" hidden="1" customWidth="1"/>
    <col min="182" max="182" width="0" style="66" hidden="1" customWidth="1"/>
    <col min="183" max="183" width="6.44140625" style="66" hidden="1" customWidth="1"/>
    <col min="184" max="184" width="8.44140625" style="66" hidden="1" customWidth="1"/>
    <col min="185" max="185" width="0" style="66" hidden="1" customWidth="1"/>
    <col min="186" max="186" width="6.44140625" style="66" customWidth="1"/>
    <col min="187" max="187" width="0" style="66" hidden="1" customWidth="1"/>
    <col min="188" max="188" width="9" style="66" hidden="1" customWidth="1"/>
    <col min="189" max="189" width="7.5546875" style="66" customWidth="1"/>
    <col min="190" max="190" width="11" style="66" hidden="1" customWidth="1"/>
    <col min="191" max="191" width="9.44140625" style="66" customWidth="1"/>
    <col min="192" max="192" width="0" style="66" hidden="1" customWidth="1"/>
    <col min="193" max="196" width="6.44140625" style="66" customWidth="1"/>
    <col min="197" max="197" width="6.88671875" style="66" customWidth="1"/>
    <col min="198" max="198" width="6.44140625" style="66" customWidth="1"/>
    <col min="199" max="199" width="7" style="66" hidden="1" customWidth="1"/>
    <col min="200" max="200" width="8.88671875" style="66" hidden="1" customWidth="1"/>
    <col min="201" max="201" width="7" style="66" hidden="1" customWidth="1"/>
    <col min="202" max="202" width="0" style="66" hidden="1" customWidth="1"/>
    <col min="203" max="203" width="7" style="66" hidden="1" customWidth="1"/>
    <col min="204" max="204" width="8.88671875" style="66" hidden="1" customWidth="1"/>
    <col min="205" max="205" width="0" style="66" hidden="1" customWidth="1"/>
    <col min="206" max="206" width="7" style="66" hidden="1" customWidth="1"/>
    <col min="207" max="207" width="8.88671875" style="66" hidden="1" customWidth="1"/>
    <col min="208" max="208" width="0" style="66" hidden="1" customWidth="1"/>
    <col min="209" max="209" width="7" style="66" hidden="1" customWidth="1"/>
    <col min="210" max="210" width="8.88671875" style="66" hidden="1" customWidth="1"/>
    <col min="211" max="212" width="7" style="66" hidden="1" customWidth="1"/>
    <col min="213" max="213" width="8.88671875" style="66" hidden="1" customWidth="1"/>
    <col min="214" max="215" width="7" style="66" hidden="1" customWidth="1"/>
    <col min="216" max="216" width="6.5546875" style="66" customWidth="1"/>
    <col min="217" max="217" width="6.44140625" style="66" customWidth="1"/>
    <col min="218" max="219" width="11.44140625" style="66" hidden="1" customWidth="1"/>
    <col min="220" max="220" width="6.44140625" style="66" customWidth="1"/>
    <col min="221" max="222" width="11.44140625" style="66" hidden="1" customWidth="1"/>
    <col min="223" max="223" width="7.44140625" style="66" customWidth="1"/>
    <col min="224" max="224" width="11.44140625" style="66" hidden="1" customWidth="1"/>
    <col min="225" max="225" width="6.44140625" style="66" customWidth="1"/>
    <col min="226" max="226" width="11.44140625" style="66" hidden="1" customWidth="1"/>
    <col min="227" max="227" width="9" style="66" customWidth="1"/>
    <col min="228" max="228" width="7" style="66" hidden="1" customWidth="1"/>
    <col min="229" max="229" width="0" style="66" hidden="1" customWidth="1"/>
    <col min="230" max="230" width="8.5546875" style="66" customWidth="1"/>
    <col min="231" max="231" width="8.88671875" style="66" hidden="1" customWidth="1"/>
    <col min="232" max="232" width="0" style="66" hidden="1" customWidth="1"/>
    <col min="233" max="233" width="6.44140625" style="66" customWidth="1"/>
    <col min="234" max="234" width="8.88671875" style="66" hidden="1" customWidth="1"/>
    <col min="235" max="235" width="0" style="66" hidden="1" customWidth="1"/>
    <col min="236" max="236" width="7" style="66" customWidth="1"/>
    <col min="237" max="237" width="8.88671875" style="66" hidden="1" customWidth="1"/>
    <col min="238" max="239" width="7" style="66" hidden="1" customWidth="1"/>
    <col min="240" max="240" width="7" style="66" customWidth="1"/>
    <col min="241" max="242" width="7" style="66" hidden="1" customWidth="1"/>
    <col min="243" max="243" width="7.5546875" style="66" customWidth="1"/>
    <col min="244" max="244" width="8.44140625" style="66" hidden="1" customWidth="1"/>
    <col min="245" max="245" width="11.44140625" style="66" hidden="1" customWidth="1"/>
    <col min="246" max="246" width="7" style="66" customWidth="1"/>
    <col min="247" max="253" width="11.44140625" style="66" hidden="1" customWidth="1"/>
    <col min="254" max="254" width="6.44140625" style="66" customWidth="1"/>
    <col min="255" max="255" width="11.44140625" style="66" hidden="1" customWidth="1"/>
    <col min="256" max="264" width="7" style="66" hidden="1" customWidth="1"/>
    <col min="265" max="265" width="7" style="66" hidden="1"/>
    <col min="266" max="266" width="41.44140625" style="66" customWidth="1"/>
    <col min="267" max="267" width="6.44140625" style="66" customWidth="1"/>
    <col min="268" max="268" width="14.6640625" style="66" customWidth="1"/>
    <col min="269" max="269" width="11.44140625" style="66" customWidth="1"/>
    <col min="270" max="271" width="13" style="66" customWidth="1"/>
    <col min="272" max="281" width="9.44140625" style="66" customWidth="1"/>
    <col min="282" max="282" width="8.88671875" style="66" customWidth="1"/>
    <col min="283" max="283" width="9.44140625" style="66" customWidth="1"/>
    <col min="284" max="284" width="10.109375" style="66" customWidth="1"/>
    <col min="285" max="285" width="6.44140625" style="66" customWidth="1"/>
    <col min="286" max="286" width="6.88671875" style="66" customWidth="1"/>
    <col min="287" max="288" width="6.5546875" style="66" customWidth="1"/>
    <col min="289" max="289" width="6.33203125" style="66" customWidth="1"/>
    <col min="290" max="290" width="7.5546875" style="66" customWidth="1"/>
    <col min="291" max="291" width="9.88671875" style="66" customWidth="1"/>
    <col min="292" max="292" width="7" style="66" hidden="1" customWidth="1"/>
    <col min="293" max="294" width="11.44140625" style="66" customWidth="1"/>
    <col min="295" max="295" width="35.6640625" style="66" customWidth="1"/>
    <col min="296" max="296" width="9.109375" style="66" bestFit="1" customWidth="1"/>
    <col min="297" max="297" width="24.5546875" style="66" customWidth="1"/>
    <col min="298" max="298" width="14.109375" style="66" customWidth="1"/>
    <col min="299" max="299" width="25.33203125" style="66" customWidth="1"/>
    <col min="300" max="300" width="9.109375" style="66" bestFit="1" customWidth="1"/>
    <col min="301" max="301" width="14.6640625" style="66" customWidth="1"/>
    <col min="302" max="303" width="12.109375" style="66" customWidth="1"/>
    <col min="304" max="304" width="14.5546875" style="66" customWidth="1"/>
    <col min="305" max="305" width="5" style="66" customWidth="1"/>
    <col min="306" max="307" width="7" style="66" hidden="1" customWidth="1"/>
    <col min="308" max="308" width="5" style="66" customWidth="1"/>
    <col min="309" max="310" width="7" style="66" hidden="1" customWidth="1"/>
    <col min="311" max="311" width="5" style="66" customWidth="1"/>
    <col min="312" max="313" width="7" style="66" hidden="1" customWidth="1"/>
    <col min="314" max="314" width="5" style="66" customWidth="1"/>
    <col min="315" max="316" width="7" style="66" hidden="1" customWidth="1"/>
    <col min="317" max="317" width="5" style="66" customWidth="1"/>
    <col min="318" max="319" width="7" style="66" hidden="1" customWidth="1"/>
    <col min="320" max="320" width="5" style="66" customWidth="1"/>
    <col min="321" max="322" width="7" style="66" hidden="1" customWidth="1"/>
    <col min="323" max="323" width="6.44140625" style="66" customWidth="1"/>
    <col min="324" max="331" width="7" style="66" hidden="1" customWidth="1"/>
    <col min="332" max="332" width="6.88671875" style="66" customWidth="1"/>
    <col min="333" max="334" width="7" style="66" hidden="1" customWidth="1"/>
    <col min="335" max="335" width="6.44140625" style="66" customWidth="1"/>
    <col min="336" max="337" width="7" style="66" hidden="1" customWidth="1"/>
    <col min="338" max="338" width="5.44140625" style="66" customWidth="1"/>
    <col min="339" max="340" width="7" style="66" hidden="1" customWidth="1"/>
    <col min="341" max="341" width="4.88671875" style="66" customWidth="1"/>
    <col min="342" max="349" width="7" style="66" hidden="1" customWidth="1"/>
    <col min="350" max="350" width="5.44140625" style="66" customWidth="1"/>
    <col min="351" max="355" width="7" style="66" hidden="1" customWidth="1"/>
    <col min="356" max="356" width="5.88671875" style="66" customWidth="1"/>
    <col min="357" max="358" width="7" style="66" hidden="1" customWidth="1"/>
    <col min="359" max="359" width="5.44140625" style="66" customWidth="1"/>
    <col min="360" max="361" width="7" style="66" hidden="1" customWidth="1"/>
    <col min="362" max="362" width="5.44140625" style="66" customWidth="1"/>
    <col min="363" max="364" width="7" style="66" hidden="1" customWidth="1"/>
    <col min="365" max="365" width="6" style="66" customWidth="1"/>
    <col min="366" max="370" width="7" style="66" hidden="1" customWidth="1"/>
    <col min="371" max="371" width="5" style="66" customWidth="1"/>
    <col min="372" max="379" width="7" style="66" hidden="1" customWidth="1"/>
    <col min="380" max="380" width="5" style="66" customWidth="1"/>
    <col min="381" max="381" width="7" style="66" hidden="1" customWidth="1"/>
    <col min="382" max="382" width="5" style="66" customWidth="1"/>
    <col min="383" max="383" width="9.44140625" style="66" customWidth="1"/>
    <col min="384" max="384" width="7" style="66" hidden="1" customWidth="1"/>
    <col min="385" max="385" width="5" style="66" customWidth="1"/>
    <col min="386" max="387" width="7" style="66" hidden="1" customWidth="1"/>
    <col min="388" max="388" width="5" style="66" customWidth="1"/>
    <col min="389" max="390" width="7" style="66" hidden="1" customWidth="1"/>
    <col min="391" max="391" width="5" style="66" customWidth="1"/>
    <col min="392" max="393" width="7" style="66" hidden="1" customWidth="1"/>
    <col min="394" max="394" width="5" style="66" customWidth="1"/>
    <col min="395" max="396" width="7" style="66" hidden="1" customWidth="1"/>
    <col min="397" max="397" width="5" style="66" customWidth="1"/>
    <col min="398" max="399" width="7" style="66" hidden="1" customWidth="1"/>
    <col min="400" max="400" width="5" style="66" customWidth="1"/>
    <col min="401" max="401" width="7" style="66" hidden="1" customWidth="1"/>
    <col min="402" max="402" width="6.44140625" style="66" customWidth="1"/>
    <col min="403" max="403" width="7" style="66" hidden="1" customWidth="1"/>
    <col min="404" max="404" width="7.109375" style="66" customWidth="1"/>
    <col min="405" max="406" width="7" style="66" hidden="1" customWidth="1"/>
    <col min="407" max="407" width="7.109375" style="66" customWidth="1"/>
    <col min="408" max="409" width="7" style="66" hidden="1" customWidth="1"/>
    <col min="410" max="410" width="7.109375" style="66" customWidth="1"/>
    <col min="411" max="412" width="7" style="66" hidden="1" customWidth="1"/>
    <col min="413" max="413" width="7.109375" style="66" customWidth="1"/>
    <col min="414" max="415" width="7" style="66" hidden="1" customWidth="1"/>
    <col min="416" max="416" width="7.109375" style="66" customWidth="1"/>
    <col min="417" max="418" width="7" style="66" hidden="1" customWidth="1"/>
    <col min="419" max="419" width="7.109375" style="66" customWidth="1"/>
    <col min="420" max="421" width="7" style="66" hidden="1" customWidth="1"/>
    <col min="422" max="422" width="7.109375" style="66" customWidth="1"/>
    <col min="423" max="424" width="7" style="66" hidden="1" customWidth="1"/>
    <col min="425" max="425" width="7.109375" style="66" customWidth="1"/>
    <col min="426" max="426" width="7" style="66" hidden="1" customWidth="1"/>
    <col min="427" max="427" width="6.44140625" style="66" customWidth="1"/>
    <col min="428" max="429" width="7" style="66" hidden="1" customWidth="1"/>
    <col min="430" max="430" width="6.88671875" style="66" customWidth="1"/>
    <col min="431" max="435" width="7" style="66" hidden="1" customWidth="1"/>
    <col min="436" max="436" width="6.44140625" style="66" customWidth="1"/>
    <col min="437" max="441" width="7" style="66" hidden="1" customWidth="1"/>
    <col min="442" max="442" width="6.44140625" style="66" customWidth="1"/>
    <col min="443" max="444" width="7" style="66" hidden="1" customWidth="1"/>
    <col min="445" max="445" width="7.5546875" style="66" customWidth="1"/>
    <col min="446" max="446" width="7" style="66" hidden="1" customWidth="1"/>
    <col min="447" max="447" width="9.44140625" style="66" customWidth="1"/>
    <col min="448" max="448" width="7" style="66" hidden="1" customWidth="1"/>
    <col min="449" max="452" width="6.44140625" style="66" customWidth="1"/>
    <col min="453" max="453" width="6.88671875" style="66" customWidth="1"/>
    <col min="454" max="454" width="6.44140625" style="66" customWidth="1"/>
    <col min="455" max="471" width="7" style="66" hidden="1" customWidth="1"/>
    <col min="472" max="472" width="6.5546875" style="66" customWidth="1"/>
    <col min="473" max="473" width="6.44140625" style="66" customWidth="1"/>
    <col min="474" max="475" width="7" style="66" hidden="1" customWidth="1"/>
    <col min="476" max="476" width="6.44140625" style="66" customWidth="1"/>
    <col min="477" max="478" width="7" style="66" hidden="1" customWidth="1"/>
    <col min="479" max="479" width="7.44140625" style="66" customWidth="1"/>
    <col min="480" max="480" width="7" style="66" hidden="1" customWidth="1"/>
    <col min="481" max="481" width="6.44140625" style="66" customWidth="1"/>
    <col min="482" max="482" width="7" style="66" hidden="1" customWidth="1"/>
    <col min="483" max="483" width="9" style="66" customWidth="1"/>
    <col min="484" max="485" width="7" style="66" hidden="1" customWidth="1"/>
    <col min="486" max="486" width="8.5546875" style="66" customWidth="1"/>
    <col min="487" max="488" width="7" style="66" hidden="1" customWidth="1"/>
    <col min="489" max="489" width="6.44140625" style="66" customWidth="1"/>
    <col min="490" max="491" width="7" style="66" hidden="1" customWidth="1"/>
    <col min="492" max="492" width="7" style="66" customWidth="1"/>
    <col min="493" max="495" width="7" style="66" hidden="1" customWidth="1"/>
    <col min="496" max="496" width="7" style="66" customWidth="1"/>
    <col min="497" max="498" width="7" style="66" hidden="1" customWidth="1"/>
    <col min="499" max="499" width="7.5546875" style="66" customWidth="1"/>
    <col min="500" max="501" width="7" style="66" hidden="1" customWidth="1"/>
    <col min="502" max="502" width="7" style="66" customWidth="1"/>
    <col min="503" max="509" width="7" style="66" hidden="1" customWidth="1"/>
    <col min="510" max="510" width="6.44140625" style="66" customWidth="1"/>
    <col min="511" max="520" width="7" style="66" hidden="1" customWidth="1"/>
    <col min="521" max="521" width="7" style="66" hidden="1"/>
    <col min="522" max="522" width="41.44140625" style="66" customWidth="1"/>
    <col min="523" max="523" width="6.44140625" style="66" customWidth="1"/>
    <col min="524" max="524" width="14.6640625" style="66" customWidth="1"/>
    <col min="525" max="525" width="11.44140625" style="66" customWidth="1"/>
    <col min="526" max="527" width="13" style="66" customWidth="1"/>
    <col min="528" max="537" width="9.44140625" style="66" customWidth="1"/>
    <col min="538" max="538" width="8.88671875" style="66" customWidth="1"/>
    <col min="539" max="539" width="9.44140625" style="66" customWidth="1"/>
    <col min="540" max="540" width="10.109375" style="66" customWidth="1"/>
    <col min="541" max="541" width="6.44140625" style="66" customWidth="1"/>
    <col min="542" max="542" width="6.88671875" style="66" customWidth="1"/>
    <col min="543" max="544" width="6.5546875" style="66" customWidth="1"/>
    <col min="545" max="545" width="6.33203125" style="66" customWidth="1"/>
    <col min="546" max="546" width="7.5546875" style="66" customWidth="1"/>
    <col min="547" max="547" width="9.88671875" style="66" customWidth="1"/>
    <col min="548" max="548" width="7" style="66" hidden="1" customWidth="1"/>
    <col min="549" max="550" width="11.44140625" style="66" customWidth="1"/>
    <col min="551" max="551" width="35.6640625" style="66" customWidth="1"/>
    <col min="552" max="552" width="9.109375" style="66" bestFit="1" customWidth="1"/>
    <col min="553" max="553" width="24.5546875" style="66" customWidth="1"/>
    <col min="554" max="554" width="14.109375" style="66" customWidth="1"/>
    <col min="555" max="555" width="25.33203125" style="66" customWidth="1"/>
    <col min="556" max="556" width="9.109375" style="66" bestFit="1" customWidth="1"/>
    <col min="557" max="557" width="14.6640625" style="66" customWidth="1"/>
    <col min="558" max="559" width="12.109375" style="66" customWidth="1"/>
    <col min="560" max="560" width="14.5546875" style="66" customWidth="1"/>
    <col min="561" max="561" width="5" style="66" customWidth="1"/>
    <col min="562" max="563" width="7" style="66" hidden="1" customWidth="1"/>
    <col min="564" max="564" width="5" style="66" customWidth="1"/>
    <col min="565" max="566" width="7" style="66" hidden="1" customWidth="1"/>
    <col min="567" max="567" width="5" style="66" customWidth="1"/>
    <col min="568" max="569" width="7" style="66" hidden="1" customWidth="1"/>
    <col min="570" max="570" width="5" style="66" customWidth="1"/>
    <col min="571" max="572" width="7" style="66" hidden="1" customWidth="1"/>
    <col min="573" max="573" width="5" style="66" customWidth="1"/>
    <col min="574" max="575" width="7" style="66" hidden="1" customWidth="1"/>
    <col min="576" max="576" width="5" style="66" customWidth="1"/>
    <col min="577" max="578" width="7" style="66" hidden="1" customWidth="1"/>
    <col min="579" max="579" width="6.44140625" style="66" customWidth="1"/>
    <col min="580" max="587" width="7" style="66" hidden="1" customWidth="1"/>
    <col min="588" max="588" width="6.88671875" style="66" customWidth="1"/>
    <col min="589" max="590" width="7" style="66" hidden="1" customWidth="1"/>
    <col min="591" max="591" width="6.44140625" style="66" customWidth="1"/>
    <col min="592" max="593" width="7" style="66" hidden="1" customWidth="1"/>
    <col min="594" max="594" width="5.44140625" style="66" customWidth="1"/>
    <col min="595" max="596" width="7" style="66" hidden="1" customWidth="1"/>
    <col min="597" max="597" width="4.88671875" style="66" customWidth="1"/>
    <col min="598" max="605" width="7" style="66" hidden="1" customWidth="1"/>
    <col min="606" max="606" width="5.44140625" style="66" customWidth="1"/>
    <col min="607" max="611" width="7" style="66" hidden="1" customWidth="1"/>
    <col min="612" max="612" width="5.88671875" style="66" customWidth="1"/>
    <col min="613" max="614" width="7" style="66" hidden="1" customWidth="1"/>
    <col min="615" max="615" width="5.44140625" style="66" customWidth="1"/>
    <col min="616" max="617" width="7" style="66" hidden="1" customWidth="1"/>
    <col min="618" max="618" width="5.44140625" style="66" customWidth="1"/>
    <col min="619" max="620" width="7" style="66" hidden="1" customWidth="1"/>
    <col min="621" max="621" width="6" style="66" customWidth="1"/>
    <col min="622" max="626" width="7" style="66" hidden="1" customWidth="1"/>
    <col min="627" max="627" width="5" style="66" customWidth="1"/>
    <col min="628" max="635" width="7" style="66" hidden="1" customWidth="1"/>
    <col min="636" max="636" width="5" style="66" customWidth="1"/>
    <col min="637" max="637" width="7" style="66" hidden="1" customWidth="1"/>
    <col min="638" max="638" width="5" style="66" customWidth="1"/>
    <col min="639" max="639" width="9.44140625" style="66" customWidth="1"/>
    <col min="640" max="640" width="7" style="66" hidden="1" customWidth="1"/>
    <col min="641" max="641" width="5" style="66" customWidth="1"/>
    <col min="642" max="643" width="7" style="66" hidden="1" customWidth="1"/>
    <col min="644" max="644" width="5" style="66" customWidth="1"/>
    <col min="645" max="646" width="7" style="66" hidden="1" customWidth="1"/>
    <col min="647" max="647" width="5" style="66" customWidth="1"/>
    <col min="648" max="649" width="7" style="66" hidden="1" customWidth="1"/>
    <col min="650" max="650" width="5" style="66" customWidth="1"/>
    <col min="651" max="652" width="7" style="66" hidden="1" customWidth="1"/>
    <col min="653" max="653" width="5" style="66" customWidth="1"/>
    <col min="654" max="655" width="7" style="66" hidden="1" customWidth="1"/>
    <col min="656" max="656" width="5" style="66" customWidth="1"/>
    <col min="657" max="657" width="7" style="66" hidden="1" customWidth="1"/>
    <col min="658" max="658" width="6.44140625" style="66" customWidth="1"/>
    <col min="659" max="659" width="7" style="66" hidden="1" customWidth="1"/>
    <col min="660" max="660" width="7.109375" style="66" customWidth="1"/>
    <col min="661" max="662" width="7" style="66" hidden="1" customWidth="1"/>
    <col min="663" max="663" width="7.109375" style="66" customWidth="1"/>
    <col min="664" max="665" width="7" style="66" hidden="1" customWidth="1"/>
    <col min="666" max="666" width="7.109375" style="66" customWidth="1"/>
    <col min="667" max="668" width="7" style="66" hidden="1" customWidth="1"/>
    <col min="669" max="669" width="7.109375" style="66" customWidth="1"/>
    <col min="670" max="671" width="7" style="66" hidden="1" customWidth="1"/>
    <col min="672" max="672" width="7.109375" style="66" customWidth="1"/>
    <col min="673" max="674" width="7" style="66" hidden="1" customWidth="1"/>
    <col min="675" max="675" width="7.109375" style="66" customWidth="1"/>
    <col min="676" max="677" width="7" style="66" hidden="1" customWidth="1"/>
    <col min="678" max="678" width="7.109375" style="66" customWidth="1"/>
    <col min="679" max="680" width="7" style="66" hidden="1" customWidth="1"/>
    <col min="681" max="681" width="7.109375" style="66" customWidth="1"/>
    <col min="682" max="682" width="7" style="66" hidden="1" customWidth="1"/>
    <col min="683" max="683" width="6.44140625" style="66" customWidth="1"/>
    <col min="684" max="685" width="7" style="66" hidden="1" customWidth="1"/>
    <col min="686" max="686" width="6.88671875" style="66" customWidth="1"/>
    <col min="687" max="691" width="7" style="66" hidden="1" customWidth="1"/>
    <col min="692" max="692" width="6.44140625" style="66" customWidth="1"/>
    <col min="693" max="697" width="7" style="66" hidden="1" customWidth="1"/>
    <col min="698" max="698" width="6.44140625" style="66" customWidth="1"/>
    <col min="699" max="700" width="7" style="66" hidden="1" customWidth="1"/>
    <col min="701" max="701" width="7.5546875" style="66" customWidth="1"/>
    <col min="702" max="702" width="7" style="66" hidden="1" customWidth="1"/>
    <col min="703" max="703" width="9.44140625" style="66" customWidth="1"/>
    <col min="704" max="704" width="7" style="66" hidden="1" customWidth="1"/>
    <col min="705" max="708" width="6.44140625" style="66" customWidth="1"/>
    <col min="709" max="709" width="6.88671875" style="66" customWidth="1"/>
    <col min="710" max="710" width="6.44140625" style="66" customWidth="1"/>
    <col min="711" max="727" width="7" style="66" hidden="1" customWidth="1"/>
    <col min="728" max="728" width="6.5546875" style="66" customWidth="1"/>
    <col min="729" max="729" width="6.44140625" style="66" customWidth="1"/>
    <col min="730" max="731" width="7" style="66" hidden="1" customWidth="1"/>
    <col min="732" max="732" width="6.44140625" style="66" customWidth="1"/>
    <col min="733" max="734" width="7" style="66" hidden="1" customWidth="1"/>
    <col min="735" max="735" width="7.44140625" style="66" customWidth="1"/>
    <col min="736" max="736" width="7" style="66" hidden="1" customWidth="1"/>
    <col min="737" max="737" width="6.44140625" style="66" customWidth="1"/>
    <col min="738" max="738" width="7" style="66" hidden="1" customWidth="1"/>
    <col min="739" max="739" width="9" style="66" customWidth="1"/>
    <col min="740" max="741" width="7" style="66" hidden="1" customWidth="1"/>
    <col min="742" max="742" width="8.5546875" style="66" customWidth="1"/>
    <col min="743" max="744" width="7" style="66" hidden="1" customWidth="1"/>
    <col min="745" max="745" width="6.44140625" style="66" customWidth="1"/>
    <col min="746" max="747" width="7" style="66" hidden="1" customWidth="1"/>
    <col min="748" max="748" width="7" style="66" customWidth="1"/>
    <col min="749" max="751" width="7" style="66" hidden="1" customWidth="1"/>
    <col min="752" max="752" width="7" style="66" customWidth="1"/>
    <col min="753" max="754" width="7" style="66" hidden="1" customWidth="1"/>
    <col min="755" max="755" width="7.5546875" style="66" customWidth="1"/>
    <col min="756" max="757" width="7" style="66" hidden="1" customWidth="1"/>
    <col min="758" max="758" width="7" style="66" customWidth="1"/>
    <col min="759" max="765" width="7" style="66" hidden="1" customWidth="1"/>
    <col min="766" max="766" width="6.44140625" style="66" customWidth="1"/>
    <col min="767" max="776" width="7" style="66" hidden="1" customWidth="1"/>
    <col min="777" max="777" width="7" style="66" hidden="1"/>
    <col min="778" max="778" width="41.44140625" style="66" customWidth="1"/>
    <col min="779" max="779" width="6.44140625" style="66" customWidth="1"/>
    <col min="780" max="780" width="14.6640625" style="66" customWidth="1"/>
    <col min="781" max="781" width="11.44140625" style="66" customWidth="1"/>
    <col min="782" max="783" width="13" style="66" customWidth="1"/>
    <col min="784" max="793" width="9.44140625" style="66" customWidth="1"/>
    <col min="794" max="794" width="8.88671875" style="66" customWidth="1"/>
    <col min="795" max="795" width="9.44140625" style="66" customWidth="1"/>
    <col min="796" max="796" width="10.109375" style="66" customWidth="1"/>
    <col min="797" max="797" width="6.44140625" style="66" customWidth="1"/>
    <col min="798" max="798" width="6.88671875" style="66" customWidth="1"/>
    <col min="799" max="800" width="6.5546875" style="66" customWidth="1"/>
    <col min="801" max="801" width="6.33203125" style="66" customWidth="1"/>
    <col min="802" max="802" width="7.5546875" style="66" customWidth="1"/>
    <col min="803" max="803" width="9.88671875" style="66" customWidth="1"/>
    <col min="804" max="804" width="7" style="66" hidden="1" customWidth="1"/>
    <col min="805" max="806" width="11.44140625" style="66" customWidth="1"/>
    <col min="807" max="807" width="35.6640625" style="66" customWidth="1"/>
    <col min="808" max="808" width="9.109375" style="66" bestFit="1" customWidth="1"/>
    <col min="809" max="809" width="24.5546875" style="66" customWidth="1"/>
    <col min="810" max="810" width="14.109375" style="66" customWidth="1"/>
    <col min="811" max="811" width="25.33203125" style="66" customWidth="1"/>
    <col min="812" max="812" width="9.109375" style="66" bestFit="1" customWidth="1"/>
    <col min="813" max="813" width="14.6640625" style="66" customWidth="1"/>
    <col min="814" max="815" width="12.109375" style="66" customWidth="1"/>
    <col min="816" max="816" width="14.5546875" style="66" customWidth="1"/>
    <col min="817" max="817" width="5" style="66" customWidth="1"/>
    <col min="818" max="819" width="7" style="66" hidden="1" customWidth="1"/>
    <col min="820" max="820" width="5" style="66" customWidth="1"/>
    <col min="821" max="822" width="7" style="66" hidden="1" customWidth="1"/>
    <col min="823" max="823" width="5" style="66" customWidth="1"/>
    <col min="824" max="825" width="7" style="66" hidden="1" customWidth="1"/>
    <col min="826" max="826" width="5" style="66" customWidth="1"/>
    <col min="827" max="828" width="7" style="66" hidden="1" customWidth="1"/>
    <col min="829" max="829" width="5" style="66" customWidth="1"/>
    <col min="830" max="831" width="7" style="66" hidden="1" customWidth="1"/>
    <col min="832" max="832" width="5" style="66" customWidth="1"/>
    <col min="833" max="834" width="7" style="66" hidden="1" customWidth="1"/>
    <col min="835" max="835" width="6.44140625" style="66" customWidth="1"/>
    <col min="836" max="843" width="7" style="66" hidden="1" customWidth="1"/>
    <col min="844" max="844" width="6.88671875" style="66" customWidth="1"/>
    <col min="845" max="846" width="7" style="66" hidden="1" customWidth="1"/>
    <col min="847" max="847" width="6.44140625" style="66" customWidth="1"/>
    <col min="848" max="849" width="7" style="66" hidden="1" customWidth="1"/>
    <col min="850" max="850" width="5.44140625" style="66" customWidth="1"/>
    <col min="851" max="852" width="7" style="66" hidden="1" customWidth="1"/>
    <col min="853" max="853" width="4.88671875" style="66" customWidth="1"/>
    <col min="854" max="861" width="7" style="66" hidden="1" customWidth="1"/>
    <col min="862" max="862" width="5.44140625" style="66" customWidth="1"/>
    <col min="863" max="867" width="7" style="66" hidden="1" customWidth="1"/>
    <col min="868" max="868" width="5.88671875" style="66" customWidth="1"/>
    <col min="869" max="870" width="7" style="66" hidden="1" customWidth="1"/>
    <col min="871" max="871" width="5.44140625" style="66" customWidth="1"/>
    <col min="872" max="873" width="7" style="66" hidden="1" customWidth="1"/>
    <col min="874" max="874" width="5.44140625" style="66" customWidth="1"/>
    <col min="875" max="876" width="7" style="66" hidden="1" customWidth="1"/>
    <col min="877" max="877" width="6" style="66" customWidth="1"/>
    <col min="878" max="882" width="7" style="66" hidden="1" customWidth="1"/>
    <col min="883" max="883" width="5" style="66" customWidth="1"/>
    <col min="884" max="891" width="7" style="66" hidden="1" customWidth="1"/>
    <col min="892" max="892" width="5" style="66" customWidth="1"/>
    <col min="893" max="893" width="7" style="66" hidden="1" customWidth="1"/>
    <col min="894" max="894" width="5" style="66" customWidth="1"/>
    <col min="895" max="895" width="9.44140625" style="66" customWidth="1"/>
    <col min="896" max="896" width="7" style="66" hidden="1" customWidth="1"/>
    <col min="897" max="897" width="5" style="66" customWidth="1"/>
    <col min="898" max="899" width="7" style="66" hidden="1" customWidth="1"/>
    <col min="900" max="900" width="5" style="66" customWidth="1"/>
    <col min="901" max="902" width="7" style="66" hidden="1" customWidth="1"/>
    <col min="903" max="903" width="5" style="66" customWidth="1"/>
    <col min="904" max="905" width="7" style="66" hidden="1" customWidth="1"/>
    <col min="906" max="906" width="5" style="66" customWidth="1"/>
    <col min="907" max="908" width="7" style="66" hidden="1" customWidth="1"/>
    <col min="909" max="909" width="5" style="66" customWidth="1"/>
    <col min="910" max="911" width="7" style="66" hidden="1" customWidth="1"/>
    <col min="912" max="912" width="5" style="66" customWidth="1"/>
    <col min="913" max="913" width="7" style="66" hidden="1" customWidth="1"/>
    <col min="914" max="914" width="6.44140625" style="66" customWidth="1"/>
    <col min="915" max="915" width="7" style="66" hidden="1" customWidth="1"/>
    <col min="916" max="916" width="7.109375" style="66" customWidth="1"/>
    <col min="917" max="918" width="7" style="66" hidden="1" customWidth="1"/>
    <col min="919" max="919" width="7.109375" style="66" customWidth="1"/>
    <col min="920" max="921" width="7" style="66" hidden="1" customWidth="1"/>
    <col min="922" max="922" width="7.109375" style="66" customWidth="1"/>
    <col min="923" max="924" width="7" style="66" hidden="1" customWidth="1"/>
    <col min="925" max="925" width="7.109375" style="66" customWidth="1"/>
    <col min="926" max="927" width="7" style="66" hidden="1" customWidth="1"/>
    <col min="928" max="928" width="7.109375" style="66" customWidth="1"/>
    <col min="929" max="930" width="7" style="66" hidden="1" customWidth="1"/>
    <col min="931" max="931" width="7.109375" style="66" customWidth="1"/>
    <col min="932" max="933" width="7" style="66" hidden="1" customWidth="1"/>
    <col min="934" max="934" width="7.109375" style="66" customWidth="1"/>
    <col min="935" max="936" width="7" style="66" hidden="1" customWidth="1"/>
    <col min="937" max="937" width="7.109375" style="66" customWidth="1"/>
    <col min="938" max="938" width="7" style="66" hidden="1" customWidth="1"/>
    <col min="939" max="939" width="6.44140625" style="66" customWidth="1"/>
    <col min="940" max="941" width="7" style="66" hidden="1" customWidth="1"/>
    <col min="942" max="942" width="6.88671875" style="66" customWidth="1"/>
    <col min="943" max="947" width="7" style="66" hidden="1" customWidth="1"/>
    <col min="948" max="948" width="6.44140625" style="66" customWidth="1"/>
    <col min="949" max="953" width="7" style="66" hidden="1" customWidth="1"/>
    <col min="954" max="954" width="6.44140625" style="66" customWidth="1"/>
    <col min="955" max="956" width="7" style="66" hidden="1" customWidth="1"/>
    <col min="957" max="957" width="7.5546875" style="66" customWidth="1"/>
    <col min="958" max="958" width="7" style="66" hidden="1" customWidth="1"/>
    <col min="959" max="959" width="9.44140625" style="66" customWidth="1"/>
    <col min="960" max="960" width="7" style="66" hidden="1" customWidth="1"/>
    <col min="961" max="964" width="6.44140625" style="66" customWidth="1"/>
    <col min="965" max="965" width="6.88671875" style="66" customWidth="1"/>
    <col min="966" max="966" width="6.44140625" style="66" customWidth="1"/>
    <col min="967" max="983" width="7" style="66" hidden="1" customWidth="1"/>
    <col min="984" max="984" width="6.5546875" style="66" customWidth="1"/>
    <col min="985" max="985" width="6.44140625" style="66" customWidth="1"/>
    <col min="986" max="987" width="7" style="66" hidden="1" customWidth="1"/>
    <col min="988" max="988" width="6.44140625" style="66" customWidth="1"/>
    <col min="989" max="990" width="7" style="66" hidden="1" customWidth="1"/>
    <col min="991" max="991" width="7.44140625" style="66" customWidth="1"/>
    <col min="992" max="992" width="7" style="66" hidden="1" customWidth="1"/>
    <col min="993" max="993" width="6.44140625" style="66" customWidth="1"/>
    <col min="994" max="994" width="7" style="66" hidden="1" customWidth="1"/>
    <col min="995" max="995" width="9" style="66" customWidth="1"/>
    <col min="996" max="997" width="7" style="66" hidden="1" customWidth="1"/>
    <col min="998" max="998" width="8.5546875" style="66" customWidth="1"/>
    <col min="999" max="1000" width="7" style="66" hidden="1" customWidth="1"/>
    <col min="1001" max="1001" width="6.44140625" style="66" customWidth="1"/>
    <col min="1002" max="1003" width="7" style="66" hidden="1" customWidth="1"/>
    <col min="1004" max="1004" width="7" style="66" customWidth="1"/>
    <col min="1005" max="1007" width="7" style="66" hidden="1" customWidth="1"/>
    <col min="1008" max="1008" width="7" style="66" customWidth="1"/>
    <col min="1009" max="1010" width="7" style="66" hidden="1" customWidth="1"/>
    <col min="1011" max="1011" width="7.5546875" style="66" customWidth="1"/>
    <col min="1012" max="1013" width="7" style="66" hidden="1" customWidth="1"/>
    <col min="1014" max="1014" width="7" style="66" customWidth="1"/>
    <col min="1015" max="1021" width="7" style="66" hidden="1" customWidth="1"/>
    <col min="1022" max="1022" width="6.44140625" style="66" customWidth="1"/>
    <col min="1023" max="1032" width="7" style="66" hidden="1" customWidth="1"/>
    <col min="1033" max="1033" width="7" style="66" hidden="1"/>
    <col min="1034" max="1034" width="41.44140625" style="66" customWidth="1"/>
    <col min="1035" max="1035" width="6.44140625" style="66" customWidth="1"/>
    <col min="1036" max="1036" width="14.6640625" style="66" customWidth="1"/>
    <col min="1037" max="1037" width="11.44140625" style="66" customWidth="1"/>
    <col min="1038" max="1039" width="13" style="66" customWidth="1"/>
    <col min="1040" max="1049" width="9.44140625" style="66" customWidth="1"/>
    <col min="1050" max="1050" width="8.88671875" style="66" customWidth="1"/>
    <col min="1051" max="1051" width="9.44140625" style="66" customWidth="1"/>
    <col min="1052" max="1052" width="10.109375" style="66" customWidth="1"/>
    <col min="1053" max="1053" width="6.44140625" style="66" customWidth="1"/>
    <col min="1054" max="1054" width="6.88671875" style="66" customWidth="1"/>
    <col min="1055" max="1056" width="6.5546875" style="66" customWidth="1"/>
    <col min="1057" max="1057" width="6.33203125" style="66" customWidth="1"/>
    <col min="1058" max="1058" width="7.5546875" style="66" customWidth="1"/>
    <col min="1059" max="1059" width="9.88671875" style="66" customWidth="1"/>
    <col min="1060" max="1060" width="7" style="66" hidden="1" customWidth="1"/>
    <col min="1061" max="1062" width="11.44140625" style="66" customWidth="1"/>
    <col min="1063" max="1063" width="35.6640625" style="66" customWidth="1"/>
    <col min="1064" max="1064" width="9.109375" style="66" bestFit="1" customWidth="1"/>
    <col min="1065" max="1065" width="24.5546875" style="66" customWidth="1"/>
    <col min="1066" max="1066" width="14.109375" style="66" customWidth="1"/>
    <col min="1067" max="1067" width="25.33203125" style="66" customWidth="1"/>
    <col min="1068" max="1068" width="9.109375" style="66" bestFit="1" customWidth="1"/>
    <col min="1069" max="1069" width="14.6640625" style="66" customWidth="1"/>
    <col min="1070" max="1071" width="12.109375" style="66" customWidth="1"/>
    <col min="1072" max="1072" width="14.5546875" style="66" customWidth="1"/>
    <col min="1073" max="1073" width="5" style="66" customWidth="1"/>
    <col min="1074" max="1075" width="7" style="66" hidden="1" customWidth="1"/>
    <col min="1076" max="1076" width="5" style="66" customWidth="1"/>
    <col min="1077" max="1078" width="7" style="66" hidden="1" customWidth="1"/>
    <col min="1079" max="1079" width="5" style="66" customWidth="1"/>
    <col min="1080" max="1081" width="7" style="66" hidden="1" customWidth="1"/>
    <col min="1082" max="1082" width="5" style="66" customWidth="1"/>
    <col min="1083" max="1084" width="7" style="66" hidden="1" customWidth="1"/>
    <col min="1085" max="1085" width="5" style="66" customWidth="1"/>
    <col min="1086" max="1087" width="7" style="66" hidden="1" customWidth="1"/>
    <col min="1088" max="1088" width="5" style="66" customWidth="1"/>
    <col min="1089" max="1090" width="7" style="66" hidden="1" customWidth="1"/>
    <col min="1091" max="1091" width="6.44140625" style="66" customWidth="1"/>
    <col min="1092" max="1099" width="7" style="66" hidden="1" customWidth="1"/>
    <col min="1100" max="1100" width="6.88671875" style="66" customWidth="1"/>
    <col min="1101" max="1102" width="7" style="66" hidden="1" customWidth="1"/>
    <col min="1103" max="1103" width="6.44140625" style="66" customWidth="1"/>
    <col min="1104" max="1105" width="7" style="66" hidden="1" customWidth="1"/>
    <col min="1106" max="1106" width="5.44140625" style="66" customWidth="1"/>
    <col min="1107" max="1108" width="7" style="66" hidden="1" customWidth="1"/>
    <col min="1109" max="1109" width="4.88671875" style="66" customWidth="1"/>
    <col min="1110" max="1117" width="7" style="66" hidden="1" customWidth="1"/>
    <col min="1118" max="1118" width="5.44140625" style="66" customWidth="1"/>
    <col min="1119" max="1123" width="7" style="66" hidden="1" customWidth="1"/>
    <col min="1124" max="1124" width="5.88671875" style="66" customWidth="1"/>
    <col min="1125" max="1126" width="7" style="66" hidden="1" customWidth="1"/>
    <col min="1127" max="1127" width="5.44140625" style="66" customWidth="1"/>
    <col min="1128" max="1129" width="7" style="66" hidden="1" customWidth="1"/>
    <col min="1130" max="1130" width="5.44140625" style="66" customWidth="1"/>
    <col min="1131" max="1132" width="7" style="66" hidden="1" customWidth="1"/>
    <col min="1133" max="1133" width="6" style="66" customWidth="1"/>
    <col min="1134" max="1138" width="7" style="66" hidden="1" customWidth="1"/>
    <col min="1139" max="1139" width="5" style="66" customWidth="1"/>
    <col min="1140" max="1147" width="7" style="66" hidden="1" customWidth="1"/>
    <col min="1148" max="1148" width="5" style="66" customWidth="1"/>
    <col min="1149" max="1149" width="7" style="66" hidden="1" customWidth="1"/>
    <col min="1150" max="1150" width="5" style="66" customWidth="1"/>
    <col min="1151" max="1151" width="9.44140625" style="66" customWidth="1"/>
    <col min="1152" max="1152" width="7" style="66" hidden="1" customWidth="1"/>
    <col min="1153" max="1153" width="5" style="66" customWidth="1"/>
    <col min="1154" max="1155" width="7" style="66" hidden="1" customWidth="1"/>
    <col min="1156" max="1156" width="5" style="66" customWidth="1"/>
    <col min="1157" max="1158" width="7" style="66" hidden="1" customWidth="1"/>
    <col min="1159" max="1159" width="5" style="66" customWidth="1"/>
    <col min="1160" max="1161" width="7" style="66" hidden="1" customWidth="1"/>
    <col min="1162" max="1162" width="5" style="66" customWidth="1"/>
    <col min="1163" max="1164" width="7" style="66" hidden="1" customWidth="1"/>
    <col min="1165" max="1165" width="5" style="66" customWidth="1"/>
    <col min="1166" max="1167" width="7" style="66" hidden="1" customWidth="1"/>
    <col min="1168" max="1168" width="5" style="66" customWidth="1"/>
    <col min="1169" max="1169" width="7" style="66" hidden="1" customWidth="1"/>
    <col min="1170" max="1170" width="6.44140625" style="66" customWidth="1"/>
    <col min="1171" max="1171" width="7" style="66" hidden="1" customWidth="1"/>
    <col min="1172" max="1172" width="7.109375" style="66" customWidth="1"/>
    <col min="1173" max="1174" width="7" style="66" hidden="1" customWidth="1"/>
    <col min="1175" max="1175" width="7.109375" style="66" customWidth="1"/>
    <col min="1176" max="1177" width="7" style="66" hidden="1" customWidth="1"/>
    <col min="1178" max="1178" width="7.109375" style="66" customWidth="1"/>
    <col min="1179" max="1180" width="7" style="66" hidden="1" customWidth="1"/>
    <col min="1181" max="1181" width="7.109375" style="66" customWidth="1"/>
    <col min="1182" max="1183" width="7" style="66" hidden="1" customWidth="1"/>
    <col min="1184" max="1184" width="7.109375" style="66" customWidth="1"/>
    <col min="1185" max="1186" width="7" style="66" hidden="1" customWidth="1"/>
    <col min="1187" max="1187" width="7.109375" style="66" customWidth="1"/>
    <col min="1188" max="1189" width="7" style="66" hidden="1" customWidth="1"/>
    <col min="1190" max="1190" width="7.109375" style="66" customWidth="1"/>
    <col min="1191" max="1192" width="7" style="66" hidden="1" customWidth="1"/>
    <col min="1193" max="1193" width="7.109375" style="66" customWidth="1"/>
    <col min="1194" max="1194" width="7" style="66" hidden="1" customWidth="1"/>
    <col min="1195" max="1195" width="6.44140625" style="66" customWidth="1"/>
    <col min="1196" max="1197" width="7" style="66" hidden="1" customWidth="1"/>
    <col min="1198" max="1198" width="6.88671875" style="66" customWidth="1"/>
    <col min="1199" max="1203" width="7" style="66" hidden="1" customWidth="1"/>
    <col min="1204" max="1204" width="6.44140625" style="66" customWidth="1"/>
    <col min="1205" max="1209" width="7" style="66" hidden="1" customWidth="1"/>
    <col min="1210" max="1210" width="6.44140625" style="66" customWidth="1"/>
    <col min="1211" max="1212" width="7" style="66" hidden="1" customWidth="1"/>
    <col min="1213" max="1213" width="7.5546875" style="66" customWidth="1"/>
    <col min="1214" max="1214" width="7" style="66" hidden="1" customWidth="1"/>
    <col min="1215" max="1215" width="9.44140625" style="66" customWidth="1"/>
    <col min="1216" max="1216" width="7" style="66" hidden="1" customWidth="1"/>
    <col min="1217" max="1220" width="6.44140625" style="66" customWidth="1"/>
    <col min="1221" max="1221" width="6.88671875" style="66" customWidth="1"/>
    <col min="1222" max="1222" width="6.44140625" style="66" customWidth="1"/>
    <col min="1223" max="1239" width="7" style="66" hidden="1" customWidth="1"/>
    <col min="1240" max="1240" width="6.5546875" style="66" customWidth="1"/>
    <col min="1241" max="1241" width="6.44140625" style="66" customWidth="1"/>
    <col min="1242" max="1243" width="7" style="66" hidden="1" customWidth="1"/>
    <col min="1244" max="1244" width="6.44140625" style="66" customWidth="1"/>
    <col min="1245" max="1246" width="7" style="66" hidden="1" customWidth="1"/>
    <col min="1247" max="1247" width="7.44140625" style="66" customWidth="1"/>
    <col min="1248" max="1248" width="7" style="66" hidden="1" customWidth="1"/>
    <col min="1249" max="1249" width="6.44140625" style="66" customWidth="1"/>
    <col min="1250" max="1250" width="7" style="66" hidden="1" customWidth="1"/>
    <col min="1251" max="1251" width="9" style="66" customWidth="1"/>
    <col min="1252" max="1253" width="7" style="66" hidden="1" customWidth="1"/>
    <col min="1254" max="1254" width="8.5546875" style="66" customWidth="1"/>
    <col min="1255" max="1256" width="7" style="66" hidden="1" customWidth="1"/>
    <col min="1257" max="1257" width="6.44140625" style="66" customWidth="1"/>
    <col min="1258" max="1259" width="7" style="66" hidden="1" customWidth="1"/>
    <col min="1260" max="1260" width="7" style="66" customWidth="1"/>
    <col min="1261" max="1263" width="7" style="66" hidden="1" customWidth="1"/>
    <col min="1264" max="1264" width="7" style="66" customWidth="1"/>
    <col min="1265" max="1266" width="7" style="66" hidden="1" customWidth="1"/>
    <col min="1267" max="1267" width="7.5546875" style="66" customWidth="1"/>
    <col min="1268" max="1269" width="7" style="66" hidden="1" customWidth="1"/>
    <col min="1270" max="1270" width="7" style="66" customWidth="1"/>
    <col min="1271" max="1277" width="7" style="66" hidden="1" customWidth="1"/>
    <col min="1278" max="1278" width="6.44140625" style="66" customWidth="1"/>
    <col min="1279" max="1288" width="7" style="66" hidden="1" customWidth="1"/>
    <col min="1289" max="1289" width="7" style="66" hidden="1"/>
    <col min="1290" max="1290" width="41.44140625" style="66" customWidth="1"/>
    <col min="1291" max="1291" width="6.44140625" style="66" customWidth="1"/>
    <col min="1292" max="1292" width="14.6640625" style="66" customWidth="1"/>
    <col min="1293" max="1293" width="11.44140625" style="66" customWidth="1"/>
    <col min="1294" max="1295" width="13" style="66" customWidth="1"/>
    <col min="1296" max="1305" width="9.44140625" style="66" customWidth="1"/>
    <col min="1306" max="1306" width="8.88671875" style="66" customWidth="1"/>
    <col min="1307" max="1307" width="9.44140625" style="66" customWidth="1"/>
    <col min="1308" max="1308" width="10.109375" style="66" customWidth="1"/>
    <col min="1309" max="1309" width="6.44140625" style="66" customWidth="1"/>
    <col min="1310" max="1310" width="6.88671875" style="66" customWidth="1"/>
    <col min="1311" max="1312" width="6.5546875" style="66" customWidth="1"/>
    <col min="1313" max="1313" width="6.33203125" style="66" customWidth="1"/>
    <col min="1314" max="1314" width="7.5546875" style="66" customWidth="1"/>
    <col min="1315" max="1315" width="9.88671875" style="66" customWidth="1"/>
    <col min="1316" max="1316" width="7" style="66" hidden="1" customWidth="1"/>
    <col min="1317" max="1318" width="11.44140625" style="66" customWidth="1"/>
    <col min="1319" max="1319" width="35.6640625" style="66" customWidth="1"/>
    <col min="1320" max="1320" width="9.109375" style="66" bestFit="1" customWidth="1"/>
    <col min="1321" max="1321" width="24.5546875" style="66" customWidth="1"/>
    <col min="1322" max="1322" width="14.109375" style="66" customWidth="1"/>
    <col min="1323" max="1323" width="25.33203125" style="66" customWidth="1"/>
    <col min="1324" max="1324" width="9.109375" style="66" bestFit="1" customWidth="1"/>
    <col min="1325" max="1325" width="14.6640625" style="66" customWidth="1"/>
    <col min="1326" max="1327" width="12.109375" style="66" customWidth="1"/>
    <col min="1328" max="1328" width="14.5546875" style="66" customWidth="1"/>
    <col min="1329" max="1329" width="5" style="66" customWidth="1"/>
    <col min="1330" max="1331" width="7" style="66" hidden="1" customWidth="1"/>
    <col min="1332" max="1332" width="5" style="66" customWidth="1"/>
    <col min="1333" max="1334" width="7" style="66" hidden="1" customWidth="1"/>
    <col min="1335" max="1335" width="5" style="66" customWidth="1"/>
    <col min="1336" max="1337" width="7" style="66" hidden="1" customWidth="1"/>
    <col min="1338" max="1338" width="5" style="66" customWidth="1"/>
    <col min="1339" max="1340" width="7" style="66" hidden="1" customWidth="1"/>
    <col min="1341" max="1341" width="5" style="66" customWidth="1"/>
    <col min="1342" max="1343" width="7" style="66" hidden="1" customWidth="1"/>
    <col min="1344" max="1344" width="5" style="66" customWidth="1"/>
    <col min="1345" max="1346" width="7" style="66" hidden="1" customWidth="1"/>
    <col min="1347" max="1347" width="6.44140625" style="66" customWidth="1"/>
    <col min="1348" max="1355" width="7" style="66" hidden="1" customWidth="1"/>
    <col min="1356" max="1356" width="6.88671875" style="66" customWidth="1"/>
    <col min="1357" max="1358" width="7" style="66" hidden="1" customWidth="1"/>
    <col min="1359" max="1359" width="6.44140625" style="66" customWidth="1"/>
    <col min="1360" max="1361" width="7" style="66" hidden="1" customWidth="1"/>
    <col min="1362" max="1362" width="5.44140625" style="66" customWidth="1"/>
    <col min="1363" max="1364" width="7" style="66" hidden="1" customWidth="1"/>
    <col min="1365" max="1365" width="4.88671875" style="66" customWidth="1"/>
    <col min="1366" max="1373" width="7" style="66" hidden="1" customWidth="1"/>
    <col min="1374" max="1374" width="5.44140625" style="66" customWidth="1"/>
    <col min="1375" max="1379" width="7" style="66" hidden="1" customWidth="1"/>
    <col min="1380" max="1380" width="5.88671875" style="66" customWidth="1"/>
    <col min="1381" max="1382" width="7" style="66" hidden="1" customWidth="1"/>
    <col min="1383" max="1383" width="5.44140625" style="66" customWidth="1"/>
    <col min="1384" max="1385" width="7" style="66" hidden="1" customWidth="1"/>
    <col min="1386" max="1386" width="5.44140625" style="66" customWidth="1"/>
    <col min="1387" max="1388" width="7" style="66" hidden="1" customWidth="1"/>
    <col min="1389" max="1389" width="6" style="66" customWidth="1"/>
    <col min="1390" max="1394" width="7" style="66" hidden="1" customWidth="1"/>
    <col min="1395" max="1395" width="5" style="66" customWidth="1"/>
    <col min="1396" max="1403" width="7" style="66" hidden="1" customWidth="1"/>
    <col min="1404" max="1404" width="5" style="66" customWidth="1"/>
    <col min="1405" max="1405" width="7" style="66" hidden="1" customWidth="1"/>
    <col min="1406" max="1406" width="5" style="66" customWidth="1"/>
    <col min="1407" max="1407" width="9.44140625" style="66" customWidth="1"/>
    <col min="1408" max="1408" width="7" style="66" hidden="1" customWidth="1"/>
    <col min="1409" max="1409" width="5" style="66" customWidth="1"/>
    <col min="1410" max="1411" width="7" style="66" hidden="1" customWidth="1"/>
    <col min="1412" max="1412" width="5" style="66" customWidth="1"/>
    <col min="1413" max="1414" width="7" style="66" hidden="1" customWidth="1"/>
    <col min="1415" max="1415" width="5" style="66" customWidth="1"/>
    <col min="1416" max="1417" width="7" style="66" hidden="1" customWidth="1"/>
    <col min="1418" max="1418" width="5" style="66" customWidth="1"/>
    <col min="1419" max="1420" width="7" style="66" hidden="1" customWidth="1"/>
    <col min="1421" max="1421" width="5" style="66" customWidth="1"/>
    <col min="1422" max="1423" width="7" style="66" hidden="1" customWidth="1"/>
    <col min="1424" max="1424" width="5" style="66" customWidth="1"/>
    <col min="1425" max="1425" width="7" style="66" hidden="1" customWidth="1"/>
    <col min="1426" max="1426" width="6.44140625" style="66" customWidth="1"/>
    <col min="1427" max="1427" width="7" style="66" hidden="1" customWidth="1"/>
    <col min="1428" max="1428" width="7.109375" style="66" customWidth="1"/>
    <col min="1429" max="1430" width="7" style="66" hidden="1" customWidth="1"/>
    <col min="1431" max="1431" width="7.109375" style="66" customWidth="1"/>
    <col min="1432" max="1433" width="7" style="66" hidden="1" customWidth="1"/>
    <col min="1434" max="1434" width="7.109375" style="66" customWidth="1"/>
    <col min="1435" max="1436" width="7" style="66" hidden="1" customWidth="1"/>
    <col min="1437" max="1437" width="7.109375" style="66" customWidth="1"/>
    <col min="1438" max="1439" width="7" style="66" hidden="1" customWidth="1"/>
    <col min="1440" max="1440" width="7.109375" style="66" customWidth="1"/>
    <col min="1441" max="1442" width="7" style="66" hidden="1" customWidth="1"/>
    <col min="1443" max="1443" width="7.109375" style="66" customWidth="1"/>
    <col min="1444" max="1445" width="7" style="66" hidden="1" customWidth="1"/>
    <col min="1446" max="1446" width="7.109375" style="66" customWidth="1"/>
    <col min="1447" max="1448" width="7" style="66" hidden="1" customWidth="1"/>
    <col min="1449" max="1449" width="7.109375" style="66" customWidth="1"/>
    <col min="1450" max="1450" width="7" style="66" hidden="1" customWidth="1"/>
    <col min="1451" max="1451" width="6.44140625" style="66" customWidth="1"/>
    <col min="1452" max="1453" width="7" style="66" hidden="1" customWidth="1"/>
    <col min="1454" max="1454" width="6.88671875" style="66" customWidth="1"/>
    <col min="1455" max="1459" width="7" style="66" hidden="1" customWidth="1"/>
    <col min="1460" max="1460" width="6.44140625" style="66" customWidth="1"/>
    <col min="1461" max="1465" width="7" style="66" hidden="1" customWidth="1"/>
    <col min="1466" max="1466" width="6.44140625" style="66" customWidth="1"/>
    <col min="1467" max="1468" width="7" style="66" hidden="1" customWidth="1"/>
    <col min="1469" max="1469" width="7.5546875" style="66" customWidth="1"/>
    <col min="1470" max="1470" width="7" style="66" hidden="1" customWidth="1"/>
    <col min="1471" max="1471" width="9.44140625" style="66" customWidth="1"/>
    <col min="1472" max="1472" width="7" style="66" hidden="1" customWidth="1"/>
    <col min="1473" max="1476" width="6.44140625" style="66" customWidth="1"/>
    <col min="1477" max="1477" width="6.88671875" style="66" customWidth="1"/>
    <col min="1478" max="1478" width="6.44140625" style="66" customWidth="1"/>
    <col min="1479" max="1495" width="7" style="66" hidden="1" customWidth="1"/>
    <col min="1496" max="1496" width="6.5546875" style="66" customWidth="1"/>
    <col min="1497" max="1497" width="6.44140625" style="66" customWidth="1"/>
    <col min="1498" max="1499" width="7" style="66" hidden="1" customWidth="1"/>
    <col min="1500" max="1500" width="6.44140625" style="66" customWidth="1"/>
    <col min="1501" max="1502" width="7" style="66" hidden="1" customWidth="1"/>
    <col min="1503" max="1503" width="7.44140625" style="66" customWidth="1"/>
    <col min="1504" max="1504" width="7" style="66" hidden="1" customWidth="1"/>
    <col min="1505" max="1505" width="6.44140625" style="66" customWidth="1"/>
    <col min="1506" max="1506" width="7" style="66" hidden="1" customWidth="1"/>
    <col min="1507" max="1507" width="9" style="66" customWidth="1"/>
    <col min="1508" max="1509" width="7" style="66" hidden="1" customWidth="1"/>
    <col min="1510" max="1510" width="8.5546875" style="66" customWidth="1"/>
    <col min="1511" max="1512" width="7" style="66" hidden="1" customWidth="1"/>
    <col min="1513" max="1513" width="6.44140625" style="66" customWidth="1"/>
    <col min="1514" max="1515" width="7" style="66" hidden="1" customWidth="1"/>
    <col min="1516" max="1516" width="7" style="66" customWidth="1"/>
    <col min="1517" max="1519" width="7" style="66" hidden="1" customWidth="1"/>
    <col min="1520" max="1520" width="7" style="66" customWidth="1"/>
    <col min="1521" max="1522" width="7" style="66" hidden="1" customWidth="1"/>
    <col min="1523" max="1523" width="7.5546875" style="66" customWidth="1"/>
    <col min="1524" max="1525" width="7" style="66" hidden="1" customWidth="1"/>
    <col min="1526" max="1526" width="7" style="66" customWidth="1"/>
    <col min="1527" max="1533" width="7" style="66" hidden="1" customWidth="1"/>
    <col min="1534" max="1534" width="6.44140625" style="66" customWidth="1"/>
    <col min="1535" max="1544" width="7" style="66" hidden="1" customWidth="1"/>
    <col min="1545" max="1545" width="7" style="66" hidden="1"/>
    <col min="1546" max="1546" width="41.44140625" style="66" customWidth="1"/>
    <col min="1547" max="1547" width="6.44140625" style="66" customWidth="1"/>
    <col min="1548" max="1548" width="14.6640625" style="66" customWidth="1"/>
    <col min="1549" max="1549" width="11.44140625" style="66" customWidth="1"/>
    <col min="1550" max="1551" width="13" style="66" customWidth="1"/>
    <col min="1552" max="1561" width="9.44140625" style="66" customWidth="1"/>
    <col min="1562" max="1562" width="8.88671875" style="66" customWidth="1"/>
    <col min="1563" max="1563" width="9.44140625" style="66" customWidth="1"/>
    <col min="1564" max="1564" width="10.109375" style="66" customWidth="1"/>
    <col min="1565" max="1565" width="6.44140625" style="66" customWidth="1"/>
    <col min="1566" max="1566" width="6.88671875" style="66" customWidth="1"/>
    <col min="1567" max="1568" width="6.5546875" style="66" customWidth="1"/>
    <col min="1569" max="1569" width="6.33203125" style="66" customWidth="1"/>
    <col min="1570" max="1570" width="7.5546875" style="66" customWidth="1"/>
    <col min="1571" max="1571" width="9.88671875" style="66" customWidth="1"/>
    <col min="1572" max="1572" width="7" style="66" hidden="1" customWidth="1"/>
    <col min="1573" max="1574" width="11.44140625" style="66" customWidth="1"/>
    <col min="1575" max="1575" width="35.6640625" style="66" customWidth="1"/>
    <col min="1576" max="1576" width="9.109375" style="66" bestFit="1" customWidth="1"/>
    <col min="1577" max="1577" width="24.5546875" style="66" customWidth="1"/>
    <col min="1578" max="1578" width="14.109375" style="66" customWidth="1"/>
    <col min="1579" max="1579" width="25.33203125" style="66" customWidth="1"/>
    <col min="1580" max="1580" width="9.109375" style="66" bestFit="1" customWidth="1"/>
    <col min="1581" max="1581" width="14.6640625" style="66" customWidth="1"/>
    <col min="1582" max="1583" width="12.109375" style="66" customWidth="1"/>
    <col min="1584" max="1584" width="14.5546875" style="66" customWidth="1"/>
    <col min="1585" max="1585" width="5" style="66" customWidth="1"/>
    <col min="1586" max="1587" width="7" style="66" hidden="1" customWidth="1"/>
    <col min="1588" max="1588" width="5" style="66" customWidth="1"/>
    <col min="1589" max="1590" width="7" style="66" hidden="1" customWidth="1"/>
    <col min="1591" max="1591" width="5" style="66" customWidth="1"/>
    <col min="1592" max="1593" width="7" style="66" hidden="1" customWidth="1"/>
    <col min="1594" max="1594" width="5" style="66" customWidth="1"/>
    <col min="1595" max="1596" width="7" style="66" hidden="1" customWidth="1"/>
    <col min="1597" max="1597" width="5" style="66" customWidth="1"/>
    <col min="1598" max="1599" width="7" style="66" hidden="1" customWidth="1"/>
    <col min="1600" max="1600" width="5" style="66" customWidth="1"/>
    <col min="1601" max="1602" width="7" style="66" hidden="1" customWidth="1"/>
    <col min="1603" max="1603" width="6.44140625" style="66" customWidth="1"/>
    <col min="1604" max="1611" width="7" style="66" hidden="1" customWidth="1"/>
    <col min="1612" max="1612" width="6.88671875" style="66" customWidth="1"/>
    <col min="1613" max="1614" width="7" style="66" hidden="1" customWidth="1"/>
    <col min="1615" max="1615" width="6.44140625" style="66" customWidth="1"/>
    <col min="1616" max="1617" width="7" style="66" hidden="1" customWidth="1"/>
    <col min="1618" max="1618" width="5.44140625" style="66" customWidth="1"/>
    <col min="1619" max="1620" width="7" style="66" hidden="1" customWidth="1"/>
    <col min="1621" max="1621" width="4.88671875" style="66" customWidth="1"/>
    <col min="1622" max="1629" width="7" style="66" hidden="1" customWidth="1"/>
    <col min="1630" max="1630" width="5.44140625" style="66" customWidth="1"/>
    <col min="1631" max="1635" width="7" style="66" hidden="1" customWidth="1"/>
    <col min="1636" max="1636" width="5.88671875" style="66" customWidth="1"/>
    <col min="1637" max="1638" width="7" style="66" hidden="1" customWidth="1"/>
    <col min="1639" max="1639" width="5.44140625" style="66" customWidth="1"/>
    <col min="1640" max="1641" width="7" style="66" hidden="1" customWidth="1"/>
    <col min="1642" max="1642" width="5.44140625" style="66" customWidth="1"/>
    <col min="1643" max="1644" width="7" style="66" hidden="1" customWidth="1"/>
    <col min="1645" max="1645" width="6" style="66" customWidth="1"/>
    <col min="1646" max="1650" width="7" style="66" hidden="1" customWidth="1"/>
    <col min="1651" max="1651" width="5" style="66" customWidth="1"/>
    <col min="1652" max="1659" width="7" style="66" hidden="1" customWidth="1"/>
    <col min="1660" max="1660" width="5" style="66" customWidth="1"/>
    <col min="1661" max="1661" width="7" style="66" hidden="1" customWidth="1"/>
    <col min="1662" max="1662" width="5" style="66" customWidth="1"/>
    <col min="1663" max="1663" width="9.44140625" style="66" customWidth="1"/>
    <col min="1664" max="1664" width="7" style="66" hidden="1" customWidth="1"/>
    <col min="1665" max="1665" width="5" style="66" customWidth="1"/>
    <col min="1666" max="1667" width="7" style="66" hidden="1" customWidth="1"/>
    <col min="1668" max="1668" width="5" style="66" customWidth="1"/>
    <col min="1669" max="1670" width="7" style="66" hidden="1" customWidth="1"/>
    <col min="1671" max="1671" width="5" style="66" customWidth="1"/>
    <col min="1672" max="1673" width="7" style="66" hidden="1" customWidth="1"/>
    <col min="1674" max="1674" width="5" style="66" customWidth="1"/>
    <col min="1675" max="1676" width="7" style="66" hidden="1" customWidth="1"/>
    <col min="1677" max="1677" width="5" style="66" customWidth="1"/>
    <col min="1678" max="1679" width="7" style="66" hidden="1" customWidth="1"/>
    <col min="1680" max="1680" width="5" style="66" customWidth="1"/>
    <col min="1681" max="1681" width="7" style="66" hidden="1" customWidth="1"/>
    <col min="1682" max="1682" width="6.44140625" style="66" customWidth="1"/>
    <col min="1683" max="1683" width="7" style="66" hidden="1" customWidth="1"/>
    <col min="1684" max="1684" width="7.109375" style="66" customWidth="1"/>
    <col min="1685" max="1686" width="7" style="66" hidden="1" customWidth="1"/>
    <col min="1687" max="1687" width="7.109375" style="66" customWidth="1"/>
    <col min="1688" max="1689" width="7" style="66" hidden="1" customWidth="1"/>
    <col min="1690" max="1690" width="7.109375" style="66" customWidth="1"/>
    <col min="1691" max="1692" width="7" style="66" hidden="1" customWidth="1"/>
    <col min="1693" max="1693" width="7.109375" style="66" customWidth="1"/>
    <col min="1694" max="1695" width="7" style="66" hidden="1" customWidth="1"/>
    <col min="1696" max="1696" width="7.109375" style="66" customWidth="1"/>
    <col min="1697" max="1698" width="7" style="66" hidden="1" customWidth="1"/>
    <col min="1699" max="1699" width="7.109375" style="66" customWidth="1"/>
    <col min="1700" max="1701" width="7" style="66" hidden="1" customWidth="1"/>
    <col min="1702" max="1702" width="7.109375" style="66" customWidth="1"/>
    <col min="1703" max="1704" width="7" style="66" hidden="1" customWidth="1"/>
    <col min="1705" max="1705" width="7.109375" style="66" customWidth="1"/>
    <col min="1706" max="1706" width="7" style="66" hidden="1" customWidth="1"/>
    <col min="1707" max="1707" width="6.44140625" style="66" customWidth="1"/>
    <col min="1708" max="1709" width="7" style="66" hidden="1" customWidth="1"/>
    <col min="1710" max="1710" width="6.88671875" style="66" customWidth="1"/>
    <col min="1711" max="1715" width="7" style="66" hidden="1" customWidth="1"/>
    <col min="1716" max="1716" width="6.44140625" style="66" customWidth="1"/>
    <col min="1717" max="1721" width="7" style="66" hidden="1" customWidth="1"/>
    <col min="1722" max="1722" width="6.44140625" style="66" customWidth="1"/>
    <col min="1723" max="1724" width="7" style="66" hidden="1" customWidth="1"/>
    <col min="1725" max="1725" width="7.5546875" style="66" customWidth="1"/>
    <col min="1726" max="1726" width="7" style="66" hidden="1" customWidth="1"/>
    <col min="1727" max="1727" width="9.44140625" style="66" customWidth="1"/>
    <col min="1728" max="1728" width="7" style="66" hidden="1" customWidth="1"/>
    <col min="1729" max="1732" width="6.44140625" style="66" customWidth="1"/>
    <col min="1733" max="1733" width="6.88671875" style="66" customWidth="1"/>
    <col min="1734" max="1734" width="6.44140625" style="66" customWidth="1"/>
    <col min="1735" max="1751" width="7" style="66" hidden="1" customWidth="1"/>
    <col min="1752" max="1752" width="6.5546875" style="66" customWidth="1"/>
    <col min="1753" max="1753" width="6.44140625" style="66" customWidth="1"/>
    <col min="1754" max="1755" width="7" style="66" hidden="1" customWidth="1"/>
    <col min="1756" max="1756" width="6.44140625" style="66" customWidth="1"/>
    <col min="1757" max="1758" width="7" style="66" hidden="1" customWidth="1"/>
    <col min="1759" max="1759" width="7.44140625" style="66" customWidth="1"/>
    <col min="1760" max="1760" width="7" style="66" hidden="1" customWidth="1"/>
    <col min="1761" max="1761" width="6.44140625" style="66" customWidth="1"/>
    <col min="1762" max="1762" width="7" style="66" hidden="1" customWidth="1"/>
    <col min="1763" max="1763" width="9" style="66" customWidth="1"/>
    <col min="1764" max="1765" width="7" style="66" hidden="1" customWidth="1"/>
    <col min="1766" max="1766" width="8.5546875" style="66" customWidth="1"/>
    <col min="1767" max="1768" width="7" style="66" hidden="1" customWidth="1"/>
    <col min="1769" max="1769" width="6.44140625" style="66" customWidth="1"/>
    <col min="1770" max="1771" width="7" style="66" hidden="1" customWidth="1"/>
    <col min="1772" max="1772" width="7" style="66" customWidth="1"/>
    <col min="1773" max="1775" width="7" style="66" hidden="1" customWidth="1"/>
    <col min="1776" max="1776" width="7" style="66" customWidth="1"/>
    <col min="1777" max="1778" width="7" style="66" hidden="1" customWidth="1"/>
    <col min="1779" max="1779" width="7.5546875" style="66" customWidth="1"/>
    <col min="1780" max="1781" width="7" style="66" hidden="1" customWidth="1"/>
    <col min="1782" max="1782" width="7" style="66" customWidth="1"/>
    <col min="1783" max="1789" width="7" style="66" hidden="1" customWidth="1"/>
    <col min="1790" max="1790" width="6.44140625" style="66" customWidth="1"/>
    <col min="1791" max="1800" width="7" style="66" hidden="1" customWidth="1"/>
    <col min="1801" max="1801" width="7" style="66" hidden="1"/>
    <col min="1802" max="1802" width="41.44140625" style="66" customWidth="1"/>
    <col min="1803" max="1803" width="6.44140625" style="66" customWidth="1"/>
    <col min="1804" max="1804" width="14.6640625" style="66" customWidth="1"/>
    <col min="1805" max="1805" width="11.44140625" style="66" customWidth="1"/>
    <col min="1806" max="1807" width="13" style="66" customWidth="1"/>
    <col min="1808" max="1817" width="9.44140625" style="66" customWidth="1"/>
    <col min="1818" max="1818" width="8.88671875" style="66" customWidth="1"/>
    <col min="1819" max="1819" width="9.44140625" style="66" customWidth="1"/>
    <col min="1820" max="1820" width="10.109375" style="66" customWidth="1"/>
    <col min="1821" max="1821" width="6.44140625" style="66" customWidth="1"/>
    <col min="1822" max="1822" width="6.88671875" style="66" customWidth="1"/>
    <col min="1823" max="1824" width="6.5546875" style="66" customWidth="1"/>
    <col min="1825" max="1825" width="6.33203125" style="66" customWidth="1"/>
    <col min="1826" max="1826" width="7.5546875" style="66" customWidth="1"/>
    <col min="1827" max="1827" width="9.88671875" style="66" customWidth="1"/>
    <col min="1828" max="1828" width="7" style="66" hidden="1" customWidth="1"/>
    <col min="1829" max="1830" width="11.44140625" style="66" customWidth="1"/>
    <col min="1831" max="1831" width="35.6640625" style="66" customWidth="1"/>
    <col min="1832" max="1832" width="9.109375" style="66" bestFit="1" customWidth="1"/>
    <col min="1833" max="1833" width="24.5546875" style="66" customWidth="1"/>
    <col min="1834" max="1834" width="14.109375" style="66" customWidth="1"/>
    <col min="1835" max="1835" width="25.33203125" style="66" customWidth="1"/>
    <col min="1836" max="1836" width="9.109375" style="66" bestFit="1" customWidth="1"/>
    <col min="1837" max="1837" width="14.6640625" style="66" customWidth="1"/>
    <col min="1838" max="1839" width="12.109375" style="66" customWidth="1"/>
    <col min="1840" max="1840" width="14.5546875" style="66" customWidth="1"/>
    <col min="1841" max="1841" width="5" style="66" customWidth="1"/>
    <col min="1842" max="1843" width="7" style="66" hidden="1" customWidth="1"/>
    <col min="1844" max="1844" width="5" style="66" customWidth="1"/>
    <col min="1845" max="1846" width="7" style="66" hidden="1" customWidth="1"/>
    <col min="1847" max="1847" width="5" style="66" customWidth="1"/>
    <col min="1848" max="1849" width="7" style="66" hidden="1" customWidth="1"/>
    <col min="1850" max="1850" width="5" style="66" customWidth="1"/>
    <col min="1851" max="1852" width="7" style="66" hidden="1" customWidth="1"/>
    <col min="1853" max="1853" width="5" style="66" customWidth="1"/>
    <col min="1854" max="1855" width="7" style="66" hidden="1" customWidth="1"/>
    <col min="1856" max="1856" width="5" style="66" customWidth="1"/>
    <col min="1857" max="1858" width="7" style="66" hidden="1" customWidth="1"/>
    <col min="1859" max="1859" width="6.44140625" style="66" customWidth="1"/>
    <col min="1860" max="1867" width="7" style="66" hidden="1" customWidth="1"/>
    <col min="1868" max="1868" width="6.88671875" style="66" customWidth="1"/>
    <col min="1869" max="1870" width="7" style="66" hidden="1" customWidth="1"/>
    <col min="1871" max="1871" width="6.44140625" style="66" customWidth="1"/>
    <col min="1872" max="1873" width="7" style="66" hidden="1" customWidth="1"/>
    <col min="1874" max="1874" width="5.44140625" style="66" customWidth="1"/>
    <col min="1875" max="1876" width="7" style="66" hidden="1" customWidth="1"/>
    <col min="1877" max="1877" width="4.88671875" style="66" customWidth="1"/>
    <col min="1878" max="1885" width="7" style="66" hidden="1" customWidth="1"/>
    <col min="1886" max="1886" width="5.44140625" style="66" customWidth="1"/>
    <col min="1887" max="1891" width="7" style="66" hidden="1" customWidth="1"/>
    <col min="1892" max="1892" width="5.88671875" style="66" customWidth="1"/>
    <col min="1893" max="1894" width="7" style="66" hidden="1" customWidth="1"/>
    <col min="1895" max="1895" width="5.44140625" style="66" customWidth="1"/>
    <col min="1896" max="1897" width="7" style="66" hidden="1" customWidth="1"/>
    <col min="1898" max="1898" width="5.44140625" style="66" customWidth="1"/>
    <col min="1899" max="1900" width="7" style="66" hidden="1" customWidth="1"/>
    <col min="1901" max="1901" width="6" style="66" customWidth="1"/>
    <col min="1902" max="1906" width="7" style="66" hidden="1" customWidth="1"/>
    <col min="1907" max="1907" width="5" style="66" customWidth="1"/>
    <col min="1908" max="1915" width="7" style="66" hidden="1" customWidth="1"/>
    <col min="1916" max="1916" width="5" style="66" customWidth="1"/>
    <col min="1917" max="1917" width="7" style="66" hidden="1" customWidth="1"/>
    <col min="1918" max="1918" width="5" style="66" customWidth="1"/>
    <col min="1919" max="1919" width="9.44140625" style="66" customWidth="1"/>
    <col min="1920" max="1920" width="7" style="66" hidden="1" customWidth="1"/>
    <col min="1921" max="1921" width="5" style="66" customWidth="1"/>
    <col min="1922" max="1923" width="7" style="66" hidden="1" customWidth="1"/>
    <col min="1924" max="1924" width="5" style="66" customWidth="1"/>
    <col min="1925" max="1926" width="7" style="66" hidden="1" customWidth="1"/>
    <col min="1927" max="1927" width="5" style="66" customWidth="1"/>
    <col min="1928" max="1929" width="7" style="66" hidden="1" customWidth="1"/>
    <col min="1930" max="1930" width="5" style="66" customWidth="1"/>
    <col min="1931" max="1932" width="7" style="66" hidden="1" customWidth="1"/>
    <col min="1933" max="1933" width="5" style="66" customWidth="1"/>
    <col min="1934" max="1935" width="7" style="66" hidden="1" customWidth="1"/>
    <col min="1936" max="1936" width="5" style="66" customWidth="1"/>
    <col min="1937" max="1937" width="7" style="66" hidden="1" customWidth="1"/>
    <col min="1938" max="1938" width="6.44140625" style="66" customWidth="1"/>
    <col min="1939" max="1939" width="7" style="66" hidden="1" customWidth="1"/>
    <col min="1940" max="1940" width="7.109375" style="66" customWidth="1"/>
    <col min="1941" max="1942" width="7" style="66" hidden="1" customWidth="1"/>
    <col min="1943" max="1943" width="7.109375" style="66" customWidth="1"/>
    <col min="1944" max="1945" width="7" style="66" hidden="1" customWidth="1"/>
    <col min="1946" max="1946" width="7.109375" style="66" customWidth="1"/>
    <col min="1947" max="1948" width="7" style="66" hidden="1" customWidth="1"/>
    <col min="1949" max="1949" width="7.109375" style="66" customWidth="1"/>
    <col min="1950" max="1951" width="7" style="66" hidden="1" customWidth="1"/>
    <col min="1952" max="1952" width="7.109375" style="66" customWidth="1"/>
    <col min="1953" max="1954" width="7" style="66" hidden="1" customWidth="1"/>
    <col min="1955" max="1955" width="7.109375" style="66" customWidth="1"/>
    <col min="1956" max="1957" width="7" style="66" hidden="1" customWidth="1"/>
    <col min="1958" max="1958" width="7.109375" style="66" customWidth="1"/>
    <col min="1959" max="1960" width="7" style="66" hidden="1" customWidth="1"/>
    <col min="1961" max="1961" width="7.109375" style="66" customWidth="1"/>
    <col min="1962" max="1962" width="7" style="66" hidden="1" customWidth="1"/>
    <col min="1963" max="1963" width="6.44140625" style="66" customWidth="1"/>
    <col min="1964" max="1965" width="7" style="66" hidden="1" customWidth="1"/>
    <col min="1966" max="1966" width="6.88671875" style="66" customWidth="1"/>
    <col min="1967" max="1971" width="7" style="66" hidden="1" customWidth="1"/>
    <col min="1972" max="1972" width="6.44140625" style="66" customWidth="1"/>
    <col min="1973" max="1977" width="7" style="66" hidden="1" customWidth="1"/>
    <col min="1978" max="1978" width="6.44140625" style="66" customWidth="1"/>
    <col min="1979" max="1980" width="7" style="66" hidden="1" customWidth="1"/>
    <col min="1981" max="1981" width="7.5546875" style="66" customWidth="1"/>
    <col min="1982" max="1982" width="7" style="66" hidden="1" customWidth="1"/>
    <col min="1983" max="1983" width="9.44140625" style="66" customWidth="1"/>
    <col min="1984" max="1984" width="7" style="66" hidden="1" customWidth="1"/>
    <col min="1985" max="1988" width="6.44140625" style="66" customWidth="1"/>
    <col min="1989" max="1989" width="6.88671875" style="66" customWidth="1"/>
    <col min="1990" max="1990" width="6.44140625" style="66" customWidth="1"/>
    <col min="1991" max="2007" width="7" style="66" hidden="1" customWidth="1"/>
    <col min="2008" max="2008" width="6.5546875" style="66" customWidth="1"/>
    <col min="2009" max="2009" width="6.44140625" style="66" customWidth="1"/>
    <col min="2010" max="2011" width="7" style="66" hidden="1" customWidth="1"/>
    <col min="2012" max="2012" width="6.44140625" style="66" customWidth="1"/>
    <col min="2013" max="2014" width="7" style="66" hidden="1" customWidth="1"/>
    <col min="2015" max="2015" width="7.44140625" style="66" customWidth="1"/>
    <col min="2016" max="2016" width="7" style="66" hidden="1" customWidth="1"/>
    <col min="2017" max="2017" width="6.44140625" style="66" customWidth="1"/>
    <col min="2018" max="2018" width="7" style="66" hidden="1" customWidth="1"/>
    <col min="2019" max="2019" width="9" style="66" customWidth="1"/>
    <col min="2020" max="2021" width="7" style="66" hidden="1" customWidth="1"/>
    <col min="2022" max="2022" width="8.5546875" style="66" customWidth="1"/>
    <col min="2023" max="2024" width="7" style="66" hidden="1" customWidth="1"/>
    <col min="2025" max="2025" width="6.44140625" style="66" customWidth="1"/>
    <col min="2026" max="2027" width="7" style="66" hidden="1" customWidth="1"/>
    <col min="2028" max="2028" width="7" style="66" customWidth="1"/>
    <col min="2029" max="2031" width="7" style="66" hidden="1" customWidth="1"/>
    <col min="2032" max="2032" width="7" style="66" customWidth="1"/>
    <col min="2033" max="2034" width="7" style="66" hidden="1" customWidth="1"/>
    <col min="2035" max="2035" width="7.5546875" style="66" customWidth="1"/>
    <col min="2036" max="2037" width="7" style="66" hidden="1" customWidth="1"/>
    <col min="2038" max="2038" width="7" style="66" customWidth="1"/>
    <col min="2039" max="2045" width="7" style="66" hidden="1" customWidth="1"/>
    <col min="2046" max="2046" width="6.44140625" style="66" customWidth="1"/>
    <col min="2047" max="2056" width="7" style="66" hidden="1" customWidth="1"/>
    <col min="2057" max="2057" width="7" style="66" hidden="1"/>
    <col min="2058" max="2058" width="41.44140625" style="66" customWidth="1"/>
    <col min="2059" max="2059" width="6.44140625" style="66" customWidth="1"/>
    <col min="2060" max="2060" width="14.6640625" style="66" customWidth="1"/>
    <col min="2061" max="2061" width="11.44140625" style="66" customWidth="1"/>
    <col min="2062" max="2063" width="13" style="66" customWidth="1"/>
    <col min="2064" max="2073" width="9.44140625" style="66" customWidth="1"/>
    <col min="2074" max="2074" width="8.88671875" style="66" customWidth="1"/>
    <col min="2075" max="2075" width="9.44140625" style="66" customWidth="1"/>
    <col min="2076" max="2076" width="10.109375" style="66" customWidth="1"/>
    <col min="2077" max="2077" width="6.44140625" style="66" customWidth="1"/>
    <col min="2078" max="2078" width="6.88671875" style="66" customWidth="1"/>
    <col min="2079" max="2080" width="6.5546875" style="66" customWidth="1"/>
    <col min="2081" max="2081" width="6.33203125" style="66" customWidth="1"/>
    <col min="2082" max="2082" width="7.5546875" style="66" customWidth="1"/>
    <col min="2083" max="2083" width="9.88671875" style="66" customWidth="1"/>
    <col min="2084" max="2084" width="7" style="66" hidden="1" customWidth="1"/>
    <col min="2085" max="2086" width="11.44140625" style="66" customWidth="1"/>
    <col min="2087" max="2087" width="35.6640625" style="66" customWidth="1"/>
    <col min="2088" max="2088" width="9.109375" style="66" bestFit="1" customWidth="1"/>
    <col min="2089" max="2089" width="24.5546875" style="66" customWidth="1"/>
    <col min="2090" max="2090" width="14.109375" style="66" customWidth="1"/>
    <col min="2091" max="2091" width="25.33203125" style="66" customWidth="1"/>
    <col min="2092" max="2092" width="9.109375" style="66" bestFit="1" customWidth="1"/>
    <col min="2093" max="2093" width="14.6640625" style="66" customWidth="1"/>
    <col min="2094" max="2095" width="12.109375" style="66" customWidth="1"/>
    <col min="2096" max="2096" width="14.5546875" style="66" customWidth="1"/>
    <col min="2097" max="2097" width="5" style="66" customWidth="1"/>
    <col min="2098" max="2099" width="7" style="66" hidden="1" customWidth="1"/>
    <col min="2100" max="2100" width="5" style="66" customWidth="1"/>
    <col min="2101" max="2102" width="7" style="66" hidden="1" customWidth="1"/>
    <col min="2103" max="2103" width="5" style="66" customWidth="1"/>
    <col min="2104" max="2105" width="7" style="66" hidden="1" customWidth="1"/>
    <col min="2106" max="2106" width="5" style="66" customWidth="1"/>
    <col min="2107" max="2108" width="7" style="66" hidden="1" customWidth="1"/>
    <col min="2109" max="2109" width="5" style="66" customWidth="1"/>
    <col min="2110" max="2111" width="7" style="66" hidden="1" customWidth="1"/>
    <col min="2112" max="2112" width="5" style="66" customWidth="1"/>
    <col min="2113" max="2114" width="7" style="66" hidden="1" customWidth="1"/>
    <col min="2115" max="2115" width="6.44140625" style="66" customWidth="1"/>
    <col min="2116" max="2123" width="7" style="66" hidden="1" customWidth="1"/>
    <col min="2124" max="2124" width="6.88671875" style="66" customWidth="1"/>
    <col min="2125" max="2126" width="7" style="66" hidden="1" customWidth="1"/>
    <col min="2127" max="2127" width="6.44140625" style="66" customWidth="1"/>
    <col min="2128" max="2129" width="7" style="66" hidden="1" customWidth="1"/>
    <col min="2130" max="2130" width="5.44140625" style="66" customWidth="1"/>
    <col min="2131" max="2132" width="7" style="66" hidden="1" customWidth="1"/>
    <col min="2133" max="2133" width="4.88671875" style="66" customWidth="1"/>
    <col min="2134" max="2141" width="7" style="66" hidden="1" customWidth="1"/>
    <col min="2142" max="2142" width="5.44140625" style="66" customWidth="1"/>
    <col min="2143" max="2147" width="7" style="66" hidden="1" customWidth="1"/>
    <col min="2148" max="2148" width="5.88671875" style="66" customWidth="1"/>
    <col min="2149" max="2150" width="7" style="66" hidden="1" customWidth="1"/>
    <col min="2151" max="2151" width="5.44140625" style="66" customWidth="1"/>
    <col min="2152" max="2153" width="7" style="66" hidden="1" customWidth="1"/>
    <col min="2154" max="2154" width="5.44140625" style="66" customWidth="1"/>
    <col min="2155" max="2156" width="7" style="66" hidden="1" customWidth="1"/>
    <col min="2157" max="2157" width="6" style="66" customWidth="1"/>
    <col min="2158" max="2162" width="7" style="66" hidden="1" customWidth="1"/>
    <col min="2163" max="2163" width="5" style="66" customWidth="1"/>
    <col min="2164" max="2171" width="7" style="66" hidden="1" customWidth="1"/>
    <col min="2172" max="2172" width="5" style="66" customWidth="1"/>
    <col min="2173" max="2173" width="7" style="66" hidden="1" customWidth="1"/>
    <col min="2174" max="2174" width="5" style="66" customWidth="1"/>
    <col min="2175" max="2175" width="9.44140625" style="66" customWidth="1"/>
    <col min="2176" max="2176" width="7" style="66" hidden="1" customWidth="1"/>
    <col min="2177" max="2177" width="5" style="66" customWidth="1"/>
    <col min="2178" max="2179" width="7" style="66" hidden="1" customWidth="1"/>
    <col min="2180" max="2180" width="5" style="66" customWidth="1"/>
    <col min="2181" max="2182" width="7" style="66" hidden="1" customWidth="1"/>
    <col min="2183" max="2183" width="5" style="66" customWidth="1"/>
    <col min="2184" max="2185" width="7" style="66" hidden="1" customWidth="1"/>
    <col min="2186" max="2186" width="5" style="66" customWidth="1"/>
    <col min="2187" max="2188" width="7" style="66" hidden="1" customWidth="1"/>
    <col min="2189" max="2189" width="5" style="66" customWidth="1"/>
    <col min="2190" max="2191" width="7" style="66" hidden="1" customWidth="1"/>
    <col min="2192" max="2192" width="5" style="66" customWidth="1"/>
    <col min="2193" max="2193" width="7" style="66" hidden="1" customWidth="1"/>
    <col min="2194" max="2194" width="6.44140625" style="66" customWidth="1"/>
    <col min="2195" max="2195" width="7" style="66" hidden="1" customWidth="1"/>
    <col min="2196" max="2196" width="7.109375" style="66" customWidth="1"/>
    <col min="2197" max="2198" width="7" style="66" hidden="1" customWidth="1"/>
    <col min="2199" max="2199" width="7.109375" style="66" customWidth="1"/>
    <col min="2200" max="2201" width="7" style="66" hidden="1" customWidth="1"/>
    <col min="2202" max="2202" width="7.109375" style="66" customWidth="1"/>
    <col min="2203" max="2204" width="7" style="66" hidden="1" customWidth="1"/>
    <col min="2205" max="2205" width="7.109375" style="66" customWidth="1"/>
    <col min="2206" max="2207" width="7" style="66" hidden="1" customWidth="1"/>
    <col min="2208" max="2208" width="7.109375" style="66" customWidth="1"/>
    <col min="2209" max="2210" width="7" style="66" hidden="1" customWidth="1"/>
    <col min="2211" max="2211" width="7.109375" style="66" customWidth="1"/>
    <col min="2212" max="2213" width="7" style="66" hidden="1" customWidth="1"/>
    <col min="2214" max="2214" width="7.109375" style="66" customWidth="1"/>
    <col min="2215" max="2216" width="7" style="66" hidden="1" customWidth="1"/>
    <col min="2217" max="2217" width="7.109375" style="66" customWidth="1"/>
    <col min="2218" max="2218" width="7" style="66" hidden="1" customWidth="1"/>
    <col min="2219" max="2219" width="6.44140625" style="66" customWidth="1"/>
    <col min="2220" max="2221" width="7" style="66" hidden="1" customWidth="1"/>
    <col min="2222" max="2222" width="6.88671875" style="66" customWidth="1"/>
    <col min="2223" max="2227" width="7" style="66" hidden="1" customWidth="1"/>
    <col min="2228" max="2228" width="6.44140625" style="66" customWidth="1"/>
    <col min="2229" max="2233" width="7" style="66" hidden="1" customWidth="1"/>
    <col min="2234" max="2234" width="6.44140625" style="66" customWidth="1"/>
    <col min="2235" max="2236" width="7" style="66" hidden="1" customWidth="1"/>
    <col min="2237" max="2237" width="7.5546875" style="66" customWidth="1"/>
    <col min="2238" max="2238" width="7" style="66" hidden="1" customWidth="1"/>
    <col min="2239" max="2239" width="9.44140625" style="66" customWidth="1"/>
    <col min="2240" max="2240" width="7" style="66" hidden="1" customWidth="1"/>
    <col min="2241" max="2244" width="6.44140625" style="66" customWidth="1"/>
    <col min="2245" max="2245" width="6.88671875" style="66" customWidth="1"/>
    <col min="2246" max="2246" width="6.44140625" style="66" customWidth="1"/>
    <col min="2247" max="2263" width="7" style="66" hidden="1" customWidth="1"/>
    <col min="2264" max="2264" width="6.5546875" style="66" customWidth="1"/>
    <col min="2265" max="2265" width="6.44140625" style="66" customWidth="1"/>
    <col min="2266" max="2267" width="7" style="66" hidden="1" customWidth="1"/>
    <col min="2268" max="2268" width="6.44140625" style="66" customWidth="1"/>
    <col min="2269" max="2270" width="7" style="66" hidden="1" customWidth="1"/>
    <col min="2271" max="2271" width="7.44140625" style="66" customWidth="1"/>
    <col min="2272" max="2272" width="7" style="66" hidden="1" customWidth="1"/>
    <col min="2273" max="2273" width="6.44140625" style="66" customWidth="1"/>
    <col min="2274" max="2274" width="7" style="66" hidden="1" customWidth="1"/>
    <col min="2275" max="2275" width="9" style="66" customWidth="1"/>
    <col min="2276" max="2277" width="7" style="66" hidden="1" customWidth="1"/>
    <col min="2278" max="2278" width="8.5546875" style="66" customWidth="1"/>
    <col min="2279" max="2280" width="7" style="66" hidden="1" customWidth="1"/>
    <col min="2281" max="2281" width="6.44140625" style="66" customWidth="1"/>
    <col min="2282" max="2283" width="7" style="66" hidden="1" customWidth="1"/>
    <col min="2284" max="2284" width="7" style="66" customWidth="1"/>
    <col min="2285" max="2287" width="7" style="66" hidden="1" customWidth="1"/>
    <col min="2288" max="2288" width="7" style="66" customWidth="1"/>
    <col min="2289" max="2290" width="7" style="66" hidden="1" customWidth="1"/>
    <col min="2291" max="2291" width="7.5546875" style="66" customWidth="1"/>
    <col min="2292" max="2293" width="7" style="66" hidden="1" customWidth="1"/>
    <col min="2294" max="2294" width="7" style="66" customWidth="1"/>
    <col min="2295" max="2301" width="7" style="66" hidden="1" customWidth="1"/>
    <col min="2302" max="2302" width="6.44140625" style="66" customWidth="1"/>
    <col min="2303" max="2312" width="7" style="66" hidden="1" customWidth="1"/>
    <col min="2313" max="2313" width="7" style="66" hidden="1"/>
    <col min="2314" max="2314" width="41.44140625" style="66" customWidth="1"/>
    <col min="2315" max="2315" width="6.44140625" style="66" customWidth="1"/>
    <col min="2316" max="2316" width="14.6640625" style="66" customWidth="1"/>
    <col min="2317" max="2317" width="11.44140625" style="66" customWidth="1"/>
    <col min="2318" max="2319" width="13" style="66" customWidth="1"/>
    <col min="2320" max="2329" width="9.44140625" style="66" customWidth="1"/>
    <col min="2330" max="2330" width="8.88671875" style="66" customWidth="1"/>
    <col min="2331" max="2331" width="9.44140625" style="66" customWidth="1"/>
    <col min="2332" max="2332" width="10.109375" style="66" customWidth="1"/>
    <col min="2333" max="2333" width="6.44140625" style="66" customWidth="1"/>
    <col min="2334" max="2334" width="6.88671875" style="66" customWidth="1"/>
    <col min="2335" max="2336" width="6.5546875" style="66" customWidth="1"/>
    <col min="2337" max="2337" width="6.33203125" style="66" customWidth="1"/>
    <col min="2338" max="2338" width="7.5546875" style="66" customWidth="1"/>
    <col min="2339" max="2339" width="9.88671875" style="66" customWidth="1"/>
    <col min="2340" max="2340" width="7" style="66" hidden="1" customWidth="1"/>
    <col min="2341" max="2342" width="11.44140625" style="66" customWidth="1"/>
    <col min="2343" max="2343" width="35.6640625" style="66" customWidth="1"/>
    <col min="2344" max="2344" width="9.109375" style="66" bestFit="1" customWidth="1"/>
    <col min="2345" max="2345" width="24.5546875" style="66" customWidth="1"/>
    <col min="2346" max="2346" width="14.109375" style="66" customWidth="1"/>
    <col min="2347" max="2347" width="25.33203125" style="66" customWidth="1"/>
    <col min="2348" max="2348" width="9.109375" style="66" bestFit="1" customWidth="1"/>
    <col min="2349" max="2349" width="14.6640625" style="66" customWidth="1"/>
    <col min="2350" max="2351" width="12.109375" style="66" customWidth="1"/>
    <col min="2352" max="2352" width="14.5546875" style="66" customWidth="1"/>
    <col min="2353" max="2353" width="5" style="66" customWidth="1"/>
    <col min="2354" max="2355" width="7" style="66" hidden="1" customWidth="1"/>
    <col min="2356" max="2356" width="5" style="66" customWidth="1"/>
    <col min="2357" max="2358" width="7" style="66" hidden="1" customWidth="1"/>
    <col min="2359" max="2359" width="5" style="66" customWidth="1"/>
    <col min="2360" max="2361" width="7" style="66" hidden="1" customWidth="1"/>
    <col min="2362" max="2362" width="5" style="66" customWidth="1"/>
    <col min="2363" max="2364" width="7" style="66" hidden="1" customWidth="1"/>
    <col min="2365" max="2365" width="5" style="66" customWidth="1"/>
    <col min="2366" max="2367" width="7" style="66" hidden="1" customWidth="1"/>
    <col min="2368" max="2368" width="5" style="66" customWidth="1"/>
    <col min="2369" max="2370" width="7" style="66" hidden="1" customWidth="1"/>
    <col min="2371" max="2371" width="6.44140625" style="66" customWidth="1"/>
    <col min="2372" max="2379" width="7" style="66" hidden="1" customWidth="1"/>
    <col min="2380" max="2380" width="6.88671875" style="66" customWidth="1"/>
    <col min="2381" max="2382" width="7" style="66" hidden="1" customWidth="1"/>
    <col min="2383" max="2383" width="6.44140625" style="66" customWidth="1"/>
    <col min="2384" max="2385" width="7" style="66" hidden="1" customWidth="1"/>
    <col min="2386" max="2386" width="5.44140625" style="66" customWidth="1"/>
    <col min="2387" max="2388" width="7" style="66" hidden="1" customWidth="1"/>
    <col min="2389" max="2389" width="4.88671875" style="66" customWidth="1"/>
    <col min="2390" max="2397" width="7" style="66" hidden="1" customWidth="1"/>
    <col min="2398" max="2398" width="5.44140625" style="66" customWidth="1"/>
    <col min="2399" max="2403" width="7" style="66" hidden="1" customWidth="1"/>
    <col min="2404" max="2404" width="5.88671875" style="66" customWidth="1"/>
    <col min="2405" max="2406" width="7" style="66" hidden="1" customWidth="1"/>
    <col min="2407" max="2407" width="5.44140625" style="66" customWidth="1"/>
    <col min="2408" max="2409" width="7" style="66" hidden="1" customWidth="1"/>
    <col min="2410" max="2410" width="5.44140625" style="66" customWidth="1"/>
    <col min="2411" max="2412" width="7" style="66" hidden="1" customWidth="1"/>
    <col min="2413" max="2413" width="6" style="66" customWidth="1"/>
    <col min="2414" max="2418" width="7" style="66" hidden="1" customWidth="1"/>
    <col min="2419" max="2419" width="5" style="66" customWidth="1"/>
    <col min="2420" max="2427" width="7" style="66" hidden="1" customWidth="1"/>
    <col min="2428" max="2428" width="5" style="66" customWidth="1"/>
    <col min="2429" max="2429" width="7" style="66" hidden="1" customWidth="1"/>
    <col min="2430" max="2430" width="5" style="66" customWidth="1"/>
    <col min="2431" max="2431" width="9.44140625" style="66" customWidth="1"/>
    <col min="2432" max="2432" width="7" style="66" hidden="1" customWidth="1"/>
    <col min="2433" max="2433" width="5" style="66" customWidth="1"/>
    <col min="2434" max="2435" width="7" style="66" hidden="1" customWidth="1"/>
    <col min="2436" max="2436" width="5" style="66" customWidth="1"/>
    <col min="2437" max="2438" width="7" style="66" hidden="1" customWidth="1"/>
    <col min="2439" max="2439" width="5" style="66" customWidth="1"/>
    <col min="2440" max="2441" width="7" style="66" hidden="1" customWidth="1"/>
    <col min="2442" max="2442" width="5" style="66" customWidth="1"/>
    <col min="2443" max="2444" width="7" style="66" hidden="1" customWidth="1"/>
    <col min="2445" max="2445" width="5" style="66" customWidth="1"/>
    <col min="2446" max="2447" width="7" style="66" hidden="1" customWidth="1"/>
    <col min="2448" max="2448" width="5" style="66" customWidth="1"/>
    <col min="2449" max="2449" width="7" style="66" hidden="1" customWidth="1"/>
    <col min="2450" max="2450" width="6.44140625" style="66" customWidth="1"/>
    <col min="2451" max="2451" width="7" style="66" hidden="1" customWidth="1"/>
    <col min="2452" max="2452" width="7.109375" style="66" customWidth="1"/>
    <col min="2453" max="2454" width="7" style="66" hidden="1" customWidth="1"/>
    <col min="2455" max="2455" width="7.109375" style="66" customWidth="1"/>
    <col min="2456" max="2457" width="7" style="66" hidden="1" customWidth="1"/>
    <col min="2458" max="2458" width="7.109375" style="66" customWidth="1"/>
    <col min="2459" max="2460" width="7" style="66" hidden="1" customWidth="1"/>
    <col min="2461" max="2461" width="7.109375" style="66" customWidth="1"/>
    <col min="2462" max="2463" width="7" style="66" hidden="1" customWidth="1"/>
    <col min="2464" max="2464" width="7.109375" style="66" customWidth="1"/>
    <col min="2465" max="2466" width="7" style="66" hidden="1" customWidth="1"/>
    <col min="2467" max="2467" width="7.109375" style="66" customWidth="1"/>
    <col min="2468" max="2469" width="7" style="66" hidden="1" customWidth="1"/>
    <col min="2470" max="2470" width="7.109375" style="66" customWidth="1"/>
    <col min="2471" max="2472" width="7" style="66" hidden="1" customWidth="1"/>
    <col min="2473" max="2473" width="7.109375" style="66" customWidth="1"/>
    <col min="2474" max="2474" width="7" style="66" hidden="1" customWidth="1"/>
    <col min="2475" max="2475" width="6.44140625" style="66" customWidth="1"/>
    <col min="2476" max="2477" width="7" style="66" hidden="1" customWidth="1"/>
    <col min="2478" max="2478" width="6.88671875" style="66" customWidth="1"/>
    <col min="2479" max="2483" width="7" style="66" hidden="1" customWidth="1"/>
    <col min="2484" max="2484" width="6.44140625" style="66" customWidth="1"/>
    <col min="2485" max="2489" width="7" style="66" hidden="1" customWidth="1"/>
    <col min="2490" max="2490" width="6.44140625" style="66" customWidth="1"/>
    <col min="2491" max="2492" width="7" style="66" hidden="1" customWidth="1"/>
    <col min="2493" max="2493" width="7.5546875" style="66" customWidth="1"/>
    <col min="2494" max="2494" width="7" style="66" hidden="1" customWidth="1"/>
    <col min="2495" max="2495" width="9.44140625" style="66" customWidth="1"/>
    <col min="2496" max="2496" width="7" style="66" hidden="1" customWidth="1"/>
    <col min="2497" max="2500" width="6.44140625" style="66" customWidth="1"/>
    <col min="2501" max="2501" width="6.88671875" style="66" customWidth="1"/>
    <col min="2502" max="2502" width="6.44140625" style="66" customWidth="1"/>
    <col min="2503" max="2519" width="7" style="66" hidden="1" customWidth="1"/>
    <col min="2520" max="2520" width="6.5546875" style="66" customWidth="1"/>
    <col min="2521" max="2521" width="6.44140625" style="66" customWidth="1"/>
    <col min="2522" max="2523" width="7" style="66" hidden="1" customWidth="1"/>
    <col min="2524" max="2524" width="6.44140625" style="66" customWidth="1"/>
    <col min="2525" max="2526" width="7" style="66" hidden="1" customWidth="1"/>
    <col min="2527" max="2527" width="7.44140625" style="66" customWidth="1"/>
    <col min="2528" max="2528" width="7" style="66" hidden="1" customWidth="1"/>
    <col min="2529" max="2529" width="6.44140625" style="66" customWidth="1"/>
    <col min="2530" max="2530" width="7" style="66" hidden="1" customWidth="1"/>
    <col min="2531" max="2531" width="9" style="66" customWidth="1"/>
    <col min="2532" max="2533" width="7" style="66" hidden="1" customWidth="1"/>
    <col min="2534" max="2534" width="8.5546875" style="66" customWidth="1"/>
    <col min="2535" max="2536" width="7" style="66" hidden="1" customWidth="1"/>
    <col min="2537" max="2537" width="6.44140625" style="66" customWidth="1"/>
    <col min="2538" max="2539" width="7" style="66" hidden="1" customWidth="1"/>
    <col min="2540" max="2540" width="7" style="66" customWidth="1"/>
    <col min="2541" max="2543" width="7" style="66" hidden="1" customWidth="1"/>
    <col min="2544" max="2544" width="7" style="66" customWidth="1"/>
    <col min="2545" max="2546" width="7" style="66" hidden="1" customWidth="1"/>
    <col min="2547" max="2547" width="7.5546875" style="66" customWidth="1"/>
    <col min="2548" max="2549" width="7" style="66" hidden="1" customWidth="1"/>
    <col min="2550" max="2550" width="7" style="66" customWidth="1"/>
    <col min="2551" max="2557" width="7" style="66" hidden="1" customWidth="1"/>
    <col min="2558" max="2558" width="6.44140625" style="66" customWidth="1"/>
    <col min="2559" max="2568" width="7" style="66" hidden="1" customWidth="1"/>
    <col min="2569" max="2569" width="7" style="66" hidden="1"/>
    <col min="2570" max="2570" width="41.44140625" style="66" customWidth="1"/>
    <col min="2571" max="2571" width="6.44140625" style="66" customWidth="1"/>
    <col min="2572" max="2572" width="14.6640625" style="66" customWidth="1"/>
    <col min="2573" max="2573" width="11.44140625" style="66" customWidth="1"/>
    <col min="2574" max="2575" width="13" style="66" customWidth="1"/>
    <col min="2576" max="2585" width="9.44140625" style="66" customWidth="1"/>
    <col min="2586" max="2586" width="8.88671875" style="66" customWidth="1"/>
    <col min="2587" max="2587" width="9.44140625" style="66" customWidth="1"/>
    <col min="2588" max="2588" width="10.109375" style="66" customWidth="1"/>
    <col min="2589" max="2589" width="6.44140625" style="66" customWidth="1"/>
    <col min="2590" max="2590" width="6.88671875" style="66" customWidth="1"/>
    <col min="2591" max="2592" width="6.5546875" style="66" customWidth="1"/>
    <col min="2593" max="2593" width="6.33203125" style="66" customWidth="1"/>
    <col min="2594" max="2594" width="7.5546875" style="66" customWidth="1"/>
    <col min="2595" max="2595" width="9.88671875" style="66" customWidth="1"/>
    <col min="2596" max="2596" width="7" style="66" hidden="1" customWidth="1"/>
    <col min="2597" max="2598" width="11.44140625" style="66" customWidth="1"/>
    <col min="2599" max="2599" width="35.6640625" style="66" customWidth="1"/>
    <col min="2600" max="2600" width="9.109375" style="66" bestFit="1" customWidth="1"/>
    <col min="2601" max="2601" width="24.5546875" style="66" customWidth="1"/>
    <col min="2602" max="2602" width="14.109375" style="66" customWidth="1"/>
    <col min="2603" max="2603" width="25.33203125" style="66" customWidth="1"/>
    <col min="2604" max="2604" width="9.109375" style="66" bestFit="1" customWidth="1"/>
    <col min="2605" max="2605" width="14.6640625" style="66" customWidth="1"/>
    <col min="2606" max="2607" width="12.109375" style="66" customWidth="1"/>
    <col min="2608" max="2608" width="14.5546875" style="66" customWidth="1"/>
    <col min="2609" max="2609" width="5" style="66" customWidth="1"/>
    <col min="2610" max="2611" width="7" style="66" hidden="1" customWidth="1"/>
    <col min="2612" max="2612" width="5" style="66" customWidth="1"/>
    <col min="2613" max="2614" width="7" style="66" hidden="1" customWidth="1"/>
    <col min="2615" max="2615" width="5" style="66" customWidth="1"/>
    <col min="2616" max="2617" width="7" style="66" hidden="1" customWidth="1"/>
    <col min="2618" max="2618" width="5" style="66" customWidth="1"/>
    <col min="2619" max="2620" width="7" style="66" hidden="1" customWidth="1"/>
    <col min="2621" max="2621" width="5" style="66" customWidth="1"/>
    <col min="2622" max="2623" width="7" style="66" hidden="1" customWidth="1"/>
    <col min="2624" max="2624" width="5" style="66" customWidth="1"/>
    <col min="2625" max="2626" width="7" style="66" hidden="1" customWidth="1"/>
    <col min="2627" max="2627" width="6.44140625" style="66" customWidth="1"/>
    <col min="2628" max="2635" width="7" style="66" hidden="1" customWidth="1"/>
    <col min="2636" max="2636" width="6.88671875" style="66" customWidth="1"/>
    <col min="2637" max="2638" width="7" style="66" hidden="1" customWidth="1"/>
    <col min="2639" max="2639" width="6.44140625" style="66" customWidth="1"/>
    <col min="2640" max="2641" width="7" style="66" hidden="1" customWidth="1"/>
    <col min="2642" max="2642" width="5.44140625" style="66" customWidth="1"/>
    <col min="2643" max="2644" width="7" style="66" hidden="1" customWidth="1"/>
    <col min="2645" max="2645" width="4.88671875" style="66" customWidth="1"/>
    <col min="2646" max="2653" width="7" style="66" hidden="1" customWidth="1"/>
    <col min="2654" max="2654" width="5.44140625" style="66" customWidth="1"/>
    <col min="2655" max="2659" width="7" style="66" hidden="1" customWidth="1"/>
    <col min="2660" max="2660" width="5.88671875" style="66" customWidth="1"/>
    <col min="2661" max="2662" width="7" style="66" hidden="1" customWidth="1"/>
    <col min="2663" max="2663" width="5.44140625" style="66" customWidth="1"/>
    <col min="2664" max="2665" width="7" style="66" hidden="1" customWidth="1"/>
    <col min="2666" max="2666" width="5.44140625" style="66" customWidth="1"/>
    <col min="2667" max="2668" width="7" style="66" hidden="1" customWidth="1"/>
    <col min="2669" max="2669" width="6" style="66" customWidth="1"/>
    <col min="2670" max="2674" width="7" style="66" hidden="1" customWidth="1"/>
    <col min="2675" max="2675" width="5" style="66" customWidth="1"/>
    <col min="2676" max="2683" width="7" style="66" hidden="1" customWidth="1"/>
    <col min="2684" max="2684" width="5" style="66" customWidth="1"/>
    <col min="2685" max="2685" width="7" style="66" hidden="1" customWidth="1"/>
    <col min="2686" max="2686" width="5" style="66" customWidth="1"/>
    <col min="2687" max="2687" width="9.44140625" style="66" customWidth="1"/>
    <col min="2688" max="2688" width="7" style="66" hidden="1" customWidth="1"/>
    <col min="2689" max="2689" width="5" style="66" customWidth="1"/>
    <col min="2690" max="2691" width="7" style="66" hidden="1" customWidth="1"/>
    <col min="2692" max="2692" width="5" style="66" customWidth="1"/>
    <col min="2693" max="2694" width="7" style="66" hidden="1" customWidth="1"/>
    <col min="2695" max="2695" width="5" style="66" customWidth="1"/>
    <col min="2696" max="2697" width="7" style="66" hidden="1" customWidth="1"/>
    <col min="2698" max="2698" width="5" style="66" customWidth="1"/>
    <col min="2699" max="2700" width="7" style="66" hidden="1" customWidth="1"/>
    <col min="2701" max="2701" width="5" style="66" customWidth="1"/>
    <col min="2702" max="2703" width="7" style="66" hidden="1" customWidth="1"/>
    <col min="2704" max="2704" width="5" style="66" customWidth="1"/>
    <col min="2705" max="2705" width="7" style="66" hidden="1" customWidth="1"/>
    <col min="2706" max="2706" width="6.44140625" style="66" customWidth="1"/>
    <col min="2707" max="2707" width="7" style="66" hidden="1" customWidth="1"/>
    <col min="2708" max="2708" width="7.109375" style="66" customWidth="1"/>
    <col min="2709" max="2710" width="7" style="66" hidden="1" customWidth="1"/>
    <col min="2711" max="2711" width="7.109375" style="66" customWidth="1"/>
    <col min="2712" max="2713" width="7" style="66" hidden="1" customWidth="1"/>
    <col min="2714" max="2714" width="7.109375" style="66" customWidth="1"/>
    <col min="2715" max="2716" width="7" style="66" hidden="1" customWidth="1"/>
    <col min="2717" max="2717" width="7.109375" style="66" customWidth="1"/>
    <col min="2718" max="2719" width="7" style="66" hidden="1" customWidth="1"/>
    <col min="2720" max="2720" width="7.109375" style="66" customWidth="1"/>
    <col min="2721" max="2722" width="7" style="66" hidden="1" customWidth="1"/>
    <col min="2723" max="2723" width="7.109375" style="66" customWidth="1"/>
    <col min="2724" max="2725" width="7" style="66" hidden="1" customWidth="1"/>
    <col min="2726" max="2726" width="7.109375" style="66" customWidth="1"/>
    <col min="2727" max="2728" width="7" style="66" hidden="1" customWidth="1"/>
    <col min="2729" max="2729" width="7.109375" style="66" customWidth="1"/>
    <col min="2730" max="2730" width="7" style="66" hidden="1" customWidth="1"/>
    <col min="2731" max="2731" width="6.44140625" style="66" customWidth="1"/>
    <col min="2732" max="2733" width="7" style="66" hidden="1" customWidth="1"/>
    <col min="2734" max="2734" width="6.88671875" style="66" customWidth="1"/>
    <col min="2735" max="2739" width="7" style="66" hidden="1" customWidth="1"/>
    <col min="2740" max="2740" width="6.44140625" style="66" customWidth="1"/>
    <col min="2741" max="2745" width="7" style="66" hidden="1" customWidth="1"/>
    <col min="2746" max="2746" width="6.44140625" style="66" customWidth="1"/>
    <col min="2747" max="2748" width="7" style="66" hidden="1" customWidth="1"/>
    <col min="2749" max="2749" width="7.5546875" style="66" customWidth="1"/>
    <col min="2750" max="2750" width="7" style="66" hidden="1" customWidth="1"/>
    <col min="2751" max="2751" width="9.44140625" style="66" customWidth="1"/>
    <col min="2752" max="2752" width="7" style="66" hidden="1" customWidth="1"/>
    <col min="2753" max="2756" width="6.44140625" style="66" customWidth="1"/>
    <col min="2757" max="2757" width="6.88671875" style="66" customWidth="1"/>
    <col min="2758" max="2758" width="6.44140625" style="66" customWidth="1"/>
    <col min="2759" max="2775" width="7" style="66" hidden="1" customWidth="1"/>
    <col min="2776" max="2776" width="6.5546875" style="66" customWidth="1"/>
    <col min="2777" max="2777" width="6.44140625" style="66" customWidth="1"/>
    <col min="2778" max="2779" width="7" style="66" hidden="1" customWidth="1"/>
    <col min="2780" max="2780" width="6.44140625" style="66" customWidth="1"/>
    <col min="2781" max="2782" width="7" style="66" hidden="1" customWidth="1"/>
    <col min="2783" max="2783" width="7.44140625" style="66" customWidth="1"/>
    <col min="2784" max="2784" width="7" style="66" hidden="1" customWidth="1"/>
    <col min="2785" max="2785" width="6.44140625" style="66" customWidth="1"/>
    <col min="2786" max="2786" width="7" style="66" hidden="1" customWidth="1"/>
    <col min="2787" max="2787" width="9" style="66" customWidth="1"/>
    <col min="2788" max="2789" width="7" style="66" hidden="1" customWidth="1"/>
    <col min="2790" max="2790" width="8.5546875" style="66" customWidth="1"/>
    <col min="2791" max="2792" width="7" style="66" hidden="1" customWidth="1"/>
    <col min="2793" max="2793" width="6.44140625" style="66" customWidth="1"/>
    <col min="2794" max="2795" width="7" style="66" hidden="1" customWidth="1"/>
    <col min="2796" max="2796" width="7" style="66" customWidth="1"/>
    <col min="2797" max="2799" width="7" style="66" hidden="1" customWidth="1"/>
    <col min="2800" max="2800" width="7" style="66" customWidth="1"/>
    <col min="2801" max="2802" width="7" style="66" hidden="1" customWidth="1"/>
    <col min="2803" max="2803" width="7.5546875" style="66" customWidth="1"/>
    <col min="2804" max="2805" width="7" style="66" hidden="1" customWidth="1"/>
    <col min="2806" max="2806" width="7" style="66" customWidth="1"/>
    <col min="2807" max="2813" width="7" style="66" hidden="1" customWidth="1"/>
    <col min="2814" max="2814" width="6.44140625" style="66" customWidth="1"/>
    <col min="2815" max="2824" width="7" style="66" hidden="1" customWidth="1"/>
    <col min="2825" max="2825" width="7" style="66" hidden="1"/>
    <col min="2826" max="2826" width="41.44140625" style="66" customWidth="1"/>
    <col min="2827" max="2827" width="6.44140625" style="66" customWidth="1"/>
    <col min="2828" max="2828" width="14.6640625" style="66" customWidth="1"/>
    <col min="2829" max="2829" width="11.44140625" style="66" customWidth="1"/>
    <col min="2830" max="2831" width="13" style="66" customWidth="1"/>
    <col min="2832" max="2841" width="9.44140625" style="66" customWidth="1"/>
    <col min="2842" max="2842" width="8.88671875" style="66" customWidth="1"/>
    <col min="2843" max="2843" width="9.44140625" style="66" customWidth="1"/>
    <col min="2844" max="2844" width="10.109375" style="66" customWidth="1"/>
    <col min="2845" max="2845" width="6.44140625" style="66" customWidth="1"/>
    <col min="2846" max="2846" width="6.88671875" style="66" customWidth="1"/>
    <col min="2847" max="2848" width="6.5546875" style="66" customWidth="1"/>
    <col min="2849" max="2849" width="6.33203125" style="66" customWidth="1"/>
    <col min="2850" max="2850" width="7.5546875" style="66" customWidth="1"/>
    <col min="2851" max="2851" width="9.88671875" style="66" customWidth="1"/>
    <col min="2852" max="2852" width="7" style="66" hidden="1" customWidth="1"/>
    <col min="2853" max="2854" width="11.44140625" style="66" customWidth="1"/>
    <col min="2855" max="2855" width="35.6640625" style="66" customWidth="1"/>
    <col min="2856" max="2856" width="9.109375" style="66" bestFit="1" customWidth="1"/>
    <col min="2857" max="2857" width="24.5546875" style="66" customWidth="1"/>
    <col min="2858" max="2858" width="14.109375" style="66" customWidth="1"/>
    <col min="2859" max="2859" width="25.33203125" style="66" customWidth="1"/>
    <col min="2860" max="2860" width="9.109375" style="66" bestFit="1" customWidth="1"/>
    <col min="2861" max="2861" width="14.6640625" style="66" customWidth="1"/>
    <col min="2862" max="2863" width="12.109375" style="66" customWidth="1"/>
    <col min="2864" max="2864" width="14.5546875" style="66" customWidth="1"/>
    <col min="2865" max="2865" width="5" style="66" customWidth="1"/>
    <col min="2866" max="2867" width="7" style="66" hidden="1" customWidth="1"/>
    <col min="2868" max="2868" width="5" style="66" customWidth="1"/>
    <col min="2869" max="2870" width="7" style="66" hidden="1" customWidth="1"/>
    <col min="2871" max="2871" width="5" style="66" customWidth="1"/>
    <col min="2872" max="2873" width="7" style="66" hidden="1" customWidth="1"/>
    <col min="2874" max="2874" width="5" style="66" customWidth="1"/>
    <col min="2875" max="2876" width="7" style="66" hidden="1" customWidth="1"/>
    <col min="2877" max="2877" width="5" style="66" customWidth="1"/>
    <col min="2878" max="2879" width="7" style="66" hidden="1" customWidth="1"/>
    <col min="2880" max="2880" width="5" style="66" customWidth="1"/>
    <col min="2881" max="2882" width="7" style="66" hidden="1" customWidth="1"/>
    <col min="2883" max="2883" width="6.44140625" style="66" customWidth="1"/>
    <col min="2884" max="2891" width="7" style="66" hidden="1" customWidth="1"/>
    <col min="2892" max="2892" width="6.88671875" style="66" customWidth="1"/>
    <col min="2893" max="2894" width="7" style="66" hidden="1" customWidth="1"/>
    <col min="2895" max="2895" width="6.44140625" style="66" customWidth="1"/>
    <col min="2896" max="2897" width="7" style="66" hidden="1" customWidth="1"/>
    <col min="2898" max="2898" width="5.44140625" style="66" customWidth="1"/>
    <col min="2899" max="2900" width="7" style="66" hidden="1" customWidth="1"/>
    <col min="2901" max="2901" width="4.88671875" style="66" customWidth="1"/>
    <col min="2902" max="2909" width="7" style="66" hidden="1" customWidth="1"/>
    <col min="2910" max="2910" width="5.44140625" style="66" customWidth="1"/>
    <col min="2911" max="2915" width="7" style="66" hidden="1" customWidth="1"/>
    <col min="2916" max="2916" width="5.88671875" style="66" customWidth="1"/>
    <col min="2917" max="2918" width="7" style="66" hidden="1" customWidth="1"/>
    <col min="2919" max="2919" width="5.44140625" style="66" customWidth="1"/>
    <col min="2920" max="2921" width="7" style="66" hidden="1" customWidth="1"/>
    <col min="2922" max="2922" width="5.44140625" style="66" customWidth="1"/>
    <col min="2923" max="2924" width="7" style="66" hidden="1" customWidth="1"/>
    <col min="2925" max="2925" width="6" style="66" customWidth="1"/>
    <col min="2926" max="2930" width="7" style="66" hidden="1" customWidth="1"/>
    <col min="2931" max="2931" width="5" style="66" customWidth="1"/>
    <col min="2932" max="2939" width="7" style="66" hidden="1" customWidth="1"/>
    <col min="2940" max="2940" width="5" style="66" customWidth="1"/>
    <col min="2941" max="2941" width="7" style="66" hidden="1" customWidth="1"/>
    <col min="2942" max="2942" width="5" style="66" customWidth="1"/>
    <col min="2943" max="2943" width="9.44140625" style="66" customWidth="1"/>
    <col min="2944" max="2944" width="7" style="66" hidden="1" customWidth="1"/>
    <col min="2945" max="2945" width="5" style="66" customWidth="1"/>
    <col min="2946" max="2947" width="7" style="66" hidden="1" customWidth="1"/>
    <col min="2948" max="2948" width="5" style="66" customWidth="1"/>
    <col min="2949" max="2950" width="7" style="66" hidden="1" customWidth="1"/>
    <col min="2951" max="2951" width="5" style="66" customWidth="1"/>
    <col min="2952" max="2953" width="7" style="66" hidden="1" customWidth="1"/>
    <col min="2954" max="2954" width="5" style="66" customWidth="1"/>
    <col min="2955" max="2956" width="7" style="66" hidden="1" customWidth="1"/>
    <col min="2957" max="2957" width="5" style="66" customWidth="1"/>
    <col min="2958" max="2959" width="7" style="66" hidden="1" customWidth="1"/>
    <col min="2960" max="2960" width="5" style="66" customWidth="1"/>
    <col min="2961" max="2961" width="7" style="66" hidden="1" customWidth="1"/>
    <col min="2962" max="2962" width="6.44140625" style="66" customWidth="1"/>
    <col min="2963" max="2963" width="7" style="66" hidden="1" customWidth="1"/>
    <col min="2964" max="2964" width="7.109375" style="66" customWidth="1"/>
    <col min="2965" max="2966" width="7" style="66" hidden="1" customWidth="1"/>
    <col min="2967" max="2967" width="7.109375" style="66" customWidth="1"/>
    <col min="2968" max="2969" width="7" style="66" hidden="1" customWidth="1"/>
    <col min="2970" max="2970" width="7.109375" style="66" customWidth="1"/>
    <col min="2971" max="2972" width="7" style="66" hidden="1" customWidth="1"/>
    <col min="2973" max="2973" width="7.109375" style="66" customWidth="1"/>
    <col min="2974" max="2975" width="7" style="66" hidden="1" customWidth="1"/>
    <col min="2976" max="2976" width="7.109375" style="66" customWidth="1"/>
    <col min="2977" max="2978" width="7" style="66" hidden="1" customWidth="1"/>
    <col min="2979" max="2979" width="7.109375" style="66" customWidth="1"/>
    <col min="2980" max="2981" width="7" style="66" hidden="1" customWidth="1"/>
    <col min="2982" max="2982" width="7.109375" style="66" customWidth="1"/>
    <col min="2983" max="2984" width="7" style="66" hidden="1" customWidth="1"/>
    <col min="2985" max="2985" width="7.109375" style="66" customWidth="1"/>
    <col min="2986" max="2986" width="7" style="66" hidden="1" customWidth="1"/>
    <col min="2987" max="2987" width="6.44140625" style="66" customWidth="1"/>
    <col min="2988" max="2989" width="7" style="66" hidden="1" customWidth="1"/>
    <col min="2990" max="2990" width="6.88671875" style="66" customWidth="1"/>
    <col min="2991" max="2995" width="7" style="66" hidden="1" customWidth="1"/>
    <col min="2996" max="2996" width="6.44140625" style="66" customWidth="1"/>
    <col min="2997" max="3001" width="7" style="66" hidden="1" customWidth="1"/>
    <col min="3002" max="3002" width="6.44140625" style="66" customWidth="1"/>
    <col min="3003" max="3004" width="7" style="66" hidden="1" customWidth="1"/>
    <col min="3005" max="3005" width="7.5546875" style="66" customWidth="1"/>
    <col min="3006" max="3006" width="7" style="66" hidden="1" customWidth="1"/>
    <col min="3007" max="3007" width="9.44140625" style="66" customWidth="1"/>
    <col min="3008" max="3008" width="7" style="66" hidden="1" customWidth="1"/>
    <col min="3009" max="3012" width="6.44140625" style="66" customWidth="1"/>
    <col min="3013" max="3013" width="6.88671875" style="66" customWidth="1"/>
    <col min="3014" max="3014" width="6.44140625" style="66" customWidth="1"/>
    <col min="3015" max="3031" width="7" style="66" hidden="1" customWidth="1"/>
    <col min="3032" max="3032" width="6.5546875" style="66" customWidth="1"/>
    <col min="3033" max="3033" width="6.44140625" style="66" customWidth="1"/>
    <col min="3034" max="3035" width="7" style="66" hidden="1" customWidth="1"/>
    <col min="3036" max="3036" width="6.44140625" style="66" customWidth="1"/>
    <col min="3037" max="3038" width="7" style="66" hidden="1" customWidth="1"/>
    <col min="3039" max="3039" width="7.44140625" style="66" customWidth="1"/>
    <col min="3040" max="3040" width="7" style="66" hidden="1" customWidth="1"/>
    <col min="3041" max="3041" width="6.44140625" style="66" customWidth="1"/>
    <col min="3042" max="3042" width="7" style="66" hidden="1" customWidth="1"/>
    <col min="3043" max="3043" width="9" style="66" customWidth="1"/>
    <col min="3044" max="3045" width="7" style="66" hidden="1" customWidth="1"/>
    <col min="3046" max="3046" width="8.5546875" style="66" customWidth="1"/>
    <col min="3047" max="3048" width="7" style="66" hidden="1" customWidth="1"/>
    <col min="3049" max="3049" width="6.44140625" style="66" customWidth="1"/>
    <col min="3050" max="3051" width="7" style="66" hidden="1" customWidth="1"/>
    <col min="3052" max="3052" width="7" style="66" customWidth="1"/>
    <col min="3053" max="3055" width="7" style="66" hidden="1" customWidth="1"/>
    <col min="3056" max="3056" width="7" style="66" customWidth="1"/>
    <col min="3057" max="3058" width="7" style="66" hidden="1" customWidth="1"/>
    <col min="3059" max="3059" width="7.5546875" style="66" customWidth="1"/>
    <col min="3060" max="3061" width="7" style="66" hidden="1" customWidth="1"/>
    <col min="3062" max="3062" width="7" style="66" customWidth="1"/>
    <col min="3063" max="3069" width="7" style="66" hidden="1" customWidth="1"/>
    <col min="3070" max="3070" width="6.44140625" style="66" customWidth="1"/>
    <col min="3071" max="3080" width="7" style="66" hidden="1" customWidth="1"/>
    <col min="3081" max="3081" width="7" style="66" hidden="1"/>
    <col min="3082" max="3082" width="41.44140625" style="66" customWidth="1"/>
    <col min="3083" max="3083" width="6.44140625" style="66" customWidth="1"/>
    <col min="3084" max="3084" width="14.6640625" style="66" customWidth="1"/>
    <col min="3085" max="3085" width="11.44140625" style="66" customWidth="1"/>
    <col min="3086" max="3087" width="13" style="66" customWidth="1"/>
    <col min="3088" max="3097" width="9.44140625" style="66" customWidth="1"/>
    <col min="3098" max="3098" width="8.88671875" style="66" customWidth="1"/>
    <col min="3099" max="3099" width="9.44140625" style="66" customWidth="1"/>
    <col min="3100" max="3100" width="10.109375" style="66" customWidth="1"/>
    <col min="3101" max="3101" width="6.44140625" style="66" customWidth="1"/>
    <col min="3102" max="3102" width="6.88671875" style="66" customWidth="1"/>
    <col min="3103" max="3104" width="6.5546875" style="66" customWidth="1"/>
    <col min="3105" max="3105" width="6.33203125" style="66" customWidth="1"/>
    <col min="3106" max="3106" width="7.5546875" style="66" customWidth="1"/>
    <col min="3107" max="3107" width="9.88671875" style="66" customWidth="1"/>
    <col min="3108" max="3108" width="7" style="66" hidden="1" customWidth="1"/>
    <col min="3109" max="3110" width="11.44140625" style="66" customWidth="1"/>
    <col min="3111" max="3111" width="35.6640625" style="66" customWidth="1"/>
    <col min="3112" max="3112" width="9.109375" style="66" bestFit="1" customWidth="1"/>
    <col min="3113" max="3113" width="24.5546875" style="66" customWidth="1"/>
    <col min="3114" max="3114" width="14.109375" style="66" customWidth="1"/>
    <col min="3115" max="3115" width="25.33203125" style="66" customWidth="1"/>
    <col min="3116" max="3116" width="9.109375" style="66" bestFit="1" customWidth="1"/>
    <col min="3117" max="3117" width="14.6640625" style="66" customWidth="1"/>
    <col min="3118" max="3119" width="12.109375" style="66" customWidth="1"/>
    <col min="3120" max="3120" width="14.5546875" style="66" customWidth="1"/>
    <col min="3121" max="3121" width="5" style="66" customWidth="1"/>
    <col min="3122" max="3123" width="7" style="66" hidden="1" customWidth="1"/>
    <col min="3124" max="3124" width="5" style="66" customWidth="1"/>
    <col min="3125" max="3126" width="7" style="66" hidden="1" customWidth="1"/>
    <col min="3127" max="3127" width="5" style="66" customWidth="1"/>
    <col min="3128" max="3129" width="7" style="66" hidden="1" customWidth="1"/>
    <col min="3130" max="3130" width="5" style="66" customWidth="1"/>
    <col min="3131" max="3132" width="7" style="66" hidden="1" customWidth="1"/>
    <col min="3133" max="3133" width="5" style="66" customWidth="1"/>
    <col min="3134" max="3135" width="7" style="66" hidden="1" customWidth="1"/>
    <col min="3136" max="3136" width="5" style="66" customWidth="1"/>
    <col min="3137" max="3138" width="7" style="66" hidden="1" customWidth="1"/>
    <col min="3139" max="3139" width="6.44140625" style="66" customWidth="1"/>
    <col min="3140" max="3147" width="7" style="66" hidden="1" customWidth="1"/>
    <col min="3148" max="3148" width="6.88671875" style="66" customWidth="1"/>
    <col min="3149" max="3150" width="7" style="66" hidden="1" customWidth="1"/>
    <col min="3151" max="3151" width="6.44140625" style="66" customWidth="1"/>
    <col min="3152" max="3153" width="7" style="66" hidden="1" customWidth="1"/>
    <col min="3154" max="3154" width="5.44140625" style="66" customWidth="1"/>
    <col min="3155" max="3156" width="7" style="66" hidden="1" customWidth="1"/>
    <col min="3157" max="3157" width="4.88671875" style="66" customWidth="1"/>
    <col min="3158" max="3165" width="7" style="66" hidden="1" customWidth="1"/>
    <col min="3166" max="3166" width="5.44140625" style="66" customWidth="1"/>
    <col min="3167" max="3171" width="7" style="66" hidden="1" customWidth="1"/>
    <col min="3172" max="3172" width="5.88671875" style="66" customWidth="1"/>
    <col min="3173" max="3174" width="7" style="66" hidden="1" customWidth="1"/>
    <col min="3175" max="3175" width="5.44140625" style="66" customWidth="1"/>
    <col min="3176" max="3177" width="7" style="66" hidden="1" customWidth="1"/>
    <col min="3178" max="3178" width="5.44140625" style="66" customWidth="1"/>
    <col min="3179" max="3180" width="7" style="66" hidden="1" customWidth="1"/>
    <col min="3181" max="3181" width="6" style="66" customWidth="1"/>
    <col min="3182" max="3186" width="7" style="66" hidden="1" customWidth="1"/>
    <col min="3187" max="3187" width="5" style="66" customWidth="1"/>
    <col min="3188" max="3195" width="7" style="66" hidden="1" customWidth="1"/>
    <col min="3196" max="3196" width="5" style="66" customWidth="1"/>
    <col min="3197" max="3197" width="7" style="66" hidden="1" customWidth="1"/>
    <col min="3198" max="3198" width="5" style="66" customWidth="1"/>
    <col min="3199" max="3199" width="9.44140625" style="66" customWidth="1"/>
    <col min="3200" max="3200" width="7" style="66" hidden="1" customWidth="1"/>
    <col min="3201" max="3201" width="5" style="66" customWidth="1"/>
    <col min="3202" max="3203" width="7" style="66" hidden="1" customWidth="1"/>
    <col min="3204" max="3204" width="5" style="66" customWidth="1"/>
    <col min="3205" max="3206" width="7" style="66" hidden="1" customWidth="1"/>
    <col min="3207" max="3207" width="5" style="66" customWidth="1"/>
    <col min="3208" max="3209" width="7" style="66" hidden="1" customWidth="1"/>
    <col min="3210" max="3210" width="5" style="66" customWidth="1"/>
    <col min="3211" max="3212" width="7" style="66" hidden="1" customWidth="1"/>
    <col min="3213" max="3213" width="5" style="66" customWidth="1"/>
    <col min="3214" max="3215" width="7" style="66" hidden="1" customWidth="1"/>
    <col min="3216" max="3216" width="5" style="66" customWidth="1"/>
    <col min="3217" max="3217" width="7" style="66" hidden="1" customWidth="1"/>
    <col min="3218" max="3218" width="6.44140625" style="66" customWidth="1"/>
    <col min="3219" max="3219" width="7" style="66" hidden="1" customWidth="1"/>
    <col min="3220" max="3220" width="7.109375" style="66" customWidth="1"/>
    <col min="3221" max="3222" width="7" style="66" hidden="1" customWidth="1"/>
    <col min="3223" max="3223" width="7.109375" style="66" customWidth="1"/>
    <col min="3224" max="3225" width="7" style="66" hidden="1" customWidth="1"/>
    <col min="3226" max="3226" width="7.109375" style="66" customWidth="1"/>
    <col min="3227" max="3228" width="7" style="66" hidden="1" customWidth="1"/>
    <col min="3229" max="3229" width="7.109375" style="66" customWidth="1"/>
    <col min="3230" max="3231" width="7" style="66" hidden="1" customWidth="1"/>
    <col min="3232" max="3232" width="7.109375" style="66" customWidth="1"/>
    <col min="3233" max="3234" width="7" style="66" hidden="1" customWidth="1"/>
    <col min="3235" max="3235" width="7.109375" style="66" customWidth="1"/>
    <col min="3236" max="3237" width="7" style="66" hidden="1" customWidth="1"/>
    <col min="3238" max="3238" width="7.109375" style="66" customWidth="1"/>
    <col min="3239" max="3240" width="7" style="66" hidden="1" customWidth="1"/>
    <col min="3241" max="3241" width="7.109375" style="66" customWidth="1"/>
    <col min="3242" max="3242" width="7" style="66" hidden="1" customWidth="1"/>
    <col min="3243" max="3243" width="6.44140625" style="66" customWidth="1"/>
    <col min="3244" max="3245" width="7" style="66" hidden="1" customWidth="1"/>
    <col min="3246" max="3246" width="6.88671875" style="66" customWidth="1"/>
    <col min="3247" max="3251" width="7" style="66" hidden="1" customWidth="1"/>
    <col min="3252" max="3252" width="6.44140625" style="66" customWidth="1"/>
    <col min="3253" max="3257" width="7" style="66" hidden="1" customWidth="1"/>
    <col min="3258" max="3258" width="6.44140625" style="66" customWidth="1"/>
    <col min="3259" max="3260" width="7" style="66" hidden="1" customWidth="1"/>
    <col min="3261" max="3261" width="7.5546875" style="66" customWidth="1"/>
    <col min="3262" max="3262" width="7" style="66" hidden="1" customWidth="1"/>
    <col min="3263" max="3263" width="9.44140625" style="66" customWidth="1"/>
    <col min="3264" max="3264" width="7" style="66" hidden="1" customWidth="1"/>
    <col min="3265" max="3268" width="6.44140625" style="66" customWidth="1"/>
    <col min="3269" max="3269" width="6.88671875" style="66" customWidth="1"/>
    <col min="3270" max="3270" width="6.44140625" style="66" customWidth="1"/>
    <col min="3271" max="3287" width="7" style="66" hidden="1" customWidth="1"/>
    <col min="3288" max="3288" width="6.5546875" style="66" customWidth="1"/>
    <col min="3289" max="3289" width="6.44140625" style="66" customWidth="1"/>
    <col min="3290" max="3291" width="7" style="66" hidden="1" customWidth="1"/>
    <col min="3292" max="3292" width="6.44140625" style="66" customWidth="1"/>
    <col min="3293" max="3294" width="7" style="66" hidden="1" customWidth="1"/>
    <col min="3295" max="3295" width="7.44140625" style="66" customWidth="1"/>
    <col min="3296" max="3296" width="7" style="66" hidden="1" customWidth="1"/>
    <col min="3297" max="3297" width="6.44140625" style="66" customWidth="1"/>
    <col min="3298" max="3298" width="7" style="66" hidden="1" customWidth="1"/>
    <col min="3299" max="3299" width="9" style="66" customWidth="1"/>
    <col min="3300" max="3301" width="7" style="66" hidden="1" customWidth="1"/>
    <col min="3302" max="3302" width="8.5546875" style="66" customWidth="1"/>
    <col min="3303" max="3304" width="7" style="66" hidden="1" customWidth="1"/>
    <col min="3305" max="3305" width="6.44140625" style="66" customWidth="1"/>
    <col min="3306" max="3307" width="7" style="66" hidden="1" customWidth="1"/>
    <col min="3308" max="3308" width="7" style="66" customWidth="1"/>
    <col min="3309" max="3311" width="7" style="66" hidden="1" customWidth="1"/>
    <col min="3312" max="3312" width="7" style="66" customWidth="1"/>
    <col min="3313" max="3314" width="7" style="66" hidden="1" customWidth="1"/>
    <col min="3315" max="3315" width="7.5546875" style="66" customWidth="1"/>
    <col min="3316" max="3317" width="7" style="66" hidden="1" customWidth="1"/>
    <col min="3318" max="3318" width="7" style="66" customWidth="1"/>
    <col min="3319" max="3325" width="7" style="66" hidden="1" customWidth="1"/>
    <col min="3326" max="3326" width="6.44140625" style="66" customWidth="1"/>
    <col min="3327" max="3336" width="7" style="66" hidden="1" customWidth="1"/>
    <col min="3337" max="3337" width="7" style="66" hidden="1"/>
    <col min="3338" max="3338" width="41.44140625" style="66" customWidth="1"/>
    <col min="3339" max="3339" width="6.44140625" style="66" customWidth="1"/>
    <col min="3340" max="3340" width="14.6640625" style="66" customWidth="1"/>
    <col min="3341" max="3341" width="11.44140625" style="66" customWidth="1"/>
    <col min="3342" max="3343" width="13" style="66" customWidth="1"/>
    <col min="3344" max="3353" width="9.44140625" style="66" customWidth="1"/>
    <col min="3354" max="3354" width="8.88671875" style="66" customWidth="1"/>
    <col min="3355" max="3355" width="9.44140625" style="66" customWidth="1"/>
    <col min="3356" max="3356" width="10.109375" style="66" customWidth="1"/>
    <col min="3357" max="3357" width="6.44140625" style="66" customWidth="1"/>
    <col min="3358" max="3358" width="6.88671875" style="66" customWidth="1"/>
    <col min="3359" max="3360" width="6.5546875" style="66" customWidth="1"/>
    <col min="3361" max="3361" width="6.33203125" style="66" customWidth="1"/>
    <col min="3362" max="3362" width="7.5546875" style="66" customWidth="1"/>
    <col min="3363" max="3363" width="9.88671875" style="66" customWidth="1"/>
    <col min="3364" max="3364" width="7" style="66" hidden="1" customWidth="1"/>
    <col min="3365" max="3366" width="11.44140625" style="66" customWidth="1"/>
    <col min="3367" max="3367" width="35.6640625" style="66" customWidth="1"/>
    <col min="3368" max="3368" width="9.109375" style="66" bestFit="1" customWidth="1"/>
    <col min="3369" max="3369" width="24.5546875" style="66" customWidth="1"/>
    <col min="3370" max="3370" width="14.109375" style="66" customWidth="1"/>
    <col min="3371" max="3371" width="25.33203125" style="66" customWidth="1"/>
    <col min="3372" max="3372" width="9.109375" style="66" bestFit="1" customWidth="1"/>
    <col min="3373" max="3373" width="14.6640625" style="66" customWidth="1"/>
    <col min="3374" max="3375" width="12.109375" style="66" customWidth="1"/>
    <col min="3376" max="3376" width="14.5546875" style="66" customWidth="1"/>
    <col min="3377" max="3377" width="5" style="66" customWidth="1"/>
    <col min="3378" max="3379" width="7" style="66" hidden="1" customWidth="1"/>
    <col min="3380" max="3380" width="5" style="66" customWidth="1"/>
    <col min="3381" max="3382" width="7" style="66" hidden="1" customWidth="1"/>
    <col min="3383" max="3383" width="5" style="66" customWidth="1"/>
    <col min="3384" max="3385" width="7" style="66" hidden="1" customWidth="1"/>
    <col min="3386" max="3386" width="5" style="66" customWidth="1"/>
    <col min="3387" max="3388" width="7" style="66" hidden="1" customWidth="1"/>
    <col min="3389" max="3389" width="5" style="66" customWidth="1"/>
    <col min="3390" max="3391" width="7" style="66" hidden="1" customWidth="1"/>
    <col min="3392" max="3392" width="5" style="66" customWidth="1"/>
    <col min="3393" max="3394" width="7" style="66" hidden="1" customWidth="1"/>
    <col min="3395" max="3395" width="6.44140625" style="66" customWidth="1"/>
    <col min="3396" max="3403" width="7" style="66" hidden="1" customWidth="1"/>
    <col min="3404" max="3404" width="6.88671875" style="66" customWidth="1"/>
    <col min="3405" max="3406" width="7" style="66" hidden="1" customWidth="1"/>
    <col min="3407" max="3407" width="6.44140625" style="66" customWidth="1"/>
    <col min="3408" max="3409" width="7" style="66" hidden="1" customWidth="1"/>
    <col min="3410" max="3410" width="5.44140625" style="66" customWidth="1"/>
    <col min="3411" max="3412" width="7" style="66" hidden="1" customWidth="1"/>
    <col min="3413" max="3413" width="4.88671875" style="66" customWidth="1"/>
    <col min="3414" max="3421" width="7" style="66" hidden="1" customWidth="1"/>
    <col min="3422" max="3422" width="5.44140625" style="66" customWidth="1"/>
    <col min="3423" max="3427" width="7" style="66" hidden="1" customWidth="1"/>
    <col min="3428" max="3428" width="5.88671875" style="66" customWidth="1"/>
    <col min="3429" max="3430" width="7" style="66" hidden="1" customWidth="1"/>
    <col min="3431" max="3431" width="5.44140625" style="66" customWidth="1"/>
    <col min="3432" max="3433" width="7" style="66" hidden="1" customWidth="1"/>
    <col min="3434" max="3434" width="5.44140625" style="66" customWidth="1"/>
    <col min="3435" max="3436" width="7" style="66" hidden="1" customWidth="1"/>
    <col min="3437" max="3437" width="6" style="66" customWidth="1"/>
    <col min="3438" max="3442" width="7" style="66" hidden="1" customWidth="1"/>
    <col min="3443" max="3443" width="5" style="66" customWidth="1"/>
    <col min="3444" max="3451" width="7" style="66" hidden="1" customWidth="1"/>
    <col min="3452" max="3452" width="5" style="66" customWidth="1"/>
    <col min="3453" max="3453" width="7" style="66" hidden="1" customWidth="1"/>
    <col min="3454" max="3454" width="5" style="66" customWidth="1"/>
    <col min="3455" max="3455" width="9.44140625" style="66" customWidth="1"/>
    <col min="3456" max="3456" width="7" style="66" hidden="1" customWidth="1"/>
    <col min="3457" max="3457" width="5" style="66" customWidth="1"/>
    <col min="3458" max="3459" width="7" style="66" hidden="1" customWidth="1"/>
    <col min="3460" max="3460" width="5" style="66" customWidth="1"/>
    <col min="3461" max="3462" width="7" style="66" hidden="1" customWidth="1"/>
    <col min="3463" max="3463" width="5" style="66" customWidth="1"/>
    <col min="3464" max="3465" width="7" style="66" hidden="1" customWidth="1"/>
    <col min="3466" max="3466" width="5" style="66" customWidth="1"/>
    <col min="3467" max="3468" width="7" style="66" hidden="1" customWidth="1"/>
    <col min="3469" max="3469" width="5" style="66" customWidth="1"/>
    <col min="3470" max="3471" width="7" style="66" hidden="1" customWidth="1"/>
    <col min="3472" max="3472" width="5" style="66" customWidth="1"/>
    <col min="3473" max="3473" width="7" style="66" hidden="1" customWidth="1"/>
    <col min="3474" max="3474" width="6.44140625" style="66" customWidth="1"/>
    <col min="3475" max="3475" width="7" style="66" hidden="1" customWidth="1"/>
    <col min="3476" max="3476" width="7.109375" style="66" customWidth="1"/>
    <col min="3477" max="3478" width="7" style="66" hidden="1" customWidth="1"/>
    <col min="3479" max="3479" width="7.109375" style="66" customWidth="1"/>
    <col min="3480" max="3481" width="7" style="66" hidden="1" customWidth="1"/>
    <col min="3482" max="3482" width="7.109375" style="66" customWidth="1"/>
    <col min="3483" max="3484" width="7" style="66" hidden="1" customWidth="1"/>
    <col min="3485" max="3485" width="7.109375" style="66" customWidth="1"/>
    <col min="3486" max="3487" width="7" style="66" hidden="1" customWidth="1"/>
    <col min="3488" max="3488" width="7.109375" style="66" customWidth="1"/>
    <col min="3489" max="3490" width="7" style="66" hidden="1" customWidth="1"/>
    <col min="3491" max="3491" width="7.109375" style="66" customWidth="1"/>
    <col min="3492" max="3493" width="7" style="66" hidden="1" customWidth="1"/>
    <col min="3494" max="3494" width="7.109375" style="66" customWidth="1"/>
    <col min="3495" max="3496" width="7" style="66" hidden="1" customWidth="1"/>
    <col min="3497" max="3497" width="7.109375" style="66" customWidth="1"/>
    <col min="3498" max="3498" width="7" style="66" hidden="1" customWidth="1"/>
    <col min="3499" max="3499" width="6.44140625" style="66" customWidth="1"/>
    <col min="3500" max="3501" width="7" style="66" hidden="1" customWidth="1"/>
    <col min="3502" max="3502" width="6.88671875" style="66" customWidth="1"/>
    <col min="3503" max="3507" width="7" style="66" hidden="1" customWidth="1"/>
    <col min="3508" max="3508" width="6.44140625" style="66" customWidth="1"/>
    <col min="3509" max="3513" width="7" style="66" hidden="1" customWidth="1"/>
    <col min="3514" max="3514" width="6.44140625" style="66" customWidth="1"/>
    <col min="3515" max="3516" width="7" style="66" hidden="1" customWidth="1"/>
    <col min="3517" max="3517" width="7.5546875" style="66" customWidth="1"/>
    <col min="3518" max="3518" width="7" style="66" hidden="1" customWidth="1"/>
    <col min="3519" max="3519" width="9.44140625" style="66" customWidth="1"/>
    <col min="3520" max="3520" width="7" style="66" hidden="1" customWidth="1"/>
    <col min="3521" max="3524" width="6.44140625" style="66" customWidth="1"/>
    <col min="3525" max="3525" width="6.88671875" style="66" customWidth="1"/>
    <col min="3526" max="3526" width="6.44140625" style="66" customWidth="1"/>
    <col min="3527" max="3543" width="7" style="66" hidden="1" customWidth="1"/>
    <col min="3544" max="3544" width="6.5546875" style="66" customWidth="1"/>
    <col min="3545" max="3545" width="6.44140625" style="66" customWidth="1"/>
    <col min="3546" max="3547" width="7" style="66" hidden="1" customWidth="1"/>
    <col min="3548" max="3548" width="6.44140625" style="66" customWidth="1"/>
    <col min="3549" max="3550" width="7" style="66" hidden="1" customWidth="1"/>
    <col min="3551" max="3551" width="7.44140625" style="66" customWidth="1"/>
    <col min="3552" max="3552" width="7" style="66" hidden="1" customWidth="1"/>
    <col min="3553" max="3553" width="6.44140625" style="66" customWidth="1"/>
    <col min="3554" max="3554" width="7" style="66" hidden="1" customWidth="1"/>
    <col min="3555" max="3555" width="9" style="66" customWidth="1"/>
    <col min="3556" max="3557" width="7" style="66" hidden="1" customWidth="1"/>
    <col min="3558" max="3558" width="8.5546875" style="66" customWidth="1"/>
    <col min="3559" max="3560" width="7" style="66" hidden="1" customWidth="1"/>
    <col min="3561" max="3561" width="6.44140625" style="66" customWidth="1"/>
    <col min="3562" max="3563" width="7" style="66" hidden="1" customWidth="1"/>
    <col min="3564" max="3564" width="7" style="66" customWidth="1"/>
    <col min="3565" max="3567" width="7" style="66" hidden="1" customWidth="1"/>
    <col min="3568" max="3568" width="7" style="66" customWidth="1"/>
    <col min="3569" max="3570" width="7" style="66" hidden="1" customWidth="1"/>
    <col min="3571" max="3571" width="7.5546875" style="66" customWidth="1"/>
    <col min="3572" max="3573" width="7" style="66" hidden="1" customWidth="1"/>
    <col min="3574" max="3574" width="7" style="66" customWidth="1"/>
    <col min="3575" max="3581" width="7" style="66" hidden="1" customWidth="1"/>
    <col min="3582" max="3582" width="6.44140625" style="66" customWidth="1"/>
    <col min="3583" max="3592" width="7" style="66" hidden="1" customWidth="1"/>
    <col min="3593" max="3593" width="7" style="66" hidden="1"/>
    <col min="3594" max="3594" width="41.44140625" style="66" customWidth="1"/>
    <col min="3595" max="3595" width="6.44140625" style="66" customWidth="1"/>
    <col min="3596" max="3596" width="14.6640625" style="66" customWidth="1"/>
    <col min="3597" max="3597" width="11.44140625" style="66" customWidth="1"/>
    <col min="3598" max="3599" width="13" style="66" customWidth="1"/>
    <col min="3600" max="3609" width="9.44140625" style="66" customWidth="1"/>
    <col min="3610" max="3610" width="8.88671875" style="66" customWidth="1"/>
    <col min="3611" max="3611" width="9.44140625" style="66" customWidth="1"/>
    <col min="3612" max="3612" width="10.109375" style="66" customWidth="1"/>
    <col min="3613" max="3613" width="6.44140625" style="66" customWidth="1"/>
    <col min="3614" max="3614" width="6.88671875" style="66" customWidth="1"/>
    <col min="3615" max="3616" width="6.5546875" style="66" customWidth="1"/>
    <col min="3617" max="3617" width="6.33203125" style="66" customWidth="1"/>
    <col min="3618" max="3618" width="7.5546875" style="66" customWidth="1"/>
    <col min="3619" max="3619" width="9.88671875" style="66" customWidth="1"/>
    <col min="3620" max="3620" width="7" style="66" hidden="1" customWidth="1"/>
    <col min="3621" max="3622" width="11.44140625" style="66" customWidth="1"/>
    <col min="3623" max="3623" width="35.6640625" style="66" customWidth="1"/>
    <col min="3624" max="3624" width="9.109375" style="66" bestFit="1" customWidth="1"/>
    <col min="3625" max="3625" width="24.5546875" style="66" customWidth="1"/>
    <col min="3626" max="3626" width="14.109375" style="66" customWidth="1"/>
    <col min="3627" max="3627" width="25.33203125" style="66" customWidth="1"/>
    <col min="3628" max="3628" width="9.109375" style="66" bestFit="1" customWidth="1"/>
    <col min="3629" max="3629" width="14.6640625" style="66" customWidth="1"/>
    <col min="3630" max="3631" width="12.109375" style="66" customWidth="1"/>
    <col min="3632" max="3632" width="14.5546875" style="66" customWidth="1"/>
    <col min="3633" max="3633" width="5" style="66" customWidth="1"/>
    <col min="3634" max="3635" width="7" style="66" hidden="1" customWidth="1"/>
    <col min="3636" max="3636" width="5" style="66" customWidth="1"/>
    <col min="3637" max="3638" width="7" style="66" hidden="1" customWidth="1"/>
    <col min="3639" max="3639" width="5" style="66" customWidth="1"/>
    <col min="3640" max="3641" width="7" style="66" hidden="1" customWidth="1"/>
    <col min="3642" max="3642" width="5" style="66" customWidth="1"/>
    <col min="3643" max="3644" width="7" style="66" hidden="1" customWidth="1"/>
    <col min="3645" max="3645" width="5" style="66" customWidth="1"/>
    <col min="3646" max="3647" width="7" style="66" hidden="1" customWidth="1"/>
    <col min="3648" max="3648" width="5" style="66" customWidth="1"/>
    <col min="3649" max="3650" width="7" style="66" hidden="1" customWidth="1"/>
    <col min="3651" max="3651" width="6.44140625" style="66" customWidth="1"/>
    <col min="3652" max="3659" width="7" style="66" hidden="1" customWidth="1"/>
    <col min="3660" max="3660" width="6.88671875" style="66" customWidth="1"/>
    <col min="3661" max="3662" width="7" style="66" hidden="1" customWidth="1"/>
    <col min="3663" max="3663" width="6.44140625" style="66" customWidth="1"/>
    <col min="3664" max="3665" width="7" style="66" hidden="1" customWidth="1"/>
    <col min="3666" max="3666" width="5.44140625" style="66" customWidth="1"/>
    <col min="3667" max="3668" width="7" style="66" hidden="1" customWidth="1"/>
    <col min="3669" max="3669" width="4.88671875" style="66" customWidth="1"/>
    <col min="3670" max="3677" width="7" style="66" hidden="1" customWidth="1"/>
    <col min="3678" max="3678" width="5.44140625" style="66" customWidth="1"/>
    <col min="3679" max="3683" width="7" style="66" hidden="1" customWidth="1"/>
    <col min="3684" max="3684" width="5.88671875" style="66" customWidth="1"/>
    <col min="3685" max="3686" width="7" style="66" hidden="1" customWidth="1"/>
    <col min="3687" max="3687" width="5.44140625" style="66" customWidth="1"/>
    <col min="3688" max="3689" width="7" style="66" hidden="1" customWidth="1"/>
    <col min="3690" max="3690" width="5.44140625" style="66" customWidth="1"/>
    <col min="3691" max="3692" width="7" style="66" hidden="1" customWidth="1"/>
    <col min="3693" max="3693" width="6" style="66" customWidth="1"/>
    <col min="3694" max="3698" width="7" style="66" hidden="1" customWidth="1"/>
    <col min="3699" max="3699" width="5" style="66" customWidth="1"/>
    <col min="3700" max="3707" width="7" style="66" hidden="1" customWidth="1"/>
    <col min="3708" max="3708" width="5" style="66" customWidth="1"/>
    <col min="3709" max="3709" width="7" style="66" hidden="1" customWidth="1"/>
    <col min="3710" max="3710" width="5" style="66" customWidth="1"/>
    <col min="3711" max="3711" width="9.44140625" style="66" customWidth="1"/>
    <col min="3712" max="3712" width="7" style="66" hidden="1" customWidth="1"/>
    <col min="3713" max="3713" width="5" style="66" customWidth="1"/>
    <col min="3714" max="3715" width="7" style="66" hidden="1" customWidth="1"/>
    <col min="3716" max="3716" width="5" style="66" customWidth="1"/>
    <col min="3717" max="3718" width="7" style="66" hidden="1" customWidth="1"/>
    <col min="3719" max="3719" width="5" style="66" customWidth="1"/>
    <col min="3720" max="3721" width="7" style="66" hidden="1" customWidth="1"/>
    <col min="3722" max="3722" width="5" style="66" customWidth="1"/>
    <col min="3723" max="3724" width="7" style="66" hidden="1" customWidth="1"/>
    <col min="3725" max="3725" width="5" style="66" customWidth="1"/>
    <col min="3726" max="3727" width="7" style="66" hidden="1" customWidth="1"/>
    <col min="3728" max="3728" width="5" style="66" customWidth="1"/>
    <col min="3729" max="3729" width="7" style="66" hidden="1" customWidth="1"/>
    <col min="3730" max="3730" width="6.44140625" style="66" customWidth="1"/>
    <col min="3731" max="3731" width="7" style="66" hidden="1" customWidth="1"/>
    <col min="3732" max="3732" width="7.109375" style="66" customWidth="1"/>
    <col min="3733" max="3734" width="7" style="66" hidden="1" customWidth="1"/>
    <col min="3735" max="3735" width="7.109375" style="66" customWidth="1"/>
    <col min="3736" max="3737" width="7" style="66" hidden="1" customWidth="1"/>
    <col min="3738" max="3738" width="7.109375" style="66" customWidth="1"/>
    <col min="3739" max="3740" width="7" style="66" hidden="1" customWidth="1"/>
    <col min="3741" max="3741" width="7.109375" style="66" customWidth="1"/>
    <col min="3742" max="3743" width="7" style="66" hidden="1" customWidth="1"/>
    <col min="3744" max="3744" width="7.109375" style="66" customWidth="1"/>
    <col min="3745" max="3746" width="7" style="66" hidden="1" customWidth="1"/>
    <col min="3747" max="3747" width="7.109375" style="66" customWidth="1"/>
    <col min="3748" max="3749" width="7" style="66" hidden="1" customWidth="1"/>
    <col min="3750" max="3750" width="7.109375" style="66" customWidth="1"/>
    <col min="3751" max="3752" width="7" style="66" hidden="1" customWidth="1"/>
    <col min="3753" max="3753" width="7.109375" style="66" customWidth="1"/>
    <col min="3754" max="3754" width="7" style="66" hidden="1" customWidth="1"/>
    <col min="3755" max="3755" width="6.44140625" style="66" customWidth="1"/>
    <col min="3756" max="3757" width="7" style="66" hidden="1" customWidth="1"/>
    <col min="3758" max="3758" width="6.88671875" style="66" customWidth="1"/>
    <col min="3759" max="3763" width="7" style="66" hidden="1" customWidth="1"/>
    <col min="3764" max="3764" width="6.44140625" style="66" customWidth="1"/>
    <col min="3765" max="3769" width="7" style="66" hidden="1" customWidth="1"/>
    <col min="3770" max="3770" width="6.44140625" style="66" customWidth="1"/>
    <col min="3771" max="3772" width="7" style="66" hidden="1" customWidth="1"/>
    <col min="3773" max="3773" width="7.5546875" style="66" customWidth="1"/>
    <col min="3774" max="3774" width="7" style="66" hidden="1" customWidth="1"/>
    <col min="3775" max="3775" width="9.44140625" style="66" customWidth="1"/>
    <col min="3776" max="3776" width="7" style="66" hidden="1" customWidth="1"/>
    <col min="3777" max="3780" width="6.44140625" style="66" customWidth="1"/>
    <col min="3781" max="3781" width="6.88671875" style="66" customWidth="1"/>
    <col min="3782" max="3782" width="6.44140625" style="66" customWidth="1"/>
    <col min="3783" max="3799" width="7" style="66" hidden="1" customWidth="1"/>
    <col min="3800" max="3800" width="6.5546875" style="66" customWidth="1"/>
    <col min="3801" max="3801" width="6.44140625" style="66" customWidth="1"/>
    <col min="3802" max="3803" width="7" style="66" hidden="1" customWidth="1"/>
    <col min="3804" max="3804" width="6.44140625" style="66" customWidth="1"/>
    <col min="3805" max="3806" width="7" style="66" hidden="1" customWidth="1"/>
    <col min="3807" max="3807" width="7.44140625" style="66" customWidth="1"/>
    <col min="3808" max="3808" width="7" style="66" hidden="1" customWidth="1"/>
    <col min="3809" max="3809" width="6.44140625" style="66" customWidth="1"/>
    <col min="3810" max="3810" width="7" style="66" hidden="1" customWidth="1"/>
    <col min="3811" max="3811" width="9" style="66" customWidth="1"/>
    <col min="3812" max="3813" width="7" style="66" hidden="1" customWidth="1"/>
    <col min="3814" max="3814" width="8.5546875" style="66" customWidth="1"/>
    <col min="3815" max="3816" width="7" style="66" hidden="1" customWidth="1"/>
    <col min="3817" max="3817" width="6.44140625" style="66" customWidth="1"/>
    <col min="3818" max="3819" width="7" style="66" hidden="1" customWidth="1"/>
    <col min="3820" max="3820" width="7" style="66" customWidth="1"/>
    <col min="3821" max="3823" width="7" style="66" hidden="1" customWidth="1"/>
    <col min="3824" max="3824" width="7" style="66" customWidth="1"/>
    <col min="3825" max="3826" width="7" style="66" hidden="1" customWidth="1"/>
    <col min="3827" max="3827" width="7.5546875" style="66" customWidth="1"/>
    <col min="3828" max="3829" width="7" style="66" hidden="1" customWidth="1"/>
    <col min="3830" max="3830" width="7" style="66" customWidth="1"/>
    <col min="3831" max="3837" width="7" style="66" hidden="1" customWidth="1"/>
    <col min="3838" max="3838" width="6.44140625" style="66" customWidth="1"/>
    <col min="3839" max="3848" width="7" style="66" hidden="1" customWidth="1"/>
    <col min="3849" max="3849" width="7" style="66" hidden="1"/>
    <col min="3850" max="3850" width="41.44140625" style="66" customWidth="1"/>
    <col min="3851" max="3851" width="6.44140625" style="66" customWidth="1"/>
    <col min="3852" max="3852" width="14.6640625" style="66" customWidth="1"/>
    <col min="3853" max="3853" width="11.44140625" style="66" customWidth="1"/>
    <col min="3854" max="3855" width="13" style="66" customWidth="1"/>
    <col min="3856" max="3865" width="9.44140625" style="66" customWidth="1"/>
    <col min="3866" max="3866" width="8.88671875" style="66" customWidth="1"/>
    <col min="3867" max="3867" width="9.44140625" style="66" customWidth="1"/>
    <col min="3868" max="3868" width="10.109375" style="66" customWidth="1"/>
    <col min="3869" max="3869" width="6.44140625" style="66" customWidth="1"/>
    <col min="3870" max="3870" width="6.88671875" style="66" customWidth="1"/>
    <col min="3871" max="3872" width="6.5546875" style="66" customWidth="1"/>
    <col min="3873" max="3873" width="6.33203125" style="66" customWidth="1"/>
    <col min="3874" max="3874" width="7.5546875" style="66" customWidth="1"/>
    <col min="3875" max="3875" width="9.88671875" style="66" customWidth="1"/>
    <col min="3876" max="3876" width="7" style="66" hidden="1" customWidth="1"/>
    <col min="3877" max="3878" width="11.44140625" style="66" customWidth="1"/>
    <col min="3879" max="3879" width="35.6640625" style="66" customWidth="1"/>
    <col min="3880" max="3880" width="9.109375" style="66" bestFit="1" customWidth="1"/>
    <col min="3881" max="3881" width="24.5546875" style="66" customWidth="1"/>
    <col min="3882" max="3882" width="14.109375" style="66" customWidth="1"/>
    <col min="3883" max="3883" width="25.33203125" style="66" customWidth="1"/>
    <col min="3884" max="3884" width="9.109375" style="66" bestFit="1" customWidth="1"/>
    <col min="3885" max="3885" width="14.6640625" style="66" customWidth="1"/>
    <col min="3886" max="3887" width="12.109375" style="66" customWidth="1"/>
    <col min="3888" max="3888" width="14.5546875" style="66" customWidth="1"/>
    <col min="3889" max="3889" width="5" style="66" customWidth="1"/>
    <col min="3890" max="3891" width="7" style="66" hidden="1" customWidth="1"/>
    <col min="3892" max="3892" width="5" style="66" customWidth="1"/>
    <col min="3893" max="3894" width="7" style="66" hidden="1" customWidth="1"/>
    <col min="3895" max="3895" width="5" style="66" customWidth="1"/>
    <col min="3896" max="3897" width="7" style="66" hidden="1" customWidth="1"/>
    <col min="3898" max="3898" width="5" style="66" customWidth="1"/>
    <col min="3899" max="3900" width="7" style="66" hidden="1" customWidth="1"/>
    <col min="3901" max="3901" width="5" style="66" customWidth="1"/>
    <col min="3902" max="3903" width="7" style="66" hidden="1" customWidth="1"/>
    <col min="3904" max="3904" width="5" style="66" customWidth="1"/>
    <col min="3905" max="3906" width="7" style="66" hidden="1" customWidth="1"/>
    <col min="3907" max="3907" width="6.44140625" style="66" customWidth="1"/>
    <col min="3908" max="3915" width="7" style="66" hidden="1" customWidth="1"/>
    <col min="3916" max="3916" width="6.88671875" style="66" customWidth="1"/>
    <col min="3917" max="3918" width="7" style="66" hidden="1" customWidth="1"/>
    <col min="3919" max="3919" width="6.44140625" style="66" customWidth="1"/>
    <col min="3920" max="3921" width="7" style="66" hidden="1" customWidth="1"/>
    <col min="3922" max="3922" width="5.44140625" style="66" customWidth="1"/>
    <col min="3923" max="3924" width="7" style="66" hidden="1" customWidth="1"/>
    <col min="3925" max="3925" width="4.88671875" style="66" customWidth="1"/>
    <col min="3926" max="3933" width="7" style="66" hidden="1" customWidth="1"/>
    <col min="3934" max="3934" width="5.44140625" style="66" customWidth="1"/>
    <col min="3935" max="3939" width="7" style="66" hidden="1" customWidth="1"/>
    <col min="3940" max="3940" width="5.88671875" style="66" customWidth="1"/>
    <col min="3941" max="3942" width="7" style="66" hidden="1" customWidth="1"/>
    <col min="3943" max="3943" width="5.44140625" style="66" customWidth="1"/>
    <col min="3944" max="3945" width="7" style="66" hidden="1" customWidth="1"/>
    <col min="3946" max="3946" width="5.44140625" style="66" customWidth="1"/>
    <col min="3947" max="3948" width="7" style="66" hidden="1" customWidth="1"/>
    <col min="3949" max="3949" width="6" style="66" customWidth="1"/>
    <col min="3950" max="3954" width="7" style="66" hidden="1" customWidth="1"/>
    <col min="3955" max="3955" width="5" style="66" customWidth="1"/>
    <col min="3956" max="3963" width="7" style="66" hidden="1" customWidth="1"/>
    <col min="3964" max="3964" width="5" style="66" customWidth="1"/>
    <col min="3965" max="3965" width="7" style="66" hidden="1" customWidth="1"/>
    <col min="3966" max="3966" width="5" style="66" customWidth="1"/>
    <col min="3967" max="3967" width="9.44140625" style="66" customWidth="1"/>
    <col min="3968" max="3968" width="7" style="66" hidden="1" customWidth="1"/>
    <col min="3969" max="3969" width="5" style="66" customWidth="1"/>
    <col min="3970" max="3971" width="7" style="66" hidden="1" customWidth="1"/>
    <col min="3972" max="3972" width="5" style="66" customWidth="1"/>
    <col min="3973" max="3974" width="7" style="66" hidden="1" customWidth="1"/>
    <col min="3975" max="3975" width="5" style="66" customWidth="1"/>
    <col min="3976" max="3977" width="7" style="66" hidden="1" customWidth="1"/>
    <col min="3978" max="3978" width="5" style="66" customWidth="1"/>
    <col min="3979" max="3980" width="7" style="66" hidden="1" customWidth="1"/>
    <col min="3981" max="3981" width="5" style="66" customWidth="1"/>
    <col min="3982" max="3983" width="7" style="66" hidden="1" customWidth="1"/>
    <col min="3984" max="3984" width="5" style="66" customWidth="1"/>
    <col min="3985" max="3985" width="7" style="66" hidden="1" customWidth="1"/>
    <col min="3986" max="3986" width="6.44140625" style="66" customWidth="1"/>
    <col min="3987" max="3987" width="7" style="66" hidden="1" customWidth="1"/>
    <col min="3988" max="3988" width="7.109375" style="66" customWidth="1"/>
    <col min="3989" max="3990" width="7" style="66" hidden="1" customWidth="1"/>
    <col min="3991" max="3991" width="7.109375" style="66" customWidth="1"/>
    <col min="3992" max="3993" width="7" style="66" hidden="1" customWidth="1"/>
    <col min="3994" max="3994" width="7.109375" style="66" customWidth="1"/>
    <col min="3995" max="3996" width="7" style="66" hidden="1" customWidth="1"/>
    <col min="3997" max="3997" width="7.109375" style="66" customWidth="1"/>
    <col min="3998" max="3999" width="7" style="66" hidden="1" customWidth="1"/>
    <col min="4000" max="4000" width="7.109375" style="66" customWidth="1"/>
    <col min="4001" max="4002" width="7" style="66" hidden="1" customWidth="1"/>
    <col min="4003" max="4003" width="7.109375" style="66" customWidth="1"/>
    <col min="4004" max="4005" width="7" style="66" hidden="1" customWidth="1"/>
    <col min="4006" max="4006" width="7.109375" style="66" customWidth="1"/>
    <col min="4007" max="4008" width="7" style="66" hidden="1" customWidth="1"/>
    <col min="4009" max="4009" width="7.109375" style="66" customWidth="1"/>
    <col min="4010" max="4010" width="7" style="66" hidden="1" customWidth="1"/>
    <col min="4011" max="4011" width="6.44140625" style="66" customWidth="1"/>
    <col min="4012" max="4013" width="7" style="66" hidden="1" customWidth="1"/>
    <col min="4014" max="4014" width="6.88671875" style="66" customWidth="1"/>
    <col min="4015" max="4019" width="7" style="66" hidden="1" customWidth="1"/>
    <col min="4020" max="4020" width="6.44140625" style="66" customWidth="1"/>
    <col min="4021" max="4025" width="7" style="66" hidden="1" customWidth="1"/>
    <col min="4026" max="4026" width="6.44140625" style="66" customWidth="1"/>
    <col min="4027" max="4028" width="7" style="66" hidden="1" customWidth="1"/>
    <col min="4029" max="4029" width="7.5546875" style="66" customWidth="1"/>
    <col min="4030" max="4030" width="7" style="66" hidden="1" customWidth="1"/>
    <col min="4031" max="4031" width="9.44140625" style="66" customWidth="1"/>
    <col min="4032" max="4032" width="7" style="66" hidden="1" customWidth="1"/>
    <col min="4033" max="4036" width="6.44140625" style="66" customWidth="1"/>
    <col min="4037" max="4037" width="6.88671875" style="66" customWidth="1"/>
    <col min="4038" max="4038" width="6.44140625" style="66" customWidth="1"/>
    <col min="4039" max="4055" width="7" style="66" hidden="1" customWidth="1"/>
    <col min="4056" max="4056" width="6.5546875" style="66" customWidth="1"/>
    <col min="4057" max="4057" width="6.44140625" style="66" customWidth="1"/>
    <col min="4058" max="4059" width="7" style="66" hidden="1" customWidth="1"/>
    <col min="4060" max="4060" width="6.44140625" style="66" customWidth="1"/>
    <col min="4061" max="4062" width="7" style="66" hidden="1" customWidth="1"/>
    <col min="4063" max="4063" width="7.44140625" style="66" customWidth="1"/>
    <col min="4064" max="4064" width="7" style="66" hidden="1" customWidth="1"/>
    <col min="4065" max="4065" width="6.44140625" style="66" customWidth="1"/>
    <col min="4066" max="4066" width="7" style="66" hidden="1" customWidth="1"/>
    <col min="4067" max="4067" width="9" style="66" customWidth="1"/>
    <col min="4068" max="4069" width="7" style="66" hidden="1" customWidth="1"/>
    <col min="4070" max="4070" width="8.5546875" style="66" customWidth="1"/>
    <col min="4071" max="4072" width="7" style="66" hidden="1" customWidth="1"/>
    <col min="4073" max="4073" width="6.44140625" style="66" customWidth="1"/>
    <col min="4074" max="4075" width="7" style="66" hidden="1" customWidth="1"/>
    <col min="4076" max="4076" width="7" style="66" customWidth="1"/>
    <col min="4077" max="4079" width="7" style="66" hidden="1" customWidth="1"/>
    <col min="4080" max="4080" width="7" style="66" customWidth="1"/>
    <col min="4081" max="4082" width="7" style="66" hidden="1" customWidth="1"/>
    <col min="4083" max="4083" width="7.5546875" style="66" customWidth="1"/>
    <col min="4084" max="4085" width="7" style="66" hidden="1" customWidth="1"/>
    <col min="4086" max="4086" width="7" style="66" customWidth="1"/>
    <col min="4087" max="4093" width="7" style="66" hidden="1" customWidth="1"/>
    <col min="4094" max="4094" width="6.44140625" style="66" customWidth="1"/>
    <col min="4095" max="4104" width="7" style="66" hidden="1" customWidth="1"/>
    <col min="4105" max="4105" width="7" style="66" hidden="1"/>
    <col min="4106" max="4106" width="41.44140625" style="66" customWidth="1"/>
    <col min="4107" max="4107" width="6.44140625" style="66" customWidth="1"/>
    <col min="4108" max="4108" width="14.6640625" style="66" customWidth="1"/>
    <col min="4109" max="4109" width="11.44140625" style="66" customWidth="1"/>
    <col min="4110" max="4111" width="13" style="66" customWidth="1"/>
    <col min="4112" max="4121" width="9.44140625" style="66" customWidth="1"/>
    <col min="4122" max="4122" width="8.88671875" style="66" customWidth="1"/>
    <col min="4123" max="4123" width="9.44140625" style="66" customWidth="1"/>
    <col min="4124" max="4124" width="10.109375" style="66" customWidth="1"/>
    <col min="4125" max="4125" width="6.44140625" style="66" customWidth="1"/>
    <col min="4126" max="4126" width="6.88671875" style="66" customWidth="1"/>
    <col min="4127" max="4128" width="6.5546875" style="66" customWidth="1"/>
    <col min="4129" max="4129" width="6.33203125" style="66" customWidth="1"/>
    <col min="4130" max="4130" width="7.5546875" style="66" customWidth="1"/>
    <col min="4131" max="4131" width="9.88671875" style="66" customWidth="1"/>
    <col min="4132" max="4132" width="7" style="66" hidden="1" customWidth="1"/>
    <col min="4133" max="4134" width="11.44140625" style="66" customWidth="1"/>
    <col min="4135" max="4135" width="35.6640625" style="66" customWidth="1"/>
    <col min="4136" max="4136" width="9.109375" style="66" bestFit="1" customWidth="1"/>
    <col min="4137" max="4137" width="24.5546875" style="66" customWidth="1"/>
    <col min="4138" max="4138" width="14.109375" style="66" customWidth="1"/>
    <col min="4139" max="4139" width="25.33203125" style="66" customWidth="1"/>
    <col min="4140" max="4140" width="9.109375" style="66" bestFit="1" customWidth="1"/>
    <col min="4141" max="4141" width="14.6640625" style="66" customWidth="1"/>
    <col min="4142" max="4143" width="12.109375" style="66" customWidth="1"/>
    <col min="4144" max="4144" width="14.5546875" style="66" customWidth="1"/>
    <col min="4145" max="4145" width="5" style="66" customWidth="1"/>
    <col min="4146" max="4147" width="7" style="66" hidden="1" customWidth="1"/>
    <col min="4148" max="4148" width="5" style="66" customWidth="1"/>
    <col min="4149" max="4150" width="7" style="66" hidden="1" customWidth="1"/>
    <col min="4151" max="4151" width="5" style="66" customWidth="1"/>
    <col min="4152" max="4153" width="7" style="66" hidden="1" customWidth="1"/>
    <col min="4154" max="4154" width="5" style="66" customWidth="1"/>
    <col min="4155" max="4156" width="7" style="66" hidden="1" customWidth="1"/>
    <col min="4157" max="4157" width="5" style="66" customWidth="1"/>
    <col min="4158" max="4159" width="7" style="66" hidden="1" customWidth="1"/>
    <col min="4160" max="4160" width="5" style="66" customWidth="1"/>
    <col min="4161" max="4162" width="7" style="66" hidden="1" customWidth="1"/>
    <col min="4163" max="4163" width="6.44140625" style="66" customWidth="1"/>
    <col min="4164" max="4171" width="7" style="66" hidden="1" customWidth="1"/>
    <col min="4172" max="4172" width="6.88671875" style="66" customWidth="1"/>
    <col min="4173" max="4174" width="7" style="66" hidden="1" customWidth="1"/>
    <col min="4175" max="4175" width="6.44140625" style="66" customWidth="1"/>
    <col min="4176" max="4177" width="7" style="66" hidden="1" customWidth="1"/>
    <col min="4178" max="4178" width="5.44140625" style="66" customWidth="1"/>
    <col min="4179" max="4180" width="7" style="66" hidden="1" customWidth="1"/>
    <col min="4181" max="4181" width="4.88671875" style="66" customWidth="1"/>
    <col min="4182" max="4189" width="7" style="66" hidden="1" customWidth="1"/>
    <col min="4190" max="4190" width="5.44140625" style="66" customWidth="1"/>
    <col min="4191" max="4195" width="7" style="66" hidden="1" customWidth="1"/>
    <col min="4196" max="4196" width="5.88671875" style="66" customWidth="1"/>
    <col min="4197" max="4198" width="7" style="66" hidden="1" customWidth="1"/>
    <col min="4199" max="4199" width="5.44140625" style="66" customWidth="1"/>
    <col min="4200" max="4201" width="7" style="66" hidden="1" customWidth="1"/>
    <col min="4202" max="4202" width="5.44140625" style="66" customWidth="1"/>
    <col min="4203" max="4204" width="7" style="66" hidden="1" customWidth="1"/>
    <col min="4205" max="4205" width="6" style="66" customWidth="1"/>
    <col min="4206" max="4210" width="7" style="66" hidden="1" customWidth="1"/>
    <col min="4211" max="4211" width="5" style="66" customWidth="1"/>
    <col min="4212" max="4219" width="7" style="66" hidden="1" customWidth="1"/>
    <col min="4220" max="4220" width="5" style="66" customWidth="1"/>
    <col min="4221" max="4221" width="7" style="66" hidden="1" customWidth="1"/>
    <col min="4222" max="4222" width="5" style="66" customWidth="1"/>
    <col min="4223" max="4223" width="9.44140625" style="66" customWidth="1"/>
    <col min="4224" max="4224" width="7" style="66" hidden="1" customWidth="1"/>
    <col min="4225" max="4225" width="5" style="66" customWidth="1"/>
    <col min="4226" max="4227" width="7" style="66" hidden="1" customWidth="1"/>
    <col min="4228" max="4228" width="5" style="66" customWidth="1"/>
    <col min="4229" max="4230" width="7" style="66" hidden="1" customWidth="1"/>
    <col min="4231" max="4231" width="5" style="66" customWidth="1"/>
    <col min="4232" max="4233" width="7" style="66" hidden="1" customWidth="1"/>
    <col min="4234" max="4234" width="5" style="66" customWidth="1"/>
    <col min="4235" max="4236" width="7" style="66" hidden="1" customWidth="1"/>
    <col min="4237" max="4237" width="5" style="66" customWidth="1"/>
    <col min="4238" max="4239" width="7" style="66" hidden="1" customWidth="1"/>
    <col min="4240" max="4240" width="5" style="66" customWidth="1"/>
    <col min="4241" max="4241" width="7" style="66" hidden="1" customWidth="1"/>
    <col min="4242" max="4242" width="6.44140625" style="66" customWidth="1"/>
    <col min="4243" max="4243" width="7" style="66" hidden="1" customWidth="1"/>
    <col min="4244" max="4244" width="7.109375" style="66" customWidth="1"/>
    <col min="4245" max="4246" width="7" style="66" hidden="1" customWidth="1"/>
    <col min="4247" max="4247" width="7.109375" style="66" customWidth="1"/>
    <col min="4248" max="4249" width="7" style="66" hidden="1" customWidth="1"/>
    <col min="4250" max="4250" width="7.109375" style="66" customWidth="1"/>
    <col min="4251" max="4252" width="7" style="66" hidden="1" customWidth="1"/>
    <col min="4253" max="4253" width="7.109375" style="66" customWidth="1"/>
    <col min="4254" max="4255" width="7" style="66" hidden="1" customWidth="1"/>
    <col min="4256" max="4256" width="7.109375" style="66" customWidth="1"/>
    <col min="4257" max="4258" width="7" style="66" hidden="1" customWidth="1"/>
    <col min="4259" max="4259" width="7.109375" style="66" customWidth="1"/>
    <col min="4260" max="4261" width="7" style="66" hidden="1" customWidth="1"/>
    <col min="4262" max="4262" width="7.109375" style="66" customWidth="1"/>
    <col min="4263" max="4264" width="7" style="66" hidden="1" customWidth="1"/>
    <col min="4265" max="4265" width="7.109375" style="66" customWidth="1"/>
    <col min="4266" max="4266" width="7" style="66" hidden="1" customWidth="1"/>
    <col min="4267" max="4267" width="6.44140625" style="66" customWidth="1"/>
    <col min="4268" max="4269" width="7" style="66" hidden="1" customWidth="1"/>
    <col min="4270" max="4270" width="6.88671875" style="66" customWidth="1"/>
    <col min="4271" max="4275" width="7" style="66" hidden="1" customWidth="1"/>
    <col min="4276" max="4276" width="6.44140625" style="66" customWidth="1"/>
    <col min="4277" max="4281" width="7" style="66" hidden="1" customWidth="1"/>
    <col min="4282" max="4282" width="6.44140625" style="66" customWidth="1"/>
    <col min="4283" max="4284" width="7" style="66" hidden="1" customWidth="1"/>
    <col min="4285" max="4285" width="7.5546875" style="66" customWidth="1"/>
    <col min="4286" max="4286" width="7" style="66" hidden="1" customWidth="1"/>
    <col min="4287" max="4287" width="9.44140625" style="66" customWidth="1"/>
    <col min="4288" max="4288" width="7" style="66" hidden="1" customWidth="1"/>
    <col min="4289" max="4292" width="6.44140625" style="66" customWidth="1"/>
    <col min="4293" max="4293" width="6.88671875" style="66" customWidth="1"/>
    <col min="4294" max="4294" width="6.44140625" style="66" customWidth="1"/>
    <col min="4295" max="4311" width="7" style="66" hidden="1" customWidth="1"/>
    <col min="4312" max="4312" width="6.5546875" style="66" customWidth="1"/>
    <col min="4313" max="4313" width="6.44140625" style="66" customWidth="1"/>
    <col min="4314" max="4315" width="7" style="66" hidden="1" customWidth="1"/>
    <col min="4316" max="4316" width="6.44140625" style="66" customWidth="1"/>
    <col min="4317" max="4318" width="7" style="66" hidden="1" customWidth="1"/>
    <col min="4319" max="4319" width="7.44140625" style="66" customWidth="1"/>
    <col min="4320" max="4320" width="7" style="66" hidden="1" customWidth="1"/>
    <col min="4321" max="4321" width="6.44140625" style="66" customWidth="1"/>
    <col min="4322" max="4322" width="7" style="66" hidden="1" customWidth="1"/>
    <col min="4323" max="4323" width="9" style="66" customWidth="1"/>
    <col min="4324" max="4325" width="7" style="66" hidden="1" customWidth="1"/>
    <col min="4326" max="4326" width="8.5546875" style="66" customWidth="1"/>
    <col min="4327" max="4328" width="7" style="66" hidden="1" customWidth="1"/>
    <col min="4329" max="4329" width="6.44140625" style="66" customWidth="1"/>
    <col min="4330" max="4331" width="7" style="66" hidden="1" customWidth="1"/>
    <col min="4332" max="4332" width="7" style="66" customWidth="1"/>
    <col min="4333" max="4335" width="7" style="66" hidden="1" customWidth="1"/>
    <col min="4336" max="4336" width="7" style="66" customWidth="1"/>
    <col min="4337" max="4338" width="7" style="66" hidden="1" customWidth="1"/>
    <col min="4339" max="4339" width="7.5546875" style="66" customWidth="1"/>
    <col min="4340" max="4341" width="7" style="66" hidden="1" customWidth="1"/>
    <col min="4342" max="4342" width="7" style="66" customWidth="1"/>
    <col min="4343" max="4349" width="7" style="66" hidden="1" customWidth="1"/>
    <col min="4350" max="4350" width="6.44140625" style="66" customWidth="1"/>
    <col min="4351" max="4360" width="7" style="66" hidden="1" customWidth="1"/>
    <col min="4361" max="4361" width="7" style="66" hidden="1"/>
    <col min="4362" max="4362" width="41.44140625" style="66" customWidth="1"/>
    <col min="4363" max="4363" width="6.44140625" style="66" customWidth="1"/>
    <col min="4364" max="4364" width="14.6640625" style="66" customWidth="1"/>
    <col min="4365" max="4365" width="11.44140625" style="66" customWidth="1"/>
    <col min="4366" max="4367" width="13" style="66" customWidth="1"/>
    <col min="4368" max="4377" width="9.44140625" style="66" customWidth="1"/>
    <col min="4378" max="4378" width="8.88671875" style="66" customWidth="1"/>
    <col min="4379" max="4379" width="9.44140625" style="66" customWidth="1"/>
    <col min="4380" max="4380" width="10.109375" style="66" customWidth="1"/>
    <col min="4381" max="4381" width="6.44140625" style="66" customWidth="1"/>
    <col min="4382" max="4382" width="6.88671875" style="66" customWidth="1"/>
    <col min="4383" max="4384" width="6.5546875" style="66" customWidth="1"/>
    <col min="4385" max="4385" width="6.33203125" style="66" customWidth="1"/>
    <col min="4386" max="4386" width="7.5546875" style="66" customWidth="1"/>
    <col min="4387" max="4387" width="9.88671875" style="66" customWidth="1"/>
    <col min="4388" max="4388" width="7" style="66" hidden="1" customWidth="1"/>
    <col min="4389" max="4390" width="11.44140625" style="66" customWidth="1"/>
    <col min="4391" max="4391" width="35.6640625" style="66" customWidth="1"/>
    <col min="4392" max="4392" width="9.109375" style="66" bestFit="1" customWidth="1"/>
    <col min="4393" max="4393" width="24.5546875" style="66" customWidth="1"/>
    <col min="4394" max="4394" width="14.109375" style="66" customWidth="1"/>
    <col min="4395" max="4395" width="25.33203125" style="66" customWidth="1"/>
    <col min="4396" max="4396" width="9.109375" style="66" bestFit="1" customWidth="1"/>
    <col min="4397" max="4397" width="14.6640625" style="66" customWidth="1"/>
    <col min="4398" max="4399" width="12.109375" style="66" customWidth="1"/>
    <col min="4400" max="4400" width="14.5546875" style="66" customWidth="1"/>
    <col min="4401" max="4401" width="5" style="66" customWidth="1"/>
    <col min="4402" max="4403" width="7" style="66" hidden="1" customWidth="1"/>
    <col min="4404" max="4404" width="5" style="66" customWidth="1"/>
    <col min="4405" max="4406" width="7" style="66" hidden="1" customWidth="1"/>
    <col min="4407" max="4407" width="5" style="66" customWidth="1"/>
    <col min="4408" max="4409" width="7" style="66" hidden="1" customWidth="1"/>
    <col min="4410" max="4410" width="5" style="66" customWidth="1"/>
    <col min="4411" max="4412" width="7" style="66" hidden="1" customWidth="1"/>
    <col min="4413" max="4413" width="5" style="66" customWidth="1"/>
    <col min="4414" max="4415" width="7" style="66" hidden="1" customWidth="1"/>
    <col min="4416" max="4416" width="5" style="66" customWidth="1"/>
    <col min="4417" max="4418" width="7" style="66" hidden="1" customWidth="1"/>
    <col min="4419" max="4419" width="6.44140625" style="66" customWidth="1"/>
    <col min="4420" max="4427" width="7" style="66" hidden="1" customWidth="1"/>
    <col min="4428" max="4428" width="6.88671875" style="66" customWidth="1"/>
    <col min="4429" max="4430" width="7" style="66" hidden="1" customWidth="1"/>
    <col min="4431" max="4431" width="6.44140625" style="66" customWidth="1"/>
    <col min="4432" max="4433" width="7" style="66" hidden="1" customWidth="1"/>
    <col min="4434" max="4434" width="5.44140625" style="66" customWidth="1"/>
    <col min="4435" max="4436" width="7" style="66" hidden="1" customWidth="1"/>
    <col min="4437" max="4437" width="4.88671875" style="66" customWidth="1"/>
    <col min="4438" max="4445" width="7" style="66" hidden="1" customWidth="1"/>
    <col min="4446" max="4446" width="5.44140625" style="66" customWidth="1"/>
    <col min="4447" max="4451" width="7" style="66" hidden="1" customWidth="1"/>
    <col min="4452" max="4452" width="5.88671875" style="66" customWidth="1"/>
    <col min="4453" max="4454" width="7" style="66" hidden="1" customWidth="1"/>
    <col min="4455" max="4455" width="5.44140625" style="66" customWidth="1"/>
    <col min="4456" max="4457" width="7" style="66" hidden="1" customWidth="1"/>
    <col min="4458" max="4458" width="5.44140625" style="66" customWidth="1"/>
    <col min="4459" max="4460" width="7" style="66" hidden="1" customWidth="1"/>
    <col min="4461" max="4461" width="6" style="66" customWidth="1"/>
    <col min="4462" max="4466" width="7" style="66" hidden="1" customWidth="1"/>
    <col min="4467" max="4467" width="5" style="66" customWidth="1"/>
    <col min="4468" max="4475" width="7" style="66" hidden="1" customWidth="1"/>
    <col min="4476" max="4476" width="5" style="66" customWidth="1"/>
    <col min="4477" max="4477" width="7" style="66" hidden="1" customWidth="1"/>
    <col min="4478" max="4478" width="5" style="66" customWidth="1"/>
    <col min="4479" max="4479" width="9.44140625" style="66" customWidth="1"/>
    <col min="4480" max="4480" width="7" style="66" hidden="1" customWidth="1"/>
    <col min="4481" max="4481" width="5" style="66" customWidth="1"/>
    <col min="4482" max="4483" width="7" style="66" hidden="1" customWidth="1"/>
    <col min="4484" max="4484" width="5" style="66" customWidth="1"/>
    <col min="4485" max="4486" width="7" style="66" hidden="1" customWidth="1"/>
    <col min="4487" max="4487" width="5" style="66" customWidth="1"/>
    <col min="4488" max="4489" width="7" style="66" hidden="1" customWidth="1"/>
    <col min="4490" max="4490" width="5" style="66" customWidth="1"/>
    <col min="4491" max="4492" width="7" style="66" hidden="1" customWidth="1"/>
    <col min="4493" max="4493" width="5" style="66" customWidth="1"/>
    <col min="4494" max="4495" width="7" style="66" hidden="1" customWidth="1"/>
    <col min="4496" max="4496" width="5" style="66" customWidth="1"/>
    <col min="4497" max="4497" width="7" style="66" hidden="1" customWidth="1"/>
    <col min="4498" max="4498" width="6.44140625" style="66" customWidth="1"/>
    <col min="4499" max="4499" width="7" style="66" hidden="1" customWidth="1"/>
    <col min="4500" max="4500" width="7.109375" style="66" customWidth="1"/>
    <col min="4501" max="4502" width="7" style="66" hidden="1" customWidth="1"/>
    <col min="4503" max="4503" width="7.109375" style="66" customWidth="1"/>
    <col min="4504" max="4505" width="7" style="66" hidden="1" customWidth="1"/>
    <col min="4506" max="4506" width="7.109375" style="66" customWidth="1"/>
    <col min="4507" max="4508" width="7" style="66" hidden="1" customWidth="1"/>
    <col min="4509" max="4509" width="7.109375" style="66" customWidth="1"/>
    <col min="4510" max="4511" width="7" style="66" hidden="1" customWidth="1"/>
    <col min="4512" max="4512" width="7.109375" style="66" customWidth="1"/>
    <col min="4513" max="4514" width="7" style="66" hidden="1" customWidth="1"/>
    <col min="4515" max="4515" width="7.109375" style="66" customWidth="1"/>
    <col min="4516" max="4517" width="7" style="66" hidden="1" customWidth="1"/>
    <col min="4518" max="4518" width="7.109375" style="66" customWidth="1"/>
    <col min="4519" max="4520" width="7" style="66" hidden="1" customWidth="1"/>
    <col min="4521" max="4521" width="7.109375" style="66" customWidth="1"/>
    <col min="4522" max="4522" width="7" style="66" hidden="1" customWidth="1"/>
    <col min="4523" max="4523" width="6.44140625" style="66" customWidth="1"/>
    <col min="4524" max="4525" width="7" style="66" hidden="1" customWidth="1"/>
    <col min="4526" max="4526" width="6.88671875" style="66" customWidth="1"/>
    <col min="4527" max="4531" width="7" style="66" hidden="1" customWidth="1"/>
    <col min="4532" max="4532" width="6.44140625" style="66" customWidth="1"/>
    <col min="4533" max="4537" width="7" style="66" hidden="1" customWidth="1"/>
    <col min="4538" max="4538" width="6.44140625" style="66" customWidth="1"/>
    <col min="4539" max="4540" width="7" style="66" hidden="1" customWidth="1"/>
    <col min="4541" max="4541" width="7.5546875" style="66" customWidth="1"/>
    <col min="4542" max="4542" width="7" style="66" hidden="1" customWidth="1"/>
    <col min="4543" max="4543" width="9.44140625" style="66" customWidth="1"/>
    <col min="4544" max="4544" width="7" style="66" hidden="1" customWidth="1"/>
    <col min="4545" max="4548" width="6.44140625" style="66" customWidth="1"/>
    <col min="4549" max="4549" width="6.88671875" style="66" customWidth="1"/>
    <col min="4550" max="4550" width="6.44140625" style="66" customWidth="1"/>
    <col min="4551" max="4567" width="7" style="66" hidden="1" customWidth="1"/>
    <col min="4568" max="4568" width="6.5546875" style="66" customWidth="1"/>
    <col min="4569" max="4569" width="6.44140625" style="66" customWidth="1"/>
    <col min="4570" max="4571" width="7" style="66" hidden="1" customWidth="1"/>
    <col min="4572" max="4572" width="6.44140625" style="66" customWidth="1"/>
    <col min="4573" max="4574" width="7" style="66" hidden="1" customWidth="1"/>
    <col min="4575" max="4575" width="7.44140625" style="66" customWidth="1"/>
    <col min="4576" max="4576" width="7" style="66" hidden="1" customWidth="1"/>
    <col min="4577" max="4577" width="6.44140625" style="66" customWidth="1"/>
    <col min="4578" max="4578" width="7" style="66" hidden="1" customWidth="1"/>
    <col min="4579" max="4579" width="9" style="66" customWidth="1"/>
    <col min="4580" max="4581" width="7" style="66" hidden="1" customWidth="1"/>
    <col min="4582" max="4582" width="8.5546875" style="66" customWidth="1"/>
    <col min="4583" max="4584" width="7" style="66" hidden="1" customWidth="1"/>
    <col min="4585" max="4585" width="6.44140625" style="66" customWidth="1"/>
    <col min="4586" max="4587" width="7" style="66" hidden="1" customWidth="1"/>
    <col min="4588" max="4588" width="7" style="66" customWidth="1"/>
    <col min="4589" max="4591" width="7" style="66" hidden="1" customWidth="1"/>
    <col min="4592" max="4592" width="7" style="66" customWidth="1"/>
    <col min="4593" max="4594" width="7" style="66" hidden="1" customWidth="1"/>
    <col min="4595" max="4595" width="7.5546875" style="66" customWidth="1"/>
    <col min="4596" max="4597" width="7" style="66" hidden="1" customWidth="1"/>
    <col min="4598" max="4598" width="7" style="66" customWidth="1"/>
    <col min="4599" max="4605" width="7" style="66" hidden="1" customWidth="1"/>
    <col min="4606" max="4606" width="6.44140625" style="66" customWidth="1"/>
    <col min="4607" max="4616" width="7" style="66" hidden="1" customWidth="1"/>
    <col min="4617" max="4617" width="7" style="66" hidden="1"/>
    <col min="4618" max="4618" width="41.44140625" style="66" customWidth="1"/>
    <col min="4619" max="4619" width="6.44140625" style="66" customWidth="1"/>
    <col min="4620" max="4620" width="14.6640625" style="66" customWidth="1"/>
    <col min="4621" max="4621" width="11.44140625" style="66" customWidth="1"/>
    <col min="4622" max="4623" width="13" style="66" customWidth="1"/>
    <col min="4624" max="4633" width="9.44140625" style="66" customWidth="1"/>
    <col min="4634" max="4634" width="8.88671875" style="66" customWidth="1"/>
    <col min="4635" max="4635" width="9.44140625" style="66" customWidth="1"/>
    <col min="4636" max="4636" width="10.109375" style="66" customWidth="1"/>
    <col min="4637" max="4637" width="6.44140625" style="66" customWidth="1"/>
    <col min="4638" max="4638" width="6.88671875" style="66" customWidth="1"/>
    <col min="4639" max="4640" width="6.5546875" style="66" customWidth="1"/>
    <col min="4641" max="4641" width="6.33203125" style="66" customWidth="1"/>
    <col min="4642" max="4642" width="7.5546875" style="66" customWidth="1"/>
    <col min="4643" max="4643" width="9.88671875" style="66" customWidth="1"/>
    <col min="4644" max="4644" width="7" style="66" hidden="1" customWidth="1"/>
    <col min="4645" max="4646" width="11.44140625" style="66" customWidth="1"/>
    <col min="4647" max="4647" width="35.6640625" style="66" customWidth="1"/>
    <col min="4648" max="4648" width="9.109375" style="66" bestFit="1" customWidth="1"/>
    <col min="4649" max="4649" width="24.5546875" style="66" customWidth="1"/>
    <col min="4650" max="4650" width="14.109375" style="66" customWidth="1"/>
    <col min="4651" max="4651" width="25.33203125" style="66" customWidth="1"/>
    <col min="4652" max="4652" width="9.109375" style="66" bestFit="1" customWidth="1"/>
    <col min="4653" max="4653" width="14.6640625" style="66" customWidth="1"/>
    <col min="4654" max="4655" width="12.109375" style="66" customWidth="1"/>
    <col min="4656" max="4656" width="14.5546875" style="66" customWidth="1"/>
    <col min="4657" max="4657" width="5" style="66" customWidth="1"/>
    <col min="4658" max="4659" width="7" style="66" hidden="1" customWidth="1"/>
    <col min="4660" max="4660" width="5" style="66" customWidth="1"/>
    <col min="4661" max="4662" width="7" style="66" hidden="1" customWidth="1"/>
    <col min="4663" max="4663" width="5" style="66" customWidth="1"/>
    <col min="4664" max="4665" width="7" style="66" hidden="1" customWidth="1"/>
    <col min="4666" max="4666" width="5" style="66" customWidth="1"/>
    <col min="4667" max="4668" width="7" style="66" hidden="1" customWidth="1"/>
    <col min="4669" max="4669" width="5" style="66" customWidth="1"/>
    <col min="4670" max="4671" width="7" style="66" hidden="1" customWidth="1"/>
    <col min="4672" max="4672" width="5" style="66" customWidth="1"/>
    <col min="4673" max="4674" width="7" style="66" hidden="1" customWidth="1"/>
    <col min="4675" max="4675" width="6.44140625" style="66" customWidth="1"/>
    <col min="4676" max="4683" width="7" style="66" hidden="1" customWidth="1"/>
    <col min="4684" max="4684" width="6.88671875" style="66" customWidth="1"/>
    <col min="4685" max="4686" width="7" style="66" hidden="1" customWidth="1"/>
    <col min="4687" max="4687" width="6.44140625" style="66" customWidth="1"/>
    <col min="4688" max="4689" width="7" style="66" hidden="1" customWidth="1"/>
    <col min="4690" max="4690" width="5.44140625" style="66" customWidth="1"/>
    <col min="4691" max="4692" width="7" style="66" hidden="1" customWidth="1"/>
    <col min="4693" max="4693" width="4.88671875" style="66" customWidth="1"/>
    <col min="4694" max="4701" width="7" style="66" hidden="1" customWidth="1"/>
    <col min="4702" max="4702" width="5.44140625" style="66" customWidth="1"/>
    <col min="4703" max="4707" width="7" style="66" hidden="1" customWidth="1"/>
    <col min="4708" max="4708" width="5.88671875" style="66" customWidth="1"/>
    <col min="4709" max="4710" width="7" style="66" hidden="1" customWidth="1"/>
    <col min="4711" max="4711" width="5.44140625" style="66" customWidth="1"/>
    <col min="4712" max="4713" width="7" style="66" hidden="1" customWidth="1"/>
    <col min="4714" max="4714" width="5.44140625" style="66" customWidth="1"/>
    <col min="4715" max="4716" width="7" style="66" hidden="1" customWidth="1"/>
    <col min="4717" max="4717" width="6" style="66" customWidth="1"/>
    <col min="4718" max="4722" width="7" style="66" hidden="1" customWidth="1"/>
    <col min="4723" max="4723" width="5" style="66" customWidth="1"/>
    <col min="4724" max="4731" width="7" style="66" hidden="1" customWidth="1"/>
    <col min="4732" max="4732" width="5" style="66" customWidth="1"/>
    <col min="4733" max="4733" width="7" style="66" hidden="1" customWidth="1"/>
    <col min="4734" max="4734" width="5" style="66" customWidth="1"/>
    <col min="4735" max="4735" width="9.44140625" style="66" customWidth="1"/>
    <col min="4736" max="4736" width="7" style="66" hidden="1" customWidth="1"/>
    <col min="4737" max="4737" width="5" style="66" customWidth="1"/>
    <col min="4738" max="4739" width="7" style="66" hidden="1" customWidth="1"/>
    <col min="4740" max="4740" width="5" style="66" customWidth="1"/>
    <col min="4741" max="4742" width="7" style="66" hidden="1" customWidth="1"/>
    <col min="4743" max="4743" width="5" style="66" customWidth="1"/>
    <col min="4744" max="4745" width="7" style="66" hidden="1" customWidth="1"/>
    <col min="4746" max="4746" width="5" style="66" customWidth="1"/>
    <col min="4747" max="4748" width="7" style="66" hidden="1" customWidth="1"/>
    <col min="4749" max="4749" width="5" style="66" customWidth="1"/>
    <col min="4750" max="4751" width="7" style="66" hidden="1" customWidth="1"/>
    <col min="4752" max="4752" width="5" style="66" customWidth="1"/>
    <col min="4753" max="4753" width="7" style="66" hidden="1" customWidth="1"/>
    <col min="4754" max="4754" width="6.44140625" style="66" customWidth="1"/>
    <col min="4755" max="4755" width="7" style="66" hidden="1" customWidth="1"/>
    <col min="4756" max="4756" width="7.109375" style="66" customWidth="1"/>
    <col min="4757" max="4758" width="7" style="66" hidden="1" customWidth="1"/>
    <col min="4759" max="4759" width="7.109375" style="66" customWidth="1"/>
    <col min="4760" max="4761" width="7" style="66" hidden="1" customWidth="1"/>
    <col min="4762" max="4762" width="7.109375" style="66" customWidth="1"/>
    <col min="4763" max="4764" width="7" style="66" hidden="1" customWidth="1"/>
    <col min="4765" max="4765" width="7.109375" style="66" customWidth="1"/>
    <col min="4766" max="4767" width="7" style="66" hidden="1" customWidth="1"/>
    <col min="4768" max="4768" width="7.109375" style="66" customWidth="1"/>
    <col min="4769" max="4770" width="7" style="66" hidden="1" customWidth="1"/>
    <col min="4771" max="4771" width="7.109375" style="66" customWidth="1"/>
    <col min="4772" max="4773" width="7" style="66" hidden="1" customWidth="1"/>
    <col min="4774" max="4774" width="7.109375" style="66" customWidth="1"/>
    <col min="4775" max="4776" width="7" style="66" hidden="1" customWidth="1"/>
    <col min="4777" max="4777" width="7.109375" style="66" customWidth="1"/>
    <col min="4778" max="4778" width="7" style="66" hidden="1" customWidth="1"/>
    <col min="4779" max="4779" width="6.44140625" style="66" customWidth="1"/>
    <col min="4780" max="4781" width="7" style="66" hidden="1" customWidth="1"/>
    <col min="4782" max="4782" width="6.88671875" style="66" customWidth="1"/>
    <col min="4783" max="4787" width="7" style="66" hidden="1" customWidth="1"/>
    <col min="4788" max="4788" width="6.44140625" style="66" customWidth="1"/>
    <col min="4789" max="4793" width="7" style="66" hidden="1" customWidth="1"/>
    <col min="4794" max="4794" width="6.44140625" style="66" customWidth="1"/>
    <col min="4795" max="4796" width="7" style="66" hidden="1" customWidth="1"/>
    <col min="4797" max="4797" width="7.5546875" style="66" customWidth="1"/>
    <col min="4798" max="4798" width="7" style="66" hidden="1" customWidth="1"/>
    <col min="4799" max="4799" width="9.44140625" style="66" customWidth="1"/>
    <col min="4800" max="4800" width="7" style="66" hidden="1" customWidth="1"/>
    <col min="4801" max="4804" width="6.44140625" style="66" customWidth="1"/>
    <col min="4805" max="4805" width="6.88671875" style="66" customWidth="1"/>
    <col min="4806" max="4806" width="6.44140625" style="66" customWidth="1"/>
    <col min="4807" max="4823" width="7" style="66" hidden="1" customWidth="1"/>
    <col min="4824" max="4824" width="6.5546875" style="66" customWidth="1"/>
    <col min="4825" max="4825" width="6.44140625" style="66" customWidth="1"/>
    <col min="4826" max="4827" width="7" style="66" hidden="1" customWidth="1"/>
    <col min="4828" max="4828" width="6.44140625" style="66" customWidth="1"/>
    <col min="4829" max="4830" width="7" style="66" hidden="1" customWidth="1"/>
    <col min="4831" max="4831" width="7.44140625" style="66" customWidth="1"/>
    <col min="4832" max="4832" width="7" style="66" hidden="1" customWidth="1"/>
    <col min="4833" max="4833" width="6.44140625" style="66" customWidth="1"/>
    <col min="4834" max="4834" width="7" style="66" hidden="1" customWidth="1"/>
    <col min="4835" max="4835" width="9" style="66" customWidth="1"/>
    <col min="4836" max="4837" width="7" style="66" hidden="1" customWidth="1"/>
    <col min="4838" max="4838" width="8.5546875" style="66" customWidth="1"/>
    <col min="4839" max="4840" width="7" style="66" hidden="1" customWidth="1"/>
    <col min="4841" max="4841" width="6.44140625" style="66" customWidth="1"/>
    <col min="4842" max="4843" width="7" style="66" hidden="1" customWidth="1"/>
    <col min="4844" max="4844" width="7" style="66" customWidth="1"/>
    <col min="4845" max="4847" width="7" style="66" hidden="1" customWidth="1"/>
    <col min="4848" max="4848" width="7" style="66" customWidth="1"/>
    <col min="4849" max="4850" width="7" style="66" hidden="1" customWidth="1"/>
    <col min="4851" max="4851" width="7.5546875" style="66" customWidth="1"/>
    <col min="4852" max="4853" width="7" style="66" hidden="1" customWidth="1"/>
    <col min="4854" max="4854" width="7" style="66" customWidth="1"/>
    <col min="4855" max="4861" width="7" style="66" hidden="1" customWidth="1"/>
    <col min="4862" max="4862" width="6.44140625" style="66" customWidth="1"/>
    <col min="4863" max="4872" width="7" style="66" hidden="1" customWidth="1"/>
    <col min="4873" max="4873" width="7" style="66" hidden="1"/>
    <col min="4874" max="4874" width="41.44140625" style="66" customWidth="1"/>
    <col min="4875" max="4875" width="6.44140625" style="66" customWidth="1"/>
    <col min="4876" max="4876" width="14.6640625" style="66" customWidth="1"/>
    <col min="4877" max="4877" width="11.44140625" style="66" customWidth="1"/>
    <col min="4878" max="4879" width="13" style="66" customWidth="1"/>
    <col min="4880" max="4889" width="9.44140625" style="66" customWidth="1"/>
    <col min="4890" max="4890" width="8.88671875" style="66" customWidth="1"/>
    <col min="4891" max="4891" width="9.44140625" style="66" customWidth="1"/>
    <col min="4892" max="4892" width="10.109375" style="66" customWidth="1"/>
    <col min="4893" max="4893" width="6.44140625" style="66" customWidth="1"/>
    <col min="4894" max="4894" width="6.88671875" style="66" customWidth="1"/>
    <col min="4895" max="4896" width="6.5546875" style="66" customWidth="1"/>
    <col min="4897" max="4897" width="6.33203125" style="66" customWidth="1"/>
    <col min="4898" max="4898" width="7.5546875" style="66" customWidth="1"/>
    <col min="4899" max="4899" width="9.88671875" style="66" customWidth="1"/>
    <col min="4900" max="4900" width="7" style="66" hidden="1" customWidth="1"/>
    <col min="4901" max="4902" width="11.44140625" style="66" customWidth="1"/>
    <col min="4903" max="4903" width="35.6640625" style="66" customWidth="1"/>
    <col min="4904" max="4904" width="9.109375" style="66" bestFit="1" customWidth="1"/>
    <col min="4905" max="4905" width="24.5546875" style="66" customWidth="1"/>
    <col min="4906" max="4906" width="14.109375" style="66" customWidth="1"/>
    <col min="4907" max="4907" width="25.33203125" style="66" customWidth="1"/>
    <col min="4908" max="4908" width="9.109375" style="66" bestFit="1" customWidth="1"/>
    <col min="4909" max="4909" width="14.6640625" style="66" customWidth="1"/>
    <col min="4910" max="4911" width="12.109375" style="66" customWidth="1"/>
    <col min="4912" max="4912" width="14.5546875" style="66" customWidth="1"/>
    <col min="4913" max="4913" width="5" style="66" customWidth="1"/>
    <col min="4914" max="4915" width="7" style="66" hidden="1" customWidth="1"/>
    <col min="4916" max="4916" width="5" style="66" customWidth="1"/>
    <col min="4917" max="4918" width="7" style="66" hidden="1" customWidth="1"/>
    <col min="4919" max="4919" width="5" style="66" customWidth="1"/>
    <col min="4920" max="4921" width="7" style="66" hidden="1" customWidth="1"/>
    <col min="4922" max="4922" width="5" style="66" customWidth="1"/>
    <col min="4923" max="4924" width="7" style="66" hidden="1" customWidth="1"/>
    <col min="4925" max="4925" width="5" style="66" customWidth="1"/>
    <col min="4926" max="4927" width="7" style="66" hidden="1" customWidth="1"/>
    <col min="4928" max="4928" width="5" style="66" customWidth="1"/>
    <col min="4929" max="4930" width="7" style="66" hidden="1" customWidth="1"/>
    <col min="4931" max="4931" width="6.44140625" style="66" customWidth="1"/>
    <col min="4932" max="4939" width="7" style="66" hidden="1" customWidth="1"/>
    <col min="4940" max="4940" width="6.88671875" style="66" customWidth="1"/>
    <col min="4941" max="4942" width="7" style="66" hidden="1" customWidth="1"/>
    <col min="4943" max="4943" width="6.44140625" style="66" customWidth="1"/>
    <col min="4944" max="4945" width="7" style="66" hidden="1" customWidth="1"/>
    <col min="4946" max="4946" width="5.44140625" style="66" customWidth="1"/>
    <col min="4947" max="4948" width="7" style="66" hidden="1" customWidth="1"/>
    <col min="4949" max="4949" width="4.88671875" style="66" customWidth="1"/>
    <col min="4950" max="4957" width="7" style="66" hidden="1" customWidth="1"/>
    <col min="4958" max="4958" width="5.44140625" style="66" customWidth="1"/>
    <col min="4959" max="4963" width="7" style="66" hidden="1" customWidth="1"/>
    <col min="4964" max="4964" width="5.88671875" style="66" customWidth="1"/>
    <col min="4965" max="4966" width="7" style="66" hidden="1" customWidth="1"/>
    <col min="4967" max="4967" width="5.44140625" style="66" customWidth="1"/>
    <col min="4968" max="4969" width="7" style="66" hidden="1" customWidth="1"/>
    <col min="4970" max="4970" width="5.44140625" style="66" customWidth="1"/>
    <col min="4971" max="4972" width="7" style="66" hidden="1" customWidth="1"/>
    <col min="4973" max="4973" width="6" style="66" customWidth="1"/>
    <col min="4974" max="4978" width="7" style="66" hidden="1" customWidth="1"/>
    <col min="4979" max="4979" width="5" style="66" customWidth="1"/>
    <col min="4980" max="4987" width="7" style="66" hidden="1" customWidth="1"/>
    <col min="4988" max="4988" width="5" style="66" customWidth="1"/>
    <col min="4989" max="4989" width="7" style="66" hidden="1" customWidth="1"/>
    <col min="4990" max="4990" width="5" style="66" customWidth="1"/>
    <col min="4991" max="4991" width="9.44140625" style="66" customWidth="1"/>
    <col min="4992" max="4992" width="7" style="66" hidden="1" customWidth="1"/>
    <col min="4993" max="4993" width="5" style="66" customWidth="1"/>
    <col min="4994" max="4995" width="7" style="66" hidden="1" customWidth="1"/>
    <col min="4996" max="4996" width="5" style="66" customWidth="1"/>
    <col min="4997" max="4998" width="7" style="66" hidden="1" customWidth="1"/>
    <col min="4999" max="4999" width="5" style="66" customWidth="1"/>
    <col min="5000" max="5001" width="7" style="66" hidden="1" customWidth="1"/>
    <col min="5002" max="5002" width="5" style="66" customWidth="1"/>
    <col min="5003" max="5004" width="7" style="66" hidden="1" customWidth="1"/>
    <col min="5005" max="5005" width="5" style="66" customWidth="1"/>
    <col min="5006" max="5007" width="7" style="66" hidden="1" customWidth="1"/>
    <col min="5008" max="5008" width="5" style="66" customWidth="1"/>
    <col min="5009" max="5009" width="7" style="66" hidden="1" customWidth="1"/>
    <col min="5010" max="5010" width="6.44140625" style="66" customWidth="1"/>
    <col min="5011" max="5011" width="7" style="66" hidden="1" customWidth="1"/>
    <col min="5012" max="5012" width="7.109375" style="66" customWidth="1"/>
    <col min="5013" max="5014" width="7" style="66" hidden="1" customWidth="1"/>
    <col min="5015" max="5015" width="7.109375" style="66" customWidth="1"/>
    <col min="5016" max="5017" width="7" style="66" hidden="1" customWidth="1"/>
    <col min="5018" max="5018" width="7.109375" style="66" customWidth="1"/>
    <col min="5019" max="5020" width="7" style="66" hidden="1" customWidth="1"/>
    <col min="5021" max="5021" width="7.109375" style="66" customWidth="1"/>
    <col min="5022" max="5023" width="7" style="66" hidden="1" customWidth="1"/>
    <col min="5024" max="5024" width="7.109375" style="66" customWidth="1"/>
    <col min="5025" max="5026" width="7" style="66" hidden="1" customWidth="1"/>
    <col min="5027" max="5027" width="7.109375" style="66" customWidth="1"/>
    <col min="5028" max="5029" width="7" style="66" hidden="1" customWidth="1"/>
    <col min="5030" max="5030" width="7.109375" style="66" customWidth="1"/>
    <col min="5031" max="5032" width="7" style="66" hidden="1" customWidth="1"/>
    <col min="5033" max="5033" width="7.109375" style="66" customWidth="1"/>
    <col min="5034" max="5034" width="7" style="66" hidden="1" customWidth="1"/>
    <col min="5035" max="5035" width="6.44140625" style="66" customWidth="1"/>
    <col min="5036" max="5037" width="7" style="66" hidden="1" customWidth="1"/>
    <col min="5038" max="5038" width="6.88671875" style="66" customWidth="1"/>
    <col min="5039" max="5043" width="7" style="66" hidden="1" customWidth="1"/>
    <col min="5044" max="5044" width="6.44140625" style="66" customWidth="1"/>
    <col min="5045" max="5049" width="7" style="66" hidden="1" customWidth="1"/>
    <col min="5050" max="5050" width="6.44140625" style="66" customWidth="1"/>
    <col min="5051" max="5052" width="7" style="66" hidden="1" customWidth="1"/>
    <col min="5053" max="5053" width="7.5546875" style="66" customWidth="1"/>
    <col min="5054" max="5054" width="7" style="66" hidden="1" customWidth="1"/>
    <col min="5055" max="5055" width="9.44140625" style="66" customWidth="1"/>
    <col min="5056" max="5056" width="7" style="66" hidden="1" customWidth="1"/>
    <col min="5057" max="5060" width="6.44140625" style="66" customWidth="1"/>
    <col min="5061" max="5061" width="6.88671875" style="66" customWidth="1"/>
    <col min="5062" max="5062" width="6.44140625" style="66" customWidth="1"/>
    <col min="5063" max="5079" width="7" style="66" hidden="1" customWidth="1"/>
    <col min="5080" max="5080" width="6.5546875" style="66" customWidth="1"/>
    <col min="5081" max="5081" width="6.44140625" style="66" customWidth="1"/>
    <col min="5082" max="5083" width="7" style="66" hidden="1" customWidth="1"/>
    <col min="5084" max="5084" width="6.44140625" style="66" customWidth="1"/>
    <col min="5085" max="5086" width="7" style="66" hidden="1" customWidth="1"/>
    <col min="5087" max="5087" width="7.44140625" style="66" customWidth="1"/>
    <col min="5088" max="5088" width="7" style="66" hidden="1" customWidth="1"/>
    <col min="5089" max="5089" width="6.44140625" style="66" customWidth="1"/>
    <col min="5090" max="5090" width="7" style="66" hidden="1" customWidth="1"/>
    <col min="5091" max="5091" width="9" style="66" customWidth="1"/>
    <col min="5092" max="5093" width="7" style="66" hidden="1" customWidth="1"/>
    <col min="5094" max="5094" width="8.5546875" style="66" customWidth="1"/>
    <col min="5095" max="5096" width="7" style="66" hidden="1" customWidth="1"/>
    <col min="5097" max="5097" width="6.44140625" style="66" customWidth="1"/>
    <col min="5098" max="5099" width="7" style="66" hidden="1" customWidth="1"/>
    <col min="5100" max="5100" width="7" style="66" customWidth="1"/>
    <col min="5101" max="5103" width="7" style="66" hidden="1" customWidth="1"/>
    <col min="5104" max="5104" width="7" style="66" customWidth="1"/>
    <col min="5105" max="5106" width="7" style="66" hidden="1" customWidth="1"/>
    <col min="5107" max="5107" width="7.5546875" style="66" customWidth="1"/>
    <col min="5108" max="5109" width="7" style="66" hidden="1" customWidth="1"/>
    <col min="5110" max="5110" width="7" style="66" customWidth="1"/>
    <col min="5111" max="5117" width="7" style="66" hidden="1" customWidth="1"/>
    <col min="5118" max="5118" width="6.44140625" style="66" customWidth="1"/>
    <col min="5119" max="5128" width="7" style="66" hidden="1" customWidth="1"/>
    <col min="5129" max="5129" width="7" style="66" hidden="1"/>
    <col min="5130" max="5130" width="41.44140625" style="66" customWidth="1"/>
    <col min="5131" max="5131" width="6.44140625" style="66" customWidth="1"/>
    <col min="5132" max="5132" width="14.6640625" style="66" customWidth="1"/>
    <col min="5133" max="5133" width="11.44140625" style="66" customWidth="1"/>
    <col min="5134" max="5135" width="13" style="66" customWidth="1"/>
    <col min="5136" max="5145" width="9.44140625" style="66" customWidth="1"/>
    <col min="5146" max="5146" width="8.88671875" style="66" customWidth="1"/>
    <col min="5147" max="5147" width="9.44140625" style="66" customWidth="1"/>
    <col min="5148" max="5148" width="10.109375" style="66" customWidth="1"/>
    <col min="5149" max="5149" width="6.44140625" style="66" customWidth="1"/>
    <col min="5150" max="5150" width="6.88671875" style="66" customWidth="1"/>
    <col min="5151" max="5152" width="6.5546875" style="66" customWidth="1"/>
    <col min="5153" max="5153" width="6.33203125" style="66" customWidth="1"/>
    <col min="5154" max="5154" width="7.5546875" style="66" customWidth="1"/>
    <col min="5155" max="5155" width="9.88671875" style="66" customWidth="1"/>
    <col min="5156" max="5156" width="7" style="66" hidden="1" customWidth="1"/>
    <col min="5157" max="5158" width="11.44140625" style="66" customWidth="1"/>
    <col min="5159" max="5159" width="35.6640625" style="66" customWidth="1"/>
    <col min="5160" max="5160" width="9.109375" style="66" bestFit="1" customWidth="1"/>
    <col min="5161" max="5161" width="24.5546875" style="66" customWidth="1"/>
    <col min="5162" max="5162" width="14.109375" style="66" customWidth="1"/>
    <col min="5163" max="5163" width="25.33203125" style="66" customWidth="1"/>
    <col min="5164" max="5164" width="9.109375" style="66" bestFit="1" customWidth="1"/>
    <col min="5165" max="5165" width="14.6640625" style="66" customWidth="1"/>
    <col min="5166" max="5167" width="12.109375" style="66" customWidth="1"/>
    <col min="5168" max="5168" width="14.5546875" style="66" customWidth="1"/>
    <col min="5169" max="5169" width="5" style="66" customWidth="1"/>
    <col min="5170" max="5171" width="7" style="66" hidden="1" customWidth="1"/>
    <col min="5172" max="5172" width="5" style="66" customWidth="1"/>
    <col min="5173" max="5174" width="7" style="66" hidden="1" customWidth="1"/>
    <col min="5175" max="5175" width="5" style="66" customWidth="1"/>
    <col min="5176" max="5177" width="7" style="66" hidden="1" customWidth="1"/>
    <col min="5178" max="5178" width="5" style="66" customWidth="1"/>
    <col min="5179" max="5180" width="7" style="66" hidden="1" customWidth="1"/>
    <col min="5181" max="5181" width="5" style="66" customWidth="1"/>
    <col min="5182" max="5183" width="7" style="66" hidden="1" customWidth="1"/>
    <col min="5184" max="5184" width="5" style="66" customWidth="1"/>
    <col min="5185" max="5186" width="7" style="66" hidden="1" customWidth="1"/>
    <col min="5187" max="5187" width="6.44140625" style="66" customWidth="1"/>
    <col min="5188" max="5195" width="7" style="66" hidden="1" customWidth="1"/>
    <col min="5196" max="5196" width="6.88671875" style="66" customWidth="1"/>
    <col min="5197" max="5198" width="7" style="66" hidden="1" customWidth="1"/>
    <col min="5199" max="5199" width="6.44140625" style="66" customWidth="1"/>
    <col min="5200" max="5201" width="7" style="66" hidden="1" customWidth="1"/>
    <col min="5202" max="5202" width="5.44140625" style="66" customWidth="1"/>
    <col min="5203" max="5204" width="7" style="66" hidden="1" customWidth="1"/>
    <col min="5205" max="5205" width="4.88671875" style="66" customWidth="1"/>
    <col min="5206" max="5213" width="7" style="66" hidden="1" customWidth="1"/>
    <col min="5214" max="5214" width="5.44140625" style="66" customWidth="1"/>
    <col min="5215" max="5219" width="7" style="66" hidden="1" customWidth="1"/>
    <col min="5220" max="5220" width="5.88671875" style="66" customWidth="1"/>
    <col min="5221" max="5222" width="7" style="66" hidden="1" customWidth="1"/>
    <col min="5223" max="5223" width="5.44140625" style="66" customWidth="1"/>
    <col min="5224" max="5225" width="7" style="66" hidden="1" customWidth="1"/>
    <col min="5226" max="5226" width="5.44140625" style="66" customWidth="1"/>
    <col min="5227" max="5228" width="7" style="66" hidden="1" customWidth="1"/>
    <col min="5229" max="5229" width="6" style="66" customWidth="1"/>
    <col min="5230" max="5234" width="7" style="66" hidden="1" customWidth="1"/>
    <col min="5235" max="5235" width="5" style="66" customWidth="1"/>
    <col min="5236" max="5243" width="7" style="66" hidden="1" customWidth="1"/>
    <col min="5244" max="5244" width="5" style="66" customWidth="1"/>
    <col min="5245" max="5245" width="7" style="66" hidden="1" customWidth="1"/>
    <col min="5246" max="5246" width="5" style="66" customWidth="1"/>
    <col min="5247" max="5247" width="9.44140625" style="66" customWidth="1"/>
    <col min="5248" max="5248" width="7" style="66" hidden="1" customWidth="1"/>
    <col min="5249" max="5249" width="5" style="66" customWidth="1"/>
    <col min="5250" max="5251" width="7" style="66" hidden="1" customWidth="1"/>
    <col min="5252" max="5252" width="5" style="66" customWidth="1"/>
    <col min="5253" max="5254" width="7" style="66" hidden="1" customWidth="1"/>
    <col min="5255" max="5255" width="5" style="66" customWidth="1"/>
    <col min="5256" max="5257" width="7" style="66" hidden="1" customWidth="1"/>
    <col min="5258" max="5258" width="5" style="66" customWidth="1"/>
    <col min="5259" max="5260" width="7" style="66" hidden="1" customWidth="1"/>
    <col min="5261" max="5261" width="5" style="66" customWidth="1"/>
    <col min="5262" max="5263" width="7" style="66" hidden="1" customWidth="1"/>
    <col min="5264" max="5264" width="5" style="66" customWidth="1"/>
    <col min="5265" max="5265" width="7" style="66" hidden="1" customWidth="1"/>
    <col min="5266" max="5266" width="6.44140625" style="66" customWidth="1"/>
    <col min="5267" max="5267" width="7" style="66" hidden="1" customWidth="1"/>
    <col min="5268" max="5268" width="7.109375" style="66" customWidth="1"/>
    <col min="5269" max="5270" width="7" style="66" hidden="1" customWidth="1"/>
    <col min="5271" max="5271" width="7.109375" style="66" customWidth="1"/>
    <col min="5272" max="5273" width="7" style="66" hidden="1" customWidth="1"/>
    <col min="5274" max="5274" width="7.109375" style="66" customWidth="1"/>
    <col min="5275" max="5276" width="7" style="66" hidden="1" customWidth="1"/>
    <col min="5277" max="5277" width="7.109375" style="66" customWidth="1"/>
    <col min="5278" max="5279" width="7" style="66" hidden="1" customWidth="1"/>
    <col min="5280" max="5280" width="7.109375" style="66" customWidth="1"/>
    <col min="5281" max="5282" width="7" style="66" hidden="1" customWidth="1"/>
    <col min="5283" max="5283" width="7.109375" style="66" customWidth="1"/>
    <col min="5284" max="5285" width="7" style="66" hidden="1" customWidth="1"/>
    <col min="5286" max="5286" width="7.109375" style="66" customWidth="1"/>
    <col min="5287" max="5288" width="7" style="66" hidden="1" customWidth="1"/>
    <col min="5289" max="5289" width="7.109375" style="66" customWidth="1"/>
    <col min="5290" max="5290" width="7" style="66" hidden="1" customWidth="1"/>
    <col min="5291" max="5291" width="6.44140625" style="66" customWidth="1"/>
    <col min="5292" max="5293" width="7" style="66" hidden="1" customWidth="1"/>
    <col min="5294" max="5294" width="6.88671875" style="66" customWidth="1"/>
    <col min="5295" max="5299" width="7" style="66" hidden="1" customWidth="1"/>
    <col min="5300" max="5300" width="6.44140625" style="66" customWidth="1"/>
    <col min="5301" max="5305" width="7" style="66" hidden="1" customWidth="1"/>
    <col min="5306" max="5306" width="6.44140625" style="66" customWidth="1"/>
    <col min="5307" max="5308" width="7" style="66" hidden="1" customWidth="1"/>
    <col min="5309" max="5309" width="7.5546875" style="66" customWidth="1"/>
    <col min="5310" max="5310" width="7" style="66" hidden="1" customWidth="1"/>
    <col min="5311" max="5311" width="9.44140625" style="66" customWidth="1"/>
    <col min="5312" max="5312" width="7" style="66" hidden="1" customWidth="1"/>
    <col min="5313" max="5316" width="6.44140625" style="66" customWidth="1"/>
    <col min="5317" max="5317" width="6.88671875" style="66" customWidth="1"/>
    <col min="5318" max="5318" width="6.44140625" style="66" customWidth="1"/>
    <col min="5319" max="5335" width="7" style="66" hidden="1" customWidth="1"/>
    <col min="5336" max="5336" width="6.5546875" style="66" customWidth="1"/>
    <col min="5337" max="5337" width="6.44140625" style="66" customWidth="1"/>
    <col min="5338" max="5339" width="7" style="66" hidden="1" customWidth="1"/>
    <col min="5340" max="5340" width="6.44140625" style="66" customWidth="1"/>
    <col min="5341" max="5342" width="7" style="66" hidden="1" customWidth="1"/>
    <col min="5343" max="5343" width="7.44140625" style="66" customWidth="1"/>
    <col min="5344" max="5344" width="7" style="66" hidden="1" customWidth="1"/>
    <col min="5345" max="5345" width="6.44140625" style="66" customWidth="1"/>
    <col min="5346" max="5346" width="7" style="66" hidden="1" customWidth="1"/>
    <col min="5347" max="5347" width="9" style="66" customWidth="1"/>
    <col min="5348" max="5349" width="7" style="66" hidden="1" customWidth="1"/>
    <col min="5350" max="5350" width="8.5546875" style="66" customWidth="1"/>
    <col min="5351" max="5352" width="7" style="66" hidden="1" customWidth="1"/>
    <col min="5353" max="5353" width="6.44140625" style="66" customWidth="1"/>
    <col min="5354" max="5355" width="7" style="66" hidden="1" customWidth="1"/>
    <col min="5356" max="5356" width="7" style="66" customWidth="1"/>
    <col min="5357" max="5359" width="7" style="66" hidden="1" customWidth="1"/>
    <col min="5360" max="5360" width="7" style="66" customWidth="1"/>
    <col min="5361" max="5362" width="7" style="66" hidden="1" customWidth="1"/>
    <col min="5363" max="5363" width="7.5546875" style="66" customWidth="1"/>
    <col min="5364" max="5365" width="7" style="66" hidden="1" customWidth="1"/>
    <col min="5366" max="5366" width="7" style="66" customWidth="1"/>
    <col min="5367" max="5373" width="7" style="66" hidden="1" customWidth="1"/>
    <col min="5374" max="5374" width="6.44140625" style="66" customWidth="1"/>
    <col min="5375" max="5384" width="7" style="66" hidden="1" customWidth="1"/>
    <col min="5385" max="5385" width="7" style="66" hidden="1"/>
    <col min="5386" max="5386" width="41.44140625" style="66" customWidth="1"/>
    <col min="5387" max="5387" width="6.44140625" style="66" customWidth="1"/>
    <col min="5388" max="5388" width="14.6640625" style="66" customWidth="1"/>
    <col min="5389" max="5389" width="11.44140625" style="66" customWidth="1"/>
    <col min="5390" max="5391" width="13" style="66" customWidth="1"/>
    <col min="5392" max="5401" width="9.44140625" style="66" customWidth="1"/>
    <col min="5402" max="5402" width="8.88671875" style="66" customWidth="1"/>
    <col min="5403" max="5403" width="9.44140625" style="66" customWidth="1"/>
    <col min="5404" max="5404" width="10.109375" style="66" customWidth="1"/>
    <col min="5405" max="5405" width="6.44140625" style="66" customWidth="1"/>
    <col min="5406" max="5406" width="6.88671875" style="66" customWidth="1"/>
    <col min="5407" max="5408" width="6.5546875" style="66" customWidth="1"/>
    <col min="5409" max="5409" width="6.33203125" style="66" customWidth="1"/>
    <col min="5410" max="5410" width="7.5546875" style="66" customWidth="1"/>
    <col min="5411" max="5411" width="9.88671875" style="66" customWidth="1"/>
    <col min="5412" max="5412" width="7" style="66" hidden="1" customWidth="1"/>
    <col min="5413" max="5414" width="11.44140625" style="66" customWidth="1"/>
    <col min="5415" max="5415" width="35.6640625" style="66" customWidth="1"/>
    <col min="5416" max="5416" width="9.109375" style="66" bestFit="1" customWidth="1"/>
    <col min="5417" max="5417" width="24.5546875" style="66" customWidth="1"/>
    <col min="5418" max="5418" width="14.109375" style="66" customWidth="1"/>
    <col min="5419" max="5419" width="25.33203125" style="66" customWidth="1"/>
    <col min="5420" max="5420" width="9.109375" style="66" bestFit="1" customWidth="1"/>
    <col min="5421" max="5421" width="14.6640625" style="66" customWidth="1"/>
    <col min="5422" max="5423" width="12.109375" style="66" customWidth="1"/>
    <col min="5424" max="5424" width="14.5546875" style="66" customWidth="1"/>
    <col min="5425" max="5425" width="5" style="66" customWidth="1"/>
    <col min="5426" max="5427" width="7" style="66" hidden="1" customWidth="1"/>
    <col min="5428" max="5428" width="5" style="66" customWidth="1"/>
    <col min="5429" max="5430" width="7" style="66" hidden="1" customWidth="1"/>
    <col min="5431" max="5431" width="5" style="66" customWidth="1"/>
    <col min="5432" max="5433" width="7" style="66" hidden="1" customWidth="1"/>
    <col min="5434" max="5434" width="5" style="66" customWidth="1"/>
    <col min="5435" max="5436" width="7" style="66" hidden="1" customWidth="1"/>
    <col min="5437" max="5437" width="5" style="66" customWidth="1"/>
    <col min="5438" max="5439" width="7" style="66" hidden="1" customWidth="1"/>
    <col min="5440" max="5440" width="5" style="66" customWidth="1"/>
    <col min="5441" max="5442" width="7" style="66" hidden="1" customWidth="1"/>
    <col min="5443" max="5443" width="6.44140625" style="66" customWidth="1"/>
    <col min="5444" max="5451" width="7" style="66" hidden="1" customWidth="1"/>
    <col min="5452" max="5452" width="6.88671875" style="66" customWidth="1"/>
    <col min="5453" max="5454" width="7" style="66" hidden="1" customWidth="1"/>
    <col min="5455" max="5455" width="6.44140625" style="66" customWidth="1"/>
    <col min="5456" max="5457" width="7" style="66" hidden="1" customWidth="1"/>
    <col min="5458" max="5458" width="5.44140625" style="66" customWidth="1"/>
    <col min="5459" max="5460" width="7" style="66" hidden="1" customWidth="1"/>
    <col min="5461" max="5461" width="4.88671875" style="66" customWidth="1"/>
    <col min="5462" max="5469" width="7" style="66" hidden="1" customWidth="1"/>
    <col min="5470" max="5470" width="5.44140625" style="66" customWidth="1"/>
    <col min="5471" max="5475" width="7" style="66" hidden="1" customWidth="1"/>
    <col min="5476" max="5476" width="5.88671875" style="66" customWidth="1"/>
    <col min="5477" max="5478" width="7" style="66" hidden="1" customWidth="1"/>
    <col min="5479" max="5479" width="5.44140625" style="66" customWidth="1"/>
    <col min="5480" max="5481" width="7" style="66" hidden="1" customWidth="1"/>
    <col min="5482" max="5482" width="5.44140625" style="66" customWidth="1"/>
    <col min="5483" max="5484" width="7" style="66" hidden="1" customWidth="1"/>
    <col min="5485" max="5485" width="6" style="66" customWidth="1"/>
    <col min="5486" max="5490" width="7" style="66" hidden="1" customWidth="1"/>
    <col min="5491" max="5491" width="5" style="66" customWidth="1"/>
    <col min="5492" max="5499" width="7" style="66" hidden="1" customWidth="1"/>
    <col min="5500" max="5500" width="5" style="66" customWidth="1"/>
    <col min="5501" max="5501" width="7" style="66" hidden="1" customWidth="1"/>
    <col min="5502" max="5502" width="5" style="66" customWidth="1"/>
    <col min="5503" max="5503" width="9.44140625" style="66" customWidth="1"/>
    <col min="5504" max="5504" width="7" style="66" hidden="1" customWidth="1"/>
    <col min="5505" max="5505" width="5" style="66" customWidth="1"/>
    <col min="5506" max="5507" width="7" style="66" hidden="1" customWidth="1"/>
    <col min="5508" max="5508" width="5" style="66" customWidth="1"/>
    <col min="5509" max="5510" width="7" style="66" hidden="1" customWidth="1"/>
    <col min="5511" max="5511" width="5" style="66" customWidth="1"/>
    <col min="5512" max="5513" width="7" style="66" hidden="1" customWidth="1"/>
    <col min="5514" max="5514" width="5" style="66" customWidth="1"/>
    <col min="5515" max="5516" width="7" style="66" hidden="1" customWidth="1"/>
    <col min="5517" max="5517" width="5" style="66" customWidth="1"/>
    <col min="5518" max="5519" width="7" style="66" hidden="1" customWidth="1"/>
    <col min="5520" max="5520" width="5" style="66" customWidth="1"/>
    <col min="5521" max="5521" width="7" style="66" hidden="1" customWidth="1"/>
    <col min="5522" max="5522" width="6.44140625" style="66" customWidth="1"/>
    <col min="5523" max="5523" width="7" style="66" hidden="1" customWidth="1"/>
    <col min="5524" max="5524" width="7.109375" style="66" customWidth="1"/>
    <col min="5525" max="5526" width="7" style="66" hidden="1" customWidth="1"/>
    <col min="5527" max="5527" width="7.109375" style="66" customWidth="1"/>
    <col min="5528" max="5529" width="7" style="66" hidden="1" customWidth="1"/>
    <col min="5530" max="5530" width="7.109375" style="66" customWidth="1"/>
    <col min="5531" max="5532" width="7" style="66" hidden="1" customWidth="1"/>
    <col min="5533" max="5533" width="7.109375" style="66" customWidth="1"/>
    <col min="5534" max="5535" width="7" style="66" hidden="1" customWidth="1"/>
    <col min="5536" max="5536" width="7.109375" style="66" customWidth="1"/>
    <col min="5537" max="5538" width="7" style="66" hidden="1" customWidth="1"/>
    <col min="5539" max="5539" width="7.109375" style="66" customWidth="1"/>
    <col min="5540" max="5541" width="7" style="66" hidden="1" customWidth="1"/>
    <col min="5542" max="5542" width="7.109375" style="66" customWidth="1"/>
    <col min="5543" max="5544" width="7" style="66" hidden="1" customWidth="1"/>
    <col min="5545" max="5545" width="7.109375" style="66" customWidth="1"/>
    <col min="5546" max="5546" width="7" style="66" hidden="1" customWidth="1"/>
    <col min="5547" max="5547" width="6.44140625" style="66" customWidth="1"/>
    <col min="5548" max="5549" width="7" style="66" hidden="1" customWidth="1"/>
    <col min="5550" max="5550" width="6.88671875" style="66" customWidth="1"/>
    <col min="5551" max="5555" width="7" style="66" hidden="1" customWidth="1"/>
    <col min="5556" max="5556" width="6.44140625" style="66" customWidth="1"/>
    <col min="5557" max="5561" width="7" style="66" hidden="1" customWidth="1"/>
    <col min="5562" max="5562" width="6.44140625" style="66" customWidth="1"/>
    <col min="5563" max="5564" width="7" style="66" hidden="1" customWidth="1"/>
    <col min="5565" max="5565" width="7.5546875" style="66" customWidth="1"/>
    <col min="5566" max="5566" width="7" style="66" hidden="1" customWidth="1"/>
    <col min="5567" max="5567" width="9.44140625" style="66" customWidth="1"/>
    <col min="5568" max="5568" width="7" style="66" hidden="1" customWidth="1"/>
    <col min="5569" max="5572" width="6.44140625" style="66" customWidth="1"/>
    <col min="5573" max="5573" width="6.88671875" style="66" customWidth="1"/>
    <col min="5574" max="5574" width="6.44140625" style="66" customWidth="1"/>
    <col min="5575" max="5591" width="7" style="66" hidden="1" customWidth="1"/>
    <col min="5592" max="5592" width="6.5546875" style="66" customWidth="1"/>
    <col min="5593" max="5593" width="6.44140625" style="66" customWidth="1"/>
    <col min="5594" max="5595" width="7" style="66" hidden="1" customWidth="1"/>
    <col min="5596" max="5596" width="6.44140625" style="66" customWidth="1"/>
    <col min="5597" max="5598" width="7" style="66" hidden="1" customWidth="1"/>
    <col min="5599" max="5599" width="7.44140625" style="66" customWidth="1"/>
    <col min="5600" max="5600" width="7" style="66" hidden="1" customWidth="1"/>
    <col min="5601" max="5601" width="6.44140625" style="66" customWidth="1"/>
    <col min="5602" max="5602" width="7" style="66" hidden="1" customWidth="1"/>
    <col min="5603" max="5603" width="9" style="66" customWidth="1"/>
    <col min="5604" max="5605" width="7" style="66" hidden="1" customWidth="1"/>
    <col min="5606" max="5606" width="8.5546875" style="66" customWidth="1"/>
    <col min="5607" max="5608" width="7" style="66" hidden="1" customWidth="1"/>
    <col min="5609" max="5609" width="6.44140625" style="66" customWidth="1"/>
    <col min="5610" max="5611" width="7" style="66" hidden="1" customWidth="1"/>
    <col min="5612" max="5612" width="7" style="66" customWidth="1"/>
    <col min="5613" max="5615" width="7" style="66" hidden="1" customWidth="1"/>
    <col min="5616" max="5616" width="7" style="66" customWidth="1"/>
    <col min="5617" max="5618" width="7" style="66" hidden="1" customWidth="1"/>
    <col min="5619" max="5619" width="7.5546875" style="66" customWidth="1"/>
    <col min="5620" max="5621" width="7" style="66" hidden="1" customWidth="1"/>
    <col min="5622" max="5622" width="7" style="66" customWidth="1"/>
    <col min="5623" max="5629" width="7" style="66" hidden="1" customWidth="1"/>
    <col min="5630" max="5630" width="6.44140625" style="66" customWidth="1"/>
    <col min="5631" max="5640" width="7" style="66" hidden="1" customWidth="1"/>
    <col min="5641" max="5641" width="7" style="66" hidden="1"/>
    <col min="5642" max="5642" width="41.44140625" style="66" customWidth="1"/>
    <col min="5643" max="5643" width="6.44140625" style="66" customWidth="1"/>
    <col min="5644" max="5644" width="14.6640625" style="66" customWidth="1"/>
    <col min="5645" max="5645" width="11.44140625" style="66" customWidth="1"/>
    <col min="5646" max="5647" width="13" style="66" customWidth="1"/>
    <col min="5648" max="5657" width="9.44140625" style="66" customWidth="1"/>
    <col min="5658" max="5658" width="8.88671875" style="66" customWidth="1"/>
    <col min="5659" max="5659" width="9.44140625" style="66" customWidth="1"/>
    <col min="5660" max="5660" width="10.109375" style="66" customWidth="1"/>
    <col min="5661" max="5661" width="6.44140625" style="66" customWidth="1"/>
    <col min="5662" max="5662" width="6.88671875" style="66" customWidth="1"/>
    <col min="5663" max="5664" width="6.5546875" style="66" customWidth="1"/>
    <col min="5665" max="5665" width="6.33203125" style="66" customWidth="1"/>
    <col min="5666" max="5666" width="7.5546875" style="66" customWidth="1"/>
    <col min="5667" max="5667" width="9.88671875" style="66" customWidth="1"/>
    <col min="5668" max="5668" width="7" style="66" hidden="1" customWidth="1"/>
    <col min="5669" max="5670" width="11.44140625" style="66" customWidth="1"/>
    <col min="5671" max="5671" width="35.6640625" style="66" customWidth="1"/>
    <col min="5672" max="5672" width="9.109375" style="66" bestFit="1" customWidth="1"/>
    <col min="5673" max="5673" width="24.5546875" style="66" customWidth="1"/>
    <col min="5674" max="5674" width="14.109375" style="66" customWidth="1"/>
    <col min="5675" max="5675" width="25.33203125" style="66" customWidth="1"/>
    <col min="5676" max="5676" width="9.109375" style="66" bestFit="1" customWidth="1"/>
    <col min="5677" max="5677" width="14.6640625" style="66" customWidth="1"/>
    <col min="5678" max="5679" width="12.109375" style="66" customWidth="1"/>
    <col min="5680" max="5680" width="14.5546875" style="66" customWidth="1"/>
    <col min="5681" max="5681" width="5" style="66" customWidth="1"/>
    <col min="5682" max="5683" width="7" style="66" hidden="1" customWidth="1"/>
    <col min="5684" max="5684" width="5" style="66" customWidth="1"/>
    <col min="5685" max="5686" width="7" style="66" hidden="1" customWidth="1"/>
    <col min="5687" max="5687" width="5" style="66" customWidth="1"/>
    <col min="5688" max="5689" width="7" style="66" hidden="1" customWidth="1"/>
    <col min="5690" max="5690" width="5" style="66" customWidth="1"/>
    <col min="5691" max="5692" width="7" style="66" hidden="1" customWidth="1"/>
    <col min="5693" max="5693" width="5" style="66" customWidth="1"/>
    <col min="5694" max="5695" width="7" style="66" hidden="1" customWidth="1"/>
    <col min="5696" max="5696" width="5" style="66" customWidth="1"/>
    <col min="5697" max="5698" width="7" style="66" hidden="1" customWidth="1"/>
    <col min="5699" max="5699" width="6.44140625" style="66" customWidth="1"/>
    <col min="5700" max="5707" width="7" style="66" hidden="1" customWidth="1"/>
    <col min="5708" max="5708" width="6.88671875" style="66" customWidth="1"/>
    <col min="5709" max="5710" width="7" style="66" hidden="1" customWidth="1"/>
    <col min="5711" max="5711" width="6.44140625" style="66" customWidth="1"/>
    <col min="5712" max="5713" width="7" style="66" hidden="1" customWidth="1"/>
    <col min="5714" max="5714" width="5.44140625" style="66" customWidth="1"/>
    <col min="5715" max="5716" width="7" style="66" hidden="1" customWidth="1"/>
    <col min="5717" max="5717" width="4.88671875" style="66" customWidth="1"/>
    <col min="5718" max="5725" width="7" style="66" hidden="1" customWidth="1"/>
    <col min="5726" max="5726" width="5.44140625" style="66" customWidth="1"/>
    <col min="5727" max="5731" width="7" style="66" hidden="1" customWidth="1"/>
    <col min="5732" max="5732" width="5.88671875" style="66" customWidth="1"/>
    <col min="5733" max="5734" width="7" style="66" hidden="1" customWidth="1"/>
    <col min="5735" max="5735" width="5.44140625" style="66" customWidth="1"/>
    <col min="5736" max="5737" width="7" style="66" hidden="1" customWidth="1"/>
    <col min="5738" max="5738" width="5.44140625" style="66" customWidth="1"/>
    <col min="5739" max="5740" width="7" style="66" hidden="1" customWidth="1"/>
    <col min="5741" max="5741" width="6" style="66" customWidth="1"/>
    <col min="5742" max="5746" width="7" style="66" hidden="1" customWidth="1"/>
    <col min="5747" max="5747" width="5" style="66" customWidth="1"/>
    <col min="5748" max="5755" width="7" style="66" hidden="1" customWidth="1"/>
    <col min="5756" max="5756" width="5" style="66" customWidth="1"/>
    <col min="5757" max="5757" width="7" style="66" hidden="1" customWidth="1"/>
    <col min="5758" max="5758" width="5" style="66" customWidth="1"/>
    <col min="5759" max="5759" width="9.44140625" style="66" customWidth="1"/>
    <col min="5760" max="5760" width="7" style="66" hidden="1" customWidth="1"/>
    <col min="5761" max="5761" width="5" style="66" customWidth="1"/>
    <col min="5762" max="5763" width="7" style="66" hidden="1" customWidth="1"/>
    <col min="5764" max="5764" width="5" style="66" customWidth="1"/>
    <col min="5765" max="5766" width="7" style="66" hidden="1" customWidth="1"/>
    <col min="5767" max="5767" width="5" style="66" customWidth="1"/>
    <col min="5768" max="5769" width="7" style="66" hidden="1" customWidth="1"/>
    <col min="5770" max="5770" width="5" style="66" customWidth="1"/>
    <col min="5771" max="5772" width="7" style="66" hidden="1" customWidth="1"/>
    <col min="5773" max="5773" width="5" style="66" customWidth="1"/>
    <col min="5774" max="5775" width="7" style="66" hidden="1" customWidth="1"/>
    <col min="5776" max="5776" width="5" style="66" customWidth="1"/>
    <col min="5777" max="5777" width="7" style="66" hidden="1" customWidth="1"/>
    <col min="5778" max="5778" width="6.44140625" style="66" customWidth="1"/>
    <col min="5779" max="5779" width="7" style="66" hidden="1" customWidth="1"/>
    <col min="5780" max="5780" width="7.109375" style="66" customWidth="1"/>
    <col min="5781" max="5782" width="7" style="66" hidden="1" customWidth="1"/>
    <col min="5783" max="5783" width="7.109375" style="66" customWidth="1"/>
    <col min="5784" max="5785" width="7" style="66" hidden="1" customWidth="1"/>
    <col min="5786" max="5786" width="7.109375" style="66" customWidth="1"/>
    <col min="5787" max="5788" width="7" style="66" hidden="1" customWidth="1"/>
    <col min="5789" max="5789" width="7.109375" style="66" customWidth="1"/>
    <col min="5790" max="5791" width="7" style="66" hidden="1" customWidth="1"/>
    <col min="5792" max="5792" width="7.109375" style="66" customWidth="1"/>
    <col min="5793" max="5794" width="7" style="66" hidden="1" customWidth="1"/>
    <col min="5795" max="5795" width="7.109375" style="66" customWidth="1"/>
    <col min="5796" max="5797" width="7" style="66" hidden="1" customWidth="1"/>
    <col min="5798" max="5798" width="7.109375" style="66" customWidth="1"/>
    <col min="5799" max="5800" width="7" style="66" hidden="1" customWidth="1"/>
    <col min="5801" max="5801" width="7.109375" style="66" customWidth="1"/>
    <col min="5802" max="5802" width="7" style="66" hidden="1" customWidth="1"/>
    <col min="5803" max="5803" width="6.44140625" style="66" customWidth="1"/>
    <col min="5804" max="5805" width="7" style="66" hidden="1" customWidth="1"/>
    <col min="5806" max="5806" width="6.88671875" style="66" customWidth="1"/>
    <col min="5807" max="5811" width="7" style="66" hidden="1" customWidth="1"/>
    <col min="5812" max="5812" width="6.44140625" style="66" customWidth="1"/>
    <col min="5813" max="5817" width="7" style="66" hidden="1" customWidth="1"/>
    <col min="5818" max="5818" width="6.44140625" style="66" customWidth="1"/>
    <col min="5819" max="5820" width="7" style="66" hidden="1" customWidth="1"/>
    <col min="5821" max="5821" width="7.5546875" style="66" customWidth="1"/>
    <col min="5822" max="5822" width="7" style="66" hidden="1" customWidth="1"/>
    <col min="5823" max="5823" width="9.44140625" style="66" customWidth="1"/>
    <col min="5824" max="5824" width="7" style="66" hidden="1" customWidth="1"/>
    <col min="5825" max="5828" width="6.44140625" style="66" customWidth="1"/>
    <col min="5829" max="5829" width="6.88671875" style="66" customWidth="1"/>
    <col min="5830" max="5830" width="6.44140625" style="66" customWidth="1"/>
    <col min="5831" max="5847" width="7" style="66" hidden="1" customWidth="1"/>
    <col min="5848" max="5848" width="6.5546875" style="66" customWidth="1"/>
    <col min="5849" max="5849" width="6.44140625" style="66" customWidth="1"/>
    <col min="5850" max="5851" width="7" style="66" hidden="1" customWidth="1"/>
    <col min="5852" max="5852" width="6.44140625" style="66" customWidth="1"/>
    <col min="5853" max="5854" width="7" style="66" hidden="1" customWidth="1"/>
    <col min="5855" max="5855" width="7.44140625" style="66" customWidth="1"/>
    <col min="5856" max="5856" width="7" style="66" hidden="1" customWidth="1"/>
    <col min="5857" max="5857" width="6.44140625" style="66" customWidth="1"/>
    <col min="5858" max="5858" width="7" style="66" hidden="1" customWidth="1"/>
    <col min="5859" max="5859" width="9" style="66" customWidth="1"/>
    <col min="5860" max="5861" width="7" style="66" hidden="1" customWidth="1"/>
    <col min="5862" max="5862" width="8.5546875" style="66" customWidth="1"/>
    <col min="5863" max="5864" width="7" style="66" hidden="1" customWidth="1"/>
    <col min="5865" max="5865" width="6.44140625" style="66" customWidth="1"/>
    <col min="5866" max="5867" width="7" style="66" hidden="1" customWidth="1"/>
    <col min="5868" max="5868" width="7" style="66" customWidth="1"/>
    <col min="5869" max="5871" width="7" style="66" hidden="1" customWidth="1"/>
    <col min="5872" max="5872" width="7" style="66" customWidth="1"/>
    <col min="5873" max="5874" width="7" style="66" hidden="1" customWidth="1"/>
    <col min="5875" max="5875" width="7.5546875" style="66" customWidth="1"/>
    <col min="5876" max="5877" width="7" style="66" hidden="1" customWidth="1"/>
    <col min="5878" max="5878" width="7" style="66" customWidth="1"/>
    <col min="5879" max="5885" width="7" style="66" hidden="1" customWidth="1"/>
    <col min="5886" max="5886" width="6.44140625" style="66" customWidth="1"/>
    <col min="5887" max="5896" width="7" style="66" hidden="1" customWidth="1"/>
    <col min="5897" max="5897" width="7" style="66" hidden="1"/>
    <col min="5898" max="5898" width="41.44140625" style="66" customWidth="1"/>
    <col min="5899" max="5899" width="6.44140625" style="66" customWidth="1"/>
    <col min="5900" max="5900" width="14.6640625" style="66" customWidth="1"/>
    <col min="5901" max="5901" width="11.44140625" style="66" customWidth="1"/>
    <col min="5902" max="5903" width="13" style="66" customWidth="1"/>
    <col min="5904" max="5913" width="9.44140625" style="66" customWidth="1"/>
    <col min="5914" max="5914" width="8.88671875" style="66" customWidth="1"/>
    <col min="5915" max="5915" width="9.44140625" style="66" customWidth="1"/>
    <col min="5916" max="5916" width="10.109375" style="66" customWidth="1"/>
    <col min="5917" max="5917" width="6.44140625" style="66" customWidth="1"/>
    <col min="5918" max="5918" width="6.88671875" style="66" customWidth="1"/>
    <col min="5919" max="5920" width="6.5546875" style="66" customWidth="1"/>
    <col min="5921" max="5921" width="6.33203125" style="66" customWidth="1"/>
    <col min="5922" max="5922" width="7.5546875" style="66" customWidth="1"/>
    <col min="5923" max="5923" width="9.88671875" style="66" customWidth="1"/>
    <col min="5924" max="5924" width="7" style="66" hidden="1" customWidth="1"/>
    <col min="5925" max="5926" width="11.44140625" style="66" customWidth="1"/>
    <col min="5927" max="5927" width="35.6640625" style="66" customWidth="1"/>
    <col min="5928" max="5928" width="9.109375" style="66" bestFit="1" customWidth="1"/>
    <col min="5929" max="5929" width="24.5546875" style="66" customWidth="1"/>
    <col min="5930" max="5930" width="14.109375" style="66" customWidth="1"/>
    <col min="5931" max="5931" width="25.33203125" style="66" customWidth="1"/>
    <col min="5932" max="5932" width="9.109375" style="66" bestFit="1" customWidth="1"/>
    <col min="5933" max="5933" width="14.6640625" style="66" customWidth="1"/>
    <col min="5934" max="5935" width="12.109375" style="66" customWidth="1"/>
    <col min="5936" max="5936" width="14.5546875" style="66" customWidth="1"/>
    <col min="5937" max="5937" width="5" style="66" customWidth="1"/>
    <col min="5938" max="5939" width="7" style="66" hidden="1" customWidth="1"/>
    <col min="5940" max="5940" width="5" style="66" customWidth="1"/>
    <col min="5941" max="5942" width="7" style="66" hidden="1" customWidth="1"/>
    <col min="5943" max="5943" width="5" style="66" customWidth="1"/>
    <col min="5944" max="5945" width="7" style="66" hidden="1" customWidth="1"/>
    <col min="5946" max="5946" width="5" style="66" customWidth="1"/>
    <col min="5947" max="5948" width="7" style="66" hidden="1" customWidth="1"/>
    <col min="5949" max="5949" width="5" style="66" customWidth="1"/>
    <col min="5950" max="5951" width="7" style="66" hidden="1" customWidth="1"/>
    <col min="5952" max="5952" width="5" style="66" customWidth="1"/>
    <col min="5953" max="5954" width="7" style="66" hidden="1" customWidth="1"/>
    <col min="5955" max="5955" width="6.44140625" style="66" customWidth="1"/>
    <col min="5956" max="5963" width="7" style="66" hidden="1" customWidth="1"/>
    <col min="5964" max="5964" width="6.88671875" style="66" customWidth="1"/>
    <col min="5965" max="5966" width="7" style="66" hidden="1" customWidth="1"/>
    <col min="5967" max="5967" width="6.44140625" style="66" customWidth="1"/>
    <col min="5968" max="5969" width="7" style="66" hidden="1" customWidth="1"/>
    <col min="5970" max="5970" width="5.44140625" style="66" customWidth="1"/>
    <col min="5971" max="5972" width="7" style="66" hidden="1" customWidth="1"/>
    <col min="5973" max="5973" width="4.88671875" style="66" customWidth="1"/>
    <col min="5974" max="5981" width="7" style="66" hidden="1" customWidth="1"/>
    <col min="5982" max="5982" width="5.44140625" style="66" customWidth="1"/>
    <col min="5983" max="5987" width="7" style="66" hidden="1" customWidth="1"/>
    <col min="5988" max="5988" width="5.88671875" style="66" customWidth="1"/>
    <col min="5989" max="5990" width="7" style="66" hidden="1" customWidth="1"/>
    <col min="5991" max="5991" width="5.44140625" style="66" customWidth="1"/>
    <col min="5992" max="5993" width="7" style="66" hidden="1" customWidth="1"/>
    <col min="5994" max="5994" width="5.44140625" style="66" customWidth="1"/>
    <col min="5995" max="5996" width="7" style="66" hidden="1" customWidth="1"/>
    <col min="5997" max="5997" width="6" style="66" customWidth="1"/>
    <col min="5998" max="6002" width="7" style="66" hidden="1" customWidth="1"/>
    <col min="6003" max="6003" width="5" style="66" customWidth="1"/>
    <col min="6004" max="6011" width="7" style="66" hidden="1" customWidth="1"/>
    <col min="6012" max="6012" width="5" style="66" customWidth="1"/>
    <col min="6013" max="6013" width="7" style="66" hidden="1" customWidth="1"/>
    <col min="6014" max="6014" width="5" style="66" customWidth="1"/>
    <col min="6015" max="6015" width="9.44140625" style="66" customWidth="1"/>
    <col min="6016" max="6016" width="7" style="66" hidden="1" customWidth="1"/>
    <col min="6017" max="6017" width="5" style="66" customWidth="1"/>
    <col min="6018" max="6019" width="7" style="66" hidden="1" customWidth="1"/>
    <col min="6020" max="6020" width="5" style="66" customWidth="1"/>
    <col min="6021" max="6022" width="7" style="66" hidden="1" customWidth="1"/>
    <col min="6023" max="6023" width="5" style="66" customWidth="1"/>
    <col min="6024" max="6025" width="7" style="66" hidden="1" customWidth="1"/>
    <col min="6026" max="6026" width="5" style="66" customWidth="1"/>
    <col min="6027" max="6028" width="7" style="66" hidden="1" customWidth="1"/>
    <col min="6029" max="6029" width="5" style="66" customWidth="1"/>
    <col min="6030" max="6031" width="7" style="66" hidden="1" customWidth="1"/>
    <col min="6032" max="6032" width="5" style="66" customWidth="1"/>
    <col min="6033" max="6033" width="7" style="66" hidden="1" customWidth="1"/>
    <col min="6034" max="6034" width="6.44140625" style="66" customWidth="1"/>
    <col min="6035" max="6035" width="7" style="66" hidden="1" customWidth="1"/>
    <col min="6036" max="6036" width="7.109375" style="66" customWidth="1"/>
    <col min="6037" max="6038" width="7" style="66" hidden="1" customWidth="1"/>
    <col min="6039" max="6039" width="7.109375" style="66" customWidth="1"/>
    <col min="6040" max="6041" width="7" style="66" hidden="1" customWidth="1"/>
    <col min="6042" max="6042" width="7.109375" style="66" customWidth="1"/>
    <col min="6043" max="6044" width="7" style="66" hidden="1" customWidth="1"/>
    <col min="6045" max="6045" width="7.109375" style="66" customWidth="1"/>
    <col min="6046" max="6047" width="7" style="66" hidden="1" customWidth="1"/>
    <col min="6048" max="6048" width="7.109375" style="66" customWidth="1"/>
    <col min="6049" max="6050" width="7" style="66" hidden="1" customWidth="1"/>
    <col min="6051" max="6051" width="7.109375" style="66" customWidth="1"/>
    <col min="6052" max="6053" width="7" style="66" hidden="1" customWidth="1"/>
    <col min="6054" max="6054" width="7.109375" style="66" customWidth="1"/>
    <col min="6055" max="6056" width="7" style="66" hidden="1" customWidth="1"/>
    <col min="6057" max="6057" width="7.109375" style="66" customWidth="1"/>
    <col min="6058" max="6058" width="7" style="66" hidden="1" customWidth="1"/>
    <col min="6059" max="6059" width="6.44140625" style="66" customWidth="1"/>
    <col min="6060" max="6061" width="7" style="66" hidden="1" customWidth="1"/>
    <col min="6062" max="6062" width="6.88671875" style="66" customWidth="1"/>
    <col min="6063" max="6067" width="7" style="66" hidden="1" customWidth="1"/>
    <col min="6068" max="6068" width="6.44140625" style="66" customWidth="1"/>
    <col min="6069" max="6073" width="7" style="66" hidden="1" customWidth="1"/>
    <col min="6074" max="6074" width="6.44140625" style="66" customWidth="1"/>
    <col min="6075" max="6076" width="7" style="66" hidden="1" customWidth="1"/>
    <col min="6077" max="6077" width="7.5546875" style="66" customWidth="1"/>
    <col min="6078" max="6078" width="7" style="66" hidden="1" customWidth="1"/>
    <col min="6079" max="6079" width="9.44140625" style="66" customWidth="1"/>
    <col min="6080" max="6080" width="7" style="66" hidden="1" customWidth="1"/>
    <col min="6081" max="6084" width="6.44140625" style="66" customWidth="1"/>
    <col min="6085" max="6085" width="6.88671875" style="66" customWidth="1"/>
    <col min="6086" max="6086" width="6.44140625" style="66" customWidth="1"/>
    <col min="6087" max="6103" width="7" style="66" hidden="1" customWidth="1"/>
    <col min="6104" max="6104" width="6.5546875" style="66" customWidth="1"/>
    <col min="6105" max="6105" width="6.44140625" style="66" customWidth="1"/>
    <col min="6106" max="6107" width="7" style="66" hidden="1" customWidth="1"/>
    <col min="6108" max="6108" width="6.44140625" style="66" customWidth="1"/>
    <col min="6109" max="6110" width="7" style="66" hidden="1" customWidth="1"/>
    <col min="6111" max="6111" width="7.44140625" style="66" customWidth="1"/>
    <col min="6112" max="6112" width="7" style="66" hidden="1" customWidth="1"/>
    <col min="6113" max="6113" width="6.44140625" style="66" customWidth="1"/>
    <col min="6114" max="6114" width="7" style="66" hidden="1" customWidth="1"/>
    <col min="6115" max="6115" width="9" style="66" customWidth="1"/>
    <col min="6116" max="6117" width="7" style="66" hidden="1" customWidth="1"/>
    <col min="6118" max="6118" width="8.5546875" style="66" customWidth="1"/>
    <col min="6119" max="6120" width="7" style="66" hidden="1" customWidth="1"/>
    <col min="6121" max="6121" width="6.44140625" style="66" customWidth="1"/>
    <col min="6122" max="6123" width="7" style="66" hidden="1" customWidth="1"/>
    <col min="6124" max="6124" width="7" style="66" customWidth="1"/>
    <col min="6125" max="6127" width="7" style="66" hidden="1" customWidth="1"/>
    <col min="6128" max="6128" width="7" style="66" customWidth="1"/>
    <col min="6129" max="6130" width="7" style="66" hidden="1" customWidth="1"/>
    <col min="6131" max="6131" width="7.5546875" style="66" customWidth="1"/>
    <col min="6132" max="6133" width="7" style="66" hidden="1" customWidth="1"/>
    <col min="6134" max="6134" width="7" style="66" customWidth="1"/>
    <col min="6135" max="6141" width="7" style="66" hidden="1" customWidth="1"/>
    <col min="6142" max="6142" width="6.44140625" style="66" customWidth="1"/>
    <col min="6143" max="6152" width="7" style="66" hidden="1" customWidth="1"/>
    <col min="6153" max="6153" width="7" style="66" hidden="1"/>
    <col min="6154" max="6154" width="41.44140625" style="66" customWidth="1"/>
    <col min="6155" max="6155" width="6.44140625" style="66" customWidth="1"/>
    <col min="6156" max="6156" width="14.6640625" style="66" customWidth="1"/>
    <col min="6157" max="6157" width="11.44140625" style="66" customWidth="1"/>
    <col min="6158" max="6159" width="13" style="66" customWidth="1"/>
    <col min="6160" max="6169" width="9.44140625" style="66" customWidth="1"/>
    <col min="6170" max="6170" width="8.88671875" style="66" customWidth="1"/>
    <col min="6171" max="6171" width="9.44140625" style="66" customWidth="1"/>
    <col min="6172" max="6172" width="10.109375" style="66" customWidth="1"/>
    <col min="6173" max="6173" width="6.44140625" style="66" customWidth="1"/>
    <col min="6174" max="6174" width="6.88671875" style="66" customWidth="1"/>
    <col min="6175" max="6176" width="6.5546875" style="66" customWidth="1"/>
    <col min="6177" max="6177" width="6.33203125" style="66" customWidth="1"/>
    <col min="6178" max="6178" width="7.5546875" style="66" customWidth="1"/>
    <col min="6179" max="6179" width="9.88671875" style="66" customWidth="1"/>
    <col min="6180" max="6180" width="7" style="66" hidden="1" customWidth="1"/>
    <col min="6181" max="6182" width="11.44140625" style="66" customWidth="1"/>
    <col min="6183" max="6183" width="35.6640625" style="66" customWidth="1"/>
    <col min="6184" max="6184" width="9.109375" style="66" bestFit="1" customWidth="1"/>
    <col min="6185" max="6185" width="24.5546875" style="66" customWidth="1"/>
    <col min="6186" max="6186" width="14.109375" style="66" customWidth="1"/>
    <col min="6187" max="6187" width="25.33203125" style="66" customWidth="1"/>
    <col min="6188" max="6188" width="9.109375" style="66" bestFit="1" customWidth="1"/>
    <col min="6189" max="6189" width="14.6640625" style="66" customWidth="1"/>
    <col min="6190" max="6191" width="12.109375" style="66" customWidth="1"/>
    <col min="6192" max="6192" width="14.5546875" style="66" customWidth="1"/>
    <col min="6193" max="6193" width="5" style="66" customWidth="1"/>
    <col min="6194" max="6195" width="7" style="66" hidden="1" customWidth="1"/>
    <col min="6196" max="6196" width="5" style="66" customWidth="1"/>
    <col min="6197" max="6198" width="7" style="66" hidden="1" customWidth="1"/>
    <col min="6199" max="6199" width="5" style="66" customWidth="1"/>
    <col min="6200" max="6201" width="7" style="66" hidden="1" customWidth="1"/>
    <col min="6202" max="6202" width="5" style="66" customWidth="1"/>
    <col min="6203" max="6204" width="7" style="66" hidden="1" customWidth="1"/>
    <col min="6205" max="6205" width="5" style="66" customWidth="1"/>
    <col min="6206" max="6207" width="7" style="66" hidden="1" customWidth="1"/>
    <col min="6208" max="6208" width="5" style="66" customWidth="1"/>
    <col min="6209" max="6210" width="7" style="66" hidden="1" customWidth="1"/>
    <col min="6211" max="6211" width="6.44140625" style="66" customWidth="1"/>
    <col min="6212" max="6219" width="7" style="66" hidden="1" customWidth="1"/>
    <col min="6220" max="6220" width="6.88671875" style="66" customWidth="1"/>
    <col min="6221" max="6222" width="7" style="66" hidden="1" customWidth="1"/>
    <col min="6223" max="6223" width="6.44140625" style="66" customWidth="1"/>
    <col min="6224" max="6225" width="7" style="66" hidden="1" customWidth="1"/>
    <col min="6226" max="6226" width="5.44140625" style="66" customWidth="1"/>
    <col min="6227" max="6228" width="7" style="66" hidden="1" customWidth="1"/>
    <col min="6229" max="6229" width="4.88671875" style="66" customWidth="1"/>
    <col min="6230" max="6237" width="7" style="66" hidden="1" customWidth="1"/>
    <col min="6238" max="6238" width="5.44140625" style="66" customWidth="1"/>
    <col min="6239" max="6243" width="7" style="66" hidden="1" customWidth="1"/>
    <col min="6244" max="6244" width="5.88671875" style="66" customWidth="1"/>
    <col min="6245" max="6246" width="7" style="66" hidden="1" customWidth="1"/>
    <col min="6247" max="6247" width="5.44140625" style="66" customWidth="1"/>
    <col min="6248" max="6249" width="7" style="66" hidden="1" customWidth="1"/>
    <col min="6250" max="6250" width="5.44140625" style="66" customWidth="1"/>
    <col min="6251" max="6252" width="7" style="66" hidden="1" customWidth="1"/>
    <col min="6253" max="6253" width="6" style="66" customWidth="1"/>
    <col min="6254" max="6258" width="7" style="66" hidden="1" customWidth="1"/>
    <col min="6259" max="6259" width="5" style="66" customWidth="1"/>
    <col min="6260" max="6267" width="7" style="66" hidden="1" customWidth="1"/>
    <col min="6268" max="6268" width="5" style="66" customWidth="1"/>
    <col min="6269" max="6269" width="7" style="66" hidden="1" customWidth="1"/>
    <col min="6270" max="6270" width="5" style="66" customWidth="1"/>
    <col min="6271" max="6271" width="9.44140625" style="66" customWidth="1"/>
    <col min="6272" max="6272" width="7" style="66" hidden="1" customWidth="1"/>
    <col min="6273" max="6273" width="5" style="66" customWidth="1"/>
    <col min="6274" max="6275" width="7" style="66" hidden="1" customWidth="1"/>
    <col min="6276" max="6276" width="5" style="66" customWidth="1"/>
    <col min="6277" max="6278" width="7" style="66" hidden="1" customWidth="1"/>
    <col min="6279" max="6279" width="5" style="66" customWidth="1"/>
    <col min="6280" max="6281" width="7" style="66" hidden="1" customWidth="1"/>
    <col min="6282" max="6282" width="5" style="66" customWidth="1"/>
    <col min="6283" max="6284" width="7" style="66" hidden="1" customWidth="1"/>
    <col min="6285" max="6285" width="5" style="66" customWidth="1"/>
    <col min="6286" max="6287" width="7" style="66" hidden="1" customWidth="1"/>
    <col min="6288" max="6288" width="5" style="66" customWidth="1"/>
    <col min="6289" max="6289" width="7" style="66" hidden="1" customWidth="1"/>
    <col min="6290" max="6290" width="6.44140625" style="66" customWidth="1"/>
    <col min="6291" max="6291" width="7" style="66" hidden="1" customWidth="1"/>
    <col min="6292" max="6292" width="7.109375" style="66" customWidth="1"/>
    <col min="6293" max="6294" width="7" style="66" hidden="1" customWidth="1"/>
    <col min="6295" max="6295" width="7.109375" style="66" customWidth="1"/>
    <col min="6296" max="6297" width="7" style="66" hidden="1" customWidth="1"/>
    <col min="6298" max="6298" width="7.109375" style="66" customWidth="1"/>
    <col min="6299" max="6300" width="7" style="66" hidden="1" customWidth="1"/>
    <col min="6301" max="6301" width="7.109375" style="66" customWidth="1"/>
    <col min="6302" max="6303" width="7" style="66" hidden="1" customWidth="1"/>
    <col min="6304" max="6304" width="7.109375" style="66" customWidth="1"/>
    <col min="6305" max="6306" width="7" style="66" hidden="1" customWidth="1"/>
    <col min="6307" max="6307" width="7.109375" style="66" customWidth="1"/>
    <col min="6308" max="6309" width="7" style="66" hidden="1" customWidth="1"/>
    <col min="6310" max="6310" width="7.109375" style="66" customWidth="1"/>
    <col min="6311" max="6312" width="7" style="66" hidden="1" customWidth="1"/>
    <col min="6313" max="6313" width="7.109375" style="66" customWidth="1"/>
    <col min="6314" max="6314" width="7" style="66" hidden="1" customWidth="1"/>
    <col min="6315" max="6315" width="6.44140625" style="66" customWidth="1"/>
    <col min="6316" max="6317" width="7" style="66" hidden="1" customWidth="1"/>
    <col min="6318" max="6318" width="6.88671875" style="66" customWidth="1"/>
    <col min="6319" max="6323" width="7" style="66" hidden="1" customWidth="1"/>
    <col min="6324" max="6324" width="6.44140625" style="66" customWidth="1"/>
    <col min="6325" max="6329" width="7" style="66" hidden="1" customWidth="1"/>
    <col min="6330" max="6330" width="6.44140625" style="66" customWidth="1"/>
    <col min="6331" max="6332" width="7" style="66" hidden="1" customWidth="1"/>
    <col min="6333" max="6333" width="7.5546875" style="66" customWidth="1"/>
    <col min="6334" max="6334" width="7" style="66" hidden="1" customWidth="1"/>
    <col min="6335" max="6335" width="9.44140625" style="66" customWidth="1"/>
    <col min="6336" max="6336" width="7" style="66" hidden="1" customWidth="1"/>
    <col min="6337" max="6340" width="6.44140625" style="66" customWidth="1"/>
    <col min="6341" max="6341" width="6.88671875" style="66" customWidth="1"/>
    <col min="6342" max="6342" width="6.44140625" style="66" customWidth="1"/>
    <col min="6343" max="6359" width="7" style="66" hidden="1" customWidth="1"/>
    <col min="6360" max="6360" width="6.5546875" style="66" customWidth="1"/>
    <col min="6361" max="6361" width="6.44140625" style="66" customWidth="1"/>
    <col min="6362" max="6363" width="7" style="66" hidden="1" customWidth="1"/>
    <col min="6364" max="6364" width="6.44140625" style="66" customWidth="1"/>
    <col min="6365" max="6366" width="7" style="66" hidden="1" customWidth="1"/>
    <col min="6367" max="6367" width="7.44140625" style="66" customWidth="1"/>
    <col min="6368" max="6368" width="7" style="66" hidden="1" customWidth="1"/>
    <col min="6369" max="6369" width="6.44140625" style="66" customWidth="1"/>
    <col min="6370" max="6370" width="7" style="66" hidden="1" customWidth="1"/>
    <col min="6371" max="6371" width="9" style="66" customWidth="1"/>
    <col min="6372" max="6373" width="7" style="66" hidden="1" customWidth="1"/>
    <col min="6374" max="6374" width="8.5546875" style="66" customWidth="1"/>
    <col min="6375" max="6376" width="7" style="66" hidden="1" customWidth="1"/>
    <col min="6377" max="6377" width="6.44140625" style="66" customWidth="1"/>
    <col min="6378" max="6379" width="7" style="66" hidden="1" customWidth="1"/>
    <col min="6380" max="6380" width="7" style="66" customWidth="1"/>
    <col min="6381" max="6383" width="7" style="66" hidden="1" customWidth="1"/>
    <col min="6384" max="6384" width="7" style="66" customWidth="1"/>
    <col min="6385" max="6386" width="7" style="66" hidden="1" customWidth="1"/>
    <col min="6387" max="6387" width="7.5546875" style="66" customWidth="1"/>
    <col min="6388" max="6389" width="7" style="66" hidden="1" customWidth="1"/>
    <col min="6390" max="6390" width="7" style="66" customWidth="1"/>
    <col min="6391" max="6397" width="7" style="66" hidden="1" customWidth="1"/>
    <col min="6398" max="6398" width="6.44140625" style="66" customWidth="1"/>
    <col min="6399" max="6408" width="7" style="66" hidden="1" customWidth="1"/>
    <col min="6409" max="6409" width="7" style="66" hidden="1"/>
    <col min="6410" max="6410" width="41.44140625" style="66" customWidth="1"/>
    <col min="6411" max="6411" width="6.44140625" style="66" customWidth="1"/>
    <col min="6412" max="6412" width="14.6640625" style="66" customWidth="1"/>
    <col min="6413" max="6413" width="11.44140625" style="66" customWidth="1"/>
    <col min="6414" max="6415" width="13" style="66" customWidth="1"/>
    <col min="6416" max="6425" width="9.44140625" style="66" customWidth="1"/>
    <col min="6426" max="6426" width="8.88671875" style="66" customWidth="1"/>
    <col min="6427" max="6427" width="9.44140625" style="66" customWidth="1"/>
    <col min="6428" max="6428" width="10.109375" style="66" customWidth="1"/>
    <col min="6429" max="6429" width="6.44140625" style="66" customWidth="1"/>
    <col min="6430" max="6430" width="6.88671875" style="66" customWidth="1"/>
    <col min="6431" max="6432" width="6.5546875" style="66" customWidth="1"/>
    <col min="6433" max="6433" width="6.33203125" style="66" customWidth="1"/>
    <col min="6434" max="6434" width="7.5546875" style="66" customWidth="1"/>
    <col min="6435" max="6435" width="9.88671875" style="66" customWidth="1"/>
    <col min="6436" max="6436" width="7" style="66" hidden="1" customWidth="1"/>
    <col min="6437" max="6438" width="11.44140625" style="66" customWidth="1"/>
    <col min="6439" max="6439" width="35.6640625" style="66" customWidth="1"/>
    <col min="6440" max="6440" width="9.109375" style="66" bestFit="1" customWidth="1"/>
    <col min="6441" max="6441" width="24.5546875" style="66" customWidth="1"/>
    <col min="6442" max="6442" width="14.109375" style="66" customWidth="1"/>
    <col min="6443" max="6443" width="25.33203125" style="66" customWidth="1"/>
    <col min="6444" max="6444" width="9.109375" style="66" bestFit="1" customWidth="1"/>
    <col min="6445" max="6445" width="14.6640625" style="66" customWidth="1"/>
    <col min="6446" max="6447" width="12.109375" style="66" customWidth="1"/>
    <col min="6448" max="6448" width="14.5546875" style="66" customWidth="1"/>
    <col min="6449" max="6449" width="5" style="66" customWidth="1"/>
    <col min="6450" max="6451" width="7" style="66" hidden="1" customWidth="1"/>
    <col min="6452" max="6452" width="5" style="66" customWidth="1"/>
    <col min="6453" max="6454" width="7" style="66" hidden="1" customWidth="1"/>
    <col min="6455" max="6455" width="5" style="66" customWidth="1"/>
    <col min="6456" max="6457" width="7" style="66" hidden="1" customWidth="1"/>
    <col min="6458" max="6458" width="5" style="66" customWidth="1"/>
    <col min="6459" max="6460" width="7" style="66" hidden="1" customWidth="1"/>
    <col min="6461" max="6461" width="5" style="66" customWidth="1"/>
    <col min="6462" max="6463" width="7" style="66" hidden="1" customWidth="1"/>
    <col min="6464" max="6464" width="5" style="66" customWidth="1"/>
    <col min="6465" max="6466" width="7" style="66" hidden="1" customWidth="1"/>
    <col min="6467" max="6467" width="6.44140625" style="66" customWidth="1"/>
    <col min="6468" max="6475" width="7" style="66" hidden="1" customWidth="1"/>
    <col min="6476" max="6476" width="6.88671875" style="66" customWidth="1"/>
    <col min="6477" max="6478" width="7" style="66" hidden="1" customWidth="1"/>
    <col min="6479" max="6479" width="6.44140625" style="66" customWidth="1"/>
    <col min="6480" max="6481" width="7" style="66" hidden="1" customWidth="1"/>
    <col min="6482" max="6482" width="5.44140625" style="66" customWidth="1"/>
    <col min="6483" max="6484" width="7" style="66" hidden="1" customWidth="1"/>
    <col min="6485" max="6485" width="4.88671875" style="66" customWidth="1"/>
    <col min="6486" max="6493" width="7" style="66" hidden="1" customWidth="1"/>
    <col min="6494" max="6494" width="5.44140625" style="66" customWidth="1"/>
    <col min="6495" max="6499" width="7" style="66" hidden="1" customWidth="1"/>
    <col min="6500" max="6500" width="5.88671875" style="66" customWidth="1"/>
    <col min="6501" max="6502" width="7" style="66" hidden="1" customWidth="1"/>
    <col min="6503" max="6503" width="5.44140625" style="66" customWidth="1"/>
    <col min="6504" max="6505" width="7" style="66" hidden="1" customWidth="1"/>
    <col min="6506" max="6506" width="5.44140625" style="66" customWidth="1"/>
    <col min="6507" max="6508" width="7" style="66" hidden="1" customWidth="1"/>
    <col min="6509" max="6509" width="6" style="66" customWidth="1"/>
    <col min="6510" max="6514" width="7" style="66" hidden="1" customWidth="1"/>
    <col min="6515" max="6515" width="5" style="66" customWidth="1"/>
    <col min="6516" max="6523" width="7" style="66" hidden="1" customWidth="1"/>
    <col min="6524" max="6524" width="5" style="66" customWidth="1"/>
    <col min="6525" max="6525" width="7" style="66" hidden="1" customWidth="1"/>
    <col min="6526" max="6526" width="5" style="66" customWidth="1"/>
    <col min="6527" max="6527" width="9.44140625" style="66" customWidth="1"/>
    <col min="6528" max="6528" width="7" style="66" hidden="1" customWidth="1"/>
    <col min="6529" max="6529" width="5" style="66" customWidth="1"/>
    <col min="6530" max="6531" width="7" style="66" hidden="1" customWidth="1"/>
    <col min="6532" max="6532" width="5" style="66" customWidth="1"/>
    <col min="6533" max="6534" width="7" style="66" hidden="1" customWidth="1"/>
    <col min="6535" max="6535" width="5" style="66" customWidth="1"/>
    <col min="6536" max="6537" width="7" style="66" hidden="1" customWidth="1"/>
    <col min="6538" max="6538" width="5" style="66" customWidth="1"/>
    <col min="6539" max="6540" width="7" style="66" hidden="1" customWidth="1"/>
    <col min="6541" max="6541" width="5" style="66" customWidth="1"/>
    <col min="6542" max="6543" width="7" style="66" hidden="1" customWidth="1"/>
    <col min="6544" max="6544" width="5" style="66" customWidth="1"/>
    <col min="6545" max="6545" width="7" style="66" hidden="1" customWidth="1"/>
    <col min="6546" max="6546" width="6.44140625" style="66" customWidth="1"/>
    <col min="6547" max="6547" width="7" style="66" hidden="1" customWidth="1"/>
    <col min="6548" max="6548" width="7.109375" style="66" customWidth="1"/>
    <col min="6549" max="6550" width="7" style="66" hidden="1" customWidth="1"/>
    <col min="6551" max="6551" width="7.109375" style="66" customWidth="1"/>
    <col min="6552" max="6553" width="7" style="66" hidden="1" customWidth="1"/>
    <col min="6554" max="6554" width="7.109375" style="66" customWidth="1"/>
    <col min="6555" max="6556" width="7" style="66" hidden="1" customWidth="1"/>
    <col min="6557" max="6557" width="7.109375" style="66" customWidth="1"/>
    <col min="6558" max="6559" width="7" style="66" hidden="1" customWidth="1"/>
    <col min="6560" max="6560" width="7.109375" style="66" customWidth="1"/>
    <col min="6561" max="6562" width="7" style="66" hidden="1" customWidth="1"/>
    <col min="6563" max="6563" width="7.109375" style="66" customWidth="1"/>
    <col min="6564" max="6565" width="7" style="66" hidden="1" customWidth="1"/>
    <col min="6566" max="6566" width="7.109375" style="66" customWidth="1"/>
    <col min="6567" max="6568" width="7" style="66" hidden="1" customWidth="1"/>
    <col min="6569" max="6569" width="7.109375" style="66" customWidth="1"/>
    <col min="6570" max="6570" width="7" style="66" hidden="1" customWidth="1"/>
    <col min="6571" max="6571" width="6.44140625" style="66" customWidth="1"/>
    <col min="6572" max="6573" width="7" style="66" hidden="1" customWidth="1"/>
    <col min="6574" max="6574" width="6.88671875" style="66" customWidth="1"/>
    <col min="6575" max="6579" width="7" style="66" hidden="1" customWidth="1"/>
    <col min="6580" max="6580" width="6.44140625" style="66" customWidth="1"/>
    <col min="6581" max="6585" width="7" style="66" hidden="1" customWidth="1"/>
    <col min="6586" max="6586" width="6.44140625" style="66" customWidth="1"/>
    <col min="6587" max="6588" width="7" style="66" hidden="1" customWidth="1"/>
    <col min="6589" max="6589" width="7.5546875" style="66" customWidth="1"/>
    <col min="6590" max="6590" width="7" style="66" hidden="1" customWidth="1"/>
    <col min="6591" max="6591" width="9.44140625" style="66" customWidth="1"/>
    <col min="6592" max="6592" width="7" style="66" hidden="1" customWidth="1"/>
    <col min="6593" max="6596" width="6.44140625" style="66" customWidth="1"/>
    <col min="6597" max="6597" width="6.88671875" style="66" customWidth="1"/>
    <col min="6598" max="6598" width="6.44140625" style="66" customWidth="1"/>
    <col min="6599" max="6615" width="7" style="66" hidden="1" customWidth="1"/>
    <col min="6616" max="6616" width="6.5546875" style="66" customWidth="1"/>
    <col min="6617" max="6617" width="6.44140625" style="66" customWidth="1"/>
    <col min="6618" max="6619" width="7" style="66" hidden="1" customWidth="1"/>
    <col min="6620" max="6620" width="6.44140625" style="66" customWidth="1"/>
    <col min="6621" max="6622" width="7" style="66" hidden="1" customWidth="1"/>
    <col min="6623" max="6623" width="7.44140625" style="66" customWidth="1"/>
    <col min="6624" max="6624" width="7" style="66" hidden="1" customWidth="1"/>
    <col min="6625" max="6625" width="6.44140625" style="66" customWidth="1"/>
    <col min="6626" max="6626" width="7" style="66" hidden="1" customWidth="1"/>
    <col min="6627" max="6627" width="9" style="66" customWidth="1"/>
    <col min="6628" max="6629" width="7" style="66" hidden="1" customWidth="1"/>
    <col min="6630" max="6630" width="8.5546875" style="66" customWidth="1"/>
    <col min="6631" max="6632" width="7" style="66" hidden="1" customWidth="1"/>
    <col min="6633" max="6633" width="6.44140625" style="66" customWidth="1"/>
    <col min="6634" max="6635" width="7" style="66" hidden="1" customWidth="1"/>
    <col min="6636" max="6636" width="7" style="66" customWidth="1"/>
    <col min="6637" max="6639" width="7" style="66" hidden="1" customWidth="1"/>
    <col min="6640" max="6640" width="7" style="66" customWidth="1"/>
    <col min="6641" max="6642" width="7" style="66" hidden="1" customWidth="1"/>
    <col min="6643" max="6643" width="7.5546875" style="66" customWidth="1"/>
    <col min="6644" max="6645" width="7" style="66" hidden="1" customWidth="1"/>
    <col min="6646" max="6646" width="7" style="66" customWidth="1"/>
    <col min="6647" max="6653" width="7" style="66" hidden="1" customWidth="1"/>
    <col min="6654" max="6654" width="6.44140625" style="66" customWidth="1"/>
    <col min="6655" max="6664" width="7" style="66" hidden="1" customWidth="1"/>
    <col min="6665" max="6665" width="7" style="66" hidden="1"/>
    <col min="6666" max="6666" width="41.44140625" style="66" customWidth="1"/>
    <col min="6667" max="6667" width="6.44140625" style="66" customWidth="1"/>
    <col min="6668" max="6668" width="14.6640625" style="66" customWidth="1"/>
    <col min="6669" max="6669" width="11.44140625" style="66" customWidth="1"/>
    <col min="6670" max="6671" width="13" style="66" customWidth="1"/>
    <col min="6672" max="6681" width="9.44140625" style="66" customWidth="1"/>
    <col min="6682" max="6682" width="8.88671875" style="66" customWidth="1"/>
    <col min="6683" max="6683" width="9.44140625" style="66" customWidth="1"/>
    <col min="6684" max="6684" width="10.109375" style="66" customWidth="1"/>
    <col min="6685" max="6685" width="6.44140625" style="66" customWidth="1"/>
    <col min="6686" max="6686" width="6.88671875" style="66" customWidth="1"/>
    <col min="6687" max="6688" width="6.5546875" style="66" customWidth="1"/>
    <col min="6689" max="6689" width="6.33203125" style="66" customWidth="1"/>
    <col min="6690" max="6690" width="7.5546875" style="66" customWidth="1"/>
    <col min="6691" max="6691" width="9.88671875" style="66" customWidth="1"/>
    <col min="6692" max="6692" width="7" style="66" hidden="1" customWidth="1"/>
    <col min="6693" max="6694" width="11.44140625" style="66" customWidth="1"/>
    <col min="6695" max="6695" width="35.6640625" style="66" customWidth="1"/>
    <col min="6696" max="6696" width="9.109375" style="66" bestFit="1" customWidth="1"/>
    <col min="6697" max="6697" width="24.5546875" style="66" customWidth="1"/>
    <col min="6698" max="6698" width="14.109375" style="66" customWidth="1"/>
    <col min="6699" max="6699" width="25.33203125" style="66" customWidth="1"/>
    <col min="6700" max="6700" width="9.109375" style="66" bestFit="1" customWidth="1"/>
    <col min="6701" max="6701" width="14.6640625" style="66" customWidth="1"/>
    <col min="6702" max="6703" width="12.109375" style="66" customWidth="1"/>
    <col min="6704" max="6704" width="14.5546875" style="66" customWidth="1"/>
    <col min="6705" max="6705" width="5" style="66" customWidth="1"/>
    <col min="6706" max="6707" width="7" style="66" hidden="1" customWidth="1"/>
    <col min="6708" max="6708" width="5" style="66" customWidth="1"/>
    <col min="6709" max="6710" width="7" style="66" hidden="1" customWidth="1"/>
    <col min="6711" max="6711" width="5" style="66" customWidth="1"/>
    <col min="6712" max="6713" width="7" style="66" hidden="1" customWidth="1"/>
    <col min="6714" max="6714" width="5" style="66" customWidth="1"/>
    <col min="6715" max="6716" width="7" style="66" hidden="1" customWidth="1"/>
    <col min="6717" max="6717" width="5" style="66" customWidth="1"/>
    <col min="6718" max="6719" width="7" style="66" hidden="1" customWidth="1"/>
    <col min="6720" max="6720" width="5" style="66" customWidth="1"/>
    <col min="6721" max="6722" width="7" style="66" hidden="1" customWidth="1"/>
    <col min="6723" max="6723" width="6.44140625" style="66" customWidth="1"/>
    <col min="6724" max="6731" width="7" style="66" hidden="1" customWidth="1"/>
    <col min="6732" max="6732" width="6.88671875" style="66" customWidth="1"/>
    <col min="6733" max="6734" width="7" style="66" hidden="1" customWidth="1"/>
    <col min="6735" max="6735" width="6.44140625" style="66" customWidth="1"/>
    <col min="6736" max="6737" width="7" style="66" hidden="1" customWidth="1"/>
    <col min="6738" max="6738" width="5.44140625" style="66" customWidth="1"/>
    <col min="6739" max="6740" width="7" style="66" hidden="1" customWidth="1"/>
    <col min="6741" max="6741" width="4.88671875" style="66" customWidth="1"/>
    <col min="6742" max="6749" width="7" style="66" hidden="1" customWidth="1"/>
    <col min="6750" max="6750" width="5.44140625" style="66" customWidth="1"/>
    <col min="6751" max="6755" width="7" style="66" hidden="1" customWidth="1"/>
    <col min="6756" max="6756" width="5.88671875" style="66" customWidth="1"/>
    <col min="6757" max="6758" width="7" style="66" hidden="1" customWidth="1"/>
    <col min="6759" max="6759" width="5.44140625" style="66" customWidth="1"/>
    <col min="6760" max="6761" width="7" style="66" hidden="1" customWidth="1"/>
    <col min="6762" max="6762" width="5.44140625" style="66" customWidth="1"/>
    <col min="6763" max="6764" width="7" style="66" hidden="1" customWidth="1"/>
    <col min="6765" max="6765" width="6" style="66" customWidth="1"/>
    <col min="6766" max="6770" width="7" style="66" hidden="1" customWidth="1"/>
    <col min="6771" max="6771" width="5" style="66" customWidth="1"/>
    <col min="6772" max="6779" width="7" style="66" hidden="1" customWidth="1"/>
    <col min="6780" max="6780" width="5" style="66" customWidth="1"/>
    <col min="6781" max="6781" width="7" style="66" hidden="1" customWidth="1"/>
    <col min="6782" max="6782" width="5" style="66" customWidth="1"/>
    <col min="6783" max="6783" width="9.44140625" style="66" customWidth="1"/>
    <col min="6784" max="6784" width="7" style="66" hidden="1" customWidth="1"/>
    <col min="6785" max="6785" width="5" style="66" customWidth="1"/>
    <col min="6786" max="6787" width="7" style="66" hidden="1" customWidth="1"/>
    <col min="6788" max="6788" width="5" style="66" customWidth="1"/>
    <col min="6789" max="6790" width="7" style="66" hidden="1" customWidth="1"/>
    <col min="6791" max="6791" width="5" style="66" customWidth="1"/>
    <col min="6792" max="6793" width="7" style="66" hidden="1" customWidth="1"/>
    <col min="6794" max="6794" width="5" style="66" customWidth="1"/>
    <col min="6795" max="6796" width="7" style="66" hidden="1" customWidth="1"/>
    <col min="6797" max="6797" width="5" style="66" customWidth="1"/>
    <col min="6798" max="6799" width="7" style="66" hidden="1" customWidth="1"/>
    <col min="6800" max="6800" width="5" style="66" customWidth="1"/>
    <col min="6801" max="6801" width="7" style="66" hidden="1" customWidth="1"/>
    <col min="6802" max="6802" width="6.44140625" style="66" customWidth="1"/>
    <col min="6803" max="6803" width="7" style="66" hidden="1" customWidth="1"/>
    <col min="6804" max="6804" width="7.109375" style="66" customWidth="1"/>
    <col min="6805" max="6806" width="7" style="66" hidden="1" customWidth="1"/>
    <col min="6807" max="6807" width="7.109375" style="66" customWidth="1"/>
    <col min="6808" max="6809" width="7" style="66" hidden="1" customWidth="1"/>
    <col min="6810" max="6810" width="7.109375" style="66" customWidth="1"/>
    <col min="6811" max="6812" width="7" style="66" hidden="1" customWidth="1"/>
    <col min="6813" max="6813" width="7.109375" style="66" customWidth="1"/>
    <col min="6814" max="6815" width="7" style="66" hidden="1" customWidth="1"/>
    <col min="6816" max="6816" width="7.109375" style="66" customWidth="1"/>
    <col min="6817" max="6818" width="7" style="66" hidden="1" customWidth="1"/>
    <col min="6819" max="6819" width="7.109375" style="66" customWidth="1"/>
    <col min="6820" max="6821" width="7" style="66" hidden="1" customWidth="1"/>
    <col min="6822" max="6822" width="7.109375" style="66" customWidth="1"/>
    <col min="6823" max="6824" width="7" style="66" hidden="1" customWidth="1"/>
    <col min="6825" max="6825" width="7.109375" style="66" customWidth="1"/>
    <col min="6826" max="6826" width="7" style="66" hidden="1" customWidth="1"/>
    <col min="6827" max="6827" width="6.44140625" style="66" customWidth="1"/>
    <col min="6828" max="6829" width="7" style="66" hidden="1" customWidth="1"/>
    <col min="6830" max="6830" width="6.88671875" style="66" customWidth="1"/>
    <col min="6831" max="6835" width="7" style="66" hidden="1" customWidth="1"/>
    <col min="6836" max="6836" width="6.44140625" style="66" customWidth="1"/>
    <col min="6837" max="6841" width="7" style="66" hidden="1" customWidth="1"/>
    <col min="6842" max="6842" width="6.44140625" style="66" customWidth="1"/>
    <col min="6843" max="6844" width="7" style="66" hidden="1" customWidth="1"/>
    <col min="6845" max="6845" width="7.5546875" style="66" customWidth="1"/>
    <col min="6846" max="6846" width="7" style="66" hidden="1" customWidth="1"/>
    <col min="6847" max="6847" width="9.44140625" style="66" customWidth="1"/>
    <col min="6848" max="6848" width="7" style="66" hidden="1" customWidth="1"/>
    <col min="6849" max="6852" width="6.44140625" style="66" customWidth="1"/>
    <col min="6853" max="6853" width="6.88671875" style="66" customWidth="1"/>
    <col min="6854" max="6854" width="6.44140625" style="66" customWidth="1"/>
    <col min="6855" max="6871" width="7" style="66" hidden="1" customWidth="1"/>
    <col min="6872" max="6872" width="6.5546875" style="66" customWidth="1"/>
    <col min="6873" max="6873" width="6.44140625" style="66" customWidth="1"/>
    <col min="6874" max="6875" width="7" style="66" hidden="1" customWidth="1"/>
    <col min="6876" max="6876" width="6.44140625" style="66" customWidth="1"/>
    <col min="6877" max="6878" width="7" style="66" hidden="1" customWidth="1"/>
    <col min="6879" max="6879" width="7.44140625" style="66" customWidth="1"/>
    <col min="6880" max="6880" width="7" style="66" hidden="1" customWidth="1"/>
    <col min="6881" max="6881" width="6.44140625" style="66" customWidth="1"/>
    <col min="6882" max="6882" width="7" style="66" hidden="1" customWidth="1"/>
    <col min="6883" max="6883" width="9" style="66" customWidth="1"/>
    <col min="6884" max="6885" width="7" style="66" hidden="1" customWidth="1"/>
    <col min="6886" max="6886" width="8.5546875" style="66" customWidth="1"/>
    <col min="6887" max="6888" width="7" style="66" hidden="1" customWidth="1"/>
    <col min="6889" max="6889" width="6.44140625" style="66" customWidth="1"/>
    <col min="6890" max="6891" width="7" style="66" hidden="1" customWidth="1"/>
    <col min="6892" max="6892" width="7" style="66" customWidth="1"/>
    <col min="6893" max="6895" width="7" style="66" hidden="1" customWidth="1"/>
    <col min="6896" max="6896" width="7" style="66" customWidth="1"/>
    <col min="6897" max="6898" width="7" style="66" hidden="1" customWidth="1"/>
    <col min="6899" max="6899" width="7.5546875" style="66" customWidth="1"/>
    <col min="6900" max="6901" width="7" style="66" hidden="1" customWidth="1"/>
    <col min="6902" max="6902" width="7" style="66" customWidth="1"/>
    <col min="6903" max="6909" width="7" style="66" hidden="1" customWidth="1"/>
    <col min="6910" max="6910" width="6.44140625" style="66" customWidth="1"/>
    <col min="6911" max="6920" width="7" style="66" hidden="1" customWidth="1"/>
    <col min="6921" max="6921" width="7" style="66" hidden="1"/>
    <col min="6922" max="6922" width="41.44140625" style="66" customWidth="1"/>
    <col min="6923" max="6923" width="6.44140625" style="66" customWidth="1"/>
    <col min="6924" max="6924" width="14.6640625" style="66" customWidth="1"/>
    <col min="6925" max="6925" width="11.44140625" style="66" customWidth="1"/>
    <col min="6926" max="6927" width="13" style="66" customWidth="1"/>
    <col min="6928" max="6937" width="9.44140625" style="66" customWidth="1"/>
    <col min="6938" max="6938" width="8.88671875" style="66" customWidth="1"/>
    <col min="6939" max="6939" width="9.44140625" style="66" customWidth="1"/>
    <col min="6940" max="6940" width="10.109375" style="66" customWidth="1"/>
    <col min="6941" max="6941" width="6.44140625" style="66" customWidth="1"/>
    <col min="6942" max="6942" width="6.88671875" style="66" customWidth="1"/>
    <col min="6943" max="6944" width="6.5546875" style="66" customWidth="1"/>
    <col min="6945" max="6945" width="6.33203125" style="66" customWidth="1"/>
    <col min="6946" max="6946" width="7.5546875" style="66" customWidth="1"/>
    <col min="6947" max="6947" width="9.88671875" style="66" customWidth="1"/>
    <col min="6948" max="6948" width="7" style="66" hidden="1" customWidth="1"/>
    <col min="6949" max="6950" width="11.44140625" style="66" customWidth="1"/>
    <col min="6951" max="6951" width="35.6640625" style="66" customWidth="1"/>
    <col min="6952" max="6952" width="9.109375" style="66" bestFit="1" customWidth="1"/>
    <col min="6953" max="6953" width="24.5546875" style="66" customWidth="1"/>
    <col min="6954" max="6954" width="14.109375" style="66" customWidth="1"/>
    <col min="6955" max="6955" width="25.33203125" style="66" customWidth="1"/>
    <col min="6956" max="6956" width="9.109375" style="66" bestFit="1" customWidth="1"/>
    <col min="6957" max="6957" width="14.6640625" style="66" customWidth="1"/>
    <col min="6958" max="6959" width="12.109375" style="66" customWidth="1"/>
    <col min="6960" max="6960" width="14.5546875" style="66" customWidth="1"/>
    <col min="6961" max="6961" width="5" style="66" customWidth="1"/>
    <col min="6962" max="6963" width="7" style="66" hidden="1" customWidth="1"/>
    <col min="6964" max="6964" width="5" style="66" customWidth="1"/>
    <col min="6965" max="6966" width="7" style="66" hidden="1" customWidth="1"/>
    <col min="6967" max="6967" width="5" style="66" customWidth="1"/>
    <col min="6968" max="6969" width="7" style="66" hidden="1" customWidth="1"/>
    <col min="6970" max="6970" width="5" style="66" customWidth="1"/>
    <col min="6971" max="6972" width="7" style="66" hidden="1" customWidth="1"/>
    <col min="6973" max="6973" width="5" style="66" customWidth="1"/>
    <col min="6974" max="6975" width="7" style="66" hidden="1" customWidth="1"/>
    <col min="6976" max="6976" width="5" style="66" customWidth="1"/>
    <col min="6977" max="6978" width="7" style="66" hidden="1" customWidth="1"/>
    <col min="6979" max="6979" width="6.44140625" style="66" customWidth="1"/>
    <col min="6980" max="6987" width="7" style="66" hidden="1" customWidth="1"/>
    <col min="6988" max="6988" width="6.88671875" style="66" customWidth="1"/>
    <col min="6989" max="6990" width="7" style="66" hidden="1" customWidth="1"/>
    <col min="6991" max="6991" width="6.44140625" style="66" customWidth="1"/>
    <col min="6992" max="6993" width="7" style="66" hidden="1" customWidth="1"/>
    <col min="6994" max="6994" width="5.44140625" style="66" customWidth="1"/>
    <col min="6995" max="6996" width="7" style="66" hidden="1" customWidth="1"/>
    <col min="6997" max="6997" width="4.88671875" style="66" customWidth="1"/>
    <col min="6998" max="7005" width="7" style="66" hidden="1" customWidth="1"/>
    <col min="7006" max="7006" width="5.44140625" style="66" customWidth="1"/>
    <col min="7007" max="7011" width="7" style="66" hidden="1" customWidth="1"/>
    <col min="7012" max="7012" width="5.88671875" style="66" customWidth="1"/>
    <col min="7013" max="7014" width="7" style="66" hidden="1" customWidth="1"/>
    <col min="7015" max="7015" width="5.44140625" style="66" customWidth="1"/>
    <col min="7016" max="7017" width="7" style="66" hidden="1" customWidth="1"/>
    <col min="7018" max="7018" width="5.44140625" style="66" customWidth="1"/>
    <col min="7019" max="7020" width="7" style="66" hidden="1" customWidth="1"/>
    <col min="7021" max="7021" width="6" style="66" customWidth="1"/>
    <col min="7022" max="7026" width="7" style="66" hidden="1" customWidth="1"/>
    <col min="7027" max="7027" width="5" style="66" customWidth="1"/>
    <col min="7028" max="7035" width="7" style="66" hidden="1" customWidth="1"/>
    <col min="7036" max="7036" width="5" style="66" customWidth="1"/>
    <col min="7037" max="7037" width="7" style="66" hidden="1" customWidth="1"/>
    <col min="7038" max="7038" width="5" style="66" customWidth="1"/>
    <col min="7039" max="7039" width="9.44140625" style="66" customWidth="1"/>
    <col min="7040" max="7040" width="7" style="66" hidden="1" customWidth="1"/>
    <col min="7041" max="7041" width="5" style="66" customWidth="1"/>
    <col min="7042" max="7043" width="7" style="66" hidden="1" customWidth="1"/>
    <col min="7044" max="7044" width="5" style="66" customWidth="1"/>
    <col min="7045" max="7046" width="7" style="66" hidden="1" customWidth="1"/>
    <col min="7047" max="7047" width="5" style="66" customWidth="1"/>
    <col min="7048" max="7049" width="7" style="66" hidden="1" customWidth="1"/>
    <col min="7050" max="7050" width="5" style="66" customWidth="1"/>
    <col min="7051" max="7052" width="7" style="66" hidden="1" customWidth="1"/>
    <col min="7053" max="7053" width="5" style="66" customWidth="1"/>
    <col min="7054" max="7055" width="7" style="66" hidden="1" customWidth="1"/>
    <col min="7056" max="7056" width="5" style="66" customWidth="1"/>
    <col min="7057" max="7057" width="7" style="66" hidden="1" customWidth="1"/>
    <col min="7058" max="7058" width="6.44140625" style="66" customWidth="1"/>
    <col min="7059" max="7059" width="7" style="66" hidden="1" customWidth="1"/>
    <col min="7060" max="7060" width="7.109375" style="66" customWidth="1"/>
    <col min="7061" max="7062" width="7" style="66" hidden="1" customWidth="1"/>
    <col min="7063" max="7063" width="7.109375" style="66" customWidth="1"/>
    <col min="7064" max="7065" width="7" style="66" hidden="1" customWidth="1"/>
    <col min="7066" max="7066" width="7.109375" style="66" customWidth="1"/>
    <col min="7067" max="7068" width="7" style="66" hidden="1" customWidth="1"/>
    <col min="7069" max="7069" width="7.109375" style="66" customWidth="1"/>
    <col min="7070" max="7071" width="7" style="66" hidden="1" customWidth="1"/>
    <col min="7072" max="7072" width="7.109375" style="66" customWidth="1"/>
    <col min="7073" max="7074" width="7" style="66" hidden="1" customWidth="1"/>
    <col min="7075" max="7075" width="7.109375" style="66" customWidth="1"/>
    <col min="7076" max="7077" width="7" style="66" hidden="1" customWidth="1"/>
    <col min="7078" max="7078" width="7.109375" style="66" customWidth="1"/>
    <col min="7079" max="7080" width="7" style="66" hidden="1" customWidth="1"/>
    <col min="7081" max="7081" width="7.109375" style="66" customWidth="1"/>
    <col min="7082" max="7082" width="7" style="66" hidden="1" customWidth="1"/>
    <col min="7083" max="7083" width="6.44140625" style="66" customWidth="1"/>
    <col min="7084" max="7085" width="7" style="66" hidden="1" customWidth="1"/>
    <col min="7086" max="7086" width="6.88671875" style="66" customWidth="1"/>
    <col min="7087" max="7091" width="7" style="66" hidden="1" customWidth="1"/>
    <col min="7092" max="7092" width="6.44140625" style="66" customWidth="1"/>
    <col min="7093" max="7097" width="7" style="66" hidden="1" customWidth="1"/>
    <col min="7098" max="7098" width="6.44140625" style="66" customWidth="1"/>
    <col min="7099" max="7100" width="7" style="66" hidden="1" customWidth="1"/>
    <col min="7101" max="7101" width="7.5546875" style="66" customWidth="1"/>
    <col min="7102" max="7102" width="7" style="66" hidden="1" customWidth="1"/>
    <col min="7103" max="7103" width="9.44140625" style="66" customWidth="1"/>
    <col min="7104" max="7104" width="7" style="66" hidden="1" customWidth="1"/>
    <col min="7105" max="7108" width="6.44140625" style="66" customWidth="1"/>
    <col min="7109" max="7109" width="6.88671875" style="66" customWidth="1"/>
    <col min="7110" max="7110" width="6.44140625" style="66" customWidth="1"/>
    <col min="7111" max="7127" width="7" style="66" hidden="1" customWidth="1"/>
    <col min="7128" max="7128" width="6.5546875" style="66" customWidth="1"/>
    <col min="7129" max="7129" width="6.44140625" style="66" customWidth="1"/>
    <col min="7130" max="7131" width="7" style="66" hidden="1" customWidth="1"/>
    <col min="7132" max="7132" width="6.44140625" style="66" customWidth="1"/>
    <col min="7133" max="7134" width="7" style="66" hidden="1" customWidth="1"/>
    <col min="7135" max="7135" width="7.44140625" style="66" customWidth="1"/>
    <col min="7136" max="7136" width="7" style="66" hidden="1" customWidth="1"/>
    <col min="7137" max="7137" width="6.44140625" style="66" customWidth="1"/>
    <col min="7138" max="7138" width="7" style="66" hidden="1" customWidth="1"/>
    <col min="7139" max="7139" width="9" style="66" customWidth="1"/>
    <col min="7140" max="7141" width="7" style="66" hidden="1" customWidth="1"/>
    <col min="7142" max="7142" width="8.5546875" style="66" customWidth="1"/>
    <col min="7143" max="7144" width="7" style="66" hidden="1" customWidth="1"/>
    <col min="7145" max="7145" width="6.44140625" style="66" customWidth="1"/>
    <col min="7146" max="7147" width="7" style="66" hidden="1" customWidth="1"/>
    <col min="7148" max="7148" width="7" style="66" customWidth="1"/>
    <col min="7149" max="7151" width="7" style="66" hidden="1" customWidth="1"/>
    <col min="7152" max="7152" width="7" style="66" customWidth="1"/>
    <col min="7153" max="7154" width="7" style="66" hidden="1" customWidth="1"/>
    <col min="7155" max="7155" width="7.5546875" style="66" customWidth="1"/>
    <col min="7156" max="7157" width="7" style="66" hidden="1" customWidth="1"/>
    <col min="7158" max="7158" width="7" style="66" customWidth="1"/>
    <col min="7159" max="7165" width="7" style="66" hidden="1" customWidth="1"/>
    <col min="7166" max="7166" width="6.44140625" style="66" customWidth="1"/>
    <col min="7167" max="7176" width="7" style="66" hidden="1" customWidth="1"/>
    <col min="7177" max="7177" width="7" style="66" hidden="1"/>
    <col min="7178" max="7178" width="41.44140625" style="66" customWidth="1"/>
    <col min="7179" max="7179" width="6.44140625" style="66" customWidth="1"/>
    <col min="7180" max="7180" width="14.6640625" style="66" customWidth="1"/>
    <col min="7181" max="7181" width="11.44140625" style="66" customWidth="1"/>
    <col min="7182" max="7183" width="13" style="66" customWidth="1"/>
    <col min="7184" max="7193" width="9.44140625" style="66" customWidth="1"/>
    <col min="7194" max="7194" width="8.88671875" style="66" customWidth="1"/>
    <col min="7195" max="7195" width="9.44140625" style="66" customWidth="1"/>
    <col min="7196" max="7196" width="10.109375" style="66" customWidth="1"/>
    <col min="7197" max="7197" width="6.44140625" style="66" customWidth="1"/>
    <col min="7198" max="7198" width="6.88671875" style="66" customWidth="1"/>
    <col min="7199" max="7200" width="6.5546875" style="66" customWidth="1"/>
    <col min="7201" max="7201" width="6.33203125" style="66" customWidth="1"/>
    <col min="7202" max="7202" width="7.5546875" style="66" customWidth="1"/>
    <col min="7203" max="7203" width="9.88671875" style="66" customWidth="1"/>
    <col min="7204" max="7204" width="7" style="66" hidden="1" customWidth="1"/>
    <col min="7205" max="7206" width="11.44140625" style="66" customWidth="1"/>
    <col min="7207" max="7207" width="35.6640625" style="66" customWidth="1"/>
    <col min="7208" max="7208" width="9.109375" style="66" bestFit="1" customWidth="1"/>
    <col min="7209" max="7209" width="24.5546875" style="66" customWidth="1"/>
    <col min="7210" max="7210" width="14.109375" style="66" customWidth="1"/>
    <col min="7211" max="7211" width="25.33203125" style="66" customWidth="1"/>
    <col min="7212" max="7212" width="9.109375" style="66" bestFit="1" customWidth="1"/>
    <col min="7213" max="7213" width="14.6640625" style="66" customWidth="1"/>
    <col min="7214" max="7215" width="12.109375" style="66" customWidth="1"/>
    <col min="7216" max="7216" width="14.5546875" style="66" customWidth="1"/>
    <col min="7217" max="7217" width="5" style="66" customWidth="1"/>
    <col min="7218" max="7219" width="7" style="66" hidden="1" customWidth="1"/>
    <col min="7220" max="7220" width="5" style="66" customWidth="1"/>
    <col min="7221" max="7222" width="7" style="66" hidden="1" customWidth="1"/>
    <col min="7223" max="7223" width="5" style="66" customWidth="1"/>
    <col min="7224" max="7225" width="7" style="66" hidden="1" customWidth="1"/>
    <col min="7226" max="7226" width="5" style="66" customWidth="1"/>
    <col min="7227" max="7228" width="7" style="66" hidden="1" customWidth="1"/>
    <col min="7229" max="7229" width="5" style="66" customWidth="1"/>
    <col min="7230" max="7231" width="7" style="66" hidden="1" customWidth="1"/>
    <col min="7232" max="7232" width="5" style="66" customWidth="1"/>
    <col min="7233" max="7234" width="7" style="66" hidden="1" customWidth="1"/>
    <col min="7235" max="7235" width="6.44140625" style="66" customWidth="1"/>
    <col min="7236" max="7243" width="7" style="66" hidden="1" customWidth="1"/>
    <col min="7244" max="7244" width="6.88671875" style="66" customWidth="1"/>
    <col min="7245" max="7246" width="7" style="66" hidden="1" customWidth="1"/>
    <col min="7247" max="7247" width="6.44140625" style="66" customWidth="1"/>
    <col min="7248" max="7249" width="7" style="66" hidden="1" customWidth="1"/>
    <col min="7250" max="7250" width="5.44140625" style="66" customWidth="1"/>
    <col min="7251" max="7252" width="7" style="66" hidden="1" customWidth="1"/>
    <col min="7253" max="7253" width="4.88671875" style="66" customWidth="1"/>
    <col min="7254" max="7261" width="7" style="66" hidden="1" customWidth="1"/>
    <col min="7262" max="7262" width="5.44140625" style="66" customWidth="1"/>
    <col min="7263" max="7267" width="7" style="66" hidden="1" customWidth="1"/>
    <col min="7268" max="7268" width="5.88671875" style="66" customWidth="1"/>
    <col min="7269" max="7270" width="7" style="66" hidden="1" customWidth="1"/>
    <col min="7271" max="7271" width="5.44140625" style="66" customWidth="1"/>
    <col min="7272" max="7273" width="7" style="66" hidden="1" customWidth="1"/>
    <col min="7274" max="7274" width="5.44140625" style="66" customWidth="1"/>
    <col min="7275" max="7276" width="7" style="66" hidden="1" customWidth="1"/>
    <col min="7277" max="7277" width="6" style="66" customWidth="1"/>
    <col min="7278" max="7282" width="7" style="66" hidden="1" customWidth="1"/>
    <col min="7283" max="7283" width="5" style="66" customWidth="1"/>
    <col min="7284" max="7291" width="7" style="66" hidden="1" customWidth="1"/>
    <col min="7292" max="7292" width="5" style="66" customWidth="1"/>
    <col min="7293" max="7293" width="7" style="66" hidden="1" customWidth="1"/>
    <col min="7294" max="7294" width="5" style="66" customWidth="1"/>
    <col min="7295" max="7295" width="9.44140625" style="66" customWidth="1"/>
    <col min="7296" max="7296" width="7" style="66" hidden="1" customWidth="1"/>
    <col min="7297" max="7297" width="5" style="66" customWidth="1"/>
    <col min="7298" max="7299" width="7" style="66" hidden="1" customWidth="1"/>
    <col min="7300" max="7300" width="5" style="66" customWidth="1"/>
    <col min="7301" max="7302" width="7" style="66" hidden="1" customWidth="1"/>
    <col min="7303" max="7303" width="5" style="66" customWidth="1"/>
    <col min="7304" max="7305" width="7" style="66" hidden="1" customWidth="1"/>
    <col min="7306" max="7306" width="5" style="66" customWidth="1"/>
    <col min="7307" max="7308" width="7" style="66" hidden="1" customWidth="1"/>
    <col min="7309" max="7309" width="5" style="66" customWidth="1"/>
    <col min="7310" max="7311" width="7" style="66" hidden="1" customWidth="1"/>
    <col min="7312" max="7312" width="5" style="66" customWidth="1"/>
    <col min="7313" max="7313" width="7" style="66" hidden="1" customWidth="1"/>
    <col min="7314" max="7314" width="6.44140625" style="66" customWidth="1"/>
    <col min="7315" max="7315" width="7" style="66" hidden="1" customWidth="1"/>
    <col min="7316" max="7316" width="7.109375" style="66" customWidth="1"/>
    <col min="7317" max="7318" width="7" style="66" hidden="1" customWidth="1"/>
    <col min="7319" max="7319" width="7.109375" style="66" customWidth="1"/>
    <col min="7320" max="7321" width="7" style="66" hidden="1" customWidth="1"/>
    <col min="7322" max="7322" width="7.109375" style="66" customWidth="1"/>
    <col min="7323" max="7324" width="7" style="66" hidden="1" customWidth="1"/>
    <col min="7325" max="7325" width="7.109375" style="66" customWidth="1"/>
    <col min="7326" max="7327" width="7" style="66" hidden="1" customWidth="1"/>
    <col min="7328" max="7328" width="7.109375" style="66" customWidth="1"/>
    <col min="7329" max="7330" width="7" style="66" hidden="1" customWidth="1"/>
    <col min="7331" max="7331" width="7.109375" style="66" customWidth="1"/>
    <col min="7332" max="7333" width="7" style="66" hidden="1" customWidth="1"/>
    <col min="7334" max="7334" width="7.109375" style="66" customWidth="1"/>
    <col min="7335" max="7336" width="7" style="66" hidden="1" customWidth="1"/>
    <col min="7337" max="7337" width="7.109375" style="66" customWidth="1"/>
    <col min="7338" max="7338" width="7" style="66" hidden="1" customWidth="1"/>
    <col min="7339" max="7339" width="6.44140625" style="66" customWidth="1"/>
    <col min="7340" max="7341" width="7" style="66" hidden="1" customWidth="1"/>
    <col min="7342" max="7342" width="6.88671875" style="66" customWidth="1"/>
    <col min="7343" max="7347" width="7" style="66" hidden="1" customWidth="1"/>
    <col min="7348" max="7348" width="6.44140625" style="66" customWidth="1"/>
    <col min="7349" max="7353" width="7" style="66" hidden="1" customWidth="1"/>
    <col min="7354" max="7354" width="6.44140625" style="66" customWidth="1"/>
    <col min="7355" max="7356" width="7" style="66" hidden="1" customWidth="1"/>
    <col min="7357" max="7357" width="7.5546875" style="66" customWidth="1"/>
    <col min="7358" max="7358" width="7" style="66" hidden="1" customWidth="1"/>
    <col min="7359" max="7359" width="9.44140625" style="66" customWidth="1"/>
    <col min="7360" max="7360" width="7" style="66" hidden="1" customWidth="1"/>
    <col min="7361" max="7364" width="6.44140625" style="66" customWidth="1"/>
    <col min="7365" max="7365" width="6.88671875" style="66" customWidth="1"/>
    <col min="7366" max="7366" width="6.44140625" style="66" customWidth="1"/>
    <col min="7367" max="7383" width="7" style="66" hidden="1" customWidth="1"/>
    <col min="7384" max="7384" width="6.5546875" style="66" customWidth="1"/>
    <col min="7385" max="7385" width="6.44140625" style="66" customWidth="1"/>
    <col min="7386" max="7387" width="7" style="66" hidden="1" customWidth="1"/>
    <col min="7388" max="7388" width="6.44140625" style="66" customWidth="1"/>
    <col min="7389" max="7390" width="7" style="66" hidden="1" customWidth="1"/>
    <col min="7391" max="7391" width="7.44140625" style="66" customWidth="1"/>
    <col min="7392" max="7392" width="7" style="66" hidden="1" customWidth="1"/>
    <col min="7393" max="7393" width="6.44140625" style="66" customWidth="1"/>
    <col min="7394" max="7394" width="7" style="66" hidden="1" customWidth="1"/>
    <col min="7395" max="7395" width="9" style="66" customWidth="1"/>
    <col min="7396" max="7397" width="7" style="66" hidden="1" customWidth="1"/>
    <col min="7398" max="7398" width="8.5546875" style="66" customWidth="1"/>
    <col min="7399" max="7400" width="7" style="66" hidden="1" customWidth="1"/>
    <col min="7401" max="7401" width="6.44140625" style="66" customWidth="1"/>
    <col min="7402" max="7403" width="7" style="66" hidden="1" customWidth="1"/>
    <col min="7404" max="7404" width="7" style="66" customWidth="1"/>
    <col min="7405" max="7407" width="7" style="66" hidden="1" customWidth="1"/>
    <col min="7408" max="7408" width="7" style="66" customWidth="1"/>
    <col min="7409" max="7410" width="7" style="66" hidden="1" customWidth="1"/>
    <col min="7411" max="7411" width="7.5546875" style="66" customWidth="1"/>
    <col min="7412" max="7413" width="7" style="66" hidden="1" customWidth="1"/>
    <col min="7414" max="7414" width="7" style="66" customWidth="1"/>
    <col min="7415" max="7421" width="7" style="66" hidden="1" customWidth="1"/>
    <col min="7422" max="7422" width="6.44140625" style="66" customWidth="1"/>
    <col min="7423" max="7432" width="7" style="66" hidden="1" customWidth="1"/>
    <col min="7433" max="7433" width="7" style="66" hidden="1"/>
    <col min="7434" max="7434" width="41.44140625" style="66" customWidth="1"/>
    <col min="7435" max="7435" width="6.44140625" style="66" customWidth="1"/>
    <col min="7436" max="7436" width="14.6640625" style="66" customWidth="1"/>
    <col min="7437" max="7437" width="11.44140625" style="66" customWidth="1"/>
    <col min="7438" max="7439" width="13" style="66" customWidth="1"/>
    <col min="7440" max="7449" width="9.44140625" style="66" customWidth="1"/>
    <col min="7450" max="7450" width="8.88671875" style="66" customWidth="1"/>
    <col min="7451" max="7451" width="9.44140625" style="66" customWidth="1"/>
    <col min="7452" max="7452" width="10.109375" style="66" customWidth="1"/>
    <col min="7453" max="7453" width="6.44140625" style="66" customWidth="1"/>
    <col min="7454" max="7454" width="6.88671875" style="66" customWidth="1"/>
    <col min="7455" max="7456" width="6.5546875" style="66" customWidth="1"/>
    <col min="7457" max="7457" width="6.33203125" style="66" customWidth="1"/>
    <col min="7458" max="7458" width="7.5546875" style="66" customWidth="1"/>
    <col min="7459" max="7459" width="9.88671875" style="66" customWidth="1"/>
    <col min="7460" max="7460" width="7" style="66" hidden="1" customWidth="1"/>
    <col min="7461" max="7462" width="11.44140625" style="66" customWidth="1"/>
    <col min="7463" max="7463" width="35.6640625" style="66" customWidth="1"/>
    <col min="7464" max="7464" width="9.109375" style="66" bestFit="1" customWidth="1"/>
    <col min="7465" max="7465" width="24.5546875" style="66" customWidth="1"/>
    <col min="7466" max="7466" width="14.109375" style="66" customWidth="1"/>
    <col min="7467" max="7467" width="25.33203125" style="66" customWidth="1"/>
    <col min="7468" max="7468" width="9.109375" style="66" bestFit="1" customWidth="1"/>
    <col min="7469" max="7469" width="14.6640625" style="66" customWidth="1"/>
    <col min="7470" max="7471" width="12.109375" style="66" customWidth="1"/>
    <col min="7472" max="7472" width="14.5546875" style="66" customWidth="1"/>
    <col min="7473" max="7473" width="5" style="66" customWidth="1"/>
    <col min="7474" max="7475" width="7" style="66" hidden="1" customWidth="1"/>
    <col min="7476" max="7476" width="5" style="66" customWidth="1"/>
    <col min="7477" max="7478" width="7" style="66" hidden="1" customWidth="1"/>
    <col min="7479" max="7479" width="5" style="66" customWidth="1"/>
    <col min="7480" max="7481" width="7" style="66" hidden="1" customWidth="1"/>
    <col min="7482" max="7482" width="5" style="66" customWidth="1"/>
    <col min="7483" max="7484" width="7" style="66" hidden="1" customWidth="1"/>
    <col min="7485" max="7485" width="5" style="66" customWidth="1"/>
    <col min="7486" max="7487" width="7" style="66" hidden="1" customWidth="1"/>
    <col min="7488" max="7488" width="5" style="66" customWidth="1"/>
    <col min="7489" max="7490" width="7" style="66" hidden="1" customWidth="1"/>
    <col min="7491" max="7491" width="6.44140625" style="66" customWidth="1"/>
    <col min="7492" max="7499" width="7" style="66" hidden="1" customWidth="1"/>
    <col min="7500" max="7500" width="6.88671875" style="66" customWidth="1"/>
    <col min="7501" max="7502" width="7" style="66" hidden="1" customWidth="1"/>
    <col min="7503" max="7503" width="6.44140625" style="66" customWidth="1"/>
    <col min="7504" max="7505" width="7" style="66" hidden="1" customWidth="1"/>
    <col min="7506" max="7506" width="5.44140625" style="66" customWidth="1"/>
    <col min="7507" max="7508" width="7" style="66" hidden="1" customWidth="1"/>
    <col min="7509" max="7509" width="4.88671875" style="66" customWidth="1"/>
    <col min="7510" max="7517" width="7" style="66" hidden="1" customWidth="1"/>
    <col min="7518" max="7518" width="5.44140625" style="66" customWidth="1"/>
    <col min="7519" max="7523" width="7" style="66" hidden="1" customWidth="1"/>
    <col min="7524" max="7524" width="5.88671875" style="66" customWidth="1"/>
    <col min="7525" max="7526" width="7" style="66" hidden="1" customWidth="1"/>
    <col min="7527" max="7527" width="5.44140625" style="66" customWidth="1"/>
    <col min="7528" max="7529" width="7" style="66" hidden="1" customWidth="1"/>
    <col min="7530" max="7530" width="5.44140625" style="66" customWidth="1"/>
    <col min="7531" max="7532" width="7" style="66" hidden="1" customWidth="1"/>
    <col min="7533" max="7533" width="6" style="66" customWidth="1"/>
    <col min="7534" max="7538" width="7" style="66" hidden="1" customWidth="1"/>
    <col min="7539" max="7539" width="5" style="66" customWidth="1"/>
    <col min="7540" max="7547" width="7" style="66" hidden="1" customWidth="1"/>
    <col min="7548" max="7548" width="5" style="66" customWidth="1"/>
    <col min="7549" max="7549" width="7" style="66" hidden="1" customWidth="1"/>
    <col min="7550" max="7550" width="5" style="66" customWidth="1"/>
    <col min="7551" max="7551" width="9.44140625" style="66" customWidth="1"/>
    <col min="7552" max="7552" width="7" style="66" hidden="1" customWidth="1"/>
    <col min="7553" max="7553" width="5" style="66" customWidth="1"/>
    <col min="7554" max="7555" width="7" style="66" hidden="1" customWidth="1"/>
    <col min="7556" max="7556" width="5" style="66" customWidth="1"/>
    <col min="7557" max="7558" width="7" style="66" hidden="1" customWidth="1"/>
    <col min="7559" max="7559" width="5" style="66" customWidth="1"/>
    <col min="7560" max="7561" width="7" style="66" hidden="1" customWidth="1"/>
    <col min="7562" max="7562" width="5" style="66" customWidth="1"/>
    <col min="7563" max="7564" width="7" style="66" hidden="1" customWidth="1"/>
    <col min="7565" max="7565" width="5" style="66" customWidth="1"/>
    <col min="7566" max="7567" width="7" style="66" hidden="1" customWidth="1"/>
    <col min="7568" max="7568" width="5" style="66" customWidth="1"/>
    <col min="7569" max="7569" width="7" style="66" hidden="1" customWidth="1"/>
    <col min="7570" max="7570" width="6.44140625" style="66" customWidth="1"/>
    <col min="7571" max="7571" width="7" style="66" hidden="1" customWidth="1"/>
    <col min="7572" max="7572" width="7.109375" style="66" customWidth="1"/>
    <col min="7573" max="7574" width="7" style="66" hidden="1" customWidth="1"/>
    <col min="7575" max="7575" width="7.109375" style="66" customWidth="1"/>
    <col min="7576" max="7577" width="7" style="66" hidden="1" customWidth="1"/>
    <col min="7578" max="7578" width="7.109375" style="66" customWidth="1"/>
    <col min="7579" max="7580" width="7" style="66" hidden="1" customWidth="1"/>
    <col min="7581" max="7581" width="7.109375" style="66" customWidth="1"/>
    <col min="7582" max="7583" width="7" style="66" hidden="1" customWidth="1"/>
    <col min="7584" max="7584" width="7.109375" style="66" customWidth="1"/>
    <col min="7585" max="7586" width="7" style="66" hidden="1" customWidth="1"/>
    <col min="7587" max="7587" width="7.109375" style="66" customWidth="1"/>
    <col min="7588" max="7589" width="7" style="66" hidden="1" customWidth="1"/>
    <col min="7590" max="7590" width="7.109375" style="66" customWidth="1"/>
    <col min="7591" max="7592" width="7" style="66" hidden="1" customWidth="1"/>
    <col min="7593" max="7593" width="7.109375" style="66" customWidth="1"/>
    <col min="7594" max="7594" width="7" style="66" hidden="1" customWidth="1"/>
    <col min="7595" max="7595" width="6.44140625" style="66" customWidth="1"/>
    <col min="7596" max="7597" width="7" style="66" hidden="1" customWidth="1"/>
    <col min="7598" max="7598" width="6.88671875" style="66" customWidth="1"/>
    <col min="7599" max="7603" width="7" style="66" hidden="1" customWidth="1"/>
    <col min="7604" max="7604" width="6.44140625" style="66" customWidth="1"/>
    <col min="7605" max="7609" width="7" style="66" hidden="1" customWidth="1"/>
    <col min="7610" max="7610" width="6.44140625" style="66" customWidth="1"/>
    <col min="7611" max="7612" width="7" style="66" hidden="1" customWidth="1"/>
    <col min="7613" max="7613" width="7.5546875" style="66" customWidth="1"/>
    <col min="7614" max="7614" width="7" style="66" hidden="1" customWidth="1"/>
    <col min="7615" max="7615" width="9.44140625" style="66" customWidth="1"/>
    <col min="7616" max="7616" width="7" style="66" hidden="1" customWidth="1"/>
    <col min="7617" max="7620" width="6.44140625" style="66" customWidth="1"/>
    <col min="7621" max="7621" width="6.88671875" style="66" customWidth="1"/>
    <col min="7622" max="7622" width="6.44140625" style="66" customWidth="1"/>
    <col min="7623" max="7639" width="7" style="66" hidden="1" customWidth="1"/>
    <col min="7640" max="7640" width="6.5546875" style="66" customWidth="1"/>
    <col min="7641" max="7641" width="6.44140625" style="66" customWidth="1"/>
    <col min="7642" max="7643" width="7" style="66" hidden="1" customWidth="1"/>
    <col min="7644" max="7644" width="6.44140625" style="66" customWidth="1"/>
    <col min="7645" max="7646" width="7" style="66" hidden="1" customWidth="1"/>
    <col min="7647" max="7647" width="7.44140625" style="66" customWidth="1"/>
    <col min="7648" max="7648" width="7" style="66" hidden="1" customWidth="1"/>
    <col min="7649" max="7649" width="6.44140625" style="66" customWidth="1"/>
    <col min="7650" max="7650" width="7" style="66" hidden="1" customWidth="1"/>
    <col min="7651" max="7651" width="9" style="66" customWidth="1"/>
    <col min="7652" max="7653" width="7" style="66" hidden="1" customWidth="1"/>
    <col min="7654" max="7654" width="8.5546875" style="66" customWidth="1"/>
    <col min="7655" max="7656" width="7" style="66" hidden="1" customWidth="1"/>
    <col min="7657" max="7657" width="6.44140625" style="66" customWidth="1"/>
    <col min="7658" max="7659" width="7" style="66" hidden="1" customWidth="1"/>
    <col min="7660" max="7660" width="7" style="66" customWidth="1"/>
    <col min="7661" max="7663" width="7" style="66" hidden="1" customWidth="1"/>
    <col min="7664" max="7664" width="7" style="66" customWidth="1"/>
    <col min="7665" max="7666" width="7" style="66" hidden="1" customWidth="1"/>
    <col min="7667" max="7667" width="7.5546875" style="66" customWidth="1"/>
    <col min="7668" max="7669" width="7" style="66" hidden="1" customWidth="1"/>
    <col min="7670" max="7670" width="7" style="66" customWidth="1"/>
    <col min="7671" max="7677" width="7" style="66" hidden="1" customWidth="1"/>
    <col min="7678" max="7678" width="6.44140625" style="66" customWidth="1"/>
    <col min="7679" max="7688" width="7" style="66" hidden="1" customWidth="1"/>
    <col min="7689" max="7689" width="7" style="66" hidden="1"/>
    <col min="7690" max="7690" width="41.44140625" style="66" customWidth="1"/>
    <col min="7691" max="7691" width="6.44140625" style="66" customWidth="1"/>
    <col min="7692" max="7692" width="14.6640625" style="66" customWidth="1"/>
    <col min="7693" max="7693" width="11.44140625" style="66" customWidth="1"/>
    <col min="7694" max="7695" width="13" style="66" customWidth="1"/>
    <col min="7696" max="7705" width="9.44140625" style="66" customWidth="1"/>
    <col min="7706" max="7706" width="8.88671875" style="66" customWidth="1"/>
    <col min="7707" max="7707" width="9.44140625" style="66" customWidth="1"/>
    <col min="7708" max="7708" width="10.109375" style="66" customWidth="1"/>
    <col min="7709" max="7709" width="6.44140625" style="66" customWidth="1"/>
    <col min="7710" max="7710" width="6.88671875" style="66" customWidth="1"/>
    <col min="7711" max="7712" width="6.5546875" style="66" customWidth="1"/>
    <col min="7713" max="7713" width="6.33203125" style="66" customWidth="1"/>
    <col min="7714" max="7714" width="7.5546875" style="66" customWidth="1"/>
    <col min="7715" max="7715" width="9.88671875" style="66" customWidth="1"/>
    <col min="7716" max="7716" width="7" style="66" hidden="1" customWidth="1"/>
    <col min="7717" max="7718" width="11.44140625" style="66" customWidth="1"/>
    <col min="7719" max="7719" width="35.6640625" style="66" customWidth="1"/>
    <col min="7720" max="7720" width="9.109375" style="66" bestFit="1" customWidth="1"/>
    <col min="7721" max="7721" width="24.5546875" style="66" customWidth="1"/>
    <col min="7722" max="7722" width="14.109375" style="66" customWidth="1"/>
    <col min="7723" max="7723" width="25.33203125" style="66" customWidth="1"/>
    <col min="7724" max="7724" width="9.109375" style="66" bestFit="1" customWidth="1"/>
    <col min="7725" max="7725" width="14.6640625" style="66" customWidth="1"/>
    <col min="7726" max="7727" width="12.109375" style="66" customWidth="1"/>
    <col min="7728" max="7728" width="14.5546875" style="66" customWidth="1"/>
    <col min="7729" max="7729" width="5" style="66" customWidth="1"/>
    <col min="7730" max="7731" width="7" style="66" hidden="1" customWidth="1"/>
    <col min="7732" max="7732" width="5" style="66" customWidth="1"/>
    <col min="7733" max="7734" width="7" style="66" hidden="1" customWidth="1"/>
    <col min="7735" max="7735" width="5" style="66" customWidth="1"/>
    <col min="7736" max="7737" width="7" style="66" hidden="1" customWidth="1"/>
    <col min="7738" max="7738" width="5" style="66" customWidth="1"/>
    <col min="7739" max="7740" width="7" style="66" hidden="1" customWidth="1"/>
    <col min="7741" max="7741" width="5" style="66" customWidth="1"/>
    <col min="7742" max="7743" width="7" style="66" hidden="1" customWidth="1"/>
    <col min="7744" max="7744" width="5" style="66" customWidth="1"/>
    <col min="7745" max="7746" width="7" style="66" hidden="1" customWidth="1"/>
    <col min="7747" max="7747" width="6.44140625" style="66" customWidth="1"/>
    <col min="7748" max="7755" width="7" style="66" hidden="1" customWidth="1"/>
    <col min="7756" max="7756" width="6.88671875" style="66" customWidth="1"/>
    <col min="7757" max="7758" width="7" style="66" hidden="1" customWidth="1"/>
    <col min="7759" max="7759" width="6.44140625" style="66" customWidth="1"/>
    <col min="7760" max="7761" width="7" style="66" hidden="1" customWidth="1"/>
    <col min="7762" max="7762" width="5.44140625" style="66" customWidth="1"/>
    <col min="7763" max="7764" width="7" style="66" hidden="1" customWidth="1"/>
    <col min="7765" max="7765" width="4.88671875" style="66" customWidth="1"/>
    <col min="7766" max="7773" width="7" style="66" hidden="1" customWidth="1"/>
    <col min="7774" max="7774" width="5.44140625" style="66" customWidth="1"/>
    <col min="7775" max="7779" width="7" style="66" hidden="1" customWidth="1"/>
    <col min="7780" max="7780" width="5.88671875" style="66" customWidth="1"/>
    <col min="7781" max="7782" width="7" style="66" hidden="1" customWidth="1"/>
    <col min="7783" max="7783" width="5.44140625" style="66" customWidth="1"/>
    <col min="7784" max="7785" width="7" style="66" hidden="1" customWidth="1"/>
    <col min="7786" max="7786" width="5.44140625" style="66" customWidth="1"/>
    <col min="7787" max="7788" width="7" style="66" hidden="1" customWidth="1"/>
    <col min="7789" max="7789" width="6" style="66" customWidth="1"/>
    <col min="7790" max="7794" width="7" style="66" hidden="1" customWidth="1"/>
    <col min="7795" max="7795" width="5" style="66" customWidth="1"/>
    <col min="7796" max="7803" width="7" style="66" hidden="1" customWidth="1"/>
    <col min="7804" max="7804" width="5" style="66" customWidth="1"/>
    <col min="7805" max="7805" width="7" style="66" hidden="1" customWidth="1"/>
    <col min="7806" max="7806" width="5" style="66" customWidth="1"/>
    <col min="7807" max="7807" width="9.44140625" style="66" customWidth="1"/>
    <col min="7808" max="7808" width="7" style="66" hidden="1" customWidth="1"/>
    <col min="7809" max="7809" width="5" style="66" customWidth="1"/>
    <col min="7810" max="7811" width="7" style="66" hidden="1" customWidth="1"/>
    <col min="7812" max="7812" width="5" style="66" customWidth="1"/>
    <col min="7813" max="7814" width="7" style="66" hidden="1" customWidth="1"/>
    <col min="7815" max="7815" width="5" style="66" customWidth="1"/>
    <col min="7816" max="7817" width="7" style="66" hidden="1" customWidth="1"/>
    <col min="7818" max="7818" width="5" style="66" customWidth="1"/>
    <col min="7819" max="7820" width="7" style="66" hidden="1" customWidth="1"/>
    <col min="7821" max="7821" width="5" style="66" customWidth="1"/>
    <col min="7822" max="7823" width="7" style="66" hidden="1" customWidth="1"/>
    <col min="7824" max="7824" width="5" style="66" customWidth="1"/>
    <col min="7825" max="7825" width="7" style="66" hidden="1" customWidth="1"/>
    <col min="7826" max="7826" width="6.44140625" style="66" customWidth="1"/>
    <col min="7827" max="7827" width="7" style="66" hidden="1" customWidth="1"/>
    <col min="7828" max="7828" width="7.109375" style="66" customWidth="1"/>
    <col min="7829" max="7830" width="7" style="66" hidden="1" customWidth="1"/>
    <col min="7831" max="7831" width="7.109375" style="66" customWidth="1"/>
    <col min="7832" max="7833" width="7" style="66" hidden="1" customWidth="1"/>
    <col min="7834" max="7834" width="7.109375" style="66" customWidth="1"/>
    <col min="7835" max="7836" width="7" style="66" hidden="1" customWidth="1"/>
    <col min="7837" max="7837" width="7.109375" style="66" customWidth="1"/>
    <col min="7838" max="7839" width="7" style="66" hidden="1" customWidth="1"/>
    <col min="7840" max="7840" width="7.109375" style="66" customWidth="1"/>
    <col min="7841" max="7842" width="7" style="66" hidden="1" customWidth="1"/>
    <col min="7843" max="7843" width="7.109375" style="66" customWidth="1"/>
    <col min="7844" max="7845" width="7" style="66" hidden="1" customWidth="1"/>
    <col min="7846" max="7846" width="7.109375" style="66" customWidth="1"/>
    <col min="7847" max="7848" width="7" style="66" hidden="1" customWidth="1"/>
    <col min="7849" max="7849" width="7.109375" style="66" customWidth="1"/>
    <col min="7850" max="7850" width="7" style="66" hidden="1" customWidth="1"/>
    <col min="7851" max="7851" width="6.44140625" style="66" customWidth="1"/>
    <col min="7852" max="7853" width="7" style="66" hidden="1" customWidth="1"/>
    <col min="7854" max="7854" width="6.88671875" style="66" customWidth="1"/>
    <col min="7855" max="7859" width="7" style="66" hidden="1" customWidth="1"/>
    <col min="7860" max="7860" width="6.44140625" style="66" customWidth="1"/>
    <col min="7861" max="7865" width="7" style="66" hidden="1" customWidth="1"/>
    <col min="7866" max="7866" width="6.44140625" style="66" customWidth="1"/>
    <col min="7867" max="7868" width="7" style="66" hidden="1" customWidth="1"/>
    <col min="7869" max="7869" width="7.5546875" style="66" customWidth="1"/>
    <col min="7870" max="7870" width="7" style="66" hidden="1" customWidth="1"/>
    <col min="7871" max="7871" width="9.44140625" style="66" customWidth="1"/>
    <col min="7872" max="7872" width="7" style="66" hidden="1" customWidth="1"/>
    <col min="7873" max="7876" width="6.44140625" style="66" customWidth="1"/>
    <col min="7877" max="7877" width="6.88671875" style="66" customWidth="1"/>
    <col min="7878" max="7878" width="6.44140625" style="66" customWidth="1"/>
    <col min="7879" max="7895" width="7" style="66" hidden="1" customWidth="1"/>
    <col min="7896" max="7896" width="6.5546875" style="66" customWidth="1"/>
    <col min="7897" max="7897" width="6.44140625" style="66" customWidth="1"/>
    <col min="7898" max="7899" width="7" style="66" hidden="1" customWidth="1"/>
    <col min="7900" max="7900" width="6.44140625" style="66" customWidth="1"/>
    <col min="7901" max="7902" width="7" style="66" hidden="1" customWidth="1"/>
    <col min="7903" max="7903" width="7.44140625" style="66" customWidth="1"/>
    <col min="7904" max="7904" width="7" style="66" hidden="1" customWidth="1"/>
    <col min="7905" max="7905" width="6.44140625" style="66" customWidth="1"/>
    <col min="7906" max="7906" width="7" style="66" hidden="1" customWidth="1"/>
    <col min="7907" max="7907" width="9" style="66" customWidth="1"/>
    <col min="7908" max="7909" width="7" style="66" hidden="1" customWidth="1"/>
    <col min="7910" max="7910" width="8.5546875" style="66" customWidth="1"/>
    <col min="7911" max="7912" width="7" style="66" hidden="1" customWidth="1"/>
    <col min="7913" max="7913" width="6.44140625" style="66" customWidth="1"/>
    <col min="7914" max="7915" width="7" style="66" hidden="1" customWidth="1"/>
    <col min="7916" max="7916" width="7" style="66" customWidth="1"/>
    <col min="7917" max="7919" width="7" style="66" hidden="1" customWidth="1"/>
    <col min="7920" max="7920" width="7" style="66" customWidth="1"/>
    <col min="7921" max="7922" width="7" style="66" hidden="1" customWidth="1"/>
    <col min="7923" max="7923" width="7.5546875" style="66" customWidth="1"/>
    <col min="7924" max="7925" width="7" style="66" hidden="1" customWidth="1"/>
    <col min="7926" max="7926" width="7" style="66" customWidth="1"/>
    <col min="7927" max="7933" width="7" style="66" hidden="1" customWidth="1"/>
    <col min="7934" max="7934" width="6.44140625" style="66" customWidth="1"/>
    <col min="7935" max="7944" width="7" style="66" hidden="1" customWidth="1"/>
    <col min="7945" max="7945" width="7" style="66" hidden="1"/>
    <col min="7946" max="7946" width="41.44140625" style="66" customWidth="1"/>
    <col min="7947" max="7947" width="6.44140625" style="66" customWidth="1"/>
    <col min="7948" max="7948" width="14.6640625" style="66" customWidth="1"/>
    <col min="7949" max="7949" width="11.44140625" style="66" customWidth="1"/>
    <col min="7950" max="7951" width="13" style="66" customWidth="1"/>
    <col min="7952" max="7961" width="9.44140625" style="66" customWidth="1"/>
    <col min="7962" max="7962" width="8.88671875" style="66" customWidth="1"/>
    <col min="7963" max="7963" width="9.44140625" style="66" customWidth="1"/>
    <col min="7964" max="7964" width="10.109375" style="66" customWidth="1"/>
    <col min="7965" max="7965" width="6.44140625" style="66" customWidth="1"/>
    <col min="7966" max="7966" width="6.88671875" style="66" customWidth="1"/>
    <col min="7967" max="7968" width="6.5546875" style="66" customWidth="1"/>
    <col min="7969" max="7969" width="6.33203125" style="66" customWidth="1"/>
    <col min="7970" max="7970" width="7.5546875" style="66" customWidth="1"/>
    <col min="7971" max="7971" width="9.88671875" style="66" customWidth="1"/>
    <col min="7972" max="7972" width="7" style="66" hidden="1" customWidth="1"/>
    <col min="7973" max="7974" width="11.44140625" style="66" customWidth="1"/>
    <col min="7975" max="7975" width="35.6640625" style="66" customWidth="1"/>
    <col min="7976" max="7976" width="9.109375" style="66" bestFit="1" customWidth="1"/>
    <col min="7977" max="7977" width="24.5546875" style="66" customWidth="1"/>
    <col min="7978" max="7978" width="14.109375" style="66" customWidth="1"/>
    <col min="7979" max="7979" width="25.33203125" style="66" customWidth="1"/>
    <col min="7980" max="7980" width="9.109375" style="66" bestFit="1" customWidth="1"/>
    <col min="7981" max="7981" width="14.6640625" style="66" customWidth="1"/>
    <col min="7982" max="7983" width="12.109375" style="66" customWidth="1"/>
    <col min="7984" max="7984" width="14.5546875" style="66" customWidth="1"/>
    <col min="7985" max="7985" width="5" style="66" customWidth="1"/>
    <col min="7986" max="7987" width="7" style="66" hidden="1" customWidth="1"/>
    <col min="7988" max="7988" width="5" style="66" customWidth="1"/>
    <col min="7989" max="7990" width="7" style="66" hidden="1" customWidth="1"/>
    <col min="7991" max="7991" width="5" style="66" customWidth="1"/>
    <col min="7992" max="7993" width="7" style="66" hidden="1" customWidth="1"/>
    <col min="7994" max="7994" width="5" style="66" customWidth="1"/>
    <col min="7995" max="7996" width="7" style="66" hidden="1" customWidth="1"/>
    <col min="7997" max="7997" width="5" style="66" customWidth="1"/>
    <col min="7998" max="7999" width="7" style="66" hidden="1" customWidth="1"/>
    <col min="8000" max="8000" width="5" style="66" customWidth="1"/>
    <col min="8001" max="8002" width="7" style="66" hidden="1" customWidth="1"/>
    <col min="8003" max="8003" width="6.44140625" style="66" customWidth="1"/>
    <col min="8004" max="8011" width="7" style="66" hidden="1" customWidth="1"/>
    <col min="8012" max="8012" width="6.88671875" style="66" customWidth="1"/>
    <col min="8013" max="8014" width="7" style="66" hidden="1" customWidth="1"/>
    <col min="8015" max="8015" width="6.44140625" style="66" customWidth="1"/>
    <col min="8016" max="8017" width="7" style="66" hidden="1" customWidth="1"/>
    <col min="8018" max="8018" width="5.44140625" style="66" customWidth="1"/>
    <col min="8019" max="8020" width="7" style="66" hidden="1" customWidth="1"/>
    <col min="8021" max="8021" width="4.88671875" style="66" customWidth="1"/>
    <col min="8022" max="8029" width="7" style="66" hidden="1" customWidth="1"/>
    <col min="8030" max="8030" width="5.44140625" style="66" customWidth="1"/>
    <col min="8031" max="8035" width="7" style="66" hidden="1" customWidth="1"/>
    <col min="8036" max="8036" width="5.88671875" style="66" customWidth="1"/>
    <col min="8037" max="8038" width="7" style="66" hidden="1" customWidth="1"/>
    <col min="8039" max="8039" width="5.44140625" style="66" customWidth="1"/>
    <col min="8040" max="8041" width="7" style="66" hidden="1" customWidth="1"/>
    <col min="8042" max="8042" width="5.44140625" style="66" customWidth="1"/>
    <col min="8043" max="8044" width="7" style="66" hidden="1" customWidth="1"/>
    <col min="8045" max="8045" width="6" style="66" customWidth="1"/>
    <col min="8046" max="8050" width="7" style="66" hidden="1" customWidth="1"/>
    <col min="8051" max="8051" width="5" style="66" customWidth="1"/>
    <col min="8052" max="8059" width="7" style="66" hidden="1" customWidth="1"/>
    <col min="8060" max="8060" width="5" style="66" customWidth="1"/>
    <col min="8061" max="8061" width="7" style="66" hidden="1" customWidth="1"/>
    <col min="8062" max="8062" width="5" style="66" customWidth="1"/>
    <col min="8063" max="8063" width="9.44140625" style="66" customWidth="1"/>
    <col min="8064" max="8064" width="7" style="66" hidden="1" customWidth="1"/>
    <col min="8065" max="8065" width="5" style="66" customWidth="1"/>
    <col min="8066" max="8067" width="7" style="66" hidden="1" customWidth="1"/>
    <col min="8068" max="8068" width="5" style="66" customWidth="1"/>
    <col min="8069" max="8070" width="7" style="66" hidden="1" customWidth="1"/>
    <col min="8071" max="8071" width="5" style="66" customWidth="1"/>
    <col min="8072" max="8073" width="7" style="66" hidden="1" customWidth="1"/>
    <col min="8074" max="8074" width="5" style="66" customWidth="1"/>
    <col min="8075" max="8076" width="7" style="66" hidden="1" customWidth="1"/>
    <col min="8077" max="8077" width="5" style="66" customWidth="1"/>
    <col min="8078" max="8079" width="7" style="66" hidden="1" customWidth="1"/>
    <col min="8080" max="8080" width="5" style="66" customWidth="1"/>
    <col min="8081" max="8081" width="7" style="66" hidden="1" customWidth="1"/>
    <col min="8082" max="8082" width="6.44140625" style="66" customWidth="1"/>
    <col min="8083" max="8083" width="7" style="66" hidden="1" customWidth="1"/>
    <col min="8084" max="8084" width="7.109375" style="66" customWidth="1"/>
    <col min="8085" max="8086" width="7" style="66" hidden="1" customWidth="1"/>
    <col min="8087" max="8087" width="7.109375" style="66" customWidth="1"/>
    <col min="8088" max="8089" width="7" style="66" hidden="1" customWidth="1"/>
    <col min="8090" max="8090" width="7.109375" style="66" customWidth="1"/>
    <col min="8091" max="8092" width="7" style="66" hidden="1" customWidth="1"/>
    <col min="8093" max="8093" width="7.109375" style="66" customWidth="1"/>
    <col min="8094" max="8095" width="7" style="66" hidden="1" customWidth="1"/>
    <col min="8096" max="8096" width="7.109375" style="66" customWidth="1"/>
    <col min="8097" max="8098" width="7" style="66" hidden="1" customWidth="1"/>
    <col min="8099" max="8099" width="7.109375" style="66" customWidth="1"/>
    <col min="8100" max="8101" width="7" style="66" hidden="1" customWidth="1"/>
    <col min="8102" max="8102" width="7.109375" style="66" customWidth="1"/>
    <col min="8103" max="8104" width="7" style="66" hidden="1" customWidth="1"/>
    <col min="8105" max="8105" width="7.109375" style="66" customWidth="1"/>
    <col min="8106" max="8106" width="7" style="66" hidden="1" customWidth="1"/>
    <col min="8107" max="8107" width="6.44140625" style="66" customWidth="1"/>
    <col min="8108" max="8109" width="7" style="66" hidden="1" customWidth="1"/>
    <col min="8110" max="8110" width="6.88671875" style="66" customWidth="1"/>
    <col min="8111" max="8115" width="7" style="66" hidden="1" customWidth="1"/>
    <col min="8116" max="8116" width="6.44140625" style="66" customWidth="1"/>
    <col min="8117" max="8121" width="7" style="66" hidden="1" customWidth="1"/>
    <col min="8122" max="8122" width="6.44140625" style="66" customWidth="1"/>
    <col min="8123" max="8124" width="7" style="66" hidden="1" customWidth="1"/>
    <col min="8125" max="8125" width="7.5546875" style="66" customWidth="1"/>
    <col min="8126" max="8126" width="7" style="66" hidden="1" customWidth="1"/>
    <col min="8127" max="8127" width="9.44140625" style="66" customWidth="1"/>
    <col min="8128" max="8128" width="7" style="66" hidden="1" customWidth="1"/>
    <col min="8129" max="8132" width="6.44140625" style="66" customWidth="1"/>
    <col min="8133" max="8133" width="6.88671875" style="66" customWidth="1"/>
    <col min="8134" max="8134" width="6.44140625" style="66" customWidth="1"/>
    <col min="8135" max="8151" width="7" style="66" hidden="1" customWidth="1"/>
    <col min="8152" max="8152" width="6.5546875" style="66" customWidth="1"/>
    <col min="8153" max="8153" width="6.44140625" style="66" customWidth="1"/>
    <col min="8154" max="8155" width="7" style="66" hidden="1" customWidth="1"/>
    <col min="8156" max="8156" width="6.44140625" style="66" customWidth="1"/>
    <col min="8157" max="8158" width="7" style="66" hidden="1" customWidth="1"/>
    <col min="8159" max="8159" width="7.44140625" style="66" customWidth="1"/>
    <col min="8160" max="8160" width="7" style="66" hidden="1" customWidth="1"/>
    <col min="8161" max="8161" width="6.44140625" style="66" customWidth="1"/>
    <col min="8162" max="8162" width="7" style="66" hidden="1" customWidth="1"/>
    <col min="8163" max="8163" width="9" style="66" customWidth="1"/>
    <col min="8164" max="8165" width="7" style="66" hidden="1" customWidth="1"/>
    <col min="8166" max="8166" width="8.5546875" style="66" customWidth="1"/>
    <col min="8167" max="8168" width="7" style="66" hidden="1" customWidth="1"/>
    <col min="8169" max="8169" width="6.44140625" style="66" customWidth="1"/>
    <col min="8170" max="8171" width="7" style="66" hidden="1" customWidth="1"/>
    <col min="8172" max="8172" width="7" style="66" customWidth="1"/>
    <col min="8173" max="8175" width="7" style="66" hidden="1" customWidth="1"/>
    <col min="8176" max="8176" width="7" style="66" customWidth="1"/>
    <col min="8177" max="8178" width="7" style="66" hidden="1" customWidth="1"/>
    <col min="8179" max="8179" width="7.5546875" style="66" customWidth="1"/>
    <col min="8180" max="8181" width="7" style="66" hidden="1" customWidth="1"/>
    <col min="8182" max="8182" width="7" style="66" customWidth="1"/>
    <col min="8183" max="8189" width="7" style="66" hidden="1" customWidth="1"/>
    <col min="8190" max="8190" width="6.44140625" style="66" customWidth="1"/>
    <col min="8191" max="8200" width="7" style="66" hidden="1" customWidth="1"/>
    <col min="8201" max="8201" width="7" style="66" hidden="1"/>
    <col min="8202" max="8202" width="41.44140625" style="66" customWidth="1"/>
    <col min="8203" max="8203" width="6.44140625" style="66" customWidth="1"/>
    <col min="8204" max="8204" width="14.6640625" style="66" customWidth="1"/>
    <col min="8205" max="8205" width="11.44140625" style="66" customWidth="1"/>
    <col min="8206" max="8207" width="13" style="66" customWidth="1"/>
    <col min="8208" max="8217" width="9.44140625" style="66" customWidth="1"/>
    <col min="8218" max="8218" width="8.88671875" style="66" customWidth="1"/>
    <col min="8219" max="8219" width="9.44140625" style="66" customWidth="1"/>
    <col min="8220" max="8220" width="10.109375" style="66" customWidth="1"/>
    <col min="8221" max="8221" width="6.44140625" style="66" customWidth="1"/>
    <col min="8222" max="8222" width="6.88671875" style="66" customWidth="1"/>
    <col min="8223" max="8224" width="6.5546875" style="66" customWidth="1"/>
    <col min="8225" max="8225" width="6.33203125" style="66" customWidth="1"/>
    <col min="8226" max="8226" width="7.5546875" style="66" customWidth="1"/>
    <col min="8227" max="8227" width="9.88671875" style="66" customWidth="1"/>
    <col min="8228" max="8228" width="7" style="66" hidden="1" customWidth="1"/>
    <col min="8229" max="8230" width="11.44140625" style="66" customWidth="1"/>
    <col min="8231" max="8231" width="35.6640625" style="66" customWidth="1"/>
    <col min="8232" max="8232" width="9.109375" style="66" bestFit="1" customWidth="1"/>
    <col min="8233" max="8233" width="24.5546875" style="66" customWidth="1"/>
    <col min="8234" max="8234" width="14.109375" style="66" customWidth="1"/>
    <col min="8235" max="8235" width="25.33203125" style="66" customWidth="1"/>
    <col min="8236" max="8236" width="9.109375" style="66" bestFit="1" customWidth="1"/>
    <col min="8237" max="8237" width="14.6640625" style="66" customWidth="1"/>
    <col min="8238" max="8239" width="12.109375" style="66" customWidth="1"/>
    <col min="8240" max="8240" width="14.5546875" style="66" customWidth="1"/>
    <col min="8241" max="8241" width="5" style="66" customWidth="1"/>
    <col min="8242" max="8243" width="7" style="66" hidden="1" customWidth="1"/>
    <col min="8244" max="8244" width="5" style="66" customWidth="1"/>
    <col min="8245" max="8246" width="7" style="66" hidden="1" customWidth="1"/>
    <col min="8247" max="8247" width="5" style="66" customWidth="1"/>
    <col min="8248" max="8249" width="7" style="66" hidden="1" customWidth="1"/>
    <col min="8250" max="8250" width="5" style="66" customWidth="1"/>
    <col min="8251" max="8252" width="7" style="66" hidden="1" customWidth="1"/>
    <col min="8253" max="8253" width="5" style="66" customWidth="1"/>
    <col min="8254" max="8255" width="7" style="66" hidden="1" customWidth="1"/>
    <col min="8256" max="8256" width="5" style="66" customWidth="1"/>
    <col min="8257" max="8258" width="7" style="66" hidden="1" customWidth="1"/>
    <col min="8259" max="8259" width="6.44140625" style="66" customWidth="1"/>
    <col min="8260" max="8267" width="7" style="66" hidden="1" customWidth="1"/>
    <col min="8268" max="8268" width="6.88671875" style="66" customWidth="1"/>
    <col min="8269" max="8270" width="7" style="66" hidden="1" customWidth="1"/>
    <col min="8271" max="8271" width="6.44140625" style="66" customWidth="1"/>
    <col min="8272" max="8273" width="7" style="66" hidden="1" customWidth="1"/>
    <col min="8274" max="8274" width="5.44140625" style="66" customWidth="1"/>
    <col min="8275" max="8276" width="7" style="66" hidden="1" customWidth="1"/>
    <col min="8277" max="8277" width="4.88671875" style="66" customWidth="1"/>
    <col min="8278" max="8285" width="7" style="66" hidden="1" customWidth="1"/>
    <col min="8286" max="8286" width="5.44140625" style="66" customWidth="1"/>
    <col min="8287" max="8291" width="7" style="66" hidden="1" customWidth="1"/>
    <col min="8292" max="8292" width="5.88671875" style="66" customWidth="1"/>
    <col min="8293" max="8294" width="7" style="66" hidden="1" customWidth="1"/>
    <col min="8295" max="8295" width="5.44140625" style="66" customWidth="1"/>
    <col min="8296" max="8297" width="7" style="66" hidden="1" customWidth="1"/>
    <col min="8298" max="8298" width="5.44140625" style="66" customWidth="1"/>
    <col min="8299" max="8300" width="7" style="66" hidden="1" customWidth="1"/>
    <col min="8301" max="8301" width="6" style="66" customWidth="1"/>
    <col min="8302" max="8306" width="7" style="66" hidden="1" customWidth="1"/>
    <col min="8307" max="8307" width="5" style="66" customWidth="1"/>
    <col min="8308" max="8315" width="7" style="66" hidden="1" customWidth="1"/>
    <col min="8316" max="8316" width="5" style="66" customWidth="1"/>
    <col min="8317" max="8317" width="7" style="66" hidden="1" customWidth="1"/>
    <col min="8318" max="8318" width="5" style="66" customWidth="1"/>
    <col min="8319" max="8319" width="9.44140625" style="66" customWidth="1"/>
    <col min="8320" max="8320" width="7" style="66" hidden="1" customWidth="1"/>
    <col min="8321" max="8321" width="5" style="66" customWidth="1"/>
    <col min="8322" max="8323" width="7" style="66" hidden="1" customWidth="1"/>
    <col min="8324" max="8324" width="5" style="66" customWidth="1"/>
    <col min="8325" max="8326" width="7" style="66" hidden="1" customWidth="1"/>
    <col min="8327" max="8327" width="5" style="66" customWidth="1"/>
    <col min="8328" max="8329" width="7" style="66" hidden="1" customWidth="1"/>
    <col min="8330" max="8330" width="5" style="66" customWidth="1"/>
    <col min="8331" max="8332" width="7" style="66" hidden="1" customWidth="1"/>
    <col min="8333" max="8333" width="5" style="66" customWidth="1"/>
    <col min="8334" max="8335" width="7" style="66" hidden="1" customWidth="1"/>
    <col min="8336" max="8336" width="5" style="66" customWidth="1"/>
    <col min="8337" max="8337" width="7" style="66" hidden="1" customWidth="1"/>
    <col min="8338" max="8338" width="6.44140625" style="66" customWidth="1"/>
    <col min="8339" max="8339" width="7" style="66" hidden="1" customWidth="1"/>
    <col min="8340" max="8340" width="7.109375" style="66" customWidth="1"/>
    <col min="8341" max="8342" width="7" style="66" hidden="1" customWidth="1"/>
    <col min="8343" max="8343" width="7.109375" style="66" customWidth="1"/>
    <col min="8344" max="8345" width="7" style="66" hidden="1" customWidth="1"/>
    <col min="8346" max="8346" width="7.109375" style="66" customWidth="1"/>
    <col min="8347" max="8348" width="7" style="66" hidden="1" customWidth="1"/>
    <col min="8349" max="8349" width="7.109375" style="66" customWidth="1"/>
    <col min="8350" max="8351" width="7" style="66" hidden="1" customWidth="1"/>
    <col min="8352" max="8352" width="7.109375" style="66" customWidth="1"/>
    <col min="8353" max="8354" width="7" style="66" hidden="1" customWidth="1"/>
    <col min="8355" max="8355" width="7.109375" style="66" customWidth="1"/>
    <col min="8356" max="8357" width="7" style="66" hidden="1" customWidth="1"/>
    <col min="8358" max="8358" width="7.109375" style="66" customWidth="1"/>
    <col min="8359" max="8360" width="7" style="66" hidden="1" customWidth="1"/>
    <col min="8361" max="8361" width="7.109375" style="66" customWidth="1"/>
    <col min="8362" max="8362" width="7" style="66" hidden="1" customWidth="1"/>
    <col min="8363" max="8363" width="6.44140625" style="66" customWidth="1"/>
    <col min="8364" max="8365" width="7" style="66" hidden="1" customWidth="1"/>
    <col min="8366" max="8366" width="6.88671875" style="66" customWidth="1"/>
    <col min="8367" max="8371" width="7" style="66" hidden="1" customWidth="1"/>
    <col min="8372" max="8372" width="6.44140625" style="66" customWidth="1"/>
    <col min="8373" max="8377" width="7" style="66" hidden="1" customWidth="1"/>
    <col min="8378" max="8378" width="6.44140625" style="66" customWidth="1"/>
    <col min="8379" max="8380" width="7" style="66" hidden="1" customWidth="1"/>
    <col min="8381" max="8381" width="7.5546875" style="66" customWidth="1"/>
    <col min="8382" max="8382" width="7" style="66" hidden="1" customWidth="1"/>
    <col min="8383" max="8383" width="9.44140625" style="66" customWidth="1"/>
    <col min="8384" max="8384" width="7" style="66" hidden="1" customWidth="1"/>
    <col min="8385" max="8388" width="6.44140625" style="66" customWidth="1"/>
    <col min="8389" max="8389" width="6.88671875" style="66" customWidth="1"/>
    <col min="8390" max="8390" width="6.44140625" style="66" customWidth="1"/>
    <col min="8391" max="8407" width="7" style="66" hidden="1" customWidth="1"/>
    <col min="8408" max="8408" width="6.5546875" style="66" customWidth="1"/>
    <col min="8409" max="8409" width="6.44140625" style="66" customWidth="1"/>
    <col min="8410" max="8411" width="7" style="66" hidden="1" customWidth="1"/>
    <col min="8412" max="8412" width="6.44140625" style="66" customWidth="1"/>
    <col min="8413" max="8414" width="7" style="66" hidden="1" customWidth="1"/>
    <col min="8415" max="8415" width="7.44140625" style="66" customWidth="1"/>
    <col min="8416" max="8416" width="7" style="66" hidden="1" customWidth="1"/>
    <col min="8417" max="8417" width="6.44140625" style="66" customWidth="1"/>
    <col min="8418" max="8418" width="7" style="66" hidden="1" customWidth="1"/>
    <col min="8419" max="8419" width="9" style="66" customWidth="1"/>
    <col min="8420" max="8421" width="7" style="66" hidden="1" customWidth="1"/>
    <col min="8422" max="8422" width="8.5546875" style="66" customWidth="1"/>
    <col min="8423" max="8424" width="7" style="66" hidden="1" customWidth="1"/>
    <col min="8425" max="8425" width="6.44140625" style="66" customWidth="1"/>
    <col min="8426" max="8427" width="7" style="66" hidden="1" customWidth="1"/>
    <col min="8428" max="8428" width="7" style="66" customWidth="1"/>
    <col min="8429" max="8431" width="7" style="66" hidden="1" customWidth="1"/>
    <col min="8432" max="8432" width="7" style="66" customWidth="1"/>
    <col min="8433" max="8434" width="7" style="66" hidden="1" customWidth="1"/>
    <col min="8435" max="8435" width="7.5546875" style="66" customWidth="1"/>
    <col min="8436" max="8437" width="7" style="66" hidden="1" customWidth="1"/>
    <col min="8438" max="8438" width="7" style="66" customWidth="1"/>
    <col min="8439" max="8445" width="7" style="66" hidden="1" customWidth="1"/>
    <col min="8446" max="8446" width="6.44140625" style="66" customWidth="1"/>
    <col min="8447" max="8456" width="7" style="66" hidden="1" customWidth="1"/>
    <col min="8457" max="8457" width="7" style="66" hidden="1"/>
    <col min="8458" max="8458" width="41.44140625" style="66" customWidth="1"/>
    <col min="8459" max="8459" width="6.44140625" style="66" customWidth="1"/>
    <col min="8460" max="8460" width="14.6640625" style="66" customWidth="1"/>
    <col min="8461" max="8461" width="11.44140625" style="66" customWidth="1"/>
    <col min="8462" max="8463" width="13" style="66" customWidth="1"/>
    <col min="8464" max="8473" width="9.44140625" style="66" customWidth="1"/>
    <col min="8474" max="8474" width="8.88671875" style="66" customWidth="1"/>
    <col min="8475" max="8475" width="9.44140625" style="66" customWidth="1"/>
    <col min="8476" max="8476" width="10.109375" style="66" customWidth="1"/>
    <col min="8477" max="8477" width="6.44140625" style="66" customWidth="1"/>
    <col min="8478" max="8478" width="6.88671875" style="66" customWidth="1"/>
    <col min="8479" max="8480" width="6.5546875" style="66" customWidth="1"/>
    <col min="8481" max="8481" width="6.33203125" style="66" customWidth="1"/>
    <col min="8482" max="8482" width="7.5546875" style="66" customWidth="1"/>
    <col min="8483" max="8483" width="9.88671875" style="66" customWidth="1"/>
    <col min="8484" max="8484" width="7" style="66" hidden="1" customWidth="1"/>
    <col min="8485" max="8486" width="11.44140625" style="66" customWidth="1"/>
    <col min="8487" max="8487" width="35.6640625" style="66" customWidth="1"/>
    <col min="8488" max="8488" width="9.109375" style="66" bestFit="1" customWidth="1"/>
    <col min="8489" max="8489" width="24.5546875" style="66" customWidth="1"/>
    <col min="8490" max="8490" width="14.109375" style="66" customWidth="1"/>
    <col min="8491" max="8491" width="25.33203125" style="66" customWidth="1"/>
    <col min="8492" max="8492" width="9.109375" style="66" bestFit="1" customWidth="1"/>
    <col min="8493" max="8493" width="14.6640625" style="66" customWidth="1"/>
    <col min="8494" max="8495" width="12.109375" style="66" customWidth="1"/>
    <col min="8496" max="8496" width="14.5546875" style="66" customWidth="1"/>
    <col min="8497" max="8497" width="5" style="66" customWidth="1"/>
    <col min="8498" max="8499" width="7" style="66" hidden="1" customWidth="1"/>
    <col min="8500" max="8500" width="5" style="66" customWidth="1"/>
    <col min="8501" max="8502" width="7" style="66" hidden="1" customWidth="1"/>
    <col min="8503" max="8503" width="5" style="66" customWidth="1"/>
    <col min="8504" max="8505" width="7" style="66" hidden="1" customWidth="1"/>
    <col min="8506" max="8506" width="5" style="66" customWidth="1"/>
    <col min="8507" max="8508" width="7" style="66" hidden="1" customWidth="1"/>
    <col min="8509" max="8509" width="5" style="66" customWidth="1"/>
    <col min="8510" max="8511" width="7" style="66" hidden="1" customWidth="1"/>
    <col min="8512" max="8512" width="5" style="66" customWidth="1"/>
    <col min="8513" max="8514" width="7" style="66" hidden="1" customWidth="1"/>
    <col min="8515" max="8515" width="6.44140625" style="66" customWidth="1"/>
    <col min="8516" max="8523" width="7" style="66" hidden="1" customWidth="1"/>
    <col min="8524" max="8524" width="6.88671875" style="66" customWidth="1"/>
    <col min="8525" max="8526" width="7" style="66" hidden="1" customWidth="1"/>
    <col min="8527" max="8527" width="6.44140625" style="66" customWidth="1"/>
    <col min="8528" max="8529" width="7" style="66" hidden="1" customWidth="1"/>
    <col min="8530" max="8530" width="5.44140625" style="66" customWidth="1"/>
    <col min="8531" max="8532" width="7" style="66" hidden="1" customWidth="1"/>
    <col min="8533" max="8533" width="4.88671875" style="66" customWidth="1"/>
    <col min="8534" max="8541" width="7" style="66" hidden="1" customWidth="1"/>
    <col min="8542" max="8542" width="5.44140625" style="66" customWidth="1"/>
    <col min="8543" max="8547" width="7" style="66" hidden="1" customWidth="1"/>
    <col min="8548" max="8548" width="5.88671875" style="66" customWidth="1"/>
    <col min="8549" max="8550" width="7" style="66" hidden="1" customWidth="1"/>
    <col min="8551" max="8551" width="5.44140625" style="66" customWidth="1"/>
    <col min="8552" max="8553" width="7" style="66" hidden="1" customWidth="1"/>
    <col min="8554" max="8554" width="5.44140625" style="66" customWidth="1"/>
    <col min="8555" max="8556" width="7" style="66" hidden="1" customWidth="1"/>
    <col min="8557" max="8557" width="6" style="66" customWidth="1"/>
    <col min="8558" max="8562" width="7" style="66" hidden="1" customWidth="1"/>
    <col min="8563" max="8563" width="5" style="66" customWidth="1"/>
    <col min="8564" max="8571" width="7" style="66" hidden="1" customWidth="1"/>
    <col min="8572" max="8572" width="5" style="66" customWidth="1"/>
    <col min="8573" max="8573" width="7" style="66" hidden="1" customWidth="1"/>
    <col min="8574" max="8574" width="5" style="66" customWidth="1"/>
    <col min="8575" max="8575" width="9.44140625" style="66" customWidth="1"/>
    <col min="8576" max="8576" width="7" style="66" hidden="1" customWidth="1"/>
    <col min="8577" max="8577" width="5" style="66" customWidth="1"/>
    <col min="8578" max="8579" width="7" style="66" hidden="1" customWidth="1"/>
    <col min="8580" max="8580" width="5" style="66" customWidth="1"/>
    <col min="8581" max="8582" width="7" style="66" hidden="1" customWidth="1"/>
    <col min="8583" max="8583" width="5" style="66" customWidth="1"/>
    <col min="8584" max="8585" width="7" style="66" hidden="1" customWidth="1"/>
    <col min="8586" max="8586" width="5" style="66" customWidth="1"/>
    <col min="8587" max="8588" width="7" style="66" hidden="1" customWidth="1"/>
    <col min="8589" max="8589" width="5" style="66" customWidth="1"/>
    <col min="8590" max="8591" width="7" style="66" hidden="1" customWidth="1"/>
    <col min="8592" max="8592" width="5" style="66" customWidth="1"/>
    <col min="8593" max="8593" width="7" style="66" hidden="1" customWidth="1"/>
    <col min="8594" max="8594" width="6.44140625" style="66" customWidth="1"/>
    <col min="8595" max="8595" width="7" style="66" hidden="1" customWidth="1"/>
    <col min="8596" max="8596" width="7.109375" style="66" customWidth="1"/>
    <col min="8597" max="8598" width="7" style="66" hidden="1" customWidth="1"/>
    <col min="8599" max="8599" width="7.109375" style="66" customWidth="1"/>
    <col min="8600" max="8601" width="7" style="66" hidden="1" customWidth="1"/>
    <col min="8602" max="8602" width="7.109375" style="66" customWidth="1"/>
    <col min="8603" max="8604" width="7" style="66" hidden="1" customWidth="1"/>
    <col min="8605" max="8605" width="7.109375" style="66" customWidth="1"/>
    <col min="8606" max="8607" width="7" style="66" hidden="1" customWidth="1"/>
    <col min="8608" max="8608" width="7.109375" style="66" customWidth="1"/>
    <col min="8609" max="8610" width="7" style="66" hidden="1" customWidth="1"/>
    <col min="8611" max="8611" width="7.109375" style="66" customWidth="1"/>
    <col min="8612" max="8613" width="7" style="66" hidden="1" customWidth="1"/>
    <col min="8614" max="8614" width="7.109375" style="66" customWidth="1"/>
    <col min="8615" max="8616" width="7" style="66" hidden="1" customWidth="1"/>
    <col min="8617" max="8617" width="7.109375" style="66" customWidth="1"/>
    <col min="8618" max="8618" width="7" style="66" hidden="1" customWidth="1"/>
    <col min="8619" max="8619" width="6.44140625" style="66" customWidth="1"/>
    <col min="8620" max="8621" width="7" style="66" hidden="1" customWidth="1"/>
    <col min="8622" max="8622" width="6.88671875" style="66" customWidth="1"/>
    <col min="8623" max="8627" width="7" style="66" hidden="1" customWidth="1"/>
    <col min="8628" max="8628" width="6.44140625" style="66" customWidth="1"/>
    <col min="8629" max="8633" width="7" style="66" hidden="1" customWidth="1"/>
    <col min="8634" max="8634" width="6.44140625" style="66" customWidth="1"/>
    <col min="8635" max="8636" width="7" style="66" hidden="1" customWidth="1"/>
    <col min="8637" max="8637" width="7.5546875" style="66" customWidth="1"/>
    <col min="8638" max="8638" width="7" style="66" hidden="1" customWidth="1"/>
    <col min="8639" max="8639" width="9.44140625" style="66" customWidth="1"/>
    <col min="8640" max="8640" width="7" style="66" hidden="1" customWidth="1"/>
    <col min="8641" max="8644" width="6.44140625" style="66" customWidth="1"/>
    <col min="8645" max="8645" width="6.88671875" style="66" customWidth="1"/>
    <col min="8646" max="8646" width="6.44140625" style="66" customWidth="1"/>
    <col min="8647" max="8663" width="7" style="66" hidden="1" customWidth="1"/>
    <col min="8664" max="8664" width="6.5546875" style="66" customWidth="1"/>
    <col min="8665" max="8665" width="6.44140625" style="66" customWidth="1"/>
    <col min="8666" max="8667" width="7" style="66" hidden="1" customWidth="1"/>
    <col min="8668" max="8668" width="6.44140625" style="66" customWidth="1"/>
    <col min="8669" max="8670" width="7" style="66" hidden="1" customWidth="1"/>
    <col min="8671" max="8671" width="7.44140625" style="66" customWidth="1"/>
    <col min="8672" max="8672" width="7" style="66" hidden="1" customWidth="1"/>
    <col min="8673" max="8673" width="6.44140625" style="66" customWidth="1"/>
    <col min="8674" max="8674" width="7" style="66" hidden="1" customWidth="1"/>
    <col min="8675" max="8675" width="9" style="66" customWidth="1"/>
    <col min="8676" max="8677" width="7" style="66" hidden="1" customWidth="1"/>
    <col min="8678" max="8678" width="8.5546875" style="66" customWidth="1"/>
    <col min="8679" max="8680" width="7" style="66" hidden="1" customWidth="1"/>
    <col min="8681" max="8681" width="6.44140625" style="66" customWidth="1"/>
    <col min="8682" max="8683" width="7" style="66" hidden="1" customWidth="1"/>
    <col min="8684" max="8684" width="7" style="66" customWidth="1"/>
    <col min="8685" max="8687" width="7" style="66" hidden="1" customWidth="1"/>
    <col min="8688" max="8688" width="7" style="66" customWidth="1"/>
    <col min="8689" max="8690" width="7" style="66" hidden="1" customWidth="1"/>
    <col min="8691" max="8691" width="7.5546875" style="66" customWidth="1"/>
    <col min="8692" max="8693" width="7" style="66" hidden="1" customWidth="1"/>
    <col min="8694" max="8694" width="7" style="66" customWidth="1"/>
    <col min="8695" max="8701" width="7" style="66" hidden="1" customWidth="1"/>
    <col min="8702" max="8702" width="6.44140625" style="66" customWidth="1"/>
    <col min="8703" max="8712" width="7" style="66" hidden="1" customWidth="1"/>
    <col min="8713" max="8713" width="7" style="66" hidden="1"/>
    <col min="8714" max="8714" width="41.44140625" style="66" customWidth="1"/>
    <col min="8715" max="8715" width="6.44140625" style="66" customWidth="1"/>
    <col min="8716" max="8716" width="14.6640625" style="66" customWidth="1"/>
    <col min="8717" max="8717" width="11.44140625" style="66" customWidth="1"/>
    <col min="8718" max="8719" width="13" style="66" customWidth="1"/>
    <col min="8720" max="8729" width="9.44140625" style="66" customWidth="1"/>
    <col min="8730" max="8730" width="8.88671875" style="66" customWidth="1"/>
    <col min="8731" max="8731" width="9.44140625" style="66" customWidth="1"/>
    <col min="8732" max="8732" width="10.109375" style="66" customWidth="1"/>
    <col min="8733" max="8733" width="6.44140625" style="66" customWidth="1"/>
    <col min="8734" max="8734" width="6.88671875" style="66" customWidth="1"/>
    <col min="8735" max="8736" width="6.5546875" style="66" customWidth="1"/>
    <col min="8737" max="8737" width="6.33203125" style="66" customWidth="1"/>
    <col min="8738" max="8738" width="7.5546875" style="66" customWidth="1"/>
    <col min="8739" max="8739" width="9.88671875" style="66" customWidth="1"/>
    <col min="8740" max="8740" width="7" style="66" hidden="1" customWidth="1"/>
    <col min="8741" max="8742" width="11.44140625" style="66" customWidth="1"/>
    <col min="8743" max="8743" width="35.6640625" style="66" customWidth="1"/>
    <col min="8744" max="8744" width="9.109375" style="66" bestFit="1" customWidth="1"/>
    <col min="8745" max="8745" width="24.5546875" style="66" customWidth="1"/>
    <col min="8746" max="8746" width="14.109375" style="66" customWidth="1"/>
    <col min="8747" max="8747" width="25.33203125" style="66" customWidth="1"/>
    <col min="8748" max="8748" width="9.109375" style="66" bestFit="1" customWidth="1"/>
    <col min="8749" max="8749" width="14.6640625" style="66" customWidth="1"/>
    <col min="8750" max="8751" width="12.109375" style="66" customWidth="1"/>
    <col min="8752" max="8752" width="14.5546875" style="66" customWidth="1"/>
    <col min="8753" max="8753" width="5" style="66" customWidth="1"/>
    <col min="8754" max="8755" width="7" style="66" hidden="1" customWidth="1"/>
    <col min="8756" max="8756" width="5" style="66" customWidth="1"/>
    <col min="8757" max="8758" width="7" style="66" hidden="1" customWidth="1"/>
    <col min="8759" max="8759" width="5" style="66" customWidth="1"/>
    <col min="8760" max="8761" width="7" style="66" hidden="1" customWidth="1"/>
    <col min="8762" max="8762" width="5" style="66" customWidth="1"/>
    <col min="8763" max="8764" width="7" style="66" hidden="1" customWidth="1"/>
    <col min="8765" max="8765" width="5" style="66" customWidth="1"/>
    <col min="8766" max="8767" width="7" style="66" hidden="1" customWidth="1"/>
    <col min="8768" max="8768" width="5" style="66" customWidth="1"/>
    <col min="8769" max="8770" width="7" style="66" hidden="1" customWidth="1"/>
    <col min="8771" max="8771" width="6.44140625" style="66" customWidth="1"/>
    <col min="8772" max="8779" width="7" style="66" hidden="1" customWidth="1"/>
    <col min="8780" max="8780" width="6.88671875" style="66" customWidth="1"/>
    <col min="8781" max="8782" width="7" style="66" hidden="1" customWidth="1"/>
    <col min="8783" max="8783" width="6.44140625" style="66" customWidth="1"/>
    <col min="8784" max="8785" width="7" style="66" hidden="1" customWidth="1"/>
    <col min="8786" max="8786" width="5.44140625" style="66" customWidth="1"/>
    <col min="8787" max="8788" width="7" style="66" hidden="1" customWidth="1"/>
    <col min="8789" max="8789" width="4.88671875" style="66" customWidth="1"/>
    <col min="8790" max="8797" width="7" style="66" hidden="1" customWidth="1"/>
    <col min="8798" max="8798" width="5.44140625" style="66" customWidth="1"/>
    <col min="8799" max="8803" width="7" style="66" hidden="1" customWidth="1"/>
    <col min="8804" max="8804" width="5.88671875" style="66" customWidth="1"/>
    <col min="8805" max="8806" width="7" style="66" hidden="1" customWidth="1"/>
    <col min="8807" max="8807" width="5.44140625" style="66" customWidth="1"/>
    <col min="8808" max="8809" width="7" style="66" hidden="1" customWidth="1"/>
    <col min="8810" max="8810" width="5.44140625" style="66" customWidth="1"/>
    <col min="8811" max="8812" width="7" style="66" hidden="1" customWidth="1"/>
    <col min="8813" max="8813" width="6" style="66" customWidth="1"/>
    <col min="8814" max="8818" width="7" style="66" hidden="1" customWidth="1"/>
    <col min="8819" max="8819" width="5" style="66" customWidth="1"/>
    <col min="8820" max="8827" width="7" style="66" hidden="1" customWidth="1"/>
    <col min="8828" max="8828" width="5" style="66" customWidth="1"/>
    <col min="8829" max="8829" width="7" style="66" hidden="1" customWidth="1"/>
    <col min="8830" max="8830" width="5" style="66" customWidth="1"/>
    <col min="8831" max="8831" width="9.44140625" style="66" customWidth="1"/>
    <col min="8832" max="8832" width="7" style="66" hidden="1" customWidth="1"/>
    <col min="8833" max="8833" width="5" style="66" customWidth="1"/>
    <col min="8834" max="8835" width="7" style="66" hidden="1" customWidth="1"/>
    <col min="8836" max="8836" width="5" style="66" customWidth="1"/>
    <col min="8837" max="8838" width="7" style="66" hidden="1" customWidth="1"/>
    <col min="8839" max="8839" width="5" style="66" customWidth="1"/>
    <col min="8840" max="8841" width="7" style="66" hidden="1" customWidth="1"/>
    <col min="8842" max="8842" width="5" style="66" customWidth="1"/>
    <col min="8843" max="8844" width="7" style="66" hidden="1" customWidth="1"/>
    <col min="8845" max="8845" width="5" style="66" customWidth="1"/>
    <col min="8846" max="8847" width="7" style="66" hidden="1" customWidth="1"/>
    <col min="8848" max="8848" width="5" style="66" customWidth="1"/>
    <col min="8849" max="8849" width="7" style="66" hidden="1" customWidth="1"/>
    <col min="8850" max="8850" width="6.44140625" style="66" customWidth="1"/>
    <col min="8851" max="8851" width="7" style="66" hidden="1" customWidth="1"/>
    <col min="8852" max="8852" width="7.109375" style="66" customWidth="1"/>
    <col min="8853" max="8854" width="7" style="66" hidden="1" customWidth="1"/>
    <col min="8855" max="8855" width="7.109375" style="66" customWidth="1"/>
    <col min="8856" max="8857" width="7" style="66" hidden="1" customWidth="1"/>
    <col min="8858" max="8858" width="7.109375" style="66" customWidth="1"/>
    <col min="8859" max="8860" width="7" style="66" hidden="1" customWidth="1"/>
    <col min="8861" max="8861" width="7.109375" style="66" customWidth="1"/>
    <col min="8862" max="8863" width="7" style="66" hidden="1" customWidth="1"/>
    <col min="8864" max="8864" width="7.109375" style="66" customWidth="1"/>
    <col min="8865" max="8866" width="7" style="66" hidden="1" customWidth="1"/>
    <col min="8867" max="8867" width="7.109375" style="66" customWidth="1"/>
    <col min="8868" max="8869" width="7" style="66" hidden="1" customWidth="1"/>
    <col min="8870" max="8870" width="7.109375" style="66" customWidth="1"/>
    <col min="8871" max="8872" width="7" style="66" hidden="1" customWidth="1"/>
    <col min="8873" max="8873" width="7.109375" style="66" customWidth="1"/>
    <col min="8874" max="8874" width="7" style="66" hidden="1" customWidth="1"/>
    <col min="8875" max="8875" width="6.44140625" style="66" customWidth="1"/>
    <col min="8876" max="8877" width="7" style="66" hidden="1" customWidth="1"/>
    <col min="8878" max="8878" width="6.88671875" style="66" customWidth="1"/>
    <col min="8879" max="8883" width="7" style="66" hidden="1" customWidth="1"/>
    <col min="8884" max="8884" width="6.44140625" style="66" customWidth="1"/>
    <col min="8885" max="8889" width="7" style="66" hidden="1" customWidth="1"/>
    <col min="8890" max="8890" width="6.44140625" style="66" customWidth="1"/>
    <col min="8891" max="8892" width="7" style="66" hidden="1" customWidth="1"/>
    <col min="8893" max="8893" width="7.5546875" style="66" customWidth="1"/>
    <col min="8894" max="8894" width="7" style="66" hidden="1" customWidth="1"/>
    <col min="8895" max="8895" width="9.44140625" style="66" customWidth="1"/>
    <col min="8896" max="8896" width="7" style="66" hidden="1" customWidth="1"/>
    <col min="8897" max="8900" width="6.44140625" style="66" customWidth="1"/>
    <col min="8901" max="8901" width="6.88671875" style="66" customWidth="1"/>
    <col min="8902" max="8902" width="6.44140625" style="66" customWidth="1"/>
    <col min="8903" max="8919" width="7" style="66" hidden="1" customWidth="1"/>
    <col min="8920" max="8920" width="6.5546875" style="66" customWidth="1"/>
    <col min="8921" max="8921" width="6.44140625" style="66" customWidth="1"/>
    <col min="8922" max="8923" width="7" style="66" hidden="1" customWidth="1"/>
    <col min="8924" max="8924" width="6.44140625" style="66" customWidth="1"/>
    <col min="8925" max="8926" width="7" style="66" hidden="1" customWidth="1"/>
    <col min="8927" max="8927" width="7.44140625" style="66" customWidth="1"/>
    <col min="8928" max="8928" width="7" style="66" hidden="1" customWidth="1"/>
    <col min="8929" max="8929" width="6.44140625" style="66" customWidth="1"/>
    <col min="8930" max="8930" width="7" style="66" hidden="1" customWidth="1"/>
    <col min="8931" max="8931" width="9" style="66" customWidth="1"/>
    <col min="8932" max="8933" width="7" style="66" hidden="1" customWidth="1"/>
    <col min="8934" max="8934" width="8.5546875" style="66" customWidth="1"/>
    <col min="8935" max="8936" width="7" style="66" hidden="1" customWidth="1"/>
    <col min="8937" max="8937" width="6.44140625" style="66" customWidth="1"/>
    <col min="8938" max="8939" width="7" style="66" hidden="1" customWidth="1"/>
    <col min="8940" max="8940" width="7" style="66" customWidth="1"/>
    <col min="8941" max="8943" width="7" style="66" hidden="1" customWidth="1"/>
    <col min="8944" max="8944" width="7" style="66" customWidth="1"/>
    <col min="8945" max="8946" width="7" style="66" hidden="1" customWidth="1"/>
    <col min="8947" max="8947" width="7.5546875" style="66" customWidth="1"/>
    <col min="8948" max="8949" width="7" style="66" hidden="1" customWidth="1"/>
    <col min="8950" max="8950" width="7" style="66" customWidth="1"/>
    <col min="8951" max="8957" width="7" style="66" hidden="1" customWidth="1"/>
    <col min="8958" max="8958" width="6.44140625" style="66" customWidth="1"/>
    <col min="8959" max="8968" width="7" style="66" hidden="1" customWidth="1"/>
    <col min="8969" max="8969" width="7" style="66" hidden="1"/>
    <col min="8970" max="8970" width="41.44140625" style="66" customWidth="1"/>
    <col min="8971" max="8971" width="6.44140625" style="66" customWidth="1"/>
    <col min="8972" max="8972" width="14.6640625" style="66" customWidth="1"/>
    <col min="8973" max="8973" width="11.44140625" style="66" customWidth="1"/>
    <col min="8974" max="8975" width="13" style="66" customWidth="1"/>
    <col min="8976" max="8985" width="9.44140625" style="66" customWidth="1"/>
    <col min="8986" max="8986" width="8.88671875" style="66" customWidth="1"/>
    <col min="8987" max="8987" width="9.44140625" style="66" customWidth="1"/>
    <col min="8988" max="8988" width="10.109375" style="66" customWidth="1"/>
    <col min="8989" max="8989" width="6.44140625" style="66" customWidth="1"/>
    <col min="8990" max="8990" width="6.88671875" style="66" customWidth="1"/>
    <col min="8991" max="8992" width="6.5546875" style="66" customWidth="1"/>
    <col min="8993" max="8993" width="6.33203125" style="66" customWidth="1"/>
    <col min="8994" max="8994" width="7.5546875" style="66" customWidth="1"/>
    <col min="8995" max="8995" width="9.88671875" style="66" customWidth="1"/>
    <col min="8996" max="8996" width="7" style="66" hidden="1" customWidth="1"/>
    <col min="8997" max="8998" width="11.44140625" style="66" customWidth="1"/>
    <col min="8999" max="8999" width="35.6640625" style="66" customWidth="1"/>
    <col min="9000" max="9000" width="9.109375" style="66" bestFit="1" customWidth="1"/>
    <col min="9001" max="9001" width="24.5546875" style="66" customWidth="1"/>
    <col min="9002" max="9002" width="14.109375" style="66" customWidth="1"/>
    <col min="9003" max="9003" width="25.33203125" style="66" customWidth="1"/>
    <col min="9004" max="9004" width="9.109375" style="66" bestFit="1" customWidth="1"/>
    <col min="9005" max="9005" width="14.6640625" style="66" customWidth="1"/>
    <col min="9006" max="9007" width="12.109375" style="66" customWidth="1"/>
    <col min="9008" max="9008" width="14.5546875" style="66" customWidth="1"/>
    <col min="9009" max="9009" width="5" style="66" customWidth="1"/>
    <col min="9010" max="9011" width="7" style="66" hidden="1" customWidth="1"/>
    <col min="9012" max="9012" width="5" style="66" customWidth="1"/>
    <col min="9013" max="9014" width="7" style="66" hidden="1" customWidth="1"/>
    <col min="9015" max="9015" width="5" style="66" customWidth="1"/>
    <col min="9016" max="9017" width="7" style="66" hidden="1" customWidth="1"/>
    <col min="9018" max="9018" width="5" style="66" customWidth="1"/>
    <col min="9019" max="9020" width="7" style="66" hidden="1" customWidth="1"/>
    <col min="9021" max="9021" width="5" style="66" customWidth="1"/>
    <col min="9022" max="9023" width="7" style="66" hidden="1" customWidth="1"/>
    <col min="9024" max="9024" width="5" style="66" customWidth="1"/>
    <col min="9025" max="9026" width="7" style="66" hidden="1" customWidth="1"/>
    <col min="9027" max="9027" width="6.44140625" style="66" customWidth="1"/>
    <col min="9028" max="9035" width="7" style="66" hidden="1" customWidth="1"/>
    <col min="9036" max="9036" width="6.88671875" style="66" customWidth="1"/>
    <col min="9037" max="9038" width="7" style="66" hidden="1" customWidth="1"/>
    <col min="9039" max="9039" width="6.44140625" style="66" customWidth="1"/>
    <col min="9040" max="9041" width="7" style="66" hidden="1" customWidth="1"/>
    <col min="9042" max="9042" width="5.44140625" style="66" customWidth="1"/>
    <col min="9043" max="9044" width="7" style="66" hidden="1" customWidth="1"/>
    <col min="9045" max="9045" width="4.88671875" style="66" customWidth="1"/>
    <col min="9046" max="9053" width="7" style="66" hidden="1" customWidth="1"/>
    <col min="9054" max="9054" width="5.44140625" style="66" customWidth="1"/>
    <col min="9055" max="9059" width="7" style="66" hidden="1" customWidth="1"/>
    <col min="9060" max="9060" width="5.88671875" style="66" customWidth="1"/>
    <col min="9061" max="9062" width="7" style="66" hidden="1" customWidth="1"/>
    <col min="9063" max="9063" width="5.44140625" style="66" customWidth="1"/>
    <col min="9064" max="9065" width="7" style="66" hidden="1" customWidth="1"/>
    <col min="9066" max="9066" width="5.44140625" style="66" customWidth="1"/>
    <col min="9067" max="9068" width="7" style="66" hidden="1" customWidth="1"/>
    <col min="9069" max="9069" width="6" style="66" customWidth="1"/>
    <col min="9070" max="9074" width="7" style="66" hidden="1" customWidth="1"/>
    <col min="9075" max="9075" width="5" style="66" customWidth="1"/>
    <col min="9076" max="9083" width="7" style="66" hidden="1" customWidth="1"/>
    <col min="9084" max="9084" width="5" style="66" customWidth="1"/>
    <col min="9085" max="9085" width="7" style="66" hidden="1" customWidth="1"/>
    <col min="9086" max="9086" width="5" style="66" customWidth="1"/>
    <col min="9087" max="9087" width="9.44140625" style="66" customWidth="1"/>
    <col min="9088" max="9088" width="7" style="66" hidden="1" customWidth="1"/>
    <col min="9089" max="9089" width="5" style="66" customWidth="1"/>
    <col min="9090" max="9091" width="7" style="66" hidden="1" customWidth="1"/>
    <col min="9092" max="9092" width="5" style="66" customWidth="1"/>
    <col min="9093" max="9094" width="7" style="66" hidden="1" customWidth="1"/>
    <col min="9095" max="9095" width="5" style="66" customWidth="1"/>
    <col min="9096" max="9097" width="7" style="66" hidden="1" customWidth="1"/>
    <col min="9098" max="9098" width="5" style="66" customWidth="1"/>
    <col min="9099" max="9100" width="7" style="66" hidden="1" customWidth="1"/>
    <col min="9101" max="9101" width="5" style="66" customWidth="1"/>
    <col min="9102" max="9103" width="7" style="66" hidden="1" customWidth="1"/>
    <col min="9104" max="9104" width="5" style="66" customWidth="1"/>
    <col min="9105" max="9105" width="7" style="66" hidden="1" customWidth="1"/>
    <col min="9106" max="9106" width="6.44140625" style="66" customWidth="1"/>
    <col min="9107" max="9107" width="7" style="66" hidden="1" customWidth="1"/>
    <col min="9108" max="9108" width="7.109375" style="66" customWidth="1"/>
    <col min="9109" max="9110" width="7" style="66" hidden="1" customWidth="1"/>
    <col min="9111" max="9111" width="7.109375" style="66" customWidth="1"/>
    <col min="9112" max="9113" width="7" style="66" hidden="1" customWidth="1"/>
    <col min="9114" max="9114" width="7.109375" style="66" customWidth="1"/>
    <col min="9115" max="9116" width="7" style="66" hidden="1" customWidth="1"/>
    <col min="9117" max="9117" width="7.109375" style="66" customWidth="1"/>
    <col min="9118" max="9119" width="7" style="66" hidden="1" customWidth="1"/>
    <col min="9120" max="9120" width="7.109375" style="66" customWidth="1"/>
    <col min="9121" max="9122" width="7" style="66" hidden="1" customWidth="1"/>
    <col min="9123" max="9123" width="7.109375" style="66" customWidth="1"/>
    <col min="9124" max="9125" width="7" style="66" hidden="1" customWidth="1"/>
    <col min="9126" max="9126" width="7.109375" style="66" customWidth="1"/>
    <col min="9127" max="9128" width="7" style="66" hidden="1" customWidth="1"/>
    <col min="9129" max="9129" width="7.109375" style="66" customWidth="1"/>
    <col min="9130" max="9130" width="7" style="66" hidden="1" customWidth="1"/>
    <col min="9131" max="9131" width="6.44140625" style="66" customWidth="1"/>
    <col min="9132" max="9133" width="7" style="66" hidden="1" customWidth="1"/>
    <col min="9134" max="9134" width="6.88671875" style="66" customWidth="1"/>
    <col min="9135" max="9139" width="7" style="66" hidden="1" customWidth="1"/>
    <col min="9140" max="9140" width="6.44140625" style="66" customWidth="1"/>
    <col min="9141" max="9145" width="7" style="66" hidden="1" customWidth="1"/>
    <col min="9146" max="9146" width="6.44140625" style="66" customWidth="1"/>
    <col min="9147" max="9148" width="7" style="66" hidden="1" customWidth="1"/>
    <col min="9149" max="9149" width="7.5546875" style="66" customWidth="1"/>
    <col min="9150" max="9150" width="7" style="66" hidden="1" customWidth="1"/>
    <col min="9151" max="9151" width="9.44140625" style="66" customWidth="1"/>
    <col min="9152" max="9152" width="7" style="66" hidden="1" customWidth="1"/>
    <col min="9153" max="9156" width="6.44140625" style="66" customWidth="1"/>
    <col min="9157" max="9157" width="6.88671875" style="66" customWidth="1"/>
    <col min="9158" max="9158" width="6.44140625" style="66" customWidth="1"/>
    <col min="9159" max="9175" width="7" style="66" hidden="1" customWidth="1"/>
    <col min="9176" max="9176" width="6.5546875" style="66" customWidth="1"/>
    <col min="9177" max="9177" width="6.44140625" style="66" customWidth="1"/>
    <col min="9178" max="9179" width="7" style="66" hidden="1" customWidth="1"/>
    <col min="9180" max="9180" width="6.44140625" style="66" customWidth="1"/>
    <col min="9181" max="9182" width="7" style="66" hidden="1" customWidth="1"/>
    <col min="9183" max="9183" width="7.44140625" style="66" customWidth="1"/>
    <col min="9184" max="9184" width="7" style="66" hidden="1" customWidth="1"/>
    <col min="9185" max="9185" width="6.44140625" style="66" customWidth="1"/>
    <col min="9186" max="9186" width="7" style="66" hidden="1" customWidth="1"/>
    <col min="9187" max="9187" width="9" style="66" customWidth="1"/>
    <col min="9188" max="9189" width="7" style="66" hidden="1" customWidth="1"/>
    <col min="9190" max="9190" width="8.5546875" style="66" customWidth="1"/>
    <col min="9191" max="9192" width="7" style="66" hidden="1" customWidth="1"/>
    <col min="9193" max="9193" width="6.44140625" style="66" customWidth="1"/>
    <col min="9194" max="9195" width="7" style="66" hidden="1" customWidth="1"/>
    <col min="9196" max="9196" width="7" style="66" customWidth="1"/>
    <col min="9197" max="9199" width="7" style="66" hidden="1" customWidth="1"/>
    <col min="9200" max="9200" width="7" style="66" customWidth="1"/>
    <col min="9201" max="9202" width="7" style="66" hidden="1" customWidth="1"/>
    <col min="9203" max="9203" width="7.5546875" style="66" customWidth="1"/>
    <col min="9204" max="9205" width="7" style="66" hidden="1" customWidth="1"/>
    <col min="9206" max="9206" width="7" style="66" customWidth="1"/>
    <col min="9207" max="9213" width="7" style="66" hidden="1" customWidth="1"/>
    <col min="9214" max="9214" width="6.44140625" style="66" customWidth="1"/>
    <col min="9215" max="9224" width="7" style="66" hidden="1" customWidth="1"/>
    <col min="9225" max="9225" width="7" style="66" hidden="1"/>
    <col min="9226" max="9226" width="41.44140625" style="66" customWidth="1"/>
    <col min="9227" max="9227" width="6.44140625" style="66" customWidth="1"/>
    <col min="9228" max="9228" width="14.6640625" style="66" customWidth="1"/>
    <col min="9229" max="9229" width="11.44140625" style="66" customWidth="1"/>
    <col min="9230" max="9231" width="13" style="66" customWidth="1"/>
    <col min="9232" max="9241" width="9.44140625" style="66" customWidth="1"/>
    <col min="9242" max="9242" width="8.88671875" style="66" customWidth="1"/>
    <col min="9243" max="9243" width="9.44140625" style="66" customWidth="1"/>
    <col min="9244" max="9244" width="10.109375" style="66" customWidth="1"/>
    <col min="9245" max="9245" width="6.44140625" style="66" customWidth="1"/>
    <col min="9246" max="9246" width="6.88671875" style="66" customWidth="1"/>
    <col min="9247" max="9248" width="6.5546875" style="66" customWidth="1"/>
    <col min="9249" max="9249" width="6.33203125" style="66" customWidth="1"/>
    <col min="9250" max="9250" width="7.5546875" style="66" customWidth="1"/>
    <col min="9251" max="9251" width="9.88671875" style="66" customWidth="1"/>
    <col min="9252" max="9252" width="7" style="66" hidden="1" customWidth="1"/>
    <col min="9253" max="9254" width="11.44140625" style="66" customWidth="1"/>
    <col min="9255" max="9255" width="35.6640625" style="66" customWidth="1"/>
    <col min="9256" max="9256" width="9.109375" style="66" bestFit="1" customWidth="1"/>
    <col min="9257" max="9257" width="24.5546875" style="66" customWidth="1"/>
    <col min="9258" max="9258" width="14.109375" style="66" customWidth="1"/>
    <col min="9259" max="9259" width="25.33203125" style="66" customWidth="1"/>
    <col min="9260" max="9260" width="9.109375" style="66" bestFit="1" customWidth="1"/>
    <col min="9261" max="9261" width="14.6640625" style="66" customWidth="1"/>
    <col min="9262" max="9263" width="12.109375" style="66" customWidth="1"/>
    <col min="9264" max="9264" width="14.5546875" style="66" customWidth="1"/>
    <col min="9265" max="9265" width="5" style="66" customWidth="1"/>
    <col min="9266" max="9267" width="7" style="66" hidden="1" customWidth="1"/>
    <col min="9268" max="9268" width="5" style="66" customWidth="1"/>
    <col min="9269" max="9270" width="7" style="66" hidden="1" customWidth="1"/>
    <col min="9271" max="9271" width="5" style="66" customWidth="1"/>
    <col min="9272" max="9273" width="7" style="66" hidden="1" customWidth="1"/>
    <col min="9274" max="9274" width="5" style="66" customWidth="1"/>
    <col min="9275" max="9276" width="7" style="66" hidden="1" customWidth="1"/>
    <col min="9277" max="9277" width="5" style="66" customWidth="1"/>
    <col min="9278" max="9279" width="7" style="66" hidden="1" customWidth="1"/>
    <col min="9280" max="9280" width="5" style="66" customWidth="1"/>
    <col min="9281" max="9282" width="7" style="66" hidden="1" customWidth="1"/>
    <col min="9283" max="9283" width="6.44140625" style="66" customWidth="1"/>
    <col min="9284" max="9291" width="7" style="66" hidden="1" customWidth="1"/>
    <col min="9292" max="9292" width="6.88671875" style="66" customWidth="1"/>
    <col min="9293" max="9294" width="7" style="66" hidden="1" customWidth="1"/>
    <col min="9295" max="9295" width="6.44140625" style="66" customWidth="1"/>
    <col min="9296" max="9297" width="7" style="66" hidden="1" customWidth="1"/>
    <col min="9298" max="9298" width="5.44140625" style="66" customWidth="1"/>
    <col min="9299" max="9300" width="7" style="66" hidden="1" customWidth="1"/>
    <col min="9301" max="9301" width="4.88671875" style="66" customWidth="1"/>
    <col min="9302" max="9309" width="7" style="66" hidden="1" customWidth="1"/>
    <col min="9310" max="9310" width="5.44140625" style="66" customWidth="1"/>
    <col min="9311" max="9315" width="7" style="66" hidden="1" customWidth="1"/>
    <col min="9316" max="9316" width="5.88671875" style="66" customWidth="1"/>
    <col min="9317" max="9318" width="7" style="66" hidden="1" customWidth="1"/>
    <col min="9319" max="9319" width="5.44140625" style="66" customWidth="1"/>
    <col min="9320" max="9321" width="7" style="66" hidden="1" customWidth="1"/>
    <col min="9322" max="9322" width="5.44140625" style="66" customWidth="1"/>
    <col min="9323" max="9324" width="7" style="66" hidden="1" customWidth="1"/>
    <col min="9325" max="9325" width="6" style="66" customWidth="1"/>
    <col min="9326" max="9330" width="7" style="66" hidden="1" customWidth="1"/>
    <col min="9331" max="9331" width="5" style="66" customWidth="1"/>
    <col min="9332" max="9339" width="7" style="66" hidden="1" customWidth="1"/>
    <col min="9340" max="9340" width="5" style="66" customWidth="1"/>
    <col min="9341" max="9341" width="7" style="66" hidden="1" customWidth="1"/>
    <col min="9342" max="9342" width="5" style="66" customWidth="1"/>
    <col min="9343" max="9343" width="9.44140625" style="66" customWidth="1"/>
    <col min="9344" max="9344" width="7" style="66" hidden="1" customWidth="1"/>
    <col min="9345" max="9345" width="5" style="66" customWidth="1"/>
    <col min="9346" max="9347" width="7" style="66" hidden="1" customWidth="1"/>
    <col min="9348" max="9348" width="5" style="66" customWidth="1"/>
    <col min="9349" max="9350" width="7" style="66" hidden="1" customWidth="1"/>
    <col min="9351" max="9351" width="5" style="66" customWidth="1"/>
    <col min="9352" max="9353" width="7" style="66" hidden="1" customWidth="1"/>
    <col min="9354" max="9354" width="5" style="66" customWidth="1"/>
    <col min="9355" max="9356" width="7" style="66" hidden="1" customWidth="1"/>
    <col min="9357" max="9357" width="5" style="66" customWidth="1"/>
    <col min="9358" max="9359" width="7" style="66" hidden="1" customWidth="1"/>
    <col min="9360" max="9360" width="5" style="66" customWidth="1"/>
    <col min="9361" max="9361" width="7" style="66" hidden="1" customWidth="1"/>
    <col min="9362" max="9362" width="6.44140625" style="66" customWidth="1"/>
    <col min="9363" max="9363" width="7" style="66" hidden="1" customWidth="1"/>
    <col min="9364" max="9364" width="7.109375" style="66" customWidth="1"/>
    <col min="9365" max="9366" width="7" style="66" hidden="1" customWidth="1"/>
    <col min="9367" max="9367" width="7.109375" style="66" customWidth="1"/>
    <col min="9368" max="9369" width="7" style="66" hidden="1" customWidth="1"/>
    <col min="9370" max="9370" width="7.109375" style="66" customWidth="1"/>
    <col min="9371" max="9372" width="7" style="66" hidden="1" customWidth="1"/>
    <col min="9373" max="9373" width="7.109375" style="66" customWidth="1"/>
    <col min="9374" max="9375" width="7" style="66" hidden="1" customWidth="1"/>
    <col min="9376" max="9376" width="7.109375" style="66" customWidth="1"/>
    <col min="9377" max="9378" width="7" style="66" hidden="1" customWidth="1"/>
    <col min="9379" max="9379" width="7.109375" style="66" customWidth="1"/>
    <col min="9380" max="9381" width="7" style="66" hidden="1" customWidth="1"/>
    <col min="9382" max="9382" width="7.109375" style="66" customWidth="1"/>
    <col min="9383" max="9384" width="7" style="66" hidden="1" customWidth="1"/>
    <col min="9385" max="9385" width="7.109375" style="66" customWidth="1"/>
    <col min="9386" max="9386" width="7" style="66" hidden="1" customWidth="1"/>
    <col min="9387" max="9387" width="6.44140625" style="66" customWidth="1"/>
    <col min="9388" max="9389" width="7" style="66" hidden="1" customWidth="1"/>
    <col min="9390" max="9390" width="6.88671875" style="66" customWidth="1"/>
    <col min="9391" max="9395" width="7" style="66" hidden="1" customWidth="1"/>
    <col min="9396" max="9396" width="6.44140625" style="66" customWidth="1"/>
    <col min="9397" max="9401" width="7" style="66" hidden="1" customWidth="1"/>
    <col min="9402" max="9402" width="6.44140625" style="66" customWidth="1"/>
    <col min="9403" max="9404" width="7" style="66" hidden="1" customWidth="1"/>
    <col min="9405" max="9405" width="7.5546875" style="66" customWidth="1"/>
    <col min="9406" max="9406" width="7" style="66" hidden="1" customWidth="1"/>
    <col min="9407" max="9407" width="9.44140625" style="66" customWidth="1"/>
    <col min="9408" max="9408" width="7" style="66" hidden="1" customWidth="1"/>
    <col min="9409" max="9412" width="6.44140625" style="66" customWidth="1"/>
    <col min="9413" max="9413" width="6.88671875" style="66" customWidth="1"/>
    <col min="9414" max="9414" width="6.44140625" style="66" customWidth="1"/>
    <col min="9415" max="9431" width="7" style="66" hidden="1" customWidth="1"/>
    <col min="9432" max="9432" width="6.5546875" style="66" customWidth="1"/>
    <col min="9433" max="9433" width="6.44140625" style="66" customWidth="1"/>
    <col min="9434" max="9435" width="7" style="66" hidden="1" customWidth="1"/>
    <col min="9436" max="9436" width="6.44140625" style="66" customWidth="1"/>
    <col min="9437" max="9438" width="7" style="66" hidden="1" customWidth="1"/>
    <col min="9439" max="9439" width="7.44140625" style="66" customWidth="1"/>
    <col min="9440" max="9440" width="7" style="66" hidden="1" customWidth="1"/>
    <col min="9441" max="9441" width="6.44140625" style="66" customWidth="1"/>
    <col min="9442" max="9442" width="7" style="66" hidden="1" customWidth="1"/>
    <col min="9443" max="9443" width="9" style="66" customWidth="1"/>
    <col min="9444" max="9445" width="7" style="66" hidden="1" customWidth="1"/>
    <col min="9446" max="9446" width="8.5546875" style="66" customWidth="1"/>
    <col min="9447" max="9448" width="7" style="66" hidden="1" customWidth="1"/>
    <col min="9449" max="9449" width="6.44140625" style="66" customWidth="1"/>
    <col min="9450" max="9451" width="7" style="66" hidden="1" customWidth="1"/>
    <col min="9452" max="9452" width="7" style="66" customWidth="1"/>
    <col min="9453" max="9455" width="7" style="66" hidden="1" customWidth="1"/>
    <col min="9456" max="9456" width="7" style="66" customWidth="1"/>
    <col min="9457" max="9458" width="7" style="66" hidden="1" customWidth="1"/>
    <col min="9459" max="9459" width="7.5546875" style="66" customWidth="1"/>
    <col min="9460" max="9461" width="7" style="66" hidden="1" customWidth="1"/>
    <col min="9462" max="9462" width="7" style="66" customWidth="1"/>
    <col min="9463" max="9469" width="7" style="66" hidden="1" customWidth="1"/>
    <col min="9470" max="9470" width="6.44140625" style="66" customWidth="1"/>
    <col min="9471" max="9480" width="7" style="66" hidden="1" customWidth="1"/>
    <col min="9481" max="9481" width="7" style="66" hidden="1"/>
    <col min="9482" max="9482" width="41.44140625" style="66" customWidth="1"/>
    <col min="9483" max="9483" width="6.44140625" style="66" customWidth="1"/>
    <col min="9484" max="9484" width="14.6640625" style="66" customWidth="1"/>
    <col min="9485" max="9485" width="11.44140625" style="66" customWidth="1"/>
    <col min="9486" max="9487" width="13" style="66" customWidth="1"/>
    <col min="9488" max="9497" width="9.44140625" style="66" customWidth="1"/>
    <col min="9498" max="9498" width="8.88671875" style="66" customWidth="1"/>
    <col min="9499" max="9499" width="9.44140625" style="66" customWidth="1"/>
    <col min="9500" max="9500" width="10.109375" style="66" customWidth="1"/>
    <col min="9501" max="9501" width="6.44140625" style="66" customWidth="1"/>
    <col min="9502" max="9502" width="6.88671875" style="66" customWidth="1"/>
    <col min="9503" max="9504" width="6.5546875" style="66" customWidth="1"/>
    <col min="9505" max="9505" width="6.33203125" style="66" customWidth="1"/>
    <col min="9506" max="9506" width="7.5546875" style="66" customWidth="1"/>
    <col min="9507" max="9507" width="9.88671875" style="66" customWidth="1"/>
    <col min="9508" max="9508" width="7" style="66" hidden="1" customWidth="1"/>
    <col min="9509" max="9510" width="11.44140625" style="66" customWidth="1"/>
    <col min="9511" max="9511" width="35.6640625" style="66" customWidth="1"/>
    <col min="9512" max="9512" width="9.109375" style="66" bestFit="1" customWidth="1"/>
    <col min="9513" max="9513" width="24.5546875" style="66" customWidth="1"/>
    <col min="9514" max="9514" width="14.109375" style="66" customWidth="1"/>
    <col min="9515" max="9515" width="25.33203125" style="66" customWidth="1"/>
    <col min="9516" max="9516" width="9.109375" style="66" bestFit="1" customWidth="1"/>
    <col min="9517" max="9517" width="14.6640625" style="66" customWidth="1"/>
    <col min="9518" max="9519" width="12.109375" style="66" customWidth="1"/>
    <col min="9520" max="9520" width="14.5546875" style="66" customWidth="1"/>
    <col min="9521" max="9521" width="5" style="66" customWidth="1"/>
    <col min="9522" max="9523" width="7" style="66" hidden="1" customWidth="1"/>
    <col min="9524" max="9524" width="5" style="66" customWidth="1"/>
    <col min="9525" max="9526" width="7" style="66" hidden="1" customWidth="1"/>
    <col min="9527" max="9527" width="5" style="66" customWidth="1"/>
    <col min="9528" max="9529" width="7" style="66" hidden="1" customWidth="1"/>
    <col min="9530" max="9530" width="5" style="66" customWidth="1"/>
    <col min="9531" max="9532" width="7" style="66" hidden="1" customWidth="1"/>
    <col min="9533" max="9533" width="5" style="66" customWidth="1"/>
    <col min="9534" max="9535" width="7" style="66" hidden="1" customWidth="1"/>
    <col min="9536" max="9536" width="5" style="66" customWidth="1"/>
    <col min="9537" max="9538" width="7" style="66" hidden="1" customWidth="1"/>
    <col min="9539" max="9539" width="6.44140625" style="66" customWidth="1"/>
    <col min="9540" max="9547" width="7" style="66" hidden="1" customWidth="1"/>
    <col min="9548" max="9548" width="6.88671875" style="66" customWidth="1"/>
    <col min="9549" max="9550" width="7" style="66" hidden="1" customWidth="1"/>
    <col min="9551" max="9551" width="6.44140625" style="66" customWidth="1"/>
    <col min="9552" max="9553" width="7" style="66" hidden="1" customWidth="1"/>
    <col min="9554" max="9554" width="5.44140625" style="66" customWidth="1"/>
    <col min="9555" max="9556" width="7" style="66" hidden="1" customWidth="1"/>
    <col min="9557" max="9557" width="4.88671875" style="66" customWidth="1"/>
    <col min="9558" max="9565" width="7" style="66" hidden="1" customWidth="1"/>
    <col min="9566" max="9566" width="5.44140625" style="66" customWidth="1"/>
    <col min="9567" max="9571" width="7" style="66" hidden="1" customWidth="1"/>
    <col min="9572" max="9572" width="5.88671875" style="66" customWidth="1"/>
    <col min="9573" max="9574" width="7" style="66" hidden="1" customWidth="1"/>
    <col min="9575" max="9575" width="5.44140625" style="66" customWidth="1"/>
    <col min="9576" max="9577" width="7" style="66" hidden="1" customWidth="1"/>
    <col min="9578" max="9578" width="5.44140625" style="66" customWidth="1"/>
    <col min="9579" max="9580" width="7" style="66" hidden="1" customWidth="1"/>
    <col min="9581" max="9581" width="6" style="66" customWidth="1"/>
    <col min="9582" max="9586" width="7" style="66" hidden="1" customWidth="1"/>
    <col min="9587" max="9587" width="5" style="66" customWidth="1"/>
    <col min="9588" max="9595" width="7" style="66" hidden="1" customWidth="1"/>
    <col min="9596" max="9596" width="5" style="66" customWidth="1"/>
    <col min="9597" max="9597" width="7" style="66" hidden="1" customWidth="1"/>
    <col min="9598" max="9598" width="5" style="66" customWidth="1"/>
    <col min="9599" max="9599" width="9.44140625" style="66" customWidth="1"/>
    <col min="9600" max="9600" width="7" style="66" hidden="1" customWidth="1"/>
    <col min="9601" max="9601" width="5" style="66" customWidth="1"/>
    <col min="9602" max="9603" width="7" style="66" hidden="1" customWidth="1"/>
    <col min="9604" max="9604" width="5" style="66" customWidth="1"/>
    <col min="9605" max="9606" width="7" style="66" hidden="1" customWidth="1"/>
    <col min="9607" max="9607" width="5" style="66" customWidth="1"/>
    <col min="9608" max="9609" width="7" style="66" hidden="1" customWidth="1"/>
    <col min="9610" max="9610" width="5" style="66" customWidth="1"/>
    <col min="9611" max="9612" width="7" style="66" hidden="1" customWidth="1"/>
    <col min="9613" max="9613" width="5" style="66" customWidth="1"/>
    <col min="9614" max="9615" width="7" style="66" hidden="1" customWidth="1"/>
    <col min="9616" max="9616" width="5" style="66" customWidth="1"/>
    <col min="9617" max="9617" width="7" style="66" hidden="1" customWidth="1"/>
    <col min="9618" max="9618" width="6.44140625" style="66" customWidth="1"/>
    <col min="9619" max="9619" width="7" style="66" hidden="1" customWidth="1"/>
    <col min="9620" max="9620" width="7.109375" style="66" customWidth="1"/>
    <col min="9621" max="9622" width="7" style="66" hidden="1" customWidth="1"/>
    <col min="9623" max="9623" width="7.109375" style="66" customWidth="1"/>
    <col min="9624" max="9625" width="7" style="66" hidden="1" customWidth="1"/>
    <col min="9626" max="9626" width="7.109375" style="66" customWidth="1"/>
    <col min="9627" max="9628" width="7" style="66" hidden="1" customWidth="1"/>
    <col min="9629" max="9629" width="7.109375" style="66" customWidth="1"/>
    <col min="9630" max="9631" width="7" style="66" hidden="1" customWidth="1"/>
    <col min="9632" max="9632" width="7.109375" style="66" customWidth="1"/>
    <col min="9633" max="9634" width="7" style="66" hidden="1" customWidth="1"/>
    <col min="9635" max="9635" width="7.109375" style="66" customWidth="1"/>
    <col min="9636" max="9637" width="7" style="66" hidden="1" customWidth="1"/>
    <col min="9638" max="9638" width="7.109375" style="66" customWidth="1"/>
    <col min="9639" max="9640" width="7" style="66" hidden="1" customWidth="1"/>
    <col min="9641" max="9641" width="7.109375" style="66" customWidth="1"/>
    <col min="9642" max="9642" width="7" style="66" hidden="1" customWidth="1"/>
    <col min="9643" max="9643" width="6.44140625" style="66" customWidth="1"/>
    <col min="9644" max="9645" width="7" style="66" hidden="1" customWidth="1"/>
    <col min="9646" max="9646" width="6.88671875" style="66" customWidth="1"/>
    <col min="9647" max="9651" width="7" style="66" hidden="1" customWidth="1"/>
    <col min="9652" max="9652" width="6.44140625" style="66" customWidth="1"/>
    <col min="9653" max="9657" width="7" style="66" hidden="1" customWidth="1"/>
    <col min="9658" max="9658" width="6.44140625" style="66" customWidth="1"/>
    <col min="9659" max="9660" width="7" style="66" hidden="1" customWidth="1"/>
    <col min="9661" max="9661" width="7.5546875" style="66" customWidth="1"/>
    <col min="9662" max="9662" width="7" style="66" hidden="1" customWidth="1"/>
    <col min="9663" max="9663" width="9.44140625" style="66" customWidth="1"/>
    <col min="9664" max="9664" width="7" style="66" hidden="1" customWidth="1"/>
    <col min="9665" max="9668" width="6.44140625" style="66" customWidth="1"/>
    <col min="9669" max="9669" width="6.88671875" style="66" customWidth="1"/>
    <col min="9670" max="9670" width="6.44140625" style="66" customWidth="1"/>
    <col min="9671" max="9687" width="7" style="66" hidden="1" customWidth="1"/>
    <col min="9688" max="9688" width="6.5546875" style="66" customWidth="1"/>
    <col min="9689" max="9689" width="6.44140625" style="66" customWidth="1"/>
    <col min="9690" max="9691" width="7" style="66" hidden="1" customWidth="1"/>
    <col min="9692" max="9692" width="6.44140625" style="66" customWidth="1"/>
    <col min="9693" max="9694" width="7" style="66" hidden="1" customWidth="1"/>
    <col min="9695" max="9695" width="7.44140625" style="66" customWidth="1"/>
    <col min="9696" max="9696" width="7" style="66" hidden="1" customWidth="1"/>
    <col min="9697" max="9697" width="6.44140625" style="66" customWidth="1"/>
    <col min="9698" max="9698" width="7" style="66" hidden="1" customWidth="1"/>
    <col min="9699" max="9699" width="9" style="66" customWidth="1"/>
    <col min="9700" max="9701" width="7" style="66" hidden="1" customWidth="1"/>
    <col min="9702" max="9702" width="8.5546875" style="66" customWidth="1"/>
    <col min="9703" max="9704" width="7" style="66" hidden="1" customWidth="1"/>
    <col min="9705" max="9705" width="6.44140625" style="66" customWidth="1"/>
    <col min="9706" max="9707" width="7" style="66" hidden="1" customWidth="1"/>
    <col min="9708" max="9708" width="7" style="66" customWidth="1"/>
    <col min="9709" max="9711" width="7" style="66" hidden="1" customWidth="1"/>
    <col min="9712" max="9712" width="7" style="66" customWidth="1"/>
    <col min="9713" max="9714" width="7" style="66" hidden="1" customWidth="1"/>
    <col min="9715" max="9715" width="7.5546875" style="66" customWidth="1"/>
    <col min="9716" max="9717" width="7" style="66" hidden="1" customWidth="1"/>
    <col min="9718" max="9718" width="7" style="66" customWidth="1"/>
    <col min="9719" max="9725" width="7" style="66" hidden="1" customWidth="1"/>
    <col min="9726" max="9726" width="6.44140625" style="66" customWidth="1"/>
    <col min="9727" max="9736" width="7" style="66" hidden="1" customWidth="1"/>
    <col min="9737" max="9737" width="7" style="66" hidden="1"/>
    <col min="9738" max="9738" width="41.44140625" style="66" customWidth="1"/>
    <col min="9739" max="9739" width="6.44140625" style="66" customWidth="1"/>
    <col min="9740" max="9740" width="14.6640625" style="66" customWidth="1"/>
    <col min="9741" max="9741" width="11.44140625" style="66" customWidth="1"/>
    <col min="9742" max="9743" width="13" style="66" customWidth="1"/>
    <col min="9744" max="9753" width="9.44140625" style="66" customWidth="1"/>
    <col min="9754" max="9754" width="8.88671875" style="66" customWidth="1"/>
    <col min="9755" max="9755" width="9.44140625" style="66" customWidth="1"/>
    <col min="9756" max="9756" width="10.109375" style="66" customWidth="1"/>
    <col min="9757" max="9757" width="6.44140625" style="66" customWidth="1"/>
    <col min="9758" max="9758" width="6.88671875" style="66" customWidth="1"/>
    <col min="9759" max="9760" width="6.5546875" style="66" customWidth="1"/>
    <col min="9761" max="9761" width="6.33203125" style="66" customWidth="1"/>
    <col min="9762" max="9762" width="7.5546875" style="66" customWidth="1"/>
    <col min="9763" max="9763" width="9.88671875" style="66" customWidth="1"/>
    <col min="9764" max="9764" width="7" style="66" hidden="1" customWidth="1"/>
    <col min="9765" max="9766" width="11.44140625" style="66" customWidth="1"/>
    <col min="9767" max="9767" width="35.6640625" style="66" customWidth="1"/>
    <col min="9768" max="9768" width="9.109375" style="66" bestFit="1" customWidth="1"/>
    <col min="9769" max="9769" width="24.5546875" style="66" customWidth="1"/>
    <col min="9770" max="9770" width="14.109375" style="66" customWidth="1"/>
    <col min="9771" max="9771" width="25.33203125" style="66" customWidth="1"/>
    <col min="9772" max="9772" width="9.109375" style="66" bestFit="1" customWidth="1"/>
    <col min="9773" max="9773" width="14.6640625" style="66" customWidth="1"/>
    <col min="9774" max="9775" width="12.109375" style="66" customWidth="1"/>
    <col min="9776" max="9776" width="14.5546875" style="66" customWidth="1"/>
    <col min="9777" max="9777" width="5" style="66" customWidth="1"/>
    <col min="9778" max="9779" width="7" style="66" hidden="1" customWidth="1"/>
    <col min="9780" max="9780" width="5" style="66" customWidth="1"/>
    <col min="9781" max="9782" width="7" style="66" hidden="1" customWidth="1"/>
    <col min="9783" max="9783" width="5" style="66" customWidth="1"/>
    <col min="9784" max="9785" width="7" style="66" hidden="1" customWidth="1"/>
    <col min="9786" max="9786" width="5" style="66" customWidth="1"/>
    <col min="9787" max="9788" width="7" style="66" hidden="1" customWidth="1"/>
    <col min="9789" max="9789" width="5" style="66" customWidth="1"/>
    <col min="9790" max="9791" width="7" style="66" hidden="1" customWidth="1"/>
    <col min="9792" max="9792" width="5" style="66" customWidth="1"/>
    <col min="9793" max="9794" width="7" style="66" hidden="1" customWidth="1"/>
    <col min="9795" max="9795" width="6.44140625" style="66" customWidth="1"/>
    <col min="9796" max="9803" width="7" style="66" hidden="1" customWidth="1"/>
    <col min="9804" max="9804" width="6.88671875" style="66" customWidth="1"/>
    <col min="9805" max="9806" width="7" style="66" hidden="1" customWidth="1"/>
    <col min="9807" max="9807" width="6.44140625" style="66" customWidth="1"/>
    <col min="9808" max="9809" width="7" style="66" hidden="1" customWidth="1"/>
    <col min="9810" max="9810" width="5.44140625" style="66" customWidth="1"/>
    <col min="9811" max="9812" width="7" style="66" hidden="1" customWidth="1"/>
    <col min="9813" max="9813" width="4.88671875" style="66" customWidth="1"/>
    <col min="9814" max="9821" width="7" style="66" hidden="1" customWidth="1"/>
    <col min="9822" max="9822" width="5.44140625" style="66" customWidth="1"/>
    <col min="9823" max="9827" width="7" style="66" hidden="1" customWidth="1"/>
    <col min="9828" max="9828" width="5.88671875" style="66" customWidth="1"/>
    <col min="9829" max="9830" width="7" style="66" hidden="1" customWidth="1"/>
    <col min="9831" max="9831" width="5.44140625" style="66" customWidth="1"/>
    <col min="9832" max="9833" width="7" style="66" hidden="1" customWidth="1"/>
    <col min="9834" max="9834" width="5.44140625" style="66" customWidth="1"/>
    <col min="9835" max="9836" width="7" style="66" hidden="1" customWidth="1"/>
    <col min="9837" max="9837" width="6" style="66" customWidth="1"/>
    <col min="9838" max="9842" width="7" style="66" hidden="1" customWidth="1"/>
    <col min="9843" max="9843" width="5" style="66" customWidth="1"/>
    <col min="9844" max="9851" width="7" style="66" hidden="1" customWidth="1"/>
    <col min="9852" max="9852" width="5" style="66" customWidth="1"/>
    <col min="9853" max="9853" width="7" style="66" hidden="1" customWidth="1"/>
    <col min="9854" max="9854" width="5" style="66" customWidth="1"/>
    <col min="9855" max="9855" width="9.44140625" style="66" customWidth="1"/>
    <col min="9856" max="9856" width="7" style="66" hidden="1" customWidth="1"/>
    <col min="9857" max="9857" width="5" style="66" customWidth="1"/>
    <col min="9858" max="9859" width="7" style="66" hidden="1" customWidth="1"/>
    <col min="9860" max="9860" width="5" style="66" customWidth="1"/>
    <col min="9861" max="9862" width="7" style="66" hidden="1" customWidth="1"/>
    <col min="9863" max="9863" width="5" style="66" customWidth="1"/>
    <col min="9864" max="9865" width="7" style="66" hidden="1" customWidth="1"/>
    <col min="9866" max="9866" width="5" style="66" customWidth="1"/>
    <col min="9867" max="9868" width="7" style="66" hidden="1" customWidth="1"/>
    <col min="9869" max="9869" width="5" style="66" customWidth="1"/>
    <col min="9870" max="9871" width="7" style="66" hidden="1" customWidth="1"/>
    <col min="9872" max="9872" width="5" style="66" customWidth="1"/>
    <col min="9873" max="9873" width="7" style="66" hidden="1" customWidth="1"/>
    <col min="9874" max="9874" width="6.44140625" style="66" customWidth="1"/>
    <col min="9875" max="9875" width="7" style="66" hidden="1" customWidth="1"/>
    <col min="9876" max="9876" width="7.109375" style="66" customWidth="1"/>
    <col min="9877" max="9878" width="7" style="66" hidden="1" customWidth="1"/>
    <col min="9879" max="9879" width="7.109375" style="66" customWidth="1"/>
    <col min="9880" max="9881" width="7" style="66" hidden="1" customWidth="1"/>
    <col min="9882" max="9882" width="7.109375" style="66" customWidth="1"/>
    <col min="9883" max="9884" width="7" style="66" hidden="1" customWidth="1"/>
    <col min="9885" max="9885" width="7.109375" style="66" customWidth="1"/>
    <col min="9886" max="9887" width="7" style="66" hidden="1" customWidth="1"/>
    <col min="9888" max="9888" width="7.109375" style="66" customWidth="1"/>
    <col min="9889" max="9890" width="7" style="66" hidden="1" customWidth="1"/>
    <col min="9891" max="9891" width="7.109375" style="66" customWidth="1"/>
    <col min="9892" max="9893" width="7" style="66" hidden="1" customWidth="1"/>
    <col min="9894" max="9894" width="7.109375" style="66" customWidth="1"/>
    <col min="9895" max="9896" width="7" style="66" hidden="1" customWidth="1"/>
    <col min="9897" max="9897" width="7.109375" style="66" customWidth="1"/>
    <col min="9898" max="9898" width="7" style="66" hidden="1" customWidth="1"/>
    <col min="9899" max="9899" width="6.44140625" style="66" customWidth="1"/>
    <col min="9900" max="9901" width="7" style="66" hidden="1" customWidth="1"/>
    <col min="9902" max="9902" width="6.88671875" style="66" customWidth="1"/>
    <col min="9903" max="9907" width="7" style="66" hidden="1" customWidth="1"/>
    <col min="9908" max="9908" width="6.44140625" style="66" customWidth="1"/>
    <col min="9909" max="9913" width="7" style="66" hidden="1" customWidth="1"/>
    <col min="9914" max="9914" width="6.44140625" style="66" customWidth="1"/>
    <col min="9915" max="9916" width="7" style="66" hidden="1" customWidth="1"/>
    <col min="9917" max="9917" width="7.5546875" style="66" customWidth="1"/>
    <col min="9918" max="9918" width="7" style="66" hidden="1" customWidth="1"/>
    <col min="9919" max="9919" width="9.44140625" style="66" customWidth="1"/>
    <col min="9920" max="9920" width="7" style="66" hidden="1" customWidth="1"/>
    <col min="9921" max="9924" width="6.44140625" style="66" customWidth="1"/>
    <col min="9925" max="9925" width="6.88671875" style="66" customWidth="1"/>
    <col min="9926" max="9926" width="6.44140625" style="66" customWidth="1"/>
    <col min="9927" max="9943" width="7" style="66" hidden="1" customWidth="1"/>
    <col min="9944" max="9944" width="6.5546875" style="66" customWidth="1"/>
    <col min="9945" max="9945" width="6.44140625" style="66" customWidth="1"/>
    <col min="9946" max="9947" width="7" style="66" hidden="1" customWidth="1"/>
    <col min="9948" max="9948" width="6.44140625" style="66" customWidth="1"/>
    <col min="9949" max="9950" width="7" style="66" hidden="1" customWidth="1"/>
    <col min="9951" max="9951" width="7.44140625" style="66" customWidth="1"/>
    <col min="9952" max="9952" width="7" style="66" hidden="1" customWidth="1"/>
    <col min="9953" max="9953" width="6.44140625" style="66" customWidth="1"/>
    <col min="9954" max="9954" width="7" style="66" hidden="1" customWidth="1"/>
    <col min="9955" max="9955" width="9" style="66" customWidth="1"/>
    <col min="9956" max="9957" width="7" style="66" hidden="1" customWidth="1"/>
    <col min="9958" max="9958" width="8.5546875" style="66" customWidth="1"/>
    <col min="9959" max="9960" width="7" style="66" hidden="1" customWidth="1"/>
    <col min="9961" max="9961" width="6.44140625" style="66" customWidth="1"/>
    <col min="9962" max="9963" width="7" style="66" hidden="1" customWidth="1"/>
    <col min="9964" max="9964" width="7" style="66" customWidth="1"/>
    <col min="9965" max="9967" width="7" style="66" hidden="1" customWidth="1"/>
    <col min="9968" max="9968" width="7" style="66" customWidth="1"/>
    <col min="9969" max="9970" width="7" style="66" hidden="1" customWidth="1"/>
    <col min="9971" max="9971" width="7.5546875" style="66" customWidth="1"/>
    <col min="9972" max="9973" width="7" style="66" hidden="1" customWidth="1"/>
    <col min="9974" max="9974" width="7" style="66" customWidth="1"/>
    <col min="9975" max="9981" width="7" style="66" hidden="1" customWidth="1"/>
    <col min="9982" max="9982" width="6.44140625" style="66" customWidth="1"/>
    <col min="9983" max="9992" width="7" style="66" hidden="1" customWidth="1"/>
    <col min="9993" max="9993" width="7" style="66" hidden="1"/>
    <col min="9994" max="9994" width="41.44140625" style="66" customWidth="1"/>
    <col min="9995" max="9995" width="6.44140625" style="66" customWidth="1"/>
    <col min="9996" max="9996" width="14.6640625" style="66" customWidth="1"/>
    <col min="9997" max="9997" width="11.44140625" style="66" customWidth="1"/>
    <col min="9998" max="9999" width="13" style="66" customWidth="1"/>
    <col min="10000" max="10009" width="9.44140625" style="66" customWidth="1"/>
    <col min="10010" max="10010" width="8.88671875" style="66" customWidth="1"/>
    <col min="10011" max="10011" width="9.44140625" style="66" customWidth="1"/>
    <col min="10012" max="10012" width="10.109375" style="66" customWidth="1"/>
    <col min="10013" max="10013" width="6.44140625" style="66" customWidth="1"/>
    <col min="10014" max="10014" width="6.88671875" style="66" customWidth="1"/>
    <col min="10015" max="10016" width="6.5546875" style="66" customWidth="1"/>
    <col min="10017" max="10017" width="6.33203125" style="66" customWidth="1"/>
    <col min="10018" max="10018" width="7.5546875" style="66" customWidth="1"/>
    <col min="10019" max="10019" width="9.88671875" style="66" customWidth="1"/>
    <col min="10020" max="10020" width="7" style="66" hidden="1" customWidth="1"/>
    <col min="10021" max="10022" width="11.44140625" style="66" customWidth="1"/>
    <col min="10023" max="10023" width="35.6640625" style="66" customWidth="1"/>
    <col min="10024" max="10024" width="9.109375" style="66" bestFit="1" customWidth="1"/>
    <col min="10025" max="10025" width="24.5546875" style="66" customWidth="1"/>
    <col min="10026" max="10026" width="14.109375" style="66" customWidth="1"/>
    <col min="10027" max="10027" width="25.33203125" style="66" customWidth="1"/>
    <col min="10028" max="10028" width="9.109375" style="66" bestFit="1" customWidth="1"/>
    <col min="10029" max="10029" width="14.6640625" style="66" customWidth="1"/>
    <col min="10030" max="10031" width="12.109375" style="66" customWidth="1"/>
    <col min="10032" max="10032" width="14.5546875" style="66" customWidth="1"/>
    <col min="10033" max="10033" width="5" style="66" customWidth="1"/>
    <col min="10034" max="10035" width="7" style="66" hidden="1" customWidth="1"/>
    <col min="10036" max="10036" width="5" style="66" customWidth="1"/>
    <col min="10037" max="10038" width="7" style="66" hidden="1" customWidth="1"/>
    <col min="10039" max="10039" width="5" style="66" customWidth="1"/>
    <col min="10040" max="10041" width="7" style="66" hidden="1" customWidth="1"/>
    <col min="10042" max="10042" width="5" style="66" customWidth="1"/>
    <col min="10043" max="10044" width="7" style="66" hidden="1" customWidth="1"/>
    <col min="10045" max="10045" width="5" style="66" customWidth="1"/>
    <col min="10046" max="10047" width="7" style="66" hidden="1" customWidth="1"/>
    <col min="10048" max="10048" width="5" style="66" customWidth="1"/>
    <col min="10049" max="10050" width="7" style="66" hidden="1" customWidth="1"/>
    <col min="10051" max="10051" width="6.44140625" style="66" customWidth="1"/>
    <col min="10052" max="10059" width="7" style="66" hidden="1" customWidth="1"/>
    <col min="10060" max="10060" width="6.88671875" style="66" customWidth="1"/>
    <col min="10061" max="10062" width="7" style="66" hidden="1" customWidth="1"/>
    <col min="10063" max="10063" width="6.44140625" style="66" customWidth="1"/>
    <col min="10064" max="10065" width="7" style="66" hidden="1" customWidth="1"/>
    <col min="10066" max="10066" width="5.44140625" style="66" customWidth="1"/>
    <col min="10067" max="10068" width="7" style="66" hidden="1" customWidth="1"/>
    <col min="10069" max="10069" width="4.88671875" style="66" customWidth="1"/>
    <col min="10070" max="10077" width="7" style="66" hidden="1" customWidth="1"/>
    <col min="10078" max="10078" width="5.44140625" style="66" customWidth="1"/>
    <col min="10079" max="10083" width="7" style="66" hidden="1" customWidth="1"/>
    <col min="10084" max="10084" width="5.88671875" style="66" customWidth="1"/>
    <col min="10085" max="10086" width="7" style="66" hidden="1" customWidth="1"/>
    <col min="10087" max="10087" width="5.44140625" style="66" customWidth="1"/>
    <col min="10088" max="10089" width="7" style="66" hidden="1" customWidth="1"/>
    <col min="10090" max="10090" width="5.44140625" style="66" customWidth="1"/>
    <col min="10091" max="10092" width="7" style="66" hidden="1" customWidth="1"/>
    <col min="10093" max="10093" width="6" style="66" customWidth="1"/>
    <col min="10094" max="10098" width="7" style="66" hidden="1" customWidth="1"/>
    <col min="10099" max="10099" width="5" style="66" customWidth="1"/>
    <col min="10100" max="10107" width="7" style="66" hidden="1" customWidth="1"/>
    <col min="10108" max="10108" width="5" style="66" customWidth="1"/>
    <col min="10109" max="10109" width="7" style="66" hidden="1" customWidth="1"/>
    <col min="10110" max="10110" width="5" style="66" customWidth="1"/>
    <col min="10111" max="10111" width="9.44140625" style="66" customWidth="1"/>
    <col min="10112" max="10112" width="7" style="66" hidden="1" customWidth="1"/>
    <col min="10113" max="10113" width="5" style="66" customWidth="1"/>
    <col min="10114" max="10115" width="7" style="66" hidden="1" customWidth="1"/>
    <col min="10116" max="10116" width="5" style="66" customWidth="1"/>
    <col min="10117" max="10118" width="7" style="66" hidden="1" customWidth="1"/>
    <col min="10119" max="10119" width="5" style="66" customWidth="1"/>
    <col min="10120" max="10121" width="7" style="66" hidden="1" customWidth="1"/>
    <col min="10122" max="10122" width="5" style="66" customWidth="1"/>
    <col min="10123" max="10124" width="7" style="66" hidden="1" customWidth="1"/>
    <col min="10125" max="10125" width="5" style="66" customWidth="1"/>
    <col min="10126" max="10127" width="7" style="66" hidden="1" customWidth="1"/>
    <col min="10128" max="10128" width="5" style="66" customWidth="1"/>
    <col min="10129" max="10129" width="7" style="66" hidden="1" customWidth="1"/>
    <col min="10130" max="10130" width="6.44140625" style="66" customWidth="1"/>
    <col min="10131" max="10131" width="7" style="66" hidden="1" customWidth="1"/>
    <col min="10132" max="10132" width="7.109375" style="66" customWidth="1"/>
    <col min="10133" max="10134" width="7" style="66" hidden="1" customWidth="1"/>
    <col min="10135" max="10135" width="7.109375" style="66" customWidth="1"/>
    <col min="10136" max="10137" width="7" style="66" hidden="1" customWidth="1"/>
    <col min="10138" max="10138" width="7.109375" style="66" customWidth="1"/>
    <col min="10139" max="10140" width="7" style="66" hidden="1" customWidth="1"/>
    <col min="10141" max="10141" width="7.109375" style="66" customWidth="1"/>
    <col min="10142" max="10143" width="7" style="66" hidden="1" customWidth="1"/>
    <col min="10144" max="10144" width="7.109375" style="66" customWidth="1"/>
    <col min="10145" max="10146" width="7" style="66" hidden="1" customWidth="1"/>
    <col min="10147" max="10147" width="7.109375" style="66" customWidth="1"/>
    <col min="10148" max="10149" width="7" style="66" hidden="1" customWidth="1"/>
    <col min="10150" max="10150" width="7.109375" style="66" customWidth="1"/>
    <col min="10151" max="10152" width="7" style="66" hidden="1" customWidth="1"/>
    <col min="10153" max="10153" width="7.109375" style="66" customWidth="1"/>
    <col min="10154" max="10154" width="7" style="66" hidden="1" customWidth="1"/>
    <col min="10155" max="10155" width="6.44140625" style="66" customWidth="1"/>
    <col min="10156" max="10157" width="7" style="66" hidden="1" customWidth="1"/>
    <col min="10158" max="10158" width="6.88671875" style="66" customWidth="1"/>
    <col min="10159" max="10163" width="7" style="66" hidden="1" customWidth="1"/>
    <col min="10164" max="10164" width="6.44140625" style="66" customWidth="1"/>
    <col min="10165" max="10169" width="7" style="66" hidden="1" customWidth="1"/>
    <col min="10170" max="10170" width="6.44140625" style="66" customWidth="1"/>
    <col min="10171" max="10172" width="7" style="66" hidden="1" customWidth="1"/>
    <col min="10173" max="10173" width="7.5546875" style="66" customWidth="1"/>
    <col min="10174" max="10174" width="7" style="66" hidden="1" customWidth="1"/>
    <col min="10175" max="10175" width="9.44140625" style="66" customWidth="1"/>
    <col min="10176" max="10176" width="7" style="66" hidden="1" customWidth="1"/>
    <col min="10177" max="10180" width="6.44140625" style="66" customWidth="1"/>
    <col min="10181" max="10181" width="6.88671875" style="66" customWidth="1"/>
    <col min="10182" max="10182" width="6.44140625" style="66" customWidth="1"/>
    <col min="10183" max="10199" width="7" style="66" hidden="1" customWidth="1"/>
    <col min="10200" max="10200" width="6.5546875" style="66" customWidth="1"/>
    <col min="10201" max="10201" width="6.44140625" style="66" customWidth="1"/>
    <col min="10202" max="10203" width="7" style="66" hidden="1" customWidth="1"/>
    <col min="10204" max="10204" width="6.44140625" style="66" customWidth="1"/>
    <col min="10205" max="10206" width="7" style="66" hidden="1" customWidth="1"/>
    <col min="10207" max="10207" width="7.44140625" style="66" customWidth="1"/>
    <col min="10208" max="10208" width="7" style="66" hidden="1" customWidth="1"/>
    <col min="10209" max="10209" width="6.44140625" style="66" customWidth="1"/>
    <col min="10210" max="10210" width="7" style="66" hidden="1" customWidth="1"/>
    <col min="10211" max="10211" width="9" style="66" customWidth="1"/>
    <col min="10212" max="10213" width="7" style="66" hidden="1" customWidth="1"/>
    <col min="10214" max="10214" width="8.5546875" style="66" customWidth="1"/>
    <col min="10215" max="10216" width="7" style="66" hidden="1" customWidth="1"/>
    <col min="10217" max="10217" width="6.44140625" style="66" customWidth="1"/>
    <col min="10218" max="10219" width="7" style="66" hidden="1" customWidth="1"/>
    <col min="10220" max="10220" width="7" style="66" customWidth="1"/>
    <col min="10221" max="10223" width="7" style="66" hidden="1" customWidth="1"/>
    <col min="10224" max="10224" width="7" style="66" customWidth="1"/>
    <col min="10225" max="10226" width="7" style="66" hidden="1" customWidth="1"/>
    <col min="10227" max="10227" width="7.5546875" style="66" customWidth="1"/>
    <col min="10228" max="10229" width="7" style="66" hidden="1" customWidth="1"/>
    <col min="10230" max="10230" width="7" style="66" customWidth="1"/>
    <col min="10231" max="10237" width="7" style="66" hidden="1" customWidth="1"/>
    <col min="10238" max="10238" width="6.44140625" style="66" customWidth="1"/>
    <col min="10239" max="10248" width="7" style="66" hidden="1" customWidth="1"/>
    <col min="10249" max="10249" width="7" style="66" hidden="1"/>
    <col min="10250" max="10250" width="41.44140625" style="66" customWidth="1"/>
    <col min="10251" max="10251" width="6.44140625" style="66" customWidth="1"/>
    <col min="10252" max="10252" width="14.6640625" style="66" customWidth="1"/>
    <col min="10253" max="10253" width="11.44140625" style="66" customWidth="1"/>
    <col min="10254" max="10255" width="13" style="66" customWidth="1"/>
    <col min="10256" max="10265" width="9.44140625" style="66" customWidth="1"/>
    <col min="10266" max="10266" width="8.88671875" style="66" customWidth="1"/>
    <col min="10267" max="10267" width="9.44140625" style="66" customWidth="1"/>
    <col min="10268" max="10268" width="10.109375" style="66" customWidth="1"/>
    <col min="10269" max="10269" width="6.44140625" style="66" customWidth="1"/>
    <col min="10270" max="10270" width="6.88671875" style="66" customWidth="1"/>
    <col min="10271" max="10272" width="6.5546875" style="66" customWidth="1"/>
    <col min="10273" max="10273" width="6.33203125" style="66" customWidth="1"/>
    <col min="10274" max="10274" width="7.5546875" style="66" customWidth="1"/>
    <col min="10275" max="10275" width="9.88671875" style="66" customWidth="1"/>
    <col min="10276" max="10276" width="7" style="66" hidden="1" customWidth="1"/>
    <col min="10277" max="10278" width="11.44140625" style="66" customWidth="1"/>
    <col min="10279" max="10279" width="35.6640625" style="66" customWidth="1"/>
    <col min="10280" max="10280" width="9.109375" style="66" bestFit="1" customWidth="1"/>
    <col min="10281" max="10281" width="24.5546875" style="66" customWidth="1"/>
    <col min="10282" max="10282" width="14.109375" style="66" customWidth="1"/>
    <col min="10283" max="10283" width="25.33203125" style="66" customWidth="1"/>
    <col min="10284" max="10284" width="9.109375" style="66" bestFit="1" customWidth="1"/>
    <col min="10285" max="10285" width="14.6640625" style="66" customWidth="1"/>
    <col min="10286" max="10287" width="12.109375" style="66" customWidth="1"/>
    <col min="10288" max="10288" width="14.5546875" style="66" customWidth="1"/>
    <col min="10289" max="10289" width="5" style="66" customWidth="1"/>
    <col min="10290" max="10291" width="7" style="66" hidden="1" customWidth="1"/>
    <col min="10292" max="10292" width="5" style="66" customWidth="1"/>
    <col min="10293" max="10294" width="7" style="66" hidden="1" customWidth="1"/>
    <col min="10295" max="10295" width="5" style="66" customWidth="1"/>
    <col min="10296" max="10297" width="7" style="66" hidden="1" customWidth="1"/>
    <col min="10298" max="10298" width="5" style="66" customWidth="1"/>
    <col min="10299" max="10300" width="7" style="66" hidden="1" customWidth="1"/>
    <col min="10301" max="10301" width="5" style="66" customWidth="1"/>
    <col min="10302" max="10303" width="7" style="66" hidden="1" customWidth="1"/>
    <col min="10304" max="10304" width="5" style="66" customWidth="1"/>
    <col min="10305" max="10306" width="7" style="66" hidden="1" customWidth="1"/>
    <col min="10307" max="10307" width="6.44140625" style="66" customWidth="1"/>
    <col min="10308" max="10315" width="7" style="66" hidden="1" customWidth="1"/>
    <col min="10316" max="10316" width="6.88671875" style="66" customWidth="1"/>
    <col min="10317" max="10318" width="7" style="66" hidden="1" customWidth="1"/>
    <col min="10319" max="10319" width="6.44140625" style="66" customWidth="1"/>
    <col min="10320" max="10321" width="7" style="66" hidden="1" customWidth="1"/>
    <col min="10322" max="10322" width="5.44140625" style="66" customWidth="1"/>
    <col min="10323" max="10324" width="7" style="66" hidden="1" customWidth="1"/>
    <col min="10325" max="10325" width="4.88671875" style="66" customWidth="1"/>
    <col min="10326" max="10333" width="7" style="66" hidden="1" customWidth="1"/>
    <col min="10334" max="10334" width="5.44140625" style="66" customWidth="1"/>
    <col min="10335" max="10339" width="7" style="66" hidden="1" customWidth="1"/>
    <col min="10340" max="10340" width="5.88671875" style="66" customWidth="1"/>
    <col min="10341" max="10342" width="7" style="66" hidden="1" customWidth="1"/>
    <col min="10343" max="10343" width="5.44140625" style="66" customWidth="1"/>
    <col min="10344" max="10345" width="7" style="66" hidden="1" customWidth="1"/>
    <col min="10346" max="10346" width="5.44140625" style="66" customWidth="1"/>
    <col min="10347" max="10348" width="7" style="66" hidden="1" customWidth="1"/>
    <col min="10349" max="10349" width="6" style="66" customWidth="1"/>
    <col min="10350" max="10354" width="7" style="66" hidden="1" customWidth="1"/>
    <col min="10355" max="10355" width="5" style="66" customWidth="1"/>
    <col min="10356" max="10363" width="7" style="66" hidden="1" customWidth="1"/>
    <col min="10364" max="10364" width="5" style="66" customWidth="1"/>
    <col min="10365" max="10365" width="7" style="66" hidden="1" customWidth="1"/>
    <col min="10366" max="10366" width="5" style="66" customWidth="1"/>
    <col min="10367" max="10367" width="9.44140625" style="66" customWidth="1"/>
    <col min="10368" max="10368" width="7" style="66" hidden="1" customWidth="1"/>
    <col min="10369" max="10369" width="5" style="66" customWidth="1"/>
    <col min="10370" max="10371" width="7" style="66" hidden="1" customWidth="1"/>
    <col min="10372" max="10372" width="5" style="66" customWidth="1"/>
    <col min="10373" max="10374" width="7" style="66" hidden="1" customWidth="1"/>
    <col min="10375" max="10375" width="5" style="66" customWidth="1"/>
    <col min="10376" max="10377" width="7" style="66" hidden="1" customWidth="1"/>
    <col min="10378" max="10378" width="5" style="66" customWidth="1"/>
    <col min="10379" max="10380" width="7" style="66" hidden="1" customWidth="1"/>
    <col min="10381" max="10381" width="5" style="66" customWidth="1"/>
    <col min="10382" max="10383" width="7" style="66" hidden="1" customWidth="1"/>
    <col min="10384" max="10384" width="5" style="66" customWidth="1"/>
    <col min="10385" max="10385" width="7" style="66" hidden="1" customWidth="1"/>
    <col min="10386" max="10386" width="6.44140625" style="66" customWidth="1"/>
    <col min="10387" max="10387" width="7" style="66" hidden="1" customWidth="1"/>
    <col min="10388" max="10388" width="7.109375" style="66" customWidth="1"/>
    <col min="10389" max="10390" width="7" style="66" hidden="1" customWidth="1"/>
    <col min="10391" max="10391" width="7.109375" style="66" customWidth="1"/>
    <col min="10392" max="10393" width="7" style="66" hidden="1" customWidth="1"/>
    <col min="10394" max="10394" width="7.109375" style="66" customWidth="1"/>
    <col min="10395" max="10396" width="7" style="66" hidden="1" customWidth="1"/>
    <col min="10397" max="10397" width="7.109375" style="66" customWidth="1"/>
    <col min="10398" max="10399" width="7" style="66" hidden="1" customWidth="1"/>
    <col min="10400" max="10400" width="7.109375" style="66" customWidth="1"/>
    <col min="10401" max="10402" width="7" style="66" hidden="1" customWidth="1"/>
    <col min="10403" max="10403" width="7.109375" style="66" customWidth="1"/>
    <col min="10404" max="10405" width="7" style="66" hidden="1" customWidth="1"/>
    <col min="10406" max="10406" width="7.109375" style="66" customWidth="1"/>
    <col min="10407" max="10408" width="7" style="66" hidden="1" customWidth="1"/>
    <col min="10409" max="10409" width="7.109375" style="66" customWidth="1"/>
    <col min="10410" max="10410" width="7" style="66" hidden="1" customWidth="1"/>
    <col min="10411" max="10411" width="6.44140625" style="66" customWidth="1"/>
    <col min="10412" max="10413" width="7" style="66" hidden="1" customWidth="1"/>
    <col min="10414" max="10414" width="6.88671875" style="66" customWidth="1"/>
    <col min="10415" max="10419" width="7" style="66" hidden="1" customWidth="1"/>
    <col min="10420" max="10420" width="6.44140625" style="66" customWidth="1"/>
    <col min="10421" max="10425" width="7" style="66" hidden="1" customWidth="1"/>
    <col min="10426" max="10426" width="6.44140625" style="66" customWidth="1"/>
    <col min="10427" max="10428" width="7" style="66" hidden="1" customWidth="1"/>
    <col min="10429" max="10429" width="7.5546875" style="66" customWidth="1"/>
    <col min="10430" max="10430" width="7" style="66" hidden="1" customWidth="1"/>
    <col min="10431" max="10431" width="9.44140625" style="66" customWidth="1"/>
    <col min="10432" max="10432" width="7" style="66" hidden="1" customWidth="1"/>
    <col min="10433" max="10436" width="6.44140625" style="66" customWidth="1"/>
    <col min="10437" max="10437" width="6.88671875" style="66" customWidth="1"/>
    <col min="10438" max="10438" width="6.44140625" style="66" customWidth="1"/>
    <col min="10439" max="10455" width="7" style="66" hidden="1" customWidth="1"/>
    <col min="10456" max="10456" width="6.5546875" style="66" customWidth="1"/>
    <col min="10457" max="10457" width="6.44140625" style="66" customWidth="1"/>
    <col min="10458" max="10459" width="7" style="66" hidden="1" customWidth="1"/>
    <col min="10460" max="10460" width="6.44140625" style="66" customWidth="1"/>
    <col min="10461" max="10462" width="7" style="66" hidden="1" customWidth="1"/>
    <col min="10463" max="10463" width="7.44140625" style="66" customWidth="1"/>
    <col min="10464" max="10464" width="7" style="66" hidden="1" customWidth="1"/>
    <col min="10465" max="10465" width="6.44140625" style="66" customWidth="1"/>
    <col min="10466" max="10466" width="7" style="66" hidden="1" customWidth="1"/>
    <col min="10467" max="10467" width="9" style="66" customWidth="1"/>
    <col min="10468" max="10469" width="7" style="66" hidden="1" customWidth="1"/>
    <col min="10470" max="10470" width="8.5546875" style="66" customWidth="1"/>
    <col min="10471" max="10472" width="7" style="66" hidden="1" customWidth="1"/>
    <col min="10473" max="10473" width="6.44140625" style="66" customWidth="1"/>
    <col min="10474" max="10475" width="7" style="66" hidden="1" customWidth="1"/>
    <col min="10476" max="10476" width="7" style="66" customWidth="1"/>
    <col min="10477" max="10479" width="7" style="66" hidden="1" customWidth="1"/>
    <col min="10480" max="10480" width="7" style="66" customWidth="1"/>
    <col min="10481" max="10482" width="7" style="66" hidden="1" customWidth="1"/>
    <col min="10483" max="10483" width="7.5546875" style="66" customWidth="1"/>
    <col min="10484" max="10485" width="7" style="66" hidden="1" customWidth="1"/>
    <col min="10486" max="10486" width="7" style="66" customWidth="1"/>
    <col min="10487" max="10493" width="7" style="66" hidden="1" customWidth="1"/>
    <col min="10494" max="10494" width="6.44140625" style="66" customWidth="1"/>
    <col min="10495" max="10504" width="7" style="66" hidden="1" customWidth="1"/>
    <col min="10505" max="10505" width="7" style="66" hidden="1"/>
    <col min="10506" max="10506" width="41.44140625" style="66" customWidth="1"/>
    <col min="10507" max="10507" width="6.44140625" style="66" customWidth="1"/>
    <col min="10508" max="10508" width="14.6640625" style="66" customWidth="1"/>
    <col min="10509" max="10509" width="11.44140625" style="66" customWidth="1"/>
    <col min="10510" max="10511" width="13" style="66" customWidth="1"/>
    <col min="10512" max="10521" width="9.44140625" style="66" customWidth="1"/>
    <col min="10522" max="10522" width="8.88671875" style="66" customWidth="1"/>
    <col min="10523" max="10523" width="9.44140625" style="66" customWidth="1"/>
    <col min="10524" max="10524" width="10.109375" style="66" customWidth="1"/>
    <col min="10525" max="10525" width="6.44140625" style="66" customWidth="1"/>
    <col min="10526" max="10526" width="6.88671875" style="66" customWidth="1"/>
    <col min="10527" max="10528" width="6.5546875" style="66" customWidth="1"/>
    <col min="10529" max="10529" width="6.33203125" style="66" customWidth="1"/>
    <col min="10530" max="10530" width="7.5546875" style="66" customWidth="1"/>
    <col min="10531" max="10531" width="9.88671875" style="66" customWidth="1"/>
    <col min="10532" max="10532" width="7" style="66" hidden="1" customWidth="1"/>
    <col min="10533" max="10534" width="11.44140625" style="66" customWidth="1"/>
    <col min="10535" max="10535" width="35.6640625" style="66" customWidth="1"/>
    <col min="10536" max="10536" width="9.109375" style="66" bestFit="1" customWidth="1"/>
    <col min="10537" max="10537" width="24.5546875" style="66" customWidth="1"/>
    <col min="10538" max="10538" width="14.109375" style="66" customWidth="1"/>
    <col min="10539" max="10539" width="25.33203125" style="66" customWidth="1"/>
    <col min="10540" max="10540" width="9.109375" style="66" bestFit="1" customWidth="1"/>
    <col min="10541" max="10541" width="14.6640625" style="66" customWidth="1"/>
    <col min="10542" max="10543" width="12.109375" style="66" customWidth="1"/>
    <col min="10544" max="10544" width="14.5546875" style="66" customWidth="1"/>
    <col min="10545" max="10545" width="5" style="66" customWidth="1"/>
    <col min="10546" max="10547" width="7" style="66" hidden="1" customWidth="1"/>
    <col min="10548" max="10548" width="5" style="66" customWidth="1"/>
    <col min="10549" max="10550" width="7" style="66" hidden="1" customWidth="1"/>
    <col min="10551" max="10551" width="5" style="66" customWidth="1"/>
    <col min="10552" max="10553" width="7" style="66" hidden="1" customWidth="1"/>
    <col min="10554" max="10554" width="5" style="66" customWidth="1"/>
    <col min="10555" max="10556" width="7" style="66" hidden="1" customWidth="1"/>
    <col min="10557" max="10557" width="5" style="66" customWidth="1"/>
    <col min="10558" max="10559" width="7" style="66" hidden="1" customWidth="1"/>
    <col min="10560" max="10560" width="5" style="66" customWidth="1"/>
    <col min="10561" max="10562" width="7" style="66" hidden="1" customWidth="1"/>
    <col min="10563" max="10563" width="6.44140625" style="66" customWidth="1"/>
    <col min="10564" max="10571" width="7" style="66" hidden="1" customWidth="1"/>
    <col min="10572" max="10572" width="6.88671875" style="66" customWidth="1"/>
    <col min="10573" max="10574" width="7" style="66" hidden="1" customWidth="1"/>
    <col min="10575" max="10575" width="6.44140625" style="66" customWidth="1"/>
    <col min="10576" max="10577" width="7" style="66" hidden="1" customWidth="1"/>
    <col min="10578" max="10578" width="5.44140625" style="66" customWidth="1"/>
    <col min="10579" max="10580" width="7" style="66" hidden="1" customWidth="1"/>
    <col min="10581" max="10581" width="4.88671875" style="66" customWidth="1"/>
    <col min="10582" max="10589" width="7" style="66" hidden="1" customWidth="1"/>
    <col min="10590" max="10590" width="5.44140625" style="66" customWidth="1"/>
    <col min="10591" max="10595" width="7" style="66" hidden="1" customWidth="1"/>
    <col min="10596" max="10596" width="5.88671875" style="66" customWidth="1"/>
    <col min="10597" max="10598" width="7" style="66" hidden="1" customWidth="1"/>
    <col min="10599" max="10599" width="5.44140625" style="66" customWidth="1"/>
    <col min="10600" max="10601" width="7" style="66" hidden="1" customWidth="1"/>
    <col min="10602" max="10602" width="5.44140625" style="66" customWidth="1"/>
    <col min="10603" max="10604" width="7" style="66" hidden="1" customWidth="1"/>
    <col min="10605" max="10605" width="6" style="66" customWidth="1"/>
    <col min="10606" max="10610" width="7" style="66" hidden="1" customWidth="1"/>
    <col min="10611" max="10611" width="5" style="66" customWidth="1"/>
    <col min="10612" max="10619" width="7" style="66" hidden="1" customWidth="1"/>
    <col min="10620" max="10620" width="5" style="66" customWidth="1"/>
    <col min="10621" max="10621" width="7" style="66" hidden="1" customWidth="1"/>
    <col min="10622" max="10622" width="5" style="66" customWidth="1"/>
    <col min="10623" max="10623" width="9.44140625" style="66" customWidth="1"/>
    <col min="10624" max="10624" width="7" style="66" hidden="1" customWidth="1"/>
    <col min="10625" max="10625" width="5" style="66" customWidth="1"/>
    <col min="10626" max="10627" width="7" style="66" hidden="1" customWidth="1"/>
    <col min="10628" max="10628" width="5" style="66" customWidth="1"/>
    <col min="10629" max="10630" width="7" style="66" hidden="1" customWidth="1"/>
    <col min="10631" max="10631" width="5" style="66" customWidth="1"/>
    <col min="10632" max="10633" width="7" style="66" hidden="1" customWidth="1"/>
    <col min="10634" max="10634" width="5" style="66" customWidth="1"/>
    <col min="10635" max="10636" width="7" style="66" hidden="1" customWidth="1"/>
    <col min="10637" max="10637" width="5" style="66" customWidth="1"/>
    <col min="10638" max="10639" width="7" style="66" hidden="1" customWidth="1"/>
    <col min="10640" max="10640" width="5" style="66" customWidth="1"/>
    <col min="10641" max="10641" width="7" style="66" hidden="1" customWidth="1"/>
    <col min="10642" max="10642" width="6.44140625" style="66" customWidth="1"/>
    <col min="10643" max="10643" width="7" style="66" hidden="1" customWidth="1"/>
    <col min="10644" max="10644" width="7.109375" style="66" customWidth="1"/>
    <col min="10645" max="10646" width="7" style="66" hidden="1" customWidth="1"/>
    <col min="10647" max="10647" width="7.109375" style="66" customWidth="1"/>
    <col min="10648" max="10649" width="7" style="66" hidden="1" customWidth="1"/>
    <col min="10650" max="10650" width="7.109375" style="66" customWidth="1"/>
    <col min="10651" max="10652" width="7" style="66" hidden="1" customWidth="1"/>
    <col min="10653" max="10653" width="7.109375" style="66" customWidth="1"/>
    <col min="10654" max="10655" width="7" style="66" hidden="1" customWidth="1"/>
    <col min="10656" max="10656" width="7.109375" style="66" customWidth="1"/>
    <col min="10657" max="10658" width="7" style="66" hidden="1" customWidth="1"/>
    <col min="10659" max="10659" width="7.109375" style="66" customWidth="1"/>
    <col min="10660" max="10661" width="7" style="66" hidden="1" customWidth="1"/>
    <col min="10662" max="10662" width="7.109375" style="66" customWidth="1"/>
    <col min="10663" max="10664" width="7" style="66" hidden="1" customWidth="1"/>
    <col min="10665" max="10665" width="7.109375" style="66" customWidth="1"/>
    <col min="10666" max="10666" width="7" style="66" hidden="1" customWidth="1"/>
    <col min="10667" max="10667" width="6.44140625" style="66" customWidth="1"/>
    <col min="10668" max="10669" width="7" style="66" hidden="1" customWidth="1"/>
    <col min="10670" max="10670" width="6.88671875" style="66" customWidth="1"/>
    <col min="10671" max="10675" width="7" style="66" hidden="1" customWidth="1"/>
    <col min="10676" max="10676" width="6.44140625" style="66" customWidth="1"/>
    <col min="10677" max="10681" width="7" style="66" hidden="1" customWidth="1"/>
    <col min="10682" max="10682" width="6.44140625" style="66" customWidth="1"/>
    <col min="10683" max="10684" width="7" style="66" hidden="1" customWidth="1"/>
    <col min="10685" max="10685" width="7.5546875" style="66" customWidth="1"/>
    <col min="10686" max="10686" width="7" style="66" hidden="1" customWidth="1"/>
    <col min="10687" max="10687" width="9.44140625" style="66" customWidth="1"/>
    <col min="10688" max="10688" width="7" style="66" hidden="1" customWidth="1"/>
    <col min="10689" max="10692" width="6.44140625" style="66" customWidth="1"/>
    <col min="10693" max="10693" width="6.88671875" style="66" customWidth="1"/>
    <col min="10694" max="10694" width="6.44140625" style="66" customWidth="1"/>
    <col min="10695" max="10711" width="7" style="66" hidden="1" customWidth="1"/>
    <col min="10712" max="10712" width="6.5546875" style="66" customWidth="1"/>
    <col min="10713" max="10713" width="6.44140625" style="66" customWidth="1"/>
    <col min="10714" max="10715" width="7" style="66" hidden="1" customWidth="1"/>
    <col min="10716" max="10716" width="6.44140625" style="66" customWidth="1"/>
    <col min="10717" max="10718" width="7" style="66" hidden="1" customWidth="1"/>
    <col min="10719" max="10719" width="7.44140625" style="66" customWidth="1"/>
    <col min="10720" max="10720" width="7" style="66" hidden="1" customWidth="1"/>
    <col min="10721" max="10721" width="6.44140625" style="66" customWidth="1"/>
    <col min="10722" max="10722" width="7" style="66" hidden="1" customWidth="1"/>
    <col min="10723" max="10723" width="9" style="66" customWidth="1"/>
    <col min="10724" max="10725" width="7" style="66" hidden="1" customWidth="1"/>
    <col min="10726" max="10726" width="8.5546875" style="66" customWidth="1"/>
    <col min="10727" max="10728" width="7" style="66" hidden="1" customWidth="1"/>
    <col min="10729" max="10729" width="6.44140625" style="66" customWidth="1"/>
    <col min="10730" max="10731" width="7" style="66" hidden="1" customWidth="1"/>
    <col min="10732" max="10732" width="7" style="66" customWidth="1"/>
    <col min="10733" max="10735" width="7" style="66" hidden="1" customWidth="1"/>
    <col min="10736" max="10736" width="7" style="66" customWidth="1"/>
    <col min="10737" max="10738" width="7" style="66" hidden="1" customWidth="1"/>
    <col min="10739" max="10739" width="7.5546875" style="66" customWidth="1"/>
    <col min="10740" max="10741" width="7" style="66" hidden="1" customWidth="1"/>
    <col min="10742" max="10742" width="7" style="66" customWidth="1"/>
    <col min="10743" max="10749" width="7" style="66" hidden="1" customWidth="1"/>
    <col min="10750" max="10750" width="6.44140625" style="66" customWidth="1"/>
    <col min="10751" max="10760" width="7" style="66" hidden="1" customWidth="1"/>
    <col min="10761" max="10761" width="7" style="66" hidden="1"/>
    <col min="10762" max="10762" width="41.44140625" style="66" customWidth="1"/>
    <col min="10763" max="10763" width="6.44140625" style="66" customWidth="1"/>
    <col min="10764" max="10764" width="14.6640625" style="66" customWidth="1"/>
    <col min="10765" max="10765" width="11.44140625" style="66" customWidth="1"/>
    <col min="10766" max="10767" width="13" style="66" customWidth="1"/>
    <col min="10768" max="10777" width="9.44140625" style="66" customWidth="1"/>
    <col min="10778" max="10778" width="8.88671875" style="66" customWidth="1"/>
    <col min="10779" max="10779" width="9.44140625" style="66" customWidth="1"/>
    <col min="10780" max="10780" width="10.109375" style="66" customWidth="1"/>
    <col min="10781" max="10781" width="6.44140625" style="66" customWidth="1"/>
    <col min="10782" max="10782" width="6.88671875" style="66" customWidth="1"/>
    <col min="10783" max="10784" width="6.5546875" style="66" customWidth="1"/>
    <col min="10785" max="10785" width="6.33203125" style="66" customWidth="1"/>
    <col min="10786" max="10786" width="7.5546875" style="66" customWidth="1"/>
    <col min="10787" max="10787" width="9.88671875" style="66" customWidth="1"/>
    <col min="10788" max="10788" width="7" style="66" hidden="1" customWidth="1"/>
    <col min="10789" max="10790" width="11.44140625" style="66" customWidth="1"/>
    <col min="10791" max="10791" width="35.6640625" style="66" customWidth="1"/>
    <col min="10792" max="10792" width="9.109375" style="66" bestFit="1" customWidth="1"/>
    <col min="10793" max="10793" width="24.5546875" style="66" customWidth="1"/>
    <col min="10794" max="10794" width="14.109375" style="66" customWidth="1"/>
    <col min="10795" max="10795" width="25.33203125" style="66" customWidth="1"/>
    <col min="10796" max="10796" width="9.109375" style="66" bestFit="1" customWidth="1"/>
    <col min="10797" max="10797" width="14.6640625" style="66" customWidth="1"/>
    <col min="10798" max="10799" width="12.109375" style="66" customWidth="1"/>
    <col min="10800" max="10800" width="14.5546875" style="66" customWidth="1"/>
    <col min="10801" max="10801" width="5" style="66" customWidth="1"/>
    <col min="10802" max="10803" width="7" style="66" hidden="1" customWidth="1"/>
    <col min="10804" max="10804" width="5" style="66" customWidth="1"/>
    <col min="10805" max="10806" width="7" style="66" hidden="1" customWidth="1"/>
    <col min="10807" max="10807" width="5" style="66" customWidth="1"/>
    <col min="10808" max="10809" width="7" style="66" hidden="1" customWidth="1"/>
    <col min="10810" max="10810" width="5" style="66" customWidth="1"/>
    <col min="10811" max="10812" width="7" style="66" hidden="1" customWidth="1"/>
    <col min="10813" max="10813" width="5" style="66" customWidth="1"/>
    <col min="10814" max="10815" width="7" style="66" hidden="1" customWidth="1"/>
    <col min="10816" max="10816" width="5" style="66" customWidth="1"/>
    <col min="10817" max="10818" width="7" style="66" hidden="1" customWidth="1"/>
    <col min="10819" max="10819" width="6.44140625" style="66" customWidth="1"/>
    <col min="10820" max="10827" width="7" style="66" hidden="1" customWidth="1"/>
    <col min="10828" max="10828" width="6.88671875" style="66" customWidth="1"/>
    <col min="10829" max="10830" width="7" style="66" hidden="1" customWidth="1"/>
    <col min="10831" max="10831" width="6.44140625" style="66" customWidth="1"/>
    <col min="10832" max="10833" width="7" style="66" hidden="1" customWidth="1"/>
    <col min="10834" max="10834" width="5.44140625" style="66" customWidth="1"/>
    <col min="10835" max="10836" width="7" style="66" hidden="1" customWidth="1"/>
    <col min="10837" max="10837" width="4.88671875" style="66" customWidth="1"/>
    <col min="10838" max="10845" width="7" style="66" hidden="1" customWidth="1"/>
    <col min="10846" max="10846" width="5.44140625" style="66" customWidth="1"/>
    <col min="10847" max="10851" width="7" style="66" hidden="1" customWidth="1"/>
    <col min="10852" max="10852" width="5.88671875" style="66" customWidth="1"/>
    <col min="10853" max="10854" width="7" style="66" hidden="1" customWidth="1"/>
    <col min="10855" max="10855" width="5.44140625" style="66" customWidth="1"/>
    <col min="10856" max="10857" width="7" style="66" hidden="1" customWidth="1"/>
    <col min="10858" max="10858" width="5.44140625" style="66" customWidth="1"/>
    <col min="10859" max="10860" width="7" style="66" hidden="1" customWidth="1"/>
    <col min="10861" max="10861" width="6" style="66" customWidth="1"/>
    <col min="10862" max="10866" width="7" style="66" hidden="1" customWidth="1"/>
    <col min="10867" max="10867" width="5" style="66" customWidth="1"/>
    <col min="10868" max="10875" width="7" style="66" hidden="1" customWidth="1"/>
    <col min="10876" max="10876" width="5" style="66" customWidth="1"/>
    <col min="10877" max="10877" width="7" style="66" hidden="1" customWidth="1"/>
    <col min="10878" max="10878" width="5" style="66" customWidth="1"/>
    <col min="10879" max="10879" width="9.44140625" style="66" customWidth="1"/>
    <col min="10880" max="10880" width="7" style="66" hidden="1" customWidth="1"/>
    <col min="10881" max="10881" width="5" style="66" customWidth="1"/>
    <col min="10882" max="10883" width="7" style="66" hidden="1" customWidth="1"/>
    <col min="10884" max="10884" width="5" style="66" customWidth="1"/>
    <col min="10885" max="10886" width="7" style="66" hidden="1" customWidth="1"/>
    <col min="10887" max="10887" width="5" style="66" customWidth="1"/>
    <col min="10888" max="10889" width="7" style="66" hidden="1" customWidth="1"/>
    <col min="10890" max="10890" width="5" style="66" customWidth="1"/>
    <col min="10891" max="10892" width="7" style="66" hidden="1" customWidth="1"/>
    <col min="10893" max="10893" width="5" style="66" customWidth="1"/>
    <col min="10894" max="10895" width="7" style="66" hidden="1" customWidth="1"/>
    <col min="10896" max="10896" width="5" style="66" customWidth="1"/>
    <col min="10897" max="10897" width="7" style="66" hidden="1" customWidth="1"/>
    <col min="10898" max="10898" width="6.44140625" style="66" customWidth="1"/>
    <col min="10899" max="10899" width="7" style="66" hidden="1" customWidth="1"/>
    <col min="10900" max="10900" width="7.109375" style="66" customWidth="1"/>
    <col min="10901" max="10902" width="7" style="66" hidden="1" customWidth="1"/>
    <col min="10903" max="10903" width="7.109375" style="66" customWidth="1"/>
    <col min="10904" max="10905" width="7" style="66" hidden="1" customWidth="1"/>
    <col min="10906" max="10906" width="7.109375" style="66" customWidth="1"/>
    <col min="10907" max="10908" width="7" style="66" hidden="1" customWidth="1"/>
    <col min="10909" max="10909" width="7.109375" style="66" customWidth="1"/>
    <col min="10910" max="10911" width="7" style="66" hidden="1" customWidth="1"/>
    <col min="10912" max="10912" width="7.109375" style="66" customWidth="1"/>
    <col min="10913" max="10914" width="7" style="66" hidden="1" customWidth="1"/>
    <col min="10915" max="10915" width="7.109375" style="66" customWidth="1"/>
    <col min="10916" max="10917" width="7" style="66" hidden="1" customWidth="1"/>
    <col min="10918" max="10918" width="7.109375" style="66" customWidth="1"/>
    <col min="10919" max="10920" width="7" style="66" hidden="1" customWidth="1"/>
    <col min="10921" max="10921" width="7.109375" style="66" customWidth="1"/>
    <col min="10922" max="10922" width="7" style="66" hidden="1" customWidth="1"/>
    <col min="10923" max="10923" width="6.44140625" style="66" customWidth="1"/>
    <col min="10924" max="10925" width="7" style="66" hidden="1" customWidth="1"/>
    <col min="10926" max="10926" width="6.88671875" style="66" customWidth="1"/>
    <col min="10927" max="10931" width="7" style="66" hidden="1" customWidth="1"/>
    <col min="10932" max="10932" width="6.44140625" style="66" customWidth="1"/>
    <col min="10933" max="10937" width="7" style="66" hidden="1" customWidth="1"/>
    <col min="10938" max="10938" width="6.44140625" style="66" customWidth="1"/>
    <col min="10939" max="10940" width="7" style="66" hidden="1" customWidth="1"/>
    <col min="10941" max="10941" width="7.5546875" style="66" customWidth="1"/>
    <col min="10942" max="10942" width="7" style="66" hidden="1" customWidth="1"/>
    <col min="10943" max="10943" width="9.44140625" style="66" customWidth="1"/>
    <col min="10944" max="10944" width="7" style="66" hidden="1" customWidth="1"/>
    <col min="10945" max="10948" width="6.44140625" style="66" customWidth="1"/>
    <col min="10949" max="10949" width="6.88671875" style="66" customWidth="1"/>
    <col min="10950" max="10950" width="6.44140625" style="66" customWidth="1"/>
    <col min="10951" max="10967" width="7" style="66" hidden="1" customWidth="1"/>
    <col min="10968" max="10968" width="6.5546875" style="66" customWidth="1"/>
    <col min="10969" max="10969" width="6.44140625" style="66" customWidth="1"/>
    <col min="10970" max="10971" width="7" style="66" hidden="1" customWidth="1"/>
    <col min="10972" max="10972" width="6.44140625" style="66" customWidth="1"/>
    <col min="10973" max="10974" width="7" style="66" hidden="1" customWidth="1"/>
    <col min="10975" max="10975" width="7.44140625" style="66" customWidth="1"/>
    <col min="10976" max="10976" width="7" style="66" hidden="1" customWidth="1"/>
    <col min="10977" max="10977" width="6.44140625" style="66" customWidth="1"/>
    <col min="10978" max="10978" width="7" style="66" hidden="1" customWidth="1"/>
    <col min="10979" max="10979" width="9" style="66" customWidth="1"/>
    <col min="10980" max="10981" width="7" style="66" hidden="1" customWidth="1"/>
    <col min="10982" max="10982" width="8.5546875" style="66" customWidth="1"/>
    <col min="10983" max="10984" width="7" style="66" hidden="1" customWidth="1"/>
    <col min="10985" max="10985" width="6.44140625" style="66" customWidth="1"/>
    <col min="10986" max="10987" width="7" style="66" hidden="1" customWidth="1"/>
    <col min="10988" max="10988" width="7" style="66" customWidth="1"/>
    <col min="10989" max="10991" width="7" style="66" hidden="1" customWidth="1"/>
    <col min="10992" max="10992" width="7" style="66" customWidth="1"/>
    <col min="10993" max="10994" width="7" style="66" hidden="1" customWidth="1"/>
    <col min="10995" max="10995" width="7.5546875" style="66" customWidth="1"/>
    <col min="10996" max="10997" width="7" style="66" hidden="1" customWidth="1"/>
    <col min="10998" max="10998" width="7" style="66" customWidth="1"/>
    <col min="10999" max="11005" width="7" style="66" hidden="1" customWidth="1"/>
    <col min="11006" max="11006" width="6.44140625" style="66" customWidth="1"/>
    <col min="11007" max="11016" width="7" style="66" hidden="1" customWidth="1"/>
    <col min="11017" max="11017" width="7" style="66" hidden="1"/>
    <col min="11018" max="11018" width="41.44140625" style="66" customWidth="1"/>
    <col min="11019" max="11019" width="6.44140625" style="66" customWidth="1"/>
    <col min="11020" max="11020" width="14.6640625" style="66" customWidth="1"/>
    <col min="11021" max="11021" width="11.44140625" style="66" customWidth="1"/>
    <col min="11022" max="11023" width="13" style="66" customWidth="1"/>
    <col min="11024" max="11033" width="9.44140625" style="66" customWidth="1"/>
    <col min="11034" max="11034" width="8.88671875" style="66" customWidth="1"/>
    <col min="11035" max="11035" width="9.44140625" style="66" customWidth="1"/>
    <col min="11036" max="11036" width="10.109375" style="66" customWidth="1"/>
    <col min="11037" max="11037" width="6.44140625" style="66" customWidth="1"/>
    <col min="11038" max="11038" width="6.88671875" style="66" customWidth="1"/>
    <col min="11039" max="11040" width="6.5546875" style="66" customWidth="1"/>
    <col min="11041" max="11041" width="6.33203125" style="66" customWidth="1"/>
    <col min="11042" max="11042" width="7.5546875" style="66" customWidth="1"/>
    <col min="11043" max="11043" width="9.88671875" style="66" customWidth="1"/>
    <col min="11044" max="11044" width="7" style="66" hidden="1" customWidth="1"/>
    <col min="11045" max="11046" width="11.44140625" style="66" customWidth="1"/>
    <col min="11047" max="11047" width="35.6640625" style="66" customWidth="1"/>
    <col min="11048" max="11048" width="9.109375" style="66" bestFit="1" customWidth="1"/>
    <col min="11049" max="11049" width="24.5546875" style="66" customWidth="1"/>
    <col min="11050" max="11050" width="14.109375" style="66" customWidth="1"/>
    <col min="11051" max="11051" width="25.33203125" style="66" customWidth="1"/>
    <col min="11052" max="11052" width="9.109375" style="66" bestFit="1" customWidth="1"/>
    <col min="11053" max="11053" width="14.6640625" style="66" customWidth="1"/>
    <col min="11054" max="11055" width="12.109375" style="66" customWidth="1"/>
    <col min="11056" max="11056" width="14.5546875" style="66" customWidth="1"/>
    <col min="11057" max="11057" width="5" style="66" customWidth="1"/>
    <col min="11058" max="11059" width="7" style="66" hidden="1" customWidth="1"/>
    <col min="11060" max="11060" width="5" style="66" customWidth="1"/>
    <col min="11061" max="11062" width="7" style="66" hidden="1" customWidth="1"/>
    <col min="11063" max="11063" width="5" style="66" customWidth="1"/>
    <col min="11064" max="11065" width="7" style="66" hidden="1" customWidth="1"/>
    <col min="11066" max="11066" width="5" style="66" customWidth="1"/>
    <col min="11067" max="11068" width="7" style="66" hidden="1" customWidth="1"/>
    <col min="11069" max="11069" width="5" style="66" customWidth="1"/>
    <col min="11070" max="11071" width="7" style="66" hidden="1" customWidth="1"/>
    <col min="11072" max="11072" width="5" style="66" customWidth="1"/>
    <col min="11073" max="11074" width="7" style="66" hidden="1" customWidth="1"/>
    <col min="11075" max="11075" width="6.44140625" style="66" customWidth="1"/>
    <col min="11076" max="11083" width="7" style="66" hidden="1" customWidth="1"/>
    <col min="11084" max="11084" width="6.88671875" style="66" customWidth="1"/>
    <col min="11085" max="11086" width="7" style="66" hidden="1" customWidth="1"/>
    <col min="11087" max="11087" width="6.44140625" style="66" customWidth="1"/>
    <col min="11088" max="11089" width="7" style="66" hidden="1" customWidth="1"/>
    <col min="11090" max="11090" width="5.44140625" style="66" customWidth="1"/>
    <col min="11091" max="11092" width="7" style="66" hidden="1" customWidth="1"/>
    <col min="11093" max="11093" width="4.88671875" style="66" customWidth="1"/>
    <col min="11094" max="11101" width="7" style="66" hidden="1" customWidth="1"/>
    <col min="11102" max="11102" width="5.44140625" style="66" customWidth="1"/>
    <col min="11103" max="11107" width="7" style="66" hidden="1" customWidth="1"/>
    <col min="11108" max="11108" width="5.88671875" style="66" customWidth="1"/>
    <col min="11109" max="11110" width="7" style="66" hidden="1" customWidth="1"/>
    <col min="11111" max="11111" width="5.44140625" style="66" customWidth="1"/>
    <col min="11112" max="11113" width="7" style="66" hidden="1" customWidth="1"/>
    <col min="11114" max="11114" width="5.44140625" style="66" customWidth="1"/>
    <col min="11115" max="11116" width="7" style="66" hidden="1" customWidth="1"/>
    <col min="11117" max="11117" width="6" style="66" customWidth="1"/>
    <col min="11118" max="11122" width="7" style="66" hidden="1" customWidth="1"/>
    <col min="11123" max="11123" width="5" style="66" customWidth="1"/>
    <col min="11124" max="11131" width="7" style="66" hidden="1" customWidth="1"/>
    <col min="11132" max="11132" width="5" style="66" customWidth="1"/>
    <col min="11133" max="11133" width="7" style="66" hidden="1" customWidth="1"/>
    <col min="11134" max="11134" width="5" style="66" customWidth="1"/>
    <col min="11135" max="11135" width="9.44140625" style="66" customWidth="1"/>
    <col min="11136" max="11136" width="7" style="66" hidden="1" customWidth="1"/>
    <col min="11137" max="11137" width="5" style="66" customWidth="1"/>
    <col min="11138" max="11139" width="7" style="66" hidden="1" customWidth="1"/>
    <col min="11140" max="11140" width="5" style="66" customWidth="1"/>
    <col min="11141" max="11142" width="7" style="66" hidden="1" customWidth="1"/>
    <col min="11143" max="11143" width="5" style="66" customWidth="1"/>
    <col min="11144" max="11145" width="7" style="66" hidden="1" customWidth="1"/>
    <col min="11146" max="11146" width="5" style="66" customWidth="1"/>
    <col min="11147" max="11148" width="7" style="66" hidden="1" customWidth="1"/>
    <col min="11149" max="11149" width="5" style="66" customWidth="1"/>
    <col min="11150" max="11151" width="7" style="66" hidden="1" customWidth="1"/>
    <col min="11152" max="11152" width="5" style="66" customWidth="1"/>
    <col min="11153" max="11153" width="7" style="66" hidden="1" customWidth="1"/>
    <col min="11154" max="11154" width="6.44140625" style="66" customWidth="1"/>
    <col min="11155" max="11155" width="7" style="66" hidden="1" customWidth="1"/>
    <col min="11156" max="11156" width="7.109375" style="66" customWidth="1"/>
    <col min="11157" max="11158" width="7" style="66" hidden="1" customWidth="1"/>
    <col min="11159" max="11159" width="7.109375" style="66" customWidth="1"/>
    <col min="11160" max="11161" width="7" style="66" hidden="1" customWidth="1"/>
    <col min="11162" max="11162" width="7.109375" style="66" customWidth="1"/>
    <col min="11163" max="11164" width="7" style="66" hidden="1" customWidth="1"/>
    <col min="11165" max="11165" width="7.109375" style="66" customWidth="1"/>
    <col min="11166" max="11167" width="7" style="66" hidden="1" customWidth="1"/>
    <col min="11168" max="11168" width="7.109375" style="66" customWidth="1"/>
    <col min="11169" max="11170" width="7" style="66" hidden="1" customWidth="1"/>
    <col min="11171" max="11171" width="7.109375" style="66" customWidth="1"/>
    <col min="11172" max="11173" width="7" style="66" hidden="1" customWidth="1"/>
    <col min="11174" max="11174" width="7.109375" style="66" customWidth="1"/>
    <col min="11175" max="11176" width="7" style="66" hidden="1" customWidth="1"/>
    <col min="11177" max="11177" width="7.109375" style="66" customWidth="1"/>
    <col min="11178" max="11178" width="7" style="66" hidden="1" customWidth="1"/>
    <col min="11179" max="11179" width="6.44140625" style="66" customWidth="1"/>
    <col min="11180" max="11181" width="7" style="66" hidden="1" customWidth="1"/>
    <col min="11182" max="11182" width="6.88671875" style="66" customWidth="1"/>
    <col min="11183" max="11187" width="7" style="66" hidden="1" customWidth="1"/>
    <col min="11188" max="11188" width="6.44140625" style="66" customWidth="1"/>
    <col min="11189" max="11193" width="7" style="66" hidden="1" customWidth="1"/>
    <col min="11194" max="11194" width="6.44140625" style="66" customWidth="1"/>
    <col min="11195" max="11196" width="7" style="66" hidden="1" customWidth="1"/>
    <col min="11197" max="11197" width="7.5546875" style="66" customWidth="1"/>
    <col min="11198" max="11198" width="7" style="66" hidden="1" customWidth="1"/>
    <col min="11199" max="11199" width="9.44140625" style="66" customWidth="1"/>
    <col min="11200" max="11200" width="7" style="66" hidden="1" customWidth="1"/>
    <col min="11201" max="11204" width="6.44140625" style="66" customWidth="1"/>
    <col min="11205" max="11205" width="6.88671875" style="66" customWidth="1"/>
    <col min="11206" max="11206" width="6.44140625" style="66" customWidth="1"/>
    <col min="11207" max="11223" width="7" style="66" hidden="1" customWidth="1"/>
    <col min="11224" max="11224" width="6.5546875" style="66" customWidth="1"/>
    <col min="11225" max="11225" width="6.44140625" style="66" customWidth="1"/>
    <col min="11226" max="11227" width="7" style="66" hidden="1" customWidth="1"/>
    <col min="11228" max="11228" width="6.44140625" style="66" customWidth="1"/>
    <col min="11229" max="11230" width="7" style="66" hidden="1" customWidth="1"/>
    <col min="11231" max="11231" width="7.44140625" style="66" customWidth="1"/>
    <col min="11232" max="11232" width="7" style="66" hidden="1" customWidth="1"/>
    <col min="11233" max="11233" width="6.44140625" style="66" customWidth="1"/>
    <col min="11234" max="11234" width="7" style="66" hidden="1" customWidth="1"/>
    <col min="11235" max="11235" width="9" style="66" customWidth="1"/>
    <col min="11236" max="11237" width="7" style="66" hidden="1" customWidth="1"/>
    <col min="11238" max="11238" width="8.5546875" style="66" customWidth="1"/>
    <col min="11239" max="11240" width="7" style="66" hidden="1" customWidth="1"/>
    <col min="11241" max="11241" width="6.44140625" style="66" customWidth="1"/>
    <col min="11242" max="11243" width="7" style="66" hidden="1" customWidth="1"/>
    <col min="11244" max="11244" width="7" style="66" customWidth="1"/>
    <col min="11245" max="11247" width="7" style="66" hidden="1" customWidth="1"/>
    <col min="11248" max="11248" width="7" style="66" customWidth="1"/>
    <col min="11249" max="11250" width="7" style="66" hidden="1" customWidth="1"/>
    <col min="11251" max="11251" width="7.5546875" style="66" customWidth="1"/>
    <col min="11252" max="11253" width="7" style="66" hidden="1" customWidth="1"/>
    <col min="11254" max="11254" width="7" style="66" customWidth="1"/>
    <col min="11255" max="11261" width="7" style="66" hidden="1" customWidth="1"/>
    <col min="11262" max="11262" width="6.44140625" style="66" customWidth="1"/>
    <col min="11263" max="11272" width="7" style="66" hidden="1" customWidth="1"/>
    <col min="11273" max="11273" width="7" style="66" hidden="1"/>
    <col min="11274" max="11274" width="41.44140625" style="66" customWidth="1"/>
    <col min="11275" max="11275" width="6.44140625" style="66" customWidth="1"/>
    <col min="11276" max="11276" width="14.6640625" style="66" customWidth="1"/>
    <col min="11277" max="11277" width="11.44140625" style="66" customWidth="1"/>
    <col min="11278" max="11279" width="13" style="66" customWidth="1"/>
    <col min="11280" max="11289" width="9.44140625" style="66" customWidth="1"/>
    <col min="11290" max="11290" width="8.88671875" style="66" customWidth="1"/>
    <col min="11291" max="11291" width="9.44140625" style="66" customWidth="1"/>
    <col min="11292" max="11292" width="10.109375" style="66" customWidth="1"/>
    <col min="11293" max="11293" width="6.44140625" style="66" customWidth="1"/>
    <col min="11294" max="11294" width="6.88671875" style="66" customWidth="1"/>
    <col min="11295" max="11296" width="6.5546875" style="66" customWidth="1"/>
    <col min="11297" max="11297" width="6.33203125" style="66" customWidth="1"/>
    <col min="11298" max="11298" width="7.5546875" style="66" customWidth="1"/>
    <col min="11299" max="11299" width="9.88671875" style="66" customWidth="1"/>
    <col min="11300" max="11300" width="7" style="66" hidden="1" customWidth="1"/>
    <col min="11301" max="11302" width="11.44140625" style="66" customWidth="1"/>
    <col min="11303" max="11303" width="35.6640625" style="66" customWidth="1"/>
    <col min="11304" max="11304" width="9.109375" style="66" bestFit="1" customWidth="1"/>
    <col min="11305" max="11305" width="24.5546875" style="66" customWidth="1"/>
    <col min="11306" max="11306" width="14.109375" style="66" customWidth="1"/>
    <col min="11307" max="11307" width="25.33203125" style="66" customWidth="1"/>
    <col min="11308" max="11308" width="9.109375" style="66" bestFit="1" customWidth="1"/>
    <col min="11309" max="11309" width="14.6640625" style="66" customWidth="1"/>
    <col min="11310" max="11311" width="12.109375" style="66" customWidth="1"/>
    <col min="11312" max="11312" width="14.5546875" style="66" customWidth="1"/>
    <col min="11313" max="11313" width="5" style="66" customWidth="1"/>
    <col min="11314" max="11315" width="7" style="66" hidden="1" customWidth="1"/>
    <col min="11316" max="11316" width="5" style="66" customWidth="1"/>
    <col min="11317" max="11318" width="7" style="66" hidden="1" customWidth="1"/>
    <col min="11319" max="11319" width="5" style="66" customWidth="1"/>
    <col min="11320" max="11321" width="7" style="66" hidden="1" customWidth="1"/>
    <col min="11322" max="11322" width="5" style="66" customWidth="1"/>
    <col min="11323" max="11324" width="7" style="66" hidden="1" customWidth="1"/>
    <col min="11325" max="11325" width="5" style="66" customWidth="1"/>
    <col min="11326" max="11327" width="7" style="66" hidden="1" customWidth="1"/>
    <col min="11328" max="11328" width="5" style="66" customWidth="1"/>
    <col min="11329" max="11330" width="7" style="66" hidden="1" customWidth="1"/>
    <col min="11331" max="11331" width="6.44140625" style="66" customWidth="1"/>
    <col min="11332" max="11339" width="7" style="66" hidden="1" customWidth="1"/>
    <col min="11340" max="11340" width="6.88671875" style="66" customWidth="1"/>
    <col min="11341" max="11342" width="7" style="66" hidden="1" customWidth="1"/>
    <col min="11343" max="11343" width="6.44140625" style="66" customWidth="1"/>
    <col min="11344" max="11345" width="7" style="66" hidden="1" customWidth="1"/>
    <col min="11346" max="11346" width="5.44140625" style="66" customWidth="1"/>
    <col min="11347" max="11348" width="7" style="66" hidden="1" customWidth="1"/>
    <col min="11349" max="11349" width="4.88671875" style="66" customWidth="1"/>
    <col min="11350" max="11357" width="7" style="66" hidden="1" customWidth="1"/>
    <col min="11358" max="11358" width="5.44140625" style="66" customWidth="1"/>
    <col min="11359" max="11363" width="7" style="66" hidden="1" customWidth="1"/>
    <col min="11364" max="11364" width="5.88671875" style="66" customWidth="1"/>
    <col min="11365" max="11366" width="7" style="66" hidden="1" customWidth="1"/>
    <col min="11367" max="11367" width="5.44140625" style="66" customWidth="1"/>
    <col min="11368" max="11369" width="7" style="66" hidden="1" customWidth="1"/>
    <col min="11370" max="11370" width="5.44140625" style="66" customWidth="1"/>
    <col min="11371" max="11372" width="7" style="66" hidden="1" customWidth="1"/>
    <col min="11373" max="11373" width="6" style="66" customWidth="1"/>
    <col min="11374" max="11378" width="7" style="66" hidden="1" customWidth="1"/>
    <col min="11379" max="11379" width="5" style="66" customWidth="1"/>
    <col min="11380" max="11387" width="7" style="66" hidden="1" customWidth="1"/>
    <col min="11388" max="11388" width="5" style="66" customWidth="1"/>
    <col min="11389" max="11389" width="7" style="66" hidden="1" customWidth="1"/>
    <col min="11390" max="11390" width="5" style="66" customWidth="1"/>
    <col min="11391" max="11391" width="9.44140625" style="66" customWidth="1"/>
    <col min="11392" max="11392" width="7" style="66" hidden="1" customWidth="1"/>
    <col min="11393" max="11393" width="5" style="66" customWidth="1"/>
    <col min="11394" max="11395" width="7" style="66" hidden="1" customWidth="1"/>
    <col min="11396" max="11396" width="5" style="66" customWidth="1"/>
    <col min="11397" max="11398" width="7" style="66" hidden="1" customWidth="1"/>
    <col min="11399" max="11399" width="5" style="66" customWidth="1"/>
    <col min="11400" max="11401" width="7" style="66" hidden="1" customWidth="1"/>
    <col min="11402" max="11402" width="5" style="66" customWidth="1"/>
    <col min="11403" max="11404" width="7" style="66" hidden="1" customWidth="1"/>
    <col min="11405" max="11405" width="5" style="66" customWidth="1"/>
    <col min="11406" max="11407" width="7" style="66" hidden="1" customWidth="1"/>
    <col min="11408" max="11408" width="5" style="66" customWidth="1"/>
    <col min="11409" max="11409" width="7" style="66" hidden="1" customWidth="1"/>
    <col min="11410" max="11410" width="6.44140625" style="66" customWidth="1"/>
    <col min="11411" max="11411" width="7" style="66" hidden="1" customWidth="1"/>
    <col min="11412" max="11412" width="7.109375" style="66" customWidth="1"/>
    <col min="11413" max="11414" width="7" style="66" hidden="1" customWidth="1"/>
    <col min="11415" max="11415" width="7.109375" style="66" customWidth="1"/>
    <col min="11416" max="11417" width="7" style="66" hidden="1" customWidth="1"/>
    <col min="11418" max="11418" width="7.109375" style="66" customWidth="1"/>
    <col min="11419" max="11420" width="7" style="66" hidden="1" customWidth="1"/>
    <col min="11421" max="11421" width="7.109375" style="66" customWidth="1"/>
    <col min="11422" max="11423" width="7" style="66" hidden="1" customWidth="1"/>
    <col min="11424" max="11424" width="7.109375" style="66" customWidth="1"/>
    <col min="11425" max="11426" width="7" style="66" hidden="1" customWidth="1"/>
    <col min="11427" max="11427" width="7.109375" style="66" customWidth="1"/>
    <col min="11428" max="11429" width="7" style="66" hidden="1" customWidth="1"/>
    <col min="11430" max="11430" width="7.109375" style="66" customWidth="1"/>
    <col min="11431" max="11432" width="7" style="66" hidden="1" customWidth="1"/>
    <col min="11433" max="11433" width="7.109375" style="66" customWidth="1"/>
    <col min="11434" max="11434" width="7" style="66" hidden="1" customWidth="1"/>
    <col min="11435" max="11435" width="6.44140625" style="66" customWidth="1"/>
    <col min="11436" max="11437" width="7" style="66" hidden="1" customWidth="1"/>
    <col min="11438" max="11438" width="6.88671875" style="66" customWidth="1"/>
    <col min="11439" max="11443" width="7" style="66" hidden="1" customWidth="1"/>
    <col min="11444" max="11444" width="6.44140625" style="66" customWidth="1"/>
    <col min="11445" max="11449" width="7" style="66" hidden="1" customWidth="1"/>
    <col min="11450" max="11450" width="6.44140625" style="66" customWidth="1"/>
    <col min="11451" max="11452" width="7" style="66" hidden="1" customWidth="1"/>
    <col min="11453" max="11453" width="7.5546875" style="66" customWidth="1"/>
    <col min="11454" max="11454" width="7" style="66" hidden="1" customWidth="1"/>
    <col min="11455" max="11455" width="9.44140625" style="66" customWidth="1"/>
    <col min="11456" max="11456" width="7" style="66" hidden="1" customWidth="1"/>
    <col min="11457" max="11460" width="6.44140625" style="66" customWidth="1"/>
    <col min="11461" max="11461" width="6.88671875" style="66" customWidth="1"/>
    <col min="11462" max="11462" width="6.44140625" style="66" customWidth="1"/>
    <col min="11463" max="11479" width="7" style="66" hidden="1" customWidth="1"/>
    <col min="11480" max="11480" width="6.5546875" style="66" customWidth="1"/>
    <col min="11481" max="11481" width="6.44140625" style="66" customWidth="1"/>
    <col min="11482" max="11483" width="7" style="66" hidden="1" customWidth="1"/>
    <col min="11484" max="11484" width="6.44140625" style="66" customWidth="1"/>
    <col min="11485" max="11486" width="7" style="66" hidden="1" customWidth="1"/>
    <col min="11487" max="11487" width="7.44140625" style="66" customWidth="1"/>
    <col min="11488" max="11488" width="7" style="66" hidden="1" customWidth="1"/>
    <col min="11489" max="11489" width="6.44140625" style="66" customWidth="1"/>
    <col min="11490" max="11490" width="7" style="66" hidden="1" customWidth="1"/>
    <col min="11491" max="11491" width="9" style="66" customWidth="1"/>
    <col min="11492" max="11493" width="7" style="66" hidden="1" customWidth="1"/>
    <col min="11494" max="11494" width="8.5546875" style="66" customWidth="1"/>
    <col min="11495" max="11496" width="7" style="66" hidden="1" customWidth="1"/>
    <col min="11497" max="11497" width="6.44140625" style="66" customWidth="1"/>
    <col min="11498" max="11499" width="7" style="66" hidden="1" customWidth="1"/>
    <col min="11500" max="11500" width="7" style="66" customWidth="1"/>
    <col min="11501" max="11503" width="7" style="66" hidden="1" customWidth="1"/>
    <col min="11504" max="11504" width="7" style="66" customWidth="1"/>
    <col min="11505" max="11506" width="7" style="66" hidden="1" customWidth="1"/>
    <col min="11507" max="11507" width="7.5546875" style="66" customWidth="1"/>
    <col min="11508" max="11509" width="7" style="66" hidden="1" customWidth="1"/>
    <col min="11510" max="11510" width="7" style="66" customWidth="1"/>
    <col min="11511" max="11517" width="7" style="66" hidden="1" customWidth="1"/>
    <col min="11518" max="11518" width="6.44140625" style="66" customWidth="1"/>
    <col min="11519" max="11528" width="7" style="66" hidden="1" customWidth="1"/>
    <col min="11529" max="11529" width="7" style="66" hidden="1"/>
    <col min="11530" max="11530" width="41.44140625" style="66" customWidth="1"/>
    <col min="11531" max="11531" width="6.44140625" style="66" customWidth="1"/>
    <col min="11532" max="11532" width="14.6640625" style="66" customWidth="1"/>
    <col min="11533" max="11533" width="11.44140625" style="66" customWidth="1"/>
    <col min="11534" max="11535" width="13" style="66" customWidth="1"/>
    <col min="11536" max="11545" width="9.44140625" style="66" customWidth="1"/>
    <col min="11546" max="11546" width="8.88671875" style="66" customWidth="1"/>
    <col min="11547" max="11547" width="9.44140625" style="66" customWidth="1"/>
    <col min="11548" max="11548" width="10.109375" style="66" customWidth="1"/>
    <col min="11549" max="11549" width="6.44140625" style="66" customWidth="1"/>
    <col min="11550" max="11550" width="6.88671875" style="66" customWidth="1"/>
    <col min="11551" max="11552" width="6.5546875" style="66" customWidth="1"/>
    <col min="11553" max="11553" width="6.33203125" style="66" customWidth="1"/>
    <col min="11554" max="11554" width="7.5546875" style="66" customWidth="1"/>
    <col min="11555" max="11555" width="9.88671875" style="66" customWidth="1"/>
    <col min="11556" max="11556" width="7" style="66" hidden="1" customWidth="1"/>
    <col min="11557" max="11558" width="11.44140625" style="66" customWidth="1"/>
    <col min="11559" max="11559" width="35.6640625" style="66" customWidth="1"/>
    <col min="11560" max="11560" width="9.109375" style="66" bestFit="1" customWidth="1"/>
    <col min="11561" max="11561" width="24.5546875" style="66" customWidth="1"/>
    <col min="11562" max="11562" width="14.109375" style="66" customWidth="1"/>
    <col min="11563" max="11563" width="25.33203125" style="66" customWidth="1"/>
    <col min="11564" max="11564" width="9.109375" style="66" bestFit="1" customWidth="1"/>
    <col min="11565" max="11565" width="14.6640625" style="66" customWidth="1"/>
    <col min="11566" max="11567" width="12.109375" style="66" customWidth="1"/>
    <col min="11568" max="11568" width="14.5546875" style="66" customWidth="1"/>
    <col min="11569" max="11569" width="5" style="66" customWidth="1"/>
    <col min="11570" max="11571" width="7" style="66" hidden="1" customWidth="1"/>
    <col min="11572" max="11572" width="5" style="66" customWidth="1"/>
    <col min="11573" max="11574" width="7" style="66" hidden="1" customWidth="1"/>
    <col min="11575" max="11575" width="5" style="66" customWidth="1"/>
    <col min="11576" max="11577" width="7" style="66" hidden="1" customWidth="1"/>
    <col min="11578" max="11578" width="5" style="66" customWidth="1"/>
    <col min="11579" max="11580" width="7" style="66" hidden="1" customWidth="1"/>
    <col min="11581" max="11581" width="5" style="66" customWidth="1"/>
    <col min="11582" max="11583" width="7" style="66" hidden="1" customWidth="1"/>
    <col min="11584" max="11584" width="5" style="66" customWidth="1"/>
    <col min="11585" max="11586" width="7" style="66" hidden="1" customWidth="1"/>
    <col min="11587" max="11587" width="6.44140625" style="66" customWidth="1"/>
    <col min="11588" max="11595" width="7" style="66" hidden="1" customWidth="1"/>
    <col min="11596" max="11596" width="6.88671875" style="66" customWidth="1"/>
    <col min="11597" max="11598" width="7" style="66" hidden="1" customWidth="1"/>
    <col min="11599" max="11599" width="6.44140625" style="66" customWidth="1"/>
    <col min="11600" max="11601" width="7" style="66" hidden="1" customWidth="1"/>
    <col min="11602" max="11602" width="5.44140625" style="66" customWidth="1"/>
    <col min="11603" max="11604" width="7" style="66" hidden="1" customWidth="1"/>
    <col min="11605" max="11605" width="4.88671875" style="66" customWidth="1"/>
    <col min="11606" max="11613" width="7" style="66" hidden="1" customWidth="1"/>
    <col min="11614" max="11614" width="5.44140625" style="66" customWidth="1"/>
    <col min="11615" max="11619" width="7" style="66" hidden="1" customWidth="1"/>
    <col min="11620" max="11620" width="5.88671875" style="66" customWidth="1"/>
    <col min="11621" max="11622" width="7" style="66" hidden="1" customWidth="1"/>
    <col min="11623" max="11623" width="5.44140625" style="66" customWidth="1"/>
    <col min="11624" max="11625" width="7" style="66" hidden="1" customWidth="1"/>
    <col min="11626" max="11626" width="5.44140625" style="66" customWidth="1"/>
    <col min="11627" max="11628" width="7" style="66" hidden="1" customWidth="1"/>
    <col min="11629" max="11629" width="6" style="66" customWidth="1"/>
    <col min="11630" max="11634" width="7" style="66" hidden="1" customWidth="1"/>
    <col min="11635" max="11635" width="5" style="66" customWidth="1"/>
    <col min="11636" max="11643" width="7" style="66" hidden="1" customWidth="1"/>
    <col min="11644" max="11644" width="5" style="66" customWidth="1"/>
    <col min="11645" max="11645" width="7" style="66" hidden="1" customWidth="1"/>
    <col min="11646" max="11646" width="5" style="66" customWidth="1"/>
    <col min="11647" max="11647" width="9.44140625" style="66" customWidth="1"/>
    <col min="11648" max="11648" width="7" style="66" hidden="1" customWidth="1"/>
    <col min="11649" max="11649" width="5" style="66" customWidth="1"/>
    <col min="11650" max="11651" width="7" style="66" hidden="1" customWidth="1"/>
    <col min="11652" max="11652" width="5" style="66" customWidth="1"/>
    <col min="11653" max="11654" width="7" style="66" hidden="1" customWidth="1"/>
    <col min="11655" max="11655" width="5" style="66" customWidth="1"/>
    <col min="11656" max="11657" width="7" style="66" hidden="1" customWidth="1"/>
    <col min="11658" max="11658" width="5" style="66" customWidth="1"/>
    <col min="11659" max="11660" width="7" style="66" hidden="1" customWidth="1"/>
    <col min="11661" max="11661" width="5" style="66" customWidth="1"/>
    <col min="11662" max="11663" width="7" style="66" hidden="1" customWidth="1"/>
    <col min="11664" max="11664" width="5" style="66" customWidth="1"/>
    <col min="11665" max="11665" width="7" style="66" hidden="1" customWidth="1"/>
    <col min="11666" max="11666" width="6.44140625" style="66" customWidth="1"/>
    <col min="11667" max="11667" width="7" style="66" hidden="1" customWidth="1"/>
    <col min="11668" max="11668" width="7.109375" style="66" customWidth="1"/>
    <col min="11669" max="11670" width="7" style="66" hidden="1" customWidth="1"/>
    <col min="11671" max="11671" width="7.109375" style="66" customWidth="1"/>
    <col min="11672" max="11673" width="7" style="66" hidden="1" customWidth="1"/>
    <col min="11674" max="11674" width="7.109375" style="66" customWidth="1"/>
    <col min="11675" max="11676" width="7" style="66" hidden="1" customWidth="1"/>
    <col min="11677" max="11677" width="7.109375" style="66" customWidth="1"/>
    <col min="11678" max="11679" width="7" style="66" hidden="1" customWidth="1"/>
    <col min="11680" max="11680" width="7.109375" style="66" customWidth="1"/>
    <col min="11681" max="11682" width="7" style="66" hidden="1" customWidth="1"/>
    <col min="11683" max="11683" width="7.109375" style="66" customWidth="1"/>
    <col min="11684" max="11685" width="7" style="66" hidden="1" customWidth="1"/>
    <col min="11686" max="11686" width="7.109375" style="66" customWidth="1"/>
    <col min="11687" max="11688" width="7" style="66" hidden="1" customWidth="1"/>
    <col min="11689" max="11689" width="7.109375" style="66" customWidth="1"/>
    <col min="11690" max="11690" width="7" style="66" hidden="1" customWidth="1"/>
    <col min="11691" max="11691" width="6.44140625" style="66" customWidth="1"/>
    <col min="11692" max="11693" width="7" style="66" hidden="1" customWidth="1"/>
    <col min="11694" max="11694" width="6.88671875" style="66" customWidth="1"/>
    <col min="11695" max="11699" width="7" style="66" hidden="1" customWidth="1"/>
    <col min="11700" max="11700" width="6.44140625" style="66" customWidth="1"/>
    <col min="11701" max="11705" width="7" style="66" hidden="1" customWidth="1"/>
    <col min="11706" max="11706" width="6.44140625" style="66" customWidth="1"/>
    <col min="11707" max="11708" width="7" style="66" hidden="1" customWidth="1"/>
    <col min="11709" max="11709" width="7.5546875" style="66" customWidth="1"/>
    <col min="11710" max="11710" width="7" style="66" hidden="1" customWidth="1"/>
    <col min="11711" max="11711" width="9.44140625" style="66" customWidth="1"/>
    <col min="11712" max="11712" width="7" style="66" hidden="1" customWidth="1"/>
    <col min="11713" max="11716" width="6.44140625" style="66" customWidth="1"/>
    <col min="11717" max="11717" width="6.88671875" style="66" customWidth="1"/>
    <col min="11718" max="11718" width="6.44140625" style="66" customWidth="1"/>
    <col min="11719" max="11735" width="7" style="66" hidden="1" customWidth="1"/>
    <col min="11736" max="11736" width="6.5546875" style="66" customWidth="1"/>
    <col min="11737" max="11737" width="6.44140625" style="66" customWidth="1"/>
    <col min="11738" max="11739" width="7" style="66" hidden="1" customWidth="1"/>
    <col min="11740" max="11740" width="6.44140625" style="66" customWidth="1"/>
    <col min="11741" max="11742" width="7" style="66" hidden="1" customWidth="1"/>
    <col min="11743" max="11743" width="7.44140625" style="66" customWidth="1"/>
    <col min="11744" max="11744" width="7" style="66" hidden="1" customWidth="1"/>
    <col min="11745" max="11745" width="6.44140625" style="66" customWidth="1"/>
    <col min="11746" max="11746" width="7" style="66" hidden="1" customWidth="1"/>
    <col min="11747" max="11747" width="9" style="66" customWidth="1"/>
    <col min="11748" max="11749" width="7" style="66" hidden="1" customWidth="1"/>
    <col min="11750" max="11750" width="8.5546875" style="66" customWidth="1"/>
    <col min="11751" max="11752" width="7" style="66" hidden="1" customWidth="1"/>
    <col min="11753" max="11753" width="6.44140625" style="66" customWidth="1"/>
    <col min="11754" max="11755" width="7" style="66" hidden="1" customWidth="1"/>
    <col min="11756" max="11756" width="7" style="66" customWidth="1"/>
    <col min="11757" max="11759" width="7" style="66" hidden="1" customWidth="1"/>
    <col min="11760" max="11760" width="7" style="66" customWidth="1"/>
    <col min="11761" max="11762" width="7" style="66" hidden="1" customWidth="1"/>
    <col min="11763" max="11763" width="7.5546875" style="66" customWidth="1"/>
    <col min="11764" max="11765" width="7" style="66" hidden="1" customWidth="1"/>
    <col min="11766" max="11766" width="7" style="66" customWidth="1"/>
    <col min="11767" max="11773" width="7" style="66" hidden="1" customWidth="1"/>
    <col min="11774" max="11774" width="6.44140625" style="66" customWidth="1"/>
    <col min="11775" max="11784" width="7" style="66" hidden="1" customWidth="1"/>
    <col min="11785" max="11785" width="7" style="66" hidden="1"/>
    <col min="11786" max="11786" width="41.44140625" style="66" customWidth="1"/>
    <col min="11787" max="11787" width="6.44140625" style="66" customWidth="1"/>
    <col min="11788" max="11788" width="14.6640625" style="66" customWidth="1"/>
    <col min="11789" max="11789" width="11.44140625" style="66" customWidth="1"/>
    <col min="11790" max="11791" width="13" style="66" customWidth="1"/>
    <col min="11792" max="11801" width="9.44140625" style="66" customWidth="1"/>
    <col min="11802" max="11802" width="8.88671875" style="66" customWidth="1"/>
    <col min="11803" max="11803" width="9.44140625" style="66" customWidth="1"/>
    <col min="11804" max="11804" width="10.109375" style="66" customWidth="1"/>
    <col min="11805" max="11805" width="6.44140625" style="66" customWidth="1"/>
    <col min="11806" max="11806" width="6.88671875" style="66" customWidth="1"/>
    <col min="11807" max="11808" width="6.5546875" style="66" customWidth="1"/>
    <col min="11809" max="11809" width="6.33203125" style="66" customWidth="1"/>
    <col min="11810" max="11810" width="7.5546875" style="66" customWidth="1"/>
    <col min="11811" max="11811" width="9.88671875" style="66" customWidth="1"/>
    <col min="11812" max="11812" width="7" style="66" hidden="1" customWidth="1"/>
    <col min="11813" max="11814" width="11.44140625" style="66" customWidth="1"/>
    <col min="11815" max="11815" width="35.6640625" style="66" customWidth="1"/>
    <col min="11816" max="11816" width="9.109375" style="66" bestFit="1" customWidth="1"/>
    <col min="11817" max="11817" width="24.5546875" style="66" customWidth="1"/>
    <col min="11818" max="11818" width="14.109375" style="66" customWidth="1"/>
    <col min="11819" max="11819" width="25.33203125" style="66" customWidth="1"/>
    <col min="11820" max="11820" width="9.109375" style="66" bestFit="1" customWidth="1"/>
    <col min="11821" max="11821" width="14.6640625" style="66" customWidth="1"/>
    <col min="11822" max="11823" width="12.109375" style="66" customWidth="1"/>
    <col min="11824" max="11824" width="14.5546875" style="66" customWidth="1"/>
    <col min="11825" max="11825" width="5" style="66" customWidth="1"/>
    <col min="11826" max="11827" width="7" style="66" hidden="1" customWidth="1"/>
    <col min="11828" max="11828" width="5" style="66" customWidth="1"/>
    <col min="11829" max="11830" width="7" style="66" hidden="1" customWidth="1"/>
    <col min="11831" max="11831" width="5" style="66" customWidth="1"/>
    <col min="11832" max="11833" width="7" style="66" hidden="1" customWidth="1"/>
    <col min="11834" max="11834" width="5" style="66" customWidth="1"/>
    <col min="11835" max="11836" width="7" style="66" hidden="1" customWidth="1"/>
    <col min="11837" max="11837" width="5" style="66" customWidth="1"/>
    <col min="11838" max="11839" width="7" style="66" hidden="1" customWidth="1"/>
    <col min="11840" max="11840" width="5" style="66" customWidth="1"/>
    <col min="11841" max="11842" width="7" style="66" hidden="1" customWidth="1"/>
    <col min="11843" max="11843" width="6.44140625" style="66" customWidth="1"/>
    <col min="11844" max="11851" width="7" style="66" hidden="1" customWidth="1"/>
    <col min="11852" max="11852" width="6.88671875" style="66" customWidth="1"/>
    <col min="11853" max="11854" width="7" style="66" hidden="1" customWidth="1"/>
    <col min="11855" max="11855" width="6.44140625" style="66" customWidth="1"/>
    <col min="11856" max="11857" width="7" style="66" hidden="1" customWidth="1"/>
    <col min="11858" max="11858" width="5.44140625" style="66" customWidth="1"/>
    <col min="11859" max="11860" width="7" style="66" hidden="1" customWidth="1"/>
    <col min="11861" max="11861" width="4.88671875" style="66" customWidth="1"/>
    <col min="11862" max="11869" width="7" style="66" hidden="1" customWidth="1"/>
    <col min="11870" max="11870" width="5.44140625" style="66" customWidth="1"/>
    <col min="11871" max="11875" width="7" style="66" hidden="1" customWidth="1"/>
    <col min="11876" max="11876" width="5.88671875" style="66" customWidth="1"/>
    <col min="11877" max="11878" width="7" style="66" hidden="1" customWidth="1"/>
    <col min="11879" max="11879" width="5.44140625" style="66" customWidth="1"/>
    <col min="11880" max="11881" width="7" style="66" hidden="1" customWidth="1"/>
    <col min="11882" max="11882" width="5.44140625" style="66" customWidth="1"/>
    <col min="11883" max="11884" width="7" style="66" hidden="1" customWidth="1"/>
    <col min="11885" max="11885" width="6" style="66" customWidth="1"/>
    <col min="11886" max="11890" width="7" style="66" hidden="1" customWidth="1"/>
    <col min="11891" max="11891" width="5" style="66" customWidth="1"/>
    <col min="11892" max="11899" width="7" style="66" hidden="1" customWidth="1"/>
    <col min="11900" max="11900" width="5" style="66" customWidth="1"/>
    <col min="11901" max="11901" width="7" style="66" hidden="1" customWidth="1"/>
    <col min="11902" max="11902" width="5" style="66" customWidth="1"/>
    <col min="11903" max="11903" width="9.44140625" style="66" customWidth="1"/>
    <col min="11904" max="11904" width="7" style="66" hidden="1" customWidth="1"/>
    <col min="11905" max="11905" width="5" style="66" customWidth="1"/>
    <col min="11906" max="11907" width="7" style="66" hidden="1" customWidth="1"/>
    <col min="11908" max="11908" width="5" style="66" customWidth="1"/>
    <col min="11909" max="11910" width="7" style="66" hidden="1" customWidth="1"/>
    <col min="11911" max="11911" width="5" style="66" customWidth="1"/>
    <col min="11912" max="11913" width="7" style="66" hidden="1" customWidth="1"/>
    <col min="11914" max="11914" width="5" style="66" customWidth="1"/>
    <col min="11915" max="11916" width="7" style="66" hidden="1" customWidth="1"/>
    <col min="11917" max="11917" width="5" style="66" customWidth="1"/>
    <col min="11918" max="11919" width="7" style="66" hidden="1" customWidth="1"/>
    <col min="11920" max="11920" width="5" style="66" customWidth="1"/>
    <col min="11921" max="11921" width="7" style="66" hidden="1" customWidth="1"/>
    <col min="11922" max="11922" width="6.44140625" style="66" customWidth="1"/>
    <col min="11923" max="11923" width="7" style="66" hidden="1" customWidth="1"/>
    <col min="11924" max="11924" width="7.109375" style="66" customWidth="1"/>
    <col min="11925" max="11926" width="7" style="66" hidden="1" customWidth="1"/>
    <col min="11927" max="11927" width="7.109375" style="66" customWidth="1"/>
    <col min="11928" max="11929" width="7" style="66" hidden="1" customWidth="1"/>
    <col min="11930" max="11930" width="7.109375" style="66" customWidth="1"/>
    <col min="11931" max="11932" width="7" style="66" hidden="1" customWidth="1"/>
    <col min="11933" max="11933" width="7.109375" style="66" customWidth="1"/>
    <col min="11934" max="11935" width="7" style="66" hidden="1" customWidth="1"/>
    <col min="11936" max="11936" width="7.109375" style="66" customWidth="1"/>
    <col min="11937" max="11938" width="7" style="66" hidden="1" customWidth="1"/>
    <col min="11939" max="11939" width="7.109375" style="66" customWidth="1"/>
    <col min="11940" max="11941" width="7" style="66" hidden="1" customWidth="1"/>
    <col min="11942" max="11942" width="7.109375" style="66" customWidth="1"/>
    <col min="11943" max="11944" width="7" style="66" hidden="1" customWidth="1"/>
    <col min="11945" max="11945" width="7.109375" style="66" customWidth="1"/>
    <col min="11946" max="11946" width="7" style="66" hidden="1" customWidth="1"/>
    <col min="11947" max="11947" width="6.44140625" style="66" customWidth="1"/>
    <col min="11948" max="11949" width="7" style="66" hidden="1" customWidth="1"/>
    <col min="11950" max="11950" width="6.88671875" style="66" customWidth="1"/>
    <col min="11951" max="11955" width="7" style="66" hidden="1" customWidth="1"/>
    <col min="11956" max="11956" width="6.44140625" style="66" customWidth="1"/>
    <col min="11957" max="11961" width="7" style="66" hidden="1" customWidth="1"/>
    <col min="11962" max="11962" width="6.44140625" style="66" customWidth="1"/>
    <col min="11963" max="11964" width="7" style="66" hidden="1" customWidth="1"/>
    <col min="11965" max="11965" width="7.5546875" style="66" customWidth="1"/>
    <col min="11966" max="11966" width="7" style="66" hidden="1" customWidth="1"/>
    <col min="11967" max="11967" width="9.44140625" style="66" customWidth="1"/>
    <col min="11968" max="11968" width="7" style="66" hidden="1" customWidth="1"/>
    <col min="11969" max="11972" width="6.44140625" style="66" customWidth="1"/>
    <col min="11973" max="11973" width="6.88671875" style="66" customWidth="1"/>
    <col min="11974" max="11974" width="6.44140625" style="66" customWidth="1"/>
    <col min="11975" max="11991" width="7" style="66" hidden="1" customWidth="1"/>
    <col min="11992" max="11992" width="6.5546875" style="66" customWidth="1"/>
    <col min="11993" max="11993" width="6.44140625" style="66" customWidth="1"/>
    <col min="11994" max="11995" width="7" style="66" hidden="1" customWidth="1"/>
    <col min="11996" max="11996" width="6.44140625" style="66" customWidth="1"/>
    <col min="11997" max="11998" width="7" style="66" hidden="1" customWidth="1"/>
    <col min="11999" max="11999" width="7.44140625" style="66" customWidth="1"/>
    <col min="12000" max="12000" width="7" style="66" hidden="1" customWidth="1"/>
    <col min="12001" max="12001" width="6.44140625" style="66" customWidth="1"/>
    <col min="12002" max="12002" width="7" style="66" hidden="1" customWidth="1"/>
    <col min="12003" max="12003" width="9" style="66" customWidth="1"/>
    <col min="12004" max="12005" width="7" style="66" hidden="1" customWidth="1"/>
    <col min="12006" max="12006" width="8.5546875" style="66" customWidth="1"/>
    <col min="12007" max="12008" width="7" style="66" hidden="1" customWidth="1"/>
    <col min="12009" max="12009" width="6.44140625" style="66" customWidth="1"/>
    <col min="12010" max="12011" width="7" style="66" hidden="1" customWidth="1"/>
    <col min="12012" max="12012" width="7" style="66" customWidth="1"/>
    <col min="12013" max="12015" width="7" style="66" hidden="1" customWidth="1"/>
    <col min="12016" max="12016" width="7" style="66" customWidth="1"/>
    <col min="12017" max="12018" width="7" style="66" hidden="1" customWidth="1"/>
    <col min="12019" max="12019" width="7.5546875" style="66" customWidth="1"/>
    <col min="12020" max="12021" width="7" style="66" hidden="1" customWidth="1"/>
    <col min="12022" max="12022" width="7" style="66" customWidth="1"/>
    <col min="12023" max="12029" width="7" style="66" hidden="1" customWidth="1"/>
    <col min="12030" max="12030" width="6.44140625" style="66" customWidth="1"/>
    <col min="12031" max="12040" width="7" style="66" hidden="1" customWidth="1"/>
    <col min="12041" max="12041" width="7" style="66" hidden="1"/>
    <col min="12042" max="12042" width="41.44140625" style="66" customWidth="1"/>
    <col min="12043" max="12043" width="6.44140625" style="66" customWidth="1"/>
    <col min="12044" max="12044" width="14.6640625" style="66" customWidth="1"/>
    <col min="12045" max="12045" width="11.44140625" style="66" customWidth="1"/>
    <col min="12046" max="12047" width="13" style="66" customWidth="1"/>
    <col min="12048" max="12057" width="9.44140625" style="66" customWidth="1"/>
    <col min="12058" max="12058" width="8.88671875" style="66" customWidth="1"/>
    <col min="12059" max="12059" width="9.44140625" style="66" customWidth="1"/>
    <col min="12060" max="12060" width="10.109375" style="66" customWidth="1"/>
    <col min="12061" max="12061" width="6.44140625" style="66" customWidth="1"/>
    <col min="12062" max="12062" width="6.88671875" style="66" customWidth="1"/>
    <col min="12063" max="12064" width="6.5546875" style="66" customWidth="1"/>
    <col min="12065" max="12065" width="6.33203125" style="66" customWidth="1"/>
    <col min="12066" max="12066" width="7.5546875" style="66" customWidth="1"/>
    <col min="12067" max="12067" width="9.88671875" style="66" customWidth="1"/>
    <col min="12068" max="12068" width="7" style="66" hidden="1" customWidth="1"/>
    <col min="12069" max="12070" width="11.44140625" style="66" customWidth="1"/>
    <col min="12071" max="12071" width="35.6640625" style="66" customWidth="1"/>
    <col min="12072" max="12072" width="9.109375" style="66" bestFit="1" customWidth="1"/>
    <col min="12073" max="12073" width="24.5546875" style="66" customWidth="1"/>
    <col min="12074" max="12074" width="14.109375" style="66" customWidth="1"/>
    <col min="12075" max="12075" width="25.33203125" style="66" customWidth="1"/>
    <col min="12076" max="12076" width="9.109375" style="66" bestFit="1" customWidth="1"/>
    <col min="12077" max="12077" width="14.6640625" style="66" customWidth="1"/>
    <col min="12078" max="12079" width="12.109375" style="66" customWidth="1"/>
    <col min="12080" max="12080" width="14.5546875" style="66" customWidth="1"/>
    <col min="12081" max="12081" width="5" style="66" customWidth="1"/>
    <col min="12082" max="12083" width="7" style="66" hidden="1" customWidth="1"/>
    <col min="12084" max="12084" width="5" style="66" customWidth="1"/>
    <col min="12085" max="12086" width="7" style="66" hidden="1" customWidth="1"/>
    <col min="12087" max="12087" width="5" style="66" customWidth="1"/>
    <col min="12088" max="12089" width="7" style="66" hidden="1" customWidth="1"/>
    <col min="12090" max="12090" width="5" style="66" customWidth="1"/>
    <col min="12091" max="12092" width="7" style="66" hidden="1" customWidth="1"/>
    <col min="12093" max="12093" width="5" style="66" customWidth="1"/>
    <col min="12094" max="12095" width="7" style="66" hidden="1" customWidth="1"/>
    <col min="12096" max="12096" width="5" style="66" customWidth="1"/>
    <col min="12097" max="12098" width="7" style="66" hidden="1" customWidth="1"/>
    <col min="12099" max="12099" width="6.44140625" style="66" customWidth="1"/>
    <col min="12100" max="12107" width="7" style="66" hidden="1" customWidth="1"/>
    <col min="12108" max="12108" width="6.88671875" style="66" customWidth="1"/>
    <col min="12109" max="12110" width="7" style="66" hidden="1" customWidth="1"/>
    <col min="12111" max="12111" width="6.44140625" style="66" customWidth="1"/>
    <col min="12112" max="12113" width="7" style="66" hidden="1" customWidth="1"/>
    <col min="12114" max="12114" width="5.44140625" style="66" customWidth="1"/>
    <col min="12115" max="12116" width="7" style="66" hidden="1" customWidth="1"/>
    <col min="12117" max="12117" width="4.88671875" style="66" customWidth="1"/>
    <col min="12118" max="12125" width="7" style="66" hidden="1" customWidth="1"/>
    <col min="12126" max="12126" width="5.44140625" style="66" customWidth="1"/>
    <col min="12127" max="12131" width="7" style="66" hidden="1" customWidth="1"/>
    <col min="12132" max="12132" width="5.88671875" style="66" customWidth="1"/>
    <col min="12133" max="12134" width="7" style="66" hidden="1" customWidth="1"/>
    <col min="12135" max="12135" width="5.44140625" style="66" customWidth="1"/>
    <col min="12136" max="12137" width="7" style="66" hidden="1" customWidth="1"/>
    <col min="12138" max="12138" width="5.44140625" style="66" customWidth="1"/>
    <col min="12139" max="12140" width="7" style="66" hidden="1" customWidth="1"/>
    <col min="12141" max="12141" width="6" style="66" customWidth="1"/>
    <col min="12142" max="12146" width="7" style="66" hidden="1" customWidth="1"/>
    <col min="12147" max="12147" width="5" style="66" customWidth="1"/>
    <col min="12148" max="12155" width="7" style="66" hidden="1" customWidth="1"/>
    <col min="12156" max="12156" width="5" style="66" customWidth="1"/>
    <col min="12157" max="12157" width="7" style="66" hidden="1" customWidth="1"/>
    <col min="12158" max="12158" width="5" style="66" customWidth="1"/>
    <col min="12159" max="12159" width="9.44140625" style="66" customWidth="1"/>
    <col min="12160" max="12160" width="7" style="66" hidden="1" customWidth="1"/>
    <col min="12161" max="12161" width="5" style="66" customWidth="1"/>
    <col min="12162" max="12163" width="7" style="66" hidden="1" customWidth="1"/>
    <col min="12164" max="12164" width="5" style="66" customWidth="1"/>
    <col min="12165" max="12166" width="7" style="66" hidden="1" customWidth="1"/>
    <col min="12167" max="12167" width="5" style="66" customWidth="1"/>
    <col min="12168" max="12169" width="7" style="66" hidden="1" customWidth="1"/>
    <col min="12170" max="12170" width="5" style="66" customWidth="1"/>
    <col min="12171" max="12172" width="7" style="66" hidden="1" customWidth="1"/>
    <col min="12173" max="12173" width="5" style="66" customWidth="1"/>
    <col min="12174" max="12175" width="7" style="66" hidden="1" customWidth="1"/>
    <col min="12176" max="12176" width="5" style="66" customWidth="1"/>
    <col min="12177" max="12177" width="7" style="66" hidden="1" customWidth="1"/>
    <col min="12178" max="12178" width="6.44140625" style="66" customWidth="1"/>
    <col min="12179" max="12179" width="7" style="66" hidden="1" customWidth="1"/>
    <col min="12180" max="12180" width="7.109375" style="66" customWidth="1"/>
    <col min="12181" max="12182" width="7" style="66" hidden="1" customWidth="1"/>
    <col min="12183" max="12183" width="7.109375" style="66" customWidth="1"/>
    <col min="12184" max="12185" width="7" style="66" hidden="1" customWidth="1"/>
    <col min="12186" max="12186" width="7.109375" style="66" customWidth="1"/>
    <col min="12187" max="12188" width="7" style="66" hidden="1" customWidth="1"/>
    <col min="12189" max="12189" width="7.109375" style="66" customWidth="1"/>
    <col min="12190" max="12191" width="7" style="66" hidden="1" customWidth="1"/>
    <col min="12192" max="12192" width="7.109375" style="66" customWidth="1"/>
    <col min="12193" max="12194" width="7" style="66" hidden="1" customWidth="1"/>
    <col min="12195" max="12195" width="7.109375" style="66" customWidth="1"/>
    <col min="12196" max="12197" width="7" style="66" hidden="1" customWidth="1"/>
    <col min="12198" max="12198" width="7.109375" style="66" customWidth="1"/>
    <col min="12199" max="12200" width="7" style="66" hidden="1" customWidth="1"/>
    <col min="12201" max="12201" width="7.109375" style="66" customWidth="1"/>
    <col min="12202" max="12202" width="7" style="66" hidden="1" customWidth="1"/>
    <col min="12203" max="12203" width="6.44140625" style="66" customWidth="1"/>
    <col min="12204" max="12205" width="7" style="66" hidden="1" customWidth="1"/>
    <col min="12206" max="12206" width="6.88671875" style="66" customWidth="1"/>
    <col min="12207" max="12211" width="7" style="66" hidden="1" customWidth="1"/>
    <col min="12212" max="12212" width="6.44140625" style="66" customWidth="1"/>
    <col min="12213" max="12217" width="7" style="66" hidden="1" customWidth="1"/>
    <col min="12218" max="12218" width="6.44140625" style="66" customWidth="1"/>
    <col min="12219" max="12220" width="7" style="66" hidden="1" customWidth="1"/>
    <col min="12221" max="12221" width="7.5546875" style="66" customWidth="1"/>
    <col min="12222" max="12222" width="7" style="66" hidden="1" customWidth="1"/>
    <col min="12223" max="12223" width="9.44140625" style="66" customWidth="1"/>
    <col min="12224" max="12224" width="7" style="66" hidden="1" customWidth="1"/>
    <col min="12225" max="12228" width="6.44140625" style="66" customWidth="1"/>
    <col min="12229" max="12229" width="6.88671875" style="66" customWidth="1"/>
    <col min="12230" max="12230" width="6.44140625" style="66" customWidth="1"/>
    <col min="12231" max="12247" width="7" style="66" hidden="1" customWidth="1"/>
    <col min="12248" max="12248" width="6.5546875" style="66" customWidth="1"/>
    <col min="12249" max="12249" width="6.44140625" style="66" customWidth="1"/>
    <col min="12250" max="12251" width="7" style="66" hidden="1" customWidth="1"/>
    <col min="12252" max="12252" width="6.44140625" style="66" customWidth="1"/>
    <col min="12253" max="12254" width="7" style="66" hidden="1" customWidth="1"/>
    <col min="12255" max="12255" width="7.44140625" style="66" customWidth="1"/>
    <col min="12256" max="12256" width="7" style="66" hidden="1" customWidth="1"/>
    <col min="12257" max="12257" width="6.44140625" style="66" customWidth="1"/>
    <col min="12258" max="12258" width="7" style="66" hidden="1" customWidth="1"/>
    <col min="12259" max="12259" width="9" style="66" customWidth="1"/>
    <col min="12260" max="12261" width="7" style="66" hidden="1" customWidth="1"/>
    <col min="12262" max="12262" width="8.5546875" style="66" customWidth="1"/>
    <col min="12263" max="12264" width="7" style="66" hidden="1" customWidth="1"/>
    <col min="12265" max="12265" width="6.44140625" style="66" customWidth="1"/>
    <col min="12266" max="12267" width="7" style="66" hidden="1" customWidth="1"/>
    <col min="12268" max="12268" width="7" style="66" customWidth="1"/>
    <col min="12269" max="12271" width="7" style="66" hidden="1" customWidth="1"/>
    <col min="12272" max="12272" width="7" style="66" customWidth="1"/>
    <col min="12273" max="12274" width="7" style="66" hidden="1" customWidth="1"/>
    <col min="12275" max="12275" width="7.5546875" style="66" customWidth="1"/>
    <col min="12276" max="12277" width="7" style="66" hidden="1" customWidth="1"/>
    <col min="12278" max="12278" width="7" style="66" customWidth="1"/>
    <col min="12279" max="12285" width="7" style="66" hidden="1" customWidth="1"/>
    <col min="12286" max="12286" width="6.44140625" style="66" customWidth="1"/>
    <col min="12287" max="12296" width="7" style="66" hidden="1" customWidth="1"/>
    <col min="12297" max="12297" width="7" style="66" hidden="1"/>
    <col min="12298" max="12298" width="41.44140625" style="66" customWidth="1"/>
    <col min="12299" max="12299" width="6.44140625" style="66" customWidth="1"/>
    <col min="12300" max="12300" width="14.6640625" style="66" customWidth="1"/>
    <col min="12301" max="12301" width="11.44140625" style="66" customWidth="1"/>
    <col min="12302" max="12303" width="13" style="66" customWidth="1"/>
    <col min="12304" max="12313" width="9.44140625" style="66" customWidth="1"/>
    <col min="12314" max="12314" width="8.88671875" style="66" customWidth="1"/>
    <col min="12315" max="12315" width="9.44140625" style="66" customWidth="1"/>
    <col min="12316" max="12316" width="10.109375" style="66" customWidth="1"/>
    <col min="12317" max="12317" width="6.44140625" style="66" customWidth="1"/>
    <col min="12318" max="12318" width="6.88671875" style="66" customWidth="1"/>
    <col min="12319" max="12320" width="6.5546875" style="66" customWidth="1"/>
    <col min="12321" max="12321" width="6.33203125" style="66" customWidth="1"/>
    <col min="12322" max="12322" width="7.5546875" style="66" customWidth="1"/>
    <col min="12323" max="12323" width="9.88671875" style="66" customWidth="1"/>
    <col min="12324" max="12324" width="7" style="66" hidden="1" customWidth="1"/>
    <col min="12325" max="12326" width="11.44140625" style="66" customWidth="1"/>
    <col min="12327" max="12327" width="35.6640625" style="66" customWidth="1"/>
    <col min="12328" max="12328" width="9.109375" style="66" bestFit="1" customWidth="1"/>
    <col min="12329" max="12329" width="24.5546875" style="66" customWidth="1"/>
    <col min="12330" max="12330" width="14.109375" style="66" customWidth="1"/>
    <col min="12331" max="12331" width="25.33203125" style="66" customWidth="1"/>
    <col min="12332" max="12332" width="9.109375" style="66" bestFit="1" customWidth="1"/>
    <col min="12333" max="12333" width="14.6640625" style="66" customWidth="1"/>
    <col min="12334" max="12335" width="12.109375" style="66" customWidth="1"/>
    <col min="12336" max="12336" width="14.5546875" style="66" customWidth="1"/>
    <col min="12337" max="12337" width="5" style="66" customWidth="1"/>
    <col min="12338" max="12339" width="7" style="66" hidden="1" customWidth="1"/>
    <col min="12340" max="12340" width="5" style="66" customWidth="1"/>
    <col min="12341" max="12342" width="7" style="66" hidden="1" customWidth="1"/>
    <col min="12343" max="12343" width="5" style="66" customWidth="1"/>
    <col min="12344" max="12345" width="7" style="66" hidden="1" customWidth="1"/>
    <col min="12346" max="12346" width="5" style="66" customWidth="1"/>
    <col min="12347" max="12348" width="7" style="66" hidden="1" customWidth="1"/>
    <col min="12349" max="12349" width="5" style="66" customWidth="1"/>
    <col min="12350" max="12351" width="7" style="66" hidden="1" customWidth="1"/>
    <col min="12352" max="12352" width="5" style="66" customWidth="1"/>
    <col min="12353" max="12354" width="7" style="66" hidden="1" customWidth="1"/>
    <col min="12355" max="12355" width="6.44140625" style="66" customWidth="1"/>
    <col min="12356" max="12363" width="7" style="66" hidden="1" customWidth="1"/>
    <col min="12364" max="12364" width="6.88671875" style="66" customWidth="1"/>
    <col min="12365" max="12366" width="7" style="66" hidden="1" customWidth="1"/>
    <col min="12367" max="12367" width="6.44140625" style="66" customWidth="1"/>
    <col min="12368" max="12369" width="7" style="66" hidden="1" customWidth="1"/>
    <col min="12370" max="12370" width="5.44140625" style="66" customWidth="1"/>
    <col min="12371" max="12372" width="7" style="66" hidden="1" customWidth="1"/>
    <col min="12373" max="12373" width="4.88671875" style="66" customWidth="1"/>
    <col min="12374" max="12381" width="7" style="66" hidden="1" customWidth="1"/>
    <col min="12382" max="12382" width="5.44140625" style="66" customWidth="1"/>
    <col min="12383" max="12387" width="7" style="66" hidden="1" customWidth="1"/>
    <col min="12388" max="12388" width="5.88671875" style="66" customWidth="1"/>
    <col min="12389" max="12390" width="7" style="66" hidden="1" customWidth="1"/>
    <col min="12391" max="12391" width="5.44140625" style="66" customWidth="1"/>
    <col min="12392" max="12393" width="7" style="66" hidden="1" customWidth="1"/>
    <col min="12394" max="12394" width="5.44140625" style="66" customWidth="1"/>
    <col min="12395" max="12396" width="7" style="66" hidden="1" customWidth="1"/>
    <col min="12397" max="12397" width="6" style="66" customWidth="1"/>
    <col min="12398" max="12402" width="7" style="66" hidden="1" customWidth="1"/>
    <col min="12403" max="12403" width="5" style="66" customWidth="1"/>
    <col min="12404" max="12411" width="7" style="66" hidden="1" customWidth="1"/>
    <col min="12412" max="12412" width="5" style="66" customWidth="1"/>
    <col min="12413" max="12413" width="7" style="66" hidden="1" customWidth="1"/>
    <col min="12414" max="12414" width="5" style="66" customWidth="1"/>
    <col min="12415" max="12415" width="9.44140625" style="66" customWidth="1"/>
    <col min="12416" max="12416" width="7" style="66" hidden="1" customWidth="1"/>
    <col min="12417" max="12417" width="5" style="66" customWidth="1"/>
    <col min="12418" max="12419" width="7" style="66" hidden="1" customWidth="1"/>
    <col min="12420" max="12420" width="5" style="66" customWidth="1"/>
    <col min="12421" max="12422" width="7" style="66" hidden="1" customWidth="1"/>
    <col min="12423" max="12423" width="5" style="66" customWidth="1"/>
    <col min="12424" max="12425" width="7" style="66" hidden="1" customWidth="1"/>
    <col min="12426" max="12426" width="5" style="66" customWidth="1"/>
    <col min="12427" max="12428" width="7" style="66" hidden="1" customWidth="1"/>
    <col min="12429" max="12429" width="5" style="66" customWidth="1"/>
    <col min="12430" max="12431" width="7" style="66" hidden="1" customWidth="1"/>
    <col min="12432" max="12432" width="5" style="66" customWidth="1"/>
    <col min="12433" max="12433" width="7" style="66" hidden="1" customWidth="1"/>
    <col min="12434" max="12434" width="6.44140625" style="66" customWidth="1"/>
    <col min="12435" max="12435" width="7" style="66" hidden="1" customWidth="1"/>
    <col min="12436" max="12436" width="7.109375" style="66" customWidth="1"/>
    <col min="12437" max="12438" width="7" style="66" hidden="1" customWidth="1"/>
    <col min="12439" max="12439" width="7.109375" style="66" customWidth="1"/>
    <col min="12440" max="12441" width="7" style="66" hidden="1" customWidth="1"/>
    <col min="12442" max="12442" width="7.109375" style="66" customWidth="1"/>
    <col min="12443" max="12444" width="7" style="66" hidden="1" customWidth="1"/>
    <col min="12445" max="12445" width="7.109375" style="66" customWidth="1"/>
    <col min="12446" max="12447" width="7" style="66" hidden="1" customWidth="1"/>
    <col min="12448" max="12448" width="7.109375" style="66" customWidth="1"/>
    <col min="12449" max="12450" width="7" style="66" hidden="1" customWidth="1"/>
    <col min="12451" max="12451" width="7.109375" style="66" customWidth="1"/>
    <col min="12452" max="12453" width="7" style="66" hidden="1" customWidth="1"/>
    <col min="12454" max="12454" width="7.109375" style="66" customWidth="1"/>
    <col min="12455" max="12456" width="7" style="66" hidden="1" customWidth="1"/>
    <col min="12457" max="12457" width="7.109375" style="66" customWidth="1"/>
    <col min="12458" max="12458" width="7" style="66" hidden="1" customWidth="1"/>
    <col min="12459" max="12459" width="6.44140625" style="66" customWidth="1"/>
    <col min="12460" max="12461" width="7" style="66" hidden="1" customWidth="1"/>
    <col min="12462" max="12462" width="6.88671875" style="66" customWidth="1"/>
    <col min="12463" max="12467" width="7" style="66" hidden="1" customWidth="1"/>
    <col min="12468" max="12468" width="6.44140625" style="66" customWidth="1"/>
    <col min="12469" max="12473" width="7" style="66" hidden="1" customWidth="1"/>
    <col min="12474" max="12474" width="6.44140625" style="66" customWidth="1"/>
    <col min="12475" max="12476" width="7" style="66" hidden="1" customWidth="1"/>
    <col min="12477" max="12477" width="7.5546875" style="66" customWidth="1"/>
    <col min="12478" max="12478" width="7" style="66" hidden="1" customWidth="1"/>
    <col min="12479" max="12479" width="9.44140625" style="66" customWidth="1"/>
    <col min="12480" max="12480" width="7" style="66" hidden="1" customWidth="1"/>
    <col min="12481" max="12484" width="6.44140625" style="66" customWidth="1"/>
    <col min="12485" max="12485" width="6.88671875" style="66" customWidth="1"/>
    <col min="12486" max="12486" width="6.44140625" style="66" customWidth="1"/>
    <col min="12487" max="12503" width="7" style="66" hidden="1" customWidth="1"/>
    <col min="12504" max="12504" width="6.5546875" style="66" customWidth="1"/>
    <col min="12505" max="12505" width="6.44140625" style="66" customWidth="1"/>
    <col min="12506" max="12507" width="7" style="66" hidden="1" customWidth="1"/>
    <col min="12508" max="12508" width="6.44140625" style="66" customWidth="1"/>
    <col min="12509" max="12510" width="7" style="66" hidden="1" customWidth="1"/>
    <col min="12511" max="12511" width="7.44140625" style="66" customWidth="1"/>
    <col min="12512" max="12512" width="7" style="66" hidden="1" customWidth="1"/>
    <col min="12513" max="12513" width="6.44140625" style="66" customWidth="1"/>
    <col min="12514" max="12514" width="7" style="66" hidden="1" customWidth="1"/>
    <col min="12515" max="12515" width="9" style="66" customWidth="1"/>
    <col min="12516" max="12517" width="7" style="66" hidden="1" customWidth="1"/>
    <col min="12518" max="12518" width="8.5546875" style="66" customWidth="1"/>
    <col min="12519" max="12520" width="7" style="66" hidden="1" customWidth="1"/>
    <col min="12521" max="12521" width="6.44140625" style="66" customWidth="1"/>
    <col min="12522" max="12523" width="7" style="66" hidden="1" customWidth="1"/>
    <col min="12524" max="12524" width="7" style="66" customWidth="1"/>
    <col min="12525" max="12527" width="7" style="66" hidden="1" customWidth="1"/>
    <col min="12528" max="12528" width="7" style="66" customWidth="1"/>
    <col min="12529" max="12530" width="7" style="66" hidden="1" customWidth="1"/>
    <col min="12531" max="12531" width="7.5546875" style="66" customWidth="1"/>
    <col min="12532" max="12533" width="7" style="66" hidden="1" customWidth="1"/>
    <col min="12534" max="12534" width="7" style="66" customWidth="1"/>
    <col min="12535" max="12541" width="7" style="66" hidden="1" customWidth="1"/>
    <col min="12542" max="12542" width="6.44140625" style="66" customWidth="1"/>
    <col min="12543" max="12552" width="7" style="66" hidden="1" customWidth="1"/>
    <col min="12553" max="12553" width="7" style="66" hidden="1"/>
    <col min="12554" max="12554" width="41.44140625" style="66" customWidth="1"/>
    <col min="12555" max="12555" width="6.44140625" style="66" customWidth="1"/>
    <col min="12556" max="12556" width="14.6640625" style="66" customWidth="1"/>
    <col min="12557" max="12557" width="11.44140625" style="66" customWidth="1"/>
    <col min="12558" max="12559" width="13" style="66" customWidth="1"/>
    <col min="12560" max="12569" width="9.44140625" style="66" customWidth="1"/>
    <col min="12570" max="12570" width="8.88671875" style="66" customWidth="1"/>
    <col min="12571" max="12571" width="9.44140625" style="66" customWidth="1"/>
    <col min="12572" max="12572" width="10.109375" style="66" customWidth="1"/>
    <col min="12573" max="12573" width="6.44140625" style="66" customWidth="1"/>
    <col min="12574" max="12574" width="6.88671875" style="66" customWidth="1"/>
    <col min="12575" max="12576" width="6.5546875" style="66" customWidth="1"/>
    <col min="12577" max="12577" width="6.33203125" style="66" customWidth="1"/>
    <col min="12578" max="12578" width="7.5546875" style="66" customWidth="1"/>
    <col min="12579" max="12579" width="9.88671875" style="66" customWidth="1"/>
    <col min="12580" max="12580" width="7" style="66" hidden="1" customWidth="1"/>
    <col min="12581" max="12582" width="11.44140625" style="66" customWidth="1"/>
    <col min="12583" max="12583" width="35.6640625" style="66" customWidth="1"/>
    <col min="12584" max="12584" width="9.109375" style="66" bestFit="1" customWidth="1"/>
    <col min="12585" max="12585" width="24.5546875" style="66" customWidth="1"/>
    <col min="12586" max="12586" width="14.109375" style="66" customWidth="1"/>
    <col min="12587" max="12587" width="25.33203125" style="66" customWidth="1"/>
    <col min="12588" max="12588" width="9.109375" style="66" bestFit="1" customWidth="1"/>
    <col min="12589" max="12589" width="14.6640625" style="66" customWidth="1"/>
    <col min="12590" max="12591" width="12.109375" style="66" customWidth="1"/>
    <col min="12592" max="12592" width="14.5546875" style="66" customWidth="1"/>
    <col min="12593" max="12593" width="5" style="66" customWidth="1"/>
    <col min="12594" max="12595" width="7" style="66" hidden="1" customWidth="1"/>
    <col min="12596" max="12596" width="5" style="66" customWidth="1"/>
    <col min="12597" max="12598" width="7" style="66" hidden="1" customWidth="1"/>
    <col min="12599" max="12599" width="5" style="66" customWidth="1"/>
    <col min="12600" max="12601" width="7" style="66" hidden="1" customWidth="1"/>
    <col min="12602" max="12602" width="5" style="66" customWidth="1"/>
    <col min="12603" max="12604" width="7" style="66" hidden="1" customWidth="1"/>
    <col min="12605" max="12605" width="5" style="66" customWidth="1"/>
    <col min="12606" max="12607" width="7" style="66" hidden="1" customWidth="1"/>
    <col min="12608" max="12608" width="5" style="66" customWidth="1"/>
    <col min="12609" max="12610" width="7" style="66" hidden="1" customWidth="1"/>
    <col min="12611" max="12611" width="6.44140625" style="66" customWidth="1"/>
    <col min="12612" max="12619" width="7" style="66" hidden="1" customWidth="1"/>
    <col min="12620" max="12620" width="6.88671875" style="66" customWidth="1"/>
    <col min="12621" max="12622" width="7" style="66" hidden="1" customWidth="1"/>
    <col min="12623" max="12623" width="6.44140625" style="66" customWidth="1"/>
    <col min="12624" max="12625" width="7" style="66" hidden="1" customWidth="1"/>
    <col min="12626" max="12626" width="5.44140625" style="66" customWidth="1"/>
    <col min="12627" max="12628" width="7" style="66" hidden="1" customWidth="1"/>
    <col min="12629" max="12629" width="4.88671875" style="66" customWidth="1"/>
    <col min="12630" max="12637" width="7" style="66" hidden="1" customWidth="1"/>
    <col min="12638" max="12638" width="5.44140625" style="66" customWidth="1"/>
    <col min="12639" max="12643" width="7" style="66" hidden="1" customWidth="1"/>
    <col min="12644" max="12644" width="5.88671875" style="66" customWidth="1"/>
    <col min="12645" max="12646" width="7" style="66" hidden="1" customWidth="1"/>
    <col min="12647" max="12647" width="5.44140625" style="66" customWidth="1"/>
    <col min="12648" max="12649" width="7" style="66" hidden="1" customWidth="1"/>
    <col min="12650" max="12650" width="5.44140625" style="66" customWidth="1"/>
    <col min="12651" max="12652" width="7" style="66" hidden="1" customWidth="1"/>
    <col min="12653" max="12653" width="6" style="66" customWidth="1"/>
    <col min="12654" max="12658" width="7" style="66" hidden="1" customWidth="1"/>
    <col min="12659" max="12659" width="5" style="66" customWidth="1"/>
    <col min="12660" max="12667" width="7" style="66" hidden="1" customWidth="1"/>
    <col min="12668" max="12668" width="5" style="66" customWidth="1"/>
    <col min="12669" max="12669" width="7" style="66" hidden="1" customWidth="1"/>
    <col min="12670" max="12670" width="5" style="66" customWidth="1"/>
    <col min="12671" max="12671" width="9.44140625" style="66" customWidth="1"/>
    <col min="12672" max="12672" width="7" style="66" hidden="1" customWidth="1"/>
    <col min="12673" max="12673" width="5" style="66" customWidth="1"/>
    <col min="12674" max="12675" width="7" style="66" hidden="1" customWidth="1"/>
    <col min="12676" max="12676" width="5" style="66" customWidth="1"/>
    <col min="12677" max="12678" width="7" style="66" hidden="1" customWidth="1"/>
    <col min="12679" max="12679" width="5" style="66" customWidth="1"/>
    <col min="12680" max="12681" width="7" style="66" hidden="1" customWidth="1"/>
    <col min="12682" max="12682" width="5" style="66" customWidth="1"/>
    <col min="12683" max="12684" width="7" style="66" hidden="1" customWidth="1"/>
    <col min="12685" max="12685" width="5" style="66" customWidth="1"/>
    <col min="12686" max="12687" width="7" style="66" hidden="1" customWidth="1"/>
    <col min="12688" max="12688" width="5" style="66" customWidth="1"/>
    <col min="12689" max="12689" width="7" style="66" hidden="1" customWidth="1"/>
    <col min="12690" max="12690" width="6.44140625" style="66" customWidth="1"/>
    <col min="12691" max="12691" width="7" style="66" hidden="1" customWidth="1"/>
    <col min="12692" max="12692" width="7.109375" style="66" customWidth="1"/>
    <col min="12693" max="12694" width="7" style="66" hidden="1" customWidth="1"/>
    <col min="12695" max="12695" width="7.109375" style="66" customWidth="1"/>
    <col min="12696" max="12697" width="7" style="66" hidden="1" customWidth="1"/>
    <col min="12698" max="12698" width="7.109375" style="66" customWidth="1"/>
    <col min="12699" max="12700" width="7" style="66" hidden="1" customWidth="1"/>
    <col min="12701" max="12701" width="7.109375" style="66" customWidth="1"/>
    <col min="12702" max="12703" width="7" style="66" hidden="1" customWidth="1"/>
    <col min="12704" max="12704" width="7.109375" style="66" customWidth="1"/>
    <col min="12705" max="12706" width="7" style="66" hidden="1" customWidth="1"/>
    <col min="12707" max="12707" width="7.109375" style="66" customWidth="1"/>
    <col min="12708" max="12709" width="7" style="66" hidden="1" customWidth="1"/>
    <col min="12710" max="12710" width="7.109375" style="66" customWidth="1"/>
    <col min="12711" max="12712" width="7" style="66" hidden="1" customWidth="1"/>
    <col min="12713" max="12713" width="7.109375" style="66" customWidth="1"/>
    <col min="12714" max="12714" width="7" style="66" hidden="1" customWidth="1"/>
    <col min="12715" max="12715" width="6.44140625" style="66" customWidth="1"/>
    <col min="12716" max="12717" width="7" style="66" hidden="1" customWidth="1"/>
    <col min="12718" max="12718" width="6.88671875" style="66" customWidth="1"/>
    <col min="12719" max="12723" width="7" style="66" hidden="1" customWidth="1"/>
    <col min="12724" max="12724" width="6.44140625" style="66" customWidth="1"/>
    <col min="12725" max="12729" width="7" style="66" hidden="1" customWidth="1"/>
    <col min="12730" max="12730" width="6.44140625" style="66" customWidth="1"/>
    <col min="12731" max="12732" width="7" style="66" hidden="1" customWidth="1"/>
    <col min="12733" max="12733" width="7.5546875" style="66" customWidth="1"/>
    <col min="12734" max="12734" width="7" style="66" hidden="1" customWidth="1"/>
    <col min="12735" max="12735" width="9.44140625" style="66" customWidth="1"/>
    <col min="12736" max="12736" width="7" style="66" hidden="1" customWidth="1"/>
    <col min="12737" max="12740" width="6.44140625" style="66" customWidth="1"/>
    <col min="12741" max="12741" width="6.88671875" style="66" customWidth="1"/>
    <col min="12742" max="12742" width="6.44140625" style="66" customWidth="1"/>
    <col min="12743" max="12759" width="7" style="66" hidden="1" customWidth="1"/>
    <col min="12760" max="12760" width="6.5546875" style="66" customWidth="1"/>
    <col min="12761" max="12761" width="6.44140625" style="66" customWidth="1"/>
    <col min="12762" max="12763" width="7" style="66" hidden="1" customWidth="1"/>
    <col min="12764" max="12764" width="6.44140625" style="66" customWidth="1"/>
    <col min="12765" max="12766" width="7" style="66" hidden="1" customWidth="1"/>
    <col min="12767" max="12767" width="7.44140625" style="66" customWidth="1"/>
    <col min="12768" max="12768" width="7" style="66" hidden="1" customWidth="1"/>
    <col min="12769" max="12769" width="6.44140625" style="66" customWidth="1"/>
    <col min="12770" max="12770" width="7" style="66" hidden="1" customWidth="1"/>
    <col min="12771" max="12771" width="9" style="66" customWidth="1"/>
    <col min="12772" max="12773" width="7" style="66" hidden="1" customWidth="1"/>
    <col min="12774" max="12774" width="8.5546875" style="66" customWidth="1"/>
    <col min="12775" max="12776" width="7" style="66" hidden="1" customWidth="1"/>
    <col min="12777" max="12777" width="6.44140625" style="66" customWidth="1"/>
    <col min="12778" max="12779" width="7" style="66" hidden="1" customWidth="1"/>
    <col min="12780" max="12780" width="7" style="66" customWidth="1"/>
    <col min="12781" max="12783" width="7" style="66" hidden="1" customWidth="1"/>
    <col min="12784" max="12784" width="7" style="66" customWidth="1"/>
    <col min="12785" max="12786" width="7" style="66" hidden="1" customWidth="1"/>
    <col min="12787" max="12787" width="7.5546875" style="66" customWidth="1"/>
    <col min="12788" max="12789" width="7" style="66" hidden="1" customWidth="1"/>
    <col min="12790" max="12790" width="7" style="66" customWidth="1"/>
    <col min="12791" max="12797" width="7" style="66" hidden="1" customWidth="1"/>
    <col min="12798" max="12798" width="6.44140625" style="66" customWidth="1"/>
    <col min="12799" max="12808" width="7" style="66" hidden="1" customWidth="1"/>
    <col min="12809" max="12809" width="7" style="66" hidden="1"/>
    <col min="12810" max="12810" width="41.44140625" style="66" customWidth="1"/>
    <col min="12811" max="12811" width="6.44140625" style="66" customWidth="1"/>
    <col min="12812" max="12812" width="14.6640625" style="66" customWidth="1"/>
    <col min="12813" max="12813" width="11.44140625" style="66" customWidth="1"/>
    <col min="12814" max="12815" width="13" style="66" customWidth="1"/>
    <col min="12816" max="12825" width="9.44140625" style="66" customWidth="1"/>
    <col min="12826" max="12826" width="8.88671875" style="66" customWidth="1"/>
    <col min="12827" max="12827" width="9.44140625" style="66" customWidth="1"/>
    <col min="12828" max="12828" width="10.109375" style="66" customWidth="1"/>
    <col min="12829" max="12829" width="6.44140625" style="66" customWidth="1"/>
    <col min="12830" max="12830" width="6.88671875" style="66" customWidth="1"/>
    <col min="12831" max="12832" width="6.5546875" style="66" customWidth="1"/>
    <col min="12833" max="12833" width="6.33203125" style="66" customWidth="1"/>
    <col min="12834" max="12834" width="7.5546875" style="66" customWidth="1"/>
    <col min="12835" max="12835" width="9.88671875" style="66" customWidth="1"/>
    <col min="12836" max="12836" width="7" style="66" hidden="1" customWidth="1"/>
    <col min="12837" max="12838" width="11.44140625" style="66" customWidth="1"/>
    <col min="12839" max="12839" width="35.6640625" style="66" customWidth="1"/>
    <col min="12840" max="12840" width="9.109375" style="66" bestFit="1" customWidth="1"/>
    <col min="12841" max="12841" width="24.5546875" style="66" customWidth="1"/>
    <col min="12842" max="12842" width="14.109375" style="66" customWidth="1"/>
    <col min="12843" max="12843" width="25.33203125" style="66" customWidth="1"/>
    <col min="12844" max="12844" width="9.109375" style="66" bestFit="1" customWidth="1"/>
    <col min="12845" max="12845" width="14.6640625" style="66" customWidth="1"/>
    <col min="12846" max="12847" width="12.109375" style="66" customWidth="1"/>
    <col min="12848" max="12848" width="14.5546875" style="66" customWidth="1"/>
    <col min="12849" max="12849" width="5" style="66" customWidth="1"/>
    <col min="12850" max="12851" width="7" style="66" hidden="1" customWidth="1"/>
    <col min="12852" max="12852" width="5" style="66" customWidth="1"/>
    <col min="12853" max="12854" width="7" style="66" hidden="1" customWidth="1"/>
    <col min="12855" max="12855" width="5" style="66" customWidth="1"/>
    <col min="12856" max="12857" width="7" style="66" hidden="1" customWidth="1"/>
    <col min="12858" max="12858" width="5" style="66" customWidth="1"/>
    <col min="12859" max="12860" width="7" style="66" hidden="1" customWidth="1"/>
    <col min="12861" max="12861" width="5" style="66" customWidth="1"/>
    <col min="12862" max="12863" width="7" style="66" hidden="1" customWidth="1"/>
    <col min="12864" max="12864" width="5" style="66" customWidth="1"/>
    <col min="12865" max="12866" width="7" style="66" hidden="1" customWidth="1"/>
    <col min="12867" max="12867" width="6.44140625" style="66" customWidth="1"/>
    <col min="12868" max="12875" width="7" style="66" hidden="1" customWidth="1"/>
    <col min="12876" max="12876" width="6.88671875" style="66" customWidth="1"/>
    <col min="12877" max="12878" width="7" style="66" hidden="1" customWidth="1"/>
    <col min="12879" max="12879" width="6.44140625" style="66" customWidth="1"/>
    <col min="12880" max="12881" width="7" style="66" hidden="1" customWidth="1"/>
    <col min="12882" max="12882" width="5.44140625" style="66" customWidth="1"/>
    <col min="12883" max="12884" width="7" style="66" hidden="1" customWidth="1"/>
    <col min="12885" max="12885" width="4.88671875" style="66" customWidth="1"/>
    <col min="12886" max="12893" width="7" style="66" hidden="1" customWidth="1"/>
    <col min="12894" max="12894" width="5.44140625" style="66" customWidth="1"/>
    <col min="12895" max="12899" width="7" style="66" hidden="1" customWidth="1"/>
    <col min="12900" max="12900" width="5.88671875" style="66" customWidth="1"/>
    <col min="12901" max="12902" width="7" style="66" hidden="1" customWidth="1"/>
    <col min="12903" max="12903" width="5.44140625" style="66" customWidth="1"/>
    <col min="12904" max="12905" width="7" style="66" hidden="1" customWidth="1"/>
    <col min="12906" max="12906" width="5.44140625" style="66" customWidth="1"/>
    <col min="12907" max="12908" width="7" style="66" hidden="1" customWidth="1"/>
    <col min="12909" max="12909" width="6" style="66" customWidth="1"/>
    <col min="12910" max="12914" width="7" style="66" hidden="1" customWidth="1"/>
    <col min="12915" max="12915" width="5" style="66" customWidth="1"/>
    <col min="12916" max="12923" width="7" style="66" hidden="1" customWidth="1"/>
    <col min="12924" max="12924" width="5" style="66" customWidth="1"/>
    <col min="12925" max="12925" width="7" style="66" hidden="1" customWidth="1"/>
    <col min="12926" max="12926" width="5" style="66" customWidth="1"/>
    <col min="12927" max="12927" width="9.44140625" style="66" customWidth="1"/>
    <col min="12928" max="12928" width="7" style="66" hidden="1" customWidth="1"/>
    <col min="12929" max="12929" width="5" style="66" customWidth="1"/>
    <col min="12930" max="12931" width="7" style="66" hidden="1" customWidth="1"/>
    <col min="12932" max="12932" width="5" style="66" customWidth="1"/>
    <col min="12933" max="12934" width="7" style="66" hidden="1" customWidth="1"/>
    <col min="12935" max="12935" width="5" style="66" customWidth="1"/>
    <col min="12936" max="12937" width="7" style="66" hidden="1" customWidth="1"/>
    <col min="12938" max="12938" width="5" style="66" customWidth="1"/>
    <col min="12939" max="12940" width="7" style="66" hidden="1" customWidth="1"/>
    <col min="12941" max="12941" width="5" style="66" customWidth="1"/>
    <col min="12942" max="12943" width="7" style="66" hidden="1" customWidth="1"/>
    <col min="12944" max="12944" width="5" style="66" customWidth="1"/>
    <col min="12945" max="12945" width="7" style="66" hidden="1" customWidth="1"/>
    <col min="12946" max="12946" width="6.44140625" style="66" customWidth="1"/>
    <col min="12947" max="12947" width="7" style="66" hidden="1" customWidth="1"/>
    <col min="12948" max="12948" width="7.109375" style="66" customWidth="1"/>
    <col min="12949" max="12950" width="7" style="66" hidden="1" customWidth="1"/>
    <col min="12951" max="12951" width="7.109375" style="66" customWidth="1"/>
    <col min="12952" max="12953" width="7" style="66" hidden="1" customWidth="1"/>
    <col min="12954" max="12954" width="7.109375" style="66" customWidth="1"/>
    <col min="12955" max="12956" width="7" style="66" hidden="1" customWidth="1"/>
    <col min="12957" max="12957" width="7.109375" style="66" customWidth="1"/>
    <col min="12958" max="12959" width="7" style="66" hidden="1" customWidth="1"/>
    <col min="12960" max="12960" width="7.109375" style="66" customWidth="1"/>
    <col min="12961" max="12962" width="7" style="66" hidden="1" customWidth="1"/>
    <col min="12963" max="12963" width="7.109375" style="66" customWidth="1"/>
    <col min="12964" max="12965" width="7" style="66" hidden="1" customWidth="1"/>
    <col min="12966" max="12966" width="7.109375" style="66" customWidth="1"/>
    <col min="12967" max="12968" width="7" style="66" hidden="1" customWidth="1"/>
    <col min="12969" max="12969" width="7.109375" style="66" customWidth="1"/>
    <col min="12970" max="12970" width="7" style="66" hidden="1" customWidth="1"/>
    <col min="12971" max="12971" width="6.44140625" style="66" customWidth="1"/>
    <col min="12972" max="12973" width="7" style="66" hidden="1" customWidth="1"/>
    <col min="12974" max="12974" width="6.88671875" style="66" customWidth="1"/>
    <col min="12975" max="12979" width="7" style="66" hidden="1" customWidth="1"/>
    <col min="12980" max="12980" width="6.44140625" style="66" customWidth="1"/>
    <col min="12981" max="12985" width="7" style="66" hidden="1" customWidth="1"/>
    <col min="12986" max="12986" width="6.44140625" style="66" customWidth="1"/>
    <col min="12987" max="12988" width="7" style="66" hidden="1" customWidth="1"/>
    <col min="12989" max="12989" width="7.5546875" style="66" customWidth="1"/>
    <col min="12990" max="12990" width="7" style="66" hidden="1" customWidth="1"/>
    <col min="12991" max="12991" width="9.44140625" style="66" customWidth="1"/>
    <col min="12992" max="12992" width="7" style="66" hidden="1" customWidth="1"/>
    <col min="12993" max="12996" width="6.44140625" style="66" customWidth="1"/>
    <col min="12997" max="12997" width="6.88671875" style="66" customWidth="1"/>
    <col min="12998" max="12998" width="6.44140625" style="66" customWidth="1"/>
    <col min="12999" max="13015" width="7" style="66" hidden="1" customWidth="1"/>
    <col min="13016" max="13016" width="6.5546875" style="66" customWidth="1"/>
    <col min="13017" max="13017" width="6.44140625" style="66" customWidth="1"/>
    <col min="13018" max="13019" width="7" style="66" hidden="1" customWidth="1"/>
    <col min="13020" max="13020" width="6.44140625" style="66" customWidth="1"/>
    <col min="13021" max="13022" width="7" style="66" hidden="1" customWidth="1"/>
    <col min="13023" max="13023" width="7.44140625" style="66" customWidth="1"/>
    <col min="13024" max="13024" width="7" style="66" hidden="1" customWidth="1"/>
    <col min="13025" max="13025" width="6.44140625" style="66" customWidth="1"/>
    <col min="13026" max="13026" width="7" style="66" hidden="1" customWidth="1"/>
    <col min="13027" max="13027" width="9" style="66" customWidth="1"/>
    <col min="13028" max="13029" width="7" style="66" hidden="1" customWidth="1"/>
    <col min="13030" max="13030" width="8.5546875" style="66" customWidth="1"/>
    <col min="13031" max="13032" width="7" style="66" hidden="1" customWidth="1"/>
    <col min="13033" max="13033" width="6.44140625" style="66" customWidth="1"/>
    <col min="13034" max="13035" width="7" style="66" hidden="1" customWidth="1"/>
    <col min="13036" max="13036" width="7" style="66" customWidth="1"/>
    <col min="13037" max="13039" width="7" style="66" hidden="1" customWidth="1"/>
    <col min="13040" max="13040" width="7" style="66" customWidth="1"/>
    <col min="13041" max="13042" width="7" style="66" hidden="1" customWidth="1"/>
    <col min="13043" max="13043" width="7.5546875" style="66" customWidth="1"/>
    <col min="13044" max="13045" width="7" style="66" hidden="1" customWidth="1"/>
    <col min="13046" max="13046" width="7" style="66" customWidth="1"/>
    <col min="13047" max="13053" width="7" style="66" hidden="1" customWidth="1"/>
    <col min="13054" max="13054" width="6.44140625" style="66" customWidth="1"/>
    <col min="13055" max="13064" width="7" style="66" hidden="1" customWidth="1"/>
    <col min="13065" max="13065" width="7" style="66" hidden="1"/>
    <col min="13066" max="13066" width="41.44140625" style="66" customWidth="1"/>
    <col min="13067" max="13067" width="6.44140625" style="66" customWidth="1"/>
    <col min="13068" max="13068" width="14.6640625" style="66" customWidth="1"/>
    <col min="13069" max="13069" width="11.44140625" style="66" customWidth="1"/>
    <col min="13070" max="13071" width="13" style="66" customWidth="1"/>
    <col min="13072" max="13081" width="9.44140625" style="66" customWidth="1"/>
    <col min="13082" max="13082" width="8.88671875" style="66" customWidth="1"/>
    <col min="13083" max="13083" width="9.44140625" style="66" customWidth="1"/>
    <col min="13084" max="13084" width="10.109375" style="66" customWidth="1"/>
    <col min="13085" max="13085" width="6.44140625" style="66" customWidth="1"/>
    <col min="13086" max="13086" width="6.88671875" style="66" customWidth="1"/>
    <col min="13087" max="13088" width="6.5546875" style="66" customWidth="1"/>
    <col min="13089" max="13089" width="6.33203125" style="66" customWidth="1"/>
    <col min="13090" max="13090" width="7.5546875" style="66" customWidth="1"/>
    <col min="13091" max="13091" width="9.88671875" style="66" customWidth="1"/>
    <col min="13092" max="13092" width="7" style="66" hidden="1" customWidth="1"/>
    <col min="13093" max="13094" width="11.44140625" style="66" customWidth="1"/>
    <col min="13095" max="13095" width="35.6640625" style="66" customWidth="1"/>
    <col min="13096" max="13096" width="9.109375" style="66" bestFit="1" customWidth="1"/>
    <col min="13097" max="13097" width="24.5546875" style="66" customWidth="1"/>
    <col min="13098" max="13098" width="14.109375" style="66" customWidth="1"/>
    <col min="13099" max="13099" width="25.33203125" style="66" customWidth="1"/>
    <col min="13100" max="13100" width="9.109375" style="66" bestFit="1" customWidth="1"/>
    <col min="13101" max="13101" width="14.6640625" style="66" customWidth="1"/>
    <col min="13102" max="13103" width="12.109375" style="66" customWidth="1"/>
    <col min="13104" max="13104" width="14.5546875" style="66" customWidth="1"/>
    <col min="13105" max="13105" width="5" style="66" customWidth="1"/>
    <col min="13106" max="13107" width="7" style="66" hidden="1" customWidth="1"/>
    <col min="13108" max="13108" width="5" style="66" customWidth="1"/>
    <col min="13109" max="13110" width="7" style="66" hidden="1" customWidth="1"/>
    <col min="13111" max="13111" width="5" style="66" customWidth="1"/>
    <col min="13112" max="13113" width="7" style="66" hidden="1" customWidth="1"/>
    <col min="13114" max="13114" width="5" style="66" customWidth="1"/>
    <col min="13115" max="13116" width="7" style="66" hidden="1" customWidth="1"/>
    <col min="13117" max="13117" width="5" style="66" customWidth="1"/>
    <col min="13118" max="13119" width="7" style="66" hidden="1" customWidth="1"/>
    <col min="13120" max="13120" width="5" style="66" customWidth="1"/>
    <col min="13121" max="13122" width="7" style="66" hidden="1" customWidth="1"/>
    <col min="13123" max="13123" width="6.44140625" style="66" customWidth="1"/>
    <col min="13124" max="13131" width="7" style="66" hidden="1" customWidth="1"/>
    <col min="13132" max="13132" width="6.88671875" style="66" customWidth="1"/>
    <col min="13133" max="13134" width="7" style="66" hidden="1" customWidth="1"/>
    <col min="13135" max="13135" width="6.44140625" style="66" customWidth="1"/>
    <col min="13136" max="13137" width="7" style="66" hidden="1" customWidth="1"/>
    <col min="13138" max="13138" width="5.44140625" style="66" customWidth="1"/>
    <col min="13139" max="13140" width="7" style="66" hidden="1" customWidth="1"/>
    <col min="13141" max="13141" width="4.88671875" style="66" customWidth="1"/>
    <col min="13142" max="13149" width="7" style="66" hidden="1" customWidth="1"/>
    <col min="13150" max="13150" width="5.44140625" style="66" customWidth="1"/>
    <col min="13151" max="13155" width="7" style="66" hidden="1" customWidth="1"/>
    <col min="13156" max="13156" width="5.88671875" style="66" customWidth="1"/>
    <col min="13157" max="13158" width="7" style="66" hidden="1" customWidth="1"/>
    <col min="13159" max="13159" width="5.44140625" style="66" customWidth="1"/>
    <col min="13160" max="13161" width="7" style="66" hidden="1" customWidth="1"/>
    <col min="13162" max="13162" width="5.44140625" style="66" customWidth="1"/>
    <col min="13163" max="13164" width="7" style="66" hidden="1" customWidth="1"/>
    <col min="13165" max="13165" width="6" style="66" customWidth="1"/>
    <col min="13166" max="13170" width="7" style="66" hidden="1" customWidth="1"/>
    <col min="13171" max="13171" width="5" style="66" customWidth="1"/>
    <col min="13172" max="13179" width="7" style="66" hidden="1" customWidth="1"/>
    <col min="13180" max="13180" width="5" style="66" customWidth="1"/>
    <col min="13181" max="13181" width="7" style="66" hidden="1" customWidth="1"/>
    <col min="13182" max="13182" width="5" style="66" customWidth="1"/>
    <col min="13183" max="13183" width="9.44140625" style="66" customWidth="1"/>
    <col min="13184" max="13184" width="7" style="66" hidden="1" customWidth="1"/>
    <col min="13185" max="13185" width="5" style="66" customWidth="1"/>
    <col min="13186" max="13187" width="7" style="66" hidden="1" customWidth="1"/>
    <col min="13188" max="13188" width="5" style="66" customWidth="1"/>
    <col min="13189" max="13190" width="7" style="66" hidden="1" customWidth="1"/>
    <col min="13191" max="13191" width="5" style="66" customWidth="1"/>
    <col min="13192" max="13193" width="7" style="66" hidden="1" customWidth="1"/>
    <col min="13194" max="13194" width="5" style="66" customWidth="1"/>
    <col min="13195" max="13196" width="7" style="66" hidden="1" customWidth="1"/>
    <col min="13197" max="13197" width="5" style="66" customWidth="1"/>
    <col min="13198" max="13199" width="7" style="66" hidden="1" customWidth="1"/>
    <col min="13200" max="13200" width="5" style="66" customWidth="1"/>
    <col min="13201" max="13201" width="7" style="66" hidden="1" customWidth="1"/>
    <col min="13202" max="13202" width="6.44140625" style="66" customWidth="1"/>
    <col min="13203" max="13203" width="7" style="66" hidden="1" customWidth="1"/>
    <col min="13204" max="13204" width="7.109375" style="66" customWidth="1"/>
    <col min="13205" max="13206" width="7" style="66" hidden="1" customWidth="1"/>
    <col min="13207" max="13207" width="7.109375" style="66" customWidth="1"/>
    <col min="13208" max="13209" width="7" style="66" hidden="1" customWidth="1"/>
    <col min="13210" max="13210" width="7.109375" style="66" customWidth="1"/>
    <col min="13211" max="13212" width="7" style="66" hidden="1" customWidth="1"/>
    <col min="13213" max="13213" width="7.109375" style="66" customWidth="1"/>
    <col min="13214" max="13215" width="7" style="66" hidden="1" customWidth="1"/>
    <col min="13216" max="13216" width="7.109375" style="66" customWidth="1"/>
    <col min="13217" max="13218" width="7" style="66" hidden="1" customWidth="1"/>
    <col min="13219" max="13219" width="7.109375" style="66" customWidth="1"/>
    <col min="13220" max="13221" width="7" style="66" hidden="1" customWidth="1"/>
    <col min="13222" max="13222" width="7.109375" style="66" customWidth="1"/>
    <col min="13223" max="13224" width="7" style="66" hidden="1" customWidth="1"/>
    <col min="13225" max="13225" width="7.109375" style="66" customWidth="1"/>
    <col min="13226" max="13226" width="7" style="66" hidden="1" customWidth="1"/>
    <col min="13227" max="13227" width="6.44140625" style="66" customWidth="1"/>
    <col min="13228" max="13229" width="7" style="66" hidden="1" customWidth="1"/>
    <col min="13230" max="13230" width="6.88671875" style="66" customWidth="1"/>
    <col min="13231" max="13235" width="7" style="66" hidden="1" customWidth="1"/>
    <col min="13236" max="13236" width="6.44140625" style="66" customWidth="1"/>
    <col min="13237" max="13241" width="7" style="66" hidden="1" customWidth="1"/>
    <col min="13242" max="13242" width="6.44140625" style="66" customWidth="1"/>
    <col min="13243" max="13244" width="7" style="66" hidden="1" customWidth="1"/>
    <col min="13245" max="13245" width="7.5546875" style="66" customWidth="1"/>
    <col min="13246" max="13246" width="7" style="66" hidden="1" customWidth="1"/>
    <col min="13247" max="13247" width="9.44140625" style="66" customWidth="1"/>
    <col min="13248" max="13248" width="7" style="66" hidden="1" customWidth="1"/>
    <col min="13249" max="13252" width="6.44140625" style="66" customWidth="1"/>
    <col min="13253" max="13253" width="6.88671875" style="66" customWidth="1"/>
    <col min="13254" max="13254" width="6.44140625" style="66" customWidth="1"/>
    <col min="13255" max="13271" width="7" style="66" hidden="1" customWidth="1"/>
    <col min="13272" max="13272" width="6.5546875" style="66" customWidth="1"/>
    <col min="13273" max="13273" width="6.44140625" style="66" customWidth="1"/>
    <col min="13274" max="13275" width="7" style="66" hidden="1" customWidth="1"/>
    <col min="13276" max="13276" width="6.44140625" style="66" customWidth="1"/>
    <col min="13277" max="13278" width="7" style="66" hidden="1" customWidth="1"/>
    <col min="13279" max="13279" width="7.44140625" style="66" customWidth="1"/>
    <col min="13280" max="13280" width="7" style="66" hidden="1" customWidth="1"/>
    <col min="13281" max="13281" width="6.44140625" style="66" customWidth="1"/>
    <col min="13282" max="13282" width="7" style="66" hidden="1" customWidth="1"/>
    <col min="13283" max="13283" width="9" style="66" customWidth="1"/>
    <col min="13284" max="13285" width="7" style="66" hidden="1" customWidth="1"/>
    <col min="13286" max="13286" width="8.5546875" style="66" customWidth="1"/>
    <col min="13287" max="13288" width="7" style="66" hidden="1" customWidth="1"/>
    <col min="13289" max="13289" width="6.44140625" style="66" customWidth="1"/>
    <col min="13290" max="13291" width="7" style="66" hidden="1" customWidth="1"/>
    <col min="13292" max="13292" width="7" style="66" customWidth="1"/>
    <col min="13293" max="13295" width="7" style="66" hidden="1" customWidth="1"/>
    <col min="13296" max="13296" width="7" style="66" customWidth="1"/>
    <col min="13297" max="13298" width="7" style="66" hidden="1" customWidth="1"/>
    <col min="13299" max="13299" width="7.5546875" style="66" customWidth="1"/>
    <col min="13300" max="13301" width="7" style="66" hidden="1" customWidth="1"/>
    <col min="13302" max="13302" width="7" style="66" customWidth="1"/>
    <col min="13303" max="13309" width="7" style="66" hidden="1" customWidth="1"/>
    <col min="13310" max="13310" width="6.44140625" style="66" customWidth="1"/>
    <col min="13311" max="13320" width="7" style="66" hidden="1" customWidth="1"/>
    <col min="13321" max="13321" width="7" style="66" hidden="1"/>
    <col min="13322" max="13322" width="41.44140625" style="66" customWidth="1"/>
    <col min="13323" max="13323" width="6.44140625" style="66" customWidth="1"/>
    <col min="13324" max="13324" width="14.6640625" style="66" customWidth="1"/>
    <col min="13325" max="13325" width="11.44140625" style="66" customWidth="1"/>
    <col min="13326" max="13327" width="13" style="66" customWidth="1"/>
    <col min="13328" max="13337" width="9.44140625" style="66" customWidth="1"/>
    <col min="13338" max="13338" width="8.88671875" style="66" customWidth="1"/>
    <col min="13339" max="13339" width="9.44140625" style="66" customWidth="1"/>
    <col min="13340" max="13340" width="10.109375" style="66" customWidth="1"/>
    <col min="13341" max="13341" width="6.44140625" style="66" customWidth="1"/>
    <col min="13342" max="13342" width="6.88671875" style="66" customWidth="1"/>
    <col min="13343" max="13344" width="6.5546875" style="66" customWidth="1"/>
    <col min="13345" max="13345" width="6.33203125" style="66" customWidth="1"/>
    <col min="13346" max="13346" width="7.5546875" style="66" customWidth="1"/>
    <col min="13347" max="13347" width="9.88671875" style="66" customWidth="1"/>
    <col min="13348" max="13348" width="7" style="66" hidden="1" customWidth="1"/>
    <col min="13349" max="13350" width="11.44140625" style="66" customWidth="1"/>
    <col min="13351" max="13351" width="35.6640625" style="66" customWidth="1"/>
    <col min="13352" max="13352" width="9.109375" style="66" bestFit="1" customWidth="1"/>
    <col min="13353" max="13353" width="24.5546875" style="66" customWidth="1"/>
    <col min="13354" max="13354" width="14.109375" style="66" customWidth="1"/>
    <col min="13355" max="13355" width="25.33203125" style="66" customWidth="1"/>
    <col min="13356" max="13356" width="9.109375" style="66" bestFit="1" customWidth="1"/>
    <col min="13357" max="13357" width="14.6640625" style="66" customWidth="1"/>
    <col min="13358" max="13359" width="12.109375" style="66" customWidth="1"/>
    <col min="13360" max="13360" width="14.5546875" style="66" customWidth="1"/>
    <col min="13361" max="13361" width="5" style="66" customWidth="1"/>
    <col min="13362" max="13363" width="7" style="66" hidden="1" customWidth="1"/>
    <col min="13364" max="13364" width="5" style="66" customWidth="1"/>
    <col min="13365" max="13366" width="7" style="66" hidden="1" customWidth="1"/>
    <col min="13367" max="13367" width="5" style="66" customWidth="1"/>
    <col min="13368" max="13369" width="7" style="66" hidden="1" customWidth="1"/>
    <col min="13370" max="13370" width="5" style="66" customWidth="1"/>
    <col min="13371" max="13372" width="7" style="66" hidden="1" customWidth="1"/>
    <col min="13373" max="13373" width="5" style="66" customWidth="1"/>
    <col min="13374" max="13375" width="7" style="66" hidden="1" customWidth="1"/>
    <col min="13376" max="13376" width="5" style="66" customWidth="1"/>
    <col min="13377" max="13378" width="7" style="66" hidden="1" customWidth="1"/>
    <col min="13379" max="13379" width="6.44140625" style="66" customWidth="1"/>
    <col min="13380" max="13387" width="7" style="66" hidden="1" customWidth="1"/>
    <col min="13388" max="13388" width="6.88671875" style="66" customWidth="1"/>
    <col min="13389" max="13390" width="7" style="66" hidden="1" customWidth="1"/>
    <col min="13391" max="13391" width="6.44140625" style="66" customWidth="1"/>
    <col min="13392" max="13393" width="7" style="66" hidden="1" customWidth="1"/>
    <col min="13394" max="13394" width="5.44140625" style="66" customWidth="1"/>
    <col min="13395" max="13396" width="7" style="66" hidden="1" customWidth="1"/>
    <col min="13397" max="13397" width="4.88671875" style="66" customWidth="1"/>
    <col min="13398" max="13405" width="7" style="66" hidden="1" customWidth="1"/>
    <col min="13406" max="13406" width="5.44140625" style="66" customWidth="1"/>
    <col min="13407" max="13411" width="7" style="66" hidden="1" customWidth="1"/>
    <col min="13412" max="13412" width="5.88671875" style="66" customWidth="1"/>
    <col min="13413" max="13414" width="7" style="66" hidden="1" customWidth="1"/>
    <col min="13415" max="13415" width="5.44140625" style="66" customWidth="1"/>
    <col min="13416" max="13417" width="7" style="66" hidden="1" customWidth="1"/>
    <col min="13418" max="13418" width="5.44140625" style="66" customWidth="1"/>
    <col min="13419" max="13420" width="7" style="66" hidden="1" customWidth="1"/>
    <col min="13421" max="13421" width="6" style="66" customWidth="1"/>
    <col min="13422" max="13426" width="7" style="66" hidden="1" customWidth="1"/>
    <col min="13427" max="13427" width="5" style="66" customWidth="1"/>
    <col min="13428" max="13435" width="7" style="66" hidden="1" customWidth="1"/>
    <col min="13436" max="13436" width="5" style="66" customWidth="1"/>
    <col min="13437" max="13437" width="7" style="66" hidden="1" customWidth="1"/>
    <col min="13438" max="13438" width="5" style="66" customWidth="1"/>
    <col min="13439" max="13439" width="9.44140625" style="66" customWidth="1"/>
    <col min="13440" max="13440" width="7" style="66" hidden="1" customWidth="1"/>
    <col min="13441" max="13441" width="5" style="66" customWidth="1"/>
    <col min="13442" max="13443" width="7" style="66" hidden="1" customWidth="1"/>
    <col min="13444" max="13444" width="5" style="66" customWidth="1"/>
    <col min="13445" max="13446" width="7" style="66" hidden="1" customWidth="1"/>
    <col min="13447" max="13447" width="5" style="66" customWidth="1"/>
    <col min="13448" max="13449" width="7" style="66" hidden="1" customWidth="1"/>
    <col min="13450" max="13450" width="5" style="66" customWidth="1"/>
    <col min="13451" max="13452" width="7" style="66" hidden="1" customWidth="1"/>
    <col min="13453" max="13453" width="5" style="66" customWidth="1"/>
    <col min="13454" max="13455" width="7" style="66" hidden="1" customWidth="1"/>
    <col min="13456" max="13456" width="5" style="66" customWidth="1"/>
    <col min="13457" max="13457" width="7" style="66" hidden="1" customWidth="1"/>
    <col min="13458" max="13458" width="6.44140625" style="66" customWidth="1"/>
    <col min="13459" max="13459" width="7" style="66" hidden="1" customWidth="1"/>
    <col min="13460" max="13460" width="7.109375" style="66" customWidth="1"/>
    <col min="13461" max="13462" width="7" style="66" hidden="1" customWidth="1"/>
    <col min="13463" max="13463" width="7.109375" style="66" customWidth="1"/>
    <col min="13464" max="13465" width="7" style="66" hidden="1" customWidth="1"/>
    <col min="13466" max="13466" width="7.109375" style="66" customWidth="1"/>
    <col min="13467" max="13468" width="7" style="66" hidden="1" customWidth="1"/>
    <col min="13469" max="13469" width="7.109375" style="66" customWidth="1"/>
    <col min="13470" max="13471" width="7" style="66" hidden="1" customWidth="1"/>
    <col min="13472" max="13472" width="7.109375" style="66" customWidth="1"/>
    <col min="13473" max="13474" width="7" style="66" hidden="1" customWidth="1"/>
    <col min="13475" max="13475" width="7.109375" style="66" customWidth="1"/>
    <col min="13476" max="13477" width="7" style="66" hidden="1" customWidth="1"/>
    <col min="13478" max="13478" width="7.109375" style="66" customWidth="1"/>
    <col min="13479" max="13480" width="7" style="66" hidden="1" customWidth="1"/>
    <col min="13481" max="13481" width="7.109375" style="66" customWidth="1"/>
    <col min="13482" max="13482" width="7" style="66" hidden="1" customWidth="1"/>
    <col min="13483" max="13483" width="6.44140625" style="66" customWidth="1"/>
    <col min="13484" max="13485" width="7" style="66" hidden="1" customWidth="1"/>
    <col min="13486" max="13486" width="6.88671875" style="66" customWidth="1"/>
    <col min="13487" max="13491" width="7" style="66" hidden="1" customWidth="1"/>
    <col min="13492" max="13492" width="6.44140625" style="66" customWidth="1"/>
    <col min="13493" max="13497" width="7" style="66" hidden="1" customWidth="1"/>
    <col min="13498" max="13498" width="6.44140625" style="66" customWidth="1"/>
    <col min="13499" max="13500" width="7" style="66" hidden="1" customWidth="1"/>
    <col min="13501" max="13501" width="7.5546875" style="66" customWidth="1"/>
    <col min="13502" max="13502" width="7" style="66" hidden="1" customWidth="1"/>
    <col min="13503" max="13503" width="9.44140625" style="66" customWidth="1"/>
    <col min="13504" max="13504" width="7" style="66" hidden="1" customWidth="1"/>
    <col min="13505" max="13508" width="6.44140625" style="66" customWidth="1"/>
    <col min="13509" max="13509" width="6.88671875" style="66" customWidth="1"/>
    <col min="13510" max="13510" width="6.44140625" style="66" customWidth="1"/>
    <col min="13511" max="13527" width="7" style="66" hidden="1" customWidth="1"/>
    <col min="13528" max="13528" width="6.5546875" style="66" customWidth="1"/>
    <col min="13529" max="13529" width="6.44140625" style="66" customWidth="1"/>
    <col min="13530" max="13531" width="7" style="66" hidden="1" customWidth="1"/>
    <col min="13532" max="13532" width="6.44140625" style="66" customWidth="1"/>
    <col min="13533" max="13534" width="7" style="66" hidden="1" customWidth="1"/>
    <col min="13535" max="13535" width="7.44140625" style="66" customWidth="1"/>
    <col min="13536" max="13536" width="7" style="66" hidden="1" customWidth="1"/>
    <col min="13537" max="13537" width="6.44140625" style="66" customWidth="1"/>
    <col min="13538" max="13538" width="7" style="66" hidden="1" customWidth="1"/>
    <col min="13539" max="13539" width="9" style="66" customWidth="1"/>
    <col min="13540" max="13541" width="7" style="66" hidden="1" customWidth="1"/>
    <col min="13542" max="13542" width="8.5546875" style="66" customWidth="1"/>
    <col min="13543" max="13544" width="7" style="66" hidden="1" customWidth="1"/>
    <col min="13545" max="13545" width="6.44140625" style="66" customWidth="1"/>
    <col min="13546" max="13547" width="7" style="66" hidden="1" customWidth="1"/>
    <col min="13548" max="13548" width="7" style="66" customWidth="1"/>
    <col min="13549" max="13551" width="7" style="66" hidden="1" customWidth="1"/>
    <col min="13552" max="13552" width="7" style="66" customWidth="1"/>
    <col min="13553" max="13554" width="7" style="66" hidden="1" customWidth="1"/>
    <col min="13555" max="13555" width="7.5546875" style="66" customWidth="1"/>
    <col min="13556" max="13557" width="7" style="66" hidden="1" customWidth="1"/>
    <col min="13558" max="13558" width="7" style="66" customWidth="1"/>
    <col min="13559" max="13565" width="7" style="66" hidden="1" customWidth="1"/>
    <col min="13566" max="13566" width="6.44140625" style="66" customWidth="1"/>
    <col min="13567" max="13576" width="7" style="66" hidden="1" customWidth="1"/>
    <col min="13577" max="13577" width="7" style="66" hidden="1"/>
    <col min="13578" max="13578" width="41.44140625" style="66" customWidth="1"/>
    <col min="13579" max="13579" width="6.44140625" style="66" customWidth="1"/>
    <col min="13580" max="13580" width="14.6640625" style="66" customWidth="1"/>
    <col min="13581" max="13581" width="11.44140625" style="66" customWidth="1"/>
    <col min="13582" max="13583" width="13" style="66" customWidth="1"/>
    <col min="13584" max="13593" width="9.44140625" style="66" customWidth="1"/>
    <col min="13594" max="13594" width="8.88671875" style="66" customWidth="1"/>
    <col min="13595" max="13595" width="9.44140625" style="66" customWidth="1"/>
    <col min="13596" max="13596" width="10.109375" style="66" customWidth="1"/>
    <col min="13597" max="13597" width="6.44140625" style="66" customWidth="1"/>
    <col min="13598" max="13598" width="6.88671875" style="66" customWidth="1"/>
    <col min="13599" max="13600" width="6.5546875" style="66" customWidth="1"/>
    <col min="13601" max="13601" width="6.33203125" style="66" customWidth="1"/>
    <col min="13602" max="13602" width="7.5546875" style="66" customWidth="1"/>
    <col min="13603" max="13603" width="9.88671875" style="66" customWidth="1"/>
    <col min="13604" max="13604" width="7" style="66" hidden="1" customWidth="1"/>
    <col min="13605" max="13606" width="11.44140625" style="66" customWidth="1"/>
    <col min="13607" max="13607" width="35.6640625" style="66" customWidth="1"/>
    <col min="13608" max="13608" width="9.109375" style="66" bestFit="1" customWidth="1"/>
    <col min="13609" max="13609" width="24.5546875" style="66" customWidth="1"/>
    <col min="13610" max="13610" width="14.109375" style="66" customWidth="1"/>
    <col min="13611" max="13611" width="25.33203125" style="66" customWidth="1"/>
    <col min="13612" max="13612" width="9.109375" style="66" bestFit="1" customWidth="1"/>
    <col min="13613" max="13613" width="14.6640625" style="66" customWidth="1"/>
    <col min="13614" max="13615" width="12.109375" style="66" customWidth="1"/>
    <col min="13616" max="13616" width="14.5546875" style="66" customWidth="1"/>
    <col min="13617" max="13617" width="5" style="66" customWidth="1"/>
    <col min="13618" max="13619" width="7" style="66" hidden="1" customWidth="1"/>
    <col min="13620" max="13620" width="5" style="66" customWidth="1"/>
    <col min="13621" max="13622" width="7" style="66" hidden="1" customWidth="1"/>
    <col min="13623" max="13623" width="5" style="66" customWidth="1"/>
    <col min="13624" max="13625" width="7" style="66" hidden="1" customWidth="1"/>
    <col min="13626" max="13626" width="5" style="66" customWidth="1"/>
    <col min="13627" max="13628" width="7" style="66" hidden="1" customWidth="1"/>
    <col min="13629" max="13629" width="5" style="66" customWidth="1"/>
    <col min="13630" max="13631" width="7" style="66" hidden="1" customWidth="1"/>
    <col min="13632" max="13632" width="5" style="66" customWidth="1"/>
    <col min="13633" max="13634" width="7" style="66" hidden="1" customWidth="1"/>
    <col min="13635" max="13635" width="6.44140625" style="66" customWidth="1"/>
    <col min="13636" max="13643" width="7" style="66" hidden="1" customWidth="1"/>
    <col min="13644" max="13644" width="6.88671875" style="66" customWidth="1"/>
    <col min="13645" max="13646" width="7" style="66" hidden="1" customWidth="1"/>
    <col min="13647" max="13647" width="6.44140625" style="66" customWidth="1"/>
    <col min="13648" max="13649" width="7" style="66" hidden="1" customWidth="1"/>
    <col min="13650" max="13650" width="5.44140625" style="66" customWidth="1"/>
    <col min="13651" max="13652" width="7" style="66" hidden="1" customWidth="1"/>
    <col min="13653" max="13653" width="4.88671875" style="66" customWidth="1"/>
    <col min="13654" max="13661" width="7" style="66" hidden="1" customWidth="1"/>
    <col min="13662" max="13662" width="5.44140625" style="66" customWidth="1"/>
    <col min="13663" max="13667" width="7" style="66" hidden="1" customWidth="1"/>
    <col min="13668" max="13668" width="5.88671875" style="66" customWidth="1"/>
    <col min="13669" max="13670" width="7" style="66" hidden="1" customWidth="1"/>
    <col min="13671" max="13671" width="5.44140625" style="66" customWidth="1"/>
    <col min="13672" max="13673" width="7" style="66" hidden="1" customWidth="1"/>
    <col min="13674" max="13674" width="5.44140625" style="66" customWidth="1"/>
    <col min="13675" max="13676" width="7" style="66" hidden="1" customWidth="1"/>
    <col min="13677" max="13677" width="6" style="66" customWidth="1"/>
    <col min="13678" max="13682" width="7" style="66" hidden="1" customWidth="1"/>
    <col min="13683" max="13683" width="5" style="66" customWidth="1"/>
    <col min="13684" max="13691" width="7" style="66" hidden="1" customWidth="1"/>
    <col min="13692" max="13692" width="5" style="66" customWidth="1"/>
    <col min="13693" max="13693" width="7" style="66" hidden="1" customWidth="1"/>
    <col min="13694" max="13694" width="5" style="66" customWidth="1"/>
    <col min="13695" max="13695" width="9.44140625" style="66" customWidth="1"/>
    <col min="13696" max="13696" width="7" style="66" hidden="1" customWidth="1"/>
    <col min="13697" max="13697" width="5" style="66" customWidth="1"/>
    <col min="13698" max="13699" width="7" style="66" hidden="1" customWidth="1"/>
    <col min="13700" max="13700" width="5" style="66" customWidth="1"/>
    <col min="13701" max="13702" width="7" style="66" hidden="1" customWidth="1"/>
    <col min="13703" max="13703" width="5" style="66" customWidth="1"/>
    <col min="13704" max="13705" width="7" style="66" hidden="1" customWidth="1"/>
    <col min="13706" max="13706" width="5" style="66" customWidth="1"/>
    <col min="13707" max="13708" width="7" style="66" hidden="1" customWidth="1"/>
    <col min="13709" max="13709" width="5" style="66" customWidth="1"/>
    <col min="13710" max="13711" width="7" style="66" hidden="1" customWidth="1"/>
    <col min="13712" max="13712" width="5" style="66" customWidth="1"/>
    <col min="13713" max="13713" width="7" style="66" hidden="1" customWidth="1"/>
    <col min="13714" max="13714" width="6.44140625" style="66" customWidth="1"/>
    <col min="13715" max="13715" width="7" style="66" hidden="1" customWidth="1"/>
    <col min="13716" max="13716" width="7.109375" style="66" customWidth="1"/>
    <col min="13717" max="13718" width="7" style="66" hidden="1" customWidth="1"/>
    <col min="13719" max="13719" width="7.109375" style="66" customWidth="1"/>
    <col min="13720" max="13721" width="7" style="66" hidden="1" customWidth="1"/>
    <col min="13722" max="13722" width="7.109375" style="66" customWidth="1"/>
    <col min="13723" max="13724" width="7" style="66" hidden="1" customWidth="1"/>
    <col min="13725" max="13725" width="7.109375" style="66" customWidth="1"/>
    <col min="13726" max="13727" width="7" style="66" hidden="1" customWidth="1"/>
    <col min="13728" max="13728" width="7.109375" style="66" customWidth="1"/>
    <col min="13729" max="13730" width="7" style="66" hidden="1" customWidth="1"/>
    <col min="13731" max="13731" width="7.109375" style="66" customWidth="1"/>
    <col min="13732" max="13733" width="7" style="66" hidden="1" customWidth="1"/>
    <col min="13734" max="13734" width="7.109375" style="66" customWidth="1"/>
    <col min="13735" max="13736" width="7" style="66" hidden="1" customWidth="1"/>
    <col min="13737" max="13737" width="7.109375" style="66" customWidth="1"/>
    <col min="13738" max="13738" width="7" style="66" hidden="1" customWidth="1"/>
    <col min="13739" max="13739" width="6.44140625" style="66" customWidth="1"/>
    <col min="13740" max="13741" width="7" style="66" hidden="1" customWidth="1"/>
    <col min="13742" max="13742" width="6.88671875" style="66" customWidth="1"/>
    <col min="13743" max="13747" width="7" style="66" hidden="1" customWidth="1"/>
    <col min="13748" max="13748" width="6.44140625" style="66" customWidth="1"/>
    <col min="13749" max="13753" width="7" style="66" hidden="1" customWidth="1"/>
    <col min="13754" max="13754" width="6.44140625" style="66" customWidth="1"/>
    <col min="13755" max="13756" width="7" style="66" hidden="1" customWidth="1"/>
    <col min="13757" max="13757" width="7.5546875" style="66" customWidth="1"/>
    <col min="13758" max="13758" width="7" style="66" hidden="1" customWidth="1"/>
    <col min="13759" max="13759" width="9.44140625" style="66" customWidth="1"/>
    <col min="13760" max="13760" width="7" style="66" hidden="1" customWidth="1"/>
    <col min="13761" max="13764" width="6.44140625" style="66" customWidth="1"/>
    <col min="13765" max="13765" width="6.88671875" style="66" customWidth="1"/>
    <col min="13766" max="13766" width="6.44140625" style="66" customWidth="1"/>
    <col min="13767" max="13783" width="7" style="66" hidden="1" customWidth="1"/>
    <col min="13784" max="13784" width="6.5546875" style="66" customWidth="1"/>
    <col min="13785" max="13785" width="6.44140625" style="66" customWidth="1"/>
    <col min="13786" max="13787" width="7" style="66" hidden="1" customWidth="1"/>
    <col min="13788" max="13788" width="6.44140625" style="66" customWidth="1"/>
    <col min="13789" max="13790" width="7" style="66" hidden="1" customWidth="1"/>
    <col min="13791" max="13791" width="7.44140625" style="66" customWidth="1"/>
    <col min="13792" max="13792" width="7" style="66" hidden="1" customWidth="1"/>
    <col min="13793" max="13793" width="6.44140625" style="66" customWidth="1"/>
    <col min="13794" max="13794" width="7" style="66" hidden="1" customWidth="1"/>
    <col min="13795" max="13795" width="9" style="66" customWidth="1"/>
    <col min="13796" max="13797" width="7" style="66" hidden="1" customWidth="1"/>
    <col min="13798" max="13798" width="8.5546875" style="66" customWidth="1"/>
    <col min="13799" max="13800" width="7" style="66" hidden="1" customWidth="1"/>
    <col min="13801" max="13801" width="6.44140625" style="66" customWidth="1"/>
    <col min="13802" max="13803" width="7" style="66" hidden="1" customWidth="1"/>
    <col min="13804" max="13804" width="7" style="66" customWidth="1"/>
    <col min="13805" max="13807" width="7" style="66" hidden="1" customWidth="1"/>
    <col min="13808" max="13808" width="7" style="66" customWidth="1"/>
    <col min="13809" max="13810" width="7" style="66" hidden="1" customWidth="1"/>
    <col min="13811" max="13811" width="7.5546875" style="66" customWidth="1"/>
    <col min="13812" max="13813" width="7" style="66" hidden="1" customWidth="1"/>
    <col min="13814" max="13814" width="7" style="66" customWidth="1"/>
    <col min="13815" max="13821" width="7" style="66" hidden="1" customWidth="1"/>
    <col min="13822" max="13822" width="6.44140625" style="66" customWidth="1"/>
    <col min="13823" max="13832" width="7" style="66" hidden="1" customWidth="1"/>
    <col min="13833" max="13833" width="7" style="66" hidden="1"/>
    <col min="13834" max="13834" width="41.44140625" style="66" customWidth="1"/>
    <col min="13835" max="13835" width="6.44140625" style="66" customWidth="1"/>
    <col min="13836" max="13836" width="14.6640625" style="66" customWidth="1"/>
    <col min="13837" max="13837" width="11.44140625" style="66" customWidth="1"/>
    <col min="13838" max="13839" width="13" style="66" customWidth="1"/>
    <col min="13840" max="13849" width="9.44140625" style="66" customWidth="1"/>
    <col min="13850" max="13850" width="8.88671875" style="66" customWidth="1"/>
    <col min="13851" max="13851" width="9.44140625" style="66" customWidth="1"/>
    <col min="13852" max="13852" width="10.109375" style="66" customWidth="1"/>
    <col min="13853" max="13853" width="6.44140625" style="66" customWidth="1"/>
    <col min="13854" max="13854" width="6.88671875" style="66" customWidth="1"/>
    <col min="13855" max="13856" width="6.5546875" style="66" customWidth="1"/>
    <col min="13857" max="13857" width="6.33203125" style="66" customWidth="1"/>
    <col min="13858" max="13858" width="7.5546875" style="66" customWidth="1"/>
    <col min="13859" max="13859" width="9.88671875" style="66" customWidth="1"/>
    <col min="13860" max="13860" width="7" style="66" hidden="1" customWidth="1"/>
    <col min="13861" max="13862" width="11.44140625" style="66" customWidth="1"/>
    <col min="13863" max="13863" width="35.6640625" style="66" customWidth="1"/>
    <col min="13864" max="13864" width="9.109375" style="66" bestFit="1" customWidth="1"/>
    <col min="13865" max="13865" width="24.5546875" style="66" customWidth="1"/>
    <col min="13866" max="13866" width="14.109375" style="66" customWidth="1"/>
    <col min="13867" max="13867" width="25.33203125" style="66" customWidth="1"/>
    <col min="13868" max="13868" width="9.109375" style="66" bestFit="1" customWidth="1"/>
    <col min="13869" max="13869" width="14.6640625" style="66" customWidth="1"/>
    <col min="13870" max="13871" width="12.109375" style="66" customWidth="1"/>
    <col min="13872" max="13872" width="14.5546875" style="66" customWidth="1"/>
    <col min="13873" max="13873" width="5" style="66" customWidth="1"/>
    <col min="13874" max="13875" width="7" style="66" hidden="1" customWidth="1"/>
    <col min="13876" max="13876" width="5" style="66" customWidth="1"/>
    <col min="13877" max="13878" width="7" style="66" hidden="1" customWidth="1"/>
    <col min="13879" max="13879" width="5" style="66" customWidth="1"/>
    <col min="13880" max="13881" width="7" style="66" hidden="1" customWidth="1"/>
    <col min="13882" max="13882" width="5" style="66" customWidth="1"/>
    <col min="13883" max="13884" width="7" style="66" hidden="1" customWidth="1"/>
    <col min="13885" max="13885" width="5" style="66" customWidth="1"/>
    <col min="13886" max="13887" width="7" style="66" hidden="1" customWidth="1"/>
    <col min="13888" max="13888" width="5" style="66" customWidth="1"/>
    <col min="13889" max="13890" width="7" style="66" hidden="1" customWidth="1"/>
    <col min="13891" max="13891" width="6.44140625" style="66" customWidth="1"/>
    <col min="13892" max="13899" width="7" style="66" hidden="1" customWidth="1"/>
    <col min="13900" max="13900" width="6.88671875" style="66" customWidth="1"/>
    <col min="13901" max="13902" width="7" style="66" hidden="1" customWidth="1"/>
    <col min="13903" max="13903" width="6.44140625" style="66" customWidth="1"/>
    <col min="13904" max="13905" width="7" style="66" hidden="1" customWidth="1"/>
    <col min="13906" max="13906" width="5.44140625" style="66" customWidth="1"/>
    <col min="13907" max="13908" width="7" style="66" hidden="1" customWidth="1"/>
    <col min="13909" max="13909" width="4.88671875" style="66" customWidth="1"/>
    <col min="13910" max="13917" width="7" style="66" hidden="1" customWidth="1"/>
    <col min="13918" max="13918" width="5.44140625" style="66" customWidth="1"/>
    <col min="13919" max="13923" width="7" style="66" hidden="1" customWidth="1"/>
    <col min="13924" max="13924" width="5.88671875" style="66" customWidth="1"/>
    <col min="13925" max="13926" width="7" style="66" hidden="1" customWidth="1"/>
    <col min="13927" max="13927" width="5.44140625" style="66" customWidth="1"/>
    <col min="13928" max="13929" width="7" style="66" hidden="1" customWidth="1"/>
    <col min="13930" max="13930" width="5.44140625" style="66" customWidth="1"/>
    <col min="13931" max="13932" width="7" style="66" hidden="1" customWidth="1"/>
    <col min="13933" max="13933" width="6" style="66" customWidth="1"/>
    <col min="13934" max="13938" width="7" style="66" hidden="1" customWidth="1"/>
    <col min="13939" max="13939" width="5" style="66" customWidth="1"/>
    <col min="13940" max="13947" width="7" style="66" hidden="1" customWidth="1"/>
    <col min="13948" max="13948" width="5" style="66" customWidth="1"/>
    <col min="13949" max="13949" width="7" style="66" hidden="1" customWidth="1"/>
    <col min="13950" max="13950" width="5" style="66" customWidth="1"/>
    <col min="13951" max="13951" width="9.44140625" style="66" customWidth="1"/>
    <col min="13952" max="13952" width="7" style="66" hidden="1" customWidth="1"/>
    <col min="13953" max="13953" width="5" style="66" customWidth="1"/>
    <col min="13954" max="13955" width="7" style="66" hidden="1" customWidth="1"/>
    <col min="13956" max="13956" width="5" style="66" customWidth="1"/>
    <col min="13957" max="13958" width="7" style="66" hidden="1" customWidth="1"/>
    <col min="13959" max="13959" width="5" style="66" customWidth="1"/>
    <col min="13960" max="13961" width="7" style="66" hidden="1" customWidth="1"/>
    <col min="13962" max="13962" width="5" style="66" customWidth="1"/>
    <col min="13963" max="13964" width="7" style="66" hidden="1" customWidth="1"/>
    <col min="13965" max="13965" width="5" style="66" customWidth="1"/>
    <col min="13966" max="13967" width="7" style="66" hidden="1" customWidth="1"/>
    <col min="13968" max="13968" width="5" style="66" customWidth="1"/>
    <col min="13969" max="13969" width="7" style="66" hidden="1" customWidth="1"/>
    <col min="13970" max="13970" width="6.44140625" style="66" customWidth="1"/>
    <col min="13971" max="13971" width="7" style="66" hidden="1" customWidth="1"/>
    <col min="13972" max="13972" width="7.109375" style="66" customWidth="1"/>
    <col min="13973" max="13974" width="7" style="66" hidden="1" customWidth="1"/>
    <col min="13975" max="13975" width="7.109375" style="66" customWidth="1"/>
    <col min="13976" max="13977" width="7" style="66" hidden="1" customWidth="1"/>
    <col min="13978" max="13978" width="7.109375" style="66" customWidth="1"/>
    <col min="13979" max="13980" width="7" style="66" hidden="1" customWidth="1"/>
    <col min="13981" max="13981" width="7.109375" style="66" customWidth="1"/>
    <col min="13982" max="13983" width="7" style="66" hidden="1" customWidth="1"/>
    <col min="13984" max="13984" width="7.109375" style="66" customWidth="1"/>
    <col min="13985" max="13986" width="7" style="66" hidden="1" customWidth="1"/>
    <col min="13987" max="13987" width="7.109375" style="66" customWidth="1"/>
    <col min="13988" max="13989" width="7" style="66" hidden="1" customWidth="1"/>
    <col min="13990" max="13990" width="7.109375" style="66" customWidth="1"/>
    <col min="13991" max="13992" width="7" style="66" hidden="1" customWidth="1"/>
    <col min="13993" max="13993" width="7.109375" style="66" customWidth="1"/>
    <col min="13994" max="13994" width="7" style="66" hidden="1" customWidth="1"/>
    <col min="13995" max="13995" width="6.44140625" style="66" customWidth="1"/>
    <col min="13996" max="13997" width="7" style="66" hidden="1" customWidth="1"/>
    <col min="13998" max="13998" width="6.88671875" style="66" customWidth="1"/>
    <col min="13999" max="14003" width="7" style="66" hidden="1" customWidth="1"/>
    <col min="14004" max="14004" width="6.44140625" style="66" customWidth="1"/>
    <col min="14005" max="14009" width="7" style="66" hidden="1" customWidth="1"/>
    <col min="14010" max="14010" width="6.44140625" style="66" customWidth="1"/>
    <col min="14011" max="14012" width="7" style="66" hidden="1" customWidth="1"/>
    <col min="14013" max="14013" width="7.5546875" style="66" customWidth="1"/>
    <col min="14014" max="14014" width="7" style="66" hidden="1" customWidth="1"/>
    <col min="14015" max="14015" width="9.44140625" style="66" customWidth="1"/>
    <col min="14016" max="14016" width="7" style="66" hidden="1" customWidth="1"/>
    <col min="14017" max="14020" width="6.44140625" style="66" customWidth="1"/>
    <col min="14021" max="14021" width="6.88671875" style="66" customWidth="1"/>
    <col min="14022" max="14022" width="6.44140625" style="66" customWidth="1"/>
    <col min="14023" max="14039" width="7" style="66" hidden="1" customWidth="1"/>
    <col min="14040" max="14040" width="6.5546875" style="66" customWidth="1"/>
    <col min="14041" max="14041" width="6.44140625" style="66" customWidth="1"/>
    <col min="14042" max="14043" width="7" style="66" hidden="1" customWidth="1"/>
    <col min="14044" max="14044" width="6.44140625" style="66" customWidth="1"/>
    <col min="14045" max="14046" width="7" style="66" hidden="1" customWidth="1"/>
    <col min="14047" max="14047" width="7.44140625" style="66" customWidth="1"/>
    <col min="14048" max="14048" width="7" style="66" hidden="1" customWidth="1"/>
    <col min="14049" max="14049" width="6.44140625" style="66" customWidth="1"/>
    <col min="14050" max="14050" width="7" style="66" hidden="1" customWidth="1"/>
    <col min="14051" max="14051" width="9" style="66" customWidth="1"/>
    <col min="14052" max="14053" width="7" style="66" hidden="1" customWidth="1"/>
    <col min="14054" max="14054" width="8.5546875" style="66" customWidth="1"/>
    <col min="14055" max="14056" width="7" style="66" hidden="1" customWidth="1"/>
    <col min="14057" max="14057" width="6.44140625" style="66" customWidth="1"/>
    <col min="14058" max="14059" width="7" style="66" hidden="1" customWidth="1"/>
    <col min="14060" max="14060" width="7" style="66" customWidth="1"/>
    <col min="14061" max="14063" width="7" style="66" hidden="1" customWidth="1"/>
    <col min="14064" max="14064" width="7" style="66" customWidth="1"/>
    <col min="14065" max="14066" width="7" style="66" hidden="1" customWidth="1"/>
    <col min="14067" max="14067" width="7.5546875" style="66" customWidth="1"/>
    <col min="14068" max="14069" width="7" style="66" hidden="1" customWidth="1"/>
    <col min="14070" max="14070" width="7" style="66" customWidth="1"/>
    <col min="14071" max="14077" width="7" style="66" hidden="1" customWidth="1"/>
    <col min="14078" max="14078" width="6.44140625" style="66" customWidth="1"/>
    <col min="14079" max="14088" width="7" style="66" hidden="1" customWidth="1"/>
    <col min="14089" max="14089" width="7" style="66" hidden="1"/>
    <col min="14090" max="14090" width="41.44140625" style="66" customWidth="1"/>
    <col min="14091" max="14091" width="6.44140625" style="66" customWidth="1"/>
    <col min="14092" max="14092" width="14.6640625" style="66" customWidth="1"/>
    <col min="14093" max="14093" width="11.44140625" style="66" customWidth="1"/>
    <col min="14094" max="14095" width="13" style="66" customWidth="1"/>
    <col min="14096" max="14105" width="9.44140625" style="66" customWidth="1"/>
    <col min="14106" max="14106" width="8.88671875" style="66" customWidth="1"/>
    <col min="14107" max="14107" width="9.44140625" style="66" customWidth="1"/>
    <col min="14108" max="14108" width="10.109375" style="66" customWidth="1"/>
    <col min="14109" max="14109" width="6.44140625" style="66" customWidth="1"/>
    <col min="14110" max="14110" width="6.88671875" style="66" customWidth="1"/>
    <col min="14111" max="14112" width="6.5546875" style="66" customWidth="1"/>
    <col min="14113" max="14113" width="6.33203125" style="66" customWidth="1"/>
    <col min="14114" max="14114" width="7.5546875" style="66" customWidth="1"/>
    <col min="14115" max="14115" width="9.88671875" style="66" customWidth="1"/>
    <col min="14116" max="14116" width="7" style="66" hidden="1" customWidth="1"/>
    <col min="14117" max="14118" width="11.44140625" style="66" customWidth="1"/>
    <col min="14119" max="14119" width="35.6640625" style="66" customWidth="1"/>
    <col min="14120" max="14120" width="9.109375" style="66" bestFit="1" customWidth="1"/>
    <col min="14121" max="14121" width="24.5546875" style="66" customWidth="1"/>
    <col min="14122" max="14122" width="14.109375" style="66" customWidth="1"/>
    <col min="14123" max="14123" width="25.33203125" style="66" customWidth="1"/>
    <col min="14124" max="14124" width="9.109375" style="66" bestFit="1" customWidth="1"/>
    <col min="14125" max="14125" width="14.6640625" style="66" customWidth="1"/>
    <col min="14126" max="14127" width="12.109375" style="66" customWidth="1"/>
    <col min="14128" max="14128" width="14.5546875" style="66" customWidth="1"/>
    <col min="14129" max="14129" width="5" style="66" customWidth="1"/>
    <col min="14130" max="14131" width="7" style="66" hidden="1" customWidth="1"/>
    <col min="14132" max="14132" width="5" style="66" customWidth="1"/>
    <col min="14133" max="14134" width="7" style="66" hidden="1" customWidth="1"/>
    <col min="14135" max="14135" width="5" style="66" customWidth="1"/>
    <col min="14136" max="14137" width="7" style="66" hidden="1" customWidth="1"/>
    <col min="14138" max="14138" width="5" style="66" customWidth="1"/>
    <col min="14139" max="14140" width="7" style="66" hidden="1" customWidth="1"/>
    <col min="14141" max="14141" width="5" style="66" customWidth="1"/>
    <col min="14142" max="14143" width="7" style="66" hidden="1" customWidth="1"/>
    <col min="14144" max="14144" width="5" style="66" customWidth="1"/>
    <col min="14145" max="14146" width="7" style="66" hidden="1" customWidth="1"/>
    <col min="14147" max="14147" width="6.44140625" style="66" customWidth="1"/>
    <col min="14148" max="14155" width="7" style="66" hidden="1" customWidth="1"/>
    <col min="14156" max="14156" width="6.88671875" style="66" customWidth="1"/>
    <col min="14157" max="14158" width="7" style="66" hidden="1" customWidth="1"/>
    <col min="14159" max="14159" width="6.44140625" style="66" customWidth="1"/>
    <col min="14160" max="14161" width="7" style="66" hidden="1" customWidth="1"/>
    <col min="14162" max="14162" width="5.44140625" style="66" customWidth="1"/>
    <col min="14163" max="14164" width="7" style="66" hidden="1" customWidth="1"/>
    <col min="14165" max="14165" width="4.88671875" style="66" customWidth="1"/>
    <col min="14166" max="14173" width="7" style="66" hidden="1" customWidth="1"/>
    <col min="14174" max="14174" width="5.44140625" style="66" customWidth="1"/>
    <col min="14175" max="14179" width="7" style="66" hidden="1" customWidth="1"/>
    <col min="14180" max="14180" width="5.88671875" style="66" customWidth="1"/>
    <col min="14181" max="14182" width="7" style="66" hidden="1" customWidth="1"/>
    <col min="14183" max="14183" width="5.44140625" style="66" customWidth="1"/>
    <col min="14184" max="14185" width="7" style="66" hidden="1" customWidth="1"/>
    <col min="14186" max="14186" width="5.44140625" style="66" customWidth="1"/>
    <col min="14187" max="14188" width="7" style="66" hidden="1" customWidth="1"/>
    <col min="14189" max="14189" width="6" style="66" customWidth="1"/>
    <col min="14190" max="14194" width="7" style="66" hidden="1" customWidth="1"/>
    <col min="14195" max="14195" width="5" style="66" customWidth="1"/>
    <col min="14196" max="14203" width="7" style="66" hidden="1" customWidth="1"/>
    <col min="14204" max="14204" width="5" style="66" customWidth="1"/>
    <col min="14205" max="14205" width="7" style="66" hidden="1" customWidth="1"/>
    <col min="14206" max="14206" width="5" style="66" customWidth="1"/>
    <col min="14207" max="14207" width="9.44140625" style="66" customWidth="1"/>
    <col min="14208" max="14208" width="7" style="66" hidden="1" customWidth="1"/>
    <col min="14209" max="14209" width="5" style="66" customWidth="1"/>
    <col min="14210" max="14211" width="7" style="66" hidden="1" customWidth="1"/>
    <col min="14212" max="14212" width="5" style="66" customWidth="1"/>
    <col min="14213" max="14214" width="7" style="66" hidden="1" customWidth="1"/>
    <col min="14215" max="14215" width="5" style="66" customWidth="1"/>
    <col min="14216" max="14217" width="7" style="66" hidden="1" customWidth="1"/>
    <col min="14218" max="14218" width="5" style="66" customWidth="1"/>
    <col min="14219" max="14220" width="7" style="66" hidden="1" customWidth="1"/>
    <col min="14221" max="14221" width="5" style="66" customWidth="1"/>
    <col min="14222" max="14223" width="7" style="66" hidden="1" customWidth="1"/>
    <col min="14224" max="14224" width="5" style="66" customWidth="1"/>
    <col min="14225" max="14225" width="7" style="66" hidden="1" customWidth="1"/>
    <col min="14226" max="14226" width="6.44140625" style="66" customWidth="1"/>
    <col min="14227" max="14227" width="7" style="66" hidden="1" customWidth="1"/>
    <col min="14228" max="14228" width="7.109375" style="66" customWidth="1"/>
    <col min="14229" max="14230" width="7" style="66" hidden="1" customWidth="1"/>
    <col min="14231" max="14231" width="7.109375" style="66" customWidth="1"/>
    <col min="14232" max="14233" width="7" style="66" hidden="1" customWidth="1"/>
    <col min="14234" max="14234" width="7.109375" style="66" customWidth="1"/>
    <col min="14235" max="14236" width="7" style="66" hidden="1" customWidth="1"/>
    <col min="14237" max="14237" width="7.109375" style="66" customWidth="1"/>
    <col min="14238" max="14239" width="7" style="66" hidden="1" customWidth="1"/>
    <col min="14240" max="14240" width="7.109375" style="66" customWidth="1"/>
    <col min="14241" max="14242" width="7" style="66" hidden="1" customWidth="1"/>
    <col min="14243" max="14243" width="7.109375" style="66" customWidth="1"/>
    <col min="14244" max="14245" width="7" style="66" hidden="1" customWidth="1"/>
    <col min="14246" max="14246" width="7.109375" style="66" customWidth="1"/>
    <col min="14247" max="14248" width="7" style="66" hidden="1" customWidth="1"/>
    <col min="14249" max="14249" width="7.109375" style="66" customWidth="1"/>
    <col min="14250" max="14250" width="7" style="66" hidden="1" customWidth="1"/>
    <col min="14251" max="14251" width="6.44140625" style="66" customWidth="1"/>
    <col min="14252" max="14253" width="7" style="66" hidden="1" customWidth="1"/>
    <col min="14254" max="14254" width="6.88671875" style="66" customWidth="1"/>
    <col min="14255" max="14259" width="7" style="66" hidden="1" customWidth="1"/>
    <col min="14260" max="14260" width="6.44140625" style="66" customWidth="1"/>
    <col min="14261" max="14265" width="7" style="66" hidden="1" customWidth="1"/>
    <col min="14266" max="14266" width="6.44140625" style="66" customWidth="1"/>
    <col min="14267" max="14268" width="7" style="66" hidden="1" customWidth="1"/>
    <col min="14269" max="14269" width="7.5546875" style="66" customWidth="1"/>
    <col min="14270" max="14270" width="7" style="66" hidden="1" customWidth="1"/>
    <col min="14271" max="14271" width="9.44140625" style="66" customWidth="1"/>
    <col min="14272" max="14272" width="7" style="66" hidden="1" customWidth="1"/>
    <col min="14273" max="14276" width="6.44140625" style="66" customWidth="1"/>
    <col min="14277" max="14277" width="6.88671875" style="66" customWidth="1"/>
    <col min="14278" max="14278" width="6.44140625" style="66" customWidth="1"/>
    <col min="14279" max="14295" width="7" style="66" hidden="1" customWidth="1"/>
    <col min="14296" max="14296" width="6.5546875" style="66" customWidth="1"/>
    <col min="14297" max="14297" width="6.44140625" style="66" customWidth="1"/>
    <col min="14298" max="14299" width="7" style="66" hidden="1" customWidth="1"/>
    <col min="14300" max="14300" width="6.44140625" style="66" customWidth="1"/>
    <col min="14301" max="14302" width="7" style="66" hidden="1" customWidth="1"/>
    <col min="14303" max="14303" width="7.44140625" style="66" customWidth="1"/>
    <col min="14304" max="14304" width="7" style="66" hidden="1" customWidth="1"/>
    <col min="14305" max="14305" width="6.44140625" style="66" customWidth="1"/>
    <col min="14306" max="14306" width="7" style="66" hidden="1" customWidth="1"/>
    <col min="14307" max="14307" width="9" style="66" customWidth="1"/>
    <col min="14308" max="14309" width="7" style="66" hidden="1" customWidth="1"/>
    <col min="14310" max="14310" width="8.5546875" style="66" customWidth="1"/>
    <col min="14311" max="14312" width="7" style="66" hidden="1" customWidth="1"/>
    <col min="14313" max="14313" width="6.44140625" style="66" customWidth="1"/>
    <col min="14314" max="14315" width="7" style="66" hidden="1" customWidth="1"/>
    <col min="14316" max="14316" width="7" style="66" customWidth="1"/>
    <col min="14317" max="14319" width="7" style="66" hidden="1" customWidth="1"/>
    <col min="14320" max="14320" width="7" style="66" customWidth="1"/>
    <col min="14321" max="14322" width="7" style="66" hidden="1" customWidth="1"/>
    <col min="14323" max="14323" width="7.5546875" style="66" customWidth="1"/>
    <col min="14324" max="14325" width="7" style="66" hidden="1" customWidth="1"/>
    <col min="14326" max="14326" width="7" style="66" customWidth="1"/>
    <col min="14327" max="14333" width="7" style="66" hidden="1" customWidth="1"/>
    <col min="14334" max="14334" width="6.44140625" style="66" customWidth="1"/>
    <col min="14335" max="14344" width="7" style="66" hidden="1" customWidth="1"/>
    <col min="14345" max="14345" width="7" style="66" hidden="1"/>
    <col min="14346" max="14346" width="41.44140625" style="66" customWidth="1"/>
    <col min="14347" max="14347" width="6.44140625" style="66" customWidth="1"/>
    <col min="14348" max="14348" width="14.6640625" style="66" customWidth="1"/>
    <col min="14349" max="14349" width="11.44140625" style="66" customWidth="1"/>
    <col min="14350" max="14351" width="13" style="66" customWidth="1"/>
    <col min="14352" max="14361" width="9.44140625" style="66" customWidth="1"/>
    <col min="14362" max="14362" width="8.88671875" style="66" customWidth="1"/>
    <col min="14363" max="14363" width="9.44140625" style="66" customWidth="1"/>
    <col min="14364" max="14364" width="10.109375" style="66" customWidth="1"/>
    <col min="14365" max="14365" width="6.44140625" style="66" customWidth="1"/>
    <col min="14366" max="14366" width="6.88671875" style="66" customWidth="1"/>
    <col min="14367" max="14368" width="6.5546875" style="66" customWidth="1"/>
    <col min="14369" max="14369" width="6.33203125" style="66" customWidth="1"/>
    <col min="14370" max="14370" width="7.5546875" style="66" customWidth="1"/>
    <col min="14371" max="14371" width="9.88671875" style="66" customWidth="1"/>
    <col min="14372" max="14372" width="7" style="66" hidden="1" customWidth="1"/>
    <col min="14373" max="14374" width="11.44140625" style="66" customWidth="1"/>
    <col min="14375" max="14375" width="35.6640625" style="66" customWidth="1"/>
    <col min="14376" max="14376" width="9.109375" style="66" bestFit="1" customWidth="1"/>
    <col min="14377" max="14377" width="24.5546875" style="66" customWidth="1"/>
    <col min="14378" max="14378" width="14.109375" style="66" customWidth="1"/>
    <col min="14379" max="14379" width="25.33203125" style="66" customWidth="1"/>
    <col min="14380" max="14380" width="9.109375" style="66" bestFit="1" customWidth="1"/>
    <col min="14381" max="14381" width="14.6640625" style="66" customWidth="1"/>
    <col min="14382" max="14383" width="12.109375" style="66" customWidth="1"/>
    <col min="14384" max="14384" width="14.5546875" style="66" customWidth="1"/>
    <col min="14385" max="14385" width="5" style="66" customWidth="1"/>
    <col min="14386" max="14387" width="7" style="66" hidden="1" customWidth="1"/>
    <col min="14388" max="14388" width="5" style="66" customWidth="1"/>
    <col min="14389" max="14390" width="7" style="66" hidden="1" customWidth="1"/>
    <col min="14391" max="14391" width="5" style="66" customWidth="1"/>
    <col min="14392" max="14393" width="7" style="66" hidden="1" customWidth="1"/>
    <col min="14394" max="14394" width="5" style="66" customWidth="1"/>
    <col min="14395" max="14396" width="7" style="66" hidden="1" customWidth="1"/>
    <col min="14397" max="14397" width="5" style="66" customWidth="1"/>
    <col min="14398" max="14399" width="7" style="66" hidden="1" customWidth="1"/>
    <col min="14400" max="14400" width="5" style="66" customWidth="1"/>
    <col min="14401" max="14402" width="7" style="66" hidden="1" customWidth="1"/>
    <col min="14403" max="14403" width="6.44140625" style="66" customWidth="1"/>
    <col min="14404" max="14411" width="7" style="66" hidden="1" customWidth="1"/>
    <col min="14412" max="14412" width="6.88671875" style="66" customWidth="1"/>
    <col min="14413" max="14414" width="7" style="66" hidden="1" customWidth="1"/>
    <col min="14415" max="14415" width="6.44140625" style="66" customWidth="1"/>
    <col min="14416" max="14417" width="7" style="66" hidden="1" customWidth="1"/>
    <col min="14418" max="14418" width="5.44140625" style="66" customWidth="1"/>
    <col min="14419" max="14420" width="7" style="66" hidden="1" customWidth="1"/>
    <col min="14421" max="14421" width="4.88671875" style="66" customWidth="1"/>
    <col min="14422" max="14429" width="7" style="66" hidden="1" customWidth="1"/>
    <col min="14430" max="14430" width="5.44140625" style="66" customWidth="1"/>
    <col min="14431" max="14435" width="7" style="66" hidden="1" customWidth="1"/>
    <col min="14436" max="14436" width="5.88671875" style="66" customWidth="1"/>
    <col min="14437" max="14438" width="7" style="66" hidden="1" customWidth="1"/>
    <col min="14439" max="14439" width="5.44140625" style="66" customWidth="1"/>
    <col min="14440" max="14441" width="7" style="66" hidden="1" customWidth="1"/>
    <col min="14442" max="14442" width="5.44140625" style="66" customWidth="1"/>
    <col min="14443" max="14444" width="7" style="66" hidden="1" customWidth="1"/>
    <col min="14445" max="14445" width="6" style="66" customWidth="1"/>
    <col min="14446" max="14450" width="7" style="66" hidden="1" customWidth="1"/>
    <col min="14451" max="14451" width="5" style="66" customWidth="1"/>
    <col min="14452" max="14459" width="7" style="66" hidden="1" customWidth="1"/>
    <col min="14460" max="14460" width="5" style="66" customWidth="1"/>
    <col min="14461" max="14461" width="7" style="66" hidden="1" customWidth="1"/>
    <col min="14462" max="14462" width="5" style="66" customWidth="1"/>
    <col min="14463" max="14463" width="9.44140625" style="66" customWidth="1"/>
    <col min="14464" max="14464" width="7" style="66" hidden="1" customWidth="1"/>
    <col min="14465" max="14465" width="5" style="66" customWidth="1"/>
    <col min="14466" max="14467" width="7" style="66" hidden="1" customWidth="1"/>
    <col min="14468" max="14468" width="5" style="66" customWidth="1"/>
    <col min="14469" max="14470" width="7" style="66" hidden="1" customWidth="1"/>
    <col min="14471" max="14471" width="5" style="66" customWidth="1"/>
    <col min="14472" max="14473" width="7" style="66" hidden="1" customWidth="1"/>
    <col min="14474" max="14474" width="5" style="66" customWidth="1"/>
    <col min="14475" max="14476" width="7" style="66" hidden="1" customWidth="1"/>
    <col min="14477" max="14477" width="5" style="66" customWidth="1"/>
    <col min="14478" max="14479" width="7" style="66" hidden="1" customWidth="1"/>
    <col min="14480" max="14480" width="5" style="66" customWidth="1"/>
    <col min="14481" max="14481" width="7" style="66" hidden="1" customWidth="1"/>
    <col min="14482" max="14482" width="6.44140625" style="66" customWidth="1"/>
    <col min="14483" max="14483" width="7" style="66" hidden="1" customWidth="1"/>
    <col min="14484" max="14484" width="7.109375" style="66" customWidth="1"/>
    <col min="14485" max="14486" width="7" style="66" hidden="1" customWidth="1"/>
    <col min="14487" max="14487" width="7.109375" style="66" customWidth="1"/>
    <col min="14488" max="14489" width="7" style="66" hidden="1" customWidth="1"/>
    <col min="14490" max="14490" width="7.109375" style="66" customWidth="1"/>
    <col min="14491" max="14492" width="7" style="66" hidden="1" customWidth="1"/>
    <col min="14493" max="14493" width="7.109375" style="66" customWidth="1"/>
    <col min="14494" max="14495" width="7" style="66" hidden="1" customWidth="1"/>
    <col min="14496" max="14496" width="7.109375" style="66" customWidth="1"/>
    <col min="14497" max="14498" width="7" style="66" hidden="1" customWidth="1"/>
    <col min="14499" max="14499" width="7.109375" style="66" customWidth="1"/>
    <col min="14500" max="14501" width="7" style="66" hidden="1" customWidth="1"/>
    <col min="14502" max="14502" width="7.109375" style="66" customWidth="1"/>
    <col min="14503" max="14504" width="7" style="66" hidden="1" customWidth="1"/>
    <col min="14505" max="14505" width="7.109375" style="66" customWidth="1"/>
    <col min="14506" max="14506" width="7" style="66" hidden="1" customWidth="1"/>
    <col min="14507" max="14507" width="6.44140625" style="66" customWidth="1"/>
    <col min="14508" max="14509" width="7" style="66" hidden="1" customWidth="1"/>
    <col min="14510" max="14510" width="6.88671875" style="66" customWidth="1"/>
    <col min="14511" max="14515" width="7" style="66" hidden="1" customWidth="1"/>
    <col min="14516" max="14516" width="6.44140625" style="66" customWidth="1"/>
    <col min="14517" max="14521" width="7" style="66" hidden="1" customWidth="1"/>
    <col min="14522" max="14522" width="6.44140625" style="66" customWidth="1"/>
    <col min="14523" max="14524" width="7" style="66" hidden="1" customWidth="1"/>
    <col min="14525" max="14525" width="7.5546875" style="66" customWidth="1"/>
    <col min="14526" max="14526" width="7" style="66" hidden="1" customWidth="1"/>
    <col min="14527" max="14527" width="9.44140625" style="66" customWidth="1"/>
    <col min="14528" max="14528" width="7" style="66" hidden="1" customWidth="1"/>
    <col min="14529" max="14532" width="6.44140625" style="66" customWidth="1"/>
    <col min="14533" max="14533" width="6.88671875" style="66" customWidth="1"/>
    <col min="14534" max="14534" width="6.44140625" style="66" customWidth="1"/>
    <col min="14535" max="14551" width="7" style="66" hidden="1" customWidth="1"/>
    <col min="14552" max="14552" width="6.5546875" style="66" customWidth="1"/>
    <col min="14553" max="14553" width="6.44140625" style="66" customWidth="1"/>
    <col min="14554" max="14555" width="7" style="66" hidden="1" customWidth="1"/>
    <col min="14556" max="14556" width="6.44140625" style="66" customWidth="1"/>
    <col min="14557" max="14558" width="7" style="66" hidden="1" customWidth="1"/>
    <col min="14559" max="14559" width="7.44140625" style="66" customWidth="1"/>
    <col min="14560" max="14560" width="7" style="66" hidden="1" customWidth="1"/>
    <col min="14561" max="14561" width="6.44140625" style="66" customWidth="1"/>
    <col min="14562" max="14562" width="7" style="66" hidden="1" customWidth="1"/>
    <col min="14563" max="14563" width="9" style="66" customWidth="1"/>
    <col min="14564" max="14565" width="7" style="66" hidden="1" customWidth="1"/>
    <col min="14566" max="14566" width="8.5546875" style="66" customWidth="1"/>
    <col min="14567" max="14568" width="7" style="66" hidden="1" customWidth="1"/>
    <col min="14569" max="14569" width="6.44140625" style="66" customWidth="1"/>
    <col min="14570" max="14571" width="7" style="66" hidden="1" customWidth="1"/>
    <col min="14572" max="14572" width="7" style="66" customWidth="1"/>
    <col min="14573" max="14575" width="7" style="66" hidden="1" customWidth="1"/>
    <col min="14576" max="14576" width="7" style="66" customWidth="1"/>
    <col min="14577" max="14578" width="7" style="66" hidden="1" customWidth="1"/>
    <col min="14579" max="14579" width="7.5546875" style="66" customWidth="1"/>
    <col min="14580" max="14581" width="7" style="66" hidden="1" customWidth="1"/>
    <col min="14582" max="14582" width="7" style="66" customWidth="1"/>
    <col min="14583" max="14589" width="7" style="66" hidden="1" customWidth="1"/>
    <col min="14590" max="14590" width="6.44140625" style="66" customWidth="1"/>
    <col min="14591" max="14600" width="7" style="66" hidden="1" customWidth="1"/>
    <col min="14601" max="14601" width="7" style="66" hidden="1"/>
    <col min="14602" max="14602" width="41.44140625" style="66" customWidth="1"/>
    <col min="14603" max="14603" width="6.44140625" style="66" customWidth="1"/>
    <col min="14604" max="14604" width="14.6640625" style="66" customWidth="1"/>
    <col min="14605" max="14605" width="11.44140625" style="66" customWidth="1"/>
    <col min="14606" max="14607" width="13" style="66" customWidth="1"/>
    <col min="14608" max="14617" width="9.44140625" style="66" customWidth="1"/>
    <col min="14618" max="14618" width="8.88671875" style="66" customWidth="1"/>
    <col min="14619" max="14619" width="9.44140625" style="66" customWidth="1"/>
    <col min="14620" max="14620" width="10.109375" style="66" customWidth="1"/>
    <col min="14621" max="14621" width="6.44140625" style="66" customWidth="1"/>
    <col min="14622" max="14622" width="6.88671875" style="66" customWidth="1"/>
    <col min="14623" max="14624" width="6.5546875" style="66" customWidth="1"/>
    <col min="14625" max="14625" width="6.33203125" style="66" customWidth="1"/>
    <col min="14626" max="14626" width="7.5546875" style="66" customWidth="1"/>
    <col min="14627" max="14627" width="9.88671875" style="66" customWidth="1"/>
    <col min="14628" max="14628" width="7" style="66" hidden="1" customWidth="1"/>
    <col min="14629" max="14630" width="11.44140625" style="66" customWidth="1"/>
    <col min="14631" max="14631" width="35.6640625" style="66" customWidth="1"/>
    <col min="14632" max="14632" width="9.109375" style="66" bestFit="1" customWidth="1"/>
    <col min="14633" max="14633" width="24.5546875" style="66" customWidth="1"/>
    <col min="14634" max="14634" width="14.109375" style="66" customWidth="1"/>
    <col min="14635" max="14635" width="25.33203125" style="66" customWidth="1"/>
    <col min="14636" max="14636" width="9.109375" style="66" bestFit="1" customWidth="1"/>
    <col min="14637" max="14637" width="14.6640625" style="66" customWidth="1"/>
    <col min="14638" max="14639" width="12.109375" style="66" customWidth="1"/>
    <col min="14640" max="14640" width="14.5546875" style="66" customWidth="1"/>
    <col min="14641" max="14641" width="5" style="66" customWidth="1"/>
    <col min="14642" max="14643" width="7" style="66" hidden="1" customWidth="1"/>
    <col min="14644" max="14644" width="5" style="66" customWidth="1"/>
    <col min="14645" max="14646" width="7" style="66" hidden="1" customWidth="1"/>
    <col min="14647" max="14647" width="5" style="66" customWidth="1"/>
    <col min="14648" max="14649" width="7" style="66" hidden="1" customWidth="1"/>
    <col min="14650" max="14650" width="5" style="66" customWidth="1"/>
    <col min="14651" max="14652" width="7" style="66" hidden="1" customWidth="1"/>
    <col min="14653" max="14653" width="5" style="66" customWidth="1"/>
    <col min="14654" max="14655" width="7" style="66" hidden="1" customWidth="1"/>
    <col min="14656" max="14656" width="5" style="66" customWidth="1"/>
    <col min="14657" max="14658" width="7" style="66" hidden="1" customWidth="1"/>
    <col min="14659" max="14659" width="6.44140625" style="66" customWidth="1"/>
    <col min="14660" max="14667" width="7" style="66" hidden="1" customWidth="1"/>
    <col min="14668" max="14668" width="6.88671875" style="66" customWidth="1"/>
    <col min="14669" max="14670" width="7" style="66" hidden="1" customWidth="1"/>
    <col min="14671" max="14671" width="6.44140625" style="66" customWidth="1"/>
    <col min="14672" max="14673" width="7" style="66" hidden="1" customWidth="1"/>
    <col min="14674" max="14674" width="5.44140625" style="66" customWidth="1"/>
    <col min="14675" max="14676" width="7" style="66" hidden="1" customWidth="1"/>
    <col min="14677" max="14677" width="4.88671875" style="66" customWidth="1"/>
    <col min="14678" max="14685" width="7" style="66" hidden="1" customWidth="1"/>
    <col min="14686" max="14686" width="5.44140625" style="66" customWidth="1"/>
    <col min="14687" max="14691" width="7" style="66" hidden="1" customWidth="1"/>
    <col min="14692" max="14692" width="5.88671875" style="66" customWidth="1"/>
    <col min="14693" max="14694" width="7" style="66" hidden="1" customWidth="1"/>
    <col min="14695" max="14695" width="5.44140625" style="66" customWidth="1"/>
    <col min="14696" max="14697" width="7" style="66" hidden="1" customWidth="1"/>
    <col min="14698" max="14698" width="5.44140625" style="66" customWidth="1"/>
    <col min="14699" max="14700" width="7" style="66" hidden="1" customWidth="1"/>
    <col min="14701" max="14701" width="6" style="66" customWidth="1"/>
    <col min="14702" max="14706" width="7" style="66" hidden="1" customWidth="1"/>
    <col min="14707" max="14707" width="5" style="66" customWidth="1"/>
    <col min="14708" max="14715" width="7" style="66" hidden="1" customWidth="1"/>
    <col min="14716" max="14716" width="5" style="66" customWidth="1"/>
    <col min="14717" max="14717" width="7" style="66" hidden="1" customWidth="1"/>
    <col min="14718" max="14718" width="5" style="66" customWidth="1"/>
    <col min="14719" max="14719" width="9.44140625" style="66" customWidth="1"/>
    <col min="14720" max="14720" width="7" style="66" hidden="1" customWidth="1"/>
    <col min="14721" max="14721" width="5" style="66" customWidth="1"/>
    <col min="14722" max="14723" width="7" style="66" hidden="1" customWidth="1"/>
    <col min="14724" max="14724" width="5" style="66" customWidth="1"/>
    <col min="14725" max="14726" width="7" style="66" hidden="1" customWidth="1"/>
    <col min="14727" max="14727" width="5" style="66" customWidth="1"/>
    <col min="14728" max="14729" width="7" style="66" hidden="1" customWidth="1"/>
    <col min="14730" max="14730" width="5" style="66" customWidth="1"/>
    <col min="14731" max="14732" width="7" style="66" hidden="1" customWidth="1"/>
    <col min="14733" max="14733" width="5" style="66" customWidth="1"/>
    <col min="14734" max="14735" width="7" style="66" hidden="1" customWidth="1"/>
    <col min="14736" max="14736" width="5" style="66" customWidth="1"/>
    <col min="14737" max="14737" width="7" style="66" hidden="1" customWidth="1"/>
    <col min="14738" max="14738" width="6.44140625" style="66" customWidth="1"/>
    <col min="14739" max="14739" width="7" style="66" hidden="1" customWidth="1"/>
    <col min="14740" max="14740" width="7.109375" style="66" customWidth="1"/>
    <col min="14741" max="14742" width="7" style="66" hidden="1" customWidth="1"/>
    <col min="14743" max="14743" width="7.109375" style="66" customWidth="1"/>
    <col min="14744" max="14745" width="7" style="66" hidden="1" customWidth="1"/>
    <col min="14746" max="14746" width="7.109375" style="66" customWidth="1"/>
    <col min="14747" max="14748" width="7" style="66" hidden="1" customWidth="1"/>
    <col min="14749" max="14749" width="7.109375" style="66" customWidth="1"/>
    <col min="14750" max="14751" width="7" style="66" hidden="1" customWidth="1"/>
    <col min="14752" max="14752" width="7.109375" style="66" customWidth="1"/>
    <col min="14753" max="14754" width="7" style="66" hidden="1" customWidth="1"/>
    <col min="14755" max="14755" width="7.109375" style="66" customWidth="1"/>
    <col min="14756" max="14757" width="7" style="66" hidden="1" customWidth="1"/>
    <col min="14758" max="14758" width="7.109375" style="66" customWidth="1"/>
    <col min="14759" max="14760" width="7" style="66" hidden="1" customWidth="1"/>
    <col min="14761" max="14761" width="7.109375" style="66" customWidth="1"/>
    <col min="14762" max="14762" width="7" style="66" hidden="1" customWidth="1"/>
    <col min="14763" max="14763" width="6.44140625" style="66" customWidth="1"/>
    <col min="14764" max="14765" width="7" style="66" hidden="1" customWidth="1"/>
    <col min="14766" max="14766" width="6.88671875" style="66" customWidth="1"/>
    <col min="14767" max="14771" width="7" style="66" hidden="1" customWidth="1"/>
    <col min="14772" max="14772" width="6.44140625" style="66" customWidth="1"/>
    <col min="14773" max="14777" width="7" style="66" hidden="1" customWidth="1"/>
    <col min="14778" max="14778" width="6.44140625" style="66" customWidth="1"/>
    <col min="14779" max="14780" width="7" style="66" hidden="1" customWidth="1"/>
    <col min="14781" max="14781" width="7.5546875" style="66" customWidth="1"/>
    <col min="14782" max="14782" width="7" style="66" hidden="1" customWidth="1"/>
    <col min="14783" max="14783" width="9.44140625" style="66" customWidth="1"/>
    <col min="14784" max="14784" width="7" style="66" hidden="1" customWidth="1"/>
    <col min="14785" max="14788" width="6.44140625" style="66" customWidth="1"/>
    <col min="14789" max="14789" width="6.88671875" style="66" customWidth="1"/>
    <col min="14790" max="14790" width="6.44140625" style="66" customWidth="1"/>
    <col min="14791" max="14807" width="7" style="66" hidden="1" customWidth="1"/>
    <col min="14808" max="14808" width="6.5546875" style="66" customWidth="1"/>
    <col min="14809" max="14809" width="6.44140625" style="66" customWidth="1"/>
    <col min="14810" max="14811" width="7" style="66" hidden="1" customWidth="1"/>
    <col min="14812" max="14812" width="6.44140625" style="66" customWidth="1"/>
    <col min="14813" max="14814" width="7" style="66" hidden="1" customWidth="1"/>
    <col min="14815" max="14815" width="7.44140625" style="66" customWidth="1"/>
    <col min="14816" max="14816" width="7" style="66" hidden="1" customWidth="1"/>
    <col min="14817" max="14817" width="6.44140625" style="66" customWidth="1"/>
    <col min="14818" max="14818" width="7" style="66" hidden="1" customWidth="1"/>
    <col min="14819" max="14819" width="9" style="66" customWidth="1"/>
    <col min="14820" max="14821" width="7" style="66" hidden="1" customWidth="1"/>
    <col min="14822" max="14822" width="8.5546875" style="66" customWidth="1"/>
    <col min="14823" max="14824" width="7" style="66" hidden="1" customWidth="1"/>
    <col min="14825" max="14825" width="6.44140625" style="66" customWidth="1"/>
    <col min="14826" max="14827" width="7" style="66" hidden="1" customWidth="1"/>
    <col min="14828" max="14828" width="7" style="66" customWidth="1"/>
    <col min="14829" max="14831" width="7" style="66" hidden="1" customWidth="1"/>
    <col min="14832" max="14832" width="7" style="66" customWidth="1"/>
    <col min="14833" max="14834" width="7" style="66" hidden="1" customWidth="1"/>
    <col min="14835" max="14835" width="7.5546875" style="66" customWidth="1"/>
    <col min="14836" max="14837" width="7" style="66" hidden="1" customWidth="1"/>
    <col min="14838" max="14838" width="7" style="66" customWidth="1"/>
    <col min="14839" max="14845" width="7" style="66" hidden="1" customWidth="1"/>
    <col min="14846" max="14846" width="6.44140625" style="66" customWidth="1"/>
    <col min="14847" max="14856" width="7" style="66" hidden="1" customWidth="1"/>
    <col min="14857" max="14857" width="7" style="66" hidden="1"/>
    <col min="14858" max="14858" width="41.44140625" style="66" customWidth="1"/>
    <col min="14859" max="14859" width="6.44140625" style="66" customWidth="1"/>
    <col min="14860" max="14860" width="14.6640625" style="66" customWidth="1"/>
    <col min="14861" max="14861" width="11.44140625" style="66" customWidth="1"/>
    <col min="14862" max="14863" width="13" style="66" customWidth="1"/>
    <col min="14864" max="14873" width="9.44140625" style="66" customWidth="1"/>
    <col min="14874" max="14874" width="8.88671875" style="66" customWidth="1"/>
    <col min="14875" max="14875" width="9.44140625" style="66" customWidth="1"/>
    <col min="14876" max="14876" width="10.109375" style="66" customWidth="1"/>
    <col min="14877" max="14877" width="6.44140625" style="66" customWidth="1"/>
    <col min="14878" max="14878" width="6.88671875" style="66" customWidth="1"/>
    <col min="14879" max="14880" width="6.5546875" style="66" customWidth="1"/>
    <col min="14881" max="14881" width="6.33203125" style="66" customWidth="1"/>
    <col min="14882" max="14882" width="7.5546875" style="66" customWidth="1"/>
    <col min="14883" max="14883" width="9.88671875" style="66" customWidth="1"/>
    <col min="14884" max="14884" width="7" style="66" hidden="1" customWidth="1"/>
    <col min="14885" max="14886" width="11.44140625" style="66" customWidth="1"/>
    <col min="14887" max="14887" width="35.6640625" style="66" customWidth="1"/>
    <col min="14888" max="14888" width="9.109375" style="66" bestFit="1" customWidth="1"/>
    <col min="14889" max="14889" width="24.5546875" style="66" customWidth="1"/>
    <col min="14890" max="14890" width="14.109375" style="66" customWidth="1"/>
    <col min="14891" max="14891" width="25.33203125" style="66" customWidth="1"/>
    <col min="14892" max="14892" width="9.109375" style="66" bestFit="1" customWidth="1"/>
    <col min="14893" max="14893" width="14.6640625" style="66" customWidth="1"/>
    <col min="14894" max="14895" width="12.109375" style="66" customWidth="1"/>
    <col min="14896" max="14896" width="14.5546875" style="66" customWidth="1"/>
    <col min="14897" max="14897" width="5" style="66" customWidth="1"/>
    <col min="14898" max="14899" width="7" style="66" hidden="1" customWidth="1"/>
    <col min="14900" max="14900" width="5" style="66" customWidth="1"/>
    <col min="14901" max="14902" width="7" style="66" hidden="1" customWidth="1"/>
    <col min="14903" max="14903" width="5" style="66" customWidth="1"/>
    <col min="14904" max="14905" width="7" style="66" hidden="1" customWidth="1"/>
    <col min="14906" max="14906" width="5" style="66" customWidth="1"/>
    <col min="14907" max="14908" width="7" style="66" hidden="1" customWidth="1"/>
    <col min="14909" max="14909" width="5" style="66" customWidth="1"/>
    <col min="14910" max="14911" width="7" style="66" hidden="1" customWidth="1"/>
    <col min="14912" max="14912" width="5" style="66" customWidth="1"/>
    <col min="14913" max="14914" width="7" style="66" hidden="1" customWidth="1"/>
    <col min="14915" max="14915" width="6.44140625" style="66" customWidth="1"/>
    <col min="14916" max="14923" width="7" style="66" hidden="1" customWidth="1"/>
    <col min="14924" max="14924" width="6.88671875" style="66" customWidth="1"/>
    <col min="14925" max="14926" width="7" style="66" hidden="1" customWidth="1"/>
    <col min="14927" max="14927" width="6.44140625" style="66" customWidth="1"/>
    <col min="14928" max="14929" width="7" style="66" hidden="1" customWidth="1"/>
    <col min="14930" max="14930" width="5.44140625" style="66" customWidth="1"/>
    <col min="14931" max="14932" width="7" style="66" hidden="1" customWidth="1"/>
    <col min="14933" max="14933" width="4.88671875" style="66" customWidth="1"/>
    <col min="14934" max="14941" width="7" style="66" hidden="1" customWidth="1"/>
    <col min="14942" max="14942" width="5.44140625" style="66" customWidth="1"/>
    <col min="14943" max="14947" width="7" style="66" hidden="1" customWidth="1"/>
    <col min="14948" max="14948" width="5.88671875" style="66" customWidth="1"/>
    <col min="14949" max="14950" width="7" style="66" hidden="1" customWidth="1"/>
    <col min="14951" max="14951" width="5.44140625" style="66" customWidth="1"/>
    <col min="14952" max="14953" width="7" style="66" hidden="1" customWidth="1"/>
    <col min="14954" max="14954" width="5.44140625" style="66" customWidth="1"/>
    <col min="14955" max="14956" width="7" style="66" hidden="1" customWidth="1"/>
    <col min="14957" max="14957" width="6" style="66" customWidth="1"/>
    <col min="14958" max="14962" width="7" style="66" hidden="1" customWidth="1"/>
    <col min="14963" max="14963" width="5" style="66" customWidth="1"/>
    <col min="14964" max="14971" width="7" style="66" hidden="1" customWidth="1"/>
    <col min="14972" max="14972" width="5" style="66" customWidth="1"/>
    <col min="14973" max="14973" width="7" style="66" hidden="1" customWidth="1"/>
    <col min="14974" max="14974" width="5" style="66" customWidth="1"/>
    <col min="14975" max="14975" width="9.44140625" style="66" customWidth="1"/>
    <col min="14976" max="14976" width="7" style="66" hidden="1" customWidth="1"/>
    <col min="14977" max="14977" width="5" style="66" customWidth="1"/>
    <col min="14978" max="14979" width="7" style="66" hidden="1" customWidth="1"/>
    <col min="14980" max="14980" width="5" style="66" customWidth="1"/>
    <col min="14981" max="14982" width="7" style="66" hidden="1" customWidth="1"/>
    <col min="14983" max="14983" width="5" style="66" customWidth="1"/>
    <col min="14984" max="14985" width="7" style="66" hidden="1" customWidth="1"/>
    <col min="14986" max="14986" width="5" style="66" customWidth="1"/>
    <col min="14987" max="14988" width="7" style="66" hidden="1" customWidth="1"/>
    <col min="14989" max="14989" width="5" style="66" customWidth="1"/>
    <col min="14990" max="14991" width="7" style="66" hidden="1" customWidth="1"/>
    <col min="14992" max="14992" width="5" style="66" customWidth="1"/>
    <col min="14993" max="14993" width="7" style="66" hidden="1" customWidth="1"/>
    <col min="14994" max="14994" width="6.44140625" style="66" customWidth="1"/>
    <col min="14995" max="14995" width="7" style="66" hidden="1" customWidth="1"/>
    <col min="14996" max="14996" width="7.109375" style="66" customWidth="1"/>
    <col min="14997" max="14998" width="7" style="66" hidden="1" customWidth="1"/>
    <col min="14999" max="14999" width="7.109375" style="66" customWidth="1"/>
    <col min="15000" max="15001" width="7" style="66" hidden="1" customWidth="1"/>
    <col min="15002" max="15002" width="7.109375" style="66" customWidth="1"/>
    <col min="15003" max="15004" width="7" style="66" hidden="1" customWidth="1"/>
    <col min="15005" max="15005" width="7.109375" style="66" customWidth="1"/>
    <col min="15006" max="15007" width="7" style="66" hidden="1" customWidth="1"/>
    <col min="15008" max="15008" width="7.109375" style="66" customWidth="1"/>
    <col min="15009" max="15010" width="7" style="66" hidden="1" customWidth="1"/>
    <col min="15011" max="15011" width="7.109375" style="66" customWidth="1"/>
    <col min="15012" max="15013" width="7" style="66" hidden="1" customWidth="1"/>
    <col min="15014" max="15014" width="7.109375" style="66" customWidth="1"/>
    <col min="15015" max="15016" width="7" style="66" hidden="1" customWidth="1"/>
    <col min="15017" max="15017" width="7.109375" style="66" customWidth="1"/>
    <col min="15018" max="15018" width="7" style="66" hidden="1" customWidth="1"/>
    <col min="15019" max="15019" width="6.44140625" style="66" customWidth="1"/>
    <col min="15020" max="15021" width="7" style="66" hidden="1" customWidth="1"/>
    <col min="15022" max="15022" width="6.88671875" style="66" customWidth="1"/>
    <col min="15023" max="15027" width="7" style="66" hidden="1" customWidth="1"/>
    <col min="15028" max="15028" width="6.44140625" style="66" customWidth="1"/>
    <col min="15029" max="15033" width="7" style="66" hidden="1" customWidth="1"/>
    <col min="15034" max="15034" width="6.44140625" style="66" customWidth="1"/>
    <col min="15035" max="15036" width="7" style="66" hidden="1" customWidth="1"/>
    <col min="15037" max="15037" width="7.5546875" style="66" customWidth="1"/>
    <col min="15038" max="15038" width="7" style="66" hidden="1" customWidth="1"/>
    <col min="15039" max="15039" width="9.44140625" style="66" customWidth="1"/>
    <col min="15040" max="15040" width="7" style="66" hidden="1" customWidth="1"/>
    <col min="15041" max="15044" width="6.44140625" style="66" customWidth="1"/>
    <col min="15045" max="15045" width="6.88671875" style="66" customWidth="1"/>
    <col min="15046" max="15046" width="6.44140625" style="66" customWidth="1"/>
    <col min="15047" max="15063" width="7" style="66" hidden="1" customWidth="1"/>
    <col min="15064" max="15064" width="6.5546875" style="66" customWidth="1"/>
    <col min="15065" max="15065" width="6.44140625" style="66" customWidth="1"/>
    <col min="15066" max="15067" width="7" style="66" hidden="1" customWidth="1"/>
    <col min="15068" max="15068" width="6.44140625" style="66" customWidth="1"/>
    <col min="15069" max="15070" width="7" style="66" hidden="1" customWidth="1"/>
    <col min="15071" max="15071" width="7.44140625" style="66" customWidth="1"/>
    <col min="15072" max="15072" width="7" style="66" hidden="1" customWidth="1"/>
    <col min="15073" max="15073" width="6.44140625" style="66" customWidth="1"/>
    <col min="15074" max="15074" width="7" style="66" hidden="1" customWidth="1"/>
    <col min="15075" max="15075" width="9" style="66" customWidth="1"/>
    <col min="15076" max="15077" width="7" style="66" hidden="1" customWidth="1"/>
    <col min="15078" max="15078" width="8.5546875" style="66" customWidth="1"/>
    <col min="15079" max="15080" width="7" style="66" hidden="1" customWidth="1"/>
    <col min="15081" max="15081" width="6.44140625" style="66" customWidth="1"/>
    <col min="15082" max="15083" width="7" style="66" hidden="1" customWidth="1"/>
    <col min="15084" max="15084" width="7" style="66" customWidth="1"/>
    <col min="15085" max="15087" width="7" style="66" hidden="1" customWidth="1"/>
    <col min="15088" max="15088" width="7" style="66" customWidth="1"/>
    <col min="15089" max="15090" width="7" style="66" hidden="1" customWidth="1"/>
    <col min="15091" max="15091" width="7.5546875" style="66" customWidth="1"/>
    <col min="15092" max="15093" width="7" style="66" hidden="1" customWidth="1"/>
    <col min="15094" max="15094" width="7" style="66" customWidth="1"/>
    <col min="15095" max="15101" width="7" style="66" hidden="1" customWidth="1"/>
    <col min="15102" max="15102" width="6.44140625" style="66" customWidth="1"/>
    <col min="15103" max="15112" width="7" style="66" hidden="1" customWidth="1"/>
    <col min="15113" max="15113" width="7" style="66" hidden="1"/>
    <col min="15114" max="15114" width="41.44140625" style="66" customWidth="1"/>
    <col min="15115" max="15115" width="6.44140625" style="66" customWidth="1"/>
    <col min="15116" max="15116" width="14.6640625" style="66" customWidth="1"/>
    <col min="15117" max="15117" width="11.44140625" style="66" customWidth="1"/>
    <col min="15118" max="15119" width="13" style="66" customWidth="1"/>
    <col min="15120" max="15129" width="9.44140625" style="66" customWidth="1"/>
    <col min="15130" max="15130" width="8.88671875" style="66" customWidth="1"/>
    <col min="15131" max="15131" width="9.44140625" style="66" customWidth="1"/>
    <col min="15132" max="15132" width="10.109375" style="66" customWidth="1"/>
    <col min="15133" max="15133" width="6.44140625" style="66" customWidth="1"/>
    <col min="15134" max="15134" width="6.88671875" style="66" customWidth="1"/>
    <col min="15135" max="15136" width="6.5546875" style="66" customWidth="1"/>
    <col min="15137" max="15137" width="6.33203125" style="66" customWidth="1"/>
    <col min="15138" max="15138" width="7.5546875" style="66" customWidth="1"/>
    <col min="15139" max="15139" width="9.88671875" style="66" customWidth="1"/>
    <col min="15140" max="15140" width="7" style="66" hidden="1" customWidth="1"/>
    <col min="15141" max="15142" width="11.44140625" style="66" customWidth="1"/>
    <col min="15143" max="15143" width="35.6640625" style="66" customWidth="1"/>
    <col min="15144" max="15144" width="9.109375" style="66" bestFit="1" customWidth="1"/>
    <col min="15145" max="15145" width="24.5546875" style="66" customWidth="1"/>
    <col min="15146" max="15146" width="14.109375" style="66" customWidth="1"/>
    <col min="15147" max="15147" width="25.33203125" style="66" customWidth="1"/>
    <col min="15148" max="15148" width="9.109375" style="66" bestFit="1" customWidth="1"/>
    <col min="15149" max="15149" width="14.6640625" style="66" customWidth="1"/>
    <col min="15150" max="15151" width="12.109375" style="66" customWidth="1"/>
    <col min="15152" max="15152" width="14.5546875" style="66" customWidth="1"/>
    <col min="15153" max="15153" width="5" style="66" customWidth="1"/>
    <col min="15154" max="15155" width="7" style="66" hidden="1" customWidth="1"/>
    <col min="15156" max="15156" width="5" style="66" customWidth="1"/>
    <col min="15157" max="15158" width="7" style="66" hidden="1" customWidth="1"/>
    <col min="15159" max="15159" width="5" style="66" customWidth="1"/>
    <col min="15160" max="15161" width="7" style="66" hidden="1" customWidth="1"/>
    <col min="15162" max="15162" width="5" style="66" customWidth="1"/>
    <col min="15163" max="15164" width="7" style="66" hidden="1" customWidth="1"/>
    <col min="15165" max="15165" width="5" style="66" customWidth="1"/>
    <col min="15166" max="15167" width="7" style="66" hidden="1" customWidth="1"/>
    <col min="15168" max="15168" width="5" style="66" customWidth="1"/>
    <col min="15169" max="15170" width="7" style="66" hidden="1" customWidth="1"/>
    <col min="15171" max="15171" width="6.44140625" style="66" customWidth="1"/>
    <col min="15172" max="15179" width="7" style="66" hidden="1" customWidth="1"/>
    <col min="15180" max="15180" width="6.88671875" style="66" customWidth="1"/>
    <col min="15181" max="15182" width="7" style="66" hidden="1" customWidth="1"/>
    <col min="15183" max="15183" width="6.44140625" style="66" customWidth="1"/>
    <col min="15184" max="15185" width="7" style="66" hidden="1" customWidth="1"/>
    <col min="15186" max="15186" width="5.44140625" style="66" customWidth="1"/>
    <col min="15187" max="15188" width="7" style="66" hidden="1" customWidth="1"/>
    <col min="15189" max="15189" width="4.88671875" style="66" customWidth="1"/>
    <col min="15190" max="15197" width="7" style="66" hidden="1" customWidth="1"/>
    <col min="15198" max="15198" width="5.44140625" style="66" customWidth="1"/>
    <col min="15199" max="15203" width="7" style="66" hidden="1" customWidth="1"/>
    <col min="15204" max="15204" width="5.88671875" style="66" customWidth="1"/>
    <col min="15205" max="15206" width="7" style="66" hidden="1" customWidth="1"/>
    <col min="15207" max="15207" width="5.44140625" style="66" customWidth="1"/>
    <col min="15208" max="15209" width="7" style="66" hidden="1" customWidth="1"/>
    <col min="15210" max="15210" width="5.44140625" style="66" customWidth="1"/>
    <col min="15211" max="15212" width="7" style="66" hidden="1" customWidth="1"/>
    <col min="15213" max="15213" width="6" style="66" customWidth="1"/>
    <col min="15214" max="15218" width="7" style="66" hidden="1" customWidth="1"/>
    <col min="15219" max="15219" width="5" style="66" customWidth="1"/>
    <col min="15220" max="15227" width="7" style="66" hidden="1" customWidth="1"/>
    <col min="15228" max="15228" width="5" style="66" customWidth="1"/>
    <col min="15229" max="15229" width="7" style="66" hidden="1" customWidth="1"/>
    <col min="15230" max="15230" width="5" style="66" customWidth="1"/>
    <col min="15231" max="15231" width="9.44140625" style="66" customWidth="1"/>
    <col min="15232" max="15232" width="7" style="66" hidden="1" customWidth="1"/>
    <col min="15233" max="15233" width="5" style="66" customWidth="1"/>
    <col min="15234" max="15235" width="7" style="66" hidden="1" customWidth="1"/>
    <col min="15236" max="15236" width="5" style="66" customWidth="1"/>
    <col min="15237" max="15238" width="7" style="66" hidden="1" customWidth="1"/>
    <col min="15239" max="15239" width="5" style="66" customWidth="1"/>
    <col min="15240" max="15241" width="7" style="66" hidden="1" customWidth="1"/>
    <col min="15242" max="15242" width="5" style="66" customWidth="1"/>
    <col min="15243" max="15244" width="7" style="66" hidden="1" customWidth="1"/>
    <col min="15245" max="15245" width="5" style="66" customWidth="1"/>
    <col min="15246" max="15247" width="7" style="66" hidden="1" customWidth="1"/>
    <col min="15248" max="15248" width="5" style="66" customWidth="1"/>
    <col min="15249" max="15249" width="7" style="66" hidden="1" customWidth="1"/>
    <col min="15250" max="15250" width="6.44140625" style="66" customWidth="1"/>
    <col min="15251" max="15251" width="7" style="66" hidden="1" customWidth="1"/>
    <col min="15252" max="15252" width="7.109375" style="66" customWidth="1"/>
    <col min="15253" max="15254" width="7" style="66" hidden="1" customWidth="1"/>
    <col min="15255" max="15255" width="7.109375" style="66" customWidth="1"/>
    <col min="15256" max="15257" width="7" style="66" hidden="1" customWidth="1"/>
    <col min="15258" max="15258" width="7.109375" style="66" customWidth="1"/>
    <col min="15259" max="15260" width="7" style="66" hidden="1" customWidth="1"/>
    <col min="15261" max="15261" width="7.109375" style="66" customWidth="1"/>
    <col min="15262" max="15263" width="7" style="66" hidden="1" customWidth="1"/>
    <col min="15264" max="15264" width="7.109375" style="66" customWidth="1"/>
    <col min="15265" max="15266" width="7" style="66" hidden="1" customWidth="1"/>
    <col min="15267" max="15267" width="7.109375" style="66" customWidth="1"/>
    <col min="15268" max="15269" width="7" style="66" hidden="1" customWidth="1"/>
    <col min="15270" max="15270" width="7.109375" style="66" customWidth="1"/>
    <col min="15271" max="15272" width="7" style="66" hidden="1" customWidth="1"/>
    <col min="15273" max="15273" width="7.109375" style="66" customWidth="1"/>
    <col min="15274" max="15274" width="7" style="66" hidden="1" customWidth="1"/>
    <col min="15275" max="15275" width="6.44140625" style="66" customWidth="1"/>
    <col min="15276" max="15277" width="7" style="66" hidden="1" customWidth="1"/>
    <col min="15278" max="15278" width="6.88671875" style="66" customWidth="1"/>
    <col min="15279" max="15283" width="7" style="66" hidden="1" customWidth="1"/>
    <col min="15284" max="15284" width="6.44140625" style="66" customWidth="1"/>
    <col min="15285" max="15289" width="7" style="66" hidden="1" customWidth="1"/>
    <col min="15290" max="15290" width="6.44140625" style="66" customWidth="1"/>
    <col min="15291" max="15292" width="7" style="66" hidden="1" customWidth="1"/>
    <col min="15293" max="15293" width="7.5546875" style="66" customWidth="1"/>
    <col min="15294" max="15294" width="7" style="66" hidden="1" customWidth="1"/>
    <col min="15295" max="15295" width="9.44140625" style="66" customWidth="1"/>
    <col min="15296" max="15296" width="7" style="66" hidden="1" customWidth="1"/>
    <col min="15297" max="15300" width="6.44140625" style="66" customWidth="1"/>
    <col min="15301" max="15301" width="6.88671875" style="66" customWidth="1"/>
    <col min="15302" max="15302" width="6.44140625" style="66" customWidth="1"/>
    <col min="15303" max="15319" width="7" style="66" hidden="1" customWidth="1"/>
    <col min="15320" max="15320" width="6.5546875" style="66" customWidth="1"/>
    <col min="15321" max="15321" width="6.44140625" style="66" customWidth="1"/>
    <col min="15322" max="15323" width="7" style="66" hidden="1" customWidth="1"/>
    <col min="15324" max="15324" width="6.44140625" style="66" customWidth="1"/>
    <col min="15325" max="15326" width="7" style="66" hidden="1" customWidth="1"/>
    <col min="15327" max="15327" width="7.44140625" style="66" customWidth="1"/>
    <col min="15328" max="15328" width="7" style="66" hidden="1" customWidth="1"/>
    <col min="15329" max="15329" width="6.44140625" style="66" customWidth="1"/>
    <col min="15330" max="15330" width="7" style="66" hidden="1" customWidth="1"/>
    <col min="15331" max="15331" width="9" style="66" customWidth="1"/>
    <col min="15332" max="15333" width="7" style="66" hidden="1" customWidth="1"/>
    <col min="15334" max="15334" width="8.5546875" style="66" customWidth="1"/>
    <col min="15335" max="15336" width="7" style="66" hidden="1" customWidth="1"/>
    <col min="15337" max="15337" width="6.44140625" style="66" customWidth="1"/>
    <col min="15338" max="15339" width="7" style="66" hidden="1" customWidth="1"/>
    <col min="15340" max="15340" width="7" style="66" customWidth="1"/>
    <col min="15341" max="15343" width="7" style="66" hidden="1" customWidth="1"/>
    <col min="15344" max="15344" width="7" style="66" customWidth="1"/>
    <col min="15345" max="15346" width="7" style="66" hidden="1" customWidth="1"/>
    <col min="15347" max="15347" width="7.5546875" style="66" customWidth="1"/>
    <col min="15348" max="15349" width="7" style="66" hidden="1" customWidth="1"/>
    <col min="15350" max="15350" width="7" style="66" customWidth="1"/>
    <col min="15351" max="15357" width="7" style="66" hidden="1" customWidth="1"/>
    <col min="15358" max="15358" width="6.44140625" style="66" customWidth="1"/>
    <col min="15359" max="15368" width="7" style="66" hidden="1" customWidth="1"/>
    <col min="15369" max="15369" width="7" style="66" hidden="1"/>
    <col min="15370" max="15370" width="41.44140625" style="66" customWidth="1"/>
    <col min="15371" max="15371" width="6.44140625" style="66" customWidth="1"/>
    <col min="15372" max="15372" width="14.6640625" style="66" customWidth="1"/>
    <col min="15373" max="15373" width="11.44140625" style="66" customWidth="1"/>
    <col min="15374" max="15375" width="13" style="66" customWidth="1"/>
    <col min="15376" max="15385" width="9.44140625" style="66" customWidth="1"/>
    <col min="15386" max="15386" width="8.88671875" style="66" customWidth="1"/>
    <col min="15387" max="15387" width="9.44140625" style="66" customWidth="1"/>
    <col min="15388" max="15388" width="10.109375" style="66" customWidth="1"/>
    <col min="15389" max="15389" width="6.44140625" style="66" customWidth="1"/>
    <col min="15390" max="15390" width="6.88671875" style="66" customWidth="1"/>
    <col min="15391" max="15392" width="6.5546875" style="66" customWidth="1"/>
    <col min="15393" max="15393" width="6.33203125" style="66" customWidth="1"/>
    <col min="15394" max="15394" width="7.5546875" style="66" customWidth="1"/>
    <col min="15395" max="15395" width="9.88671875" style="66" customWidth="1"/>
    <col min="15396" max="15396" width="7" style="66" hidden="1" customWidth="1"/>
    <col min="15397" max="15398" width="11.44140625" style="66" customWidth="1"/>
    <col min="15399" max="15399" width="35.6640625" style="66" customWidth="1"/>
    <col min="15400" max="15400" width="9.109375" style="66" bestFit="1" customWidth="1"/>
    <col min="15401" max="15401" width="24.5546875" style="66" customWidth="1"/>
    <col min="15402" max="15402" width="14.109375" style="66" customWidth="1"/>
    <col min="15403" max="15403" width="25.33203125" style="66" customWidth="1"/>
    <col min="15404" max="15404" width="9.109375" style="66" bestFit="1" customWidth="1"/>
    <col min="15405" max="15405" width="14.6640625" style="66" customWidth="1"/>
    <col min="15406" max="15407" width="12.109375" style="66" customWidth="1"/>
    <col min="15408" max="15408" width="14.5546875" style="66" customWidth="1"/>
    <col min="15409" max="15409" width="5" style="66" customWidth="1"/>
    <col min="15410" max="15411" width="7" style="66" hidden="1" customWidth="1"/>
    <col min="15412" max="15412" width="5" style="66" customWidth="1"/>
    <col min="15413" max="15414" width="7" style="66" hidden="1" customWidth="1"/>
    <col min="15415" max="15415" width="5" style="66" customWidth="1"/>
    <col min="15416" max="15417" width="7" style="66" hidden="1" customWidth="1"/>
    <col min="15418" max="15418" width="5" style="66" customWidth="1"/>
    <col min="15419" max="15420" width="7" style="66" hidden="1" customWidth="1"/>
    <col min="15421" max="15421" width="5" style="66" customWidth="1"/>
    <col min="15422" max="15423" width="7" style="66" hidden="1" customWidth="1"/>
    <col min="15424" max="15424" width="5" style="66" customWidth="1"/>
    <col min="15425" max="15426" width="7" style="66" hidden="1" customWidth="1"/>
    <col min="15427" max="15427" width="6.44140625" style="66" customWidth="1"/>
    <col min="15428" max="15435" width="7" style="66" hidden="1" customWidth="1"/>
    <col min="15436" max="15436" width="6.88671875" style="66" customWidth="1"/>
    <col min="15437" max="15438" width="7" style="66" hidden="1" customWidth="1"/>
    <col min="15439" max="15439" width="6.44140625" style="66" customWidth="1"/>
    <col min="15440" max="15441" width="7" style="66" hidden="1" customWidth="1"/>
    <col min="15442" max="15442" width="5.44140625" style="66" customWidth="1"/>
    <col min="15443" max="15444" width="7" style="66" hidden="1" customWidth="1"/>
    <col min="15445" max="15445" width="4.88671875" style="66" customWidth="1"/>
    <col min="15446" max="15453" width="7" style="66" hidden="1" customWidth="1"/>
    <col min="15454" max="15454" width="5.44140625" style="66" customWidth="1"/>
    <col min="15455" max="15459" width="7" style="66" hidden="1" customWidth="1"/>
    <col min="15460" max="15460" width="5.88671875" style="66" customWidth="1"/>
    <col min="15461" max="15462" width="7" style="66" hidden="1" customWidth="1"/>
    <col min="15463" max="15463" width="5.44140625" style="66" customWidth="1"/>
    <col min="15464" max="15465" width="7" style="66" hidden="1" customWidth="1"/>
    <col min="15466" max="15466" width="5.44140625" style="66" customWidth="1"/>
    <col min="15467" max="15468" width="7" style="66" hidden="1" customWidth="1"/>
    <col min="15469" max="15469" width="6" style="66" customWidth="1"/>
    <col min="15470" max="15474" width="7" style="66" hidden="1" customWidth="1"/>
    <col min="15475" max="15475" width="5" style="66" customWidth="1"/>
    <col min="15476" max="15483" width="7" style="66" hidden="1" customWidth="1"/>
    <col min="15484" max="15484" width="5" style="66" customWidth="1"/>
    <col min="15485" max="15485" width="7" style="66" hidden="1" customWidth="1"/>
    <col min="15486" max="15486" width="5" style="66" customWidth="1"/>
    <col min="15487" max="15487" width="9.44140625" style="66" customWidth="1"/>
    <col min="15488" max="15488" width="7" style="66" hidden="1" customWidth="1"/>
    <col min="15489" max="15489" width="5" style="66" customWidth="1"/>
    <col min="15490" max="15491" width="7" style="66" hidden="1" customWidth="1"/>
    <col min="15492" max="15492" width="5" style="66" customWidth="1"/>
    <col min="15493" max="15494" width="7" style="66" hidden="1" customWidth="1"/>
    <col min="15495" max="15495" width="5" style="66" customWidth="1"/>
    <col min="15496" max="15497" width="7" style="66" hidden="1" customWidth="1"/>
    <col min="15498" max="15498" width="5" style="66" customWidth="1"/>
    <col min="15499" max="15500" width="7" style="66" hidden="1" customWidth="1"/>
    <col min="15501" max="15501" width="5" style="66" customWidth="1"/>
    <col min="15502" max="15503" width="7" style="66" hidden="1" customWidth="1"/>
    <col min="15504" max="15504" width="5" style="66" customWidth="1"/>
    <col min="15505" max="15505" width="7" style="66" hidden="1" customWidth="1"/>
    <col min="15506" max="15506" width="6.44140625" style="66" customWidth="1"/>
    <col min="15507" max="15507" width="7" style="66" hidden="1" customWidth="1"/>
    <col min="15508" max="15508" width="7.109375" style="66" customWidth="1"/>
    <col min="15509" max="15510" width="7" style="66" hidden="1" customWidth="1"/>
    <col min="15511" max="15511" width="7.109375" style="66" customWidth="1"/>
    <col min="15512" max="15513" width="7" style="66" hidden="1" customWidth="1"/>
    <col min="15514" max="15514" width="7.109375" style="66" customWidth="1"/>
    <col min="15515" max="15516" width="7" style="66" hidden="1" customWidth="1"/>
    <col min="15517" max="15517" width="7.109375" style="66" customWidth="1"/>
    <col min="15518" max="15519" width="7" style="66" hidden="1" customWidth="1"/>
    <col min="15520" max="15520" width="7.109375" style="66" customWidth="1"/>
    <col min="15521" max="15522" width="7" style="66" hidden="1" customWidth="1"/>
    <col min="15523" max="15523" width="7.109375" style="66" customWidth="1"/>
    <col min="15524" max="15525" width="7" style="66" hidden="1" customWidth="1"/>
    <col min="15526" max="15526" width="7.109375" style="66" customWidth="1"/>
    <col min="15527" max="15528" width="7" style="66" hidden="1" customWidth="1"/>
    <col min="15529" max="15529" width="7.109375" style="66" customWidth="1"/>
    <col min="15530" max="15530" width="7" style="66" hidden="1" customWidth="1"/>
    <col min="15531" max="15531" width="6.44140625" style="66" customWidth="1"/>
    <col min="15532" max="15533" width="7" style="66" hidden="1" customWidth="1"/>
    <col min="15534" max="15534" width="6.88671875" style="66" customWidth="1"/>
    <col min="15535" max="15539" width="7" style="66" hidden="1" customWidth="1"/>
    <col min="15540" max="15540" width="6.44140625" style="66" customWidth="1"/>
    <col min="15541" max="15545" width="7" style="66" hidden="1" customWidth="1"/>
    <col min="15546" max="15546" width="6.44140625" style="66" customWidth="1"/>
    <col min="15547" max="15548" width="7" style="66" hidden="1" customWidth="1"/>
    <col min="15549" max="15549" width="7.5546875" style="66" customWidth="1"/>
    <col min="15550" max="15550" width="7" style="66" hidden="1" customWidth="1"/>
    <col min="15551" max="15551" width="9.44140625" style="66" customWidth="1"/>
    <col min="15552" max="15552" width="7" style="66" hidden="1" customWidth="1"/>
    <col min="15553" max="15556" width="6.44140625" style="66" customWidth="1"/>
    <col min="15557" max="15557" width="6.88671875" style="66" customWidth="1"/>
    <col min="15558" max="15558" width="6.44140625" style="66" customWidth="1"/>
    <col min="15559" max="15575" width="7" style="66" hidden="1" customWidth="1"/>
    <col min="15576" max="15576" width="6.5546875" style="66" customWidth="1"/>
    <col min="15577" max="15577" width="6.44140625" style="66" customWidth="1"/>
    <col min="15578" max="15579" width="7" style="66" hidden="1" customWidth="1"/>
    <col min="15580" max="15580" width="6.44140625" style="66" customWidth="1"/>
    <col min="15581" max="15582" width="7" style="66" hidden="1" customWidth="1"/>
    <col min="15583" max="15583" width="7.44140625" style="66" customWidth="1"/>
    <col min="15584" max="15584" width="7" style="66" hidden="1" customWidth="1"/>
    <col min="15585" max="15585" width="6.44140625" style="66" customWidth="1"/>
    <col min="15586" max="15586" width="7" style="66" hidden="1" customWidth="1"/>
    <col min="15587" max="15587" width="9" style="66" customWidth="1"/>
    <col min="15588" max="15589" width="7" style="66" hidden="1" customWidth="1"/>
    <col min="15590" max="15590" width="8.5546875" style="66" customWidth="1"/>
    <col min="15591" max="15592" width="7" style="66" hidden="1" customWidth="1"/>
    <col min="15593" max="15593" width="6.44140625" style="66" customWidth="1"/>
    <col min="15594" max="15595" width="7" style="66" hidden="1" customWidth="1"/>
    <col min="15596" max="15596" width="7" style="66" customWidth="1"/>
    <col min="15597" max="15599" width="7" style="66" hidden="1" customWidth="1"/>
    <col min="15600" max="15600" width="7" style="66" customWidth="1"/>
    <col min="15601" max="15602" width="7" style="66" hidden="1" customWidth="1"/>
    <col min="15603" max="15603" width="7.5546875" style="66" customWidth="1"/>
    <col min="15604" max="15605" width="7" style="66" hidden="1" customWidth="1"/>
    <col min="15606" max="15606" width="7" style="66" customWidth="1"/>
    <col min="15607" max="15613" width="7" style="66" hidden="1" customWidth="1"/>
    <col min="15614" max="15614" width="6.44140625" style="66" customWidth="1"/>
    <col min="15615" max="15624" width="7" style="66" hidden="1" customWidth="1"/>
    <col min="15625" max="15625" width="7" style="66" hidden="1"/>
    <col min="15626" max="15626" width="41.44140625" style="66" customWidth="1"/>
    <col min="15627" max="15627" width="6.44140625" style="66" customWidth="1"/>
    <col min="15628" max="15628" width="14.6640625" style="66" customWidth="1"/>
    <col min="15629" max="15629" width="11.44140625" style="66" customWidth="1"/>
    <col min="15630" max="15631" width="13" style="66" customWidth="1"/>
    <col min="15632" max="15641" width="9.44140625" style="66" customWidth="1"/>
    <col min="15642" max="15642" width="8.88671875" style="66" customWidth="1"/>
    <col min="15643" max="15643" width="9.44140625" style="66" customWidth="1"/>
    <col min="15644" max="15644" width="10.109375" style="66" customWidth="1"/>
    <col min="15645" max="15645" width="6.44140625" style="66" customWidth="1"/>
    <col min="15646" max="15646" width="6.88671875" style="66" customWidth="1"/>
    <col min="15647" max="15648" width="6.5546875" style="66" customWidth="1"/>
    <col min="15649" max="15649" width="6.33203125" style="66" customWidth="1"/>
    <col min="15650" max="15650" width="7.5546875" style="66" customWidth="1"/>
    <col min="15651" max="15651" width="9.88671875" style="66" customWidth="1"/>
    <col min="15652" max="15652" width="7" style="66" hidden="1" customWidth="1"/>
    <col min="15653" max="15654" width="11.44140625" style="66" customWidth="1"/>
    <col min="15655" max="15655" width="35.6640625" style="66" customWidth="1"/>
    <col min="15656" max="15656" width="9.109375" style="66" bestFit="1" customWidth="1"/>
    <col min="15657" max="15657" width="24.5546875" style="66" customWidth="1"/>
    <col min="15658" max="15658" width="14.109375" style="66" customWidth="1"/>
    <col min="15659" max="15659" width="25.33203125" style="66" customWidth="1"/>
    <col min="15660" max="15660" width="9.109375" style="66" bestFit="1" customWidth="1"/>
    <col min="15661" max="15661" width="14.6640625" style="66" customWidth="1"/>
    <col min="15662" max="15663" width="12.109375" style="66" customWidth="1"/>
    <col min="15664" max="15664" width="14.5546875" style="66" customWidth="1"/>
    <col min="15665" max="15665" width="5" style="66" customWidth="1"/>
    <col min="15666" max="15667" width="7" style="66" hidden="1" customWidth="1"/>
    <col min="15668" max="15668" width="5" style="66" customWidth="1"/>
    <col min="15669" max="15670" width="7" style="66" hidden="1" customWidth="1"/>
    <col min="15671" max="15671" width="5" style="66" customWidth="1"/>
    <col min="15672" max="15673" width="7" style="66" hidden="1" customWidth="1"/>
    <col min="15674" max="15674" width="5" style="66" customWidth="1"/>
    <col min="15675" max="15676" width="7" style="66" hidden="1" customWidth="1"/>
    <col min="15677" max="15677" width="5" style="66" customWidth="1"/>
    <col min="15678" max="15679" width="7" style="66" hidden="1" customWidth="1"/>
    <col min="15680" max="15680" width="5" style="66" customWidth="1"/>
    <col min="15681" max="15682" width="7" style="66" hidden="1" customWidth="1"/>
    <col min="15683" max="15683" width="6.44140625" style="66" customWidth="1"/>
    <col min="15684" max="15691" width="7" style="66" hidden="1" customWidth="1"/>
    <col min="15692" max="15692" width="6.88671875" style="66" customWidth="1"/>
    <col min="15693" max="15694" width="7" style="66" hidden="1" customWidth="1"/>
    <col min="15695" max="15695" width="6.44140625" style="66" customWidth="1"/>
    <col min="15696" max="15697" width="7" style="66" hidden="1" customWidth="1"/>
    <col min="15698" max="15698" width="5.44140625" style="66" customWidth="1"/>
    <col min="15699" max="15700" width="7" style="66" hidden="1" customWidth="1"/>
    <col min="15701" max="15701" width="4.88671875" style="66" customWidth="1"/>
    <col min="15702" max="15709" width="7" style="66" hidden="1" customWidth="1"/>
    <col min="15710" max="15710" width="5.44140625" style="66" customWidth="1"/>
    <col min="15711" max="15715" width="7" style="66" hidden="1" customWidth="1"/>
    <col min="15716" max="15716" width="5.88671875" style="66" customWidth="1"/>
    <col min="15717" max="15718" width="7" style="66" hidden="1" customWidth="1"/>
    <col min="15719" max="15719" width="5.44140625" style="66" customWidth="1"/>
    <col min="15720" max="15721" width="7" style="66" hidden="1" customWidth="1"/>
    <col min="15722" max="15722" width="5.44140625" style="66" customWidth="1"/>
    <col min="15723" max="15724" width="7" style="66" hidden="1" customWidth="1"/>
    <col min="15725" max="15725" width="6" style="66" customWidth="1"/>
    <col min="15726" max="15730" width="7" style="66" hidden="1" customWidth="1"/>
    <col min="15731" max="15731" width="5" style="66" customWidth="1"/>
    <col min="15732" max="15739" width="7" style="66" hidden="1" customWidth="1"/>
    <col min="15740" max="15740" width="5" style="66" customWidth="1"/>
    <col min="15741" max="15741" width="7" style="66" hidden="1" customWidth="1"/>
    <col min="15742" max="15742" width="5" style="66" customWidth="1"/>
    <col min="15743" max="15743" width="9.44140625" style="66" customWidth="1"/>
    <col min="15744" max="15744" width="7" style="66" hidden="1" customWidth="1"/>
    <col min="15745" max="15745" width="5" style="66" customWidth="1"/>
    <col min="15746" max="15747" width="7" style="66" hidden="1" customWidth="1"/>
    <col min="15748" max="15748" width="5" style="66" customWidth="1"/>
    <col min="15749" max="15750" width="7" style="66" hidden="1" customWidth="1"/>
    <col min="15751" max="15751" width="5" style="66" customWidth="1"/>
    <col min="15752" max="15753" width="7" style="66" hidden="1" customWidth="1"/>
    <col min="15754" max="15754" width="5" style="66" customWidth="1"/>
    <col min="15755" max="15756" width="7" style="66" hidden="1" customWidth="1"/>
    <col min="15757" max="15757" width="5" style="66" customWidth="1"/>
    <col min="15758" max="15759" width="7" style="66" hidden="1" customWidth="1"/>
    <col min="15760" max="15760" width="5" style="66" customWidth="1"/>
    <col min="15761" max="15761" width="7" style="66" hidden="1" customWidth="1"/>
    <col min="15762" max="15762" width="6.44140625" style="66" customWidth="1"/>
    <col min="15763" max="15763" width="7" style="66" hidden="1" customWidth="1"/>
    <col min="15764" max="15764" width="7.109375" style="66" customWidth="1"/>
    <col min="15765" max="15766" width="7" style="66" hidden="1" customWidth="1"/>
    <col min="15767" max="15767" width="7.109375" style="66" customWidth="1"/>
    <col min="15768" max="15769" width="7" style="66" hidden="1" customWidth="1"/>
    <col min="15770" max="15770" width="7.109375" style="66" customWidth="1"/>
    <col min="15771" max="15772" width="7" style="66" hidden="1" customWidth="1"/>
    <col min="15773" max="15773" width="7.109375" style="66" customWidth="1"/>
    <col min="15774" max="15775" width="7" style="66" hidden="1" customWidth="1"/>
    <col min="15776" max="15776" width="7.109375" style="66" customWidth="1"/>
    <col min="15777" max="15778" width="7" style="66" hidden="1" customWidth="1"/>
    <col min="15779" max="15779" width="7.109375" style="66" customWidth="1"/>
    <col min="15780" max="15781" width="7" style="66" hidden="1" customWidth="1"/>
    <col min="15782" max="15782" width="7.109375" style="66" customWidth="1"/>
    <col min="15783" max="15784" width="7" style="66" hidden="1" customWidth="1"/>
    <col min="15785" max="15785" width="7.109375" style="66" customWidth="1"/>
    <col min="15786" max="15786" width="7" style="66" hidden="1" customWidth="1"/>
    <col min="15787" max="15787" width="6.44140625" style="66" customWidth="1"/>
    <col min="15788" max="15789" width="7" style="66" hidden="1" customWidth="1"/>
    <col min="15790" max="15790" width="6.88671875" style="66" customWidth="1"/>
    <col min="15791" max="15795" width="7" style="66" hidden="1" customWidth="1"/>
    <col min="15796" max="15796" width="6.44140625" style="66" customWidth="1"/>
    <col min="15797" max="15801" width="7" style="66" hidden="1" customWidth="1"/>
    <col min="15802" max="15802" width="6.44140625" style="66" customWidth="1"/>
    <col min="15803" max="15804" width="7" style="66" hidden="1" customWidth="1"/>
    <col min="15805" max="15805" width="7.5546875" style="66" customWidth="1"/>
    <col min="15806" max="15806" width="7" style="66" hidden="1" customWidth="1"/>
    <col min="15807" max="15807" width="9.44140625" style="66" customWidth="1"/>
    <col min="15808" max="15808" width="7" style="66" hidden="1" customWidth="1"/>
    <col min="15809" max="15812" width="6.44140625" style="66" customWidth="1"/>
    <col min="15813" max="15813" width="6.88671875" style="66" customWidth="1"/>
    <col min="15814" max="15814" width="6.44140625" style="66" customWidth="1"/>
    <col min="15815" max="15831" width="7" style="66" hidden="1" customWidth="1"/>
    <col min="15832" max="15832" width="6.5546875" style="66" customWidth="1"/>
    <col min="15833" max="15833" width="6.44140625" style="66" customWidth="1"/>
    <col min="15834" max="15835" width="7" style="66" hidden="1" customWidth="1"/>
    <col min="15836" max="15836" width="6.44140625" style="66" customWidth="1"/>
    <col min="15837" max="15838" width="7" style="66" hidden="1" customWidth="1"/>
    <col min="15839" max="15839" width="7.44140625" style="66" customWidth="1"/>
    <col min="15840" max="15840" width="7" style="66" hidden="1" customWidth="1"/>
    <col min="15841" max="15841" width="6.44140625" style="66" customWidth="1"/>
    <col min="15842" max="15842" width="7" style="66" hidden="1" customWidth="1"/>
    <col min="15843" max="15843" width="9" style="66" customWidth="1"/>
    <col min="15844" max="15845" width="7" style="66" hidden="1" customWidth="1"/>
    <col min="15846" max="15846" width="8.5546875" style="66" customWidth="1"/>
    <col min="15847" max="15848" width="7" style="66" hidden="1" customWidth="1"/>
    <col min="15849" max="15849" width="6.44140625" style="66" customWidth="1"/>
    <col min="15850" max="15851" width="7" style="66" hidden="1" customWidth="1"/>
    <col min="15852" max="15852" width="7" style="66" customWidth="1"/>
    <col min="15853" max="15855" width="7" style="66" hidden="1" customWidth="1"/>
    <col min="15856" max="15856" width="7" style="66" customWidth="1"/>
    <col min="15857" max="15858" width="7" style="66" hidden="1" customWidth="1"/>
    <col min="15859" max="15859" width="7.5546875" style="66" customWidth="1"/>
    <col min="15860" max="15861" width="7" style="66" hidden="1" customWidth="1"/>
    <col min="15862" max="15862" width="7" style="66" customWidth="1"/>
    <col min="15863" max="15869" width="7" style="66" hidden="1" customWidth="1"/>
    <col min="15870" max="15870" width="6.44140625" style="66" customWidth="1"/>
    <col min="15871" max="15880" width="7" style="66" hidden="1" customWidth="1"/>
    <col min="15881" max="15881" width="7" style="66" hidden="1"/>
    <col min="15882" max="15882" width="41.44140625" style="66" customWidth="1"/>
    <col min="15883" max="15883" width="6.44140625" style="66" customWidth="1"/>
    <col min="15884" max="15884" width="14.6640625" style="66" customWidth="1"/>
    <col min="15885" max="15885" width="11.44140625" style="66" customWidth="1"/>
    <col min="15886" max="15887" width="13" style="66" customWidth="1"/>
    <col min="15888" max="15897" width="9.44140625" style="66" customWidth="1"/>
    <col min="15898" max="15898" width="8.88671875" style="66" customWidth="1"/>
    <col min="15899" max="15899" width="9.44140625" style="66" customWidth="1"/>
    <col min="15900" max="15900" width="10.109375" style="66" customWidth="1"/>
    <col min="15901" max="15901" width="6.44140625" style="66" customWidth="1"/>
    <col min="15902" max="15902" width="6.88671875" style="66" customWidth="1"/>
    <col min="15903" max="15904" width="6.5546875" style="66" customWidth="1"/>
    <col min="15905" max="15905" width="6.33203125" style="66" customWidth="1"/>
    <col min="15906" max="15906" width="7.5546875" style="66" customWidth="1"/>
    <col min="15907" max="15907" width="9.88671875" style="66" customWidth="1"/>
    <col min="15908" max="15908" width="7" style="66" hidden="1" customWidth="1"/>
    <col min="15909" max="15910" width="11.44140625" style="66" customWidth="1"/>
    <col min="15911" max="15911" width="35.6640625" style="66" customWidth="1"/>
    <col min="15912" max="15912" width="9.109375" style="66" bestFit="1" customWidth="1"/>
    <col min="15913" max="15913" width="24.5546875" style="66" customWidth="1"/>
    <col min="15914" max="15914" width="14.109375" style="66" customWidth="1"/>
    <col min="15915" max="15915" width="25.33203125" style="66" customWidth="1"/>
    <col min="15916" max="15916" width="9.109375" style="66" bestFit="1" customWidth="1"/>
    <col min="15917" max="15917" width="14.6640625" style="66" customWidth="1"/>
    <col min="15918" max="15919" width="12.109375" style="66" customWidth="1"/>
    <col min="15920" max="15920" width="14.5546875" style="66" customWidth="1"/>
    <col min="15921" max="15921" width="5" style="66" customWidth="1"/>
    <col min="15922" max="15923" width="7" style="66" hidden="1" customWidth="1"/>
    <col min="15924" max="15924" width="5" style="66" customWidth="1"/>
    <col min="15925" max="15926" width="7" style="66" hidden="1" customWidth="1"/>
    <col min="15927" max="15927" width="5" style="66" customWidth="1"/>
    <col min="15928" max="15929" width="7" style="66" hidden="1" customWidth="1"/>
    <col min="15930" max="15930" width="5" style="66" customWidth="1"/>
    <col min="15931" max="15932" width="7" style="66" hidden="1" customWidth="1"/>
    <col min="15933" max="15933" width="5" style="66" customWidth="1"/>
    <col min="15934" max="15935" width="7" style="66" hidden="1" customWidth="1"/>
    <col min="15936" max="15936" width="5" style="66" customWidth="1"/>
    <col min="15937" max="15938" width="7" style="66" hidden="1" customWidth="1"/>
    <col min="15939" max="15939" width="6.44140625" style="66" customWidth="1"/>
    <col min="15940" max="15947" width="7" style="66" hidden="1" customWidth="1"/>
    <col min="15948" max="15948" width="6.88671875" style="66" customWidth="1"/>
    <col min="15949" max="15950" width="7" style="66" hidden="1" customWidth="1"/>
    <col min="15951" max="15951" width="6.44140625" style="66" customWidth="1"/>
    <col min="15952" max="15953" width="7" style="66" hidden="1" customWidth="1"/>
    <col min="15954" max="15954" width="5.44140625" style="66" customWidth="1"/>
    <col min="15955" max="15956" width="7" style="66" hidden="1" customWidth="1"/>
    <col min="15957" max="15957" width="4.88671875" style="66" customWidth="1"/>
    <col min="15958" max="15965" width="7" style="66" hidden="1" customWidth="1"/>
    <col min="15966" max="15966" width="5.44140625" style="66" customWidth="1"/>
    <col min="15967" max="15971" width="7" style="66" hidden="1" customWidth="1"/>
    <col min="15972" max="15972" width="5.88671875" style="66" customWidth="1"/>
    <col min="15973" max="15974" width="7" style="66" hidden="1" customWidth="1"/>
    <col min="15975" max="15975" width="5.44140625" style="66" customWidth="1"/>
    <col min="15976" max="15977" width="7" style="66" hidden="1" customWidth="1"/>
    <col min="15978" max="15978" width="5.44140625" style="66" customWidth="1"/>
    <col min="15979" max="15980" width="7" style="66" hidden="1" customWidth="1"/>
    <col min="15981" max="15981" width="6" style="66" customWidth="1"/>
    <col min="15982" max="15986" width="7" style="66" hidden="1" customWidth="1"/>
    <col min="15987" max="15987" width="5" style="66" customWidth="1"/>
    <col min="15988" max="15995" width="7" style="66" hidden="1" customWidth="1"/>
    <col min="15996" max="15996" width="5" style="66" customWidth="1"/>
    <col min="15997" max="15997" width="7" style="66" hidden="1" customWidth="1"/>
    <col min="15998" max="15998" width="5" style="66" customWidth="1"/>
    <col min="15999" max="15999" width="9.44140625" style="66" customWidth="1"/>
    <col min="16000" max="16000" width="7" style="66" hidden="1" customWidth="1"/>
    <col min="16001" max="16001" width="5" style="66" customWidth="1"/>
    <col min="16002" max="16003" width="7" style="66" hidden="1" customWidth="1"/>
    <col min="16004" max="16004" width="5" style="66" customWidth="1"/>
    <col min="16005" max="16006" width="7" style="66" hidden="1" customWidth="1"/>
    <col min="16007" max="16007" width="5" style="66" customWidth="1"/>
    <col min="16008" max="16009" width="7" style="66" hidden="1" customWidth="1"/>
    <col min="16010" max="16010" width="5" style="66" customWidth="1"/>
    <col min="16011" max="16012" width="7" style="66" hidden="1" customWidth="1"/>
    <col min="16013" max="16013" width="5" style="66" customWidth="1"/>
    <col min="16014" max="16015" width="7" style="66" hidden="1" customWidth="1"/>
    <col min="16016" max="16016" width="5" style="66" customWidth="1"/>
    <col min="16017" max="16017" width="7" style="66" hidden="1" customWidth="1"/>
    <col min="16018" max="16018" width="6.44140625" style="66" customWidth="1"/>
    <col min="16019" max="16019" width="7" style="66" hidden="1" customWidth="1"/>
    <col min="16020" max="16020" width="7.109375" style="66" customWidth="1"/>
    <col min="16021" max="16022" width="7" style="66" hidden="1" customWidth="1"/>
    <col min="16023" max="16023" width="7.109375" style="66" customWidth="1"/>
    <col min="16024" max="16025" width="7" style="66" hidden="1" customWidth="1"/>
    <col min="16026" max="16026" width="7.109375" style="66" customWidth="1"/>
    <col min="16027" max="16028" width="7" style="66" hidden="1" customWidth="1"/>
    <col min="16029" max="16029" width="7.109375" style="66" customWidth="1"/>
    <col min="16030" max="16031" width="7" style="66" hidden="1" customWidth="1"/>
    <col min="16032" max="16032" width="7.109375" style="66" customWidth="1"/>
    <col min="16033" max="16034" width="7" style="66" hidden="1" customWidth="1"/>
    <col min="16035" max="16035" width="7.109375" style="66" customWidth="1"/>
    <col min="16036" max="16037" width="7" style="66" hidden="1" customWidth="1"/>
    <col min="16038" max="16038" width="7.109375" style="66" customWidth="1"/>
    <col min="16039" max="16040" width="7" style="66" hidden="1" customWidth="1"/>
    <col min="16041" max="16041" width="7.109375" style="66" customWidth="1"/>
    <col min="16042" max="16042" width="7" style="66" hidden="1" customWidth="1"/>
    <col min="16043" max="16043" width="6.44140625" style="66" customWidth="1"/>
    <col min="16044" max="16045" width="7" style="66" hidden="1" customWidth="1"/>
    <col min="16046" max="16046" width="6.88671875" style="66" customWidth="1"/>
    <col min="16047" max="16051" width="7" style="66" hidden="1" customWidth="1"/>
    <col min="16052" max="16052" width="6.44140625" style="66" customWidth="1"/>
    <col min="16053" max="16057" width="7" style="66" hidden="1" customWidth="1"/>
    <col min="16058" max="16058" width="6.44140625" style="66" customWidth="1"/>
    <col min="16059" max="16060" width="7" style="66" hidden="1" customWidth="1"/>
    <col min="16061" max="16061" width="7.5546875" style="66" customWidth="1"/>
    <col min="16062" max="16062" width="7" style="66" hidden="1" customWidth="1"/>
    <col min="16063" max="16063" width="9.44140625" style="66" customWidth="1"/>
    <col min="16064" max="16064" width="7" style="66" hidden="1" customWidth="1"/>
    <col min="16065" max="16068" width="6.44140625" style="66" customWidth="1"/>
    <col min="16069" max="16069" width="6.88671875" style="66" customWidth="1"/>
    <col min="16070" max="16070" width="6.44140625" style="66" customWidth="1"/>
    <col min="16071" max="16087" width="7" style="66" hidden="1" customWidth="1"/>
    <col min="16088" max="16088" width="6.5546875" style="66" customWidth="1"/>
    <col min="16089" max="16089" width="6.44140625" style="66" customWidth="1"/>
    <col min="16090" max="16091" width="7" style="66" hidden="1" customWidth="1"/>
    <col min="16092" max="16092" width="6.44140625" style="66" customWidth="1"/>
    <col min="16093" max="16094" width="7" style="66" hidden="1" customWidth="1"/>
    <col min="16095" max="16095" width="7.44140625" style="66" customWidth="1"/>
    <col min="16096" max="16096" width="7" style="66" hidden="1" customWidth="1"/>
    <col min="16097" max="16097" width="6.44140625" style="66" customWidth="1"/>
    <col min="16098" max="16098" width="7" style="66" hidden="1" customWidth="1"/>
    <col min="16099" max="16099" width="9" style="66" customWidth="1"/>
    <col min="16100" max="16101" width="7" style="66" hidden="1" customWidth="1"/>
    <col min="16102" max="16102" width="8.5546875" style="66" customWidth="1"/>
    <col min="16103" max="16104" width="7" style="66" hidden="1" customWidth="1"/>
    <col min="16105" max="16105" width="6.44140625" style="66" customWidth="1"/>
    <col min="16106" max="16107" width="7" style="66" hidden="1" customWidth="1"/>
    <col min="16108" max="16108" width="7" style="66" customWidth="1"/>
    <col min="16109" max="16111" width="7" style="66" hidden="1" customWidth="1"/>
    <col min="16112" max="16112" width="7" style="66" customWidth="1"/>
    <col min="16113" max="16114" width="7" style="66" hidden="1" customWidth="1"/>
    <col min="16115" max="16115" width="7.5546875" style="66" customWidth="1"/>
    <col min="16116" max="16117" width="7" style="66" hidden="1" customWidth="1"/>
    <col min="16118" max="16118" width="7" style="66" customWidth="1"/>
    <col min="16119" max="16125" width="7" style="66" hidden="1" customWidth="1"/>
    <col min="16126" max="16126" width="6.44140625" style="66" customWidth="1"/>
    <col min="16127" max="16136" width="7" style="66" hidden="1" customWidth="1"/>
    <col min="16137" max="16384" width="7" style="66" hidden="1"/>
  </cols>
  <sheetData>
    <row r="1" spans="1:1022 1034:2046 2058:3070 3082:4094 4106:5118 5130:6142 6154:7166 7178:8190 8202:9214 9226:10238 10250:11262 11274:12286 12298:13310 13322:14334 14346:15358 15370:16126" s="38" customFormat="1" ht="18.75" customHeight="1">
      <c r="A1" s="72"/>
      <c r="B1" s="73"/>
      <c r="C1" s="74"/>
      <c r="D1" s="75"/>
      <c r="E1" s="75"/>
      <c r="F1" s="1"/>
      <c r="G1" s="1"/>
      <c r="H1" s="1"/>
      <c r="I1" s="1"/>
    </row>
    <row r="2" spans="1:1022 1034:2046 2058:3070 3082:4094 4106:5118 5130:6142 6154:7166 7178:8190 8202:9214 9226:10238 10250:11262 11274:12286 12298:13310 13322:14334 14346:15358 15370:16126" s="43" customFormat="1" ht="77.25" customHeight="1">
      <c r="A2" s="122" t="s">
        <v>330</v>
      </c>
      <c r="B2" s="83" t="s">
        <v>332</v>
      </c>
      <c r="C2" s="84" t="s">
        <v>0</v>
      </c>
      <c r="D2" s="85" t="s">
        <v>327</v>
      </c>
      <c r="E2" s="86" t="s">
        <v>328</v>
      </c>
      <c r="F2" s="42" t="s">
        <v>334</v>
      </c>
      <c r="G2" s="42" t="s">
        <v>335</v>
      </c>
      <c r="H2" s="41" t="s">
        <v>333</v>
      </c>
      <c r="I2" s="41" t="s">
        <v>336</v>
      </c>
    </row>
    <row r="3" spans="1:1022 1034:2046 2058:3070 3082:4094 4106:5118 5130:6142 6154:7166 7178:8190 8202:9214 9226:10238 10250:11262 11274:12286 12298:13310 13322:14334 14346:15358 15370:16126" s="46" customFormat="1" ht="16.8" hidden="1">
      <c r="A3" s="123"/>
      <c r="B3" s="39"/>
      <c r="C3" s="44"/>
      <c r="D3" s="40"/>
      <c r="E3" s="45"/>
      <c r="F3" s="42"/>
      <c r="G3" s="42"/>
      <c r="H3" s="41"/>
      <c r="I3" s="41"/>
    </row>
    <row r="4" spans="1:1022 1034:2046 2058:3070 3082:4094 4106:5118 5130:6142 6154:7166 7178:8190 8202:9214 9226:10238 10250:11262 11274:12286 12298:13310 13322:14334 14346:15358 15370:16126" s="50" customFormat="1" ht="21.75" hidden="1" customHeight="1">
      <c r="A4" s="20" t="s">
        <v>3</v>
      </c>
      <c r="B4" s="47" t="s">
        <v>338</v>
      </c>
      <c r="C4" s="4"/>
      <c r="D4" s="48"/>
      <c r="E4" s="49"/>
      <c r="F4" s="51"/>
      <c r="G4" s="51"/>
      <c r="H4" s="29">
        <v>0</v>
      </c>
      <c r="I4" s="52">
        <v>10</v>
      </c>
    </row>
    <row r="5" spans="1:1022 1034:2046 2058:3070 3082:4094 4106:5118 5130:6142 6154:7166 7178:8190 8202:9214 9226:10238 10250:11262 11274:12286 12298:13310 13322:14334 14346:15358 15370:16126" s="50" customFormat="1" ht="20.25" hidden="1" customHeight="1">
      <c r="A5" s="19" t="s">
        <v>72</v>
      </c>
      <c r="B5" s="47" t="s">
        <v>343</v>
      </c>
      <c r="C5" s="4"/>
      <c r="D5" s="48"/>
      <c r="E5" s="49"/>
      <c r="F5" s="51"/>
      <c r="G5" s="51"/>
      <c r="H5" s="29">
        <v>0</v>
      </c>
      <c r="I5" s="53">
        <v>10</v>
      </c>
    </row>
    <row r="6" spans="1:1022 1034:2046 2058:3070 3082:4094 4106:5118 5130:6142 6154:7166 7178:8190 8202:9214 9226:10238 10250:11262 11274:12286 12298:13310 13322:14334 14346:15358 15370:16126" s="50" customFormat="1" ht="21.75" hidden="1" customHeight="1">
      <c r="A6" s="20" t="s">
        <v>73</v>
      </c>
      <c r="B6" s="47" t="s">
        <v>338</v>
      </c>
      <c r="C6" s="4"/>
      <c r="D6" s="48"/>
      <c r="E6" s="49"/>
      <c r="F6" s="51"/>
      <c r="G6" s="51"/>
      <c r="H6" s="29">
        <v>0</v>
      </c>
      <c r="I6" s="52">
        <v>10</v>
      </c>
    </row>
    <row r="7" spans="1:1022 1034:2046 2058:3070 3082:4094 4106:5118 5130:6142 6154:7166 7178:8190 8202:9214 9226:10238 10250:11262 11274:12286 12298:13310 13322:14334 14346:15358 15370:16126" s="50" customFormat="1" ht="20.25" customHeight="1">
      <c r="A7" s="20" t="s">
        <v>10</v>
      </c>
      <c r="B7" s="76" t="s">
        <v>338</v>
      </c>
      <c r="C7" s="4">
        <v>100</v>
      </c>
      <c r="D7" s="48">
        <f>_xlfn.IFNA(VLOOKUP(A7,'2.2'!A16:C308,3,),)</f>
        <v>6500</v>
      </c>
      <c r="E7" s="69">
        <f>+D7*C7</f>
        <v>650000</v>
      </c>
      <c r="F7" s="51"/>
      <c r="G7" s="51"/>
      <c r="H7" s="29">
        <v>0</v>
      </c>
      <c r="I7" s="53">
        <v>12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Z7" s="66"/>
      <c r="BC7" s="66"/>
      <c r="BF7" s="66"/>
      <c r="BI7" s="66"/>
      <c r="BL7" s="66"/>
      <c r="BO7" s="66"/>
      <c r="BX7" s="66"/>
      <c r="CA7" s="66"/>
      <c r="CD7" s="66"/>
      <c r="CG7" s="66"/>
      <c r="CP7" s="66"/>
      <c r="CV7" s="66"/>
      <c r="CY7" s="66"/>
      <c r="DB7" s="66"/>
      <c r="DE7" s="66"/>
      <c r="DK7" s="66"/>
      <c r="DT7" s="66"/>
      <c r="DV7" s="66"/>
      <c r="DW7" s="66"/>
      <c r="DY7" s="66"/>
      <c r="EB7" s="66"/>
      <c r="EE7" s="66"/>
      <c r="EH7" s="66"/>
      <c r="EK7" s="66"/>
      <c r="EN7" s="66"/>
      <c r="EP7" s="66"/>
      <c r="ER7" s="66"/>
      <c r="EU7" s="66"/>
      <c r="EX7" s="66"/>
      <c r="FA7" s="66"/>
      <c r="FD7" s="66"/>
      <c r="FG7" s="66"/>
      <c r="FJ7" s="66"/>
      <c r="FM7" s="66"/>
      <c r="FO7" s="66"/>
      <c r="FR7" s="66"/>
      <c r="FX7" s="66"/>
      <c r="GD7" s="66"/>
      <c r="GG7" s="66"/>
      <c r="GI7" s="66"/>
      <c r="GK7" s="66"/>
      <c r="GL7" s="66"/>
      <c r="GM7" s="66"/>
      <c r="GN7" s="66"/>
      <c r="GO7" s="66"/>
      <c r="GP7" s="66"/>
      <c r="HH7" s="66"/>
      <c r="HI7" s="66"/>
      <c r="HL7" s="66"/>
      <c r="HO7" s="66"/>
      <c r="HQ7" s="66"/>
      <c r="HS7" s="66"/>
      <c r="HV7" s="66"/>
      <c r="HY7" s="66"/>
      <c r="IB7" s="66"/>
      <c r="IF7" s="66"/>
      <c r="II7" s="66"/>
      <c r="IL7" s="66"/>
      <c r="IT7" s="66"/>
      <c r="JF7" s="66"/>
      <c r="JG7" s="66"/>
      <c r="JH7" s="66"/>
      <c r="JI7" s="66"/>
      <c r="JJ7" s="66"/>
      <c r="JK7" s="66"/>
      <c r="JL7" s="66"/>
      <c r="JM7" s="66"/>
      <c r="JN7" s="66"/>
      <c r="JO7" s="66"/>
      <c r="JP7" s="66"/>
      <c r="JQ7" s="66"/>
      <c r="JR7" s="66"/>
      <c r="JS7" s="66"/>
      <c r="JT7" s="66"/>
      <c r="JU7" s="66"/>
      <c r="JV7" s="66"/>
      <c r="JW7" s="66"/>
      <c r="JX7" s="66"/>
      <c r="JY7" s="66"/>
      <c r="JZ7" s="66"/>
      <c r="KA7" s="66"/>
      <c r="KB7" s="66"/>
      <c r="KC7" s="66"/>
      <c r="KD7" s="66"/>
      <c r="KE7" s="66"/>
      <c r="KG7" s="66"/>
      <c r="KH7" s="66"/>
      <c r="KI7" s="66"/>
      <c r="KJ7" s="66"/>
      <c r="KK7" s="66"/>
      <c r="KL7" s="66"/>
      <c r="KM7" s="66"/>
      <c r="KN7" s="66"/>
      <c r="KO7" s="66"/>
      <c r="KP7" s="66"/>
      <c r="KQ7" s="66"/>
      <c r="KR7" s="66"/>
      <c r="KS7" s="66"/>
      <c r="KV7" s="66"/>
      <c r="KY7" s="66"/>
      <c r="LB7" s="66"/>
      <c r="LE7" s="66"/>
      <c r="LH7" s="66"/>
      <c r="LK7" s="66"/>
      <c r="LT7" s="66"/>
      <c r="LW7" s="66"/>
      <c r="LZ7" s="66"/>
      <c r="MC7" s="66"/>
      <c r="ML7" s="66"/>
      <c r="MR7" s="66"/>
      <c r="MU7" s="66"/>
      <c r="MX7" s="66"/>
      <c r="NA7" s="66"/>
      <c r="NG7" s="66"/>
      <c r="NP7" s="66"/>
      <c r="NR7" s="66"/>
      <c r="NS7" s="66"/>
      <c r="NU7" s="66"/>
      <c r="NX7" s="66"/>
      <c r="OA7" s="66"/>
      <c r="OD7" s="66"/>
      <c r="OG7" s="66"/>
      <c r="OJ7" s="66"/>
      <c r="OL7" s="66"/>
      <c r="ON7" s="66"/>
      <c r="OQ7" s="66"/>
      <c r="OT7" s="66"/>
      <c r="OW7" s="66"/>
      <c r="OZ7" s="66"/>
      <c r="PC7" s="66"/>
      <c r="PF7" s="66"/>
      <c r="PI7" s="66"/>
      <c r="PK7" s="66"/>
      <c r="PN7" s="66"/>
      <c r="PT7" s="66"/>
      <c r="PZ7" s="66"/>
      <c r="QC7" s="66"/>
      <c r="QE7" s="66"/>
      <c r="QG7" s="66"/>
      <c r="QH7" s="66"/>
      <c r="QI7" s="66"/>
      <c r="QJ7" s="66"/>
      <c r="QK7" s="66"/>
      <c r="QL7" s="66"/>
      <c r="RD7" s="66"/>
      <c r="RE7" s="66"/>
      <c r="RH7" s="66"/>
      <c r="RK7" s="66"/>
      <c r="RM7" s="66"/>
      <c r="RO7" s="66"/>
      <c r="RR7" s="66"/>
      <c r="RU7" s="66"/>
      <c r="RX7" s="66"/>
      <c r="SB7" s="66"/>
      <c r="SE7" s="66"/>
      <c r="SH7" s="66"/>
      <c r="SP7" s="66"/>
      <c r="TB7" s="66"/>
      <c r="TC7" s="66"/>
      <c r="TD7" s="66"/>
      <c r="TE7" s="66"/>
      <c r="TF7" s="66"/>
      <c r="TG7" s="66"/>
      <c r="TH7" s="66"/>
      <c r="TI7" s="66"/>
      <c r="TJ7" s="66"/>
      <c r="TK7" s="66"/>
      <c r="TL7" s="66"/>
      <c r="TM7" s="66"/>
      <c r="TN7" s="66"/>
      <c r="TO7" s="66"/>
      <c r="TP7" s="66"/>
      <c r="TQ7" s="66"/>
      <c r="TR7" s="66"/>
      <c r="TS7" s="66"/>
      <c r="TT7" s="66"/>
      <c r="TU7" s="66"/>
      <c r="TV7" s="66"/>
      <c r="TW7" s="66"/>
      <c r="TX7" s="66"/>
      <c r="TY7" s="66"/>
      <c r="TZ7" s="66"/>
      <c r="UA7" s="66"/>
      <c r="UC7" s="66"/>
      <c r="UD7" s="66"/>
      <c r="UE7" s="66"/>
      <c r="UF7" s="66"/>
      <c r="UG7" s="66"/>
      <c r="UH7" s="66"/>
      <c r="UI7" s="66"/>
      <c r="UJ7" s="66"/>
      <c r="UK7" s="66"/>
      <c r="UL7" s="66"/>
      <c r="UM7" s="66"/>
      <c r="UN7" s="66"/>
      <c r="UO7" s="66"/>
      <c r="UR7" s="66"/>
      <c r="UU7" s="66"/>
      <c r="UX7" s="66"/>
      <c r="VA7" s="66"/>
      <c r="VD7" s="66"/>
      <c r="VG7" s="66"/>
      <c r="VP7" s="66"/>
      <c r="VS7" s="66"/>
      <c r="VV7" s="66"/>
      <c r="VY7" s="66"/>
      <c r="WH7" s="66"/>
      <c r="WN7" s="66"/>
      <c r="WQ7" s="66"/>
      <c r="WT7" s="66"/>
      <c r="WW7" s="66"/>
      <c r="XC7" s="66"/>
      <c r="XL7" s="66"/>
      <c r="XN7" s="66"/>
      <c r="XO7" s="66"/>
      <c r="XQ7" s="66"/>
      <c r="XT7" s="66"/>
      <c r="XW7" s="66"/>
      <c r="XZ7" s="66"/>
      <c r="YC7" s="66"/>
      <c r="YF7" s="66"/>
      <c r="YH7" s="66"/>
      <c r="YJ7" s="66"/>
      <c r="YM7" s="66"/>
      <c r="YP7" s="66"/>
      <c r="YS7" s="66"/>
      <c r="YV7" s="66"/>
      <c r="YY7" s="66"/>
      <c r="ZB7" s="66"/>
      <c r="ZE7" s="66"/>
      <c r="ZG7" s="66"/>
      <c r="ZJ7" s="66"/>
      <c r="ZP7" s="66"/>
      <c r="ZV7" s="66"/>
      <c r="ZY7" s="66"/>
      <c r="AAA7" s="66"/>
      <c r="AAC7" s="66"/>
      <c r="AAD7" s="66"/>
      <c r="AAE7" s="66"/>
      <c r="AAF7" s="66"/>
      <c r="AAG7" s="66"/>
      <c r="AAH7" s="66"/>
      <c r="AAZ7" s="66"/>
      <c r="ABA7" s="66"/>
      <c r="ABD7" s="66"/>
      <c r="ABG7" s="66"/>
      <c r="ABI7" s="66"/>
      <c r="ABK7" s="66"/>
      <c r="ABN7" s="66"/>
      <c r="ABQ7" s="66"/>
      <c r="ABT7" s="66"/>
      <c r="ABX7" s="66"/>
      <c r="ACA7" s="66"/>
      <c r="ACD7" s="66"/>
      <c r="ACL7" s="66"/>
      <c r="ACX7" s="66"/>
      <c r="ACY7" s="66"/>
      <c r="ACZ7" s="66"/>
      <c r="ADA7" s="66"/>
      <c r="ADB7" s="66"/>
      <c r="ADC7" s="66"/>
      <c r="ADD7" s="66"/>
      <c r="ADE7" s="66"/>
      <c r="ADF7" s="66"/>
      <c r="ADG7" s="66"/>
      <c r="ADH7" s="66"/>
      <c r="ADI7" s="66"/>
      <c r="ADJ7" s="66"/>
      <c r="ADK7" s="66"/>
      <c r="ADL7" s="66"/>
      <c r="ADM7" s="66"/>
      <c r="ADN7" s="66"/>
      <c r="ADO7" s="66"/>
      <c r="ADP7" s="66"/>
      <c r="ADQ7" s="66"/>
      <c r="ADR7" s="66"/>
      <c r="ADS7" s="66"/>
      <c r="ADT7" s="66"/>
      <c r="ADU7" s="66"/>
      <c r="ADV7" s="66"/>
      <c r="ADW7" s="66"/>
      <c r="ADY7" s="66"/>
      <c r="ADZ7" s="66"/>
      <c r="AEA7" s="66"/>
      <c r="AEB7" s="66"/>
      <c r="AEC7" s="66"/>
      <c r="AED7" s="66"/>
      <c r="AEE7" s="66"/>
      <c r="AEF7" s="66"/>
      <c r="AEG7" s="66"/>
      <c r="AEH7" s="66"/>
      <c r="AEI7" s="66"/>
      <c r="AEJ7" s="66"/>
      <c r="AEK7" s="66"/>
      <c r="AEN7" s="66"/>
      <c r="AEQ7" s="66"/>
      <c r="AET7" s="66"/>
      <c r="AEW7" s="66"/>
      <c r="AEZ7" s="66"/>
      <c r="AFC7" s="66"/>
      <c r="AFL7" s="66"/>
      <c r="AFO7" s="66"/>
      <c r="AFR7" s="66"/>
      <c r="AFU7" s="66"/>
      <c r="AGD7" s="66"/>
      <c r="AGJ7" s="66"/>
      <c r="AGM7" s="66"/>
      <c r="AGP7" s="66"/>
      <c r="AGS7" s="66"/>
      <c r="AGY7" s="66"/>
      <c r="AHH7" s="66"/>
      <c r="AHJ7" s="66"/>
      <c r="AHK7" s="66"/>
      <c r="AHM7" s="66"/>
      <c r="AHP7" s="66"/>
      <c r="AHS7" s="66"/>
      <c r="AHV7" s="66"/>
      <c r="AHY7" s="66"/>
      <c r="AIB7" s="66"/>
      <c r="AID7" s="66"/>
      <c r="AIF7" s="66"/>
      <c r="AII7" s="66"/>
      <c r="AIL7" s="66"/>
      <c r="AIO7" s="66"/>
      <c r="AIR7" s="66"/>
      <c r="AIU7" s="66"/>
      <c r="AIX7" s="66"/>
      <c r="AJA7" s="66"/>
      <c r="AJC7" s="66"/>
      <c r="AJF7" s="66"/>
      <c r="AJL7" s="66"/>
      <c r="AJR7" s="66"/>
      <c r="AJU7" s="66"/>
      <c r="AJW7" s="66"/>
      <c r="AJY7" s="66"/>
      <c r="AJZ7" s="66"/>
      <c r="AKA7" s="66"/>
      <c r="AKB7" s="66"/>
      <c r="AKC7" s="66"/>
      <c r="AKD7" s="66"/>
      <c r="AKV7" s="66"/>
      <c r="AKW7" s="66"/>
      <c r="AKZ7" s="66"/>
      <c r="ALC7" s="66"/>
      <c r="ALE7" s="66"/>
      <c r="ALG7" s="66"/>
      <c r="ALJ7" s="66"/>
      <c r="ALM7" s="66"/>
      <c r="ALP7" s="66"/>
      <c r="ALT7" s="66"/>
      <c r="ALW7" s="66"/>
      <c r="ALZ7" s="66"/>
      <c r="AMH7" s="66"/>
      <c r="AMT7" s="66"/>
      <c r="AMU7" s="66"/>
      <c r="AMV7" s="66"/>
      <c r="AMW7" s="66"/>
      <c r="AMX7" s="66"/>
      <c r="AMY7" s="66"/>
      <c r="AMZ7" s="66"/>
      <c r="ANA7" s="66"/>
      <c r="ANB7" s="66"/>
      <c r="ANC7" s="66"/>
      <c r="AND7" s="66"/>
      <c r="ANE7" s="66"/>
      <c r="ANF7" s="66"/>
      <c r="ANG7" s="66"/>
      <c r="ANH7" s="66"/>
      <c r="ANI7" s="66"/>
      <c r="ANJ7" s="66"/>
      <c r="ANK7" s="66"/>
      <c r="ANL7" s="66"/>
      <c r="ANM7" s="66"/>
      <c r="ANN7" s="66"/>
      <c r="ANO7" s="66"/>
      <c r="ANP7" s="66"/>
      <c r="ANQ7" s="66"/>
      <c r="ANR7" s="66"/>
      <c r="ANS7" s="66"/>
      <c r="ANU7" s="66"/>
      <c r="ANV7" s="66"/>
      <c r="ANW7" s="66"/>
      <c r="ANX7" s="66"/>
      <c r="ANY7" s="66"/>
      <c r="ANZ7" s="66"/>
      <c r="AOA7" s="66"/>
      <c r="AOB7" s="66"/>
      <c r="AOC7" s="66"/>
      <c r="AOD7" s="66"/>
      <c r="AOE7" s="66"/>
      <c r="AOF7" s="66"/>
      <c r="AOG7" s="66"/>
      <c r="AOJ7" s="66"/>
      <c r="AOM7" s="66"/>
      <c r="AOP7" s="66"/>
      <c r="AOS7" s="66"/>
      <c r="AOV7" s="66"/>
      <c r="AOY7" s="66"/>
      <c r="APH7" s="66"/>
      <c r="APK7" s="66"/>
      <c r="APN7" s="66"/>
      <c r="APQ7" s="66"/>
      <c r="APZ7" s="66"/>
      <c r="AQF7" s="66"/>
      <c r="AQI7" s="66"/>
      <c r="AQL7" s="66"/>
      <c r="AQO7" s="66"/>
      <c r="AQU7" s="66"/>
      <c r="ARD7" s="66"/>
      <c r="ARF7" s="66"/>
      <c r="ARG7" s="66"/>
      <c r="ARI7" s="66"/>
      <c r="ARL7" s="66"/>
      <c r="ARO7" s="66"/>
      <c r="ARR7" s="66"/>
      <c r="ARU7" s="66"/>
      <c r="ARX7" s="66"/>
      <c r="ARZ7" s="66"/>
      <c r="ASB7" s="66"/>
      <c r="ASE7" s="66"/>
      <c r="ASH7" s="66"/>
      <c r="ASK7" s="66"/>
      <c r="ASN7" s="66"/>
      <c r="ASQ7" s="66"/>
      <c r="AST7" s="66"/>
      <c r="ASW7" s="66"/>
      <c r="ASY7" s="66"/>
      <c r="ATB7" s="66"/>
      <c r="ATH7" s="66"/>
      <c r="ATN7" s="66"/>
      <c r="ATQ7" s="66"/>
      <c r="ATS7" s="66"/>
      <c r="ATU7" s="66"/>
      <c r="ATV7" s="66"/>
      <c r="ATW7" s="66"/>
      <c r="ATX7" s="66"/>
      <c r="ATY7" s="66"/>
      <c r="ATZ7" s="66"/>
      <c r="AUR7" s="66"/>
      <c r="AUS7" s="66"/>
      <c r="AUV7" s="66"/>
      <c r="AUY7" s="66"/>
      <c r="AVA7" s="66"/>
      <c r="AVC7" s="66"/>
      <c r="AVF7" s="66"/>
      <c r="AVI7" s="66"/>
      <c r="AVL7" s="66"/>
      <c r="AVP7" s="66"/>
      <c r="AVS7" s="66"/>
      <c r="AVV7" s="66"/>
      <c r="AWD7" s="66"/>
      <c r="AWP7" s="66"/>
      <c r="AWQ7" s="66"/>
      <c r="AWR7" s="66"/>
      <c r="AWS7" s="66"/>
      <c r="AWT7" s="66"/>
      <c r="AWU7" s="66"/>
      <c r="AWV7" s="66"/>
      <c r="AWW7" s="66"/>
      <c r="AWX7" s="66"/>
      <c r="AWY7" s="66"/>
      <c r="AWZ7" s="66"/>
      <c r="AXA7" s="66"/>
      <c r="AXB7" s="66"/>
      <c r="AXC7" s="66"/>
      <c r="AXD7" s="66"/>
      <c r="AXE7" s="66"/>
      <c r="AXF7" s="66"/>
      <c r="AXG7" s="66"/>
      <c r="AXH7" s="66"/>
      <c r="AXI7" s="66"/>
      <c r="AXJ7" s="66"/>
      <c r="AXK7" s="66"/>
      <c r="AXL7" s="66"/>
      <c r="AXM7" s="66"/>
      <c r="AXN7" s="66"/>
      <c r="AXO7" s="66"/>
      <c r="AXQ7" s="66"/>
      <c r="AXR7" s="66"/>
      <c r="AXS7" s="66"/>
      <c r="AXT7" s="66"/>
      <c r="AXU7" s="66"/>
      <c r="AXV7" s="66"/>
      <c r="AXW7" s="66"/>
      <c r="AXX7" s="66"/>
      <c r="AXY7" s="66"/>
      <c r="AXZ7" s="66"/>
      <c r="AYA7" s="66"/>
      <c r="AYB7" s="66"/>
      <c r="AYC7" s="66"/>
      <c r="AYF7" s="66"/>
      <c r="AYI7" s="66"/>
      <c r="AYL7" s="66"/>
      <c r="AYO7" s="66"/>
      <c r="AYR7" s="66"/>
      <c r="AYU7" s="66"/>
      <c r="AZD7" s="66"/>
      <c r="AZG7" s="66"/>
      <c r="AZJ7" s="66"/>
      <c r="AZM7" s="66"/>
      <c r="AZV7" s="66"/>
      <c r="BAB7" s="66"/>
      <c r="BAE7" s="66"/>
      <c r="BAH7" s="66"/>
      <c r="BAK7" s="66"/>
      <c r="BAQ7" s="66"/>
      <c r="BAZ7" s="66"/>
      <c r="BBB7" s="66"/>
      <c r="BBC7" s="66"/>
      <c r="BBE7" s="66"/>
      <c r="BBH7" s="66"/>
      <c r="BBK7" s="66"/>
      <c r="BBN7" s="66"/>
      <c r="BBQ7" s="66"/>
      <c r="BBT7" s="66"/>
      <c r="BBV7" s="66"/>
      <c r="BBX7" s="66"/>
      <c r="BCA7" s="66"/>
      <c r="BCD7" s="66"/>
      <c r="BCG7" s="66"/>
      <c r="BCJ7" s="66"/>
      <c r="BCM7" s="66"/>
      <c r="BCP7" s="66"/>
      <c r="BCS7" s="66"/>
      <c r="BCU7" s="66"/>
      <c r="BCX7" s="66"/>
      <c r="BDD7" s="66"/>
      <c r="BDJ7" s="66"/>
      <c r="BDM7" s="66"/>
      <c r="BDO7" s="66"/>
      <c r="BDQ7" s="66"/>
      <c r="BDR7" s="66"/>
      <c r="BDS7" s="66"/>
      <c r="BDT7" s="66"/>
      <c r="BDU7" s="66"/>
      <c r="BDV7" s="66"/>
      <c r="BEN7" s="66"/>
      <c r="BEO7" s="66"/>
      <c r="BER7" s="66"/>
      <c r="BEU7" s="66"/>
      <c r="BEW7" s="66"/>
      <c r="BEY7" s="66"/>
      <c r="BFB7" s="66"/>
      <c r="BFE7" s="66"/>
      <c r="BFH7" s="66"/>
      <c r="BFL7" s="66"/>
      <c r="BFO7" s="66"/>
      <c r="BFR7" s="66"/>
      <c r="BFZ7" s="66"/>
      <c r="BGL7" s="66"/>
      <c r="BGM7" s="66"/>
      <c r="BGN7" s="66"/>
      <c r="BGO7" s="66"/>
      <c r="BGP7" s="66"/>
      <c r="BGQ7" s="66"/>
      <c r="BGR7" s="66"/>
      <c r="BGS7" s="66"/>
      <c r="BGT7" s="66"/>
      <c r="BGU7" s="66"/>
      <c r="BGV7" s="66"/>
      <c r="BGW7" s="66"/>
      <c r="BGX7" s="66"/>
      <c r="BGY7" s="66"/>
      <c r="BGZ7" s="66"/>
      <c r="BHA7" s="66"/>
      <c r="BHB7" s="66"/>
      <c r="BHC7" s="66"/>
      <c r="BHD7" s="66"/>
      <c r="BHE7" s="66"/>
      <c r="BHF7" s="66"/>
      <c r="BHG7" s="66"/>
      <c r="BHH7" s="66"/>
      <c r="BHI7" s="66"/>
      <c r="BHJ7" s="66"/>
      <c r="BHK7" s="66"/>
      <c r="BHM7" s="66"/>
      <c r="BHN7" s="66"/>
      <c r="BHO7" s="66"/>
      <c r="BHP7" s="66"/>
      <c r="BHQ7" s="66"/>
      <c r="BHR7" s="66"/>
      <c r="BHS7" s="66"/>
      <c r="BHT7" s="66"/>
      <c r="BHU7" s="66"/>
      <c r="BHV7" s="66"/>
      <c r="BHW7" s="66"/>
      <c r="BHX7" s="66"/>
      <c r="BHY7" s="66"/>
      <c r="BIB7" s="66"/>
      <c r="BIE7" s="66"/>
      <c r="BIH7" s="66"/>
      <c r="BIK7" s="66"/>
      <c r="BIN7" s="66"/>
      <c r="BIQ7" s="66"/>
      <c r="BIZ7" s="66"/>
      <c r="BJC7" s="66"/>
      <c r="BJF7" s="66"/>
      <c r="BJI7" s="66"/>
      <c r="BJR7" s="66"/>
      <c r="BJX7" s="66"/>
      <c r="BKA7" s="66"/>
      <c r="BKD7" s="66"/>
      <c r="BKG7" s="66"/>
      <c r="BKM7" s="66"/>
      <c r="BKV7" s="66"/>
      <c r="BKX7" s="66"/>
      <c r="BKY7" s="66"/>
      <c r="BLA7" s="66"/>
      <c r="BLD7" s="66"/>
      <c r="BLG7" s="66"/>
      <c r="BLJ7" s="66"/>
      <c r="BLM7" s="66"/>
      <c r="BLP7" s="66"/>
      <c r="BLR7" s="66"/>
      <c r="BLT7" s="66"/>
      <c r="BLW7" s="66"/>
      <c r="BLZ7" s="66"/>
      <c r="BMC7" s="66"/>
      <c r="BMF7" s="66"/>
      <c r="BMI7" s="66"/>
      <c r="BML7" s="66"/>
      <c r="BMO7" s="66"/>
      <c r="BMQ7" s="66"/>
      <c r="BMT7" s="66"/>
      <c r="BMZ7" s="66"/>
      <c r="BNF7" s="66"/>
      <c r="BNI7" s="66"/>
      <c r="BNK7" s="66"/>
      <c r="BNM7" s="66"/>
      <c r="BNN7" s="66"/>
      <c r="BNO7" s="66"/>
      <c r="BNP7" s="66"/>
      <c r="BNQ7" s="66"/>
      <c r="BNR7" s="66"/>
      <c r="BOJ7" s="66"/>
      <c r="BOK7" s="66"/>
      <c r="BON7" s="66"/>
      <c r="BOQ7" s="66"/>
      <c r="BOS7" s="66"/>
      <c r="BOU7" s="66"/>
      <c r="BOX7" s="66"/>
      <c r="BPA7" s="66"/>
      <c r="BPD7" s="66"/>
      <c r="BPH7" s="66"/>
      <c r="BPK7" s="66"/>
      <c r="BPN7" s="66"/>
      <c r="BPV7" s="66"/>
      <c r="BQH7" s="66"/>
      <c r="BQI7" s="66"/>
      <c r="BQJ7" s="66"/>
      <c r="BQK7" s="66"/>
      <c r="BQL7" s="66"/>
      <c r="BQM7" s="66"/>
      <c r="BQN7" s="66"/>
      <c r="BQO7" s="66"/>
      <c r="BQP7" s="66"/>
      <c r="BQQ7" s="66"/>
      <c r="BQR7" s="66"/>
      <c r="BQS7" s="66"/>
      <c r="BQT7" s="66"/>
      <c r="BQU7" s="66"/>
      <c r="BQV7" s="66"/>
      <c r="BQW7" s="66"/>
      <c r="BQX7" s="66"/>
      <c r="BQY7" s="66"/>
      <c r="BQZ7" s="66"/>
      <c r="BRA7" s="66"/>
      <c r="BRB7" s="66"/>
      <c r="BRC7" s="66"/>
      <c r="BRD7" s="66"/>
      <c r="BRE7" s="66"/>
      <c r="BRF7" s="66"/>
      <c r="BRG7" s="66"/>
      <c r="BRI7" s="66"/>
      <c r="BRJ7" s="66"/>
      <c r="BRK7" s="66"/>
      <c r="BRL7" s="66"/>
      <c r="BRM7" s="66"/>
      <c r="BRN7" s="66"/>
      <c r="BRO7" s="66"/>
      <c r="BRP7" s="66"/>
      <c r="BRQ7" s="66"/>
      <c r="BRR7" s="66"/>
      <c r="BRS7" s="66"/>
      <c r="BRT7" s="66"/>
      <c r="BRU7" s="66"/>
      <c r="BRX7" s="66"/>
      <c r="BSA7" s="66"/>
      <c r="BSD7" s="66"/>
      <c r="BSG7" s="66"/>
      <c r="BSJ7" s="66"/>
      <c r="BSM7" s="66"/>
      <c r="BSV7" s="66"/>
      <c r="BSY7" s="66"/>
      <c r="BTB7" s="66"/>
      <c r="BTE7" s="66"/>
      <c r="BTN7" s="66"/>
      <c r="BTT7" s="66"/>
      <c r="BTW7" s="66"/>
      <c r="BTZ7" s="66"/>
      <c r="BUC7" s="66"/>
      <c r="BUI7" s="66"/>
      <c r="BUR7" s="66"/>
      <c r="BUT7" s="66"/>
      <c r="BUU7" s="66"/>
      <c r="BUW7" s="66"/>
      <c r="BUZ7" s="66"/>
      <c r="BVC7" s="66"/>
      <c r="BVF7" s="66"/>
      <c r="BVI7" s="66"/>
      <c r="BVL7" s="66"/>
      <c r="BVN7" s="66"/>
      <c r="BVP7" s="66"/>
      <c r="BVS7" s="66"/>
      <c r="BVV7" s="66"/>
      <c r="BVY7" s="66"/>
      <c r="BWB7" s="66"/>
      <c r="BWE7" s="66"/>
      <c r="BWH7" s="66"/>
      <c r="BWK7" s="66"/>
      <c r="BWM7" s="66"/>
      <c r="BWP7" s="66"/>
      <c r="BWV7" s="66"/>
      <c r="BXB7" s="66"/>
      <c r="BXE7" s="66"/>
      <c r="BXG7" s="66"/>
      <c r="BXI7" s="66"/>
      <c r="BXJ7" s="66"/>
      <c r="BXK7" s="66"/>
      <c r="BXL7" s="66"/>
      <c r="BXM7" s="66"/>
      <c r="BXN7" s="66"/>
      <c r="BYF7" s="66"/>
      <c r="BYG7" s="66"/>
      <c r="BYJ7" s="66"/>
      <c r="BYM7" s="66"/>
      <c r="BYO7" s="66"/>
      <c r="BYQ7" s="66"/>
      <c r="BYT7" s="66"/>
      <c r="BYW7" s="66"/>
      <c r="BYZ7" s="66"/>
      <c r="BZD7" s="66"/>
      <c r="BZG7" s="66"/>
      <c r="BZJ7" s="66"/>
      <c r="BZR7" s="66"/>
      <c r="CAD7" s="66"/>
      <c r="CAE7" s="66"/>
      <c r="CAF7" s="66"/>
      <c r="CAG7" s="66"/>
      <c r="CAH7" s="66"/>
      <c r="CAI7" s="66"/>
      <c r="CAJ7" s="66"/>
      <c r="CAK7" s="66"/>
      <c r="CAL7" s="66"/>
      <c r="CAM7" s="66"/>
      <c r="CAN7" s="66"/>
      <c r="CAO7" s="66"/>
      <c r="CAP7" s="66"/>
      <c r="CAQ7" s="66"/>
      <c r="CAR7" s="66"/>
      <c r="CAS7" s="66"/>
      <c r="CAT7" s="66"/>
      <c r="CAU7" s="66"/>
      <c r="CAV7" s="66"/>
      <c r="CAW7" s="66"/>
      <c r="CAX7" s="66"/>
      <c r="CAY7" s="66"/>
      <c r="CAZ7" s="66"/>
      <c r="CBA7" s="66"/>
      <c r="CBB7" s="66"/>
      <c r="CBC7" s="66"/>
      <c r="CBE7" s="66"/>
      <c r="CBF7" s="66"/>
      <c r="CBG7" s="66"/>
      <c r="CBH7" s="66"/>
      <c r="CBI7" s="66"/>
      <c r="CBJ7" s="66"/>
      <c r="CBK7" s="66"/>
      <c r="CBL7" s="66"/>
      <c r="CBM7" s="66"/>
      <c r="CBN7" s="66"/>
      <c r="CBO7" s="66"/>
      <c r="CBP7" s="66"/>
      <c r="CBQ7" s="66"/>
      <c r="CBT7" s="66"/>
      <c r="CBW7" s="66"/>
      <c r="CBZ7" s="66"/>
      <c r="CCC7" s="66"/>
      <c r="CCF7" s="66"/>
      <c r="CCI7" s="66"/>
      <c r="CCR7" s="66"/>
      <c r="CCU7" s="66"/>
      <c r="CCX7" s="66"/>
      <c r="CDA7" s="66"/>
      <c r="CDJ7" s="66"/>
      <c r="CDP7" s="66"/>
      <c r="CDS7" s="66"/>
      <c r="CDV7" s="66"/>
      <c r="CDY7" s="66"/>
      <c r="CEE7" s="66"/>
      <c r="CEN7" s="66"/>
      <c r="CEP7" s="66"/>
      <c r="CEQ7" s="66"/>
      <c r="CES7" s="66"/>
      <c r="CEV7" s="66"/>
      <c r="CEY7" s="66"/>
      <c r="CFB7" s="66"/>
      <c r="CFE7" s="66"/>
      <c r="CFH7" s="66"/>
      <c r="CFJ7" s="66"/>
      <c r="CFL7" s="66"/>
      <c r="CFO7" s="66"/>
      <c r="CFR7" s="66"/>
      <c r="CFU7" s="66"/>
      <c r="CFX7" s="66"/>
      <c r="CGA7" s="66"/>
      <c r="CGD7" s="66"/>
      <c r="CGG7" s="66"/>
      <c r="CGI7" s="66"/>
      <c r="CGL7" s="66"/>
      <c r="CGR7" s="66"/>
      <c r="CGX7" s="66"/>
      <c r="CHA7" s="66"/>
      <c r="CHC7" s="66"/>
      <c r="CHE7" s="66"/>
      <c r="CHF7" s="66"/>
      <c r="CHG7" s="66"/>
      <c r="CHH7" s="66"/>
      <c r="CHI7" s="66"/>
      <c r="CHJ7" s="66"/>
      <c r="CIB7" s="66"/>
      <c r="CIC7" s="66"/>
      <c r="CIF7" s="66"/>
      <c r="CII7" s="66"/>
      <c r="CIK7" s="66"/>
      <c r="CIM7" s="66"/>
      <c r="CIP7" s="66"/>
      <c r="CIS7" s="66"/>
      <c r="CIV7" s="66"/>
      <c r="CIZ7" s="66"/>
      <c r="CJC7" s="66"/>
      <c r="CJF7" s="66"/>
      <c r="CJN7" s="66"/>
      <c r="CJZ7" s="66"/>
      <c r="CKA7" s="66"/>
      <c r="CKB7" s="66"/>
      <c r="CKC7" s="66"/>
      <c r="CKD7" s="66"/>
      <c r="CKE7" s="66"/>
      <c r="CKF7" s="66"/>
      <c r="CKG7" s="66"/>
      <c r="CKH7" s="66"/>
      <c r="CKI7" s="66"/>
      <c r="CKJ7" s="66"/>
      <c r="CKK7" s="66"/>
      <c r="CKL7" s="66"/>
      <c r="CKM7" s="66"/>
      <c r="CKN7" s="66"/>
      <c r="CKO7" s="66"/>
      <c r="CKP7" s="66"/>
      <c r="CKQ7" s="66"/>
      <c r="CKR7" s="66"/>
      <c r="CKS7" s="66"/>
      <c r="CKT7" s="66"/>
      <c r="CKU7" s="66"/>
      <c r="CKV7" s="66"/>
      <c r="CKW7" s="66"/>
      <c r="CKX7" s="66"/>
      <c r="CKY7" s="66"/>
      <c r="CLA7" s="66"/>
      <c r="CLB7" s="66"/>
      <c r="CLC7" s="66"/>
      <c r="CLD7" s="66"/>
      <c r="CLE7" s="66"/>
      <c r="CLF7" s="66"/>
      <c r="CLG7" s="66"/>
      <c r="CLH7" s="66"/>
      <c r="CLI7" s="66"/>
      <c r="CLJ7" s="66"/>
      <c r="CLK7" s="66"/>
      <c r="CLL7" s="66"/>
      <c r="CLM7" s="66"/>
      <c r="CLP7" s="66"/>
      <c r="CLS7" s="66"/>
      <c r="CLV7" s="66"/>
      <c r="CLY7" s="66"/>
      <c r="CMB7" s="66"/>
      <c r="CME7" s="66"/>
      <c r="CMN7" s="66"/>
      <c r="CMQ7" s="66"/>
      <c r="CMT7" s="66"/>
      <c r="CMW7" s="66"/>
      <c r="CNF7" s="66"/>
      <c r="CNL7" s="66"/>
      <c r="CNO7" s="66"/>
      <c r="CNR7" s="66"/>
      <c r="CNU7" s="66"/>
      <c r="COA7" s="66"/>
      <c r="COJ7" s="66"/>
      <c r="COL7" s="66"/>
      <c r="COM7" s="66"/>
      <c r="COO7" s="66"/>
      <c r="COR7" s="66"/>
      <c r="COU7" s="66"/>
      <c r="COX7" s="66"/>
      <c r="CPA7" s="66"/>
      <c r="CPD7" s="66"/>
      <c r="CPF7" s="66"/>
      <c r="CPH7" s="66"/>
      <c r="CPK7" s="66"/>
      <c r="CPN7" s="66"/>
      <c r="CPQ7" s="66"/>
      <c r="CPT7" s="66"/>
      <c r="CPW7" s="66"/>
      <c r="CPZ7" s="66"/>
      <c r="CQC7" s="66"/>
      <c r="CQE7" s="66"/>
      <c r="CQH7" s="66"/>
      <c r="CQN7" s="66"/>
      <c r="CQT7" s="66"/>
      <c r="CQW7" s="66"/>
      <c r="CQY7" s="66"/>
      <c r="CRA7" s="66"/>
      <c r="CRB7" s="66"/>
      <c r="CRC7" s="66"/>
      <c r="CRD7" s="66"/>
      <c r="CRE7" s="66"/>
      <c r="CRF7" s="66"/>
      <c r="CRX7" s="66"/>
      <c r="CRY7" s="66"/>
      <c r="CSB7" s="66"/>
      <c r="CSE7" s="66"/>
      <c r="CSG7" s="66"/>
      <c r="CSI7" s="66"/>
      <c r="CSL7" s="66"/>
      <c r="CSO7" s="66"/>
      <c r="CSR7" s="66"/>
      <c r="CSV7" s="66"/>
      <c r="CSY7" s="66"/>
      <c r="CTB7" s="66"/>
      <c r="CTJ7" s="66"/>
      <c r="CTV7" s="66"/>
      <c r="CTW7" s="66"/>
      <c r="CTX7" s="66"/>
      <c r="CTY7" s="66"/>
      <c r="CTZ7" s="66"/>
      <c r="CUA7" s="66"/>
      <c r="CUB7" s="66"/>
      <c r="CUC7" s="66"/>
      <c r="CUD7" s="66"/>
      <c r="CUE7" s="66"/>
      <c r="CUF7" s="66"/>
      <c r="CUG7" s="66"/>
      <c r="CUH7" s="66"/>
      <c r="CUI7" s="66"/>
      <c r="CUJ7" s="66"/>
      <c r="CUK7" s="66"/>
      <c r="CUL7" s="66"/>
      <c r="CUM7" s="66"/>
      <c r="CUN7" s="66"/>
      <c r="CUO7" s="66"/>
      <c r="CUP7" s="66"/>
      <c r="CUQ7" s="66"/>
      <c r="CUR7" s="66"/>
      <c r="CUS7" s="66"/>
      <c r="CUT7" s="66"/>
      <c r="CUU7" s="66"/>
      <c r="CUW7" s="66"/>
      <c r="CUX7" s="66"/>
      <c r="CUY7" s="66"/>
      <c r="CUZ7" s="66"/>
      <c r="CVA7" s="66"/>
      <c r="CVB7" s="66"/>
      <c r="CVC7" s="66"/>
      <c r="CVD7" s="66"/>
      <c r="CVE7" s="66"/>
      <c r="CVF7" s="66"/>
      <c r="CVG7" s="66"/>
      <c r="CVH7" s="66"/>
      <c r="CVI7" s="66"/>
      <c r="CVL7" s="66"/>
      <c r="CVO7" s="66"/>
      <c r="CVR7" s="66"/>
      <c r="CVU7" s="66"/>
      <c r="CVX7" s="66"/>
      <c r="CWA7" s="66"/>
      <c r="CWJ7" s="66"/>
      <c r="CWM7" s="66"/>
      <c r="CWP7" s="66"/>
      <c r="CWS7" s="66"/>
      <c r="CXB7" s="66"/>
      <c r="CXH7" s="66"/>
      <c r="CXK7" s="66"/>
      <c r="CXN7" s="66"/>
      <c r="CXQ7" s="66"/>
      <c r="CXW7" s="66"/>
      <c r="CYF7" s="66"/>
      <c r="CYH7" s="66"/>
      <c r="CYI7" s="66"/>
      <c r="CYK7" s="66"/>
      <c r="CYN7" s="66"/>
      <c r="CYQ7" s="66"/>
      <c r="CYT7" s="66"/>
      <c r="CYW7" s="66"/>
      <c r="CYZ7" s="66"/>
      <c r="CZB7" s="66"/>
      <c r="CZD7" s="66"/>
      <c r="CZG7" s="66"/>
      <c r="CZJ7" s="66"/>
      <c r="CZM7" s="66"/>
      <c r="CZP7" s="66"/>
      <c r="CZS7" s="66"/>
      <c r="CZV7" s="66"/>
      <c r="CZY7" s="66"/>
      <c r="DAA7" s="66"/>
      <c r="DAD7" s="66"/>
      <c r="DAJ7" s="66"/>
      <c r="DAP7" s="66"/>
      <c r="DAS7" s="66"/>
      <c r="DAU7" s="66"/>
      <c r="DAW7" s="66"/>
      <c r="DAX7" s="66"/>
      <c r="DAY7" s="66"/>
      <c r="DAZ7" s="66"/>
      <c r="DBA7" s="66"/>
      <c r="DBB7" s="66"/>
      <c r="DBT7" s="66"/>
      <c r="DBU7" s="66"/>
      <c r="DBX7" s="66"/>
      <c r="DCA7" s="66"/>
      <c r="DCC7" s="66"/>
      <c r="DCE7" s="66"/>
      <c r="DCH7" s="66"/>
      <c r="DCK7" s="66"/>
      <c r="DCN7" s="66"/>
      <c r="DCR7" s="66"/>
      <c r="DCU7" s="66"/>
      <c r="DCX7" s="66"/>
      <c r="DDF7" s="66"/>
      <c r="DDR7" s="66"/>
      <c r="DDS7" s="66"/>
      <c r="DDT7" s="66"/>
      <c r="DDU7" s="66"/>
      <c r="DDV7" s="66"/>
      <c r="DDW7" s="66"/>
      <c r="DDX7" s="66"/>
      <c r="DDY7" s="66"/>
      <c r="DDZ7" s="66"/>
      <c r="DEA7" s="66"/>
      <c r="DEB7" s="66"/>
      <c r="DEC7" s="66"/>
      <c r="DED7" s="66"/>
      <c r="DEE7" s="66"/>
      <c r="DEF7" s="66"/>
      <c r="DEG7" s="66"/>
      <c r="DEH7" s="66"/>
      <c r="DEI7" s="66"/>
      <c r="DEJ7" s="66"/>
      <c r="DEK7" s="66"/>
      <c r="DEL7" s="66"/>
      <c r="DEM7" s="66"/>
      <c r="DEN7" s="66"/>
      <c r="DEO7" s="66"/>
      <c r="DEP7" s="66"/>
      <c r="DEQ7" s="66"/>
      <c r="DES7" s="66"/>
      <c r="DET7" s="66"/>
      <c r="DEU7" s="66"/>
      <c r="DEV7" s="66"/>
      <c r="DEW7" s="66"/>
      <c r="DEX7" s="66"/>
      <c r="DEY7" s="66"/>
      <c r="DEZ7" s="66"/>
      <c r="DFA7" s="66"/>
      <c r="DFB7" s="66"/>
      <c r="DFC7" s="66"/>
      <c r="DFD7" s="66"/>
      <c r="DFE7" s="66"/>
      <c r="DFH7" s="66"/>
      <c r="DFK7" s="66"/>
      <c r="DFN7" s="66"/>
      <c r="DFQ7" s="66"/>
      <c r="DFT7" s="66"/>
      <c r="DFW7" s="66"/>
      <c r="DGF7" s="66"/>
      <c r="DGI7" s="66"/>
      <c r="DGL7" s="66"/>
      <c r="DGO7" s="66"/>
      <c r="DGX7" s="66"/>
      <c r="DHD7" s="66"/>
      <c r="DHG7" s="66"/>
      <c r="DHJ7" s="66"/>
      <c r="DHM7" s="66"/>
      <c r="DHS7" s="66"/>
      <c r="DIB7" s="66"/>
      <c r="DID7" s="66"/>
      <c r="DIE7" s="66"/>
      <c r="DIG7" s="66"/>
      <c r="DIJ7" s="66"/>
      <c r="DIM7" s="66"/>
      <c r="DIP7" s="66"/>
      <c r="DIS7" s="66"/>
      <c r="DIV7" s="66"/>
      <c r="DIX7" s="66"/>
      <c r="DIZ7" s="66"/>
      <c r="DJC7" s="66"/>
      <c r="DJF7" s="66"/>
      <c r="DJI7" s="66"/>
      <c r="DJL7" s="66"/>
      <c r="DJO7" s="66"/>
      <c r="DJR7" s="66"/>
      <c r="DJU7" s="66"/>
      <c r="DJW7" s="66"/>
      <c r="DJZ7" s="66"/>
      <c r="DKF7" s="66"/>
      <c r="DKL7" s="66"/>
      <c r="DKO7" s="66"/>
      <c r="DKQ7" s="66"/>
      <c r="DKS7" s="66"/>
      <c r="DKT7" s="66"/>
      <c r="DKU7" s="66"/>
      <c r="DKV7" s="66"/>
      <c r="DKW7" s="66"/>
      <c r="DKX7" s="66"/>
      <c r="DLP7" s="66"/>
      <c r="DLQ7" s="66"/>
      <c r="DLT7" s="66"/>
      <c r="DLW7" s="66"/>
      <c r="DLY7" s="66"/>
      <c r="DMA7" s="66"/>
      <c r="DMD7" s="66"/>
      <c r="DMG7" s="66"/>
      <c r="DMJ7" s="66"/>
      <c r="DMN7" s="66"/>
      <c r="DMQ7" s="66"/>
      <c r="DMT7" s="66"/>
      <c r="DNB7" s="66"/>
      <c r="DNN7" s="66"/>
      <c r="DNO7" s="66"/>
      <c r="DNP7" s="66"/>
      <c r="DNQ7" s="66"/>
      <c r="DNR7" s="66"/>
      <c r="DNS7" s="66"/>
      <c r="DNT7" s="66"/>
      <c r="DNU7" s="66"/>
      <c r="DNV7" s="66"/>
      <c r="DNW7" s="66"/>
      <c r="DNX7" s="66"/>
      <c r="DNY7" s="66"/>
      <c r="DNZ7" s="66"/>
      <c r="DOA7" s="66"/>
      <c r="DOB7" s="66"/>
      <c r="DOC7" s="66"/>
      <c r="DOD7" s="66"/>
      <c r="DOE7" s="66"/>
      <c r="DOF7" s="66"/>
      <c r="DOG7" s="66"/>
      <c r="DOH7" s="66"/>
      <c r="DOI7" s="66"/>
      <c r="DOJ7" s="66"/>
      <c r="DOK7" s="66"/>
      <c r="DOL7" s="66"/>
      <c r="DOM7" s="66"/>
      <c r="DOO7" s="66"/>
      <c r="DOP7" s="66"/>
      <c r="DOQ7" s="66"/>
      <c r="DOR7" s="66"/>
      <c r="DOS7" s="66"/>
      <c r="DOT7" s="66"/>
      <c r="DOU7" s="66"/>
      <c r="DOV7" s="66"/>
      <c r="DOW7" s="66"/>
      <c r="DOX7" s="66"/>
      <c r="DOY7" s="66"/>
      <c r="DOZ7" s="66"/>
      <c r="DPA7" s="66"/>
      <c r="DPD7" s="66"/>
      <c r="DPG7" s="66"/>
      <c r="DPJ7" s="66"/>
      <c r="DPM7" s="66"/>
      <c r="DPP7" s="66"/>
      <c r="DPS7" s="66"/>
      <c r="DQB7" s="66"/>
      <c r="DQE7" s="66"/>
      <c r="DQH7" s="66"/>
      <c r="DQK7" s="66"/>
      <c r="DQT7" s="66"/>
      <c r="DQZ7" s="66"/>
      <c r="DRC7" s="66"/>
      <c r="DRF7" s="66"/>
      <c r="DRI7" s="66"/>
      <c r="DRO7" s="66"/>
      <c r="DRX7" s="66"/>
      <c r="DRZ7" s="66"/>
      <c r="DSA7" s="66"/>
      <c r="DSC7" s="66"/>
      <c r="DSF7" s="66"/>
      <c r="DSI7" s="66"/>
      <c r="DSL7" s="66"/>
      <c r="DSO7" s="66"/>
      <c r="DSR7" s="66"/>
      <c r="DST7" s="66"/>
      <c r="DSV7" s="66"/>
      <c r="DSY7" s="66"/>
      <c r="DTB7" s="66"/>
      <c r="DTE7" s="66"/>
      <c r="DTH7" s="66"/>
      <c r="DTK7" s="66"/>
      <c r="DTN7" s="66"/>
      <c r="DTQ7" s="66"/>
      <c r="DTS7" s="66"/>
      <c r="DTV7" s="66"/>
      <c r="DUB7" s="66"/>
      <c r="DUH7" s="66"/>
      <c r="DUK7" s="66"/>
      <c r="DUM7" s="66"/>
      <c r="DUO7" s="66"/>
      <c r="DUP7" s="66"/>
      <c r="DUQ7" s="66"/>
      <c r="DUR7" s="66"/>
      <c r="DUS7" s="66"/>
      <c r="DUT7" s="66"/>
      <c r="DVL7" s="66"/>
      <c r="DVM7" s="66"/>
      <c r="DVP7" s="66"/>
      <c r="DVS7" s="66"/>
      <c r="DVU7" s="66"/>
      <c r="DVW7" s="66"/>
      <c r="DVZ7" s="66"/>
      <c r="DWC7" s="66"/>
      <c r="DWF7" s="66"/>
      <c r="DWJ7" s="66"/>
      <c r="DWM7" s="66"/>
      <c r="DWP7" s="66"/>
      <c r="DWX7" s="66"/>
      <c r="DXJ7" s="66"/>
      <c r="DXK7" s="66"/>
      <c r="DXL7" s="66"/>
      <c r="DXM7" s="66"/>
      <c r="DXN7" s="66"/>
      <c r="DXO7" s="66"/>
      <c r="DXP7" s="66"/>
      <c r="DXQ7" s="66"/>
      <c r="DXR7" s="66"/>
      <c r="DXS7" s="66"/>
      <c r="DXT7" s="66"/>
      <c r="DXU7" s="66"/>
      <c r="DXV7" s="66"/>
      <c r="DXW7" s="66"/>
      <c r="DXX7" s="66"/>
      <c r="DXY7" s="66"/>
      <c r="DXZ7" s="66"/>
      <c r="DYA7" s="66"/>
      <c r="DYB7" s="66"/>
      <c r="DYC7" s="66"/>
      <c r="DYD7" s="66"/>
      <c r="DYE7" s="66"/>
      <c r="DYF7" s="66"/>
      <c r="DYG7" s="66"/>
      <c r="DYH7" s="66"/>
      <c r="DYI7" s="66"/>
      <c r="DYK7" s="66"/>
      <c r="DYL7" s="66"/>
      <c r="DYM7" s="66"/>
      <c r="DYN7" s="66"/>
      <c r="DYO7" s="66"/>
      <c r="DYP7" s="66"/>
      <c r="DYQ7" s="66"/>
      <c r="DYR7" s="66"/>
      <c r="DYS7" s="66"/>
      <c r="DYT7" s="66"/>
      <c r="DYU7" s="66"/>
      <c r="DYV7" s="66"/>
      <c r="DYW7" s="66"/>
      <c r="DYZ7" s="66"/>
      <c r="DZC7" s="66"/>
      <c r="DZF7" s="66"/>
      <c r="DZI7" s="66"/>
      <c r="DZL7" s="66"/>
      <c r="DZO7" s="66"/>
      <c r="DZX7" s="66"/>
      <c r="EAA7" s="66"/>
      <c r="EAD7" s="66"/>
      <c r="EAG7" s="66"/>
      <c r="EAP7" s="66"/>
      <c r="EAV7" s="66"/>
      <c r="EAY7" s="66"/>
      <c r="EBB7" s="66"/>
      <c r="EBE7" s="66"/>
      <c r="EBK7" s="66"/>
      <c r="EBT7" s="66"/>
      <c r="EBV7" s="66"/>
      <c r="EBW7" s="66"/>
      <c r="EBY7" s="66"/>
      <c r="ECB7" s="66"/>
      <c r="ECE7" s="66"/>
      <c r="ECH7" s="66"/>
      <c r="ECK7" s="66"/>
      <c r="ECN7" s="66"/>
      <c r="ECP7" s="66"/>
      <c r="ECR7" s="66"/>
      <c r="ECU7" s="66"/>
      <c r="ECX7" s="66"/>
      <c r="EDA7" s="66"/>
      <c r="EDD7" s="66"/>
      <c r="EDG7" s="66"/>
      <c r="EDJ7" s="66"/>
      <c r="EDM7" s="66"/>
      <c r="EDO7" s="66"/>
      <c r="EDR7" s="66"/>
      <c r="EDX7" s="66"/>
      <c r="EED7" s="66"/>
      <c r="EEG7" s="66"/>
      <c r="EEI7" s="66"/>
      <c r="EEK7" s="66"/>
      <c r="EEL7" s="66"/>
      <c r="EEM7" s="66"/>
      <c r="EEN7" s="66"/>
      <c r="EEO7" s="66"/>
      <c r="EEP7" s="66"/>
      <c r="EFH7" s="66"/>
      <c r="EFI7" s="66"/>
      <c r="EFL7" s="66"/>
      <c r="EFO7" s="66"/>
      <c r="EFQ7" s="66"/>
      <c r="EFS7" s="66"/>
      <c r="EFV7" s="66"/>
      <c r="EFY7" s="66"/>
      <c r="EGB7" s="66"/>
      <c r="EGF7" s="66"/>
      <c r="EGI7" s="66"/>
      <c r="EGL7" s="66"/>
      <c r="EGT7" s="66"/>
      <c r="EHF7" s="66"/>
      <c r="EHG7" s="66"/>
      <c r="EHH7" s="66"/>
      <c r="EHI7" s="66"/>
      <c r="EHJ7" s="66"/>
      <c r="EHK7" s="66"/>
      <c r="EHL7" s="66"/>
      <c r="EHM7" s="66"/>
      <c r="EHN7" s="66"/>
      <c r="EHO7" s="66"/>
      <c r="EHP7" s="66"/>
      <c r="EHQ7" s="66"/>
      <c r="EHR7" s="66"/>
      <c r="EHS7" s="66"/>
      <c r="EHT7" s="66"/>
      <c r="EHU7" s="66"/>
      <c r="EHV7" s="66"/>
      <c r="EHW7" s="66"/>
      <c r="EHX7" s="66"/>
      <c r="EHY7" s="66"/>
      <c r="EHZ7" s="66"/>
      <c r="EIA7" s="66"/>
      <c r="EIB7" s="66"/>
      <c r="EIC7" s="66"/>
      <c r="EID7" s="66"/>
      <c r="EIE7" s="66"/>
      <c r="EIG7" s="66"/>
      <c r="EIH7" s="66"/>
      <c r="EII7" s="66"/>
      <c r="EIJ7" s="66"/>
      <c r="EIK7" s="66"/>
      <c r="EIL7" s="66"/>
      <c r="EIM7" s="66"/>
      <c r="EIN7" s="66"/>
      <c r="EIO7" s="66"/>
      <c r="EIP7" s="66"/>
      <c r="EIQ7" s="66"/>
      <c r="EIR7" s="66"/>
      <c r="EIS7" s="66"/>
      <c r="EIV7" s="66"/>
      <c r="EIY7" s="66"/>
      <c r="EJB7" s="66"/>
      <c r="EJE7" s="66"/>
      <c r="EJH7" s="66"/>
      <c r="EJK7" s="66"/>
      <c r="EJT7" s="66"/>
      <c r="EJW7" s="66"/>
      <c r="EJZ7" s="66"/>
      <c r="EKC7" s="66"/>
      <c r="EKL7" s="66"/>
      <c r="EKR7" s="66"/>
      <c r="EKU7" s="66"/>
      <c r="EKX7" s="66"/>
      <c r="ELA7" s="66"/>
      <c r="ELG7" s="66"/>
      <c r="ELP7" s="66"/>
      <c r="ELR7" s="66"/>
      <c r="ELS7" s="66"/>
      <c r="ELU7" s="66"/>
      <c r="ELX7" s="66"/>
      <c r="EMA7" s="66"/>
      <c r="EMD7" s="66"/>
      <c r="EMG7" s="66"/>
      <c r="EMJ7" s="66"/>
      <c r="EML7" s="66"/>
      <c r="EMN7" s="66"/>
      <c r="EMQ7" s="66"/>
      <c r="EMT7" s="66"/>
      <c r="EMW7" s="66"/>
      <c r="EMZ7" s="66"/>
      <c r="ENC7" s="66"/>
      <c r="ENF7" s="66"/>
      <c r="ENI7" s="66"/>
      <c r="ENK7" s="66"/>
      <c r="ENN7" s="66"/>
      <c r="ENT7" s="66"/>
      <c r="ENZ7" s="66"/>
      <c r="EOC7" s="66"/>
      <c r="EOE7" s="66"/>
      <c r="EOG7" s="66"/>
      <c r="EOH7" s="66"/>
      <c r="EOI7" s="66"/>
      <c r="EOJ7" s="66"/>
      <c r="EOK7" s="66"/>
      <c r="EOL7" s="66"/>
      <c r="EPD7" s="66"/>
      <c r="EPE7" s="66"/>
      <c r="EPH7" s="66"/>
      <c r="EPK7" s="66"/>
      <c r="EPM7" s="66"/>
      <c r="EPO7" s="66"/>
      <c r="EPR7" s="66"/>
      <c r="EPU7" s="66"/>
      <c r="EPX7" s="66"/>
      <c r="EQB7" s="66"/>
      <c r="EQE7" s="66"/>
      <c r="EQH7" s="66"/>
      <c r="EQP7" s="66"/>
      <c r="ERB7" s="66"/>
      <c r="ERC7" s="66"/>
      <c r="ERD7" s="66"/>
      <c r="ERE7" s="66"/>
      <c r="ERF7" s="66"/>
      <c r="ERG7" s="66"/>
      <c r="ERH7" s="66"/>
      <c r="ERI7" s="66"/>
      <c r="ERJ7" s="66"/>
      <c r="ERK7" s="66"/>
      <c r="ERL7" s="66"/>
      <c r="ERM7" s="66"/>
      <c r="ERN7" s="66"/>
      <c r="ERO7" s="66"/>
      <c r="ERP7" s="66"/>
      <c r="ERQ7" s="66"/>
      <c r="ERR7" s="66"/>
      <c r="ERS7" s="66"/>
      <c r="ERT7" s="66"/>
      <c r="ERU7" s="66"/>
      <c r="ERV7" s="66"/>
      <c r="ERW7" s="66"/>
      <c r="ERX7" s="66"/>
      <c r="ERY7" s="66"/>
      <c r="ERZ7" s="66"/>
      <c r="ESA7" s="66"/>
      <c r="ESC7" s="66"/>
      <c r="ESD7" s="66"/>
      <c r="ESE7" s="66"/>
      <c r="ESF7" s="66"/>
      <c r="ESG7" s="66"/>
      <c r="ESH7" s="66"/>
      <c r="ESI7" s="66"/>
      <c r="ESJ7" s="66"/>
      <c r="ESK7" s="66"/>
      <c r="ESL7" s="66"/>
      <c r="ESM7" s="66"/>
      <c r="ESN7" s="66"/>
      <c r="ESO7" s="66"/>
      <c r="ESR7" s="66"/>
      <c r="ESU7" s="66"/>
      <c r="ESX7" s="66"/>
      <c r="ETA7" s="66"/>
      <c r="ETD7" s="66"/>
      <c r="ETG7" s="66"/>
      <c r="ETP7" s="66"/>
      <c r="ETS7" s="66"/>
      <c r="ETV7" s="66"/>
      <c r="ETY7" s="66"/>
      <c r="EUH7" s="66"/>
      <c r="EUN7" s="66"/>
      <c r="EUQ7" s="66"/>
      <c r="EUT7" s="66"/>
      <c r="EUW7" s="66"/>
      <c r="EVC7" s="66"/>
      <c r="EVL7" s="66"/>
      <c r="EVN7" s="66"/>
      <c r="EVO7" s="66"/>
      <c r="EVQ7" s="66"/>
      <c r="EVT7" s="66"/>
      <c r="EVW7" s="66"/>
      <c r="EVZ7" s="66"/>
      <c r="EWC7" s="66"/>
      <c r="EWF7" s="66"/>
      <c r="EWH7" s="66"/>
      <c r="EWJ7" s="66"/>
      <c r="EWM7" s="66"/>
      <c r="EWP7" s="66"/>
      <c r="EWS7" s="66"/>
      <c r="EWV7" s="66"/>
      <c r="EWY7" s="66"/>
      <c r="EXB7" s="66"/>
      <c r="EXE7" s="66"/>
      <c r="EXG7" s="66"/>
      <c r="EXJ7" s="66"/>
      <c r="EXP7" s="66"/>
      <c r="EXV7" s="66"/>
      <c r="EXY7" s="66"/>
      <c r="EYA7" s="66"/>
      <c r="EYC7" s="66"/>
      <c r="EYD7" s="66"/>
      <c r="EYE7" s="66"/>
      <c r="EYF7" s="66"/>
      <c r="EYG7" s="66"/>
      <c r="EYH7" s="66"/>
      <c r="EYZ7" s="66"/>
      <c r="EZA7" s="66"/>
      <c r="EZD7" s="66"/>
      <c r="EZG7" s="66"/>
      <c r="EZI7" s="66"/>
      <c r="EZK7" s="66"/>
      <c r="EZN7" s="66"/>
      <c r="EZQ7" s="66"/>
      <c r="EZT7" s="66"/>
      <c r="EZX7" s="66"/>
      <c r="FAA7" s="66"/>
      <c r="FAD7" s="66"/>
      <c r="FAL7" s="66"/>
      <c r="FAX7" s="66"/>
      <c r="FAY7" s="66"/>
      <c r="FAZ7" s="66"/>
      <c r="FBA7" s="66"/>
      <c r="FBB7" s="66"/>
      <c r="FBC7" s="66"/>
      <c r="FBD7" s="66"/>
      <c r="FBE7" s="66"/>
      <c r="FBF7" s="66"/>
      <c r="FBG7" s="66"/>
      <c r="FBH7" s="66"/>
      <c r="FBI7" s="66"/>
      <c r="FBJ7" s="66"/>
      <c r="FBK7" s="66"/>
      <c r="FBL7" s="66"/>
      <c r="FBM7" s="66"/>
      <c r="FBN7" s="66"/>
      <c r="FBO7" s="66"/>
      <c r="FBP7" s="66"/>
      <c r="FBQ7" s="66"/>
      <c r="FBR7" s="66"/>
      <c r="FBS7" s="66"/>
      <c r="FBT7" s="66"/>
      <c r="FBU7" s="66"/>
      <c r="FBV7" s="66"/>
      <c r="FBW7" s="66"/>
      <c r="FBY7" s="66"/>
      <c r="FBZ7" s="66"/>
      <c r="FCA7" s="66"/>
      <c r="FCB7" s="66"/>
      <c r="FCC7" s="66"/>
      <c r="FCD7" s="66"/>
      <c r="FCE7" s="66"/>
      <c r="FCF7" s="66"/>
      <c r="FCG7" s="66"/>
      <c r="FCH7" s="66"/>
      <c r="FCI7" s="66"/>
      <c r="FCJ7" s="66"/>
      <c r="FCK7" s="66"/>
      <c r="FCN7" s="66"/>
      <c r="FCQ7" s="66"/>
      <c r="FCT7" s="66"/>
      <c r="FCW7" s="66"/>
      <c r="FCZ7" s="66"/>
      <c r="FDC7" s="66"/>
      <c r="FDL7" s="66"/>
      <c r="FDO7" s="66"/>
      <c r="FDR7" s="66"/>
      <c r="FDU7" s="66"/>
      <c r="FED7" s="66"/>
      <c r="FEJ7" s="66"/>
      <c r="FEM7" s="66"/>
      <c r="FEP7" s="66"/>
      <c r="FES7" s="66"/>
      <c r="FEY7" s="66"/>
      <c r="FFH7" s="66"/>
      <c r="FFJ7" s="66"/>
      <c r="FFK7" s="66"/>
      <c r="FFM7" s="66"/>
      <c r="FFP7" s="66"/>
      <c r="FFS7" s="66"/>
      <c r="FFV7" s="66"/>
      <c r="FFY7" s="66"/>
      <c r="FGB7" s="66"/>
      <c r="FGD7" s="66"/>
      <c r="FGF7" s="66"/>
      <c r="FGI7" s="66"/>
      <c r="FGL7" s="66"/>
      <c r="FGO7" s="66"/>
      <c r="FGR7" s="66"/>
      <c r="FGU7" s="66"/>
      <c r="FGX7" s="66"/>
      <c r="FHA7" s="66"/>
      <c r="FHC7" s="66"/>
      <c r="FHF7" s="66"/>
      <c r="FHL7" s="66"/>
      <c r="FHR7" s="66"/>
      <c r="FHU7" s="66"/>
      <c r="FHW7" s="66"/>
      <c r="FHY7" s="66"/>
      <c r="FHZ7" s="66"/>
      <c r="FIA7" s="66"/>
      <c r="FIB7" s="66"/>
      <c r="FIC7" s="66"/>
      <c r="FID7" s="66"/>
      <c r="FIV7" s="66"/>
      <c r="FIW7" s="66"/>
      <c r="FIZ7" s="66"/>
      <c r="FJC7" s="66"/>
      <c r="FJE7" s="66"/>
      <c r="FJG7" s="66"/>
      <c r="FJJ7" s="66"/>
      <c r="FJM7" s="66"/>
      <c r="FJP7" s="66"/>
      <c r="FJT7" s="66"/>
      <c r="FJW7" s="66"/>
      <c r="FJZ7" s="66"/>
      <c r="FKH7" s="66"/>
      <c r="FKT7" s="66"/>
      <c r="FKU7" s="66"/>
      <c r="FKV7" s="66"/>
      <c r="FKW7" s="66"/>
      <c r="FKX7" s="66"/>
      <c r="FKY7" s="66"/>
      <c r="FKZ7" s="66"/>
      <c r="FLA7" s="66"/>
      <c r="FLB7" s="66"/>
      <c r="FLC7" s="66"/>
      <c r="FLD7" s="66"/>
      <c r="FLE7" s="66"/>
      <c r="FLF7" s="66"/>
      <c r="FLG7" s="66"/>
      <c r="FLH7" s="66"/>
      <c r="FLI7" s="66"/>
      <c r="FLJ7" s="66"/>
      <c r="FLK7" s="66"/>
      <c r="FLL7" s="66"/>
      <c r="FLM7" s="66"/>
      <c r="FLN7" s="66"/>
      <c r="FLO7" s="66"/>
      <c r="FLP7" s="66"/>
      <c r="FLQ7" s="66"/>
      <c r="FLR7" s="66"/>
      <c r="FLS7" s="66"/>
      <c r="FLU7" s="66"/>
      <c r="FLV7" s="66"/>
      <c r="FLW7" s="66"/>
      <c r="FLX7" s="66"/>
      <c r="FLY7" s="66"/>
      <c r="FLZ7" s="66"/>
      <c r="FMA7" s="66"/>
      <c r="FMB7" s="66"/>
      <c r="FMC7" s="66"/>
      <c r="FMD7" s="66"/>
      <c r="FME7" s="66"/>
      <c r="FMF7" s="66"/>
      <c r="FMG7" s="66"/>
      <c r="FMJ7" s="66"/>
      <c r="FMM7" s="66"/>
      <c r="FMP7" s="66"/>
      <c r="FMS7" s="66"/>
      <c r="FMV7" s="66"/>
      <c r="FMY7" s="66"/>
      <c r="FNH7" s="66"/>
      <c r="FNK7" s="66"/>
      <c r="FNN7" s="66"/>
      <c r="FNQ7" s="66"/>
      <c r="FNZ7" s="66"/>
      <c r="FOF7" s="66"/>
      <c r="FOI7" s="66"/>
      <c r="FOL7" s="66"/>
      <c r="FOO7" s="66"/>
      <c r="FOU7" s="66"/>
      <c r="FPD7" s="66"/>
      <c r="FPF7" s="66"/>
      <c r="FPG7" s="66"/>
      <c r="FPI7" s="66"/>
      <c r="FPL7" s="66"/>
      <c r="FPO7" s="66"/>
      <c r="FPR7" s="66"/>
      <c r="FPU7" s="66"/>
      <c r="FPX7" s="66"/>
      <c r="FPZ7" s="66"/>
      <c r="FQB7" s="66"/>
      <c r="FQE7" s="66"/>
      <c r="FQH7" s="66"/>
      <c r="FQK7" s="66"/>
      <c r="FQN7" s="66"/>
      <c r="FQQ7" s="66"/>
      <c r="FQT7" s="66"/>
      <c r="FQW7" s="66"/>
      <c r="FQY7" s="66"/>
      <c r="FRB7" s="66"/>
      <c r="FRH7" s="66"/>
      <c r="FRN7" s="66"/>
      <c r="FRQ7" s="66"/>
      <c r="FRS7" s="66"/>
      <c r="FRU7" s="66"/>
      <c r="FRV7" s="66"/>
      <c r="FRW7" s="66"/>
      <c r="FRX7" s="66"/>
      <c r="FRY7" s="66"/>
      <c r="FRZ7" s="66"/>
      <c r="FSR7" s="66"/>
      <c r="FSS7" s="66"/>
      <c r="FSV7" s="66"/>
      <c r="FSY7" s="66"/>
      <c r="FTA7" s="66"/>
      <c r="FTC7" s="66"/>
      <c r="FTF7" s="66"/>
      <c r="FTI7" s="66"/>
      <c r="FTL7" s="66"/>
      <c r="FTP7" s="66"/>
      <c r="FTS7" s="66"/>
      <c r="FTV7" s="66"/>
      <c r="FUD7" s="66"/>
      <c r="FUP7" s="66"/>
      <c r="FUQ7" s="66"/>
      <c r="FUR7" s="66"/>
      <c r="FUS7" s="66"/>
      <c r="FUT7" s="66"/>
      <c r="FUU7" s="66"/>
      <c r="FUV7" s="66"/>
      <c r="FUW7" s="66"/>
      <c r="FUX7" s="66"/>
      <c r="FUY7" s="66"/>
      <c r="FUZ7" s="66"/>
      <c r="FVA7" s="66"/>
      <c r="FVB7" s="66"/>
      <c r="FVC7" s="66"/>
      <c r="FVD7" s="66"/>
      <c r="FVE7" s="66"/>
      <c r="FVF7" s="66"/>
      <c r="FVG7" s="66"/>
      <c r="FVH7" s="66"/>
      <c r="FVI7" s="66"/>
      <c r="FVJ7" s="66"/>
      <c r="FVK7" s="66"/>
      <c r="FVL7" s="66"/>
      <c r="FVM7" s="66"/>
      <c r="FVN7" s="66"/>
      <c r="FVO7" s="66"/>
      <c r="FVQ7" s="66"/>
      <c r="FVR7" s="66"/>
      <c r="FVS7" s="66"/>
      <c r="FVT7" s="66"/>
      <c r="FVU7" s="66"/>
      <c r="FVV7" s="66"/>
      <c r="FVW7" s="66"/>
      <c r="FVX7" s="66"/>
      <c r="FVY7" s="66"/>
      <c r="FVZ7" s="66"/>
      <c r="FWA7" s="66"/>
      <c r="FWB7" s="66"/>
      <c r="FWC7" s="66"/>
      <c r="FWF7" s="66"/>
      <c r="FWI7" s="66"/>
      <c r="FWL7" s="66"/>
      <c r="FWO7" s="66"/>
      <c r="FWR7" s="66"/>
      <c r="FWU7" s="66"/>
      <c r="FXD7" s="66"/>
      <c r="FXG7" s="66"/>
      <c r="FXJ7" s="66"/>
      <c r="FXM7" s="66"/>
      <c r="FXV7" s="66"/>
      <c r="FYB7" s="66"/>
      <c r="FYE7" s="66"/>
      <c r="FYH7" s="66"/>
      <c r="FYK7" s="66"/>
      <c r="FYQ7" s="66"/>
      <c r="FYZ7" s="66"/>
      <c r="FZB7" s="66"/>
      <c r="FZC7" s="66"/>
      <c r="FZE7" s="66"/>
      <c r="FZH7" s="66"/>
      <c r="FZK7" s="66"/>
      <c r="FZN7" s="66"/>
      <c r="FZQ7" s="66"/>
      <c r="FZT7" s="66"/>
      <c r="FZV7" s="66"/>
      <c r="FZX7" s="66"/>
      <c r="GAA7" s="66"/>
      <c r="GAD7" s="66"/>
      <c r="GAG7" s="66"/>
      <c r="GAJ7" s="66"/>
      <c r="GAM7" s="66"/>
      <c r="GAP7" s="66"/>
      <c r="GAS7" s="66"/>
      <c r="GAU7" s="66"/>
      <c r="GAX7" s="66"/>
      <c r="GBD7" s="66"/>
      <c r="GBJ7" s="66"/>
      <c r="GBM7" s="66"/>
      <c r="GBO7" s="66"/>
      <c r="GBQ7" s="66"/>
      <c r="GBR7" s="66"/>
      <c r="GBS7" s="66"/>
      <c r="GBT7" s="66"/>
      <c r="GBU7" s="66"/>
      <c r="GBV7" s="66"/>
      <c r="GCN7" s="66"/>
      <c r="GCO7" s="66"/>
      <c r="GCR7" s="66"/>
      <c r="GCU7" s="66"/>
      <c r="GCW7" s="66"/>
      <c r="GCY7" s="66"/>
      <c r="GDB7" s="66"/>
      <c r="GDE7" s="66"/>
      <c r="GDH7" s="66"/>
      <c r="GDL7" s="66"/>
      <c r="GDO7" s="66"/>
      <c r="GDR7" s="66"/>
      <c r="GDZ7" s="66"/>
      <c r="GEL7" s="66"/>
      <c r="GEM7" s="66"/>
      <c r="GEN7" s="66"/>
      <c r="GEO7" s="66"/>
      <c r="GEP7" s="66"/>
      <c r="GEQ7" s="66"/>
      <c r="GER7" s="66"/>
      <c r="GES7" s="66"/>
      <c r="GET7" s="66"/>
      <c r="GEU7" s="66"/>
      <c r="GEV7" s="66"/>
      <c r="GEW7" s="66"/>
      <c r="GEX7" s="66"/>
      <c r="GEY7" s="66"/>
      <c r="GEZ7" s="66"/>
      <c r="GFA7" s="66"/>
      <c r="GFB7" s="66"/>
      <c r="GFC7" s="66"/>
      <c r="GFD7" s="66"/>
      <c r="GFE7" s="66"/>
      <c r="GFF7" s="66"/>
      <c r="GFG7" s="66"/>
      <c r="GFH7" s="66"/>
      <c r="GFI7" s="66"/>
      <c r="GFJ7" s="66"/>
      <c r="GFK7" s="66"/>
      <c r="GFM7" s="66"/>
      <c r="GFN7" s="66"/>
      <c r="GFO7" s="66"/>
      <c r="GFP7" s="66"/>
      <c r="GFQ7" s="66"/>
      <c r="GFR7" s="66"/>
      <c r="GFS7" s="66"/>
      <c r="GFT7" s="66"/>
      <c r="GFU7" s="66"/>
      <c r="GFV7" s="66"/>
      <c r="GFW7" s="66"/>
      <c r="GFX7" s="66"/>
      <c r="GFY7" s="66"/>
      <c r="GGB7" s="66"/>
      <c r="GGE7" s="66"/>
      <c r="GGH7" s="66"/>
      <c r="GGK7" s="66"/>
      <c r="GGN7" s="66"/>
      <c r="GGQ7" s="66"/>
      <c r="GGZ7" s="66"/>
      <c r="GHC7" s="66"/>
      <c r="GHF7" s="66"/>
      <c r="GHI7" s="66"/>
      <c r="GHR7" s="66"/>
      <c r="GHX7" s="66"/>
      <c r="GIA7" s="66"/>
      <c r="GID7" s="66"/>
      <c r="GIG7" s="66"/>
      <c r="GIM7" s="66"/>
      <c r="GIV7" s="66"/>
      <c r="GIX7" s="66"/>
      <c r="GIY7" s="66"/>
      <c r="GJA7" s="66"/>
      <c r="GJD7" s="66"/>
      <c r="GJG7" s="66"/>
      <c r="GJJ7" s="66"/>
      <c r="GJM7" s="66"/>
      <c r="GJP7" s="66"/>
      <c r="GJR7" s="66"/>
      <c r="GJT7" s="66"/>
      <c r="GJW7" s="66"/>
      <c r="GJZ7" s="66"/>
      <c r="GKC7" s="66"/>
      <c r="GKF7" s="66"/>
      <c r="GKI7" s="66"/>
      <c r="GKL7" s="66"/>
      <c r="GKO7" s="66"/>
      <c r="GKQ7" s="66"/>
      <c r="GKT7" s="66"/>
      <c r="GKZ7" s="66"/>
      <c r="GLF7" s="66"/>
      <c r="GLI7" s="66"/>
      <c r="GLK7" s="66"/>
      <c r="GLM7" s="66"/>
      <c r="GLN7" s="66"/>
      <c r="GLO7" s="66"/>
      <c r="GLP7" s="66"/>
      <c r="GLQ7" s="66"/>
      <c r="GLR7" s="66"/>
      <c r="GMJ7" s="66"/>
      <c r="GMK7" s="66"/>
      <c r="GMN7" s="66"/>
      <c r="GMQ7" s="66"/>
      <c r="GMS7" s="66"/>
      <c r="GMU7" s="66"/>
      <c r="GMX7" s="66"/>
      <c r="GNA7" s="66"/>
      <c r="GND7" s="66"/>
      <c r="GNH7" s="66"/>
      <c r="GNK7" s="66"/>
      <c r="GNN7" s="66"/>
      <c r="GNV7" s="66"/>
      <c r="GOH7" s="66"/>
      <c r="GOI7" s="66"/>
      <c r="GOJ7" s="66"/>
      <c r="GOK7" s="66"/>
      <c r="GOL7" s="66"/>
      <c r="GOM7" s="66"/>
      <c r="GON7" s="66"/>
      <c r="GOO7" s="66"/>
      <c r="GOP7" s="66"/>
      <c r="GOQ7" s="66"/>
      <c r="GOR7" s="66"/>
      <c r="GOS7" s="66"/>
      <c r="GOT7" s="66"/>
      <c r="GOU7" s="66"/>
      <c r="GOV7" s="66"/>
      <c r="GOW7" s="66"/>
      <c r="GOX7" s="66"/>
      <c r="GOY7" s="66"/>
      <c r="GOZ7" s="66"/>
      <c r="GPA7" s="66"/>
      <c r="GPB7" s="66"/>
      <c r="GPC7" s="66"/>
      <c r="GPD7" s="66"/>
      <c r="GPE7" s="66"/>
      <c r="GPF7" s="66"/>
      <c r="GPG7" s="66"/>
      <c r="GPI7" s="66"/>
      <c r="GPJ7" s="66"/>
      <c r="GPK7" s="66"/>
      <c r="GPL7" s="66"/>
      <c r="GPM7" s="66"/>
      <c r="GPN7" s="66"/>
      <c r="GPO7" s="66"/>
      <c r="GPP7" s="66"/>
      <c r="GPQ7" s="66"/>
      <c r="GPR7" s="66"/>
      <c r="GPS7" s="66"/>
      <c r="GPT7" s="66"/>
      <c r="GPU7" s="66"/>
      <c r="GPX7" s="66"/>
      <c r="GQA7" s="66"/>
      <c r="GQD7" s="66"/>
      <c r="GQG7" s="66"/>
      <c r="GQJ7" s="66"/>
      <c r="GQM7" s="66"/>
      <c r="GQV7" s="66"/>
      <c r="GQY7" s="66"/>
      <c r="GRB7" s="66"/>
      <c r="GRE7" s="66"/>
      <c r="GRN7" s="66"/>
      <c r="GRT7" s="66"/>
      <c r="GRW7" s="66"/>
      <c r="GRZ7" s="66"/>
      <c r="GSC7" s="66"/>
      <c r="GSI7" s="66"/>
      <c r="GSR7" s="66"/>
      <c r="GST7" s="66"/>
      <c r="GSU7" s="66"/>
      <c r="GSW7" s="66"/>
      <c r="GSZ7" s="66"/>
      <c r="GTC7" s="66"/>
      <c r="GTF7" s="66"/>
      <c r="GTI7" s="66"/>
      <c r="GTL7" s="66"/>
      <c r="GTN7" s="66"/>
      <c r="GTP7" s="66"/>
      <c r="GTS7" s="66"/>
      <c r="GTV7" s="66"/>
      <c r="GTY7" s="66"/>
      <c r="GUB7" s="66"/>
      <c r="GUE7" s="66"/>
      <c r="GUH7" s="66"/>
      <c r="GUK7" s="66"/>
      <c r="GUM7" s="66"/>
      <c r="GUP7" s="66"/>
      <c r="GUV7" s="66"/>
      <c r="GVB7" s="66"/>
      <c r="GVE7" s="66"/>
      <c r="GVG7" s="66"/>
      <c r="GVI7" s="66"/>
      <c r="GVJ7" s="66"/>
      <c r="GVK7" s="66"/>
      <c r="GVL7" s="66"/>
      <c r="GVM7" s="66"/>
      <c r="GVN7" s="66"/>
      <c r="GWF7" s="66"/>
      <c r="GWG7" s="66"/>
      <c r="GWJ7" s="66"/>
      <c r="GWM7" s="66"/>
      <c r="GWO7" s="66"/>
      <c r="GWQ7" s="66"/>
      <c r="GWT7" s="66"/>
      <c r="GWW7" s="66"/>
      <c r="GWZ7" s="66"/>
      <c r="GXD7" s="66"/>
      <c r="GXG7" s="66"/>
      <c r="GXJ7" s="66"/>
      <c r="GXR7" s="66"/>
      <c r="GYD7" s="66"/>
      <c r="GYE7" s="66"/>
      <c r="GYF7" s="66"/>
      <c r="GYG7" s="66"/>
      <c r="GYH7" s="66"/>
      <c r="GYI7" s="66"/>
      <c r="GYJ7" s="66"/>
      <c r="GYK7" s="66"/>
      <c r="GYL7" s="66"/>
      <c r="GYM7" s="66"/>
      <c r="GYN7" s="66"/>
      <c r="GYO7" s="66"/>
      <c r="GYP7" s="66"/>
      <c r="GYQ7" s="66"/>
      <c r="GYR7" s="66"/>
      <c r="GYS7" s="66"/>
      <c r="GYT7" s="66"/>
      <c r="GYU7" s="66"/>
      <c r="GYV7" s="66"/>
      <c r="GYW7" s="66"/>
      <c r="GYX7" s="66"/>
      <c r="GYY7" s="66"/>
      <c r="GYZ7" s="66"/>
      <c r="GZA7" s="66"/>
      <c r="GZB7" s="66"/>
      <c r="GZC7" s="66"/>
      <c r="GZE7" s="66"/>
      <c r="GZF7" s="66"/>
      <c r="GZG7" s="66"/>
      <c r="GZH7" s="66"/>
      <c r="GZI7" s="66"/>
      <c r="GZJ7" s="66"/>
      <c r="GZK7" s="66"/>
      <c r="GZL7" s="66"/>
      <c r="GZM7" s="66"/>
      <c r="GZN7" s="66"/>
      <c r="GZO7" s="66"/>
      <c r="GZP7" s="66"/>
      <c r="GZQ7" s="66"/>
      <c r="GZT7" s="66"/>
      <c r="GZW7" s="66"/>
      <c r="GZZ7" s="66"/>
      <c r="HAC7" s="66"/>
      <c r="HAF7" s="66"/>
      <c r="HAI7" s="66"/>
      <c r="HAR7" s="66"/>
      <c r="HAU7" s="66"/>
      <c r="HAX7" s="66"/>
      <c r="HBA7" s="66"/>
      <c r="HBJ7" s="66"/>
      <c r="HBP7" s="66"/>
      <c r="HBS7" s="66"/>
      <c r="HBV7" s="66"/>
      <c r="HBY7" s="66"/>
      <c r="HCE7" s="66"/>
      <c r="HCN7" s="66"/>
      <c r="HCP7" s="66"/>
      <c r="HCQ7" s="66"/>
      <c r="HCS7" s="66"/>
      <c r="HCV7" s="66"/>
      <c r="HCY7" s="66"/>
      <c r="HDB7" s="66"/>
      <c r="HDE7" s="66"/>
      <c r="HDH7" s="66"/>
      <c r="HDJ7" s="66"/>
      <c r="HDL7" s="66"/>
      <c r="HDO7" s="66"/>
      <c r="HDR7" s="66"/>
      <c r="HDU7" s="66"/>
      <c r="HDX7" s="66"/>
      <c r="HEA7" s="66"/>
      <c r="HED7" s="66"/>
      <c r="HEG7" s="66"/>
      <c r="HEI7" s="66"/>
      <c r="HEL7" s="66"/>
      <c r="HER7" s="66"/>
      <c r="HEX7" s="66"/>
      <c r="HFA7" s="66"/>
      <c r="HFC7" s="66"/>
      <c r="HFE7" s="66"/>
      <c r="HFF7" s="66"/>
      <c r="HFG7" s="66"/>
      <c r="HFH7" s="66"/>
      <c r="HFI7" s="66"/>
      <c r="HFJ7" s="66"/>
      <c r="HGB7" s="66"/>
      <c r="HGC7" s="66"/>
      <c r="HGF7" s="66"/>
      <c r="HGI7" s="66"/>
      <c r="HGK7" s="66"/>
      <c r="HGM7" s="66"/>
      <c r="HGP7" s="66"/>
      <c r="HGS7" s="66"/>
      <c r="HGV7" s="66"/>
      <c r="HGZ7" s="66"/>
      <c r="HHC7" s="66"/>
      <c r="HHF7" s="66"/>
      <c r="HHN7" s="66"/>
      <c r="HHZ7" s="66"/>
      <c r="HIA7" s="66"/>
      <c r="HIB7" s="66"/>
      <c r="HIC7" s="66"/>
      <c r="HID7" s="66"/>
      <c r="HIE7" s="66"/>
      <c r="HIF7" s="66"/>
      <c r="HIG7" s="66"/>
      <c r="HIH7" s="66"/>
      <c r="HII7" s="66"/>
      <c r="HIJ7" s="66"/>
      <c r="HIK7" s="66"/>
      <c r="HIL7" s="66"/>
      <c r="HIM7" s="66"/>
      <c r="HIN7" s="66"/>
      <c r="HIO7" s="66"/>
      <c r="HIP7" s="66"/>
      <c r="HIQ7" s="66"/>
      <c r="HIR7" s="66"/>
      <c r="HIS7" s="66"/>
      <c r="HIT7" s="66"/>
      <c r="HIU7" s="66"/>
      <c r="HIV7" s="66"/>
      <c r="HIW7" s="66"/>
      <c r="HIX7" s="66"/>
      <c r="HIY7" s="66"/>
      <c r="HJA7" s="66"/>
      <c r="HJB7" s="66"/>
      <c r="HJC7" s="66"/>
      <c r="HJD7" s="66"/>
      <c r="HJE7" s="66"/>
      <c r="HJF7" s="66"/>
      <c r="HJG7" s="66"/>
      <c r="HJH7" s="66"/>
      <c r="HJI7" s="66"/>
      <c r="HJJ7" s="66"/>
      <c r="HJK7" s="66"/>
      <c r="HJL7" s="66"/>
      <c r="HJM7" s="66"/>
      <c r="HJP7" s="66"/>
      <c r="HJS7" s="66"/>
      <c r="HJV7" s="66"/>
      <c r="HJY7" s="66"/>
      <c r="HKB7" s="66"/>
      <c r="HKE7" s="66"/>
      <c r="HKN7" s="66"/>
      <c r="HKQ7" s="66"/>
      <c r="HKT7" s="66"/>
      <c r="HKW7" s="66"/>
      <c r="HLF7" s="66"/>
      <c r="HLL7" s="66"/>
      <c r="HLO7" s="66"/>
      <c r="HLR7" s="66"/>
      <c r="HLU7" s="66"/>
      <c r="HMA7" s="66"/>
      <c r="HMJ7" s="66"/>
      <c r="HML7" s="66"/>
      <c r="HMM7" s="66"/>
      <c r="HMO7" s="66"/>
      <c r="HMR7" s="66"/>
      <c r="HMU7" s="66"/>
      <c r="HMX7" s="66"/>
      <c r="HNA7" s="66"/>
      <c r="HND7" s="66"/>
      <c r="HNF7" s="66"/>
      <c r="HNH7" s="66"/>
      <c r="HNK7" s="66"/>
      <c r="HNN7" s="66"/>
      <c r="HNQ7" s="66"/>
      <c r="HNT7" s="66"/>
      <c r="HNW7" s="66"/>
      <c r="HNZ7" s="66"/>
      <c r="HOC7" s="66"/>
      <c r="HOE7" s="66"/>
      <c r="HOH7" s="66"/>
      <c r="HON7" s="66"/>
      <c r="HOT7" s="66"/>
      <c r="HOW7" s="66"/>
      <c r="HOY7" s="66"/>
      <c r="HPA7" s="66"/>
      <c r="HPB7" s="66"/>
      <c r="HPC7" s="66"/>
      <c r="HPD7" s="66"/>
      <c r="HPE7" s="66"/>
      <c r="HPF7" s="66"/>
      <c r="HPX7" s="66"/>
      <c r="HPY7" s="66"/>
      <c r="HQB7" s="66"/>
      <c r="HQE7" s="66"/>
      <c r="HQG7" s="66"/>
      <c r="HQI7" s="66"/>
      <c r="HQL7" s="66"/>
      <c r="HQO7" s="66"/>
      <c r="HQR7" s="66"/>
      <c r="HQV7" s="66"/>
      <c r="HQY7" s="66"/>
      <c r="HRB7" s="66"/>
      <c r="HRJ7" s="66"/>
      <c r="HRV7" s="66"/>
      <c r="HRW7" s="66"/>
      <c r="HRX7" s="66"/>
      <c r="HRY7" s="66"/>
      <c r="HRZ7" s="66"/>
      <c r="HSA7" s="66"/>
      <c r="HSB7" s="66"/>
      <c r="HSC7" s="66"/>
      <c r="HSD7" s="66"/>
      <c r="HSE7" s="66"/>
      <c r="HSF7" s="66"/>
      <c r="HSG7" s="66"/>
      <c r="HSH7" s="66"/>
      <c r="HSI7" s="66"/>
      <c r="HSJ7" s="66"/>
      <c r="HSK7" s="66"/>
      <c r="HSL7" s="66"/>
      <c r="HSM7" s="66"/>
      <c r="HSN7" s="66"/>
      <c r="HSO7" s="66"/>
      <c r="HSP7" s="66"/>
      <c r="HSQ7" s="66"/>
      <c r="HSR7" s="66"/>
      <c r="HSS7" s="66"/>
      <c r="HST7" s="66"/>
      <c r="HSU7" s="66"/>
      <c r="HSW7" s="66"/>
      <c r="HSX7" s="66"/>
      <c r="HSY7" s="66"/>
      <c r="HSZ7" s="66"/>
      <c r="HTA7" s="66"/>
      <c r="HTB7" s="66"/>
      <c r="HTC7" s="66"/>
      <c r="HTD7" s="66"/>
      <c r="HTE7" s="66"/>
      <c r="HTF7" s="66"/>
      <c r="HTG7" s="66"/>
      <c r="HTH7" s="66"/>
      <c r="HTI7" s="66"/>
      <c r="HTL7" s="66"/>
      <c r="HTO7" s="66"/>
      <c r="HTR7" s="66"/>
      <c r="HTU7" s="66"/>
      <c r="HTX7" s="66"/>
      <c r="HUA7" s="66"/>
      <c r="HUJ7" s="66"/>
      <c r="HUM7" s="66"/>
      <c r="HUP7" s="66"/>
      <c r="HUS7" s="66"/>
      <c r="HVB7" s="66"/>
      <c r="HVH7" s="66"/>
      <c r="HVK7" s="66"/>
      <c r="HVN7" s="66"/>
      <c r="HVQ7" s="66"/>
      <c r="HVW7" s="66"/>
      <c r="HWF7" s="66"/>
      <c r="HWH7" s="66"/>
      <c r="HWI7" s="66"/>
      <c r="HWK7" s="66"/>
      <c r="HWN7" s="66"/>
      <c r="HWQ7" s="66"/>
      <c r="HWT7" s="66"/>
      <c r="HWW7" s="66"/>
      <c r="HWZ7" s="66"/>
      <c r="HXB7" s="66"/>
      <c r="HXD7" s="66"/>
      <c r="HXG7" s="66"/>
      <c r="HXJ7" s="66"/>
      <c r="HXM7" s="66"/>
      <c r="HXP7" s="66"/>
      <c r="HXS7" s="66"/>
      <c r="HXV7" s="66"/>
      <c r="HXY7" s="66"/>
      <c r="HYA7" s="66"/>
      <c r="HYD7" s="66"/>
      <c r="HYJ7" s="66"/>
      <c r="HYP7" s="66"/>
      <c r="HYS7" s="66"/>
      <c r="HYU7" s="66"/>
      <c r="HYW7" s="66"/>
      <c r="HYX7" s="66"/>
      <c r="HYY7" s="66"/>
      <c r="HYZ7" s="66"/>
      <c r="HZA7" s="66"/>
      <c r="HZB7" s="66"/>
      <c r="HZT7" s="66"/>
      <c r="HZU7" s="66"/>
      <c r="HZX7" s="66"/>
      <c r="IAA7" s="66"/>
      <c r="IAC7" s="66"/>
      <c r="IAE7" s="66"/>
      <c r="IAH7" s="66"/>
      <c r="IAK7" s="66"/>
      <c r="IAN7" s="66"/>
      <c r="IAR7" s="66"/>
      <c r="IAU7" s="66"/>
      <c r="IAX7" s="66"/>
      <c r="IBF7" s="66"/>
      <c r="IBR7" s="66"/>
      <c r="IBS7" s="66"/>
      <c r="IBT7" s="66"/>
      <c r="IBU7" s="66"/>
      <c r="IBV7" s="66"/>
      <c r="IBW7" s="66"/>
      <c r="IBX7" s="66"/>
      <c r="IBY7" s="66"/>
      <c r="IBZ7" s="66"/>
      <c r="ICA7" s="66"/>
      <c r="ICB7" s="66"/>
      <c r="ICC7" s="66"/>
      <c r="ICD7" s="66"/>
      <c r="ICE7" s="66"/>
      <c r="ICF7" s="66"/>
      <c r="ICG7" s="66"/>
      <c r="ICH7" s="66"/>
      <c r="ICI7" s="66"/>
      <c r="ICJ7" s="66"/>
      <c r="ICK7" s="66"/>
      <c r="ICL7" s="66"/>
      <c r="ICM7" s="66"/>
      <c r="ICN7" s="66"/>
      <c r="ICO7" s="66"/>
      <c r="ICP7" s="66"/>
      <c r="ICQ7" s="66"/>
      <c r="ICS7" s="66"/>
      <c r="ICT7" s="66"/>
      <c r="ICU7" s="66"/>
      <c r="ICV7" s="66"/>
      <c r="ICW7" s="66"/>
      <c r="ICX7" s="66"/>
      <c r="ICY7" s="66"/>
      <c r="ICZ7" s="66"/>
      <c r="IDA7" s="66"/>
      <c r="IDB7" s="66"/>
      <c r="IDC7" s="66"/>
      <c r="IDD7" s="66"/>
      <c r="IDE7" s="66"/>
      <c r="IDH7" s="66"/>
      <c r="IDK7" s="66"/>
      <c r="IDN7" s="66"/>
      <c r="IDQ7" s="66"/>
      <c r="IDT7" s="66"/>
      <c r="IDW7" s="66"/>
      <c r="IEF7" s="66"/>
      <c r="IEI7" s="66"/>
      <c r="IEL7" s="66"/>
      <c r="IEO7" s="66"/>
      <c r="IEX7" s="66"/>
      <c r="IFD7" s="66"/>
      <c r="IFG7" s="66"/>
      <c r="IFJ7" s="66"/>
      <c r="IFM7" s="66"/>
      <c r="IFS7" s="66"/>
      <c r="IGB7" s="66"/>
      <c r="IGD7" s="66"/>
      <c r="IGE7" s="66"/>
      <c r="IGG7" s="66"/>
      <c r="IGJ7" s="66"/>
      <c r="IGM7" s="66"/>
      <c r="IGP7" s="66"/>
      <c r="IGS7" s="66"/>
      <c r="IGV7" s="66"/>
      <c r="IGX7" s="66"/>
      <c r="IGZ7" s="66"/>
      <c r="IHC7" s="66"/>
      <c r="IHF7" s="66"/>
      <c r="IHI7" s="66"/>
      <c r="IHL7" s="66"/>
      <c r="IHO7" s="66"/>
      <c r="IHR7" s="66"/>
      <c r="IHU7" s="66"/>
      <c r="IHW7" s="66"/>
      <c r="IHZ7" s="66"/>
      <c r="IIF7" s="66"/>
      <c r="IIL7" s="66"/>
      <c r="IIO7" s="66"/>
      <c r="IIQ7" s="66"/>
      <c r="IIS7" s="66"/>
      <c r="IIT7" s="66"/>
      <c r="IIU7" s="66"/>
      <c r="IIV7" s="66"/>
      <c r="IIW7" s="66"/>
      <c r="IIX7" s="66"/>
      <c r="IJP7" s="66"/>
      <c r="IJQ7" s="66"/>
      <c r="IJT7" s="66"/>
      <c r="IJW7" s="66"/>
      <c r="IJY7" s="66"/>
      <c r="IKA7" s="66"/>
      <c r="IKD7" s="66"/>
      <c r="IKG7" s="66"/>
      <c r="IKJ7" s="66"/>
      <c r="IKN7" s="66"/>
      <c r="IKQ7" s="66"/>
      <c r="IKT7" s="66"/>
      <c r="ILB7" s="66"/>
      <c r="ILN7" s="66"/>
      <c r="ILO7" s="66"/>
      <c r="ILP7" s="66"/>
      <c r="ILQ7" s="66"/>
      <c r="ILR7" s="66"/>
      <c r="ILS7" s="66"/>
      <c r="ILT7" s="66"/>
      <c r="ILU7" s="66"/>
      <c r="ILV7" s="66"/>
      <c r="ILW7" s="66"/>
      <c r="ILX7" s="66"/>
      <c r="ILY7" s="66"/>
      <c r="ILZ7" s="66"/>
      <c r="IMA7" s="66"/>
      <c r="IMB7" s="66"/>
      <c r="IMC7" s="66"/>
      <c r="IMD7" s="66"/>
      <c r="IME7" s="66"/>
      <c r="IMF7" s="66"/>
      <c r="IMG7" s="66"/>
      <c r="IMH7" s="66"/>
      <c r="IMI7" s="66"/>
      <c r="IMJ7" s="66"/>
      <c r="IMK7" s="66"/>
      <c r="IML7" s="66"/>
      <c r="IMM7" s="66"/>
      <c r="IMO7" s="66"/>
      <c r="IMP7" s="66"/>
      <c r="IMQ7" s="66"/>
      <c r="IMR7" s="66"/>
      <c r="IMS7" s="66"/>
      <c r="IMT7" s="66"/>
      <c r="IMU7" s="66"/>
      <c r="IMV7" s="66"/>
      <c r="IMW7" s="66"/>
      <c r="IMX7" s="66"/>
      <c r="IMY7" s="66"/>
      <c r="IMZ7" s="66"/>
      <c r="INA7" s="66"/>
      <c r="IND7" s="66"/>
      <c r="ING7" s="66"/>
      <c r="INJ7" s="66"/>
      <c r="INM7" s="66"/>
      <c r="INP7" s="66"/>
      <c r="INS7" s="66"/>
      <c r="IOB7" s="66"/>
      <c r="IOE7" s="66"/>
      <c r="IOH7" s="66"/>
      <c r="IOK7" s="66"/>
      <c r="IOT7" s="66"/>
      <c r="IOZ7" s="66"/>
      <c r="IPC7" s="66"/>
      <c r="IPF7" s="66"/>
      <c r="IPI7" s="66"/>
      <c r="IPO7" s="66"/>
      <c r="IPX7" s="66"/>
      <c r="IPZ7" s="66"/>
      <c r="IQA7" s="66"/>
      <c r="IQC7" s="66"/>
      <c r="IQF7" s="66"/>
      <c r="IQI7" s="66"/>
      <c r="IQL7" s="66"/>
      <c r="IQO7" s="66"/>
      <c r="IQR7" s="66"/>
      <c r="IQT7" s="66"/>
      <c r="IQV7" s="66"/>
      <c r="IQY7" s="66"/>
      <c r="IRB7" s="66"/>
      <c r="IRE7" s="66"/>
      <c r="IRH7" s="66"/>
      <c r="IRK7" s="66"/>
      <c r="IRN7" s="66"/>
      <c r="IRQ7" s="66"/>
      <c r="IRS7" s="66"/>
      <c r="IRV7" s="66"/>
      <c r="ISB7" s="66"/>
      <c r="ISH7" s="66"/>
      <c r="ISK7" s="66"/>
      <c r="ISM7" s="66"/>
      <c r="ISO7" s="66"/>
      <c r="ISP7" s="66"/>
      <c r="ISQ7" s="66"/>
      <c r="ISR7" s="66"/>
      <c r="ISS7" s="66"/>
      <c r="IST7" s="66"/>
      <c r="ITL7" s="66"/>
      <c r="ITM7" s="66"/>
      <c r="ITP7" s="66"/>
      <c r="ITS7" s="66"/>
      <c r="ITU7" s="66"/>
      <c r="ITW7" s="66"/>
      <c r="ITZ7" s="66"/>
      <c r="IUC7" s="66"/>
      <c r="IUF7" s="66"/>
      <c r="IUJ7" s="66"/>
      <c r="IUM7" s="66"/>
      <c r="IUP7" s="66"/>
      <c r="IUX7" s="66"/>
      <c r="IVJ7" s="66"/>
      <c r="IVK7" s="66"/>
      <c r="IVL7" s="66"/>
      <c r="IVM7" s="66"/>
      <c r="IVN7" s="66"/>
      <c r="IVO7" s="66"/>
      <c r="IVP7" s="66"/>
      <c r="IVQ7" s="66"/>
      <c r="IVR7" s="66"/>
      <c r="IVS7" s="66"/>
      <c r="IVT7" s="66"/>
      <c r="IVU7" s="66"/>
      <c r="IVV7" s="66"/>
      <c r="IVW7" s="66"/>
      <c r="IVX7" s="66"/>
      <c r="IVY7" s="66"/>
      <c r="IVZ7" s="66"/>
      <c r="IWA7" s="66"/>
      <c r="IWB7" s="66"/>
      <c r="IWC7" s="66"/>
      <c r="IWD7" s="66"/>
      <c r="IWE7" s="66"/>
      <c r="IWF7" s="66"/>
      <c r="IWG7" s="66"/>
      <c r="IWH7" s="66"/>
      <c r="IWI7" s="66"/>
      <c r="IWK7" s="66"/>
      <c r="IWL7" s="66"/>
      <c r="IWM7" s="66"/>
      <c r="IWN7" s="66"/>
      <c r="IWO7" s="66"/>
      <c r="IWP7" s="66"/>
      <c r="IWQ7" s="66"/>
      <c r="IWR7" s="66"/>
      <c r="IWS7" s="66"/>
      <c r="IWT7" s="66"/>
      <c r="IWU7" s="66"/>
      <c r="IWV7" s="66"/>
      <c r="IWW7" s="66"/>
      <c r="IWZ7" s="66"/>
      <c r="IXC7" s="66"/>
      <c r="IXF7" s="66"/>
      <c r="IXI7" s="66"/>
      <c r="IXL7" s="66"/>
      <c r="IXO7" s="66"/>
      <c r="IXX7" s="66"/>
      <c r="IYA7" s="66"/>
      <c r="IYD7" s="66"/>
      <c r="IYG7" s="66"/>
      <c r="IYP7" s="66"/>
      <c r="IYV7" s="66"/>
      <c r="IYY7" s="66"/>
      <c r="IZB7" s="66"/>
      <c r="IZE7" s="66"/>
      <c r="IZK7" s="66"/>
      <c r="IZT7" s="66"/>
      <c r="IZV7" s="66"/>
      <c r="IZW7" s="66"/>
      <c r="IZY7" s="66"/>
      <c r="JAB7" s="66"/>
      <c r="JAE7" s="66"/>
      <c r="JAH7" s="66"/>
      <c r="JAK7" s="66"/>
      <c r="JAN7" s="66"/>
      <c r="JAP7" s="66"/>
      <c r="JAR7" s="66"/>
      <c r="JAU7" s="66"/>
      <c r="JAX7" s="66"/>
      <c r="JBA7" s="66"/>
      <c r="JBD7" s="66"/>
      <c r="JBG7" s="66"/>
      <c r="JBJ7" s="66"/>
      <c r="JBM7" s="66"/>
      <c r="JBO7" s="66"/>
      <c r="JBR7" s="66"/>
      <c r="JBX7" s="66"/>
      <c r="JCD7" s="66"/>
      <c r="JCG7" s="66"/>
      <c r="JCI7" s="66"/>
      <c r="JCK7" s="66"/>
      <c r="JCL7" s="66"/>
      <c r="JCM7" s="66"/>
      <c r="JCN7" s="66"/>
      <c r="JCO7" s="66"/>
      <c r="JCP7" s="66"/>
      <c r="JDH7" s="66"/>
      <c r="JDI7" s="66"/>
      <c r="JDL7" s="66"/>
      <c r="JDO7" s="66"/>
      <c r="JDQ7" s="66"/>
      <c r="JDS7" s="66"/>
      <c r="JDV7" s="66"/>
      <c r="JDY7" s="66"/>
      <c r="JEB7" s="66"/>
      <c r="JEF7" s="66"/>
      <c r="JEI7" s="66"/>
      <c r="JEL7" s="66"/>
      <c r="JET7" s="66"/>
      <c r="JFF7" s="66"/>
      <c r="JFG7" s="66"/>
      <c r="JFH7" s="66"/>
      <c r="JFI7" s="66"/>
      <c r="JFJ7" s="66"/>
      <c r="JFK7" s="66"/>
      <c r="JFL7" s="66"/>
      <c r="JFM7" s="66"/>
      <c r="JFN7" s="66"/>
      <c r="JFO7" s="66"/>
      <c r="JFP7" s="66"/>
      <c r="JFQ7" s="66"/>
      <c r="JFR7" s="66"/>
      <c r="JFS7" s="66"/>
      <c r="JFT7" s="66"/>
      <c r="JFU7" s="66"/>
      <c r="JFV7" s="66"/>
      <c r="JFW7" s="66"/>
      <c r="JFX7" s="66"/>
      <c r="JFY7" s="66"/>
      <c r="JFZ7" s="66"/>
      <c r="JGA7" s="66"/>
      <c r="JGB7" s="66"/>
      <c r="JGC7" s="66"/>
      <c r="JGD7" s="66"/>
      <c r="JGE7" s="66"/>
      <c r="JGG7" s="66"/>
      <c r="JGH7" s="66"/>
      <c r="JGI7" s="66"/>
      <c r="JGJ7" s="66"/>
      <c r="JGK7" s="66"/>
      <c r="JGL7" s="66"/>
      <c r="JGM7" s="66"/>
      <c r="JGN7" s="66"/>
      <c r="JGO7" s="66"/>
      <c r="JGP7" s="66"/>
      <c r="JGQ7" s="66"/>
      <c r="JGR7" s="66"/>
      <c r="JGS7" s="66"/>
      <c r="JGV7" s="66"/>
      <c r="JGY7" s="66"/>
      <c r="JHB7" s="66"/>
      <c r="JHE7" s="66"/>
      <c r="JHH7" s="66"/>
      <c r="JHK7" s="66"/>
      <c r="JHT7" s="66"/>
      <c r="JHW7" s="66"/>
      <c r="JHZ7" s="66"/>
      <c r="JIC7" s="66"/>
      <c r="JIL7" s="66"/>
      <c r="JIR7" s="66"/>
      <c r="JIU7" s="66"/>
      <c r="JIX7" s="66"/>
      <c r="JJA7" s="66"/>
      <c r="JJG7" s="66"/>
      <c r="JJP7" s="66"/>
      <c r="JJR7" s="66"/>
      <c r="JJS7" s="66"/>
      <c r="JJU7" s="66"/>
      <c r="JJX7" s="66"/>
      <c r="JKA7" s="66"/>
      <c r="JKD7" s="66"/>
      <c r="JKG7" s="66"/>
      <c r="JKJ7" s="66"/>
      <c r="JKL7" s="66"/>
      <c r="JKN7" s="66"/>
      <c r="JKQ7" s="66"/>
      <c r="JKT7" s="66"/>
      <c r="JKW7" s="66"/>
      <c r="JKZ7" s="66"/>
      <c r="JLC7" s="66"/>
      <c r="JLF7" s="66"/>
      <c r="JLI7" s="66"/>
      <c r="JLK7" s="66"/>
      <c r="JLN7" s="66"/>
      <c r="JLT7" s="66"/>
      <c r="JLZ7" s="66"/>
      <c r="JMC7" s="66"/>
      <c r="JME7" s="66"/>
      <c r="JMG7" s="66"/>
      <c r="JMH7" s="66"/>
      <c r="JMI7" s="66"/>
      <c r="JMJ7" s="66"/>
      <c r="JMK7" s="66"/>
      <c r="JML7" s="66"/>
      <c r="JND7" s="66"/>
      <c r="JNE7" s="66"/>
      <c r="JNH7" s="66"/>
      <c r="JNK7" s="66"/>
      <c r="JNM7" s="66"/>
      <c r="JNO7" s="66"/>
      <c r="JNR7" s="66"/>
      <c r="JNU7" s="66"/>
      <c r="JNX7" s="66"/>
      <c r="JOB7" s="66"/>
      <c r="JOE7" s="66"/>
      <c r="JOH7" s="66"/>
      <c r="JOP7" s="66"/>
      <c r="JPB7" s="66"/>
      <c r="JPC7" s="66"/>
      <c r="JPD7" s="66"/>
      <c r="JPE7" s="66"/>
      <c r="JPF7" s="66"/>
      <c r="JPG7" s="66"/>
      <c r="JPH7" s="66"/>
      <c r="JPI7" s="66"/>
      <c r="JPJ7" s="66"/>
      <c r="JPK7" s="66"/>
      <c r="JPL7" s="66"/>
      <c r="JPM7" s="66"/>
      <c r="JPN7" s="66"/>
      <c r="JPO7" s="66"/>
      <c r="JPP7" s="66"/>
      <c r="JPQ7" s="66"/>
      <c r="JPR7" s="66"/>
      <c r="JPS7" s="66"/>
      <c r="JPT7" s="66"/>
      <c r="JPU7" s="66"/>
      <c r="JPV7" s="66"/>
      <c r="JPW7" s="66"/>
      <c r="JPX7" s="66"/>
      <c r="JPY7" s="66"/>
      <c r="JPZ7" s="66"/>
      <c r="JQA7" s="66"/>
      <c r="JQC7" s="66"/>
      <c r="JQD7" s="66"/>
      <c r="JQE7" s="66"/>
      <c r="JQF7" s="66"/>
      <c r="JQG7" s="66"/>
      <c r="JQH7" s="66"/>
      <c r="JQI7" s="66"/>
      <c r="JQJ7" s="66"/>
      <c r="JQK7" s="66"/>
      <c r="JQL7" s="66"/>
      <c r="JQM7" s="66"/>
      <c r="JQN7" s="66"/>
      <c r="JQO7" s="66"/>
      <c r="JQR7" s="66"/>
      <c r="JQU7" s="66"/>
      <c r="JQX7" s="66"/>
      <c r="JRA7" s="66"/>
      <c r="JRD7" s="66"/>
      <c r="JRG7" s="66"/>
      <c r="JRP7" s="66"/>
      <c r="JRS7" s="66"/>
      <c r="JRV7" s="66"/>
      <c r="JRY7" s="66"/>
      <c r="JSH7" s="66"/>
      <c r="JSN7" s="66"/>
      <c r="JSQ7" s="66"/>
      <c r="JST7" s="66"/>
      <c r="JSW7" s="66"/>
      <c r="JTC7" s="66"/>
      <c r="JTL7" s="66"/>
      <c r="JTN7" s="66"/>
      <c r="JTO7" s="66"/>
      <c r="JTQ7" s="66"/>
      <c r="JTT7" s="66"/>
      <c r="JTW7" s="66"/>
      <c r="JTZ7" s="66"/>
      <c r="JUC7" s="66"/>
      <c r="JUF7" s="66"/>
      <c r="JUH7" s="66"/>
      <c r="JUJ7" s="66"/>
      <c r="JUM7" s="66"/>
      <c r="JUP7" s="66"/>
      <c r="JUS7" s="66"/>
      <c r="JUV7" s="66"/>
      <c r="JUY7" s="66"/>
      <c r="JVB7" s="66"/>
      <c r="JVE7" s="66"/>
      <c r="JVG7" s="66"/>
      <c r="JVJ7" s="66"/>
      <c r="JVP7" s="66"/>
      <c r="JVV7" s="66"/>
      <c r="JVY7" s="66"/>
      <c r="JWA7" s="66"/>
      <c r="JWC7" s="66"/>
      <c r="JWD7" s="66"/>
      <c r="JWE7" s="66"/>
      <c r="JWF7" s="66"/>
      <c r="JWG7" s="66"/>
      <c r="JWH7" s="66"/>
      <c r="JWZ7" s="66"/>
      <c r="JXA7" s="66"/>
      <c r="JXD7" s="66"/>
      <c r="JXG7" s="66"/>
      <c r="JXI7" s="66"/>
      <c r="JXK7" s="66"/>
      <c r="JXN7" s="66"/>
      <c r="JXQ7" s="66"/>
      <c r="JXT7" s="66"/>
      <c r="JXX7" s="66"/>
      <c r="JYA7" s="66"/>
      <c r="JYD7" s="66"/>
      <c r="JYL7" s="66"/>
      <c r="JYX7" s="66"/>
      <c r="JYY7" s="66"/>
      <c r="JYZ7" s="66"/>
      <c r="JZA7" s="66"/>
      <c r="JZB7" s="66"/>
      <c r="JZC7" s="66"/>
      <c r="JZD7" s="66"/>
      <c r="JZE7" s="66"/>
      <c r="JZF7" s="66"/>
      <c r="JZG7" s="66"/>
      <c r="JZH7" s="66"/>
      <c r="JZI7" s="66"/>
      <c r="JZJ7" s="66"/>
      <c r="JZK7" s="66"/>
      <c r="JZL7" s="66"/>
      <c r="JZM7" s="66"/>
      <c r="JZN7" s="66"/>
      <c r="JZO7" s="66"/>
      <c r="JZP7" s="66"/>
      <c r="JZQ7" s="66"/>
      <c r="JZR7" s="66"/>
      <c r="JZS7" s="66"/>
      <c r="JZT7" s="66"/>
      <c r="JZU7" s="66"/>
      <c r="JZV7" s="66"/>
      <c r="JZW7" s="66"/>
      <c r="JZY7" s="66"/>
      <c r="JZZ7" s="66"/>
      <c r="KAA7" s="66"/>
      <c r="KAB7" s="66"/>
      <c r="KAC7" s="66"/>
      <c r="KAD7" s="66"/>
      <c r="KAE7" s="66"/>
      <c r="KAF7" s="66"/>
      <c r="KAG7" s="66"/>
      <c r="KAH7" s="66"/>
      <c r="KAI7" s="66"/>
      <c r="KAJ7" s="66"/>
      <c r="KAK7" s="66"/>
      <c r="KAN7" s="66"/>
      <c r="KAQ7" s="66"/>
      <c r="KAT7" s="66"/>
      <c r="KAW7" s="66"/>
      <c r="KAZ7" s="66"/>
      <c r="KBC7" s="66"/>
      <c r="KBL7" s="66"/>
      <c r="KBO7" s="66"/>
      <c r="KBR7" s="66"/>
      <c r="KBU7" s="66"/>
      <c r="KCD7" s="66"/>
      <c r="KCJ7" s="66"/>
      <c r="KCM7" s="66"/>
      <c r="KCP7" s="66"/>
      <c r="KCS7" s="66"/>
      <c r="KCY7" s="66"/>
      <c r="KDH7" s="66"/>
      <c r="KDJ7" s="66"/>
      <c r="KDK7" s="66"/>
      <c r="KDM7" s="66"/>
      <c r="KDP7" s="66"/>
      <c r="KDS7" s="66"/>
      <c r="KDV7" s="66"/>
      <c r="KDY7" s="66"/>
      <c r="KEB7" s="66"/>
      <c r="KED7" s="66"/>
      <c r="KEF7" s="66"/>
      <c r="KEI7" s="66"/>
      <c r="KEL7" s="66"/>
      <c r="KEO7" s="66"/>
      <c r="KER7" s="66"/>
      <c r="KEU7" s="66"/>
      <c r="KEX7" s="66"/>
      <c r="KFA7" s="66"/>
      <c r="KFC7" s="66"/>
      <c r="KFF7" s="66"/>
      <c r="KFL7" s="66"/>
      <c r="KFR7" s="66"/>
      <c r="KFU7" s="66"/>
      <c r="KFW7" s="66"/>
      <c r="KFY7" s="66"/>
      <c r="KFZ7" s="66"/>
      <c r="KGA7" s="66"/>
      <c r="KGB7" s="66"/>
      <c r="KGC7" s="66"/>
      <c r="KGD7" s="66"/>
      <c r="KGV7" s="66"/>
      <c r="KGW7" s="66"/>
      <c r="KGZ7" s="66"/>
      <c r="KHC7" s="66"/>
      <c r="KHE7" s="66"/>
      <c r="KHG7" s="66"/>
      <c r="KHJ7" s="66"/>
      <c r="KHM7" s="66"/>
      <c r="KHP7" s="66"/>
      <c r="KHT7" s="66"/>
      <c r="KHW7" s="66"/>
      <c r="KHZ7" s="66"/>
      <c r="KIH7" s="66"/>
      <c r="KIT7" s="66"/>
      <c r="KIU7" s="66"/>
      <c r="KIV7" s="66"/>
      <c r="KIW7" s="66"/>
      <c r="KIX7" s="66"/>
      <c r="KIY7" s="66"/>
      <c r="KIZ7" s="66"/>
      <c r="KJA7" s="66"/>
      <c r="KJB7" s="66"/>
      <c r="KJC7" s="66"/>
      <c r="KJD7" s="66"/>
      <c r="KJE7" s="66"/>
      <c r="KJF7" s="66"/>
      <c r="KJG7" s="66"/>
      <c r="KJH7" s="66"/>
      <c r="KJI7" s="66"/>
      <c r="KJJ7" s="66"/>
      <c r="KJK7" s="66"/>
      <c r="KJL7" s="66"/>
      <c r="KJM7" s="66"/>
      <c r="KJN7" s="66"/>
      <c r="KJO7" s="66"/>
      <c r="KJP7" s="66"/>
      <c r="KJQ7" s="66"/>
      <c r="KJR7" s="66"/>
      <c r="KJS7" s="66"/>
      <c r="KJU7" s="66"/>
      <c r="KJV7" s="66"/>
      <c r="KJW7" s="66"/>
      <c r="KJX7" s="66"/>
      <c r="KJY7" s="66"/>
      <c r="KJZ7" s="66"/>
      <c r="KKA7" s="66"/>
      <c r="KKB7" s="66"/>
      <c r="KKC7" s="66"/>
      <c r="KKD7" s="66"/>
      <c r="KKE7" s="66"/>
      <c r="KKF7" s="66"/>
      <c r="KKG7" s="66"/>
      <c r="KKJ7" s="66"/>
      <c r="KKM7" s="66"/>
      <c r="KKP7" s="66"/>
      <c r="KKS7" s="66"/>
      <c r="KKV7" s="66"/>
      <c r="KKY7" s="66"/>
      <c r="KLH7" s="66"/>
      <c r="KLK7" s="66"/>
      <c r="KLN7" s="66"/>
      <c r="KLQ7" s="66"/>
      <c r="KLZ7" s="66"/>
      <c r="KMF7" s="66"/>
      <c r="KMI7" s="66"/>
      <c r="KML7" s="66"/>
      <c r="KMO7" s="66"/>
      <c r="KMU7" s="66"/>
      <c r="KND7" s="66"/>
      <c r="KNF7" s="66"/>
      <c r="KNG7" s="66"/>
      <c r="KNI7" s="66"/>
      <c r="KNL7" s="66"/>
      <c r="KNO7" s="66"/>
      <c r="KNR7" s="66"/>
      <c r="KNU7" s="66"/>
      <c r="KNX7" s="66"/>
      <c r="KNZ7" s="66"/>
      <c r="KOB7" s="66"/>
      <c r="KOE7" s="66"/>
      <c r="KOH7" s="66"/>
      <c r="KOK7" s="66"/>
      <c r="KON7" s="66"/>
      <c r="KOQ7" s="66"/>
      <c r="KOT7" s="66"/>
      <c r="KOW7" s="66"/>
      <c r="KOY7" s="66"/>
      <c r="KPB7" s="66"/>
      <c r="KPH7" s="66"/>
      <c r="KPN7" s="66"/>
      <c r="KPQ7" s="66"/>
      <c r="KPS7" s="66"/>
      <c r="KPU7" s="66"/>
      <c r="KPV7" s="66"/>
      <c r="KPW7" s="66"/>
      <c r="KPX7" s="66"/>
      <c r="KPY7" s="66"/>
      <c r="KPZ7" s="66"/>
      <c r="KQR7" s="66"/>
      <c r="KQS7" s="66"/>
      <c r="KQV7" s="66"/>
      <c r="KQY7" s="66"/>
      <c r="KRA7" s="66"/>
      <c r="KRC7" s="66"/>
      <c r="KRF7" s="66"/>
      <c r="KRI7" s="66"/>
      <c r="KRL7" s="66"/>
      <c r="KRP7" s="66"/>
      <c r="KRS7" s="66"/>
      <c r="KRV7" s="66"/>
      <c r="KSD7" s="66"/>
      <c r="KSP7" s="66"/>
      <c r="KSQ7" s="66"/>
      <c r="KSR7" s="66"/>
      <c r="KSS7" s="66"/>
      <c r="KST7" s="66"/>
      <c r="KSU7" s="66"/>
      <c r="KSV7" s="66"/>
      <c r="KSW7" s="66"/>
      <c r="KSX7" s="66"/>
      <c r="KSY7" s="66"/>
      <c r="KSZ7" s="66"/>
      <c r="KTA7" s="66"/>
      <c r="KTB7" s="66"/>
      <c r="KTC7" s="66"/>
      <c r="KTD7" s="66"/>
      <c r="KTE7" s="66"/>
      <c r="KTF7" s="66"/>
      <c r="KTG7" s="66"/>
      <c r="KTH7" s="66"/>
      <c r="KTI7" s="66"/>
      <c r="KTJ7" s="66"/>
      <c r="KTK7" s="66"/>
      <c r="KTL7" s="66"/>
      <c r="KTM7" s="66"/>
      <c r="KTN7" s="66"/>
      <c r="KTO7" s="66"/>
      <c r="KTQ7" s="66"/>
      <c r="KTR7" s="66"/>
      <c r="KTS7" s="66"/>
      <c r="KTT7" s="66"/>
      <c r="KTU7" s="66"/>
      <c r="KTV7" s="66"/>
      <c r="KTW7" s="66"/>
      <c r="KTX7" s="66"/>
      <c r="KTY7" s="66"/>
      <c r="KTZ7" s="66"/>
      <c r="KUA7" s="66"/>
      <c r="KUB7" s="66"/>
      <c r="KUC7" s="66"/>
      <c r="KUF7" s="66"/>
      <c r="KUI7" s="66"/>
      <c r="KUL7" s="66"/>
      <c r="KUO7" s="66"/>
      <c r="KUR7" s="66"/>
      <c r="KUU7" s="66"/>
      <c r="KVD7" s="66"/>
      <c r="KVG7" s="66"/>
      <c r="KVJ7" s="66"/>
      <c r="KVM7" s="66"/>
      <c r="KVV7" s="66"/>
      <c r="KWB7" s="66"/>
      <c r="KWE7" s="66"/>
      <c r="KWH7" s="66"/>
      <c r="KWK7" s="66"/>
      <c r="KWQ7" s="66"/>
      <c r="KWZ7" s="66"/>
      <c r="KXB7" s="66"/>
      <c r="KXC7" s="66"/>
      <c r="KXE7" s="66"/>
      <c r="KXH7" s="66"/>
      <c r="KXK7" s="66"/>
      <c r="KXN7" s="66"/>
      <c r="KXQ7" s="66"/>
      <c r="KXT7" s="66"/>
      <c r="KXV7" s="66"/>
      <c r="KXX7" s="66"/>
      <c r="KYA7" s="66"/>
      <c r="KYD7" s="66"/>
      <c r="KYG7" s="66"/>
      <c r="KYJ7" s="66"/>
      <c r="KYM7" s="66"/>
      <c r="KYP7" s="66"/>
      <c r="KYS7" s="66"/>
      <c r="KYU7" s="66"/>
      <c r="KYX7" s="66"/>
      <c r="KZD7" s="66"/>
      <c r="KZJ7" s="66"/>
      <c r="KZM7" s="66"/>
      <c r="KZO7" s="66"/>
      <c r="KZQ7" s="66"/>
      <c r="KZR7" s="66"/>
      <c r="KZS7" s="66"/>
      <c r="KZT7" s="66"/>
      <c r="KZU7" s="66"/>
      <c r="KZV7" s="66"/>
      <c r="LAN7" s="66"/>
      <c r="LAO7" s="66"/>
      <c r="LAR7" s="66"/>
      <c r="LAU7" s="66"/>
      <c r="LAW7" s="66"/>
      <c r="LAY7" s="66"/>
      <c r="LBB7" s="66"/>
      <c r="LBE7" s="66"/>
      <c r="LBH7" s="66"/>
      <c r="LBL7" s="66"/>
      <c r="LBO7" s="66"/>
      <c r="LBR7" s="66"/>
      <c r="LBZ7" s="66"/>
      <c r="LCL7" s="66"/>
      <c r="LCM7" s="66"/>
      <c r="LCN7" s="66"/>
      <c r="LCO7" s="66"/>
      <c r="LCP7" s="66"/>
      <c r="LCQ7" s="66"/>
      <c r="LCR7" s="66"/>
      <c r="LCS7" s="66"/>
      <c r="LCT7" s="66"/>
      <c r="LCU7" s="66"/>
      <c r="LCV7" s="66"/>
      <c r="LCW7" s="66"/>
      <c r="LCX7" s="66"/>
      <c r="LCY7" s="66"/>
      <c r="LCZ7" s="66"/>
      <c r="LDA7" s="66"/>
      <c r="LDB7" s="66"/>
      <c r="LDC7" s="66"/>
      <c r="LDD7" s="66"/>
      <c r="LDE7" s="66"/>
      <c r="LDF7" s="66"/>
      <c r="LDG7" s="66"/>
      <c r="LDH7" s="66"/>
      <c r="LDI7" s="66"/>
      <c r="LDJ7" s="66"/>
      <c r="LDK7" s="66"/>
      <c r="LDM7" s="66"/>
      <c r="LDN7" s="66"/>
      <c r="LDO7" s="66"/>
      <c r="LDP7" s="66"/>
      <c r="LDQ7" s="66"/>
      <c r="LDR7" s="66"/>
      <c r="LDS7" s="66"/>
      <c r="LDT7" s="66"/>
      <c r="LDU7" s="66"/>
      <c r="LDV7" s="66"/>
      <c r="LDW7" s="66"/>
      <c r="LDX7" s="66"/>
      <c r="LDY7" s="66"/>
      <c r="LEB7" s="66"/>
      <c r="LEE7" s="66"/>
      <c r="LEH7" s="66"/>
      <c r="LEK7" s="66"/>
      <c r="LEN7" s="66"/>
      <c r="LEQ7" s="66"/>
      <c r="LEZ7" s="66"/>
      <c r="LFC7" s="66"/>
      <c r="LFF7" s="66"/>
      <c r="LFI7" s="66"/>
      <c r="LFR7" s="66"/>
      <c r="LFX7" s="66"/>
      <c r="LGA7" s="66"/>
      <c r="LGD7" s="66"/>
      <c r="LGG7" s="66"/>
      <c r="LGM7" s="66"/>
      <c r="LGV7" s="66"/>
      <c r="LGX7" s="66"/>
      <c r="LGY7" s="66"/>
      <c r="LHA7" s="66"/>
      <c r="LHD7" s="66"/>
      <c r="LHG7" s="66"/>
      <c r="LHJ7" s="66"/>
      <c r="LHM7" s="66"/>
      <c r="LHP7" s="66"/>
      <c r="LHR7" s="66"/>
      <c r="LHT7" s="66"/>
      <c r="LHW7" s="66"/>
      <c r="LHZ7" s="66"/>
      <c r="LIC7" s="66"/>
      <c r="LIF7" s="66"/>
      <c r="LII7" s="66"/>
      <c r="LIL7" s="66"/>
      <c r="LIO7" s="66"/>
      <c r="LIQ7" s="66"/>
      <c r="LIT7" s="66"/>
      <c r="LIZ7" s="66"/>
      <c r="LJF7" s="66"/>
      <c r="LJI7" s="66"/>
      <c r="LJK7" s="66"/>
      <c r="LJM7" s="66"/>
      <c r="LJN7" s="66"/>
      <c r="LJO7" s="66"/>
      <c r="LJP7" s="66"/>
      <c r="LJQ7" s="66"/>
      <c r="LJR7" s="66"/>
      <c r="LKJ7" s="66"/>
      <c r="LKK7" s="66"/>
      <c r="LKN7" s="66"/>
      <c r="LKQ7" s="66"/>
      <c r="LKS7" s="66"/>
      <c r="LKU7" s="66"/>
      <c r="LKX7" s="66"/>
      <c r="LLA7" s="66"/>
      <c r="LLD7" s="66"/>
      <c r="LLH7" s="66"/>
      <c r="LLK7" s="66"/>
      <c r="LLN7" s="66"/>
      <c r="LLV7" s="66"/>
      <c r="LMH7" s="66"/>
      <c r="LMI7" s="66"/>
      <c r="LMJ7" s="66"/>
      <c r="LMK7" s="66"/>
      <c r="LML7" s="66"/>
      <c r="LMM7" s="66"/>
      <c r="LMN7" s="66"/>
      <c r="LMO7" s="66"/>
      <c r="LMP7" s="66"/>
      <c r="LMQ7" s="66"/>
      <c r="LMR7" s="66"/>
      <c r="LMS7" s="66"/>
      <c r="LMT7" s="66"/>
      <c r="LMU7" s="66"/>
      <c r="LMV7" s="66"/>
      <c r="LMW7" s="66"/>
      <c r="LMX7" s="66"/>
      <c r="LMY7" s="66"/>
      <c r="LMZ7" s="66"/>
      <c r="LNA7" s="66"/>
      <c r="LNB7" s="66"/>
      <c r="LNC7" s="66"/>
      <c r="LND7" s="66"/>
      <c r="LNE7" s="66"/>
      <c r="LNF7" s="66"/>
      <c r="LNG7" s="66"/>
      <c r="LNI7" s="66"/>
      <c r="LNJ7" s="66"/>
      <c r="LNK7" s="66"/>
      <c r="LNL7" s="66"/>
      <c r="LNM7" s="66"/>
      <c r="LNN7" s="66"/>
      <c r="LNO7" s="66"/>
      <c r="LNP7" s="66"/>
      <c r="LNQ7" s="66"/>
      <c r="LNR7" s="66"/>
      <c r="LNS7" s="66"/>
      <c r="LNT7" s="66"/>
      <c r="LNU7" s="66"/>
      <c r="LNX7" s="66"/>
      <c r="LOA7" s="66"/>
      <c r="LOD7" s="66"/>
      <c r="LOG7" s="66"/>
      <c r="LOJ7" s="66"/>
      <c r="LOM7" s="66"/>
      <c r="LOV7" s="66"/>
      <c r="LOY7" s="66"/>
      <c r="LPB7" s="66"/>
      <c r="LPE7" s="66"/>
      <c r="LPN7" s="66"/>
      <c r="LPT7" s="66"/>
      <c r="LPW7" s="66"/>
      <c r="LPZ7" s="66"/>
      <c r="LQC7" s="66"/>
      <c r="LQI7" s="66"/>
      <c r="LQR7" s="66"/>
      <c r="LQT7" s="66"/>
      <c r="LQU7" s="66"/>
      <c r="LQW7" s="66"/>
      <c r="LQZ7" s="66"/>
      <c r="LRC7" s="66"/>
      <c r="LRF7" s="66"/>
      <c r="LRI7" s="66"/>
      <c r="LRL7" s="66"/>
      <c r="LRN7" s="66"/>
      <c r="LRP7" s="66"/>
      <c r="LRS7" s="66"/>
      <c r="LRV7" s="66"/>
      <c r="LRY7" s="66"/>
      <c r="LSB7" s="66"/>
      <c r="LSE7" s="66"/>
      <c r="LSH7" s="66"/>
      <c r="LSK7" s="66"/>
      <c r="LSM7" s="66"/>
      <c r="LSP7" s="66"/>
      <c r="LSV7" s="66"/>
      <c r="LTB7" s="66"/>
      <c r="LTE7" s="66"/>
      <c r="LTG7" s="66"/>
      <c r="LTI7" s="66"/>
      <c r="LTJ7" s="66"/>
      <c r="LTK7" s="66"/>
      <c r="LTL7" s="66"/>
      <c r="LTM7" s="66"/>
      <c r="LTN7" s="66"/>
      <c r="LUF7" s="66"/>
      <c r="LUG7" s="66"/>
      <c r="LUJ7" s="66"/>
      <c r="LUM7" s="66"/>
      <c r="LUO7" s="66"/>
      <c r="LUQ7" s="66"/>
      <c r="LUT7" s="66"/>
      <c r="LUW7" s="66"/>
      <c r="LUZ7" s="66"/>
      <c r="LVD7" s="66"/>
      <c r="LVG7" s="66"/>
      <c r="LVJ7" s="66"/>
      <c r="LVR7" s="66"/>
      <c r="LWD7" s="66"/>
      <c r="LWE7" s="66"/>
      <c r="LWF7" s="66"/>
      <c r="LWG7" s="66"/>
      <c r="LWH7" s="66"/>
      <c r="LWI7" s="66"/>
      <c r="LWJ7" s="66"/>
      <c r="LWK7" s="66"/>
      <c r="LWL7" s="66"/>
      <c r="LWM7" s="66"/>
      <c r="LWN7" s="66"/>
      <c r="LWO7" s="66"/>
      <c r="LWP7" s="66"/>
      <c r="LWQ7" s="66"/>
      <c r="LWR7" s="66"/>
      <c r="LWS7" s="66"/>
      <c r="LWT7" s="66"/>
      <c r="LWU7" s="66"/>
      <c r="LWV7" s="66"/>
      <c r="LWW7" s="66"/>
      <c r="LWX7" s="66"/>
      <c r="LWY7" s="66"/>
      <c r="LWZ7" s="66"/>
      <c r="LXA7" s="66"/>
      <c r="LXB7" s="66"/>
      <c r="LXC7" s="66"/>
      <c r="LXE7" s="66"/>
      <c r="LXF7" s="66"/>
      <c r="LXG7" s="66"/>
      <c r="LXH7" s="66"/>
      <c r="LXI7" s="66"/>
      <c r="LXJ7" s="66"/>
      <c r="LXK7" s="66"/>
      <c r="LXL7" s="66"/>
      <c r="LXM7" s="66"/>
      <c r="LXN7" s="66"/>
      <c r="LXO7" s="66"/>
      <c r="LXP7" s="66"/>
      <c r="LXQ7" s="66"/>
      <c r="LXT7" s="66"/>
      <c r="LXW7" s="66"/>
      <c r="LXZ7" s="66"/>
      <c r="LYC7" s="66"/>
      <c r="LYF7" s="66"/>
      <c r="LYI7" s="66"/>
      <c r="LYR7" s="66"/>
      <c r="LYU7" s="66"/>
      <c r="LYX7" s="66"/>
      <c r="LZA7" s="66"/>
      <c r="LZJ7" s="66"/>
      <c r="LZP7" s="66"/>
      <c r="LZS7" s="66"/>
      <c r="LZV7" s="66"/>
      <c r="LZY7" s="66"/>
      <c r="MAE7" s="66"/>
      <c r="MAN7" s="66"/>
      <c r="MAP7" s="66"/>
      <c r="MAQ7" s="66"/>
      <c r="MAS7" s="66"/>
      <c r="MAV7" s="66"/>
      <c r="MAY7" s="66"/>
      <c r="MBB7" s="66"/>
      <c r="MBE7" s="66"/>
      <c r="MBH7" s="66"/>
      <c r="MBJ7" s="66"/>
      <c r="MBL7" s="66"/>
      <c r="MBO7" s="66"/>
      <c r="MBR7" s="66"/>
      <c r="MBU7" s="66"/>
      <c r="MBX7" s="66"/>
      <c r="MCA7" s="66"/>
      <c r="MCD7" s="66"/>
      <c r="MCG7" s="66"/>
      <c r="MCI7" s="66"/>
      <c r="MCL7" s="66"/>
      <c r="MCR7" s="66"/>
      <c r="MCX7" s="66"/>
      <c r="MDA7" s="66"/>
      <c r="MDC7" s="66"/>
      <c r="MDE7" s="66"/>
      <c r="MDF7" s="66"/>
      <c r="MDG7" s="66"/>
      <c r="MDH7" s="66"/>
      <c r="MDI7" s="66"/>
      <c r="MDJ7" s="66"/>
      <c r="MEB7" s="66"/>
      <c r="MEC7" s="66"/>
      <c r="MEF7" s="66"/>
      <c r="MEI7" s="66"/>
      <c r="MEK7" s="66"/>
      <c r="MEM7" s="66"/>
      <c r="MEP7" s="66"/>
      <c r="MES7" s="66"/>
      <c r="MEV7" s="66"/>
      <c r="MEZ7" s="66"/>
      <c r="MFC7" s="66"/>
      <c r="MFF7" s="66"/>
      <c r="MFN7" s="66"/>
      <c r="MFZ7" s="66"/>
      <c r="MGA7" s="66"/>
      <c r="MGB7" s="66"/>
      <c r="MGC7" s="66"/>
      <c r="MGD7" s="66"/>
      <c r="MGE7" s="66"/>
      <c r="MGF7" s="66"/>
      <c r="MGG7" s="66"/>
      <c r="MGH7" s="66"/>
      <c r="MGI7" s="66"/>
      <c r="MGJ7" s="66"/>
      <c r="MGK7" s="66"/>
      <c r="MGL7" s="66"/>
      <c r="MGM7" s="66"/>
      <c r="MGN7" s="66"/>
      <c r="MGO7" s="66"/>
      <c r="MGP7" s="66"/>
      <c r="MGQ7" s="66"/>
      <c r="MGR7" s="66"/>
      <c r="MGS7" s="66"/>
      <c r="MGT7" s="66"/>
      <c r="MGU7" s="66"/>
      <c r="MGV7" s="66"/>
      <c r="MGW7" s="66"/>
      <c r="MGX7" s="66"/>
      <c r="MGY7" s="66"/>
      <c r="MHA7" s="66"/>
      <c r="MHB7" s="66"/>
      <c r="MHC7" s="66"/>
      <c r="MHD7" s="66"/>
      <c r="MHE7" s="66"/>
      <c r="MHF7" s="66"/>
      <c r="MHG7" s="66"/>
      <c r="MHH7" s="66"/>
      <c r="MHI7" s="66"/>
      <c r="MHJ7" s="66"/>
      <c r="MHK7" s="66"/>
      <c r="MHL7" s="66"/>
      <c r="MHM7" s="66"/>
      <c r="MHP7" s="66"/>
      <c r="MHS7" s="66"/>
      <c r="MHV7" s="66"/>
      <c r="MHY7" s="66"/>
      <c r="MIB7" s="66"/>
      <c r="MIE7" s="66"/>
      <c r="MIN7" s="66"/>
      <c r="MIQ7" s="66"/>
      <c r="MIT7" s="66"/>
      <c r="MIW7" s="66"/>
      <c r="MJF7" s="66"/>
      <c r="MJL7" s="66"/>
      <c r="MJO7" s="66"/>
      <c r="MJR7" s="66"/>
      <c r="MJU7" s="66"/>
      <c r="MKA7" s="66"/>
      <c r="MKJ7" s="66"/>
      <c r="MKL7" s="66"/>
      <c r="MKM7" s="66"/>
      <c r="MKO7" s="66"/>
      <c r="MKR7" s="66"/>
      <c r="MKU7" s="66"/>
      <c r="MKX7" s="66"/>
      <c r="MLA7" s="66"/>
      <c r="MLD7" s="66"/>
      <c r="MLF7" s="66"/>
      <c r="MLH7" s="66"/>
      <c r="MLK7" s="66"/>
      <c r="MLN7" s="66"/>
      <c r="MLQ7" s="66"/>
      <c r="MLT7" s="66"/>
      <c r="MLW7" s="66"/>
      <c r="MLZ7" s="66"/>
      <c r="MMC7" s="66"/>
      <c r="MME7" s="66"/>
      <c r="MMH7" s="66"/>
      <c r="MMN7" s="66"/>
      <c r="MMT7" s="66"/>
      <c r="MMW7" s="66"/>
      <c r="MMY7" s="66"/>
      <c r="MNA7" s="66"/>
      <c r="MNB7" s="66"/>
      <c r="MNC7" s="66"/>
      <c r="MND7" s="66"/>
      <c r="MNE7" s="66"/>
      <c r="MNF7" s="66"/>
      <c r="MNX7" s="66"/>
      <c r="MNY7" s="66"/>
      <c r="MOB7" s="66"/>
      <c r="MOE7" s="66"/>
      <c r="MOG7" s="66"/>
      <c r="MOI7" s="66"/>
      <c r="MOL7" s="66"/>
      <c r="MOO7" s="66"/>
      <c r="MOR7" s="66"/>
      <c r="MOV7" s="66"/>
      <c r="MOY7" s="66"/>
      <c r="MPB7" s="66"/>
      <c r="MPJ7" s="66"/>
      <c r="MPV7" s="66"/>
      <c r="MPW7" s="66"/>
      <c r="MPX7" s="66"/>
      <c r="MPY7" s="66"/>
      <c r="MPZ7" s="66"/>
      <c r="MQA7" s="66"/>
      <c r="MQB7" s="66"/>
      <c r="MQC7" s="66"/>
      <c r="MQD7" s="66"/>
      <c r="MQE7" s="66"/>
      <c r="MQF7" s="66"/>
      <c r="MQG7" s="66"/>
      <c r="MQH7" s="66"/>
      <c r="MQI7" s="66"/>
      <c r="MQJ7" s="66"/>
      <c r="MQK7" s="66"/>
      <c r="MQL7" s="66"/>
      <c r="MQM7" s="66"/>
      <c r="MQN7" s="66"/>
      <c r="MQO7" s="66"/>
      <c r="MQP7" s="66"/>
      <c r="MQQ7" s="66"/>
      <c r="MQR7" s="66"/>
      <c r="MQS7" s="66"/>
      <c r="MQT7" s="66"/>
      <c r="MQU7" s="66"/>
      <c r="MQW7" s="66"/>
      <c r="MQX7" s="66"/>
      <c r="MQY7" s="66"/>
      <c r="MQZ7" s="66"/>
      <c r="MRA7" s="66"/>
      <c r="MRB7" s="66"/>
      <c r="MRC7" s="66"/>
      <c r="MRD7" s="66"/>
      <c r="MRE7" s="66"/>
      <c r="MRF7" s="66"/>
      <c r="MRG7" s="66"/>
      <c r="MRH7" s="66"/>
      <c r="MRI7" s="66"/>
      <c r="MRL7" s="66"/>
      <c r="MRO7" s="66"/>
      <c r="MRR7" s="66"/>
      <c r="MRU7" s="66"/>
      <c r="MRX7" s="66"/>
      <c r="MSA7" s="66"/>
      <c r="MSJ7" s="66"/>
      <c r="MSM7" s="66"/>
      <c r="MSP7" s="66"/>
      <c r="MSS7" s="66"/>
      <c r="MTB7" s="66"/>
      <c r="MTH7" s="66"/>
      <c r="MTK7" s="66"/>
      <c r="MTN7" s="66"/>
      <c r="MTQ7" s="66"/>
      <c r="MTW7" s="66"/>
      <c r="MUF7" s="66"/>
      <c r="MUH7" s="66"/>
      <c r="MUI7" s="66"/>
      <c r="MUK7" s="66"/>
      <c r="MUN7" s="66"/>
      <c r="MUQ7" s="66"/>
      <c r="MUT7" s="66"/>
      <c r="MUW7" s="66"/>
      <c r="MUZ7" s="66"/>
      <c r="MVB7" s="66"/>
      <c r="MVD7" s="66"/>
      <c r="MVG7" s="66"/>
      <c r="MVJ7" s="66"/>
      <c r="MVM7" s="66"/>
      <c r="MVP7" s="66"/>
      <c r="MVS7" s="66"/>
      <c r="MVV7" s="66"/>
      <c r="MVY7" s="66"/>
      <c r="MWA7" s="66"/>
      <c r="MWD7" s="66"/>
      <c r="MWJ7" s="66"/>
      <c r="MWP7" s="66"/>
      <c r="MWS7" s="66"/>
      <c r="MWU7" s="66"/>
      <c r="MWW7" s="66"/>
      <c r="MWX7" s="66"/>
      <c r="MWY7" s="66"/>
      <c r="MWZ7" s="66"/>
      <c r="MXA7" s="66"/>
      <c r="MXB7" s="66"/>
      <c r="MXT7" s="66"/>
      <c r="MXU7" s="66"/>
      <c r="MXX7" s="66"/>
      <c r="MYA7" s="66"/>
      <c r="MYC7" s="66"/>
      <c r="MYE7" s="66"/>
      <c r="MYH7" s="66"/>
      <c r="MYK7" s="66"/>
      <c r="MYN7" s="66"/>
      <c r="MYR7" s="66"/>
      <c r="MYU7" s="66"/>
      <c r="MYX7" s="66"/>
      <c r="MZF7" s="66"/>
      <c r="MZR7" s="66"/>
      <c r="MZS7" s="66"/>
      <c r="MZT7" s="66"/>
      <c r="MZU7" s="66"/>
      <c r="MZV7" s="66"/>
      <c r="MZW7" s="66"/>
      <c r="MZX7" s="66"/>
      <c r="MZY7" s="66"/>
      <c r="MZZ7" s="66"/>
      <c r="NAA7" s="66"/>
      <c r="NAB7" s="66"/>
      <c r="NAC7" s="66"/>
      <c r="NAD7" s="66"/>
      <c r="NAE7" s="66"/>
      <c r="NAF7" s="66"/>
      <c r="NAG7" s="66"/>
      <c r="NAH7" s="66"/>
      <c r="NAI7" s="66"/>
      <c r="NAJ7" s="66"/>
      <c r="NAK7" s="66"/>
      <c r="NAL7" s="66"/>
      <c r="NAM7" s="66"/>
      <c r="NAN7" s="66"/>
      <c r="NAO7" s="66"/>
      <c r="NAP7" s="66"/>
      <c r="NAQ7" s="66"/>
      <c r="NAS7" s="66"/>
      <c r="NAT7" s="66"/>
      <c r="NAU7" s="66"/>
      <c r="NAV7" s="66"/>
      <c r="NAW7" s="66"/>
      <c r="NAX7" s="66"/>
      <c r="NAY7" s="66"/>
      <c r="NAZ7" s="66"/>
      <c r="NBA7" s="66"/>
      <c r="NBB7" s="66"/>
      <c r="NBC7" s="66"/>
      <c r="NBD7" s="66"/>
      <c r="NBE7" s="66"/>
      <c r="NBH7" s="66"/>
      <c r="NBK7" s="66"/>
      <c r="NBN7" s="66"/>
      <c r="NBQ7" s="66"/>
      <c r="NBT7" s="66"/>
      <c r="NBW7" s="66"/>
      <c r="NCF7" s="66"/>
      <c r="NCI7" s="66"/>
      <c r="NCL7" s="66"/>
      <c r="NCO7" s="66"/>
      <c r="NCX7" s="66"/>
      <c r="NDD7" s="66"/>
      <c r="NDG7" s="66"/>
      <c r="NDJ7" s="66"/>
      <c r="NDM7" s="66"/>
      <c r="NDS7" s="66"/>
      <c r="NEB7" s="66"/>
      <c r="NED7" s="66"/>
      <c r="NEE7" s="66"/>
      <c r="NEG7" s="66"/>
      <c r="NEJ7" s="66"/>
      <c r="NEM7" s="66"/>
      <c r="NEP7" s="66"/>
      <c r="NES7" s="66"/>
      <c r="NEV7" s="66"/>
      <c r="NEX7" s="66"/>
      <c r="NEZ7" s="66"/>
      <c r="NFC7" s="66"/>
      <c r="NFF7" s="66"/>
      <c r="NFI7" s="66"/>
      <c r="NFL7" s="66"/>
      <c r="NFO7" s="66"/>
      <c r="NFR7" s="66"/>
      <c r="NFU7" s="66"/>
      <c r="NFW7" s="66"/>
      <c r="NFZ7" s="66"/>
      <c r="NGF7" s="66"/>
      <c r="NGL7" s="66"/>
      <c r="NGO7" s="66"/>
      <c r="NGQ7" s="66"/>
      <c r="NGS7" s="66"/>
      <c r="NGT7" s="66"/>
      <c r="NGU7" s="66"/>
      <c r="NGV7" s="66"/>
      <c r="NGW7" s="66"/>
      <c r="NGX7" s="66"/>
      <c r="NHP7" s="66"/>
      <c r="NHQ7" s="66"/>
      <c r="NHT7" s="66"/>
      <c r="NHW7" s="66"/>
      <c r="NHY7" s="66"/>
      <c r="NIA7" s="66"/>
      <c r="NID7" s="66"/>
      <c r="NIG7" s="66"/>
      <c r="NIJ7" s="66"/>
      <c r="NIN7" s="66"/>
      <c r="NIQ7" s="66"/>
      <c r="NIT7" s="66"/>
      <c r="NJB7" s="66"/>
      <c r="NJN7" s="66"/>
      <c r="NJO7" s="66"/>
      <c r="NJP7" s="66"/>
      <c r="NJQ7" s="66"/>
      <c r="NJR7" s="66"/>
      <c r="NJS7" s="66"/>
      <c r="NJT7" s="66"/>
      <c r="NJU7" s="66"/>
      <c r="NJV7" s="66"/>
      <c r="NJW7" s="66"/>
      <c r="NJX7" s="66"/>
      <c r="NJY7" s="66"/>
      <c r="NJZ7" s="66"/>
      <c r="NKA7" s="66"/>
      <c r="NKB7" s="66"/>
      <c r="NKC7" s="66"/>
      <c r="NKD7" s="66"/>
      <c r="NKE7" s="66"/>
      <c r="NKF7" s="66"/>
      <c r="NKG7" s="66"/>
      <c r="NKH7" s="66"/>
      <c r="NKI7" s="66"/>
      <c r="NKJ7" s="66"/>
      <c r="NKK7" s="66"/>
      <c r="NKL7" s="66"/>
      <c r="NKM7" s="66"/>
      <c r="NKO7" s="66"/>
      <c r="NKP7" s="66"/>
      <c r="NKQ7" s="66"/>
      <c r="NKR7" s="66"/>
      <c r="NKS7" s="66"/>
      <c r="NKT7" s="66"/>
      <c r="NKU7" s="66"/>
      <c r="NKV7" s="66"/>
      <c r="NKW7" s="66"/>
      <c r="NKX7" s="66"/>
      <c r="NKY7" s="66"/>
      <c r="NKZ7" s="66"/>
      <c r="NLA7" s="66"/>
      <c r="NLD7" s="66"/>
      <c r="NLG7" s="66"/>
      <c r="NLJ7" s="66"/>
      <c r="NLM7" s="66"/>
      <c r="NLP7" s="66"/>
      <c r="NLS7" s="66"/>
      <c r="NMB7" s="66"/>
      <c r="NME7" s="66"/>
      <c r="NMH7" s="66"/>
      <c r="NMK7" s="66"/>
      <c r="NMT7" s="66"/>
      <c r="NMZ7" s="66"/>
      <c r="NNC7" s="66"/>
      <c r="NNF7" s="66"/>
      <c r="NNI7" s="66"/>
      <c r="NNO7" s="66"/>
      <c r="NNX7" s="66"/>
      <c r="NNZ7" s="66"/>
      <c r="NOA7" s="66"/>
      <c r="NOC7" s="66"/>
      <c r="NOF7" s="66"/>
      <c r="NOI7" s="66"/>
      <c r="NOL7" s="66"/>
      <c r="NOO7" s="66"/>
      <c r="NOR7" s="66"/>
      <c r="NOT7" s="66"/>
      <c r="NOV7" s="66"/>
      <c r="NOY7" s="66"/>
      <c r="NPB7" s="66"/>
      <c r="NPE7" s="66"/>
      <c r="NPH7" s="66"/>
      <c r="NPK7" s="66"/>
      <c r="NPN7" s="66"/>
      <c r="NPQ7" s="66"/>
      <c r="NPS7" s="66"/>
      <c r="NPV7" s="66"/>
      <c r="NQB7" s="66"/>
      <c r="NQH7" s="66"/>
      <c r="NQK7" s="66"/>
      <c r="NQM7" s="66"/>
      <c r="NQO7" s="66"/>
      <c r="NQP7" s="66"/>
      <c r="NQQ7" s="66"/>
      <c r="NQR7" s="66"/>
      <c r="NQS7" s="66"/>
      <c r="NQT7" s="66"/>
      <c r="NRL7" s="66"/>
      <c r="NRM7" s="66"/>
      <c r="NRP7" s="66"/>
      <c r="NRS7" s="66"/>
      <c r="NRU7" s="66"/>
      <c r="NRW7" s="66"/>
      <c r="NRZ7" s="66"/>
      <c r="NSC7" s="66"/>
      <c r="NSF7" s="66"/>
      <c r="NSJ7" s="66"/>
      <c r="NSM7" s="66"/>
      <c r="NSP7" s="66"/>
      <c r="NSX7" s="66"/>
      <c r="NTJ7" s="66"/>
      <c r="NTK7" s="66"/>
      <c r="NTL7" s="66"/>
      <c r="NTM7" s="66"/>
      <c r="NTN7" s="66"/>
      <c r="NTO7" s="66"/>
      <c r="NTP7" s="66"/>
      <c r="NTQ7" s="66"/>
      <c r="NTR7" s="66"/>
      <c r="NTS7" s="66"/>
      <c r="NTT7" s="66"/>
      <c r="NTU7" s="66"/>
      <c r="NTV7" s="66"/>
      <c r="NTW7" s="66"/>
      <c r="NTX7" s="66"/>
      <c r="NTY7" s="66"/>
      <c r="NTZ7" s="66"/>
      <c r="NUA7" s="66"/>
      <c r="NUB7" s="66"/>
      <c r="NUC7" s="66"/>
      <c r="NUD7" s="66"/>
      <c r="NUE7" s="66"/>
      <c r="NUF7" s="66"/>
      <c r="NUG7" s="66"/>
      <c r="NUH7" s="66"/>
      <c r="NUI7" s="66"/>
      <c r="NUK7" s="66"/>
      <c r="NUL7" s="66"/>
      <c r="NUM7" s="66"/>
      <c r="NUN7" s="66"/>
      <c r="NUO7" s="66"/>
      <c r="NUP7" s="66"/>
      <c r="NUQ7" s="66"/>
      <c r="NUR7" s="66"/>
      <c r="NUS7" s="66"/>
      <c r="NUT7" s="66"/>
      <c r="NUU7" s="66"/>
      <c r="NUV7" s="66"/>
      <c r="NUW7" s="66"/>
      <c r="NUZ7" s="66"/>
      <c r="NVC7" s="66"/>
      <c r="NVF7" s="66"/>
      <c r="NVI7" s="66"/>
      <c r="NVL7" s="66"/>
      <c r="NVO7" s="66"/>
      <c r="NVX7" s="66"/>
      <c r="NWA7" s="66"/>
      <c r="NWD7" s="66"/>
      <c r="NWG7" s="66"/>
      <c r="NWP7" s="66"/>
      <c r="NWV7" s="66"/>
      <c r="NWY7" s="66"/>
      <c r="NXB7" s="66"/>
      <c r="NXE7" s="66"/>
      <c r="NXK7" s="66"/>
      <c r="NXT7" s="66"/>
      <c r="NXV7" s="66"/>
      <c r="NXW7" s="66"/>
      <c r="NXY7" s="66"/>
      <c r="NYB7" s="66"/>
      <c r="NYE7" s="66"/>
      <c r="NYH7" s="66"/>
      <c r="NYK7" s="66"/>
      <c r="NYN7" s="66"/>
      <c r="NYP7" s="66"/>
      <c r="NYR7" s="66"/>
      <c r="NYU7" s="66"/>
      <c r="NYX7" s="66"/>
      <c r="NZA7" s="66"/>
      <c r="NZD7" s="66"/>
      <c r="NZG7" s="66"/>
      <c r="NZJ7" s="66"/>
      <c r="NZM7" s="66"/>
      <c r="NZO7" s="66"/>
      <c r="NZR7" s="66"/>
      <c r="NZX7" s="66"/>
      <c r="OAD7" s="66"/>
      <c r="OAG7" s="66"/>
      <c r="OAI7" s="66"/>
      <c r="OAK7" s="66"/>
      <c r="OAL7" s="66"/>
      <c r="OAM7" s="66"/>
      <c r="OAN7" s="66"/>
      <c r="OAO7" s="66"/>
      <c r="OAP7" s="66"/>
      <c r="OBH7" s="66"/>
      <c r="OBI7" s="66"/>
      <c r="OBL7" s="66"/>
      <c r="OBO7" s="66"/>
      <c r="OBQ7" s="66"/>
      <c r="OBS7" s="66"/>
      <c r="OBV7" s="66"/>
      <c r="OBY7" s="66"/>
      <c r="OCB7" s="66"/>
      <c r="OCF7" s="66"/>
      <c r="OCI7" s="66"/>
      <c r="OCL7" s="66"/>
      <c r="OCT7" s="66"/>
      <c r="ODF7" s="66"/>
      <c r="ODG7" s="66"/>
      <c r="ODH7" s="66"/>
      <c r="ODI7" s="66"/>
      <c r="ODJ7" s="66"/>
      <c r="ODK7" s="66"/>
      <c r="ODL7" s="66"/>
      <c r="ODM7" s="66"/>
      <c r="ODN7" s="66"/>
      <c r="ODO7" s="66"/>
      <c r="ODP7" s="66"/>
      <c r="ODQ7" s="66"/>
      <c r="ODR7" s="66"/>
      <c r="ODS7" s="66"/>
      <c r="ODT7" s="66"/>
      <c r="ODU7" s="66"/>
      <c r="ODV7" s="66"/>
      <c r="ODW7" s="66"/>
      <c r="ODX7" s="66"/>
      <c r="ODY7" s="66"/>
      <c r="ODZ7" s="66"/>
      <c r="OEA7" s="66"/>
      <c r="OEB7" s="66"/>
      <c r="OEC7" s="66"/>
      <c r="OED7" s="66"/>
      <c r="OEE7" s="66"/>
      <c r="OEG7" s="66"/>
      <c r="OEH7" s="66"/>
      <c r="OEI7" s="66"/>
      <c r="OEJ7" s="66"/>
      <c r="OEK7" s="66"/>
      <c r="OEL7" s="66"/>
      <c r="OEM7" s="66"/>
      <c r="OEN7" s="66"/>
      <c r="OEO7" s="66"/>
      <c r="OEP7" s="66"/>
      <c r="OEQ7" s="66"/>
      <c r="OER7" s="66"/>
      <c r="OES7" s="66"/>
      <c r="OEV7" s="66"/>
      <c r="OEY7" s="66"/>
      <c r="OFB7" s="66"/>
      <c r="OFE7" s="66"/>
      <c r="OFH7" s="66"/>
      <c r="OFK7" s="66"/>
      <c r="OFT7" s="66"/>
      <c r="OFW7" s="66"/>
      <c r="OFZ7" s="66"/>
      <c r="OGC7" s="66"/>
      <c r="OGL7" s="66"/>
      <c r="OGR7" s="66"/>
      <c r="OGU7" s="66"/>
      <c r="OGX7" s="66"/>
      <c r="OHA7" s="66"/>
      <c r="OHG7" s="66"/>
      <c r="OHP7" s="66"/>
      <c r="OHR7" s="66"/>
      <c r="OHS7" s="66"/>
      <c r="OHU7" s="66"/>
      <c r="OHX7" s="66"/>
      <c r="OIA7" s="66"/>
      <c r="OID7" s="66"/>
      <c r="OIG7" s="66"/>
      <c r="OIJ7" s="66"/>
      <c r="OIL7" s="66"/>
      <c r="OIN7" s="66"/>
      <c r="OIQ7" s="66"/>
      <c r="OIT7" s="66"/>
      <c r="OIW7" s="66"/>
      <c r="OIZ7" s="66"/>
      <c r="OJC7" s="66"/>
      <c r="OJF7" s="66"/>
      <c r="OJI7" s="66"/>
      <c r="OJK7" s="66"/>
      <c r="OJN7" s="66"/>
      <c r="OJT7" s="66"/>
      <c r="OJZ7" s="66"/>
      <c r="OKC7" s="66"/>
      <c r="OKE7" s="66"/>
      <c r="OKG7" s="66"/>
      <c r="OKH7" s="66"/>
      <c r="OKI7" s="66"/>
      <c r="OKJ7" s="66"/>
      <c r="OKK7" s="66"/>
      <c r="OKL7" s="66"/>
      <c r="OLD7" s="66"/>
      <c r="OLE7" s="66"/>
      <c r="OLH7" s="66"/>
      <c r="OLK7" s="66"/>
      <c r="OLM7" s="66"/>
      <c r="OLO7" s="66"/>
      <c r="OLR7" s="66"/>
      <c r="OLU7" s="66"/>
      <c r="OLX7" s="66"/>
      <c r="OMB7" s="66"/>
      <c r="OME7" s="66"/>
      <c r="OMH7" s="66"/>
      <c r="OMP7" s="66"/>
      <c r="ONB7" s="66"/>
      <c r="ONC7" s="66"/>
      <c r="OND7" s="66"/>
      <c r="ONE7" s="66"/>
      <c r="ONF7" s="66"/>
      <c r="ONG7" s="66"/>
      <c r="ONH7" s="66"/>
      <c r="ONI7" s="66"/>
      <c r="ONJ7" s="66"/>
      <c r="ONK7" s="66"/>
      <c r="ONL7" s="66"/>
      <c r="ONM7" s="66"/>
      <c r="ONN7" s="66"/>
      <c r="ONO7" s="66"/>
      <c r="ONP7" s="66"/>
      <c r="ONQ7" s="66"/>
      <c r="ONR7" s="66"/>
      <c r="ONS7" s="66"/>
      <c r="ONT7" s="66"/>
      <c r="ONU7" s="66"/>
      <c r="ONV7" s="66"/>
      <c r="ONW7" s="66"/>
      <c r="ONX7" s="66"/>
      <c r="ONY7" s="66"/>
      <c r="ONZ7" s="66"/>
      <c r="OOA7" s="66"/>
      <c r="OOC7" s="66"/>
      <c r="OOD7" s="66"/>
      <c r="OOE7" s="66"/>
      <c r="OOF7" s="66"/>
      <c r="OOG7" s="66"/>
      <c r="OOH7" s="66"/>
      <c r="OOI7" s="66"/>
      <c r="OOJ7" s="66"/>
      <c r="OOK7" s="66"/>
      <c r="OOL7" s="66"/>
      <c r="OOM7" s="66"/>
      <c r="OON7" s="66"/>
      <c r="OOO7" s="66"/>
      <c r="OOR7" s="66"/>
      <c r="OOU7" s="66"/>
      <c r="OOX7" s="66"/>
      <c r="OPA7" s="66"/>
      <c r="OPD7" s="66"/>
      <c r="OPG7" s="66"/>
      <c r="OPP7" s="66"/>
      <c r="OPS7" s="66"/>
      <c r="OPV7" s="66"/>
      <c r="OPY7" s="66"/>
      <c r="OQH7" s="66"/>
      <c r="OQN7" s="66"/>
      <c r="OQQ7" s="66"/>
      <c r="OQT7" s="66"/>
      <c r="OQW7" s="66"/>
      <c r="ORC7" s="66"/>
      <c r="ORL7" s="66"/>
      <c r="ORN7" s="66"/>
      <c r="ORO7" s="66"/>
      <c r="ORQ7" s="66"/>
      <c r="ORT7" s="66"/>
      <c r="ORW7" s="66"/>
      <c r="ORZ7" s="66"/>
      <c r="OSC7" s="66"/>
      <c r="OSF7" s="66"/>
      <c r="OSH7" s="66"/>
      <c r="OSJ7" s="66"/>
      <c r="OSM7" s="66"/>
      <c r="OSP7" s="66"/>
      <c r="OSS7" s="66"/>
      <c r="OSV7" s="66"/>
      <c r="OSY7" s="66"/>
      <c r="OTB7" s="66"/>
      <c r="OTE7" s="66"/>
      <c r="OTG7" s="66"/>
      <c r="OTJ7" s="66"/>
      <c r="OTP7" s="66"/>
      <c r="OTV7" s="66"/>
      <c r="OTY7" s="66"/>
      <c r="OUA7" s="66"/>
      <c r="OUC7" s="66"/>
      <c r="OUD7" s="66"/>
      <c r="OUE7" s="66"/>
      <c r="OUF7" s="66"/>
      <c r="OUG7" s="66"/>
      <c r="OUH7" s="66"/>
      <c r="OUZ7" s="66"/>
      <c r="OVA7" s="66"/>
      <c r="OVD7" s="66"/>
      <c r="OVG7" s="66"/>
      <c r="OVI7" s="66"/>
      <c r="OVK7" s="66"/>
      <c r="OVN7" s="66"/>
      <c r="OVQ7" s="66"/>
      <c r="OVT7" s="66"/>
      <c r="OVX7" s="66"/>
      <c r="OWA7" s="66"/>
      <c r="OWD7" s="66"/>
      <c r="OWL7" s="66"/>
      <c r="OWX7" s="66"/>
      <c r="OWY7" s="66"/>
      <c r="OWZ7" s="66"/>
      <c r="OXA7" s="66"/>
      <c r="OXB7" s="66"/>
      <c r="OXC7" s="66"/>
      <c r="OXD7" s="66"/>
      <c r="OXE7" s="66"/>
      <c r="OXF7" s="66"/>
      <c r="OXG7" s="66"/>
      <c r="OXH7" s="66"/>
      <c r="OXI7" s="66"/>
      <c r="OXJ7" s="66"/>
      <c r="OXK7" s="66"/>
      <c r="OXL7" s="66"/>
      <c r="OXM7" s="66"/>
      <c r="OXN7" s="66"/>
      <c r="OXO7" s="66"/>
      <c r="OXP7" s="66"/>
      <c r="OXQ7" s="66"/>
      <c r="OXR7" s="66"/>
      <c r="OXS7" s="66"/>
      <c r="OXT7" s="66"/>
      <c r="OXU7" s="66"/>
      <c r="OXV7" s="66"/>
      <c r="OXW7" s="66"/>
      <c r="OXY7" s="66"/>
      <c r="OXZ7" s="66"/>
      <c r="OYA7" s="66"/>
      <c r="OYB7" s="66"/>
      <c r="OYC7" s="66"/>
      <c r="OYD7" s="66"/>
      <c r="OYE7" s="66"/>
      <c r="OYF7" s="66"/>
      <c r="OYG7" s="66"/>
      <c r="OYH7" s="66"/>
      <c r="OYI7" s="66"/>
      <c r="OYJ7" s="66"/>
      <c r="OYK7" s="66"/>
      <c r="OYN7" s="66"/>
      <c r="OYQ7" s="66"/>
      <c r="OYT7" s="66"/>
      <c r="OYW7" s="66"/>
      <c r="OYZ7" s="66"/>
      <c r="OZC7" s="66"/>
      <c r="OZL7" s="66"/>
      <c r="OZO7" s="66"/>
      <c r="OZR7" s="66"/>
      <c r="OZU7" s="66"/>
      <c r="PAD7" s="66"/>
      <c r="PAJ7" s="66"/>
      <c r="PAM7" s="66"/>
      <c r="PAP7" s="66"/>
      <c r="PAS7" s="66"/>
      <c r="PAY7" s="66"/>
      <c r="PBH7" s="66"/>
      <c r="PBJ7" s="66"/>
      <c r="PBK7" s="66"/>
      <c r="PBM7" s="66"/>
      <c r="PBP7" s="66"/>
      <c r="PBS7" s="66"/>
      <c r="PBV7" s="66"/>
      <c r="PBY7" s="66"/>
      <c r="PCB7" s="66"/>
      <c r="PCD7" s="66"/>
      <c r="PCF7" s="66"/>
      <c r="PCI7" s="66"/>
      <c r="PCL7" s="66"/>
      <c r="PCO7" s="66"/>
      <c r="PCR7" s="66"/>
      <c r="PCU7" s="66"/>
      <c r="PCX7" s="66"/>
      <c r="PDA7" s="66"/>
      <c r="PDC7" s="66"/>
      <c r="PDF7" s="66"/>
      <c r="PDL7" s="66"/>
      <c r="PDR7" s="66"/>
      <c r="PDU7" s="66"/>
      <c r="PDW7" s="66"/>
      <c r="PDY7" s="66"/>
      <c r="PDZ7" s="66"/>
      <c r="PEA7" s="66"/>
      <c r="PEB7" s="66"/>
      <c r="PEC7" s="66"/>
      <c r="PED7" s="66"/>
      <c r="PEV7" s="66"/>
      <c r="PEW7" s="66"/>
      <c r="PEZ7" s="66"/>
      <c r="PFC7" s="66"/>
      <c r="PFE7" s="66"/>
      <c r="PFG7" s="66"/>
      <c r="PFJ7" s="66"/>
      <c r="PFM7" s="66"/>
      <c r="PFP7" s="66"/>
      <c r="PFT7" s="66"/>
      <c r="PFW7" s="66"/>
      <c r="PFZ7" s="66"/>
      <c r="PGH7" s="66"/>
      <c r="PGT7" s="66"/>
      <c r="PGU7" s="66"/>
      <c r="PGV7" s="66"/>
      <c r="PGW7" s="66"/>
      <c r="PGX7" s="66"/>
      <c r="PGY7" s="66"/>
      <c r="PGZ7" s="66"/>
      <c r="PHA7" s="66"/>
      <c r="PHB7" s="66"/>
      <c r="PHC7" s="66"/>
      <c r="PHD7" s="66"/>
      <c r="PHE7" s="66"/>
      <c r="PHF7" s="66"/>
      <c r="PHG7" s="66"/>
      <c r="PHH7" s="66"/>
      <c r="PHI7" s="66"/>
      <c r="PHJ7" s="66"/>
      <c r="PHK7" s="66"/>
      <c r="PHL7" s="66"/>
      <c r="PHM7" s="66"/>
      <c r="PHN7" s="66"/>
      <c r="PHO7" s="66"/>
      <c r="PHP7" s="66"/>
      <c r="PHQ7" s="66"/>
      <c r="PHR7" s="66"/>
      <c r="PHS7" s="66"/>
      <c r="PHU7" s="66"/>
      <c r="PHV7" s="66"/>
      <c r="PHW7" s="66"/>
      <c r="PHX7" s="66"/>
      <c r="PHY7" s="66"/>
      <c r="PHZ7" s="66"/>
      <c r="PIA7" s="66"/>
      <c r="PIB7" s="66"/>
      <c r="PIC7" s="66"/>
      <c r="PID7" s="66"/>
      <c r="PIE7" s="66"/>
      <c r="PIF7" s="66"/>
      <c r="PIG7" s="66"/>
      <c r="PIJ7" s="66"/>
      <c r="PIM7" s="66"/>
      <c r="PIP7" s="66"/>
      <c r="PIS7" s="66"/>
      <c r="PIV7" s="66"/>
      <c r="PIY7" s="66"/>
      <c r="PJH7" s="66"/>
      <c r="PJK7" s="66"/>
      <c r="PJN7" s="66"/>
      <c r="PJQ7" s="66"/>
      <c r="PJZ7" s="66"/>
      <c r="PKF7" s="66"/>
      <c r="PKI7" s="66"/>
      <c r="PKL7" s="66"/>
      <c r="PKO7" s="66"/>
      <c r="PKU7" s="66"/>
      <c r="PLD7" s="66"/>
      <c r="PLF7" s="66"/>
      <c r="PLG7" s="66"/>
      <c r="PLI7" s="66"/>
      <c r="PLL7" s="66"/>
      <c r="PLO7" s="66"/>
      <c r="PLR7" s="66"/>
      <c r="PLU7" s="66"/>
      <c r="PLX7" s="66"/>
      <c r="PLZ7" s="66"/>
      <c r="PMB7" s="66"/>
      <c r="PME7" s="66"/>
      <c r="PMH7" s="66"/>
      <c r="PMK7" s="66"/>
      <c r="PMN7" s="66"/>
      <c r="PMQ7" s="66"/>
      <c r="PMT7" s="66"/>
      <c r="PMW7" s="66"/>
      <c r="PMY7" s="66"/>
      <c r="PNB7" s="66"/>
      <c r="PNH7" s="66"/>
      <c r="PNN7" s="66"/>
      <c r="PNQ7" s="66"/>
      <c r="PNS7" s="66"/>
      <c r="PNU7" s="66"/>
      <c r="PNV7" s="66"/>
      <c r="PNW7" s="66"/>
      <c r="PNX7" s="66"/>
      <c r="PNY7" s="66"/>
      <c r="PNZ7" s="66"/>
      <c r="POR7" s="66"/>
      <c r="POS7" s="66"/>
      <c r="POV7" s="66"/>
      <c r="POY7" s="66"/>
      <c r="PPA7" s="66"/>
      <c r="PPC7" s="66"/>
      <c r="PPF7" s="66"/>
      <c r="PPI7" s="66"/>
      <c r="PPL7" s="66"/>
      <c r="PPP7" s="66"/>
      <c r="PPS7" s="66"/>
      <c r="PPV7" s="66"/>
      <c r="PQD7" s="66"/>
      <c r="PQP7" s="66"/>
      <c r="PQQ7" s="66"/>
      <c r="PQR7" s="66"/>
      <c r="PQS7" s="66"/>
      <c r="PQT7" s="66"/>
      <c r="PQU7" s="66"/>
      <c r="PQV7" s="66"/>
      <c r="PQW7" s="66"/>
      <c r="PQX7" s="66"/>
      <c r="PQY7" s="66"/>
      <c r="PQZ7" s="66"/>
      <c r="PRA7" s="66"/>
      <c r="PRB7" s="66"/>
      <c r="PRC7" s="66"/>
      <c r="PRD7" s="66"/>
      <c r="PRE7" s="66"/>
      <c r="PRF7" s="66"/>
      <c r="PRG7" s="66"/>
      <c r="PRH7" s="66"/>
      <c r="PRI7" s="66"/>
      <c r="PRJ7" s="66"/>
      <c r="PRK7" s="66"/>
      <c r="PRL7" s="66"/>
      <c r="PRM7" s="66"/>
      <c r="PRN7" s="66"/>
      <c r="PRO7" s="66"/>
      <c r="PRQ7" s="66"/>
      <c r="PRR7" s="66"/>
      <c r="PRS7" s="66"/>
      <c r="PRT7" s="66"/>
      <c r="PRU7" s="66"/>
      <c r="PRV7" s="66"/>
      <c r="PRW7" s="66"/>
      <c r="PRX7" s="66"/>
      <c r="PRY7" s="66"/>
      <c r="PRZ7" s="66"/>
      <c r="PSA7" s="66"/>
      <c r="PSB7" s="66"/>
      <c r="PSC7" s="66"/>
      <c r="PSF7" s="66"/>
      <c r="PSI7" s="66"/>
      <c r="PSL7" s="66"/>
      <c r="PSO7" s="66"/>
      <c r="PSR7" s="66"/>
      <c r="PSU7" s="66"/>
      <c r="PTD7" s="66"/>
      <c r="PTG7" s="66"/>
      <c r="PTJ7" s="66"/>
      <c r="PTM7" s="66"/>
      <c r="PTV7" s="66"/>
      <c r="PUB7" s="66"/>
      <c r="PUE7" s="66"/>
      <c r="PUH7" s="66"/>
      <c r="PUK7" s="66"/>
      <c r="PUQ7" s="66"/>
      <c r="PUZ7" s="66"/>
      <c r="PVB7" s="66"/>
      <c r="PVC7" s="66"/>
      <c r="PVE7" s="66"/>
      <c r="PVH7" s="66"/>
      <c r="PVK7" s="66"/>
      <c r="PVN7" s="66"/>
      <c r="PVQ7" s="66"/>
      <c r="PVT7" s="66"/>
      <c r="PVV7" s="66"/>
      <c r="PVX7" s="66"/>
      <c r="PWA7" s="66"/>
      <c r="PWD7" s="66"/>
      <c r="PWG7" s="66"/>
      <c r="PWJ7" s="66"/>
      <c r="PWM7" s="66"/>
      <c r="PWP7" s="66"/>
      <c r="PWS7" s="66"/>
      <c r="PWU7" s="66"/>
      <c r="PWX7" s="66"/>
      <c r="PXD7" s="66"/>
      <c r="PXJ7" s="66"/>
      <c r="PXM7" s="66"/>
      <c r="PXO7" s="66"/>
      <c r="PXQ7" s="66"/>
      <c r="PXR7" s="66"/>
      <c r="PXS7" s="66"/>
      <c r="PXT7" s="66"/>
      <c r="PXU7" s="66"/>
      <c r="PXV7" s="66"/>
      <c r="PYN7" s="66"/>
      <c r="PYO7" s="66"/>
      <c r="PYR7" s="66"/>
      <c r="PYU7" s="66"/>
      <c r="PYW7" s="66"/>
      <c r="PYY7" s="66"/>
      <c r="PZB7" s="66"/>
      <c r="PZE7" s="66"/>
      <c r="PZH7" s="66"/>
      <c r="PZL7" s="66"/>
      <c r="PZO7" s="66"/>
      <c r="PZR7" s="66"/>
      <c r="PZZ7" s="66"/>
      <c r="QAL7" s="66"/>
      <c r="QAM7" s="66"/>
      <c r="QAN7" s="66"/>
      <c r="QAO7" s="66"/>
      <c r="QAP7" s="66"/>
      <c r="QAQ7" s="66"/>
      <c r="QAR7" s="66"/>
      <c r="QAS7" s="66"/>
      <c r="QAT7" s="66"/>
      <c r="QAU7" s="66"/>
      <c r="QAV7" s="66"/>
      <c r="QAW7" s="66"/>
      <c r="QAX7" s="66"/>
      <c r="QAY7" s="66"/>
      <c r="QAZ7" s="66"/>
      <c r="QBA7" s="66"/>
      <c r="QBB7" s="66"/>
      <c r="QBC7" s="66"/>
      <c r="QBD7" s="66"/>
      <c r="QBE7" s="66"/>
      <c r="QBF7" s="66"/>
      <c r="QBG7" s="66"/>
      <c r="QBH7" s="66"/>
      <c r="QBI7" s="66"/>
      <c r="QBJ7" s="66"/>
      <c r="QBK7" s="66"/>
      <c r="QBM7" s="66"/>
      <c r="QBN7" s="66"/>
      <c r="QBO7" s="66"/>
      <c r="QBP7" s="66"/>
      <c r="QBQ7" s="66"/>
      <c r="QBR7" s="66"/>
      <c r="QBS7" s="66"/>
      <c r="QBT7" s="66"/>
      <c r="QBU7" s="66"/>
      <c r="QBV7" s="66"/>
      <c r="QBW7" s="66"/>
      <c r="QBX7" s="66"/>
      <c r="QBY7" s="66"/>
      <c r="QCB7" s="66"/>
      <c r="QCE7" s="66"/>
      <c r="QCH7" s="66"/>
      <c r="QCK7" s="66"/>
      <c r="QCN7" s="66"/>
      <c r="QCQ7" s="66"/>
      <c r="QCZ7" s="66"/>
      <c r="QDC7" s="66"/>
      <c r="QDF7" s="66"/>
      <c r="QDI7" s="66"/>
      <c r="QDR7" s="66"/>
      <c r="QDX7" s="66"/>
      <c r="QEA7" s="66"/>
      <c r="QED7" s="66"/>
      <c r="QEG7" s="66"/>
      <c r="QEM7" s="66"/>
      <c r="QEV7" s="66"/>
      <c r="QEX7" s="66"/>
      <c r="QEY7" s="66"/>
      <c r="QFA7" s="66"/>
      <c r="QFD7" s="66"/>
      <c r="QFG7" s="66"/>
      <c r="QFJ7" s="66"/>
      <c r="QFM7" s="66"/>
      <c r="QFP7" s="66"/>
      <c r="QFR7" s="66"/>
      <c r="QFT7" s="66"/>
      <c r="QFW7" s="66"/>
      <c r="QFZ7" s="66"/>
      <c r="QGC7" s="66"/>
      <c r="QGF7" s="66"/>
      <c r="QGI7" s="66"/>
      <c r="QGL7" s="66"/>
      <c r="QGO7" s="66"/>
      <c r="QGQ7" s="66"/>
      <c r="QGT7" s="66"/>
      <c r="QGZ7" s="66"/>
      <c r="QHF7" s="66"/>
      <c r="QHI7" s="66"/>
      <c r="QHK7" s="66"/>
      <c r="QHM7" s="66"/>
      <c r="QHN7" s="66"/>
      <c r="QHO7" s="66"/>
      <c r="QHP7" s="66"/>
      <c r="QHQ7" s="66"/>
      <c r="QHR7" s="66"/>
      <c r="QIJ7" s="66"/>
      <c r="QIK7" s="66"/>
      <c r="QIN7" s="66"/>
      <c r="QIQ7" s="66"/>
      <c r="QIS7" s="66"/>
      <c r="QIU7" s="66"/>
      <c r="QIX7" s="66"/>
      <c r="QJA7" s="66"/>
      <c r="QJD7" s="66"/>
      <c r="QJH7" s="66"/>
      <c r="QJK7" s="66"/>
      <c r="QJN7" s="66"/>
      <c r="QJV7" s="66"/>
      <c r="QKH7" s="66"/>
      <c r="QKI7" s="66"/>
      <c r="QKJ7" s="66"/>
      <c r="QKK7" s="66"/>
      <c r="QKL7" s="66"/>
      <c r="QKM7" s="66"/>
      <c r="QKN7" s="66"/>
      <c r="QKO7" s="66"/>
      <c r="QKP7" s="66"/>
      <c r="QKQ7" s="66"/>
      <c r="QKR7" s="66"/>
      <c r="QKS7" s="66"/>
      <c r="QKT7" s="66"/>
      <c r="QKU7" s="66"/>
      <c r="QKV7" s="66"/>
      <c r="QKW7" s="66"/>
      <c r="QKX7" s="66"/>
      <c r="QKY7" s="66"/>
      <c r="QKZ7" s="66"/>
      <c r="QLA7" s="66"/>
      <c r="QLB7" s="66"/>
      <c r="QLC7" s="66"/>
      <c r="QLD7" s="66"/>
      <c r="QLE7" s="66"/>
      <c r="QLF7" s="66"/>
      <c r="QLG7" s="66"/>
      <c r="QLI7" s="66"/>
      <c r="QLJ7" s="66"/>
      <c r="QLK7" s="66"/>
      <c r="QLL7" s="66"/>
      <c r="QLM7" s="66"/>
      <c r="QLN7" s="66"/>
      <c r="QLO7" s="66"/>
      <c r="QLP7" s="66"/>
      <c r="QLQ7" s="66"/>
      <c r="QLR7" s="66"/>
      <c r="QLS7" s="66"/>
      <c r="QLT7" s="66"/>
      <c r="QLU7" s="66"/>
      <c r="QLX7" s="66"/>
      <c r="QMA7" s="66"/>
      <c r="QMD7" s="66"/>
      <c r="QMG7" s="66"/>
      <c r="QMJ7" s="66"/>
      <c r="QMM7" s="66"/>
      <c r="QMV7" s="66"/>
      <c r="QMY7" s="66"/>
      <c r="QNB7" s="66"/>
      <c r="QNE7" s="66"/>
      <c r="QNN7" s="66"/>
      <c r="QNT7" s="66"/>
      <c r="QNW7" s="66"/>
      <c r="QNZ7" s="66"/>
      <c r="QOC7" s="66"/>
      <c r="QOI7" s="66"/>
      <c r="QOR7" s="66"/>
      <c r="QOT7" s="66"/>
      <c r="QOU7" s="66"/>
      <c r="QOW7" s="66"/>
      <c r="QOZ7" s="66"/>
      <c r="QPC7" s="66"/>
      <c r="QPF7" s="66"/>
      <c r="QPI7" s="66"/>
      <c r="QPL7" s="66"/>
      <c r="QPN7" s="66"/>
      <c r="QPP7" s="66"/>
      <c r="QPS7" s="66"/>
      <c r="QPV7" s="66"/>
      <c r="QPY7" s="66"/>
      <c r="QQB7" s="66"/>
      <c r="QQE7" s="66"/>
      <c r="QQH7" s="66"/>
      <c r="QQK7" s="66"/>
      <c r="QQM7" s="66"/>
      <c r="QQP7" s="66"/>
      <c r="QQV7" s="66"/>
      <c r="QRB7" s="66"/>
      <c r="QRE7" s="66"/>
      <c r="QRG7" s="66"/>
      <c r="QRI7" s="66"/>
      <c r="QRJ7" s="66"/>
      <c r="QRK7" s="66"/>
      <c r="QRL7" s="66"/>
      <c r="QRM7" s="66"/>
      <c r="QRN7" s="66"/>
      <c r="QSF7" s="66"/>
      <c r="QSG7" s="66"/>
      <c r="QSJ7" s="66"/>
      <c r="QSM7" s="66"/>
      <c r="QSO7" s="66"/>
      <c r="QSQ7" s="66"/>
      <c r="QST7" s="66"/>
      <c r="QSW7" s="66"/>
      <c r="QSZ7" s="66"/>
      <c r="QTD7" s="66"/>
      <c r="QTG7" s="66"/>
      <c r="QTJ7" s="66"/>
      <c r="QTR7" s="66"/>
      <c r="QUD7" s="66"/>
      <c r="QUE7" s="66"/>
      <c r="QUF7" s="66"/>
      <c r="QUG7" s="66"/>
      <c r="QUH7" s="66"/>
      <c r="QUI7" s="66"/>
      <c r="QUJ7" s="66"/>
      <c r="QUK7" s="66"/>
      <c r="QUL7" s="66"/>
      <c r="QUM7" s="66"/>
      <c r="QUN7" s="66"/>
      <c r="QUO7" s="66"/>
      <c r="QUP7" s="66"/>
      <c r="QUQ7" s="66"/>
      <c r="QUR7" s="66"/>
      <c r="QUS7" s="66"/>
      <c r="QUT7" s="66"/>
      <c r="QUU7" s="66"/>
      <c r="QUV7" s="66"/>
      <c r="QUW7" s="66"/>
      <c r="QUX7" s="66"/>
      <c r="QUY7" s="66"/>
      <c r="QUZ7" s="66"/>
      <c r="QVA7" s="66"/>
      <c r="QVB7" s="66"/>
      <c r="QVC7" s="66"/>
      <c r="QVE7" s="66"/>
      <c r="QVF7" s="66"/>
      <c r="QVG7" s="66"/>
      <c r="QVH7" s="66"/>
      <c r="QVI7" s="66"/>
      <c r="QVJ7" s="66"/>
      <c r="QVK7" s="66"/>
      <c r="QVL7" s="66"/>
      <c r="QVM7" s="66"/>
      <c r="QVN7" s="66"/>
      <c r="QVO7" s="66"/>
      <c r="QVP7" s="66"/>
      <c r="QVQ7" s="66"/>
      <c r="QVT7" s="66"/>
      <c r="QVW7" s="66"/>
      <c r="QVZ7" s="66"/>
      <c r="QWC7" s="66"/>
      <c r="QWF7" s="66"/>
      <c r="QWI7" s="66"/>
      <c r="QWR7" s="66"/>
      <c r="QWU7" s="66"/>
      <c r="QWX7" s="66"/>
      <c r="QXA7" s="66"/>
      <c r="QXJ7" s="66"/>
      <c r="QXP7" s="66"/>
      <c r="QXS7" s="66"/>
      <c r="QXV7" s="66"/>
      <c r="QXY7" s="66"/>
      <c r="QYE7" s="66"/>
      <c r="QYN7" s="66"/>
      <c r="QYP7" s="66"/>
      <c r="QYQ7" s="66"/>
      <c r="QYS7" s="66"/>
      <c r="QYV7" s="66"/>
      <c r="QYY7" s="66"/>
      <c r="QZB7" s="66"/>
      <c r="QZE7" s="66"/>
      <c r="QZH7" s="66"/>
      <c r="QZJ7" s="66"/>
      <c r="QZL7" s="66"/>
      <c r="QZO7" s="66"/>
      <c r="QZR7" s="66"/>
      <c r="QZU7" s="66"/>
      <c r="QZX7" s="66"/>
      <c r="RAA7" s="66"/>
      <c r="RAD7" s="66"/>
      <c r="RAG7" s="66"/>
      <c r="RAI7" s="66"/>
      <c r="RAL7" s="66"/>
      <c r="RAR7" s="66"/>
      <c r="RAX7" s="66"/>
      <c r="RBA7" s="66"/>
      <c r="RBC7" s="66"/>
      <c r="RBE7" s="66"/>
      <c r="RBF7" s="66"/>
      <c r="RBG7" s="66"/>
      <c r="RBH7" s="66"/>
      <c r="RBI7" s="66"/>
      <c r="RBJ7" s="66"/>
      <c r="RCB7" s="66"/>
      <c r="RCC7" s="66"/>
      <c r="RCF7" s="66"/>
      <c r="RCI7" s="66"/>
      <c r="RCK7" s="66"/>
      <c r="RCM7" s="66"/>
      <c r="RCP7" s="66"/>
      <c r="RCS7" s="66"/>
      <c r="RCV7" s="66"/>
      <c r="RCZ7" s="66"/>
      <c r="RDC7" s="66"/>
      <c r="RDF7" s="66"/>
      <c r="RDN7" s="66"/>
      <c r="RDZ7" s="66"/>
      <c r="REA7" s="66"/>
      <c r="REB7" s="66"/>
      <c r="REC7" s="66"/>
      <c r="RED7" s="66"/>
      <c r="REE7" s="66"/>
      <c r="REF7" s="66"/>
      <c r="REG7" s="66"/>
      <c r="REH7" s="66"/>
      <c r="REI7" s="66"/>
      <c r="REJ7" s="66"/>
      <c r="REK7" s="66"/>
      <c r="REL7" s="66"/>
      <c r="REM7" s="66"/>
      <c r="REN7" s="66"/>
      <c r="REO7" s="66"/>
      <c r="REP7" s="66"/>
      <c r="REQ7" s="66"/>
      <c r="RER7" s="66"/>
      <c r="RES7" s="66"/>
      <c r="RET7" s="66"/>
      <c r="REU7" s="66"/>
      <c r="REV7" s="66"/>
      <c r="REW7" s="66"/>
      <c r="REX7" s="66"/>
      <c r="REY7" s="66"/>
      <c r="RFA7" s="66"/>
      <c r="RFB7" s="66"/>
      <c r="RFC7" s="66"/>
      <c r="RFD7" s="66"/>
      <c r="RFE7" s="66"/>
      <c r="RFF7" s="66"/>
      <c r="RFG7" s="66"/>
      <c r="RFH7" s="66"/>
      <c r="RFI7" s="66"/>
      <c r="RFJ7" s="66"/>
      <c r="RFK7" s="66"/>
      <c r="RFL7" s="66"/>
      <c r="RFM7" s="66"/>
      <c r="RFP7" s="66"/>
      <c r="RFS7" s="66"/>
      <c r="RFV7" s="66"/>
      <c r="RFY7" s="66"/>
      <c r="RGB7" s="66"/>
      <c r="RGE7" s="66"/>
      <c r="RGN7" s="66"/>
      <c r="RGQ7" s="66"/>
      <c r="RGT7" s="66"/>
      <c r="RGW7" s="66"/>
      <c r="RHF7" s="66"/>
      <c r="RHL7" s="66"/>
      <c r="RHO7" s="66"/>
      <c r="RHR7" s="66"/>
      <c r="RHU7" s="66"/>
      <c r="RIA7" s="66"/>
      <c r="RIJ7" s="66"/>
      <c r="RIL7" s="66"/>
      <c r="RIM7" s="66"/>
      <c r="RIO7" s="66"/>
      <c r="RIR7" s="66"/>
      <c r="RIU7" s="66"/>
      <c r="RIX7" s="66"/>
      <c r="RJA7" s="66"/>
      <c r="RJD7" s="66"/>
      <c r="RJF7" s="66"/>
      <c r="RJH7" s="66"/>
      <c r="RJK7" s="66"/>
      <c r="RJN7" s="66"/>
      <c r="RJQ7" s="66"/>
      <c r="RJT7" s="66"/>
      <c r="RJW7" s="66"/>
      <c r="RJZ7" s="66"/>
      <c r="RKC7" s="66"/>
      <c r="RKE7" s="66"/>
      <c r="RKH7" s="66"/>
      <c r="RKN7" s="66"/>
      <c r="RKT7" s="66"/>
      <c r="RKW7" s="66"/>
      <c r="RKY7" s="66"/>
      <c r="RLA7" s="66"/>
      <c r="RLB7" s="66"/>
      <c r="RLC7" s="66"/>
      <c r="RLD7" s="66"/>
      <c r="RLE7" s="66"/>
      <c r="RLF7" s="66"/>
      <c r="RLX7" s="66"/>
      <c r="RLY7" s="66"/>
      <c r="RMB7" s="66"/>
      <c r="RME7" s="66"/>
      <c r="RMG7" s="66"/>
      <c r="RMI7" s="66"/>
      <c r="RML7" s="66"/>
      <c r="RMO7" s="66"/>
      <c r="RMR7" s="66"/>
      <c r="RMV7" s="66"/>
      <c r="RMY7" s="66"/>
      <c r="RNB7" s="66"/>
      <c r="RNJ7" s="66"/>
      <c r="RNV7" s="66"/>
      <c r="RNW7" s="66"/>
      <c r="RNX7" s="66"/>
      <c r="RNY7" s="66"/>
      <c r="RNZ7" s="66"/>
      <c r="ROA7" s="66"/>
      <c r="ROB7" s="66"/>
      <c r="ROC7" s="66"/>
      <c r="ROD7" s="66"/>
      <c r="ROE7" s="66"/>
      <c r="ROF7" s="66"/>
      <c r="ROG7" s="66"/>
      <c r="ROH7" s="66"/>
      <c r="ROI7" s="66"/>
      <c r="ROJ7" s="66"/>
      <c r="ROK7" s="66"/>
      <c r="ROL7" s="66"/>
      <c r="ROM7" s="66"/>
      <c r="RON7" s="66"/>
      <c r="ROO7" s="66"/>
      <c r="ROP7" s="66"/>
      <c r="ROQ7" s="66"/>
      <c r="ROR7" s="66"/>
      <c r="ROS7" s="66"/>
      <c r="ROT7" s="66"/>
      <c r="ROU7" s="66"/>
      <c r="ROW7" s="66"/>
      <c r="ROX7" s="66"/>
      <c r="ROY7" s="66"/>
      <c r="ROZ7" s="66"/>
      <c r="RPA7" s="66"/>
      <c r="RPB7" s="66"/>
      <c r="RPC7" s="66"/>
      <c r="RPD7" s="66"/>
      <c r="RPE7" s="66"/>
      <c r="RPF7" s="66"/>
      <c r="RPG7" s="66"/>
      <c r="RPH7" s="66"/>
      <c r="RPI7" s="66"/>
      <c r="RPL7" s="66"/>
      <c r="RPO7" s="66"/>
      <c r="RPR7" s="66"/>
      <c r="RPU7" s="66"/>
      <c r="RPX7" s="66"/>
      <c r="RQA7" s="66"/>
      <c r="RQJ7" s="66"/>
      <c r="RQM7" s="66"/>
      <c r="RQP7" s="66"/>
      <c r="RQS7" s="66"/>
      <c r="RRB7" s="66"/>
      <c r="RRH7" s="66"/>
      <c r="RRK7" s="66"/>
      <c r="RRN7" s="66"/>
      <c r="RRQ7" s="66"/>
      <c r="RRW7" s="66"/>
      <c r="RSF7" s="66"/>
      <c r="RSH7" s="66"/>
      <c r="RSI7" s="66"/>
      <c r="RSK7" s="66"/>
      <c r="RSN7" s="66"/>
      <c r="RSQ7" s="66"/>
      <c r="RST7" s="66"/>
      <c r="RSW7" s="66"/>
      <c r="RSZ7" s="66"/>
      <c r="RTB7" s="66"/>
      <c r="RTD7" s="66"/>
      <c r="RTG7" s="66"/>
      <c r="RTJ7" s="66"/>
      <c r="RTM7" s="66"/>
      <c r="RTP7" s="66"/>
      <c r="RTS7" s="66"/>
      <c r="RTV7" s="66"/>
      <c r="RTY7" s="66"/>
      <c r="RUA7" s="66"/>
      <c r="RUD7" s="66"/>
      <c r="RUJ7" s="66"/>
      <c r="RUP7" s="66"/>
      <c r="RUS7" s="66"/>
      <c r="RUU7" s="66"/>
      <c r="RUW7" s="66"/>
      <c r="RUX7" s="66"/>
      <c r="RUY7" s="66"/>
      <c r="RUZ7" s="66"/>
      <c r="RVA7" s="66"/>
      <c r="RVB7" s="66"/>
      <c r="RVT7" s="66"/>
      <c r="RVU7" s="66"/>
      <c r="RVX7" s="66"/>
      <c r="RWA7" s="66"/>
      <c r="RWC7" s="66"/>
      <c r="RWE7" s="66"/>
      <c r="RWH7" s="66"/>
      <c r="RWK7" s="66"/>
      <c r="RWN7" s="66"/>
      <c r="RWR7" s="66"/>
      <c r="RWU7" s="66"/>
      <c r="RWX7" s="66"/>
      <c r="RXF7" s="66"/>
      <c r="RXR7" s="66"/>
      <c r="RXS7" s="66"/>
      <c r="RXT7" s="66"/>
      <c r="RXU7" s="66"/>
      <c r="RXV7" s="66"/>
      <c r="RXW7" s="66"/>
      <c r="RXX7" s="66"/>
      <c r="RXY7" s="66"/>
      <c r="RXZ7" s="66"/>
      <c r="RYA7" s="66"/>
      <c r="RYB7" s="66"/>
      <c r="RYC7" s="66"/>
      <c r="RYD7" s="66"/>
      <c r="RYE7" s="66"/>
      <c r="RYF7" s="66"/>
      <c r="RYG7" s="66"/>
      <c r="RYH7" s="66"/>
      <c r="RYI7" s="66"/>
      <c r="RYJ7" s="66"/>
      <c r="RYK7" s="66"/>
      <c r="RYL7" s="66"/>
      <c r="RYM7" s="66"/>
      <c r="RYN7" s="66"/>
      <c r="RYO7" s="66"/>
      <c r="RYP7" s="66"/>
      <c r="RYQ7" s="66"/>
      <c r="RYS7" s="66"/>
      <c r="RYT7" s="66"/>
      <c r="RYU7" s="66"/>
      <c r="RYV7" s="66"/>
      <c r="RYW7" s="66"/>
      <c r="RYX7" s="66"/>
      <c r="RYY7" s="66"/>
      <c r="RYZ7" s="66"/>
      <c r="RZA7" s="66"/>
      <c r="RZB7" s="66"/>
      <c r="RZC7" s="66"/>
      <c r="RZD7" s="66"/>
      <c r="RZE7" s="66"/>
      <c r="RZH7" s="66"/>
      <c r="RZK7" s="66"/>
      <c r="RZN7" s="66"/>
      <c r="RZQ7" s="66"/>
      <c r="RZT7" s="66"/>
      <c r="RZW7" s="66"/>
      <c r="SAF7" s="66"/>
      <c r="SAI7" s="66"/>
      <c r="SAL7" s="66"/>
      <c r="SAO7" s="66"/>
      <c r="SAX7" s="66"/>
      <c r="SBD7" s="66"/>
      <c r="SBG7" s="66"/>
      <c r="SBJ7" s="66"/>
      <c r="SBM7" s="66"/>
      <c r="SBS7" s="66"/>
      <c r="SCB7" s="66"/>
      <c r="SCD7" s="66"/>
      <c r="SCE7" s="66"/>
      <c r="SCG7" s="66"/>
      <c r="SCJ7" s="66"/>
      <c r="SCM7" s="66"/>
      <c r="SCP7" s="66"/>
      <c r="SCS7" s="66"/>
      <c r="SCV7" s="66"/>
      <c r="SCX7" s="66"/>
      <c r="SCZ7" s="66"/>
      <c r="SDC7" s="66"/>
      <c r="SDF7" s="66"/>
      <c r="SDI7" s="66"/>
      <c r="SDL7" s="66"/>
      <c r="SDO7" s="66"/>
      <c r="SDR7" s="66"/>
      <c r="SDU7" s="66"/>
      <c r="SDW7" s="66"/>
      <c r="SDZ7" s="66"/>
      <c r="SEF7" s="66"/>
      <c r="SEL7" s="66"/>
      <c r="SEO7" s="66"/>
      <c r="SEQ7" s="66"/>
      <c r="SES7" s="66"/>
      <c r="SET7" s="66"/>
      <c r="SEU7" s="66"/>
      <c r="SEV7" s="66"/>
      <c r="SEW7" s="66"/>
      <c r="SEX7" s="66"/>
      <c r="SFP7" s="66"/>
      <c r="SFQ7" s="66"/>
      <c r="SFT7" s="66"/>
      <c r="SFW7" s="66"/>
      <c r="SFY7" s="66"/>
      <c r="SGA7" s="66"/>
      <c r="SGD7" s="66"/>
      <c r="SGG7" s="66"/>
      <c r="SGJ7" s="66"/>
      <c r="SGN7" s="66"/>
      <c r="SGQ7" s="66"/>
      <c r="SGT7" s="66"/>
      <c r="SHB7" s="66"/>
      <c r="SHN7" s="66"/>
      <c r="SHO7" s="66"/>
      <c r="SHP7" s="66"/>
      <c r="SHQ7" s="66"/>
      <c r="SHR7" s="66"/>
      <c r="SHS7" s="66"/>
      <c r="SHT7" s="66"/>
      <c r="SHU7" s="66"/>
      <c r="SHV7" s="66"/>
      <c r="SHW7" s="66"/>
      <c r="SHX7" s="66"/>
      <c r="SHY7" s="66"/>
      <c r="SHZ7" s="66"/>
      <c r="SIA7" s="66"/>
      <c r="SIB7" s="66"/>
      <c r="SIC7" s="66"/>
      <c r="SID7" s="66"/>
      <c r="SIE7" s="66"/>
      <c r="SIF7" s="66"/>
      <c r="SIG7" s="66"/>
      <c r="SIH7" s="66"/>
      <c r="SII7" s="66"/>
      <c r="SIJ7" s="66"/>
      <c r="SIK7" s="66"/>
      <c r="SIL7" s="66"/>
      <c r="SIM7" s="66"/>
      <c r="SIO7" s="66"/>
      <c r="SIP7" s="66"/>
      <c r="SIQ7" s="66"/>
      <c r="SIR7" s="66"/>
      <c r="SIS7" s="66"/>
      <c r="SIT7" s="66"/>
      <c r="SIU7" s="66"/>
      <c r="SIV7" s="66"/>
      <c r="SIW7" s="66"/>
      <c r="SIX7" s="66"/>
      <c r="SIY7" s="66"/>
      <c r="SIZ7" s="66"/>
      <c r="SJA7" s="66"/>
      <c r="SJD7" s="66"/>
      <c r="SJG7" s="66"/>
      <c r="SJJ7" s="66"/>
      <c r="SJM7" s="66"/>
      <c r="SJP7" s="66"/>
      <c r="SJS7" s="66"/>
      <c r="SKB7" s="66"/>
      <c r="SKE7" s="66"/>
      <c r="SKH7" s="66"/>
      <c r="SKK7" s="66"/>
      <c r="SKT7" s="66"/>
      <c r="SKZ7" s="66"/>
      <c r="SLC7" s="66"/>
      <c r="SLF7" s="66"/>
      <c r="SLI7" s="66"/>
      <c r="SLO7" s="66"/>
      <c r="SLX7" s="66"/>
      <c r="SLZ7" s="66"/>
      <c r="SMA7" s="66"/>
      <c r="SMC7" s="66"/>
      <c r="SMF7" s="66"/>
      <c r="SMI7" s="66"/>
      <c r="SML7" s="66"/>
      <c r="SMO7" s="66"/>
      <c r="SMR7" s="66"/>
      <c r="SMT7" s="66"/>
      <c r="SMV7" s="66"/>
      <c r="SMY7" s="66"/>
      <c r="SNB7" s="66"/>
      <c r="SNE7" s="66"/>
      <c r="SNH7" s="66"/>
      <c r="SNK7" s="66"/>
      <c r="SNN7" s="66"/>
      <c r="SNQ7" s="66"/>
      <c r="SNS7" s="66"/>
      <c r="SNV7" s="66"/>
      <c r="SOB7" s="66"/>
      <c r="SOH7" s="66"/>
      <c r="SOK7" s="66"/>
      <c r="SOM7" s="66"/>
      <c r="SOO7" s="66"/>
      <c r="SOP7" s="66"/>
      <c r="SOQ7" s="66"/>
      <c r="SOR7" s="66"/>
      <c r="SOS7" s="66"/>
      <c r="SOT7" s="66"/>
      <c r="SPL7" s="66"/>
      <c r="SPM7" s="66"/>
      <c r="SPP7" s="66"/>
      <c r="SPS7" s="66"/>
      <c r="SPU7" s="66"/>
      <c r="SPW7" s="66"/>
      <c r="SPZ7" s="66"/>
      <c r="SQC7" s="66"/>
      <c r="SQF7" s="66"/>
      <c r="SQJ7" s="66"/>
      <c r="SQM7" s="66"/>
      <c r="SQP7" s="66"/>
      <c r="SQX7" s="66"/>
      <c r="SRJ7" s="66"/>
      <c r="SRK7" s="66"/>
      <c r="SRL7" s="66"/>
      <c r="SRM7" s="66"/>
      <c r="SRN7" s="66"/>
      <c r="SRO7" s="66"/>
      <c r="SRP7" s="66"/>
      <c r="SRQ7" s="66"/>
      <c r="SRR7" s="66"/>
      <c r="SRS7" s="66"/>
      <c r="SRT7" s="66"/>
      <c r="SRU7" s="66"/>
      <c r="SRV7" s="66"/>
      <c r="SRW7" s="66"/>
      <c r="SRX7" s="66"/>
      <c r="SRY7" s="66"/>
      <c r="SRZ7" s="66"/>
      <c r="SSA7" s="66"/>
      <c r="SSB7" s="66"/>
      <c r="SSC7" s="66"/>
      <c r="SSD7" s="66"/>
      <c r="SSE7" s="66"/>
      <c r="SSF7" s="66"/>
      <c r="SSG7" s="66"/>
      <c r="SSH7" s="66"/>
      <c r="SSI7" s="66"/>
      <c r="SSK7" s="66"/>
      <c r="SSL7" s="66"/>
      <c r="SSM7" s="66"/>
      <c r="SSN7" s="66"/>
      <c r="SSO7" s="66"/>
      <c r="SSP7" s="66"/>
      <c r="SSQ7" s="66"/>
      <c r="SSR7" s="66"/>
      <c r="SSS7" s="66"/>
      <c r="SST7" s="66"/>
      <c r="SSU7" s="66"/>
      <c r="SSV7" s="66"/>
      <c r="SSW7" s="66"/>
      <c r="SSZ7" s="66"/>
      <c r="STC7" s="66"/>
      <c r="STF7" s="66"/>
      <c r="STI7" s="66"/>
      <c r="STL7" s="66"/>
      <c r="STO7" s="66"/>
      <c r="STX7" s="66"/>
      <c r="SUA7" s="66"/>
      <c r="SUD7" s="66"/>
      <c r="SUG7" s="66"/>
      <c r="SUP7" s="66"/>
      <c r="SUV7" s="66"/>
      <c r="SUY7" s="66"/>
      <c r="SVB7" s="66"/>
      <c r="SVE7" s="66"/>
      <c r="SVK7" s="66"/>
      <c r="SVT7" s="66"/>
      <c r="SVV7" s="66"/>
      <c r="SVW7" s="66"/>
      <c r="SVY7" s="66"/>
      <c r="SWB7" s="66"/>
      <c r="SWE7" s="66"/>
      <c r="SWH7" s="66"/>
      <c r="SWK7" s="66"/>
      <c r="SWN7" s="66"/>
      <c r="SWP7" s="66"/>
      <c r="SWR7" s="66"/>
      <c r="SWU7" s="66"/>
      <c r="SWX7" s="66"/>
      <c r="SXA7" s="66"/>
      <c r="SXD7" s="66"/>
      <c r="SXG7" s="66"/>
      <c r="SXJ7" s="66"/>
      <c r="SXM7" s="66"/>
      <c r="SXO7" s="66"/>
      <c r="SXR7" s="66"/>
      <c r="SXX7" s="66"/>
      <c r="SYD7" s="66"/>
      <c r="SYG7" s="66"/>
      <c r="SYI7" s="66"/>
      <c r="SYK7" s="66"/>
      <c r="SYL7" s="66"/>
      <c r="SYM7" s="66"/>
      <c r="SYN7" s="66"/>
      <c r="SYO7" s="66"/>
      <c r="SYP7" s="66"/>
      <c r="SZH7" s="66"/>
      <c r="SZI7" s="66"/>
      <c r="SZL7" s="66"/>
      <c r="SZO7" s="66"/>
      <c r="SZQ7" s="66"/>
      <c r="SZS7" s="66"/>
      <c r="SZV7" s="66"/>
      <c r="SZY7" s="66"/>
      <c r="TAB7" s="66"/>
      <c r="TAF7" s="66"/>
      <c r="TAI7" s="66"/>
      <c r="TAL7" s="66"/>
      <c r="TAT7" s="66"/>
      <c r="TBF7" s="66"/>
      <c r="TBG7" s="66"/>
      <c r="TBH7" s="66"/>
      <c r="TBI7" s="66"/>
      <c r="TBJ7" s="66"/>
      <c r="TBK7" s="66"/>
      <c r="TBL7" s="66"/>
      <c r="TBM7" s="66"/>
      <c r="TBN7" s="66"/>
      <c r="TBO7" s="66"/>
      <c r="TBP7" s="66"/>
      <c r="TBQ7" s="66"/>
      <c r="TBR7" s="66"/>
      <c r="TBS7" s="66"/>
      <c r="TBT7" s="66"/>
      <c r="TBU7" s="66"/>
      <c r="TBV7" s="66"/>
      <c r="TBW7" s="66"/>
      <c r="TBX7" s="66"/>
      <c r="TBY7" s="66"/>
      <c r="TBZ7" s="66"/>
      <c r="TCA7" s="66"/>
      <c r="TCB7" s="66"/>
      <c r="TCC7" s="66"/>
      <c r="TCD7" s="66"/>
      <c r="TCE7" s="66"/>
      <c r="TCG7" s="66"/>
      <c r="TCH7" s="66"/>
      <c r="TCI7" s="66"/>
      <c r="TCJ7" s="66"/>
      <c r="TCK7" s="66"/>
      <c r="TCL7" s="66"/>
      <c r="TCM7" s="66"/>
      <c r="TCN7" s="66"/>
      <c r="TCO7" s="66"/>
      <c r="TCP7" s="66"/>
      <c r="TCQ7" s="66"/>
      <c r="TCR7" s="66"/>
      <c r="TCS7" s="66"/>
      <c r="TCV7" s="66"/>
      <c r="TCY7" s="66"/>
      <c r="TDB7" s="66"/>
      <c r="TDE7" s="66"/>
      <c r="TDH7" s="66"/>
      <c r="TDK7" s="66"/>
      <c r="TDT7" s="66"/>
      <c r="TDW7" s="66"/>
      <c r="TDZ7" s="66"/>
      <c r="TEC7" s="66"/>
      <c r="TEL7" s="66"/>
      <c r="TER7" s="66"/>
      <c r="TEU7" s="66"/>
      <c r="TEX7" s="66"/>
      <c r="TFA7" s="66"/>
      <c r="TFG7" s="66"/>
      <c r="TFP7" s="66"/>
      <c r="TFR7" s="66"/>
      <c r="TFS7" s="66"/>
      <c r="TFU7" s="66"/>
      <c r="TFX7" s="66"/>
      <c r="TGA7" s="66"/>
      <c r="TGD7" s="66"/>
      <c r="TGG7" s="66"/>
      <c r="TGJ7" s="66"/>
      <c r="TGL7" s="66"/>
      <c r="TGN7" s="66"/>
      <c r="TGQ7" s="66"/>
      <c r="TGT7" s="66"/>
      <c r="TGW7" s="66"/>
      <c r="TGZ7" s="66"/>
      <c r="THC7" s="66"/>
      <c r="THF7" s="66"/>
      <c r="THI7" s="66"/>
      <c r="THK7" s="66"/>
      <c r="THN7" s="66"/>
      <c r="THT7" s="66"/>
      <c r="THZ7" s="66"/>
      <c r="TIC7" s="66"/>
      <c r="TIE7" s="66"/>
      <c r="TIG7" s="66"/>
      <c r="TIH7" s="66"/>
      <c r="TII7" s="66"/>
      <c r="TIJ7" s="66"/>
      <c r="TIK7" s="66"/>
      <c r="TIL7" s="66"/>
      <c r="TJD7" s="66"/>
      <c r="TJE7" s="66"/>
      <c r="TJH7" s="66"/>
      <c r="TJK7" s="66"/>
      <c r="TJM7" s="66"/>
      <c r="TJO7" s="66"/>
      <c r="TJR7" s="66"/>
      <c r="TJU7" s="66"/>
      <c r="TJX7" s="66"/>
      <c r="TKB7" s="66"/>
      <c r="TKE7" s="66"/>
      <c r="TKH7" s="66"/>
      <c r="TKP7" s="66"/>
      <c r="TLB7" s="66"/>
      <c r="TLC7" s="66"/>
      <c r="TLD7" s="66"/>
      <c r="TLE7" s="66"/>
      <c r="TLF7" s="66"/>
      <c r="TLG7" s="66"/>
      <c r="TLH7" s="66"/>
      <c r="TLI7" s="66"/>
      <c r="TLJ7" s="66"/>
      <c r="TLK7" s="66"/>
      <c r="TLL7" s="66"/>
      <c r="TLM7" s="66"/>
      <c r="TLN7" s="66"/>
      <c r="TLO7" s="66"/>
      <c r="TLP7" s="66"/>
      <c r="TLQ7" s="66"/>
      <c r="TLR7" s="66"/>
      <c r="TLS7" s="66"/>
      <c r="TLT7" s="66"/>
      <c r="TLU7" s="66"/>
      <c r="TLV7" s="66"/>
      <c r="TLW7" s="66"/>
      <c r="TLX7" s="66"/>
      <c r="TLY7" s="66"/>
      <c r="TLZ7" s="66"/>
      <c r="TMA7" s="66"/>
      <c r="TMC7" s="66"/>
      <c r="TMD7" s="66"/>
      <c r="TME7" s="66"/>
      <c r="TMF7" s="66"/>
      <c r="TMG7" s="66"/>
      <c r="TMH7" s="66"/>
      <c r="TMI7" s="66"/>
      <c r="TMJ7" s="66"/>
      <c r="TMK7" s="66"/>
      <c r="TML7" s="66"/>
      <c r="TMM7" s="66"/>
      <c r="TMN7" s="66"/>
      <c r="TMO7" s="66"/>
      <c r="TMR7" s="66"/>
      <c r="TMU7" s="66"/>
      <c r="TMX7" s="66"/>
      <c r="TNA7" s="66"/>
      <c r="TND7" s="66"/>
      <c r="TNG7" s="66"/>
      <c r="TNP7" s="66"/>
      <c r="TNS7" s="66"/>
      <c r="TNV7" s="66"/>
      <c r="TNY7" s="66"/>
      <c r="TOH7" s="66"/>
      <c r="TON7" s="66"/>
      <c r="TOQ7" s="66"/>
      <c r="TOT7" s="66"/>
      <c r="TOW7" s="66"/>
      <c r="TPC7" s="66"/>
      <c r="TPL7" s="66"/>
      <c r="TPN7" s="66"/>
      <c r="TPO7" s="66"/>
      <c r="TPQ7" s="66"/>
      <c r="TPT7" s="66"/>
      <c r="TPW7" s="66"/>
      <c r="TPZ7" s="66"/>
      <c r="TQC7" s="66"/>
      <c r="TQF7" s="66"/>
      <c r="TQH7" s="66"/>
      <c r="TQJ7" s="66"/>
      <c r="TQM7" s="66"/>
      <c r="TQP7" s="66"/>
      <c r="TQS7" s="66"/>
      <c r="TQV7" s="66"/>
      <c r="TQY7" s="66"/>
      <c r="TRB7" s="66"/>
      <c r="TRE7" s="66"/>
      <c r="TRG7" s="66"/>
      <c r="TRJ7" s="66"/>
      <c r="TRP7" s="66"/>
      <c r="TRV7" s="66"/>
      <c r="TRY7" s="66"/>
      <c r="TSA7" s="66"/>
      <c r="TSC7" s="66"/>
      <c r="TSD7" s="66"/>
      <c r="TSE7" s="66"/>
      <c r="TSF7" s="66"/>
      <c r="TSG7" s="66"/>
      <c r="TSH7" s="66"/>
      <c r="TSZ7" s="66"/>
      <c r="TTA7" s="66"/>
      <c r="TTD7" s="66"/>
      <c r="TTG7" s="66"/>
      <c r="TTI7" s="66"/>
      <c r="TTK7" s="66"/>
      <c r="TTN7" s="66"/>
      <c r="TTQ7" s="66"/>
      <c r="TTT7" s="66"/>
      <c r="TTX7" s="66"/>
      <c r="TUA7" s="66"/>
      <c r="TUD7" s="66"/>
      <c r="TUL7" s="66"/>
      <c r="TUX7" s="66"/>
      <c r="TUY7" s="66"/>
      <c r="TUZ7" s="66"/>
      <c r="TVA7" s="66"/>
      <c r="TVB7" s="66"/>
      <c r="TVC7" s="66"/>
      <c r="TVD7" s="66"/>
      <c r="TVE7" s="66"/>
      <c r="TVF7" s="66"/>
      <c r="TVG7" s="66"/>
      <c r="TVH7" s="66"/>
      <c r="TVI7" s="66"/>
      <c r="TVJ7" s="66"/>
      <c r="TVK7" s="66"/>
      <c r="TVL7" s="66"/>
      <c r="TVM7" s="66"/>
      <c r="TVN7" s="66"/>
      <c r="TVO7" s="66"/>
      <c r="TVP7" s="66"/>
      <c r="TVQ7" s="66"/>
      <c r="TVR7" s="66"/>
      <c r="TVS7" s="66"/>
      <c r="TVT7" s="66"/>
      <c r="TVU7" s="66"/>
      <c r="TVV7" s="66"/>
      <c r="TVW7" s="66"/>
      <c r="TVY7" s="66"/>
      <c r="TVZ7" s="66"/>
      <c r="TWA7" s="66"/>
      <c r="TWB7" s="66"/>
      <c r="TWC7" s="66"/>
      <c r="TWD7" s="66"/>
      <c r="TWE7" s="66"/>
      <c r="TWF7" s="66"/>
      <c r="TWG7" s="66"/>
      <c r="TWH7" s="66"/>
      <c r="TWI7" s="66"/>
      <c r="TWJ7" s="66"/>
      <c r="TWK7" s="66"/>
      <c r="TWN7" s="66"/>
      <c r="TWQ7" s="66"/>
      <c r="TWT7" s="66"/>
      <c r="TWW7" s="66"/>
      <c r="TWZ7" s="66"/>
      <c r="TXC7" s="66"/>
      <c r="TXL7" s="66"/>
      <c r="TXO7" s="66"/>
      <c r="TXR7" s="66"/>
      <c r="TXU7" s="66"/>
      <c r="TYD7" s="66"/>
      <c r="TYJ7" s="66"/>
      <c r="TYM7" s="66"/>
      <c r="TYP7" s="66"/>
      <c r="TYS7" s="66"/>
      <c r="TYY7" s="66"/>
      <c r="TZH7" s="66"/>
      <c r="TZJ7" s="66"/>
      <c r="TZK7" s="66"/>
      <c r="TZM7" s="66"/>
      <c r="TZP7" s="66"/>
      <c r="TZS7" s="66"/>
      <c r="TZV7" s="66"/>
      <c r="TZY7" s="66"/>
      <c r="UAB7" s="66"/>
      <c r="UAD7" s="66"/>
      <c r="UAF7" s="66"/>
      <c r="UAI7" s="66"/>
      <c r="UAL7" s="66"/>
      <c r="UAO7" s="66"/>
      <c r="UAR7" s="66"/>
      <c r="UAU7" s="66"/>
      <c r="UAX7" s="66"/>
      <c r="UBA7" s="66"/>
      <c r="UBC7" s="66"/>
      <c r="UBF7" s="66"/>
      <c r="UBL7" s="66"/>
      <c r="UBR7" s="66"/>
      <c r="UBU7" s="66"/>
      <c r="UBW7" s="66"/>
      <c r="UBY7" s="66"/>
      <c r="UBZ7" s="66"/>
      <c r="UCA7" s="66"/>
      <c r="UCB7" s="66"/>
      <c r="UCC7" s="66"/>
      <c r="UCD7" s="66"/>
      <c r="UCV7" s="66"/>
      <c r="UCW7" s="66"/>
      <c r="UCZ7" s="66"/>
      <c r="UDC7" s="66"/>
      <c r="UDE7" s="66"/>
      <c r="UDG7" s="66"/>
      <c r="UDJ7" s="66"/>
      <c r="UDM7" s="66"/>
      <c r="UDP7" s="66"/>
      <c r="UDT7" s="66"/>
      <c r="UDW7" s="66"/>
      <c r="UDZ7" s="66"/>
      <c r="UEH7" s="66"/>
      <c r="UET7" s="66"/>
      <c r="UEU7" s="66"/>
      <c r="UEV7" s="66"/>
      <c r="UEW7" s="66"/>
      <c r="UEX7" s="66"/>
      <c r="UEY7" s="66"/>
      <c r="UEZ7" s="66"/>
      <c r="UFA7" s="66"/>
      <c r="UFB7" s="66"/>
      <c r="UFC7" s="66"/>
      <c r="UFD7" s="66"/>
      <c r="UFE7" s="66"/>
      <c r="UFF7" s="66"/>
      <c r="UFG7" s="66"/>
      <c r="UFH7" s="66"/>
      <c r="UFI7" s="66"/>
      <c r="UFJ7" s="66"/>
      <c r="UFK7" s="66"/>
      <c r="UFL7" s="66"/>
      <c r="UFM7" s="66"/>
      <c r="UFN7" s="66"/>
      <c r="UFO7" s="66"/>
      <c r="UFP7" s="66"/>
      <c r="UFQ7" s="66"/>
      <c r="UFR7" s="66"/>
      <c r="UFS7" s="66"/>
      <c r="UFU7" s="66"/>
      <c r="UFV7" s="66"/>
      <c r="UFW7" s="66"/>
      <c r="UFX7" s="66"/>
      <c r="UFY7" s="66"/>
      <c r="UFZ7" s="66"/>
      <c r="UGA7" s="66"/>
      <c r="UGB7" s="66"/>
      <c r="UGC7" s="66"/>
      <c r="UGD7" s="66"/>
      <c r="UGE7" s="66"/>
      <c r="UGF7" s="66"/>
      <c r="UGG7" s="66"/>
      <c r="UGJ7" s="66"/>
      <c r="UGM7" s="66"/>
      <c r="UGP7" s="66"/>
      <c r="UGS7" s="66"/>
      <c r="UGV7" s="66"/>
      <c r="UGY7" s="66"/>
      <c r="UHH7" s="66"/>
      <c r="UHK7" s="66"/>
      <c r="UHN7" s="66"/>
      <c r="UHQ7" s="66"/>
      <c r="UHZ7" s="66"/>
      <c r="UIF7" s="66"/>
      <c r="UII7" s="66"/>
      <c r="UIL7" s="66"/>
      <c r="UIO7" s="66"/>
      <c r="UIU7" s="66"/>
      <c r="UJD7" s="66"/>
      <c r="UJF7" s="66"/>
      <c r="UJG7" s="66"/>
      <c r="UJI7" s="66"/>
      <c r="UJL7" s="66"/>
      <c r="UJO7" s="66"/>
      <c r="UJR7" s="66"/>
      <c r="UJU7" s="66"/>
      <c r="UJX7" s="66"/>
      <c r="UJZ7" s="66"/>
      <c r="UKB7" s="66"/>
      <c r="UKE7" s="66"/>
      <c r="UKH7" s="66"/>
      <c r="UKK7" s="66"/>
      <c r="UKN7" s="66"/>
      <c r="UKQ7" s="66"/>
      <c r="UKT7" s="66"/>
      <c r="UKW7" s="66"/>
      <c r="UKY7" s="66"/>
      <c r="ULB7" s="66"/>
      <c r="ULH7" s="66"/>
      <c r="ULN7" s="66"/>
      <c r="ULQ7" s="66"/>
      <c r="ULS7" s="66"/>
      <c r="ULU7" s="66"/>
      <c r="ULV7" s="66"/>
      <c r="ULW7" s="66"/>
      <c r="ULX7" s="66"/>
      <c r="ULY7" s="66"/>
      <c r="ULZ7" s="66"/>
      <c r="UMR7" s="66"/>
      <c r="UMS7" s="66"/>
      <c r="UMV7" s="66"/>
      <c r="UMY7" s="66"/>
      <c r="UNA7" s="66"/>
      <c r="UNC7" s="66"/>
      <c r="UNF7" s="66"/>
      <c r="UNI7" s="66"/>
      <c r="UNL7" s="66"/>
      <c r="UNP7" s="66"/>
      <c r="UNS7" s="66"/>
      <c r="UNV7" s="66"/>
      <c r="UOD7" s="66"/>
      <c r="UOP7" s="66"/>
      <c r="UOQ7" s="66"/>
      <c r="UOR7" s="66"/>
      <c r="UOS7" s="66"/>
      <c r="UOT7" s="66"/>
      <c r="UOU7" s="66"/>
      <c r="UOV7" s="66"/>
      <c r="UOW7" s="66"/>
      <c r="UOX7" s="66"/>
      <c r="UOY7" s="66"/>
      <c r="UOZ7" s="66"/>
      <c r="UPA7" s="66"/>
      <c r="UPB7" s="66"/>
      <c r="UPC7" s="66"/>
      <c r="UPD7" s="66"/>
      <c r="UPE7" s="66"/>
      <c r="UPF7" s="66"/>
      <c r="UPG7" s="66"/>
      <c r="UPH7" s="66"/>
      <c r="UPI7" s="66"/>
      <c r="UPJ7" s="66"/>
      <c r="UPK7" s="66"/>
      <c r="UPL7" s="66"/>
      <c r="UPM7" s="66"/>
      <c r="UPN7" s="66"/>
      <c r="UPO7" s="66"/>
      <c r="UPQ7" s="66"/>
      <c r="UPR7" s="66"/>
      <c r="UPS7" s="66"/>
      <c r="UPT7" s="66"/>
      <c r="UPU7" s="66"/>
      <c r="UPV7" s="66"/>
      <c r="UPW7" s="66"/>
      <c r="UPX7" s="66"/>
      <c r="UPY7" s="66"/>
      <c r="UPZ7" s="66"/>
      <c r="UQA7" s="66"/>
      <c r="UQB7" s="66"/>
      <c r="UQC7" s="66"/>
      <c r="UQF7" s="66"/>
      <c r="UQI7" s="66"/>
      <c r="UQL7" s="66"/>
      <c r="UQO7" s="66"/>
      <c r="UQR7" s="66"/>
      <c r="UQU7" s="66"/>
      <c r="URD7" s="66"/>
      <c r="URG7" s="66"/>
      <c r="URJ7" s="66"/>
      <c r="URM7" s="66"/>
      <c r="URV7" s="66"/>
      <c r="USB7" s="66"/>
      <c r="USE7" s="66"/>
      <c r="USH7" s="66"/>
      <c r="USK7" s="66"/>
      <c r="USQ7" s="66"/>
      <c r="USZ7" s="66"/>
      <c r="UTB7" s="66"/>
      <c r="UTC7" s="66"/>
      <c r="UTE7" s="66"/>
      <c r="UTH7" s="66"/>
      <c r="UTK7" s="66"/>
      <c r="UTN7" s="66"/>
      <c r="UTQ7" s="66"/>
      <c r="UTT7" s="66"/>
      <c r="UTV7" s="66"/>
      <c r="UTX7" s="66"/>
      <c r="UUA7" s="66"/>
      <c r="UUD7" s="66"/>
      <c r="UUG7" s="66"/>
      <c r="UUJ7" s="66"/>
      <c r="UUM7" s="66"/>
      <c r="UUP7" s="66"/>
      <c r="UUS7" s="66"/>
      <c r="UUU7" s="66"/>
      <c r="UUX7" s="66"/>
      <c r="UVD7" s="66"/>
      <c r="UVJ7" s="66"/>
      <c r="UVM7" s="66"/>
      <c r="UVO7" s="66"/>
      <c r="UVQ7" s="66"/>
      <c r="UVR7" s="66"/>
      <c r="UVS7" s="66"/>
      <c r="UVT7" s="66"/>
      <c r="UVU7" s="66"/>
      <c r="UVV7" s="66"/>
      <c r="UWN7" s="66"/>
      <c r="UWO7" s="66"/>
      <c r="UWR7" s="66"/>
      <c r="UWU7" s="66"/>
      <c r="UWW7" s="66"/>
      <c r="UWY7" s="66"/>
      <c r="UXB7" s="66"/>
      <c r="UXE7" s="66"/>
      <c r="UXH7" s="66"/>
      <c r="UXL7" s="66"/>
      <c r="UXO7" s="66"/>
      <c r="UXR7" s="66"/>
      <c r="UXZ7" s="66"/>
      <c r="UYL7" s="66"/>
      <c r="UYM7" s="66"/>
      <c r="UYN7" s="66"/>
      <c r="UYO7" s="66"/>
      <c r="UYP7" s="66"/>
      <c r="UYQ7" s="66"/>
      <c r="UYR7" s="66"/>
      <c r="UYS7" s="66"/>
      <c r="UYT7" s="66"/>
      <c r="UYU7" s="66"/>
      <c r="UYV7" s="66"/>
      <c r="UYW7" s="66"/>
      <c r="UYX7" s="66"/>
      <c r="UYY7" s="66"/>
      <c r="UYZ7" s="66"/>
      <c r="UZA7" s="66"/>
      <c r="UZB7" s="66"/>
      <c r="UZC7" s="66"/>
      <c r="UZD7" s="66"/>
      <c r="UZE7" s="66"/>
      <c r="UZF7" s="66"/>
      <c r="UZG7" s="66"/>
      <c r="UZH7" s="66"/>
      <c r="UZI7" s="66"/>
      <c r="UZJ7" s="66"/>
      <c r="UZK7" s="66"/>
      <c r="UZM7" s="66"/>
      <c r="UZN7" s="66"/>
      <c r="UZO7" s="66"/>
      <c r="UZP7" s="66"/>
      <c r="UZQ7" s="66"/>
      <c r="UZR7" s="66"/>
      <c r="UZS7" s="66"/>
      <c r="UZT7" s="66"/>
      <c r="UZU7" s="66"/>
      <c r="UZV7" s="66"/>
      <c r="UZW7" s="66"/>
      <c r="UZX7" s="66"/>
      <c r="UZY7" s="66"/>
      <c r="VAB7" s="66"/>
      <c r="VAE7" s="66"/>
      <c r="VAH7" s="66"/>
      <c r="VAK7" s="66"/>
      <c r="VAN7" s="66"/>
      <c r="VAQ7" s="66"/>
      <c r="VAZ7" s="66"/>
      <c r="VBC7" s="66"/>
      <c r="VBF7" s="66"/>
      <c r="VBI7" s="66"/>
      <c r="VBR7" s="66"/>
      <c r="VBX7" s="66"/>
      <c r="VCA7" s="66"/>
      <c r="VCD7" s="66"/>
      <c r="VCG7" s="66"/>
      <c r="VCM7" s="66"/>
      <c r="VCV7" s="66"/>
      <c r="VCX7" s="66"/>
      <c r="VCY7" s="66"/>
      <c r="VDA7" s="66"/>
      <c r="VDD7" s="66"/>
      <c r="VDG7" s="66"/>
      <c r="VDJ7" s="66"/>
      <c r="VDM7" s="66"/>
      <c r="VDP7" s="66"/>
      <c r="VDR7" s="66"/>
      <c r="VDT7" s="66"/>
      <c r="VDW7" s="66"/>
      <c r="VDZ7" s="66"/>
      <c r="VEC7" s="66"/>
      <c r="VEF7" s="66"/>
      <c r="VEI7" s="66"/>
      <c r="VEL7" s="66"/>
      <c r="VEO7" s="66"/>
      <c r="VEQ7" s="66"/>
      <c r="VET7" s="66"/>
      <c r="VEZ7" s="66"/>
      <c r="VFF7" s="66"/>
      <c r="VFI7" s="66"/>
      <c r="VFK7" s="66"/>
      <c r="VFM7" s="66"/>
      <c r="VFN7" s="66"/>
      <c r="VFO7" s="66"/>
      <c r="VFP7" s="66"/>
      <c r="VFQ7" s="66"/>
      <c r="VFR7" s="66"/>
      <c r="VGJ7" s="66"/>
      <c r="VGK7" s="66"/>
      <c r="VGN7" s="66"/>
      <c r="VGQ7" s="66"/>
      <c r="VGS7" s="66"/>
      <c r="VGU7" s="66"/>
      <c r="VGX7" s="66"/>
      <c r="VHA7" s="66"/>
      <c r="VHD7" s="66"/>
      <c r="VHH7" s="66"/>
      <c r="VHK7" s="66"/>
      <c r="VHN7" s="66"/>
      <c r="VHV7" s="66"/>
      <c r="VIH7" s="66"/>
      <c r="VII7" s="66"/>
      <c r="VIJ7" s="66"/>
      <c r="VIK7" s="66"/>
      <c r="VIL7" s="66"/>
      <c r="VIM7" s="66"/>
      <c r="VIN7" s="66"/>
      <c r="VIO7" s="66"/>
      <c r="VIP7" s="66"/>
      <c r="VIQ7" s="66"/>
      <c r="VIR7" s="66"/>
      <c r="VIS7" s="66"/>
      <c r="VIT7" s="66"/>
      <c r="VIU7" s="66"/>
      <c r="VIV7" s="66"/>
      <c r="VIW7" s="66"/>
      <c r="VIX7" s="66"/>
      <c r="VIY7" s="66"/>
      <c r="VIZ7" s="66"/>
      <c r="VJA7" s="66"/>
      <c r="VJB7" s="66"/>
      <c r="VJC7" s="66"/>
      <c r="VJD7" s="66"/>
      <c r="VJE7" s="66"/>
      <c r="VJF7" s="66"/>
      <c r="VJG7" s="66"/>
      <c r="VJI7" s="66"/>
      <c r="VJJ7" s="66"/>
      <c r="VJK7" s="66"/>
      <c r="VJL7" s="66"/>
      <c r="VJM7" s="66"/>
      <c r="VJN7" s="66"/>
      <c r="VJO7" s="66"/>
      <c r="VJP7" s="66"/>
      <c r="VJQ7" s="66"/>
      <c r="VJR7" s="66"/>
      <c r="VJS7" s="66"/>
      <c r="VJT7" s="66"/>
      <c r="VJU7" s="66"/>
      <c r="VJX7" s="66"/>
      <c r="VKA7" s="66"/>
      <c r="VKD7" s="66"/>
      <c r="VKG7" s="66"/>
      <c r="VKJ7" s="66"/>
      <c r="VKM7" s="66"/>
      <c r="VKV7" s="66"/>
      <c r="VKY7" s="66"/>
      <c r="VLB7" s="66"/>
      <c r="VLE7" s="66"/>
      <c r="VLN7" s="66"/>
      <c r="VLT7" s="66"/>
      <c r="VLW7" s="66"/>
      <c r="VLZ7" s="66"/>
      <c r="VMC7" s="66"/>
      <c r="VMI7" s="66"/>
      <c r="VMR7" s="66"/>
      <c r="VMT7" s="66"/>
      <c r="VMU7" s="66"/>
      <c r="VMW7" s="66"/>
      <c r="VMZ7" s="66"/>
      <c r="VNC7" s="66"/>
      <c r="VNF7" s="66"/>
      <c r="VNI7" s="66"/>
      <c r="VNL7" s="66"/>
      <c r="VNN7" s="66"/>
      <c r="VNP7" s="66"/>
      <c r="VNS7" s="66"/>
      <c r="VNV7" s="66"/>
      <c r="VNY7" s="66"/>
      <c r="VOB7" s="66"/>
      <c r="VOE7" s="66"/>
      <c r="VOH7" s="66"/>
      <c r="VOK7" s="66"/>
      <c r="VOM7" s="66"/>
      <c r="VOP7" s="66"/>
      <c r="VOV7" s="66"/>
      <c r="VPB7" s="66"/>
      <c r="VPE7" s="66"/>
      <c r="VPG7" s="66"/>
      <c r="VPI7" s="66"/>
      <c r="VPJ7" s="66"/>
      <c r="VPK7" s="66"/>
      <c r="VPL7" s="66"/>
      <c r="VPM7" s="66"/>
      <c r="VPN7" s="66"/>
      <c r="VQF7" s="66"/>
      <c r="VQG7" s="66"/>
      <c r="VQJ7" s="66"/>
      <c r="VQM7" s="66"/>
      <c r="VQO7" s="66"/>
      <c r="VQQ7" s="66"/>
      <c r="VQT7" s="66"/>
      <c r="VQW7" s="66"/>
      <c r="VQZ7" s="66"/>
      <c r="VRD7" s="66"/>
      <c r="VRG7" s="66"/>
      <c r="VRJ7" s="66"/>
      <c r="VRR7" s="66"/>
      <c r="VSD7" s="66"/>
      <c r="VSE7" s="66"/>
      <c r="VSF7" s="66"/>
      <c r="VSG7" s="66"/>
      <c r="VSH7" s="66"/>
      <c r="VSI7" s="66"/>
      <c r="VSJ7" s="66"/>
      <c r="VSK7" s="66"/>
      <c r="VSL7" s="66"/>
      <c r="VSM7" s="66"/>
      <c r="VSN7" s="66"/>
      <c r="VSO7" s="66"/>
      <c r="VSP7" s="66"/>
      <c r="VSQ7" s="66"/>
      <c r="VSR7" s="66"/>
      <c r="VSS7" s="66"/>
      <c r="VST7" s="66"/>
      <c r="VSU7" s="66"/>
      <c r="VSV7" s="66"/>
      <c r="VSW7" s="66"/>
      <c r="VSX7" s="66"/>
      <c r="VSY7" s="66"/>
      <c r="VSZ7" s="66"/>
      <c r="VTA7" s="66"/>
      <c r="VTB7" s="66"/>
      <c r="VTC7" s="66"/>
      <c r="VTE7" s="66"/>
      <c r="VTF7" s="66"/>
      <c r="VTG7" s="66"/>
      <c r="VTH7" s="66"/>
      <c r="VTI7" s="66"/>
      <c r="VTJ7" s="66"/>
      <c r="VTK7" s="66"/>
      <c r="VTL7" s="66"/>
      <c r="VTM7" s="66"/>
      <c r="VTN7" s="66"/>
      <c r="VTO7" s="66"/>
      <c r="VTP7" s="66"/>
      <c r="VTQ7" s="66"/>
      <c r="VTT7" s="66"/>
      <c r="VTW7" s="66"/>
      <c r="VTZ7" s="66"/>
      <c r="VUC7" s="66"/>
      <c r="VUF7" s="66"/>
      <c r="VUI7" s="66"/>
      <c r="VUR7" s="66"/>
      <c r="VUU7" s="66"/>
      <c r="VUX7" s="66"/>
      <c r="VVA7" s="66"/>
      <c r="VVJ7" s="66"/>
      <c r="VVP7" s="66"/>
      <c r="VVS7" s="66"/>
      <c r="VVV7" s="66"/>
      <c r="VVY7" s="66"/>
      <c r="VWE7" s="66"/>
      <c r="VWN7" s="66"/>
      <c r="VWP7" s="66"/>
      <c r="VWQ7" s="66"/>
      <c r="VWS7" s="66"/>
      <c r="VWV7" s="66"/>
      <c r="VWY7" s="66"/>
      <c r="VXB7" s="66"/>
      <c r="VXE7" s="66"/>
      <c r="VXH7" s="66"/>
      <c r="VXJ7" s="66"/>
      <c r="VXL7" s="66"/>
      <c r="VXO7" s="66"/>
      <c r="VXR7" s="66"/>
      <c r="VXU7" s="66"/>
      <c r="VXX7" s="66"/>
      <c r="VYA7" s="66"/>
      <c r="VYD7" s="66"/>
      <c r="VYG7" s="66"/>
      <c r="VYI7" s="66"/>
      <c r="VYL7" s="66"/>
      <c r="VYR7" s="66"/>
      <c r="VYX7" s="66"/>
      <c r="VZA7" s="66"/>
      <c r="VZC7" s="66"/>
      <c r="VZE7" s="66"/>
      <c r="VZF7" s="66"/>
      <c r="VZG7" s="66"/>
      <c r="VZH7" s="66"/>
      <c r="VZI7" s="66"/>
      <c r="VZJ7" s="66"/>
      <c r="WAB7" s="66"/>
      <c r="WAC7" s="66"/>
      <c r="WAF7" s="66"/>
      <c r="WAI7" s="66"/>
      <c r="WAK7" s="66"/>
      <c r="WAM7" s="66"/>
      <c r="WAP7" s="66"/>
      <c r="WAS7" s="66"/>
      <c r="WAV7" s="66"/>
      <c r="WAZ7" s="66"/>
      <c r="WBC7" s="66"/>
      <c r="WBF7" s="66"/>
      <c r="WBN7" s="66"/>
      <c r="WBZ7" s="66"/>
      <c r="WCA7" s="66"/>
      <c r="WCB7" s="66"/>
      <c r="WCC7" s="66"/>
      <c r="WCD7" s="66"/>
      <c r="WCE7" s="66"/>
      <c r="WCF7" s="66"/>
      <c r="WCG7" s="66"/>
      <c r="WCH7" s="66"/>
      <c r="WCI7" s="66"/>
      <c r="WCJ7" s="66"/>
      <c r="WCK7" s="66"/>
      <c r="WCL7" s="66"/>
      <c r="WCM7" s="66"/>
      <c r="WCN7" s="66"/>
      <c r="WCO7" s="66"/>
      <c r="WCP7" s="66"/>
      <c r="WCQ7" s="66"/>
      <c r="WCR7" s="66"/>
      <c r="WCS7" s="66"/>
      <c r="WCT7" s="66"/>
      <c r="WCU7" s="66"/>
      <c r="WCV7" s="66"/>
      <c r="WCW7" s="66"/>
      <c r="WCX7" s="66"/>
      <c r="WCY7" s="66"/>
      <c r="WDA7" s="66"/>
      <c r="WDB7" s="66"/>
      <c r="WDC7" s="66"/>
      <c r="WDD7" s="66"/>
      <c r="WDE7" s="66"/>
      <c r="WDF7" s="66"/>
      <c r="WDG7" s="66"/>
      <c r="WDH7" s="66"/>
      <c r="WDI7" s="66"/>
      <c r="WDJ7" s="66"/>
      <c r="WDK7" s="66"/>
      <c r="WDL7" s="66"/>
      <c r="WDM7" s="66"/>
      <c r="WDP7" s="66"/>
      <c r="WDS7" s="66"/>
      <c r="WDV7" s="66"/>
      <c r="WDY7" s="66"/>
      <c r="WEB7" s="66"/>
      <c r="WEE7" s="66"/>
      <c r="WEN7" s="66"/>
      <c r="WEQ7" s="66"/>
      <c r="WET7" s="66"/>
      <c r="WEW7" s="66"/>
      <c r="WFF7" s="66"/>
      <c r="WFL7" s="66"/>
      <c r="WFO7" s="66"/>
      <c r="WFR7" s="66"/>
      <c r="WFU7" s="66"/>
      <c r="WGA7" s="66"/>
      <c r="WGJ7" s="66"/>
      <c r="WGL7" s="66"/>
      <c r="WGM7" s="66"/>
      <c r="WGO7" s="66"/>
      <c r="WGR7" s="66"/>
      <c r="WGU7" s="66"/>
      <c r="WGX7" s="66"/>
      <c r="WHA7" s="66"/>
      <c r="WHD7" s="66"/>
      <c r="WHF7" s="66"/>
      <c r="WHH7" s="66"/>
      <c r="WHK7" s="66"/>
      <c r="WHN7" s="66"/>
      <c r="WHQ7" s="66"/>
      <c r="WHT7" s="66"/>
      <c r="WHW7" s="66"/>
      <c r="WHZ7" s="66"/>
      <c r="WIC7" s="66"/>
      <c r="WIE7" s="66"/>
      <c r="WIH7" s="66"/>
      <c r="WIN7" s="66"/>
      <c r="WIT7" s="66"/>
      <c r="WIW7" s="66"/>
      <c r="WIY7" s="66"/>
      <c r="WJA7" s="66"/>
      <c r="WJB7" s="66"/>
      <c r="WJC7" s="66"/>
      <c r="WJD7" s="66"/>
      <c r="WJE7" s="66"/>
      <c r="WJF7" s="66"/>
      <c r="WJX7" s="66"/>
      <c r="WJY7" s="66"/>
      <c r="WKB7" s="66"/>
      <c r="WKE7" s="66"/>
      <c r="WKG7" s="66"/>
      <c r="WKI7" s="66"/>
      <c r="WKL7" s="66"/>
      <c r="WKO7" s="66"/>
      <c r="WKR7" s="66"/>
      <c r="WKV7" s="66"/>
      <c r="WKY7" s="66"/>
      <c r="WLB7" s="66"/>
      <c r="WLJ7" s="66"/>
      <c r="WLV7" s="66"/>
      <c r="WLW7" s="66"/>
      <c r="WLX7" s="66"/>
      <c r="WLY7" s="66"/>
      <c r="WLZ7" s="66"/>
      <c r="WMA7" s="66"/>
      <c r="WMB7" s="66"/>
      <c r="WMC7" s="66"/>
      <c r="WMD7" s="66"/>
      <c r="WME7" s="66"/>
      <c r="WMF7" s="66"/>
      <c r="WMG7" s="66"/>
      <c r="WMH7" s="66"/>
      <c r="WMI7" s="66"/>
      <c r="WMJ7" s="66"/>
      <c r="WMK7" s="66"/>
      <c r="WML7" s="66"/>
      <c r="WMM7" s="66"/>
      <c r="WMN7" s="66"/>
      <c r="WMO7" s="66"/>
      <c r="WMP7" s="66"/>
      <c r="WMQ7" s="66"/>
      <c r="WMR7" s="66"/>
      <c r="WMS7" s="66"/>
      <c r="WMT7" s="66"/>
      <c r="WMU7" s="66"/>
      <c r="WMW7" s="66"/>
      <c r="WMX7" s="66"/>
      <c r="WMY7" s="66"/>
      <c r="WMZ7" s="66"/>
      <c r="WNA7" s="66"/>
      <c r="WNB7" s="66"/>
      <c r="WNC7" s="66"/>
      <c r="WND7" s="66"/>
      <c r="WNE7" s="66"/>
      <c r="WNF7" s="66"/>
      <c r="WNG7" s="66"/>
      <c r="WNH7" s="66"/>
      <c r="WNI7" s="66"/>
      <c r="WNL7" s="66"/>
      <c r="WNO7" s="66"/>
      <c r="WNR7" s="66"/>
      <c r="WNU7" s="66"/>
      <c r="WNX7" s="66"/>
      <c r="WOA7" s="66"/>
      <c r="WOJ7" s="66"/>
      <c r="WOM7" s="66"/>
      <c r="WOP7" s="66"/>
      <c r="WOS7" s="66"/>
      <c r="WPB7" s="66"/>
      <c r="WPH7" s="66"/>
      <c r="WPK7" s="66"/>
      <c r="WPN7" s="66"/>
      <c r="WPQ7" s="66"/>
      <c r="WPW7" s="66"/>
      <c r="WQF7" s="66"/>
      <c r="WQH7" s="66"/>
      <c r="WQI7" s="66"/>
      <c r="WQK7" s="66"/>
      <c r="WQN7" s="66"/>
      <c r="WQQ7" s="66"/>
      <c r="WQT7" s="66"/>
      <c r="WQW7" s="66"/>
      <c r="WQZ7" s="66"/>
      <c r="WRB7" s="66"/>
      <c r="WRD7" s="66"/>
      <c r="WRG7" s="66"/>
      <c r="WRJ7" s="66"/>
      <c r="WRM7" s="66"/>
      <c r="WRP7" s="66"/>
      <c r="WRS7" s="66"/>
      <c r="WRV7" s="66"/>
      <c r="WRY7" s="66"/>
      <c r="WSA7" s="66"/>
      <c r="WSD7" s="66"/>
      <c r="WSJ7" s="66"/>
      <c r="WSP7" s="66"/>
      <c r="WSS7" s="66"/>
      <c r="WSU7" s="66"/>
      <c r="WSW7" s="66"/>
      <c r="WSX7" s="66"/>
      <c r="WSY7" s="66"/>
      <c r="WSZ7" s="66"/>
      <c r="WTA7" s="66"/>
      <c r="WTB7" s="66"/>
      <c r="WTT7" s="66"/>
      <c r="WTU7" s="66"/>
      <c r="WTX7" s="66"/>
      <c r="WUA7" s="66"/>
      <c r="WUC7" s="66"/>
      <c r="WUE7" s="66"/>
      <c r="WUH7" s="66"/>
      <c r="WUK7" s="66"/>
      <c r="WUN7" s="66"/>
      <c r="WUR7" s="66"/>
      <c r="WUU7" s="66"/>
      <c r="WUX7" s="66"/>
      <c r="WVF7" s="66"/>
    </row>
    <row r="8" spans="1:1022 1034:2046 2058:3070 3082:4094 4106:5118 5130:6142 6154:7166 7178:8190 8202:9214 9226:10238 10250:11262 11274:12286 12298:13310 13322:14334 14346:15358 15370:16126" s="50" customFormat="1" ht="21.75" hidden="1" customHeight="1">
      <c r="A8" s="7" t="s">
        <v>194</v>
      </c>
      <c r="B8" s="47" t="s">
        <v>343</v>
      </c>
      <c r="C8" s="4"/>
      <c r="D8" s="48">
        <f>_xlfn.IFNA(VLOOKUP(A8,'2.2'!A17:C309,3,),)</f>
        <v>0</v>
      </c>
      <c r="E8" s="49"/>
      <c r="F8" s="51"/>
      <c r="G8" s="51"/>
      <c r="H8" s="29">
        <v>0</v>
      </c>
      <c r="I8" s="52">
        <v>12</v>
      </c>
    </row>
    <row r="9" spans="1:1022 1034:2046 2058:3070 3082:4094 4106:5118 5130:6142 6154:7166 7178:8190 8202:9214 9226:10238 10250:11262 11274:12286 12298:13310 13322:14334 14346:15358 15370:16126" s="50" customFormat="1" ht="20.25" hidden="1" customHeight="1">
      <c r="A9" s="24" t="s">
        <v>293</v>
      </c>
      <c r="B9" s="47" t="s">
        <v>338</v>
      </c>
      <c r="C9" s="4"/>
      <c r="D9" s="48">
        <f>_xlfn.IFNA(VLOOKUP(A9,'2.2'!A18:C310,3,),)</f>
        <v>0</v>
      </c>
      <c r="E9" s="49"/>
      <c r="F9" s="51"/>
      <c r="G9" s="51"/>
      <c r="H9" s="29">
        <v>0</v>
      </c>
      <c r="I9" s="52">
        <v>20</v>
      </c>
    </row>
    <row r="10" spans="1:1022 1034:2046 2058:3070 3082:4094 4106:5118 5130:6142 6154:7166 7178:8190 8202:9214 9226:10238 10250:11262 11274:12286 12298:13310 13322:14334 14346:15358 15370:16126" s="50" customFormat="1" ht="20.25" hidden="1" customHeight="1">
      <c r="A10" s="20" t="s">
        <v>195</v>
      </c>
      <c r="B10" s="47" t="s">
        <v>338</v>
      </c>
      <c r="C10" s="4"/>
      <c r="D10" s="48">
        <f>_xlfn.IFNA(VLOOKUP(A10,'2.2'!A19:C311,3,),)</f>
        <v>0</v>
      </c>
      <c r="E10" s="49"/>
      <c r="F10" s="51"/>
      <c r="G10" s="51"/>
      <c r="H10" s="29">
        <v>0</v>
      </c>
      <c r="I10" s="53">
        <v>12</v>
      </c>
    </row>
    <row r="11" spans="1:1022 1034:2046 2058:3070 3082:4094 4106:5118 5130:6142 6154:7166 7178:8190 8202:9214 9226:10238 10250:11262 11274:12286 12298:13310 13322:14334 14346:15358 15370:16126" s="50" customFormat="1" ht="21.75" hidden="1" customHeight="1">
      <c r="A11" s="5" t="s">
        <v>226</v>
      </c>
      <c r="B11" s="47" t="s">
        <v>338</v>
      </c>
      <c r="C11" s="4"/>
      <c r="D11" s="48">
        <f>_xlfn.IFNA(VLOOKUP(A11,'2.2'!A20:C312,3,),)</f>
        <v>0</v>
      </c>
      <c r="E11" s="49"/>
      <c r="F11" s="51"/>
      <c r="G11" s="51"/>
      <c r="H11" s="29">
        <v>0</v>
      </c>
      <c r="I11" s="53">
        <v>20</v>
      </c>
    </row>
    <row r="12" spans="1:1022 1034:2046 2058:3070 3082:4094 4106:5118 5130:6142 6154:7166 7178:8190 8202:9214 9226:10238 10250:11262 11274:12286 12298:13310 13322:14334 14346:15358 15370:16126" s="50" customFormat="1" ht="21.75" hidden="1" customHeight="1">
      <c r="A12" s="7" t="s">
        <v>12</v>
      </c>
      <c r="B12" s="47" t="s">
        <v>338</v>
      </c>
      <c r="C12" s="4"/>
      <c r="D12" s="48">
        <f>_xlfn.IFNA(VLOOKUP(A12,'2.2'!A21:C313,3,),)</f>
        <v>0</v>
      </c>
      <c r="E12" s="49"/>
      <c r="F12" s="51"/>
      <c r="G12" s="51"/>
      <c r="H12" s="29">
        <v>0</v>
      </c>
      <c r="I12" s="52">
        <v>20</v>
      </c>
    </row>
    <row r="13" spans="1:1022 1034:2046 2058:3070 3082:4094 4106:5118 5130:6142 6154:7166 7178:8190 8202:9214 9226:10238 10250:11262 11274:12286 12298:13310 13322:14334 14346:15358 15370:16126" s="50" customFormat="1" ht="20.25" customHeight="1">
      <c r="A13" s="7" t="s">
        <v>14</v>
      </c>
      <c r="B13" s="76" t="s">
        <v>338</v>
      </c>
      <c r="C13" s="4">
        <v>5</v>
      </c>
      <c r="D13" s="48">
        <f>_xlfn.IFNA(VLOOKUP(A13,'2.2'!A22:C314,3,),)</f>
        <v>18000</v>
      </c>
      <c r="E13" s="69">
        <f>+D13*C13</f>
        <v>90000</v>
      </c>
      <c r="F13" s="51"/>
      <c r="G13" s="51"/>
      <c r="H13" s="29">
        <v>0</v>
      </c>
      <c r="I13" s="52">
        <v>20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Z13" s="66"/>
      <c r="BC13" s="66"/>
      <c r="BF13" s="66"/>
      <c r="BI13" s="66"/>
      <c r="BL13" s="66"/>
      <c r="BO13" s="66"/>
      <c r="BX13" s="66"/>
      <c r="CA13" s="66"/>
      <c r="CD13" s="66"/>
      <c r="CG13" s="66"/>
      <c r="CP13" s="66"/>
      <c r="CV13" s="66"/>
      <c r="CY13" s="66"/>
      <c r="DB13" s="66"/>
      <c r="DE13" s="66"/>
      <c r="DK13" s="66"/>
      <c r="DT13" s="66"/>
      <c r="DV13" s="66"/>
      <c r="DW13" s="66"/>
      <c r="DY13" s="66"/>
      <c r="EB13" s="66"/>
      <c r="EE13" s="66"/>
      <c r="EH13" s="66"/>
      <c r="EK13" s="66"/>
      <c r="EN13" s="66"/>
      <c r="EP13" s="66"/>
      <c r="ER13" s="66"/>
      <c r="EU13" s="66"/>
      <c r="EX13" s="66"/>
      <c r="FA13" s="66"/>
      <c r="FD13" s="66"/>
      <c r="FG13" s="66"/>
      <c r="FJ13" s="66"/>
      <c r="FM13" s="66"/>
      <c r="FO13" s="66"/>
      <c r="FR13" s="66"/>
      <c r="FX13" s="66"/>
      <c r="GD13" s="66"/>
      <c r="GG13" s="66"/>
      <c r="GI13" s="66"/>
      <c r="GK13" s="66"/>
      <c r="GL13" s="66"/>
      <c r="GM13" s="66"/>
      <c r="GN13" s="66"/>
      <c r="GO13" s="66"/>
      <c r="GP13" s="66"/>
      <c r="HH13" s="66"/>
      <c r="HI13" s="66"/>
      <c r="HL13" s="66"/>
      <c r="HO13" s="66"/>
      <c r="HQ13" s="66"/>
      <c r="HS13" s="66"/>
      <c r="HV13" s="66"/>
      <c r="HY13" s="66"/>
      <c r="IB13" s="66"/>
      <c r="IF13" s="66"/>
      <c r="II13" s="66"/>
      <c r="IL13" s="66"/>
      <c r="IT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V13" s="66"/>
      <c r="KY13" s="66"/>
      <c r="LB13" s="66"/>
      <c r="LE13" s="66"/>
      <c r="LH13" s="66"/>
      <c r="LK13" s="66"/>
      <c r="LT13" s="66"/>
      <c r="LW13" s="66"/>
      <c r="LZ13" s="66"/>
      <c r="MC13" s="66"/>
      <c r="ML13" s="66"/>
      <c r="MR13" s="66"/>
      <c r="MU13" s="66"/>
      <c r="MX13" s="66"/>
      <c r="NA13" s="66"/>
      <c r="NG13" s="66"/>
      <c r="NP13" s="66"/>
      <c r="NR13" s="66"/>
      <c r="NS13" s="66"/>
      <c r="NU13" s="66"/>
      <c r="NX13" s="66"/>
      <c r="OA13" s="66"/>
      <c r="OD13" s="66"/>
      <c r="OG13" s="66"/>
      <c r="OJ13" s="66"/>
      <c r="OL13" s="66"/>
      <c r="ON13" s="66"/>
      <c r="OQ13" s="66"/>
      <c r="OT13" s="66"/>
      <c r="OW13" s="66"/>
      <c r="OZ13" s="66"/>
      <c r="PC13" s="66"/>
      <c r="PF13" s="66"/>
      <c r="PI13" s="66"/>
      <c r="PK13" s="66"/>
      <c r="PN13" s="66"/>
      <c r="PT13" s="66"/>
      <c r="PZ13" s="66"/>
      <c r="QC13" s="66"/>
      <c r="QE13" s="66"/>
      <c r="QG13" s="66"/>
      <c r="QH13" s="66"/>
      <c r="QI13" s="66"/>
      <c r="QJ13" s="66"/>
      <c r="QK13" s="66"/>
      <c r="QL13" s="66"/>
      <c r="RD13" s="66"/>
      <c r="RE13" s="66"/>
      <c r="RH13" s="66"/>
      <c r="RK13" s="66"/>
      <c r="RM13" s="66"/>
      <c r="RO13" s="66"/>
      <c r="RR13" s="66"/>
      <c r="RU13" s="66"/>
      <c r="RX13" s="66"/>
      <c r="SB13" s="66"/>
      <c r="SE13" s="66"/>
      <c r="SH13" s="66"/>
      <c r="SP13" s="66"/>
      <c r="TB13" s="66"/>
      <c r="TC13" s="66"/>
      <c r="TD13" s="66"/>
      <c r="TE13" s="66"/>
      <c r="TF13" s="66"/>
      <c r="TG13" s="66"/>
      <c r="TH13" s="66"/>
      <c r="TI13" s="66"/>
      <c r="TJ13" s="66"/>
      <c r="TK13" s="66"/>
      <c r="TL13" s="66"/>
      <c r="TM13" s="66"/>
      <c r="TN13" s="66"/>
      <c r="TO13" s="66"/>
      <c r="TP13" s="66"/>
      <c r="TQ13" s="66"/>
      <c r="TR13" s="66"/>
      <c r="TS13" s="66"/>
      <c r="TT13" s="66"/>
      <c r="TU13" s="66"/>
      <c r="TV13" s="66"/>
      <c r="TW13" s="66"/>
      <c r="TX13" s="66"/>
      <c r="TY13" s="66"/>
      <c r="TZ13" s="66"/>
      <c r="UA13" s="66"/>
      <c r="UC13" s="66"/>
      <c r="UD13" s="66"/>
      <c r="UE13" s="66"/>
      <c r="UF13" s="66"/>
      <c r="UG13" s="66"/>
      <c r="UH13" s="66"/>
      <c r="UI13" s="66"/>
      <c r="UJ13" s="66"/>
      <c r="UK13" s="66"/>
      <c r="UL13" s="66"/>
      <c r="UM13" s="66"/>
      <c r="UN13" s="66"/>
      <c r="UO13" s="66"/>
      <c r="UR13" s="66"/>
      <c r="UU13" s="66"/>
      <c r="UX13" s="66"/>
      <c r="VA13" s="66"/>
      <c r="VD13" s="66"/>
      <c r="VG13" s="66"/>
      <c r="VP13" s="66"/>
      <c r="VS13" s="66"/>
      <c r="VV13" s="66"/>
      <c r="VY13" s="66"/>
      <c r="WH13" s="66"/>
      <c r="WN13" s="66"/>
      <c r="WQ13" s="66"/>
      <c r="WT13" s="66"/>
      <c r="WW13" s="66"/>
      <c r="XC13" s="66"/>
      <c r="XL13" s="66"/>
      <c r="XN13" s="66"/>
      <c r="XO13" s="66"/>
      <c r="XQ13" s="66"/>
      <c r="XT13" s="66"/>
      <c r="XW13" s="66"/>
      <c r="XZ13" s="66"/>
      <c r="YC13" s="66"/>
      <c r="YF13" s="66"/>
      <c r="YH13" s="66"/>
      <c r="YJ13" s="66"/>
      <c r="YM13" s="66"/>
      <c r="YP13" s="66"/>
      <c r="YS13" s="66"/>
      <c r="YV13" s="66"/>
      <c r="YY13" s="66"/>
      <c r="ZB13" s="66"/>
      <c r="ZE13" s="66"/>
      <c r="ZG13" s="66"/>
      <c r="ZJ13" s="66"/>
      <c r="ZP13" s="66"/>
      <c r="ZV13" s="66"/>
      <c r="ZY13" s="66"/>
      <c r="AAA13" s="66"/>
      <c r="AAC13" s="66"/>
      <c r="AAD13" s="66"/>
      <c r="AAE13" s="66"/>
      <c r="AAF13" s="66"/>
      <c r="AAG13" s="66"/>
      <c r="AAH13" s="66"/>
      <c r="AAZ13" s="66"/>
      <c r="ABA13" s="66"/>
      <c r="ABD13" s="66"/>
      <c r="ABG13" s="66"/>
      <c r="ABI13" s="66"/>
      <c r="ABK13" s="66"/>
      <c r="ABN13" s="66"/>
      <c r="ABQ13" s="66"/>
      <c r="ABT13" s="66"/>
      <c r="ABX13" s="66"/>
      <c r="ACA13" s="66"/>
      <c r="ACD13" s="66"/>
      <c r="ACL13" s="66"/>
      <c r="ACX13" s="66"/>
      <c r="ACY13" s="66"/>
      <c r="ACZ13" s="66"/>
      <c r="ADA13" s="66"/>
      <c r="ADB13" s="66"/>
      <c r="ADC13" s="66"/>
      <c r="ADD13" s="66"/>
      <c r="ADE13" s="66"/>
      <c r="ADF13" s="66"/>
      <c r="ADG13" s="66"/>
      <c r="ADH13" s="66"/>
      <c r="ADI13" s="66"/>
      <c r="ADJ13" s="66"/>
      <c r="ADK13" s="66"/>
      <c r="ADL13" s="66"/>
      <c r="ADM13" s="66"/>
      <c r="ADN13" s="66"/>
      <c r="ADO13" s="66"/>
      <c r="ADP13" s="66"/>
      <c r="ADQ13" s="66"/>
      <c r="ADR13" s="66"/>
      <c r="ADS13" s="66"/>
      <c r="ADT13" s="66"/>
      <c r="ADU13" s="66"/>
      <c r="ADV13" s="66"/>
      <c r="ADW13" s="66"/>
      <c r="ADY13" s="66"/>
      <c r="ADZ13" s="66"/>
      <c r="AEA13" s="66"/>
      <c r="AEB13" s="66"/>
      <c r="AEC13" s="66"/>
      <c r="AED13" s="66"/>
      <c r="AEE13" s="66"/>
      <c r="AEF13" s="66"/>
      <c r="AEG13" s="66"/>
      <c r="AEH13" s="66"/>
      <c r="AEI13" s="66"/>
      <c r="AEJ13" s="66"/>
      <c r="AEK13" s="66"/>
      <c r="AEN13" s="66"/>
      <c r="AEQ13" s="66"/>
      <c r="AET13" s="66"/>
      <c r="AEW13" s="66"/>
      <c r="AEZ13" s="66"/>
      <c r="AFC13" s="66"/>
      <c r="AFL13" s="66"/>
      <c r="AFO13" s="66"/>
      <c r="AFR13" s="66"/>
      <c r="AFU13" s="66"/>
      <c r="AGD13" s="66"/>
      <c r="AGJ13" s="66"/>
      <c r="AGM13" s="66"/>
      <c r="AGP13" s="66"/>
      <c r="AGS13" s="66"/>
      <c r="AGY13" s="66"/>
      <c r="AHH13" s="66"/>
      <c r="AHJ13" s="66"/>
      <c r="AHK13" s="66"/>
      <c r="AHM13" s="66"/>
      <c r="AHP13" s="66"/>
      <c r="AHS13" s="66"/>
      <c r="AHV13" s="66"/>
      <c r="AHY13" s="66"/>
      <c r="AIB13" s="66"/>
      <c r="AID13" s="66"/>
      <c r="AIF13" s="66"/>
      <c r="AII13" s="66"/>
      <c r="AIL13" s="66"/>
      <c r="AIO13" s="66"/>
      <c r="AIR13" s="66"/>
      <c r="AIU13" s="66"/>
      <c r="AIX13" s="66"/>
      <c r="AJA13" s="66"/>
      <c r="AJC13" s="66"/>
      <c r="AJF13" s="66"/>
      <c r="AJL13" s="66"/>
      <c r="AJR13" s="66"/>
      <c r="AJU13" s="66"/>
      <c r="AJW13" s="66"/>
      <c r="AJY13" s="66"/>
      <c r="AJZ13" s="66"/>
      <c r="AKA13" s="66"/>
      <c r="AKB13" s="66"/>
      <c r="AKC13" s="66"/>
      <c r="AKD13" s="66"/>
      <c r="AKV13" s="66"/>
      <c r="AKW13" s="66"/>
      <c r="AKZ13" s="66"/>
      <c r="ALC13" s="66"/>
      <c r="ALE13" s="66"/>
      <c r="ALG13" s="66"/>
      <c r="ALJ13" s="66"/>
      <c r="ALM13" s="66"/>
      <c r="ALP13" s="66"/>
      <c r="ALT13" s="66"/>
      <c r="ALW13" s="66"/>
      <c r="ALZ13" s="66"/>
      <c r="AMH13" s="66"/>
      <c r="AMT13" s="66"/>
      <c r="AMU13" s="66"/>
      <c r="AMV13" s="66"/>
      <c r="AMW13" s="66"/>
      <c r="AMX13" s="66"/>
      <c r="AMY13" s="66"/>
      <c r="AMZ13" s="66"/>
      <c r="ANA13" s="66"/>
      <c r="ANB13" s="66"/>
      <c r="ANC13" s="66"/>
      <c r="AND13" s="66"/>
      <c r="ANE13" s="66"/>
      <c r="ANF13" s="66"/>
      <c r="ANG13" s="66"/>
      <c r="ANH13" s="66"/>
      <c r="ANI13" s="66"/>
      <c r="ANJ13" s="66"/>
      <c r="ANK13" s="66"/>
      <c r="ANL13" s="66"/>
      <c r="ANM13" s="66"/>
      <c r="ANN13" s="66"/>
      <c r="ANO13" s="66"/>
      <c r="ANP13" s="66"/>
      <c r="ANQ13" s="66"/>
      <c r="ANR13" s="66"/>
      <c r="ANS13" s="66"/>
      <c r="ANU13" s="66"/>
      <c r="ANV13" s="66"/>
      <c r="ANW13" s="66"/>
      <c r="ANX13" s="66"/>
      <c r="ANY13" s="66"/>
      <c r="ANZ13" s="66"/>
      <c r="AOA13" s="66"/>
      <c r="AOB13" s="66"/>
      <c r="AOC13" s="66"/>
      <c r="AOD13" s="66"/>
      <c r="AOE13" s="66"/>
      <c r="AOF13" s="66"/>
      <c r="AOG13" s="66"/>
      <c r="AOJ13" s="66"/>
      <c r="AOM13" s="66"/>
      <c r="AOP13" s="66"/>
      <c r="AOS13" s="66"/>
      <c r="AOV13" s="66"/>
      <c r="AOY13" s="66"/>
      <c r="APH13" s="66"/>
      <c r="APK13" s="66"/>
      <c r="APN13" s="66"/>
      <c r="APQ13" s="66"/>
      <c r="APZ13" s="66"/>
      <c r="AQF13" s="66"/>
      <c r="AQI13" s="66"/>
      <c r="AQL13" s="66"/>
      <c r="AQO13" s="66"/>
      <c r="AQU13" s="66"/>
      <c r="ARD13" s="66"/>
      <c r="ARF13" s="66"/>
      <c r="ARG13" s="66"/>
      <c r="ARI13" s="66"/>
      <c r="ARL13" s="66"/>
      <c r="ARO13" s="66"/>
      <c r="ARR13" s="66"/>
      <c r="ARU13" s="66"/>
      <c r="ARX13" s="66"/>
      <c r="ARZ13" s="66"/>
      <c r="ASB13" s="66"/>
      <c r="ASE13" s="66"/>
      <c r="ASH13" s="66"/>
      <c r="ASK13" s="66"/>
      <c r="ASN13" s="66"/>
      <c r="ASQ13" s="66"/>
      <c r="AST13" s="66"/>
      <c r="ASW13" s="66"/>
      <c r="ASY13" s="66"/>
      <c r="ATB13" s="66"/>
      <c r="ATH13" s="66"/>
      <c r="ATN13" s="66"/>
      <c r="ATQ13" s="66"/>
      <c r="ATS13" s="66"/>
      <c r="ATU13" s="66"/>
      <c r="ATV13" s="66"/>
      <c r="ATW13" s="66"/>
      <c r="ATX13" s="66"/>
      <c r="ATY13" s="66"/>
      <c r="ATZ13" s="66"/>
      <c r="AUR13" s="66"/>
      <c r="AUS13" s="66"/>
      <c r="AUV13" s="66"/>
      <c r="AUY13" s="66"/>
      <c r="AVA13" s="66"/>
      <c r="AVC13" s="66"/>
      <c r="AVF13" s="66"/>
      <c r="AVI13" s="66"/>
      <c r="AVL13" s="66"/>
      <c r="AVP13" s="66"/>
      <c r="AVS13" s="66"/>
      <c r="AVV13" s="66"/>
      <c r="AWD13" s="66"/>
      <c r="AWP13" s="66"/>
      <c r="AWQ13" s="66"/>
      <c r="AWR13" s="66"/>
      <c r="AWS13" s="66"/>
      <c r="AWT13" s="66"/>
      <c r="AWU13" s="66"/>
      <c r="AWV13" s="66"/>
      <c r="AWW13" s="66"/>
      <c r="AWX13" s="66"/>
      <c r="AWY13" s="66"/>
      <c r="AWZ13" s="66"/>
      <c r="AXA13" s="66"/>
      <c r="AXB13" s="66"/>
      <c r="AXC13" s="66"/>
      <c r="AXD13" s="66"/>
      <c r="AXE13" s="66"/>
      <c r="AXF13" s="66"/>
      <c r="AXG13" s="66"/>
      <c r="AXH13" s="66"/>
      <c r="AXI13" s="66"/>
      <c r="AXJ13" s="66"/>
      <c r="AXK13" s="66"/>
      <c r="AXL13" s="66"/>
      <c r="AXM13" s="66"/>
      <c r="AXN13" s="66"/>
      <c r="AXO13" s="66"/>
      <c r="AXQ13" s="66"/>
      <c r="AXR13" s="66"/>
      <c r="AXS13" s="66"/>
      <c r="AXT13" s="66"/>
      <c r="AXU13" s="66"/>
      <c r="AXV13" s="66"/>
      <c r="AXW13" s="66"/>
      <c r="AXX13" s="66"/>
      <c r="AXY13" s="66"/>
      <c r="AXZ13" s="66"/>
      <c r="AYA13" s="66"/>
      <c r="AYB13" s="66"/>
      <c r="AYC13" s="66"/>
      <c r="AYF13" s="66"/>
      <c r="AYI13" s="66"/>
      <c r="AYL13" s="66"/>
      <c r="AYO13" s="66"/>
      <c r="AYR13" s="66"/>
      <c r="AYU13" s="66"/>
      <c r="AZD13" s="66"/>
      <c r="AZG13" s="66"/>
      <c r="AZJ13" s="66"/>
      <c r="AZM13" s="66"/>
      <c r="AZV13" s="66"/>
      <c r="BAB13" s="66"/>
      <c r="BAE13" s="66"/>
      <c r="BAH13" s="66"/>
      <c r="BAK13" s="66"/>
      <c r="BAQ13" s="66"/>
      <c r="BAZ13" s="66"/>
      <c r="BBB13" s="66"/>
      <c r="BBC13" s="66"/>
      <c r="BBE13" s="66"/>
      <c r="BBH13" s="66"/>
      <c r="BBK13" s="66"/>
      <c r="BBN13" s="66"/>
      <c r="BBQ13" s="66"/>
      <c r="BBT13" s="66"/>
      <c r="BBV13" s="66"/>
      <c r="BBX13" s="66"/>
      <c r="BCA13" s="66"/>
      <c r="BCD13" s="66"/>
      <c r="BCG13" s="66"/>
      <c r="BCJ13" s="66"/>
      <c r="BCM13" s="66"/>
      <c r="BCP13" s="66"/>
      <c r="BCS13" s="66"/>
      <c r="BCU13" s="66"/>
      <c r="BCX13" s="66"/>
      <c r="BDD13" s="66"/>
      <c r="BDJ13" s="66"/>
      <c r="BDM13" s="66"/>
      <c r="BDO13" s="66"/>
      <c r="BDQ13" s="66"/>
      <c r="BDR13" s="66"/>
      <c r="BDS13" s="66"/>
      <c r="BDT13" s="66"/>
      <c r="BDU13" s="66"/>
      <c r="BDV13" s="66"/>
      <c r="BEN13" s="66"/>
      <c r="BEO13" s="66"/>
      <c r="BER13" s="66"/>
      <c r="BEU13" s="66"/>
      <c r="BEW13" s="66"/>
      <c r="BEY13" s="66"/>
      <c r="BFB13" s="66"/>
      <c r="BFE13" s="66"/>
      <c r="BFH13" s="66"/>
      <c r="BFL13" s="66"/>
      <c r="BFO13" s="66"/>
      <c r="BFR13" s="66"/>
      <c r="BFZ13" s="66"/>
      <c r="BGL13" s="66"/>
      <c r="BGM13" s="66"/>
      <c r="BGN13" s="66"/>
      <c r="BGO13" s="66"/>
      <c r="BGP13" s="66"/>
      <c r="BGQ13" s="66"/>
      <c r="BGR13" s="66"/>
      <c r="BGS13" s="66"/>
      <c r="BGT13" s="66"/>
      <c r="BGU13" s="66"/>
      <c r="BGV13" s="66"/>
      <c r="BGW13" s="66"/>
      <c r="BGX13" s="66"/>
      <c r="BGY13" s="66"/>
      <c r="BGZ13" s="66"/>
      <c r="BHA13" s="66"/>
      <c r="BHB13" s="66"/>
      <c r="BHC13" s="66"/>
      <c r="BHD13" s="66"/>
      <c r="BHE13" s="66"/>
      <c r="BHF13" s="66"/>
      <c r="BHG13" s="66"/>
      <c r="BHH13" s="66"/>
      <c r="BHI13" s="66"/>
      <c r="BHJ13" s="66"/>
      <c r="BHK13" s="66"/>
      <c r="BHM13" s="66"/>
      <c r="BHN13" s="66"/>
      <c r="BHO13" s="66"/>
      <c r="BHP13" s="66"/>
      <c r="BHQ13" s="66"/>
      <c r="BHR13" s="66"/>
      <c r="BHS13" s="66"/>
      <c r="BHT13" s="66"/>
      <c r="BHU13" s="66"/>
      <c r="BHV13" s="66"/>
      <c r="BHW13" s="66"/>
      <c r="BHX13" s="66"/>
      <c r="BHY13" s="66"/>
      <c r="BIB13" s="66"/>
      <c r="BIE13" s="66"/>
      <c r="BIH13" s="66"/>
      <c r="BIK13" s="66"/>
      <c r="BIN13" s="66"/>
      <c r="BIQ13" s="66"/>
      <c r="BIZ13" s="66"/>
      <c r="BJC13" s="66"/>
      <c r="BJF13" s="66"/>
      <c r="BJI13" s="66"/>
      <c r="BJR13" s="66"/>
      <c r="BJX13" s="66"/>
      <c r="BKA13" s="66"/>
      <c r="BKD13" s="66"/>
      <c r="BKG13" s="66"/>
      <c r="BKM13" s="66"/>
      <c r="BKV13" s="66"/>
      <c r="BKX13" s="66"/>
      <c r="BKY13" s="66"/>
      <c r="BLA13" s="66"/>
      <c r="BLD13" s="66"/>
      <c r="BLG13" s="66"/>
      <c r="BLJ13" s="66"/>
      <c r="BLM13" s="66"/>
      <c r="BLP13" s="66"/>
      <c r="BLR13" s="66"/>
      <c r="BLT13" s="66"/>
      <c r="BLW13" s="66"/>
      <c r="BLZ13" s="66"/>
      <c r="BMC13" s="66"/>
      <c r="BMF13" s="66"/>
      <c r="BMI13" s="66"/>
      <c r="BML13" s="66"/>
      <c r="BMO13" s="66"/>
      <c r="BMQ13" s="66"/>
      <c r="BMT13" s="66"/>
      <c r="BMZ13" s="66"/>
      <c r="BNF13" s="66"/>
      <c r="BNI13" s="66"/>
      <c r="BNK13" s="66"/>
      <c r="BNM13" s="66"/>
      <c r="BNN13" s="66"/>
      <c r="BNO13" s="66"/>
      <c r="BNP13" s="66"/>
      <c r="BNQ13" s="66"/>
      <c r="BNR13" s="66"/>
      <c r="BOJ13" s="66"/>
      <c r="BOK13" s="66"/>
      <c r="BON13" s="66"/>
      <c r="BOQ13" s="66"/>
      <c r="BOS13" s="66"/>
      <c r="BOU13" s="66"/>
      <c r="BOX13" s="66"/>
      <c r="BPA13" s="66"/>
      <c r="BPD13" s="66"/>
      <c r="BPH13" s="66"/>
      <c r="BPK13" s="66"/>
      <c r="BPN13" s="66"/>
      <c r="BPV13" s="66"/>
      <c r="BQH13" s="66"/>
      <c r="BQI13" s="66"/>
      <c r="BQJ13" s="66"/>
      <c r="BQK13" s="66"/>
      <c r="BQL13" s="66"/>
      <c r="BQM13" s="66"/>
      <c r="BQN13" s="66"/>
      <c r="BQO13" s="66"/>
      <c r="BQP13" s="66"/>
      <c r="BQQ13" s="66"/>
      <c r="BQR13" s="66"/>
      <c r="BQS13" s="66"/>
      <c r="BQT13" s="66"/>
      <c r="BQU13" s="66"/>
      <c r="BQV13" s="66"/>
      <c r="BQW13" s="66"/>
      <c r="BQX13" s="66"/>
      <c r="BQY13" s="66"/>
      <c r="BQZ13" s="66"/>
      <c r="BRA13" s="66"/>
      <c r="BRB13" s="66"/>
      <c r="BRC13" s="66"/>
      <c r="BRD13" s="66"/>
      <c r="BRE13" s="66"/>
      <c r="BRF13" s="66"/>
      <c r="BRG13" s="66"/>
      <c r="BRI13" s="66"/>
      <c r="BRJ13" s="66"/>
      <c r="BRK13" s="66"/>
      <c r="BRL13" s="66"/>
      <c r="BRM13" s="66"/>
      <c r="BRN13" s="66"/>
      <c r="BRO13" s="66"/>
      <c r="BRP13" s="66"/>
      <c r="BRQ13" s="66"/>
      <c r="BRR13" s="66"/>
      <c r="BRS13" s="66"/>
      <c r="BRT13" s="66"/>
      <c r="BRU13" s="66"/>
      <c r="BRX13" s="66"/>
      <c r="BSA13" s="66"/>
      <c r="BSD13" s="66"/>
      <c r="BSG13" s="66"/>
      <c r="BSJ13" s="66"/>
      <c r="BSM13" s="66"/>
      <c r="BSV13" s="66"/>
      <c r="BSY13" s="66"/>
      <c r="BTB13" s="66"/>
      <c r="BTE13" s="66"/>
      <c r="BTN13" s="66"/>
      <c r="BTT13" s="66"/>
      <c r="BTW13" s="66"/>
      <c r="BTZ13" s="66"/>
      <c r="BUC13" s="66"/>
      <c r="BUI13" s="66"/>
      <c r="BUR13" s="66"/>
      <c r="BUT13" s="66"/>
      <c r="BUU13" s="66"/>
      <c r="BUW13" s="66"/>
      <c r="BUZ13" s="66"/>
      <c r="BVC13" s="66"/>
      <c r="BVF13" s="66"/>
      <c r="BVI13" s="66"/>
      <c r="BVL13" s="66"/>
      <c r="BVN13" s="66"/>
      <c r="BVP13" s="66"/>
      <c r="BVS13" s="66"/>
      <c r="BVV13" s="66"/>
      <c r="BVY13" s="66"/>
      <c r="BWB13" s="66"/>
      <c r="BWE13" s="66"/>
      <c r="BWH13" s="66"/>
      <c r="BWK13" s="66"/>
      <c r="BWM13" s="66"/>
      <c r="BWP13" s="66"/>
      <c r="BWV13" s="66"/>
      <c r="BXB13" s="66"/>
      <c r="BXE13" s="66"/>
      <c r="BXG13" s="66"/>
      <c r="BXI13" s="66"/>
      <c r="BXJ13" s="66"/>
      <c r="BXK13" s="66"/>
      <c r="BXL13" s="66"/>
      <c r="BXM13" s="66"/>
      <c r="BXN13" s="66"/>
      <c r="BYF13" s="66"/>
      <c r="BYG13" s="66"/>
      <c r="BYJ13" s="66"/>
      <c r="BYM13" s="66"/>
      <c r="BYO13" s="66"/>
      <c r="BYQ13" s="66"/>
      <c r="BYT13" s="66"/>
      <c r="BYW13" s="66"/>
      <c r="BYZ13" s="66"/>
      <c r="BZD13" s="66"/>
      <c r="BZG13" s="66"/>
      <c r="BZJ13" s="66"/>
      <c r="BZR13" s="66"/>
      <c r="CAD13" s="66"/>
      <c r="CAE13" s="66"/>
      <c r="CAF13" s="66"/>
      <c r="CAG13" s="66"/>
      <c r="CAH13" s="66"/>
      <c r="CAI13" s="66"/>
      <c r="CAJ13" s="66"/>
      <c r="CAK13" s="66"/>
      <c r="CAL13" s="66"/>
      <c r="CAM13" s="66"/>
      <c r="CAN13" s="66"/>
      <c r="CAO13" s="66"/>
      <c r="CAP13" s="66"/>
      <c r="CAQ13" s="66"/>
      <c r="CAR13" s="66"/>
      <c r="CAS13" s="66"/>
      <c r="CAT13" s="66"/>
      <c r="CAU13" s="66"/>
      <c r="CAV13" s="66"/>
      <c r="CAW13" s="66"/>
      <c r="CAX13" s="66"/>
      <c r="CAY13" s="66"/>
      <c r="CAZ13" s="66"/>
      <c r="CBA13" s="66"/>
      <c r="CBB13" s="66"/>
      <c r="CBC13" s="66"/>
      <c r="CBE13" s="66"/>
      <c r="CBF13" s="66"/>
      <c r="CBG13" s="66"/>
      <c r="CBH13" s="66"/>
      <c r="CBI13" s="66"/>
      <c r="CBJ13" s="66"/>
      <c r="CBK13" s="66"/>
      <c r="CBL13" s="66"/>
      <c r="CBM13" s="66"/>
      <c r="CBN13" s="66"/>
      <c r="CBO13" s="66"/>
      <c r="CBP13" s="66"/>
      <c r="CBQ13" s="66"/>
      <c r="CBT13" s="66"/>
      <c r="CBW13" s="66"/>
      <c r="CBZ13" s="66"/>
      <c r="CCC13" s="66"/>
      <c r="CCF13" s="66"/>
      <c r="CCI13" s="66"/>
      <c r="CCR13" s="66"/>
      <c r="CCU13" s="66"/>
      <c r="CCX13" s="66"/>
      <c r="CDA13" s="66"/>
      <c r="CDJ13" s="66"/>
      <c r="CDP13" s="66"/>
      <c r="CDS13" s="66"/>
      <c r="CDV13" s="66"/>
      <c r="CDY13" s="66"/>
      <c r="CEE13" s="66"/>
      <c r="CEN13" s="66"/>
      <c r="CEP13" s="66"/>
      <c r="CEQ13" s="66"/>
      <c r="CES13" s="66"/>
      <c r="CEV13" s="66"/>
      <c r="CEY13" s="66"/>
      <c r="CFB13" s="66"/>
      <c r="CFE13" s="66"/>
      <c r="CFH13" s="66"/>
      <c r="CFJ13" s="66"/>
      <c r="CFL13" s="66"/>
      <c r="CFO13" s="66"/>
      <c r="CFR13" s="66"/>
      <c r="CFU13" s="66"/>
      <c r="CFX13" s="66"/>
      <c r="CGA13" s="66"/>
      <c r="CGD13" s="66"/>
      <c r="CGG13" s="66"/>
      <c r="CGI13" s="66"/>
      <c r="CGL13" s="66"/>
      <c r="CGR13" s="66"/>
      <c r="CGX13" s="66"/>
      <c r="CHA13" s="66"/>
      <c r="CHC13" s="66"/>
      <c r="CHE13" s="66"/>
      <c r="CHF13" s="66"/>
      <c r="CHG13" s="66"/>
      <c r="CHH13" s="66"/>
      <c r="CHI13" s="66"/>
      <c r="CHJ13" s="66"/>
      <c r="CIB13" s="66"/>
      <c r="CIC13" s="66"/>
      <c r="CIF13" s="66"/>
      <c r="CII13" s="66"/>
      <c r="CIK13" s="66"/>
      <c r="CIM13" s="66"/>
      <c r="CIP13" s="66"/>
      <c r="CIS13" s="66"/>
      <c r="CIV13" s="66"/>
      <c r="CIZ13" s="66"/>
      <c r="CJC13" s="66"/>
      <c r="CJF13" s="66"/>
      <c r="CJN13" s="66"/>
      <c r="CJZ13" s="66"/>
      <c r="CKA13" s="66"/>
      <c r="CKB13" s="66"/>
      <c r="CKC13" s="66"/>
      <c r="CKD13" s="66"/>
      <c r="CKE13" s="66"/>
      <c r="CKF13" s="66"/>
      <c r="CKG13" s="66"/>
      <c r="CKH13" s="66"/>
      <c r="CKI13" s="66"/>
      <c r="CKJ13" s="66"/>
      <c r="CKK13" s="66"/>
      <c r="CKL13" s="66"/>
      <c r="CKM13" s="66"/>
      <c r="CKN13" s="66"/>
      <c r="CKO13" s="66"/>
      <c r="CKP13" s="66"/>
      <c r="CKQ13" s="66"/>
      <c r="CKR13" s="66"/>
      <c r="CKS13" s="66"/>
      <c r="CKT13" s="66"/>
      <c r="CKU13" s="66"/>
      <c r="CKV13" s="66"/>
      <c r="CKW13" s="66"/>
      <c r="CKX13" s="66"/>
      <c r="CKY13" s="66"/>
      <c r="CLA13" s="66"/>
      <c r="CLB13" s="66"/>
      <c r="CLC13" s="66"/>
      <c r="CLD13" s="66"/>
      <c r="CLE13" s="66"/>
      <c r="CLF13" s="66"/>
      <c r="CLG13" s="66"/>
      <c r="CLH13" s="66"/>
      <c r="CLI13" s="66"/>
      <c r="CLJ13" s="66"/>
      <c r="CLK13" s="66"/>
      <c r="CLL13" s="66"/>
      <c r="CLM13" s="66"/>
      <c r="CLP13" s="66"/>
      <c r="CLS13" s="66"/>
      <c r="CLV13" s="66"/>
      <c r="CLY13" s="66"/>
      <c r="CMB13" s="66"/>
      <c r="CME13" s="66"/>
      <c r="CMN13" s="66"/>
      <c r="CMQ13" s="66"/>
      <c r="CMT13" s="66"/>
      <c r="CMW13" s="66"/>
      <c r="CNF13" s="66"/>
      <c r="CNL13" s="66"/>
      <c r="CNO13" s="66"/>
      <c r="CNR13" s="66"/>
      <c r="CNU13" s="66"/>
      <c r="COA13" s="66"/>
      <c r="COJ13" s="66"/>
      <c r="COL13" s="66"/>
      <c r="COM13" s="66"/>
      <c r="COO13" s="66"/>
      <c r="COR13" s="66"/>
      <c r="COU13" s="66"/>
      <c r="COX13" s="66"/>
      <c r="CPA13" s="66"/>
      <c r="CPD13" s="66"/>
      <c r="CPF13" s="66"/>
      <c r="CPH13" s="66"/>
      <c r="CPK13" s="66"/>
      <c r="CPN13" s="66"/>
      <c r="CPQ13" s="66"/>
      <c r="CPT13" s="66"/>
      <c r="CPW13" s="66"/>
      <c r="CPZ13" s="66"/>
      <c r="CQC13" s="66"/>
      <c r="CQE13" s="66"/>
      <c r="CQH13" s="66"/>
      <c r="CQN13" s="66"/>
      <c r="CQT13" s="66"/>
      <c r="CQW13" s="66"/>
      <c r="CQY13" s="66"/>
      <c r="CRA13" s="66"/>
      <c r="CRB13" s="66"/>
      <c r="CRC13" s="66"/>
      <c r="CRD13" s="66"/>
      <c r="CRE13" s="66"/>
      <c r="CRF13" s="66"/>
      <c r="CRX13" s="66"/>
      <c r="CRY13" s="66"/>
      <c r="CSB13" s="66"/>
      <c r="CSE13" s="66"/>
      <c r="CSG13" s="66"/>
      <c r="CSI13" s="66"/>
      <c r="CSL13" s="66"/>
      <c r="CSO13" s="66"/>
      <c r="CSR13" s="66"/>
      <c r="CSV13" s="66"/>
      <c r="CSY13" s="66"/>
      <c r="CTB13" s="66"/>
      <c r="CTJ13" s="66"/>
      <c r="CTV13" s="66"/>
      <c r="CTW13" s="66"/>
      <c r="CTX13" s="66"/>
      <c r="CTY13" s="66"/>
      <c r="CTZ13" s="66"/>
      <c r="CUA13" s="66"/>
      <c r="CUB13" s="66"/>
      <c r="CUC13" s="66"/>
      <c r="CUD13" s="66"/>
      <c r="CUE13" s="66"/>
      <c r="CUF13" s="66"/>
      <c r="CUG13" s="66"/>
      <c r="CUH13" s="66"/>
      <c r="CUI13" s="66"/>
      <c r="CUJ13" s="66"/>
      <c r="CUK13" s="66"/>
      <c r="CUL13" s="66"/>
      <c r="CUM13" s="66"/>
      <c r="CUN13" s="66"/>
      <c r="CUO13" s="66"/>
      <c r="CUP13" s="66"/>
      <c r="CUQ13" s="66"/>
      <c r="CUR13" s="66"/>
      <c r="CUS13" s="66"/>
      <c r="CUT13" s="66"/>
      <c r="CUU13" s="66"/>
      <c r="CUW13" s="66"/>
      <c r="CUX13" s="66"/>
      <c r="CUY13" s="66"/>
      <c r="CUZ13" s="66"/>
      <c r="CVA13" s="66"/>
      <c r="CVB13" s="66"/>
      <c r="CVC13" s="66"/>
      <c r="CVD13" s="66"/>
      <c r="CVE13" s="66"/>
      <c r="CVF13" s="66"/>
      <c r="CVG13" s="66"/>
      <c r="CVH13" s="66"/>
      <c r="CVI13" s="66"/>
      <c r="CVL13" s="66"/>
      <c r="CVO13" s="66"/>
      <c r="CVR13" s="66"/>
      <c r="CVU13" s="66"/>
      <c r="CVX13" s="66"/>
      <c r="CWA13" s="66"/>
      <c r="CWJ13" s="66"/>
      <c r="CWM13" s="66"/>
      <c r="CWP13" s="66"/>
      <c r="CWS13" s="66"/>
      <c r="CXB13" s="66"/>
      <c r="CXH13" s="66"/>
      <c r="CXK13" s="66"/>
      <c r="CXN13" s="66"/>
      <c r="CXQ13" s="66"/>
      <c r="CXW13" s="66"/>
      <c r="CYF13" s="66"/>
      <c r="CYH13" s="66"/>
      <c r="CYI13" s="66"/>
      <c r="CYK13" s="66"/>
      <c r="CYN13" s="66"/>
      <c r="CYQ13" s="66"/>
      <c r="CYT13" s="66"/>
      <c r="CYW13" s="66"/>
      <c r="CYZ13" s="66"/>
      <c r="CZB13" s="66"/>
      <c r="CZD13" s="66"/>
      <c r="CZG13" s="66"/>
      <c r="CZJ13" s="66"/>
      <c r="CZM13" s="66"/>
      <c r="CZP13" s="66"/>
      <c r="CZS13" s="66"/>
      <c r="CZV13" s="66"/>
      <c r="CZY13" s="66"/>
      <c r="DAA13" s="66"/>
      <c r="DAD13" s="66"/>
      <c r="DAJ13" s="66"/>
      <c r="DAP13" s="66"/>
      <c r="DAS13" s="66"/>
      <c r="DAU13" s="66"/>
      <c r="DAW13" s="66"/>
      <c r="DAX13" s="66"/>
      <c r="DAY13" s="66"/>
      <c r="DAZ13" s="66"/>
      <c r="DBA13" s="66"/>
      <c r="DBB13" s="66"/>
      <c r="DBT13" s="66"/>
      <c r="DBU13" s="66"/>
      <c r="DBX13" s="66"/>
      <c r="DCA13" s="66"/>
      <c r="DCC13" s="66"/>
      <c r="DCE13" s="66"/>
      <c r="DCH13" s="66"/>
      <c r="DCK13" s="66"/>
      <c r="DCN13" s="66"/>
      <c r="DCR13" s="66"/>
      <c r="DCU13" s="66"/>
      <c r="DCX13" s="66"/>
      <c r="DDF13" s="66"/>
      <c r="DDR13" s="66"/>
      <c r="DDS13" s="66"/>
      <c r="DDT13" s="66"/>
      <c r="DDU13" s="66"/>
      <c r="DDV13" s="66"/>
      <c r="DDW13" s="66"/>
      <c r="DDX13" s="66"/>
      <c r="DDY13" s="66"/>
      <c r="DDZ13" s="66"/>
      <c r="DEA13" s="66"/>
      <c r="DEB13" s="66"/>
      <c r="DEC13" s="66"/>
      <c r="DED13" s="66"/>
      <c r="DEE13" s="66"/>
      <c r="DEF13" s="66"/>
      <c r="DEG13" s="66"/>
      <c r="DEH13" s="66"/>
      <c r="DEI13" s="66"/>
      <c r="DEJ13" s="66"/>
      <c r="DEK13" s="66"/>
      <c r="DEL13" s="66"/>
      <c r="DEM13" s="66"/>
      <c r="DEN13" s="66"/>
      <c r="DEO13" s="66"/>
      <c r="DEP13" s="66"/>
      <c r="DEQ13" s="66"/>
      <c r="DES13" s="66"/>
      <c r="DET13" s="66"/>
      <c r="DEU13" s="66"/>
      <c r="DEV13" s="66"/>
      <c r="DEW13" s="66"/>
      <c r="DEX13" s="66"/>
      <c r="DEY13" s="66"/>
      <c r="DEZ13" s="66"/>
      <c r="DFA13" s="66"/>
      <c r="DFB13" s="66"/>
      <c r="DFC13" s="66"/>
      <c r="DFD13" s="66"/>
      <c r="DFE13" s="66"/>
      <c r="DFH13" s="66"/>
      <c r="DFK13" s="66"/>
      <c r="DFN13" s="66"/>
      <c r="DFQ13" s="66"/>
      <c r="DFT13" s="66"/>
      <c r="DFW13" s="66"/>
      <c r="DGF13" s="66"/>
      <c r="DGI13" s="66"/>
      <c r="DGL13" s="66"/>
      <c r="DGO13" s="66"/>
      <c r="DGX13" s="66"/>
      <c r="DHD13" s="66"/>
      <c r="DHG13" s="66"/>
      <c r="DHJ13" s="66"/>
      <c r="DHM13" s="66"/>
      <c r="DHS13" s="66"/>
      <c r="DIB13" s="66"/>
      <c r="DID13" s="66"/>
      <c r="DIE13" s="66"/>
      <c r="DIG13" s="66"/>
      <c r="DIJ13" s="66"/>
      <c r="DIM13" s="66"/>
      <c r="DIP13" s="66"/>
      <c r="DIS13" s="66"/>
      <c r="DIV13" s="66"/>
      <c r="DIX13" s="66"/>
      <c r="DIZ13" s="66"/>
      <c r="DJC13" s="66"/>
      <c r="DJF13" s="66"/>
      <c r="DJI13" s="66"/>
      <c r="DJL13" s="66"/>
      <c r="DJO13" s="66"/>
      <c r="DJR13" s="66"/>
      <c r="DJU13" s="66"/>
      <c r="DJW13" s="66"/>
      <c r="DJZ13" s="66"/>
      <c r="DKF13" s="66"/>
      <c r="DKL13" s="66"/>
      <c r="DKO13" s="66"/>
      <c r="DKQ13" s="66"/>
      <c r="DKS13" s="66"/>
      <c r="DKT13" s="66"/>
      <c r="DKU13" s="66"/>
      <c r="DKV13" s="66"/>
      <c r="DKW13" s="66"/>
      <c r="DKX13" s="66"/>
      <c r="DLP13" s="66"/>
      <c r="DLQ13" s="66"/>
      <c r="DLT13" s="66"/>
      <c r="DLW13" s="66"/>
      <c r="DLY13" s="66"/>
      <c r="DMA13" s="66"/>
      <c r="DMD13" s="66"/>
      <c r="DMG13" s="66"/>
      <c r="DMJ13" s="66"/>
      <c r="DMN13" s="66"/>
      <c r="DMQ13" s="66"/>
      <c r="DMT13" s="66"/>
      <c r="DNB13" s="66"/>
      <c r="DNN13" s="66"/>
      <c r="DNO13" s="66"/>
      <c r="DNP13" s="66"/>
      <c r="DNQ13" s="66"/>
      <c r="DNR13" s="66"/>
      <c r="DNS13" s="66"/>
      <c r="DNT13" s="66"/>
      <c r="DNU13" s="66"/>
      <c r="DNV13" s="66"/>
      <c r="DNW13" s="66"/>
      <c r="DNX13" s="66"/>
      <c r="DNY13" s="66"/>
      <c r="DNZ13" s="66"/>
      <c r="DOA13" s="66"/>
      <c r="DOB13" s="66"/>
      <c r="DOC13" s="66"/>
      <c r="DOD13" s="66"/>
      <c r="DOE13" s="66"/>
      <c r="DOF13" s="66"/>
      <c r="DOG13" s="66"/>
      <c r="DOH13" s="66"/>
      <c r="DOI13" s="66"/>
      <c r="DOJ13" s="66"/>
      <c r="DOK13" s="66"/>
      <c r="DOL13" s="66"/>
      <c r="DOM13" s="66"/>
      <c r="DOO13" s="66"/>
      <c r="DOP13" s="66"/>
      <c r="DOQ13" s="66"/>
      <c r="DOR13" s="66"/>
      <c r="DOS13" s="66"/>
      <c r="DOT13" s="66"/>
      <c r="DOU13" s="66"/>
      <c r="DOV13" s="66"/>
      <c r="DOW13" s="66"/>
      <c r="DOX13" s="66"/>
      <c r="DOY13" s="66"/>
      <c r="DOZ13" s="66"/>
      <c r="DPA13" s="66"/>
      <c r="DPD13" s="66"/>
      <c r="DPG13" s="66"/>
      <c r="DPJ13" s="66"/>
      <c r="DPM13" s="66"/>
      <c r="DPP13" s="66"/>
      <c r="DPS13" s="66"/>
      <c r="DQB13" s="66"/>
      <c r="DQE13" s="66"/>
      <c r="DQH13" s="66"/>
      <c r="DQK13" s="66"/>
      <c r="DQT13" s="66"/>
      <c r="DQZ13" s="66"/>
      <c r="DRC13" s="66"/>
      <c r="DRF13" s="66"/>
      <c r="DRI13" s="66"/>
      <c r="DRO13" s="66"/>
      <c r="DRX13" s="66"/>
      <c r="DRZ13" s="66"/>
      <c r="DSA13" s="66"/>
      <c r="DSC13" s="66"/>
      <c r="DSF13" s="66"/>
      <c r="DSI13" s="66"/>
      <c r="DSL13" s="66"/>
      <c r="DSO13" s="66"/>
      <c r="DSR13" s="66"/>
      <c r="DST13" s="66"/>
      <c r="DSV13" s="66"/>
      <c r="DSY13" s="66"/>
      <c r="DTB13" s="66"/>
      <c r="DTE13" s="66"/>
      <c r="DTH13" s="66"/>
      <c r="DTK13" s="66"/>
      <c r="DTN13" s="66"/>
      <c r="DTQ13" s="66"/>
      <c r="DTS13" s="66"/>
      <c r="DTV13" s="66"/>
      <c r="DUB13" s="66"/>
      <c r="DUH13" s="66"/>
      <c r="DUK13" s="66"/>
      <c r="DUM13" s="66"/>
      <c r="DUO13" s="66"/>
      <c r="DUP13" s="66"/>
      <c r="DUQ13" s="66"/>
      <c r="DUR13" s="66"/>
      <c r="DUS13" s="66"/>
      <c r="DUT13" s="66"/>
      <c r="DVL13" s="66"/>
      <c r="DVM13" s="66"/>
      <c r="DVP13" s="66"/>
      <c r="DVS13" s="66"/>
      <c r="DVU13" s="66"/>
      <c r="DVW13" s="66"/>
      <c r="DVZ13" s="66"/>
      <c r="DWC13" s="66"/>
      <c r="DWF13" s="66"/>
      <c r="DWJ13" s="66"/>
      <c r="DWM13" s="66"/>
      <c r="DWP13" s="66"/>
      <c r="DWX13" s="66"/>
      <c r="DXJ13" s="66"/>
      <c r="DXK13" s="66"/>
      <c r="DXL13" s="66"/>
      <c r="DXM13" s="66"/>
      <c r="DXN13" s="66"/>
      <c r="DXO13" s="66"/>
      <c r="DXP13" s="66"/>
      <c r="DXQ13" s="66"/>
      <c r="DXR13" s="66"/>
      <c r="DXS13" s="66"/>
      <c r="DXT13" s="66"/>
      <c r="DXU13" s="66"/>
      <c r="DXV13" s="66"/>
      <c r="DXW13" s="66"/>
      <c r="DXX13" s="66"/>
      <c r="DXY13" s="66"/>
      <c r="DXZ13" s="66"/>
      <c r="DYA13" s="66"/>
      <c r="DYB13" s="66"/>
      <c r="DYC13" s="66"/>
      <c r="DYD13" s="66"/>
      <c r="DYE13" s="66"/>
      <c r="DYF13" s="66"/>
      <c r="DYG13" s="66"/>
      <c r="DYH13" s="66"/>
      <c r="DYI13" s="66"/>
      <c r="DYK13" s="66"/>
      <c r="DYL13" s="66"/>
      <c r="DYM13" s="66"/>
      <c r="DYN13" s="66"/>
      <c r="DYO13" s="66"/>
      <c r="DYP13" s="66"/>
      <c r="DYQ13" s="66"/>
      <c r="DYR13" s="66"/>
      <c r="DYS13" s="66"/>
      <c r="DYT13" s="66"/>
      <c r="DYU13" s="66"/>
      <c r="DYV13" s="66"/>
      <c r="DYW13" s="66"/>
      <c r="DYZ13" s="66"/>
      <c r="DZC13" s="66"/>
      <c r="DZF13" s="66"/>
      <c r="DZI13" s="66"/>
      <c r="DZL13" s="66"/>
      <c r="DZO13" s="66"/>
      <c r="DZX13" s="66"/>
      <c r="EAA13" s="66"/>
      <c r="EAD13" s="66"/>
      <c r="EAG13" s="66"/>
      <c r="EAP13" s="66"/>
      <c r="EAV13" s="66"/>
      <c r="EAY13" s="66"/>
      <c r="EBB13" s="66"/>
      <c r="EBE13" s="66"/>
      <c r="EBK13" s="66"/>
      <c r="EBT13" s="66"/>
      <c r="EBV13" s="66"/>
      <c r="EBW13" s="66"/>
      <c r="EBY13" s="66"/>
      <c r="ECB13" s="66"/>
      <c r="ECE13" s="66"/>
      <c r="ECH13" s="66"/>
      <c r="ECK13" s="66"/>
      <c r="ECN13" s="66"/>
      <c r="ECP13" s="66"/>
      <c r="ECR13" s="66"/>
      <c r="ECU13" s="66"/>
      <c r="ECX13" s="66"/>
      <c r="EDA13" s="66"/>
      <c r="EDD13" s="66"/>
      <c r="EDG13" s="66"/>
      <c r="EDJ13" s="66"/>
      <c r="EDM13" s="66"/>
      <c r="EDO13" s="66"/>
      <c r="EDR13" s="66"/>
      <c r="EDX13" s="66"/>
      <c r="EED13" s="66"/>
      <c r="EEG13" s="66"/>
      <c r="EEI13" s="66"/>
      <c r="EEK13" s="66"/>
      <c r="EEL13" s="66"/>
      <c r="EEM13" s="66"/>
      <c r="EEN13" s="66"/>
      <c r="EEO13" s="66"/>
      <c r="EEP13" s="66"/>
      <c r="EFH13" s="66"/>
      <c r="EFI13" s="66"/>
      <c r="EFL13" s="66"/>
      <c r="EFO13" s="66"/>
      <c r="EFQ13" s="66"/>
      <c r="EFS13" s="66"/>
      <c r="EFV13" s="66"/>
      <c r="EFY13" s="66"/>
      <c r="EGB13" s="66"/>
      <c r="EGF13" s="66"/>
      <c r="EGI13" s="66"/>
      <c r="EGL13" s="66"/>
      <c r="EGT13" s="66"/>
      <c r="EHF13" s="66"/>
      <c r="EHG13" s="66"/>
      <c r="EHH13" s="66"/>
      <c r="EHI13" s="66"/>
      <c r="EHJ13" s="66"/>
      <c r="EHK13" s="66"/>
      <c r="EHL13" s="66"/>
      <c r="EHM13" s="66"/>
      <c r="EHN13" s="66"/>
      <c r="EHO13" s="66"/>
      <c r="EHP13" s="66"/>
      <c r="EHQ13" s="66"/>
      <c r="EHR13" s="66"/>
      <c r="EHS13" s="66"/>
      <c r="EHT13" s="66"/>
      <c r="EHU13" s="66"/>
      <c r="EHV13" s="66"/>
      <c r="EHW13" s="66"/>
      <c r="EHX13" s="66"/>
      <c r="EHY13" s="66"/>
      <c r="EHZ13" s="66"/>
      <c r="EIA13" s="66"/>
      <c r="EIB13" s="66"/>
      <c r="EIC13" s="66"/>
      <c r="EID13" s="66"/>
      <c r="EIE13" s="66"/>
      <c r="EIG13" s="66"/>
      <c r="EIH13" s="66"/>
      <c r="EII13" s="66"/>
      <c r="EIJ13" s="66"/>
      <c r="EIK13" s="66"/>
      <c r="EIL13" s="66"/>
      <c r="EIM13" s="66"/>
      <c r="EIN13" s="66"/>
      <c r="EIO13" s="66"/>
      <c r="EIP13" s="66"/>
      <c r="EIQ13" s="66"/>
      <c r="EIR13" s="66"/>
      <c r="EIS13" s="66"/>
      <c r="EIV13" s="66"/>
      <c r="EIY13" s="66"/>
      <c r="EJB13" s="66"/>
      <c r="EJE13" s="66"/>
      <c r="EJH13" s="66"/>
      <c r="EJK13" s="66"/>
      <c r="EJT13" s="66"/>
      <c r="EJW13" s="66"/>
      <c r="EJZ13" s="66"/>
      <c r="EKC13" s="66"/>
      <c r="EKL13" s="66"/>
      <c r="EKR13" s="66"/>
      <c r="EKU13" s="66"/>
      <c r="EKX13" s="66"/>
      <c r="ELA13" s="66"/>
      <c r="ELG13" s="66"/>
      <c r="ELP13" s="66"/>
      <c r="ELR13" s="66"/>
      <c r="ELS13" s="66"/>
      <c r="ELU13" s="66"/>
      <c r="ELX13" s="66"/>
      <c r="EMA13" s="66"/>
      <c r="EMD13" s="66"/>
      <c r="EMG13" s="66"/>
      <c r="EMJ13" s="66"/>
      <c r="EML13" s="66"/>
      <c r="EMN13" s="66"/>
      <c r="EMQ13" s="66"/>
      <c r="EMT13" s="66"/>
      <c r="EMW13" s="66"/>
      <c r="EMZ13" s="66"/>
      <c r="ENC13" s="66"/>
      <c r="ENF13" s="66"/>
      <c r="ENI13" s="66"/>
      <c r="ENK13" s="66"/>
      <c r="ENN13" s="66"/>
      <c r="ENT13" s="66"/>
      <c r="ENZ13" s="66"/>
      <c r="EOC13" s="66"/>
      <c r="EOE13" s="66"/>
      <c r="EOG13" s="66"/>
      <c r="EOH13" s="66"/>
      <c r="EOI13" s="66"/>
      <c r="EOJ13" s="66"/>
      <c r="EOK13" s="66"/>
      <c r="EOL13" s="66"/>
      <c r="EPD13" s="66"/>
      <c r="EPE13" s="66"/>
      <c r="EPH13" s="66"/>
      <c r="EPK13" s="66"/>
      <c r="EPM13" s="66"/>
      <c r="EPO13" s="66"/>
      <c r="EPR13" s="66"/>
      <c r="EPU13" s="66"/>
      <c r="EPX13" s="66"/>
      <c r="EQB13" s="66"/>
      <c r="EQE13" s="66"/>
      <c r="EQH13" s="66"/>
      <c r="EQP13" s="66"/>
      <c r="ERB13" s="66"/>
      <c r="ERC13" s="66"/>
      <c r="ERD13" s="66"/>
      <c r="ERE13" s="66"/>
      <c r="ERF13" s="66"/>
      <c r="ERG13" s="66"/>
      <c r="ERH13" s="66"/>
      <c r="ERI13" s="66"/>
      <c r="ERJ13" s="66"/>
      <c r="ERK13" s="66"/>
      <c r="ERL13" s="66"/>
      <c r="ERM13" s="66"/>
      <c r="ERN13" s="66"/>
      <c r="ERO13" s="66"/>
      <c r="ERP13" s="66"/>
      <c r="ERQ13" s="66"/>
      <c r="ERR13" s="66"/>
      <c r="ERS13" s="66"/>
      <c r="ERT13" s="66"/>
      <c r="ERU13" s="66"/>
      <c r="ERV13" s="66"/>
      <c r="ERW13" s="66"/>
      <c r="ERX13" s="66"/>
      <c r="ERY13" s="66"/>
      <c r="ERZ13" s="66"/>
      <c r="ESA13" s="66"/>
      <c r="ESC13" s="66"/>
      <c r="ESD13" s="66"/>
      <c r="ESE13" s="66"/>
      <c r="ESF13" s="66"/>
      <c r="ESG13" s="66"/>
      <c r="ESH13" s="66"/>
      <c r="ESI13" s="66"/>
      <c r="ESJ13" s="66"/>
      <c r="ESK13" s="66"/>
      <c r="ESL13" s="66"/>
      <c r="ESM13" s="66"/>
      <c r="ESN13" s="66"/>
      <c r="ESO13" s="66"/>
      <c r="ESR13" s="66"/>
      <c r="ESU13" s="66"/>
      <c r="ESX13" s="66"/>
      <c r="ETA13" s="66"/>
      <c r="ETD13" s="66"/>
      <c r="ETG13" s="66"/>
      <c r="ETP13" s="66"/>
      <c r="ETS13" s="66"/>
      <c r="ETV13" s="66"/>
      <c r="ETY13" s="66"/>
      <c r="EUH13" s="66"/>
      <c r="EUN13" s="66"/>
      <c r="EUQ13" s="66"/>
      <c r="EUT13" s="66"/>
      <c r="EUW13" s="66"/>
      <c r="EVC13" s="66"/>
      <c r="EVL13" s="66"/>
      <c r="EVN13" s="66"/>
      <c r="EVO13" s="66"/>
      <c r="EVQ13" s="66"/>
      <c r="EVT13" s="66"/>
      <c r="EVW13" s="66"/>
      <c r="EVZ13" s="66"/>
      <c r="EWC13" s="66"/>
      <c r="EWF13" s="66"/>
      <c r="EWH13" s="66"/>
      <c r="EWJ13" s="66"/>
      <c r="EWM13" s="66"/>
      <c r="EWP13" s="66"/>
      <c r="EWS13" s="66"/>
      <c r="EWV13" s="66"/>
      <c r="EWY13" s="66"/>
      <c r="EXB13" s="66"/>
      <c r="EXE13" s="66"/>
      <c r="EXG13" s="66"/>
      <c r="EXJ13" s="66"/>
      <c r="EXP13" s="66"/>
      <c r="EXV13" s="66"/>
      <c r="EXY13" s="66"/>
      <c r="EYA13" s="66"/>
      <c r="EYC13" s="66"/>
      <c r="EYD13" s="66"/>
      <c r="EYE13" s="66"/>
      <c r="EYF13" s="66"/>
      <c r="EYG13" s="66"/>
      <c r="EYH13" s="66"/>
      <c r="EYZ13" s="66"/>
      <c r="EZA13" s="66"/>
      <c r="EZD13" s="66"/>
      <c r="EZG13" s="66"/>
      <c r="EZI13" s="66"/>
      <c r="EZK13" s="66"/>
      <c r="EZN13" s="66"/>
      <c r="EZQ13" s="66"/>
      <c r="EZT13" s="66"/>
      <c r="EZX13" s="66"/>
      <c r="FAA13" s="66"/>
      <c r="FAD13" s="66"/>
      <c r="FAL13" s="66"/>
      <c r="FAX13" s="66"/>
      <c r="FAY13" s="66"/>
      <c r="FAZ13" s="66"/>
      <c r="FBA13" s="66"/>
      <c r="FBB13" s="66"/>
      <c r="FBC13" s="66"/>
      <c r="FBD13" s="66"/>
      <c r="FBE13" s="66"/>
      <c r="FBF13" s="66"/>
      <c r="FBG13" s="66"/>
      <c r="FBH13" s="66"/>
      <c r="FBI13" s="66"/>
      <c r="FBJ13" s="66"/>
      <c r="FBK13" s="66"/>
      <c r="FBL13" s="66"/>
      <c r="FBM13" s="66"/>
      <c r="FBN13" s="66"/>
      <c r="FBO13" s="66"/>
      <c r="FBP13" s="66"/>
      <c r="FBQ13" s="66"/>
      <c r="FBR13" s="66"/>
      <c r="FBS13" s="66"/>
      <c r="FBT13" s="66"/>
      <c r="FBU13" s="66"/>
      <c r="FBV13" s="66"/>
      <c r="FBW13" s="66"/>
      <c r="FBY13" s="66"/>
      <c r="FBZ13" s="66"/>
      <c r="FCA13" s="66"/>
      <c r="FCB13" s="66"/>
      <c r="FCC13" s="66"/>
      <c r="FCD13" s="66"/>
      <c r="FCE13" s="66"/>
      <c r="FCF13" s="66"/>
      <c r="FCG13" s="66"/>
      <c r="FCH13" s="66"/>
      <c r="FCI13" s="66"/>
      <c r="FCJ13" s="66"/>
      <c r="FCK13" s="66"/>
      <c r="FCN13" s="66"/>
      <c r="FCQ13" s="66"/>
      <c r="FCT13" s="66"/>
      <c r="FCW13" s="66"/>
      <c r="FCZ13" s="66"/>
      <c r="FDC13" s="66"/>
      <c r="FDL13" s="66"/>
      <c r="FDO13" s="66"/>
      <c r="FDR13" s="66"/>
      <c r="FDU13" s="66"/>
      <c r="FED13" s="66"/>
      <c r="FEJ13" s="66"/>
      <c r="FEM13" s="66"/>
      <c r="FEP13" s="66"/>
      <c r="FES13" s="66"/>
      <c r="FEY13" s="66"/>
      <c r="FFH13" s="66"/>
      <c r="FFJ13" s="66"/>
      <c r="FFK13" s="66"/>
      <c r="FFM13" s="66"/>
      <c r="FFP13" s="66"/>
      <c r="FFS13" s="66"/>
      <c r="FFV13" s="66"/>
      <c r="FFY13" s="66"/>
      <c r="FGB13" s="66"/>
      <c r="FGD13" s="66"/>
      <c r="FGF13" s="66"/>
      <c r="FGI13" s="66"/>
      <c r="FGL13" s="66"/>
      <c r="FGO13" s="66"/>
      <c r="FGR13" s="66"/>
      <c r="FGU13" s="66"/>
      <c r="FGX13" s="66"/>
      <c r="FHA13" s="66"/>
      <c r="FHC13" s="66"/>
      <c r="FHF13" s="66"/>
      <c r="FHL13" s="66"/>
      <c r="FHR13" s="66"/>
      <c r="FHU13" s="66"/>
      <c r="FHW13" s="66"/>
      <c r="FHY13" s="66"/>
      <c r="FHZ13" s="66"/>
      <c r="FIA13" s="66"/>
      <c r="FIB13" s="66"/>
      <c r="FIC13" s="66"/>
      <c r="FID13" s="66"/>
      <c r="FIV13" s="66"/>
      <c r="FIW13" s="66"/>
      <c r="FIZ13" s="66"/>
      <c r="FJC13" s="66"/>
      <c r="FJE13" s="66"/>
      <c r="FJG13" s="66"/>
      <c r="FJJ13" s="66"/>
      <c r="FJM13" s="66"/>
      <c r="FJP13" s="66"/>
      <c r="FJT13" s="66"/>
      <c r="FJW13" s="66"/>
      <c r="FJZ13" s="66"/>
      <c r="FKH13" s="66"/>
      <c r="FKT13" s="66"/>
      <c r="FKU13" s="66"/>
      <c r="FKV13" s="66"/>
      <c r="FKW13" s="66"/>
      <c r="FKX13" s="66"/>
      <c r="FKY13" s="66"/>
      <c r="FKZ13" s="66"/>
      <c r="FLA13" s="66"/>
      <c r="FLB13" s="66"/>
      <c r="FLC13" s="66"/>
      <c r="FLD13" s="66"/>
      <c r="FLE13" s="66"/>
      <c r="FLF13" s="66"/>
      <c r="FLG13" s="66"/>
      <c r="FLH13" s="66"/>
      <c r="FLI13" s="66"/>
      <c r="FLJ13" s="66"/>
      <c r="FLK13" s="66"/>
      <c r="FLL13" s="66"/>
      <c r="FLM13" s="66"/>
      <c r="FLN13" s="66"/>
      <c r="FLO13" s="66"/>
      <c r="FLP13" s="66"/>
      <c r="FLQ13" s="66"/>
      <c r="FLR13" s="66"/>
      <c r="FLS13" s="66"/>
      <c r="FLU13" s="66"/>
      <c r="FLV13" s="66"/>
      <c r="FLW13" s="66"/>
      <c r="FLX13" s="66"/>
      <c r="FLY13" s="66"/>
      <c r="FLZ13" s="66"/>
      <c r="FMA13" s="66"/>
      <c r="FMB13" s="66"/>
      <c r="FMC13" s="66"/>
      <c r="FMD13" s="66"/>
      <c r="FME13" s="66"/>
      <c r="FMF13" s="66"/>
      <c r="FMG13" s="66"/>
      <c r="FMJ13" s="66"/>
      <c r="FMM13" s="66"/>
      <c r="FMP13" s="66"/>
      <c r="FMS13" s="66"/>
      <c r="FMV13" s="66"/>
      <c r="FMY13" s="66"/>
      <c r="FNH13" s="66"/>
      <c r="FNK13" s="66"/>
      <c r="FNN13" s="66"/>
      <c r="FNQ13" s="66"/>
      <c r="FNZ13" s="66"/>
      <c r="FOF13" s="66"/>
      <c r="FOI13" s="66"/>
      <c r="FOL13" s="66"/>
      <c r="FOO13" s="66"/>
      <c r="FOU13" s="66"/>
      <c r="FPD13" s="66"/>
      <c r="FPF13" s="66"/>
      <c r="FPG13" s="66"/>
      <c r="FPI13" s="66"/>
      <c r="FPL13" s="66"/>
      <c r="FPO13" s="66"/>
      <c r="FPR13" s="66"/>
      <c r="FPU13" s="66"/>
      <c r="FPX13" s="66"/>
      <c r="FPZ13" s="66"/>
      <c r="FQB13" s="66"/>
      <c r="FQE13" s="66"/>
      <c r="FQH13" s="66"/>
      <c r="FQK13" s="66"/>
      <c r="FQN13" s="66"/>
      <c r="FQQ13" s="66"/>
      <c r="FQT13" s="66"/>
      <c r="FQW13" s="66"/>
      <c r="FQY13" s="66"/>
      <c r="FRB13" s="66"/>
      <c r="FRH13" s="66"/>
      <c r="FRN13" s="66"/>
      <c r="FRQ13" s="66"/>
      <c r="FRS13" s="66"/>
      <c r="FRU13" s="66"/>
      <c r="FRV13" s="66"/>
      <c r="FRW13" s="66"/>
      <c r="FRX13" s="66"/>
      <c r="FRY13" s="66"/>
      <c r="FRZ13" s="66"/>
      <c r="FSR13" s="66"/>
      <c r="FSS13" s="66"/>
      <c r="FSV13" s="66"/>
      <c r="FSY13" s="66"/>
      <c r="FTA13" s="66"/>
      <c r="FTC13" s="66"/>
      <c r="FTF13" s="66"/>
      <c r="FTI13" s="66"/>
      <c r="FTL13" s="66"/>
      <c r="FTP13" s="66"/>
      <c r="FTS13" s="66"/>
      <c r="FTV13" s="66"/>
      <c r="FUD13" s="66"/>
      <c r="FUP13" s="66"/>
      <c r="FUQ13" s="66"/>
      <c r="FUR13" s="66"/>
      <c r="FUS13" s="66"/>
      <c r="FUT13" s="66"/>
      <c r="FUU13" s="66"/>
      <c r="FUV13" s="66"/>
      <c r="FUW13" s="66"/>
      <c r="FUX13" s="66"/>
      <c r="FUY13" s="66"/>
      <c r="FUZ13" s="66"/>
      <c r="FVA13" s="66"/>
      <c r="FVB13" s="66"/>
      <c r="FVC13" s="66"/>
      <c r="FVD13" s="66"/>
      <c r="FVE13" s="66"/>
      <c r="FVF13" s="66"/>
      <c r="FVG13" s="66"/>
      <c r="FVH13" s="66"/>
      <c r="FVI13" s="66"/>
      <c r="FVJ13" s="66"/>
      <c r="FVK13" s="66"/>
      <c r="FVL13" s="66"/>
      <c r="FVM13" s="66"/>
      <c r="FVN13" s="66"/>
      <c r="FVO13" s="66"/>
      <c r="FVQ13" s="66"/>
      <c r="FVR13" s="66"/>
      <c r="FVS13" s="66"/>
      <c r="FVT13" s="66"/>
      <c r="FVU13" s="66"/>
      <c r="FVV13" s="66"/>
      <c r="FVW13" s="66"/>
      <c r="FVX13" s="66"/>
      <c r="FVY13" s="66"/>
      <c r="FVZ13" s="66"/>
      <c r="FWA13" s="66"/>
      <c r="FWB13" s="66"/>
      <c r="FWC13" s="66"/>
      <c r="FWF13" s="66"/>
      <c r="FWI13" s="66"/>
      <c r="FWL13" s="66"/>
      <c r="FWO13" s="66"/>
      <c r="FWR13" s="66"/>
      <c r="FWU13" s="66"/>
      <c r="FXD13" s="66"/>
      <c r="FXG13" s="66"/>
      <c r="FXJ13" s="66"/>
      <c r="FXM13" s="66"/>
      <c r="FXV13" s="66"/>
      <c r="FYB13" s="66"/>
      <c r="FYE13" s="66"/>
      <c r="FYH13" s="66"/>
      <c r="FYK13" s="66"/>
      <c r="FYQ13" s="66"/>
      <c r="FYZ13" s="66"/>
      <c r="FZB13" s="66"/>
      <c r="FZC13" s="66"/>
      <c r="FZE13" s="66"/>
      <c r="FZH13" s="66"/>
      <c r="FZK13" s="66"/>
      <c r="FZN13" s="66"/>
      <c r="FZQ13" s="66"/>
      <c r="FZT13" s="66"/>
      <c r="FZV13" s="66"/>
      <c r="FZX13" s="66"/>
      <c r="GAA13" s="66"/>
      <c r="GAD13" s="66"/>
      <c r="GAG13" s="66"/>
      <c r="GAJ13" s="66"/>
      <c r="GAM13" s="66"/>
      <c r="GAP13" s="66"/>
      <c r="GAS13" s="66"/>
      <c r="GAU13" s="66"/>
      <c r="GAX13" s="66"/>
      <c r="GBD13" s="66"/>
      <c r="GBJ13" s="66"/>
      <c r="GBM13" s="66"/>
      <c r="GBO13" s="66"/>
      <c r="GBQ13" s="66"/>
      <c r="GBR13" s="66"/>
      <c r="GBS13" s="66"/>
      <c r="GBT13" s="66"/>
      <c r="GBU13" s="66"/>
      <c r="GBV13" s="66"/>
      <c r="GCN13" s="66"/>
      <c r="GCO13" s="66"/>
      <c r="GCR13" s="66"/>
      <c r="GCU13" s="66"/>
      <c r="GCW13" s="66"/>
      <c r="GCY13" s="66"/>
      <c r="GDB13" s="66"/>
      <c r="GDE13" s="66"/>
      <c r="GDH13" s="66"/>
      <c r="GDL13" s="66"/>
      <c r="GDO13" s="66"/>
      <c r="GDR13" s="66"/>
      <c r="GDZ13" s="66"/>
      <c r="GEL13" s="66"/>
      <c r="GEM13" s="66"/>
      <c r="GEN13" s="66"/>
      <c r="GEO13" s="66"/>
      <c r="GEP13" s="66"/>
      <c r="GEQ13" s="66"/>
      <c r="GER13" s="66"/>
      <c r="GES13" s="66"/>
      <c r="GET13" s="66"/>
      <c r="GEU13" s="66"/>
      <c r="GEV13" s="66"/>
      <c r="GEW13" s="66"/>
      <c r="GEX13" s="66"/>
      <c r="GEY13" s="66"/>
      <c r="GEZ13" s="66"/>
      <c r="GFA13" s="66"/>
      <c r="GFB13" s="66"/>
      <c r="GFC13" s="66"/>
      <c r="GFD13" s="66"/>
      <c r="GFE13" s="66"/>
      <c r="GFF13" s="66"/>
      <c r="GFG13" s="66"/>
      <c r="GFH13" s="66"/>
      <c r="GFI13" s="66"/>
      <c r="GFJ13" s="66"/>
      <c r="GFK13" s="66"/>
      <c r="GFM13" s="66"/>
      <c r="GFN13" s="66"/>
      <c r="GFO13" s="66"/>
      <c r="GFP13" s="66"/>
      <c r="GFQ13" s="66"/>
      <c r="GFR13" s="66"/>
      <c r="GFS13" s="66"/>
      <c r="GFT13" s="66"/>
      <c r="GFU13" s="66"/>
      <c r="GFV13" s="66"/>
      <c r="GFW13" s="66"/>
      <c r="GFX13" s="66"/>
      <c r="GFY13" s="66"/>
      <c r="GGB13" s="66"/>
      <c r="GGE13" s="66"/>
      <c r="GGH13" s="66"/>
      <c r="GGK13" s="66"/>
      <c r="GGN13" s="66"/>
      <c r="GGQ13" s="66"/>
      <c r="GGZ13" s="66"/>
      <c r="GHC13" s="66"/>
      <c r="GHF13" s="66"/>
      <c r="GHI13" s="66"/>
      <c r="GHR13" s="66"/>
      <c r="GHX13" s="66"/>
      <c r="GIA13" s="66"/>
      <c r="GID13" s="66"/>
      <c r="GIG13" s="66"/>
      <c r="GIM13" s="66"/>
      <c r="GIV13" s="66"/>
      <c r="GIX13" s="66"/>
      <c r="GIY13" s="66"/>
      <c r="GJA13" s="66"/>
      <c r="GJD13" s="66"/>
      <c r="GJG13" s="66"/>
      <c r="GJJ13" s="66"/>
      <c r="GJM13" s="66"/>
      <c r="GJP13" s="66"/>
      <c r="GJR13" s="66"/>
      <c r="GJT13" s="66"/>
      <c r="GJW13" s="66"/>
      <c r="GJZ13" s="66"/>
      <c r="GKC13" s="66"/>
      <c r="GKF13" s="66"/>
      <c r="GKI13" s="66"/>
      <c r="GKL13" s="66"/>
      <c r="GKO13" s="66"/>
      <c r="GKQ13" s="66"/>
      <c r="GKT13" s="66"/>
      <c r="GKZ13" s="66"/>
      <c r="GLF13" s="66"/>
      <c r="GLI13" s="66"/>
      <c r="GLK13" s="66"/>
      <c r="GLM13" s="66"/>
      <c r="GLN13" s="66"/>
      <c r="GLO13" s="66"/>
      <c r="GLP13" s="66"/>
      <c r="GLQ13" s="66"/>
      <c r="GLR13" s="66"/>
      <c r="GMJ13" s="66"/>
      <c r="GMK13" s="66"/>
      <c r="GMN13" s="66"/>
      <c r="GMQ13" s="66"/>
      <c r="GMS13" s="66"/>
      <c r="GMU13" s="66"/>
      <c r="GMX13" s="66"/>
      <c r="GNA13" s="66"/>
      <c r="GND13" s="66"/>
      <c r="GNH13" s="66"/>
      <c r="GNK13" s="66"/>
      <c r="GNN13" s="66"/>
      <c r="GNV13" s="66"/>
      <c r="GOH13" s="66"/>
      <c r="GOI13" s="66"/>
      <c r="GOJ13" s="66"/>
      <c r="GOK13" s="66"/>
      <c r="GOL13" s="66"/>
      <c r="GOM13" s="66"/>
      <c r="GON13" s="66"/>
      <c r="GOO13" s="66"/>
      <c r="GOP13" s="66"/>
      <c r="GOQ13" s="66"/>
      <c r="GOR13" s="66"/>
      <c r="GOS13" s="66"/>
      <c r="GOT13" s="66"/>
      <c r="GOU13" s="66"/>
      <c r="GOV13" s="66"/>
      <c r="GOW13" s="66"/>
      <c r="GOX13" s="66"/>
      <c r="GOY13" s="66"/>
      <c r="GOZ13" s="66"/>
      <c r="GPA13" s="66"/>
      <c r="GPB13" s="66"/>
      <c r="GPC13" s="66"/>
      <c r="GPD13" s="66"/>
      <c r="GPE13" s="66"/>
      <c r="GPF13" s="66"/>
      <c r="GPG13" s="66"/>
      <c r="GPI13" s="66"/>
      <c r="GPJ13" s="66"/>
      <c r="GPK13" s="66"/>
      <c r="GPL13" s="66"/>
      <c r="GPM13" s="66"/>
      <c r="GPN13" s="66"/>
      <c r="GPO13" s="66"/>
      <c r="GPP13" s="66"/>
      <c r="GPQ13" s="66"/>
      <c r="GPR13" s="66"/>
      <c r="GPS13" s="66"/>
      <c r="GPT13" s="66"/>
      <c r="GPU13" s="66"/>
      <c r="GPX13" s="66"/>
      <c r="GQA13" s="66"/>
      <c r="GQD13" s="66"/>
      <c r="GQG13" s="66"/>
      <c r="GQJ13" s="66"/>
      <c r="GQM13" s="66"/>
      <c r="GQV13" s="66"/>
      <c r="GQY13" s="66"/>
      <c r="GRB13" s="66"/>
      <c r="GRE13" s="66"/>
      <c r="GRN13" s="66"/>
      <c r="GRT13" s="66"/>
      <c r="GRW13" s="66"/>
      <c r="GRZ13" s="66"/>
      <c r="GSC13" s="66"/>
      <c r="GSI13" s="66"/>
      <c r="GSR13" s="66"/>
      <c r="GST13" s="66"/>
      <c r="GSU13" s="66"/>
      <c r="GSW13" s="66"/>
      <c r="GSZ13" s="66"/>
      <c r="GTC13" s="66"/>
      <c r="GTF13" s="66"/>
      <c r="GTI13" s="66"/>
      <c r="GTL13" s="66"/>
      <c r="GTN13" s="66"/>
      <c r="GTP13" s="66"/>
      <c r="GTS13" s="66"/>
      <c r="GTV13" s="66"/>
      <c r="GTY13" s="66"/>
      <c r="GUB13" s="66"/>
      <c r="GUE13" s="66"/>
      <c r="GUH13" s="66"/>
      <c r="GUK13" s="66"/>
      <c r="GUM13" s="66"/>
      <c r="GUP13" s="66"/>
      <c r="GUV13" s="66"/>
      <c r="GVB13" s="66"/>
      <c r="GVE13" s="66"/>
      <c r="GVG13" s="66"/>
      <c r="GVI13" s="66"/>
      <c r="GVJ13" s="66"/>
      <c r="GVK13" s="66"/>
      <c r="GVL13" s="66"/>
      <c r="GVM13" s="66"/>
      <c r="GVN13" s="66"/>
      <c r="GWF13" s="66"/>
      <c r="GWG13" s="66"/>
      <c r="GWJ13" s="66"/>
      <c r="GWM13" s="66"/>
      <c r="GWO13" s="66"/>
      <c r="GWQ13" s="66"/>
      <c r="GWT13" s="66"/>
      <c r="GWW13" s="66"/>
      <c r="GWZ13" s="66"/>
      <c r="GXD13" s="66"/>
      <c r="GXG13" s="66"/>
      <c r="GXJ13" s="66"/>
      <c r="GXR13" s="66"/>
      <c r="GYD13" s="66"/>
      <c r="GYE13" s="66"/>
      <c r="GYF13" s="66"/>
      <c r="GYG13" s="66"/>
      <c r="GYH13" s="66"/>
      <c r="GYI13" s="66"/>
      <c r="GYJ13" s="66"/>
      <c r="GYK13" s="66"/>
      <c r="GYL13" s="66"/>
      <c r="GYM13" s="66"/>
      <c r="GYN13" s="66"/>
      <c r="GYO13" s="66"/>
      <c r="GYP13" s="66"/>
      <c r="GYQ13" s="66"/>
      <c r="GYR13" s="66"/>
      <c r="GYS13" s="66"/>
      <c r="GYT13" s="66"/>
      <c r="GYU13" s="66"/>
      <c r="GYV13" s="66"/>
      <c r="GYW13" s="66"/>
      <c r="GYX13" s="66"/>
      <c r="GYY13" s="66"/>
      <c r="GYZ13" s="66"/>
      <c r="GZA13" s="66"/>
      <c r="GZB13" s="66"/>
      <c r="GZC13" s="66"/>
      <c r="GZE13" s="66"/>
      <c r="GZF13" s="66"/>
      <c r="GZG13" s="66"/>
      <c r="GZH13" s="66"/>
      <c r="GZI13" s="66"/>
      <c r="GZJ13" s="66"/>
      <c r="GZK13" s="66"/>
      <c r="GZL13" s="66"/>
      <c r="GZM13" s="66"/>
      <c r="GZN13" s="66"/>
      <c r="GZO13" s="66"/>
      <c r="GZP13" s="66"/>
      <c r="GZQ13" s="66"/>
      <c r="GZT13" s="66"/>
      <c r="GZW13" s="66"/>
      <c r="GZZ13" s="66"/>
      <c r="HAC13" s="66"/>
      <c r="HAF13" s="66"/>
      <c r="HAI13" s="66"/>
      <c r="HAR13" s="66"/>
      <c r="HAU13" s="66"/>
      <c r="HAX13" s="66"/>
      <c r="HBA13" s="66"/>
      <c r="HBJ13" s="66"/>
      <c r="HBP13" s="66"/>
      <c r="HBS13" s="66"/>
      <c r="HBV13" s="66"/>
      <c r="HBY13" s="66"/>
      <c r="HCE13" s="66"/>
      <c r="HCN13" s="66"/>
      <c r="HCP13" s="66"/>
      <c r="HCQ13" s="66"/>
      <c r="HCS13" s="66"/>
      <c r="HCV13" s="66"/>
      <c r="HCY13" s="66"/>
      <c r="HDB13" s="66"/>
      <c r="HDE13" s="66"/>
      <c r="HDH13" s="66"/>
      <c r="HDJ13" s="66"/>
      <c r="HDL13" s="66"/>
      <c r="HDO13" s="66"/>
      <c r="HDR13" s="66"/>
      <c r="HDU13" s="66"/>
      <c r="HDX13" s="66"/>
      <c r="HEA13" s="66"/>
      <c r="HED13" s="66"/>
      <c r="HEG13" s="66"/>
      <c r="HEI13" s="66"/>
      <c r="HEL13" s="66"/>
      <c r="HER13" s="66"/>
      <c r="HEX13" s="66"/>
      <c r="HFA13" s="66"/>
      <c r="HFC13" s="66"/>
      <c r="HFE13" s="66"/>
      <c r="HFF13" s="66"/>
      <c r="HFG13" s="66"/>
      <c r="HFH13" s="66"/>
      <c r="HFI13" s="66"/>
      <c r="HFJ13" s="66"/>
      <c r="HGB13" s="66"/>
      <c r="HGC13" s="66"/>
      <c r="HGF13" s="66"/>
      <c r="HGI13" s="66"/>
      <c r="HGK13" s="66"/>
      <c r="HGM13" s="66"/>
      <c r="HGP13" s="66"/>
      <c r="HGS13" s="66"/>
      <c r="HGV13" s="66"/>
      <c r="HGZ13" s="66"/>
      <c r="HHC13" s="66"/>
      <c r="HHF13" s="66"/>
      <c r="HHN13" s="66"/>
      <c r="HHZ13" s="66"/>
      <c r="HIA13" s="66"/>
      <c r="HIB13" s="66"/>
      <c r="HIC13" s="66"/>
      <c r="HID13" s="66"/>
      <c r="HIE13" s="66"/>
      <c r="HIF13" s="66"/>
      <c r="HIG13" s="66"/>
      <c r="HIH13" s="66"/>
      <c r="HII13" s="66"/>
      <c r="HIJ13" s="66"/>
      <c r="HIK13" s="66"/>
      <c r="HIL13" s="66"/>
      <c r="HIM13" s="66"/>
      <c r="HIN13" s="66"/>
      <c r="HIO13" s="66"/>
      <c r="HIP13" s="66"/>
      <c r="HIQ13" s="66"/>
      <c r="HIR13" s="66"/>
      <c r="HIS13" s="66"/>
      <c r="HIT13" s="66"/>
      <c r="HIU13" s="66"/>
      <c r="HIV13" s="66"/>
      <c r="HIW13" s="66"/>
      <c r="HIX13" s="66"/>
      <c r="HIY13" s="66"/>
      <c r="HJA13" s="66"/>
      <c r="HJB13" s="66"/>
      <c r="HJC13" s="66"/>
      <c r="HJD13" s="66"/>
      <c r="HJE13" s="66"/>
      <c r="HJF13" s="66"/>
      <c r="HJG13" s="66"/>
      <c r="HJH13" s="66"/>
      <c r="HJI13" s="66"/>
      <c r="HJJ13" s="66"/>
      <c r="HJK13" s="66"/>
      <c r="HJL13" s="66"/>
      <c r="HJM13" s="66"/>
      <c r="HJP13" s="66"/>
      <c r="HJS13" s="66"/>
      <c r="HJV13" s="66"/>
      <c r="HJY13" s="66"/>
      <c r="HKB13" s="66"/>
      <c r="HKE13" s="66"/>
      <c r="HKN13" s="66"/>
      <c r="HKQ13" s="66"/>
      <c r="HKT13" s="66"/>
      <c r="HKW13" s="66"/>
      <c r="HLF13" s="66"/>
      <c r="HLL13" s="66"/>
      <c r="HLO13" s="66"/>
      <c r="HLR13" s="66"/>
      <c r="HLU13" s="66"/>
      <c r="HMA13" s="66"/>
      <c r="HMJ13" s="66"/>
      <c r="HML13" s="66"/>
      <c r="HMM13" s="66"/>
      <c r="HMO13" s="66"/>
      <c r="HMR13" s="66"/>
      <c r="HMU13" s="66"/>
      <c r="HMX13" s="66"/>
      <c r="HNA13" s="66"/>
      <c r="HND13" s="66"/>
      <c r="HNF13" s="66"/>
      <c r="HNH13" s="66"/>
      <c r="HNK13" s="66"/>
      <c r="HNN13" s="66"/>
      <c r="HNQ13" s="66"/>
      <c r="HNT13" s="66"/>
      <c r="HNW13" s="66"/>
      <c r="HNZ13" s="66"/>
      <c r="HOC13" s="66"/>
      <c r="HOE13" s="66"/>
      <c r="HOH13" s="66"/>
      <c r="HON13" s="66"/>
      <c r="HOT13" s="66"/>
      <c r="HOW13" s="66"/>
      <c r="HOY13" s="66"/>
      <c r="HPA13" s="66"/>
      <c r="HPB13" s="66"/>
      <c r="HPC13" s="66"/>
      <c r="HPD13" s="66"/>
      <c r="HPE13" s="66"/>
      <c r="HPF13" s="66"/>
      <c r="HPX13" s="66"/>
      <c r="HPY13" s="66"/>
      <c r="HQB13" s="66"/>
      <c r="HQE13" s="66"/>
      <c r="HQG13" s="66"/>
      <c r="HQI13" s="66"/>
      <c r="HQL13" s="66"/>
      <c r="HQO13" s="66"/>
      <c r="HQR13" s="66"/>
      <c r="HQV13" s="66"/>
      <c r="HQY13" s="66"/>
      <c r="HRB13" s="66"/>
      <c r="HRJ13" s="66"/>
      <c r="HRV13" s="66"/>
      <c r="HRW13" s="66"/>
      <c r="HRX13" s="66"/>
      <c r="HRY13" s="66"/>
      <c r="HRZ13" s="66"/>
      <c r="HSA13" s="66"/>
      <c r="HSB13" s="66"/>
      <c r="HSC13" s="66"/>
      <c r="HSD13" s="66"/>
      <c r="HSE13" s="66"/>
      <c r="HSF13" s="66"/>
      <c r="HSG13" s="66"/>
      <c r="HSH13" s="66"/>
      <c r="HSI13" s="66"/>
      <c r="HSJ13" s="66"/>
      <c r="HSK13" s="66"/>
      <c r="HSL13" s="66"/>
      <c r="HSM13" s="66"/>
      <c r="HSN13" s="66"/>
      <c r="HSO13" s="66"/>
      <c r="HSP13" s="66"/>
      <c r="HSQ13" s="66"/>
      <c r="HSR13" s="66"/>
      <c r="HSS13" s="66"/>
      <c r="HST13" s="66"/>
      <c r="HSU13" s="66"/>
      <c r="HSW13" s="66"/>
      <c r="HSX13" s="66"/>
      <c r="HSY13" s="66"/>
      <c r="HSZ13" s="66"/>
      <c r="HTA13" s="66"/>
      <c r="HTB13" s="66"/>
      <c r="HTC13" s="66"/>
      <c r="HTD13" s="66"/>
      <c r="HTE13" s="66"/>
      <c r="HTF13" s="66"/>
      <c r="HTG13" s="66"/>
      <c r="HTH13" s="66"/>
      <c r="HTI13" s="66"/>
      <c r="HTL13" s="66"/>
      <c r="HTO13" s="66"/>
      <c r="HTR13" s="66"/>
      <c r="HTU13" s="66"/>
      <c r="HTX13" s="66"/>
      <c r="HUA13" s="66"/>
      <c r="HUJ13" s="66"/>
      <c r="HUM13" s="66"/>
      <c r="HUP13" s="66"/>
      <c r="HUS13" s="66"/>
      <c r="HVB13" s="66"/>
      <c r="HVH13" s="66"/>
      <c r="HVK13" s="66"/>
      <c r="HVN13" s="66"/>
      <c r="HVQ13" s="66"/>
      <c r="HVW13" s="66"/>
      <c r="HWF13" s="66"/>
      <c r="HWH13" s="66"/>
      <c r="HWI13" s="66"/>
      <c r="HWK13" s="66"/>
      <c r="HWN13" s="66"/>
      <c r="HWQ13" s="66"/>
      <c r="HWT13" s="66"/>
      <c r="HWW13" s="66"/>
      <c r="HWZ13" s="66"/>
      <c r="HXB13" s="66"/>
      <c r="HXD13" s="66"/>
      <c r="HXG13" s="66"/>
      <c r="HXJ13" s="66"/>
      <c r="HXM13" s="66"/>
      <c r="HXP13" s="66"/>
      <c r="HXS13" s="66"/>
      <c r="HXV13" s="66"/>
      <c r="HXY13" s="66"/>
      <c r="HYA13" s="66"/>
      <c r="HYD13" s="66"/>
      <c r="HYJ13" s="66"/>
      <c r="HYP13" s="66"/>
      <c r="HYS13" s="66"/>
      <c r="HYU13" s="66"/>
      <c r="HYW13" s="66"/>
      <c r="HYX13" s="66"/>
      <c r="HYY13" s="66"/>
      <c r="HYZ13" s="66"/>
      <c r="HZA13" s="66"/>
      <c r="HZB13" s="66"/>
      <c r="HZT13" s="66"/>
      <c r="HZU13" s="66"/>
      <c r="HZX13" s="66"/>
      <c r="IAA13" s="66"/>
      <c r="IAC13" s="66"/>
      <c r="IAE13" s="66"/>
      <c r="IAH13" s="66"/>
      <c r="IAK13" s="66"/>
      <c r="IAN13" s="66"/>
      <c r="IAR13" s="66"/>
      <c r="IAU13" s="66"/>
      <c r="IAX13" s="66"/>
      <c r="IBF13" s="66"/>
      <c r="IBR13" s="66"/>
      <c r="IBS13" s="66"/>
      <c r="IBT13" s="66"/>
      <c r="IBU13" s="66"/>
      <c r="IBV13" s="66"/>
      <c r="IBW13" s="66"/>
      <c r="IBX13" s="66"/>
      <c r="IBY13" s="66"/>
      <c r="IBZ13" s="66"/>
      <c r="ICA13" s="66"/>
      <c r="ICB13" s="66"/>
      <c r="ICC13" s="66"/>
      <c r="ICD13" s="66"/>
      <c r="ICE13" s="66"/>
      <c r="ICF13" s="66"/>
      <c r="ICG13" s="66"/>
      <c r="ICH13" s="66"/>
      <c r="ICI13" s="66"/>
      <c r="ICJ13" s="66"/>
      <c r="ICK13" s="66"/>
      <c r="ICL13" s="66"/>
      <c r="ICM13" s="66"/>
      <c r="ICN13" s="66"/>
      <c r="ICO13" s="66"/>
      <c r="ICP13" s="66"/>
      <c r="ICQ13" s="66"/>
      <c r="ICS13" s="66"/>
      <c r="ICT13" s="66"/>
      <c r="ICU13" s="66"/>
      <c r="ICV13" s="66"/>
      <c r="ICW13" s="66"/>
      <c r="ICX13" s="66"/>
      <c r="ICY13" s="66"/>
      <c r="ICZ13" s="66"/>
      <c r="IDA13" s="66"/>
      <c r="IDB13" s="66"/>
      <c r="IDC13" s="66"/>
      <c r="IDD13" s="66"/>
      <c r="IDE13" s="66"/>
      <c r="IDH13" s="66"/>
      <c r="IDK13" s="66"/>
      <c r="IDN13" s="66"/>
      <c r="IDQ13" s="66"/>
      <c r="IDT13" s="66"/>
      <c r="IDW13" s="66"/>
      <c r="IEF13" s="66"/>
      <c r="IEI13" s="66"/>
      <c r="IEL13" s="66"/>
      <c r="IEO13" s="66"/>
      <c r="IEX13" s="66"/>
      <c r="IFD13" s="66"/>
      <c r="IFG13" s="66"/>
      <c r="IFJ13" s="66"/>
      <c r="IFM13" s="66"/>
      <c r="IFS13" s="66"/>
      <c r="IGB13" s="66"/>
      <c r="IGD13" s="66"/>
      <c r="IGE13" s="66"/>
      <c r="IGG13" s="66"/>
      <c r="IGJ13" s="66"/>
      <c r="IGM13" s="66"/>
      <c r="IGP13" s="66"/>
      <c r="IGS13" s="66"/>
      <c r="IGV13" s="66"/>
      <c r="IGX13" s="66"/>
      <c r="IGZ13" s="66"/>
      <c r="IHC13" s="66"/>
      <c r="IHF13" s="66"/>
      <c r="IHI13" s="66"/>
      <c r="IHL13" s="66"/>
      <c r="IHO13" s="66"/>
      <c r="IHR13" s="66"/>
      <c r="IHU13" s="66"/>
      <c r="IHW13" s="66"/>
      <c r="IHZ13" s="66"/>
      <c r="IIF13" s="66"/>
      <c r="IIL13" s="66"/>
      <c r="IIO13" s="66"/>
      <c r="IIQ13" s="66"/>
      <c r="IIS13" s="66"/>
      <c r="IIT13" s="66"/>
      <c r="IIU13" s="66"/>
      <c r="IIV13" s="66"/>
      <c r="IIW13" s="66"/>
      <c r="IIX13" s="66"/>
      <c r="IJP13" s="66"/>
      <c r="IJQ13" s="66"/>
      <c r="IJT13" s="66"/>
      <c r="IJW13" s="66"/>
      <c r="IJY13" s="66"/>
      <c r="IKA13" s="66"/>
      <c r="IKD13" s="66"/>
      <c r="IKG13" s="66"/>
      <c r="IKJ13" s="66"/>
      <c r="IKN13" s="66"/>
      <c r="IKQ13" s="66"/>
      <c r="IKT13" s="66"/>
      <c r="ILB13" s="66"/>
      <c r="ILN13" s="66"/>
      <c r="ILO13" s="66"/>
      <c r="ILP13" s="66"/>
      <c r="ILQ13" s="66"/>
      <c r="ILR13" s="66"/>
      <c r="ILS13" s="66"/>
      <c r="ILT13" s="66"/>
      <c r="ILU13" s="66"/>
      <c r="ILV13" s="66"/>
      <c r="ILW13" s="66"/>
      <c r="ILX13" s="66"/>
      <c r="ILY13" s="66"/>
      <c r="ILZ13" s="66"/>
      <c r="IMA13" s="66"/>
      <c r="IMB13" s="66"/>
      <c r="IMC13" s="66"/>
      <c r="IMD13" s="66"/>
      <c r="IME13" s="66"/>
      <c r="IMF13" s="66"/>
      <c r="IMG13" s="66"/>
      <c r="IMH13" s="66"/>
      <c r="IMI13" s="66"/>
      <c r="IMJ13" s="66"/>
      <c r="IMK13" s="66"/>
      <c r="IML13" s="66"/>
      <c r="IMM13" s="66"/>
      <c r="IMO13" s="66"/>
      <c r="IMP13" s="66"/>
      <c r="IMQ13" s="66"/>
      <c r="IMR13" s="66"/>
      <c r="IMS13" s="66"/>
      <c r="IMT13" s="66"/>
      <c r="IMU13" s="66"/>
      <c r="IMV13" s="66"/>
      <c r="IMW13" s="66"/>
      <c r="IMX13" s="66"/>
      <c r="IMY13" s="66"/>
      <c r="IMZ13" s="66"/>
      <c r="INA13" s="66"/>
      <c r="IND13" s="66"/>
      <c r="ING13" s="66"/>
      <c r="INJ13" s="66"/>
      <c r="INM13" s="66"/>
      <c r="INP13" s="66"/>
      <c r="INS13" s="66"/>
      <c r="IOB13" s="66"/>
      <c r="IOE13" s="66"/>
      <c r="IOH13" s="66"/>
      <c r="IOK13" s="66"/>
      <c r="IOT13" s="66"/>
      <c r="IOZ13" s="66"/>
      <c r="IPC13" s="66"/>
      <c r="IPF13" s="66"/>
      <c r="IPI13" s="66"/>
      <c r="IPO13" s="66"/>
      <c r="IPX13" s="66"/>
      <c r="IPZ13" s="66"/>
      <c r="IQA13" s="66"/>
      <c r="IQC13" s="66"/>
      <c r="IQF13" s="66"/>
      <c r="IQI13" s="66"/>
      <c r="IQL13" s="66"/>
      <c r="IQO13" s="66"/>
      <c r="IQR13" s="66"/>
      <c r="IQT13" s="66"/>
      <c r="IQV13" s="66"/>
      <c r="IQY13" s="66"/>
      <c r="IRB13" s="66"/>
      <c r="IRE13" s="66"/>
      <c r="IRH13" s="66"/>
      <c r="IRK13" s="66"/>
      <c r="IRN13" s="66"/>
      <c r="IRQ13" s="66"/>
      <c r="IRS13" s="66"/>
      <c r="IRV13" s="66"/>
      <c r="ISB13" s="66"/>
      <c r="ISH13" s="66"/>
      <c r="ISK13" s="66"/>
      <c r="ISM13" s="66"/>
      <c r="ISO13" s="66"/>
      <c r="ISP13" s="66"/>
      <c r="ISQ13" s="66"/>
      <c r="ISR13" s="66"/>
      <c r="ISS13" s="66"/>
      <c r="IST13" s="66"/>
      <c r="ITL13" s="66"/>
      <c r="ITM13" s="66"/>
      <c r="ITP13" s="66"/>
      <c r="ITS13" s="66"/>
      <c r="ITU13" s="66"/>
      <c r="ITW13" s="66"/>
      <c r="ITZ13" s="66"/>
      <c r="IUC13" s="66"/>
      <c r="IUF13" s="66"/>
      <c r="IUJ13" s="66"/>
      <c r="IUM13" s="66"/>
      <c r="IUP13" s="66"/>
      <c r="IUX13" s="66"/>
      <c r="IVJ13" s="66"/>
      <c r="IVK13" s="66"/>
      <c r="IVL13" s="66"/>
      <c r="IVM13" s="66"/>
      <c r="IVN13" s="66"/>
      <c r="IVO13" s="66"/>
      <c r="IVP13" s="66"/>
      <c r="IVQ13" s="66"/>
      <c r="IVR13" s="66"/>
      <c r="IVS13" s="66"/>
      <c r="IVT13" s="66"/>
      <c r="IVU13" s="66"/>
      <c r="IVV13" s="66"/>
      <c r="IVW13" s="66"/>
      <c r="IVX13" s="66"/>
      <c r="IVY13" s="66"/>
      <c r="IVZ13" s="66"/>
      <c r="IWA13" s="66"/>
      <c r="IWB13" s="66"/>
      <c r="IWC13" s="66"/>
      <c r="IWD13" s="66"/>
      <c r="IWE13" s="66"/>
      <c r="IWF13" s="66"/>
      <c r="IWG13" s="66"/>
      <c r="IWH13" s="66"/>
      <c r="IWI13" s="66"/>
      <c r="IWK13" s="66"/>
      <c r="IWL13" s="66"/>
      <c r="IWM13" s="66"/>
      <c r="IWN13" s="66"/>
      <c r="IWO13" s="66"/>
      <c r="IWP13" s="66"/>
      <c r="IWQ13" s="66"/>
      <c r="IWR13" s="66"/>
      <c r="IWS13" s="66"/>
      <c r="IWT13" s="66"/>
      <c r="IWU13" s="66"/>
      <c r="IWV13" s="66"/>
      <c r="IWW13" s="66"/>
      <c r="IWZ13" s="66"/>
      <c r="IXC13" s="66"/>
      <c r="IXF13" s="66"/>
      <c r="IXI13" s="66"/>
      <c r="IXL13" s="66"/>
      <c r="IXO13" s="66"/>
      <c r="IXX13" s="66"/>
      <c r="IYA13" s="66"/>
      <c r="IYD13" s="66"/>
      <c r="IYG13" s="66"/>
      <c r="IYP13" s="66"/>
      <c r="IYV13" s="66"/>
      <c r="IYY13" s="66"/>
      <c r="IZB13" s="66"/>
      <c r="IZE13" s="66"/>
      <c r="IZK13" s="66"/>
      <c r="IZT13" s="66"/>
      <c r="IZV13" s="66"/>
      <c r="IZW13" s="66"/>
      <c r="IZY13" s="66"/>
      <c r="JAB13" s="66"/>
      <c r="JAE13" s="66"/>
      <c r="JAH13" s="66"/>
      <c r="JAK13" s="66"/>
      <c r="JAN13" s="66"/>
      <c r="JAP13" s="66"/>
      <c r="JAR13" s="66"/>
      <c r="JAU13" s="66"/>
      <c r="JAX13" s="66"/>
      <c r="JBA13" s="66"/>
      <c r="JBD13" s="66"/>
      <c r="JBG13" s="66"/>
      <c r="JBJ13" s="66"/>
      <c r="JBM13" s="66"/>
      <c r="JBO13" s="66"/>
      <c r="JBR13" s="66"/>
      <c r="JBX13" s="66"/>
      <c r="JCD13" s="66"/>
      <c r="JCG13" s="66"/>
      <c r="JCI13" s="66"/>
      <c r="JCK13" s="66"/>
      <c r="JCL13" s="66"/>
      <c r="JCM13" s="66"/>
      <c r="JCN13" s="66"/>
      <c r="JCO13" s="66"/>
      <c r="JCP13" s="66"/>
      <c r="JDH13" s="66"/>
      <c r="JDI13" s="66"/>
      <c r="JDL13" s="66"/>
      <c r="JDO13" s="66"/>
      <c r="JDQ13" s="66"/>
      <c r="JDS13" s="66"/>
      <c r="JDV13" s="66"/>
      <c r="JDY13" s="66"/>
      <c r="JEB13" s="66"/>
      <c r="JEF13" s="66"/>
      <c r="JEI13" s="66"/>
      <c r="JEL13" s="66"/>
      <c r="JET13" s="66"/>
      <c r="JFF13" s="66"/>
      <c r="JFG13" s="66"/>
      <c r="JFH13" s="66"/>
      <c r="JFI13" s="66"/>
      <c r="JFJ13" s="66"/>
      <c r="JFK13" s="66"/>
      <c r="JFL13" s="66"/>
      <c r="JFM13" s="66"/>
      <c r="JFN13" s="66"/>
      <c r="JFO13" s="66"/>
      <c r="JFP13" s="66"/>
      <c r="JFQ13" s="66"/>
      <c r="JFR13" s="66"/>
      <c r="JFS13" s="66"/>
      <c r="JFT13" s="66"/>
      <c r="JFU13" s="66"/>
      <c r="JFV13" s="66"/>
      <c r="JFW13" s="66"/>
      <c r="JFX13" s="66"/>
      <c r="JFY13" s="66"/>
      <c r="JFZ13" s="66"/>
      <c r="JGA13" s="66"/>
      <c r="JGB13" s="66"/>
      <c r="JGC13" s="66"/>
      <c r="JGD13" s="66"/>
      <c r="JGE13" s="66"/>
      <c r="JGG13" s="66"/>
      <c r="JGH13" s="66"/>
      <c r="JGI13" s="66"/>
      <c r="JGJ13" s="66"/>
      <c r="JGK13" s="66"/>
      <c r="JGL13" s="66"/>
      <c r="JGM13" s="66"/>
      <c r="JGN13" s="66"/>
      <c r="JGO13" s="66"/>
      <c r="JGP13" s="66"/>
      <c r="JGQ13" s="66"/>
      <c r="JGR13" s="66"/>
      <c r="JGS13" s="66"/>
      <c r="JGV13" s="66"/>
      <c r="JGY13" s="66"/>
      <c r="JHB13" s="66"/>
      <c r="JHE13" s="66"/>
      <c r="JHH13" s="66"/>
      <c r="JHK13" s="66"/>
      <c r="JHT13" s="66"/>
      <c r="JHW13" s="66"/>
      <c r="JHZ13" s="66"/>
      <c r="JIC13" s="66"/>
      <c r="JIL13" s="66"/>
      <c r="JIR13" s="66"/>
      <c r="JIU13" s="66"/>
      <c r="JIX13" s="66"/>
      <c r="JJA13" s="66"/>
      <c r="JJG13" s="66"/>
      <c r="JJP13" s="66"/>
      <c r="JJR13" s="66"/>
      <c r="JJS13" s="66"/>
      <c r="JJU13" s="66"/>
      <c r="JJX13" s="66"/>
      <c r="JKA13" s="66"/>
      <c r="JKD13" s="66"/>
      <c r="JKG13" s="66"/>
      <c r="JKJ13" s="66"/>
      <c r="JKL13" s="66"/>
      <c r="JKN13" s="66"/>
      <c r="JKQ13" s="66"/>
      <c r="JKT13" s="66"/>
      <c r="JKW13" s="66"/>
      <c r="JKZ13" s="66"/>
      <c r="JLC13" s="66"/>
      <c r="JLF13" s="66"/>
      <c r="JLI13" s="66"/>
      <c r="JLK13" s="66"/>
      <c r="JLN13" s="66"/>
      <c r="JLT13" s="66"/>
      <c r="JLZ13" s="66"/>
      <c r="JMC13" s="66"/>
      <c r="JME13" s="66"/>
      <c r="JMG13" s="66"/>
      <c r="JMH13" s="66"/>
      <c r="JMI13" s="66"/>
      <c r="JMJ13" s="66"/>
      <c r="JMK13" s="66"/>
      <c r="JML13" s="66"/>
      <c r="JND13" s="66"/>
      <c r="JNE13" s="66"/>
      <c r="JNH13" s="66"/>
      <c r="JNK13" s="66"/>
      <c r="JNM13" s="66"/>
      <c r="JNO13" s="66"/>
      <c r="JNR13" s="66"/>
      <c r="JNU13" s="66"/>
      <c r="JNX13" s="66"/>
      <c r="JOB13" s="66"/>
      <c r="JOE13" s="66"/>
      <c r="JOH13" s="66"/>
      <c r="JOP13" s="66"/>
      <c r="JPB13" s="66"/>
      <c r="JPC13" s="66"/>
      <c r="JPD13" s="66"/>
      <c r="JPE13" s="66"/>
      <c r="JPF13" s="66"/>
      <c r="JPG13" s="66"/>
      <c r="JPH13" s="66"/>
      <c r="JPI13" s="66"/>
      <c r="JPJ13" s="66"/>
      <c r="JPK13" s="66"/>
      <c r="JPL13" s="66"/>
      <c r="JPM13" s="66"/>
      <c r="JPN13" s="66"/>
      <c r="JPO13" s="66"/>
      <c r="JPP13" s="66"/>
      <c r="JPQ13" s="66"/>
      <c r="JPR13" s="66"/>
      <c r="JPS13" s="66"/>
      <c r="JPT13" s="66"/>
      <c r="JPU13" s="66"/>
      <c r="JPV13" s="66"/>
      <c r="JPW13" s="66"/>
      <c r="JPX13" s="66"/>
      <c r="JPY13" s="66"/>
      <c r="JPZ13" s="66"/>
      <c r="JQA13" s="66"/>
      <c r="JQC13" s="66"/>
      <c r="JQD13" s="66"/>
      <c r="JQE13" s="66"/>
      <c r="JQF13" s="66"/>
      <c r="JQG13" s="66"/>
      <c r="JQH13" s="66"/>
      <c r="JQI13" s="66"/>
      <c r="JQJ13" s="66"/>
      <c r="JQK13" s="66"/>
      <c r="JQL13" s="66"/>
      <c r="JQM13" s="66"/>
      <c r="JQN13" s="66"/>
      <c r="JQO13" s="66"/>
      <c r="JQR13" s="66"/>
      <c r="JQU13" s="66"/>
      <c r="JQX13" s="66"/>
      <c r="JRA13" s="66"/>
      <c r="JRD13" s="66"/>
      <c r="JRG13" s="66"/>
      <c r="JRP13" s="66"/>
      <c r="JRS13" s="66"/>
      <c r="JRV13" s="66"/>
      <c r="JRY13" s="66"/>
      <c r="JSH13" s="66"/>
      <c r="JSN13" s="66"/>
      <c r="JSQ13" s="66"/>
      <c r="JST13" s="66"/>
      <c r="JSW13" s="66"/>
      <c r="JTC13" s="66"/>
      <c r="JTL13" s="66"/>
      <c r="JTN13" s="66"/>
      <c r="JTO13" s="66"/>
      <c r="JTQ13" s="66"/>
      <c r="JTT13" s="66"/>
      <c r="JTW13" s="66"/>
      <c r="JTZ13" s="66"/>
      <c r="JUC13" s="66"/>
      <c r="JUF13" s="66"/>
      <c r="JUH13" s="66"/>
      <c r="JUJ13" s="66"/>
      <c r="JUM13" s="66"/>
      <c r="JUP13" s="66"/>
      <c r="JUS13" s="66"/>
      <c r="JUV13" s="66"/>
      <c r="JUY13" s="66"/>
      <c r="JVB13" s="66"/>
      <c r="JVE13" s="66"/>
      <c r="JVG13" s="66"/>
      <c r="JVJ13" s="66"/>
      <c r="JVP13" s="66"/>
      <c r="JVV13" s="66"/>
      <c r="JVY13" s="66"/>
      <c r="JWA13" s="66"/>
      <c r="JWC13" s="66"/>
      <c r="JWD13" s="66"/>
      <c r="JWE13" s="66"/>
      <c r="JWF13" s="66"/>
      <c r="JWG13" s="66"/>
      <c r="JWH13" s="66"/>
      <c r="JWZ13" s="66"/>
      <c r="JXA13" s="66"/>
      <c r="JXD13" s="66"/>
      <c r="JXG13" s="66"/>
      <c r="JXI13" s="66"/>
      <c r="JXK13" s="66"/>
      <c r="JXN13" s="66"/>
      <c r="JXQ13" s="66"/>
      <c r="JXT13" s="66"/>
      <c r="JXX13" s="66"/>
      <c r="JYA13" s="66"/>
      <c r="JYD13" s="66"/>
      <c r="JYL13" s="66"/>
      <c r="JYX13" s="66"/>
      <c r="JYY13" s="66"/>
      <c r="JYZ13" s="66"/>
      <c r="JZA13" s="66"/>
      <c r="JZB13" s="66"/>
      <c r="JZC13" s="66"/>
      <c r="JZD13" s="66"/>
      <c r="JZE13" s="66"/>
      <c r="JZF13" s="66"/>
      <c r="JZG13" s="66"/>
      <c r="JZH13" s="66"/>
      <c r="JZI13" s="66"/>
      <c r="JZJ13" s="66"/>
      <c r="JZK13" s="66"/>
      <c r="JZL13" s="66"/>
      <c r="JZM13" s="66"/>
      <c r="JZN13" s="66"/>
      <c r="JZO13" s="66"/>
      <c r="JZP13" s="66"/>
      <c r="JZQ13" s="66"/>
      <c r="JZR13" s="66"/>
      <c r="JZS13" s="66"/>
      <c r="JZT13" s="66"/>
      <c r="JZU13" s="66"/>
      <c r="JZV13" s="66"/>
      <c r="JZW13" s="66"/>
      <c r="JZY13" s="66"/>
      <c r="JZZ13" s="66"/>
      <c r="KAA13" s="66"/>
      <c r="KAB13" s="66"/>
      <c r="KAC13" s="66"/>
      <c r="KAD13" s="66"/>
      <c r="KAE13" s="66"/>
      <c r="KAF13" s="66"/>
      <c r="KAG13" s="66"/>
      <c r="KAH13" s="66"/>
      <c r="KAI13" s="66"/>
      <c r="KAJ13" s="66"/>
      <c r="KAK13" s="66"/>
      <c r="KAN13" s="66"/>
      <c r="KAQ13" s="66"/>
      <c r="KAT13" s="66"/>
      <c r="KAW13" s="66"/>
      <c r="KAZ13" s="66"/>
      <c r="KBC13" s="66"/>
      <c r="KBL13" s="66"/>
      <c r="KBO13" s="66"/>
      <c r="KBR13" s="66"/>
      <c r="KBU13" s="66"/>
      <c r="KCD13" s="66"/>
      <c r="KCJ13" s="66"/>
      <c r="KCM13" s="66"/>
      <c r="KCP13" s="66"/>
      <c r="KCS13" s="66"/>
      <c r="KCY13" s="66"/>
      <c r="KDH13" s="66"/>
      <c r="KDJ13" s="66"/>
      <c r="KDK13" s="66"/>
      <c r="KDM13" s="66"/>
      <c r="KDP13" s="66"/>
      <c r="KDS13" s="66"/>
      <c r="KDV13" s="66"/>
      <c r="KDY13" s="66"/>
      <c r="KEB13" s="66"/>
      <c r="KED13" s="66"/>
      <c r="KEF13" s="66"/>
      <c r="KEI13" s="66"/>
      <c r="KEL13" s="66"/>
      <c r="KEO13" s="66"/>
      <c r="KER13" s="66"/>
      <c r="KEU13" s="66"/>
      <c r="KEX13" s="66"/>
      <c r="KFA13" s="66"/>
      <c r="KFC13" s="66"/>
      <c r="KFF13" s="66"/>
      <c r="KFL13" s="66"/>
      <c r="KFR13" s="66"/>
      <c r="KFU13" s="66"/>
      <c r="KFW13" s="66"/>
      <c r="KFY13" s="66"/>
      <c r="KFZ13" s="66"/>
      <c r="KGA13" s="66"/>
      <c r="KGB13" s="66"/>
      <c r="KGC13" s="66"/>
      <c r="KGD13" s="66"/>
      <c r="KGV13" s="66"/>
      <c r="KGW13" s="66"/>
      <c r="KGZ13" s="66"/>
      <c r="KHC13" s="66"/>
      <c r="KHE13" s="66"/>
      <c r="KHG13" s="66"/>
      <c r="KHJ13" s="66"/>
      <c r="KHM13" s="66"/>
      <c r="KHP13" s="66"/>
      <c r="KHT13" s="66"/>
      <c r="KHW13" s="66"/>
      <c r="KHZ13" s="66"/>
      <c r="KIH13" s="66"/>
      <c r="KIT13" s="66"/>
      <c r="KIU13" s="66"/>
      <c r="KIV13" s="66"/>
      <c r="KIW13" s="66"/>
      <c r="KIX13" s="66"/>
      <c r="KIY13" s="66"/>
      <c r="KIZ13" s="66"/>
      <c r="KJA13" s="66"/>
      <c r="KJB13" s="66"/>
      <c r="KJC13" s="66"/>
      <c r="KJD13" s="66"/>
      <c r="KJE13" s="66"/>
      <c r="KJF13" s="66"/>
      <c r="KJG13" s="66"/>
      <c r="KJH13" s="66"/>
      <c r="KJI13" s="66"/>
      <c r="KJJ13" s="66"/>
      <c r="KJK13" s="66"/>
      <c r="KJL13" s="66"/>
      <c r="KJM13" s="66"/>
      <c r="KJN13" s="66"/>
      <c r="KJO13" s="66"/>
      <c r="KJP13" s="66"/>
      <c r="KJQ13" s="66"/>
      <c r="KJR13" s="66"/>
      <c r="KJS13" s="66"/>
      <c r="KJU13" s="66"/>
      <c r="KJV13" s="66"/>
      <c r="KJW13" s="66"/>
      <c r="KJX13" s="66"/>
      <c r="KJY13" s="66"/>
      <c r="KJZ13" s="66"/>
      <c r="KKA13" s="66"/>
      <c r="KKB13" s="66"/>
      <c r="KKC13" s="66"/>
      <c r="KKD13" s="66"/>
      <c r="KKE13" s="66"/>
      <c r="KKF13" s="66"/>
      <c r="KKG13" s="66"/>
      <c r="KKJ13" s="66"/>
      <c r="KKM13" s="66"/>
      <c r="KKP13" s="66"/>
      <c r="KKS13" s="66"/>
      <c r="KKV13" s="66"/>
      <c r="KKY13" s="66"/>
      <c r="KLH13" s="66"/>
      <c r="KLK13" s="66"/>
      <c r="KLN13" s="66"/>
      <c r="KLQ13" s="66"/>
      <c r="KLZ13" s="66"/>
      <c r="KMF13" s="66"/>
      <c r="KMI13" s="66"/>
      <c r="KML13" s="66"/>
      <c r="KMO13" s="66"/>
      <c r="KMU13" s="66"/>
      <c r="KND13" s="66"/>
      <c r="KNF13" s="66"/>
      <c r="KNG13" s="66"/>
      <c r="KNI13" s="66"/>
      <c r="KNL13" s="66"/>
      <c r="KNO13" s="66"/>
      <c r="KNR13" s="66"/>
      <c r="KNU13" s="66"/>
      <c r="KNX13" s="66"/>
      <c r="KNZ13" s="66"/>
      <c r="KOB13" s="66"/>
      <c r="KOE13" s="66"/>
      <c r="KOH13" s="66"/>
      <c r="KOK13" s="66"/>
      <c r="KON13" s="66"/>
      <c r="KOQ13" s="66"/>
      <c r="KOT13" s="66"/>
      <c r="KOW13" s="66"/>
      <c r="KOY13" s="66"/>
      <c r="KPB13" s="66"/>
      <c r="KPH13" s="66"/>
      <c r="KPN13" s="66"/>
      <c r="KPQ13" s="66"/>
      <c r="KPS13" s="66"/>
      <c r="KPU13" s="66"/>
      <c r="KPV13" s="66"/>
      <c r="KPW13" s="66"/>
      <c r="KPX13" s="66"/>
      <c r="KPY13" s="66"/>
      <c r="KPZ13" s="66"/>
      <c r="KQR13" s="66"/>
      <c r="KQS13" s="66"/>
      <c r="KQV13" s="66"/>
      <c r="KQY13" s="66"/>
      <c r="KRA13" s="66"/>
      <c r="KRC13" s="66"/>
      <c r="KRF13" s="66"/>
      <c r="KRI13" s="66"/>
      <c r="KRL13" s="66"/>
      <c r="KRP13" s="66"/>
      <c r="KRS13" s="66"/>
      <c r="KRV13" s="66"/>
      <c r="KSD13" s="66"/>
      <c r="KSP13" s="66"/>
      <c r="KSQ13" s="66"/>
      <c r="KSR13" s="66"/>
      <c r="KSS13" s="66"/>
      <c r="KST13" s="66"/>
      <c r="KSU13" s="66"/>
      <c r="KSV13" s="66"/>
      <c r="KSW13" s="66"/>
      <c r="KSX13" s="66"/>
      <c r="KSY13" s="66"/>
      <c r="KSZ13" s="66"/>
      <c r="KTA13" s="66"/>
      <c r="KTB13" s="66"/>
      <c r="KTC13" s="66"/>
      <c r="KTD13" s="66"/>
      <c r="KTE13" s="66"/>
      <c r="KTF13" s="66"/>
      <c r="KTG13" s="66"/>
      <c r="KTH13" s="66"/>
      <c r="KTI13" s="66"/>
      <c r="KTJ13" s="66"/>
      <c r="KTK13" s="66"/>
      <c r="KTL13" s="66"/>
      <c r="KTM13" s="66"/>
      <c r="KTN13" s="66"/>
      <c r="KTO13" s="66"/>
      <c r="KTQ13" s="66"/>
      <c r="KTR13" s="66"/>
      <c r="KTS13" s="66"/>
      <c r="KTT13" s="66"/>
      <c r="KTU13" s="66"/>
      <c r="KTV13" s="66"/>
      <c r="KTW13" s="66"/>
      <c r="KTX13" s="66"/>
      <c r="KTY13" s="66"/>
      <c r="KTZ13" s="66"/>
      <c r="KUA13" s="66"/>
      <c r="KUB13" s="66"/>
      <c r="KUC13" s="66"/>
      <c r="KUF13" s="66"/>
      <c r="KUI13" s="66"/>
      <c r="KUL13" s="66"/>
      <c r="KUO13" s="66"/>
      <c r="KUR13" s="66"/>
      <c r="KUU13" s="66"/>
      <c r="KVD13" s="66"/>
      <c r="KVG13" s="66"/>
      <c r="KVJ13" s="66"/>
      <c r="KVM13" s="66"/>
      <c r="KVV13" s="66"/>
      <c r="KWB13" s="66"/>
      <c r="KWE13" s="66"/>
      <c r="KWH13" s="66"/>
      <c r="KWK13" s="66"/>
      <c r="KWQ13" s="66"/>
      <c r="KWZ13" s="66"/>
      <c r="KXB13" s="66"/>
      <c r="KXC13" s="66"/>
      <c r="KXE13" s="66"/>
      <c r="KXH13" s="66"/>
      <c r="KXK13" s="66"/>
      <c r="KXN13" s="66"/>
      <c r="KXQ13" s="66"/>
      <c r="KXT13" s="66"/>
      <c r="KXV13" s="66"/>
      <c r="KXX13" s="66"/>
      <c r="KYA13" s="66"/>
      <c r="KYD13" s="66"/>
      <c r="KYG13" s="66"/>
      <c r="KYJ13" s="66"/>
      <c r="KYM13" s="66"/>
      <c r="KYP13" s="66"/>
      <c r="KYS13" s="66"/>
      <c r="KYU13" s="66"/>
      <c r="KYX13" s="66"/>
      <c r="KZD13" s="66"/>
      <c r="KZJ13" s="66"/>
      <c r="KZM13" s="66"/>
      <c r="KZO13" s="66"/>
      <c r="KZQ13" s="66"/>
      <c r="KZR13" s="66"/>
      <c r="KZS13" s="66"/>
      <c r="KZT13" s="66"/>
      <c r="KZU13" s="66"/>
      <c r="KZV13" s="66"/>
      <c r="LAN13" s="66"/>
      <c r="LAO13" s="66"/>
      <c r="LAR13" s="66"/>
      <c r="LAU13" s="66"/>
      <c r="LAW13" s="66"/>
      <c r="LAY13" s="66"/>
      <c r="LBB13" s="66"/>
      <c r="LBE13" s="66"/>
      <c r="LBH13" s="66"/>
      <c r="LBL13" s="66"/>
      <c r="LBO13" s="66"/>
      <c r="LBR13" s="66"/>
      <c r="LBZ13" s="66"/>
      <c r="LCL13" s="66"/>
      <c r="LCM13" s="66"/>
      <c r="LCN13" s="66"/>
      <c r="LCO13" s="66"/>
      <c r="LCP13" s="66"/>
      <c r="LCQ13" s="66"/>
      <c r="LCR13" s="66"/>
      <c r="LCS13" s="66"/>
      <c r="LCT13" s="66"/>
      <c r="LCU13" s="66"/>
      <c r="LCV13" s="66"/>
      <c r="LCW13" s="66"/>
      <c r="LCX13" s="66"/>
      <c r="LCY13" s="66"/>
      <c r="LCZ13" s="66"/>
      <c r="LDA13" s="66"/>
      <c r="LDB13" s="66"/>
      <c r="LDC13" s="66"/>
      <c r="LDD13" s="66"/>
      <c r="LDE13" s="66"/>
      <c r="LDF13" s="66"/>
      <c r="LDG13" s="66"/>
      <c r="LDH13" s="66"/>
      <c r="LDI13" s="66"/>
      <c r="LDJ13" s="66"/>
      <c r="LDK13" s="66"/>
      <c r="LDM13" s="66"/>
      <c r="LDN13" s="66"/>
      <c r="LDO13" s="66"/>
      <c r="LDP13" s="66"/>
      <c r="LDQ13" s="66"/>
      <c r="LDR13" s="66"/>
      <c r="LDS13" s="66"/>
      <c r="LDT13" s="66"/>
      <c r="LDU13" s="66"/>
      <c r="LDV13" s="66"/>
      <c r="LDW13" s="66"/>
      <c r="LDX13" s="66"/>
      <c r="LDY13" s="66"/>
      <c r="LEB13" s="66"/>
      <c r="LEE13" s="66"/>
      <c r="LEH13" s="66"/>
      <c r="LEK13" s="66"/>
      <c r="LEN13" s="66"/>
      <c r="LEQ13" s="66"/>
      <c r="LEZ13" s="66"/>
      <c r="LFC13" s="66"/>
      <c r="LFF13" s="66"/>
      <c r="LFI13" s="66"/>
      <c r="LFR13" s="66"/>
      <c r="LFX13" s="66"/>
      <c r="LGA13" s="66"/>
      <c r="LGD13" s="66"/>
      <c r="LGG13" s="66"/>
      <c r="LGM13" s="66"/>
      <c r="LGV13" s="66"/>
      <c r="LGX13" s="66"/>
      <c r="LGY13" s="66"/>
      <c r="LHA13" s="66"/>
      <c r="LHD13" s="66"/>
      <c r="LHG13" s="66"/>
      <c r="LHJ13" s="66"/>
      <c r="LHM13" s="66"/>
      <c r="LHP13" s="66"/>
      <c r="LHR13" s="66"/>
      <c r="LHT13" s="66"/>
      <c r="LHW13" s="66"/>
      <c r="LHZ13" s="66"/>
      <c r="LIC13" s="66"/>
      <c r="LIF13" s="66"/>
      <c r="LII13" s="66"/>
      <c r="LIL13" s="66"/>
      <c r="LIO13" s="66"/>
      <c r="LIQ13" s="66"/>
      <c r="LIT13" s="66"/>
      <c r="LIZ13" s="66"/>
      <c r="LJF13" s="66"/>
      <c r="LJI13" s="66"/>
      <c r="LJK13" s="66"/>
      <c r="LJM13" s="66"/>
      <c r="LJN13" s="66"/>
      <c r="LJO13" s="66"/>
      <c r="LJP13" s="66"/>
      <c r="LJQ13" s="66"/>
      <c r="LJR13" s="66"/>
      <c r="LKJ13" s="66"/>
      <c r="LKK13" s="66"/>
      <c r="LKN13" s="66"/>
      <c r="LKQ13" s="66"/>
      <c r="LKS13" s="66"/>
      <c r="LKU13" s="66"/>
      <c r="LKX13" s="66"/>
      <c r="LLA13" s="66"/>
      <c r="LLD13" s="66"/>
      <c r="LLH13" s="66"/>
      <c r="LLK13" s="66"/>
      <c r="LLN13" s="66"/>
      <c r="LLV13" s="66"/>
      <c r="LMH13" s="66"/>
      <c r="LMI13" s="66"/>
      <c r="LMJ13" s="66"/>
      <c r="LMK13" s="66"/>
      <c r="LML13" s="66"/>
      <c r="LMM13" s="66"/>
      <c r="LMN13" s="66"/>
      <c r="LMO13" s="66"/>
      <c r="LMP13" s="66"/>
      <c r="LMQ13" s="66"/>
      <c r="LMR13" s="66"/>
      <c r="LMS13" s="66"/>
      <c r="LMT13" s="66"/>
      <c r="LMU13" s="66"/>
      <c r="LMV13" s="66"/>
      <c r="LMW13" s="66"/>
      <c r="LMX13" s="66"/>
      <c r="LMY13" s="66"/>
      <c r="LMZ13" s="66"/>
      <c r="LNA13" s="66"/>
      <c r="LNB13" s="66"/>
      <c r="LNC13" s="66"/>
      <c r="LND13" s="66"/>
      <c r="LNE13" s="66"/>
      <c r="LNF13" s="66"/>
      <c r="LNG13" s="66"/>
      <c r="LNI13" s="66"/>
      <c r="LNJ13" s="66"/>
      <c r="LNK13" s="66"/>
      <c r="LNL13" s="66"/>
      <c r="LNM13" s="66"/>
      <c r="LNN13" s="66"/>
      <c r="LNO13" s="66"/>
      <c r="LNP13" s="66"/>
      <c r="LNQ13" s="66"/>
      <c r="LNR13" s="66"/>
      <c r="LNS13" s="66"/>
      <c r="LNT13" s="66"/>
      <c r="LNU13" s="66"/>
      <c r="LNX13" s="66"/>
      <c r="LOA13" s="66"/>
      <c r="LOD13" s="66"/>
      <c r="LOG13" s="66"/>
      <c r="LOJ13" s="66"/>
      <c r="LOM13" s="66"/>
      <c r="LOV13" s="66"/>
      <c r="LOY13" s="66"/>
      <c r="LPB13" s="66"/>
      <c r="LPE13" s="66"/>
      <c r="LPN13" s="66"/>
      <c r="LPT13" s="66"/>
      <c r="LPW13" s="66"/>
      <c r="LPZ13" s="66"/>
      <c r="LQC13" s="66"/>
      <c r="LQI13" s="66"/>
      <c r="LQR13" s="66"/>
      <c r="LQT13" s="66"/>
      <c r="LQU13" s="66"/>
      <c r="LQW13" s="66"/>
      <c r="LQZ13" s="66"/>
      <c r="LRC13" s="66"/>
      <c r="LRF13" s="66"/>
      <c r="LRI13" s="66"/>
      <c r="LRL13" s="66"/>
      <c r="LRN13" s="66"/>
      <c r="LRP13" s="66"/>
      <c r="LRS13" s="66"/>
      <c r="LRV13" s="66"/>
      <c r="LRY13" s="66"/>
      <c r="LSB13" s="66"/>
      <c r="LSE13" s="66"/>
      <c r="LSH13" s="66"/>
      <c r="LSK13" s="66"/>
      <c r="LSM13" s="66"/>
      <c r="LSP13" s="66"/>
      <c r="LSV13" s="66"/>
      <c r="LTB13" s="66"/>
      <c r="LTE13" s="66"/>
      <c r="LTG13" s="66"/>
      <c r="LTI13" s="66"/>
      <c r="LTJ13" s="66"/>
      <c r="LTK13" s="66"/>
      <c r="LTL13" s="66"/>
      <c r="LTM13" s="66"/>
      <c r="LTN13" s="66"/>
      <c r="LUF13" s="66"/>
      <c r="LUG13" s="66"/>
      <c r="LUJ13" s="66"/>
      <c r="LUM13" s="66"/>
      <c r="LUO13" s="66"/>
      <c r="LUQ13" s="66"/>
      <c r="LUT13" s="66"/>
      <c r="LUW13" s="66"/>
      <c r="LUZ13" s="66"/>
      <c r="LVD13" s="66"/>
      <c r="LVG13" s="66"/>
      <c r="LVJ13" s="66"/>
      <c r="LVR13" s="66"/>
      <c r="LWD13" s="66"/>
      <c r="LWE13" s="66"/>
      <c r="LWF13" s="66"/>
      <c r="LWG13" s="66"/>
      <c r="LWH13" s="66"/>
      <c r="LWI13" s="66"/>
      <c r="LWJ13" s="66"/>
      <c r="LWK13" s="66"/>
      <c r="LWL13" s="66"/>
      <c r="LWM13" s="66"/>
      <c r="LWN13" s="66"/>
      <c r="LWO13" s="66"/>
      <c r="LWP13" s="66"/>
      <c r="LWQ13" s="66"/>
      <c r="LWR13" s="66"/>
      <c r="LWS13" s="66"/>
      <c r="LWT13" s="66"/>
      <c r="LWU13" s="66"/>
      <c r="LWV13" s="66"/>
      <c r="LWW13" s="66"/>
      <c r="LWX13" s="66"/>
      <c r="LWY13" s="66"/>
      <c r="LWZ13" s="66"/>
      <c r="LXA13" s="66"/>
      <c r="LXB13" s="66"/>
      <c r="LXC13" s="66"/>
      <c r="LXE13" s="66"/>
      <c r="LXF13" s="66"/>
      <c r="LXG13" s="66"/>
      <c r="LXH13" s="66"/>
      <c r="LXI13" s="66"/>
      <c r="LXJ13" s="66"/>
      <c r="LXK13" s="66"/>
      <c r="LXL13" s="66"/>
      <c r="LXM13" s="66"/>
      <c r="LXN13" s="66"/>
      <c r="LXO13" s="66"/>
      <c r="LXP13" s="66"/>
      <c r="LXQ13" s="66"/>
      <c r="LXT13" s="66"/>
      <c r="LXW13" s="66"/>
      <c r="LXZ13" s="66"/>
      <c r="LYC13" s="66"/>
      <c r="LYF13" s="66"/>
      <c r="LYI13" s="66"/>
      <c r="LYR13" s="66"/>
      <c r="LYU13" s="66"/>
      <c r="LYX13" s="66"/>
      <c r="LZA13" s="66"/>
      <c r="LZJ13" s="66"/>
      <c r="LZP13" s="66"/>
      <c r="LZS13" s="66"/>
      <c r="LZV13" s="66"/>
      <c r="LZY13" s="66"/>
      <c r="MAE13" s="66"/>
      <c r="MAN13" s="66"/>
      <c r="MAP13" s="66"/>
      <c r="MAQ13" s="66"/>
      <c r="MAS13" s="66"/>
      <c r="MAV13" s="66"/>
      <c r="MAY13" s="66"/>
      <c r="MBB13" s="66"/>
      <c r="MBE13" s="66"/>
      <c r="MBH13" s="66"/>
      <c r="MBJ13" s="66"/>
      <c r="MBL13" s="66"/>
      <c r="MBO13" s="66"/>
      <c r="MBR13" s="66"/>
      <c r="MBU13" s="66"/>
      <c r="MBX13" s="66"/>
      <c r="MCA13" s="66"/>
      <c r="MCD13" s="66"/>
      <c r="MCG13" s="66"/>
      <c r="MCI13" s="66"/>
      <c r="MCL13" s="66"/>
      <c r="MCR13" s="66"/>
      <c r="MCX13" s="66"/>
      <c r="MDA13" s="66"/>
      <c r="MDC13" s="66"/>
      <c r="MDE13" s="66"/>
      <c r="MDF13" s="66"/>
      <c r="MDG13" s="66"/>
      <c r="MDH13" s="66"/>
      <c r="MDI13" s="66"/>
      <c r="MDJ13" s="66"/>
      <c r="MEB13" s="66"/>
      <c r="MEC13" s="66"/>
      <c r="MEF13" s="66"/>
      <c r="MEI13" s="66"/>
      <c r="MEK13" s="66"/>
      <c r="MEM13" s="66"/>
      <c r="MEP13" s="66"/>
      <c r="MES13" s="66"/>
      <c r="MEV13" s="66"/>
      <c r="MEZ13" s="66"/>
      <c r="MFC13" s="66"/>
      <c r="MFF13" s="66"/>
      <c r="MFN13" s="66"/>
      <c r="MFZ13" s="66"/>
      <c r="MGA13" s="66"/>
      <c r="MGB13" s="66"/>
      <c r="MGC13" s="66"/>
      <c r="MGD13" s="66"/>
      <c r="MGE13" s="66"/>
      <c r="MGF13" s="66"/>
      <c r="MGG13" s="66"/>
      <c r="MGH13" s="66"/>
      <c r="MGI13" s="66"/>
      <c r="MGJ13" s="66"/>
      <c r="MGK13" s="66"/>
      <c r="MGL13" s="66"/>
      <c r="MGM13" s="66"/>
      <c r="MGN13" s="66"/>
      <c r="MGO13" s="66"/>
      <c r="MGP13" s="66"/>
      <c r="MGQ13" s="66"/>
      <c r="MGR13" s="66"/>
      <c r="MGS13" s="66"/>
      <c r="MGT13" s="66"/>
      <c r="MGU13" s="66"/>
      <c r="MGV13" s="66"/>
      <c r="MGW13" s="66"/>
      <c r="MGX13" s="66"/>
      <c r="MGY13" s="66"/>
      <c r="MHA13" s="66"/>
      <c r="MHB13" s="66"/>
      <c r="MHC13" s="66"/>
      <c r="MHD13" s="66"/>
      <c r="MHE13" s="66"/>
      <c r="MHF13" s="66"/>
      <c r="MHG13" s="66"/>
      <c r="MHH13" s="66"/>
      <c r="MHI13" s="66"/>
      <c r="MHJ13" s="66"/>
      <c r="MHK13" s="66"/>
      <c r="MHL13" s="66"/>
      <c r="MHM13" s="66"/>
      <c r="MHP13" s="66"/>
      <c r="MHS13" s="66"/>
      <c r="MHV13" s="66"/>
      <c r="MHY13" s="66"/>
      <c r="MIB13" s="66"/>
      <c r="MIE13" s="66"/>
      <c r="MIN13" s="66"/>
      <c r="MIQ13" s="66"/>
      <c r="MIT13" s="66"/>
      <c r="MIW13" s="66"/>
      <c r="MJF13" s="66"/>
      <c r="MJL13" s="66"/>
      <c r="MJO13" s="66"/>
      <c r="MJR13" s="66"/>
      <c r="MJU13" s="66"/>
      <c r="MKA13" s="66"/>
      <c r="MKJ13" s="66"/>
      <c r="MKL13" s="66"/>
      <c r="MKM13" s="66"/>
      <c r="MKO13" s="66"/>
      <c r="MKR13" s="66"/>
      <c r="MKU13" s="66"/>
      <c r="MKX13" s="66"/>
      <c r="MLA13" s="66"/>
      <c r="MLD13" s="66"/>
      <c r="MLF13" s="66"/>
      <c r="MLH13" s="66"/>
      <c r="MLK13" s="66"/>
      <c r="MLN13" s="66"/>
      <c r="MLQ13" s="66"/>
      <c r="MLT13" s="66"/>
      <c r="MLW13" s="66"/>
      <c r="MLZ13" s="66"/>
      <c r="MMC13" s="66"/>
      <c r="MME13" s="66"/>
      <c r="MMH13" s="66"/>
      <c r="MMN13" s="66"/>
      <c r="MMT13" s="66"/>
      <c r="MMW13" s="66"/>
      <c r="MMY13" s="66"/>
      <c r="MNA13" s="66"/>
      <c r="MNB13" s="66"/>
      <c r="MNC13" s="66"/>
      <c r="MND13" s="66"/>
      <c r="MNE13" s="66"/>
      <c r="MNF13" s="66"/>
      <c r="MNX13" s="66"/>
      <c r="MNY13" s="66"/>
      <c r="MOB13" s="66"/>
      <c r="MOE13" s="66"/>
      <c r="MOG13" s="66"/>
      <c r="MOI13" s="66"/>
      <c r="MOL13" s="66"/>
      <c r="MOO13" s="66"/>
      <c r="MOR13" s="66"/>
      <c r="MOV13" s="66"/>
      <c r="MOY13" s="66"/>
      <c r="MPB13" s="66"/>
      <c r="MPJ13" s="66"/>
      <c r="MPV13" s="66"/>
      <c r="MPW13" s="66"/>
      <c r="MPX13" s="66"/>
      <c r="MPY13" s="66"/>
      <c r="MPZ13" s="66"/>
      <c r="MQA13" s="66"/>
      <c r="MQB13" s="66"/>
      <c r="MQC13" s="66"/>
      <c r="MQD13" s="66"/>
      <c r="MQE13" s="66"/>
      <c r="MQF13" s="66"/>
      <c r="MQG13" s="66"/>
      <c r="MQH13" s="66"/>
      <c r="MQI13" s="66"/>
      <c r="MQJ13" s="66"/>
      <c r="MQK13" s="66"/>
      <c r="MQL13" s="66"/>
      <c r="MQM13" s="66"/>
      <c r="MQN13" s="66"/>
      <c r="MQO13" s="66"/>
      <c r="MQP13" s="66"/>
      <c r="MQQ13" s="66"/>
      <c r="MQR13" s="66"/>
      <c r="MQS13" s="66"/>
      <c r="MQT13" s="66"/>
      <c r="MQU13" s="66"/>
      <c r="MQW13" s="66"/>
      <c r="MQX13" s="66"/>
      <c r="MQY13" s="66"/>
      <c r="MQZ13" s="66"/>
      <c r="MRA13" s="66"/>
      <c r="MRB13" s="66"/>
      <c r="MRC13" s="66"/>
      <c r="MRD13" s="66"/>
      <c r="MRE13" s="66"/>
      <c r="MRF13" s="66"/>
      <c r="MRG13" s="66"/>
      <c r="MRH13" s="66"/>
      <c r="MRI13" s="66"/>
      <c r="MRL13" s="66"/>
      <c r="MRO13" s="66"/>
      <c r="MRR13" s="66"/>
      <c r="MRU13" s="66"/>
      <c r="MRX13" s="66"/>
      <c r="MSA13" s="66"/>
      <c r="MSJ13" s="66"/>
      <c r="MSM13" s="66"/>
      <c r="MSP13" s="66"/>
      <c r="MSS13" s="66"/>
      <c r="MTB13" s="66"/>
      <c r="MTH13" s="66"/>
      <c r="MTK13" s="66"/>
      <c r="MTN13" s="66"/>
      <c r="MTQ13" s="66"/>
      <c r="MTW13" s="66"/>
      <c r="MUF13" s="66"/>
      <c r="MUH13" s="66"/>
      <c r="MUI13" s="66"/>
      <c r="MUK13" s="66"/>
      <c r="MUN13" s="66"/>
      <c r="MUQ13" s="66"/>
      <c r="MUT13" s="66"/>
      <c r="MUW13" s="66"/>
      <c r="MUZ13" s="66"/>
      <c r="MVB13" s="66"/>
      <c r="MVD13" s="66"/>
      <c r="MVG13" s="66"/>
      <c r="MVJ13" s="66"/>
      <c r="MVM13" s="66"/>
      <c r="MVP13" s="66"/>
      <c r="MVS13" s="66"/>
      <c r="MVV13" s="66"/>
      <c r="MVY13" s="66"/>
      <c r="MWA13" s="66"/>
      <c r="MWD13" s="66"/>
      <c r="MWJ13" s="66"/>
      <c r="MWP13" s="66"/>
      <c r="MWS13" s="66"/>
      <c r="MWU13" s="66"/>
      <c r="MWW13" s="66"/>
      <c r="MWX13" s="66"/>
      <c r="MWY13" s="66"/>
      <c r="MWZ13" s="66"/>
      <c r="MXA13" s="66"/>
      <c r="MXB13" s="66"/>
      <c r="MXT13" s="66"/>
      <c r="MXU13" s="66"/>
      <c r="MXX13" s="66"/>
      <c r="MYA13" s="66"/>
      <c r="MYC13" s="66"/>
      <c r="MYE13" s="66"/>
      <c r="MYH13" s="66"/>
      <c r="MYK13" s="66"/>
      <c r="MYN13" s="66"/>
      <c r="MYR13" s="66"/>
      <c r="MYU13" s="66"/>
      <c r="MYX13" s="66"/>
      <c r="MZF13" s="66"/>
      <c r="MZR13" s="66"/>
      <c r="MZS13" s="66"/>
      <c r="MZT13" s="66"/>
      <c r="MZU13" s="66"/>
      <c r="MZV13" s="66"/>
      <c r="MZW13" s="66"/>
      <c r="MZX13" s="66"/>
      <c r="MZY13" s="66"/>
      <c r="MZZ13" s="66"/>
      <c r="NAA13" s="66"/>
      <c r="NAB13" s="66"/>
      <c r="NAC13" s="66"/>
      <c r="NAD13" s="66"/>
      <c r="NAE13" s="66"/>
      <c r="NAF13" s="66"/>
      <c r="NAG13" s="66"/>
      <c r="NAH13" s="66"/>
      <c r="NAI13" s="66"/>
      <c r="NAJ13" s="66"/>
      <c r="NAK13" s="66"/>
      <c r="NAL13" s="66"/>
      <c r="NAM13" s="66"/>
      <c r="NAN13" s="66"/>
      <c r="NAO13" s="66"/>
      <c r="NAP13" s="66"/>
      <c r="NAQ13" s="66"/>
      <c r="NAS13" s="66"/>
      <c r="NAT13" s="66"/>
      <c r="NAU13" s="66"/>
      <c r="NAV13" s="66"/>
      <c r="NAW13" s="66"/>
      <c r="NAX13" s="66"/>
      <c r="NAY13" s="66"/>
      <c r="NAZ13" s="66"/>
      <c r="NBA13" s="66"/>
      <c r="NBB13" s="66"/>
      <c r="NBC13" s="66"/>
      <c r="NBD13" s="66"/>
      <c r="NBE13" s="66"/>
      <c r="NBH13" s="66"/>
      <c r="NBK13" s="66"/>
      <c r="NBN13" s="66"/>
      <c r="NBQ13" s="66"/>
      <c r="NBT13" s="66"/>
      <c r="NBW13" s="66"/>
      <c r="NCF13" s="66"/>
      <c r="NCI13" s="66"/>
      <c r="NCL13" s="66"/>
      <c r="NCO13" s="66"/>
      <c r="NCX13" s="66"/>
      <c r="NDD13" s="66"/>
      <c r="NDG13" s="66"/>
      <c r="NDJ13" s="66"/>
      <c r="NDM13" s="66"/>
      <c r="NDS13" s="66"/>
      <c r="NEB13" s="66"/>
      <c r="NED13" s="66"/>
      <c r="NEE13" s="66"/>
      <c r="NEG13" s="66"/>
      <c r="NEJ13" s="66"/>
      <c r="NEM13" s="66"/>
      <c r="NEP13" s="66"/>
      <c r="NES13" s="66"/>
      <c r="NEV13" s="66"/>
      <c r="NEX13" s="66"/>
      <c r="NEZ13" s="66"/>
      <c r="NFC13" s="66"/>
      <c r="NFF13" s="66"/>
      <c r="NFI13" s="66"/>
      <c r="NFL13" s="66"/>
      <c r="NFO13" s="66"/>
      <c r="NFR13" s="66"/>
      <c r="NFU13" s="66"/>
      <c r="NFW13" s="66"/>
      <c r="NFZ13" s="66"/>
      <c r="NGF13" s="66"/>
      <c r="NGL13" s="66"/>
      <c r="NGO13" s="66"/>
      <c r="NGQ13" s="66"/>
      <c r="NGS13" s="66"/>
      <c r="NGT13" s="66"/>
      <c r="NGU13" s="66"/>
      <c r="NGV13" s="66"/>
      <c r="NGW13" s="66"/>
      <c r="NGX13" s="66"/>
      <c r="NHP13" s="66"/>
      <c r="NHQ13" s="66"/>
      <c r="NHT13" s="66"/>
      <c r="NHW13" s="66"/>
      <c r="NHY13" s="66"/>
      <c r="NIA13" s="66"/>
      <c r="NID13" s="66"/>
      <c r="NIG13" s="66"/>
      <c r="NIJ13" s="66"/>
      <c r="NIN13" s="66"/>
      <c r="NIQ13" s="66"/>
      <c r="NIT13" s="66"/>
      <c r="NJB13" s="66"/>
      <c r="NJN13" s="66"/>
      <c r="NJO13" s="66"/>
      <c r="NJP13" s="66"/>
      <c r="NJQ13" s="66"/>
      <c r="NJR13" s="66"/>
      <c r="NJS13" s="66"/>
      <c r="NJT13" s="66"/>
      <c r="NJU13" s="66"/>
      <c r="NJV13" s="66"/>
      <c r="NJW13" s="66"/>
      <c r="NJX13" s="66"/>
      <c r="NJY13" s="66"/>
      <c r="NJZ13" s="66"/>
      <c r="NKA13" s="66"/>
      <c r="NKB13" s="66"/>
      <c r="NKC13" s="66"/>
      <c r="NKD13" s="66"/>
      <c r="NKE13" s="66"/>
      <c r="NKF13" s="66"/>
      <c r="NKG13" s="66"/>
      <c r="NKH13" s="66"/>
      <c r="NKI13" s="66"/>
      <c r="NKJ13" s="66"/>
      <c r="NKK13" s="66"/>
      <c r="NKL13" s="66"/>
      <c r="NKM13" s="66"/>
      <c r="NKO13" s="66"/>
      <c r="NKP13" s="66"/>
      <c r="NKQ13" s="66"/>
      <c r="NKR13" s="66"/>
      <c r="NKS13" s="66"/>
      <c r="NKT13" s="66"/>
      <c r="NKU13" s="66"/>
      <c r="NKV13" s="66"/>
      <c r="NKW13" s="66"/>
      <c r="NKX13" s="66"/>
      <c r="NKY13" s="66"/>
      <c r="NKZ13" s="66"/>
      <c r="NLA13" s="66"/>
      <c r="NLD13" s="66"/>
      <c r="NLG13" s="66"/>
      <c r="NLJ13" s="66"/>
      <c r="NLM13" s="66"/>
      <c r="NLP13" s="66"/>
      <c r="NLS13" s="66"/>
      <c r="NMB13" s="66"/>
      <c r="NME13" s="66"/>
      <c r="NMH13" s="66"/>
      <c r="NMK13" s="66"/>
      <c r="NMT13" s="66"/>
      <c r="NMZ13" s="66"/>
      <c r="NNC13" s="66"/>
      <c r="NNF13" s="66"/>
      <c r="NNI13" s="66"/>
      <c r="NNO13" s="66"/>
      <c r="NNX13" s="66"/>
      <c r="NNZ13" s="66"/>
      <c r="NOA13" s="66"/>
      <c r="NOC13" s="66"/>
      <c r="NOF13" s="66"/>
      <c r="NOI13" s="66"/>
      <c r="NOL13" s="66"/>
      <c r="NOO13" s="66"/>
      <c r="NOR13" s="66"/>
      <c r="NOT13" s="66"/>
      <c r="NOV13" s="66"/>
      <c r="NOY13" s="66"/>
      <c r="NPB13" s="66"/>
      <c r="NPE13" s="66"/>
      <c r="NPH13" s="66"/>
      <c r="NPK13" s="66"/>
      <c r="NPN13" s="66"/>
      <c r="NPQ13" s="66"/>
      <c r="NPS13" s="66"/>
      <c r="NPV13" s="66"/>
      <c r="NQB13" s="66"/>
      <c r="NQH13" s="66"/>
      <c r="NQK13" s="66"/>
      <c r="NQM13" s="66"/>
      <c r="NQO13" s="66"/>
      <c r="NQP13" s="66"/>
      <c r="NQQ13" s="66"/>
      <c r="NQR13" s="66"/>
      <c r="NQS13" s="66"/>
      <c r="NQT13" s="66"/>
      <c r="NRL13" s="66"/>
      <c r="NRM13" s="66"/>
      <c r="NRP13" s="66"/>
      <c r="NRS13" s="66"/>
      <c r="NRU13" s="66"/>
      <c r="NRW13" s="66"/>
      <c r="NRZ13" s="66"/>
      <c r="NSC13" s="66"/>
      <c r="NSF13" s="66"/>
      <c r="NSJ13" s="66"/>
      <c r="NSM13" s="66"/>
      <c r="NSP13" s="66"/>
      <c r="NSX13" s="66"/>
      <c r="NTJ13" s="66"/>
      <c r="NTK13" s="66"/>
      <c r="NTL13" s="66"/>
      <c r="NTM13" s="66"/>
      <c r="NTN13" s="66"/>
      <c r="NTO13" s="66"/>
      <c r="NTP13" s="66"/>
      <c r="NTQ13" s="66"/>
      <c r="NTR13" s="66"/>
      <c r="NTS13" s="66"/>
      <c r="NTT13" s="66"/>
      <c r="NTU13" s="66"/>
      <c r="NTV13" s="66"/>
      <c r="NTW13" s="66"/>
      <c r="NTX13" s="66"/>
      <c r="NTY13" s="66"/>
      <c r="NTZ13" s="66"/>
      <c r="NUA13" s="66"/>
      <c r="NUB13" s="66"/>
      <c r="NUC13" s="66"/>
      <c r="NUD13" s="66"/>
      <c r="NUE13" s="66"/>
      <c r="NUF13" s="66"/>
      <c r="NUG13" s="66"/>
      <c r="NUH13" s="66"/>
      <c r="NUI13" s="66"/>
      <c r="NUK13" s="66"/>
      <c r="NUL13" s="66"/>
      <c r="NUM13" s="66"/>
      <c r="NUN13" s="66"/>
      <c r="NUO13" s="66"/>
      <c r="NUP13" s="66"/>
      <c r="NUQ13" s="66"/>
      <c r="NUR13" s="66"/>
      <c r="NUS13" s="66"/>
      <c r="NUT13" s="66"/>
      <c r="NUU13" s="66"/>
      <c r="NUV13" s="66"/>
      <c r="NUW13" s="66"/>
      <c r="NUZ13" s="66"/>
      <c r="NVC13" s="66"/>
      <c r="NVF13" s="66"/>
      <c r="NVI13" s="66"/>
      <c r="NVL13" s="66"/>
      <c r="NVO13" s="66"/>
      <c r="NVX13" s="66"/>
      <c r="NWA13" s="66"/>
      <c r="NWD13" s="66"/>
      <c r="NWG13" s="66"/>
      <c r="NWP13" s="66"/>
      <c r="NWV13" s="66"/>
      <c r="NWY13" s="66"/>
      <c r="NXB13" s="66"/>
      <c r="NXE13" s="66"/>
      <c r="NXK13" s="66"/>
      <c r="NXT13" s="66"/>
      <c r="NXV13" s="66"/>
      <c r="NXW13" s="66"/>
      <c r="NXY13" s="66"/>
      <c r="NYB13" s="66"/>
      <c r="NYE13" s="66"/>
      <c r="NYH13" s="66"/>
      <c r="NYK13" s="66"/>
      <c r="NYN13" s="66"/>
      <c r="NYP13" s="66"/>
      <c r="NYR13" s="66"/>
      <c r="NYU13" s="66"/>
      <c r="NYX13" s="66"/>
      <c r="NZA13" s="66"/>
      <c r="NZD13" s="66"/>
      <c r="NZG13" s="66"/>
      <c r="NZJ13" s="66"/>
      <c r="NZM13" s="66"/>
      <c r="NZO13" s="66"/>
      <c r="NZR13" s="66"/>
      <c r="NZX13" s="66"/>
      <c r="OAD13" s="66"/>
      <c r="OAG13" s="66"/>
      <c r="OAI13" s="66"/>
      <c r="OAK13" s="66"/>
      <c r="OAL13" s="66"/>
      <c r="OAM13" s="66"/>
      <c r="OAN13" s="66"/>
      <c r="OAO13" s="66"/>
      <c r="OAP13" s="66"/>
      <c r="OBH13" s="66"/>
      <c r="OBI13" s="66"/>
      <c r="OBL13" s="66"/>
      <c r="OBO13" s="66"/>
      <c r="OBQ13" s="66"/>
      <c r="OBS13" s="66"/>
      <c r="OBV13" s="66"/>
      <c r="OBY13" s="66"/>
      <c r="OCB13" s="66"/>
      <c r="OCF13" s="66"/>
      <c r="OCI13" s="66"/>
      <c r="OCL13" s="66"/>
      <c r="OCT13" s="66"/>
      <c r="ODF13" s="66"/>
      <c r="ODG13" s="66"/>
      <c r="ODH13" s="66"/>
      <c r="ODI13" s="66"/>
      <c r="ODJ13" s="66"/>
      <c r="ODK13" s="66"/>
      <c r="ODL13" s="66"/>
      <c r="ODM13" s="66"/>
      <c r="ODN13" s="66"/>
      <c r="ODO13" s="66"/>
      <c r="ODP13" s="66"/>
      <c r="ODQ13" s="66"/>
      <c r="ODR13" s="66"/>
      <c r="ODS13" s="66"/>
      <c r="ODT13" s="66"/>
      <c r="ODU13" s="66"/>
      <c r="ODV13" s="66"/>
      <c r="ODW13" s="66"/>
      <c r="ODX13" s="66"/>
      <c r="ODY13" s="66"/>
      <c r="ODZ13" s="66"/>
      <c r="OEA13" s="66"/>
      <c r="OEB13" s="66"/>
      <c r="OEC13" s="66"/>
      <c r="OED13" s="66"/>
      <c r="OEE13" s="66"/>
      <c r="OEG13" s="66"/>
      <c r="OEH13" s="66"/>
      <c r="OEI13" s="66"/>
      <c r="OEJ13" s="66"/>
      <c r="OEK13" s="66"/>
      <c r="OEL13" s="66"/>
      <c r="OEM13" s="66"/>
      <c r="OEN13" s="66"/>
      <c r="OEO13" s="66"/>
      <c r="OEP13" s="66"/>
      <c r="OEQ13" s="66"/>
      <c r="OER13" s="66"/>
      <c r="OES13" s="66"/>
      <c r="OEV13" s="66"/>
      <c r="OEY13" s="66"/>
      <c r="OFB13" s="66"/>
      <c r="OFE13" s="66"/>
      <c r="OFH13" s="66"/>
      <c r="OFK13" s="66"/>
      <c r="OFT13" s="66"/>
      <c r="OFW13" s="66"/>
      <c r="OFZ13" s="66"/>
      <c r="OGC13" s="66"/>
      <c r="OGL13" s="66"/>
      <c r="OGR13" s="66"/>
      <c r="OGU13" s="66"/>
      <c r="OGX13" s="66"/>
      <c r="OHA13" s="66"/>
      <c r="OHG13" s="66"/>
      <c r="OHP13" s="66"/>
      <c r="OHR13" s="66"/>
      <c r="OHS13" s="66"/>
      <c r="OHU13" s="66"/>
      <c r="OHX13" s="66"/>
      <c r="OIA13" s="66"/>
      <c r="OID13" s="66"/>
      <c r="OIG13" s="66"/>
      <c r="OIJ13" s="66"/>
      <c r="OIL13" s="66"/>
      <c r="OIN13" s="66"/>
      <c r="OIQ13" s="66"/>
      <c r="OIT13" s="66"/>
      <c r="OIW13" s="66"/>
      <c r="OIZ13" s="66"/>
      <c r="OJC13" s="66"/>
      <c r="OJF13" s="66"/>
      <c r="OJI13" s="66"/>
      <c r="OJK13" s="66"/>
      <c r="OJN13" s="66"/>
      <c r="OJT13" s="66"/>
      <c r="OJZ13" s="66"/>
      <c r="OKC13" s="66"/>
      <c r="OKE13" s="66"/>
      <c r="OKG13" s="66"/>
      <c r="OKH13" s="66"/>
      <c r="OKI13" s="66"/>
      <c r="OKJ13" s="66"/>
      <c r="OKK13" s="66"/>
      <c r="OKL13" s="66"/>
      <c r="OLD13" s="66"/>
      <c r="OLE13" s="66"/>
      <c r="OLH13" s="66"/>
      <c r="OLK13" s="66"/>
      <c r="OLM13" s="66"/>
      <c r="OLO13" s="66"/>
      <c r="OLR13" s="66"/>
      <c r="OLU13" s="66"/>
      <c r="OLX13" s="66"/>
      <c r="OMB13" s="66"/>
      <c r="OME13" s="66"/>
      <c r="OMH13" s="66"/>
      <c r="OMP13" s="66"/>
      <c r="ONB13" s="66"/>
      <c r="ONC13" s="66"/>
      <c r="OND13" s="66"/>
      <c r="ONE13" s="66"/>
      <c r="ONF13" s="66"/>
      <c r="ONG13" s="66"/>
      <c r="ONH13" s="66"/>
      <c r="ONI13" s="66"/>
      <c r="ONJ13" s="66"/>
      <c r="ONK13" s="66"/>
      <c r="ONL13" s="66"/>
      <c r="ONM13" s="66"/>
      <c r="ONN13" s="66"/>
      <c r="ONO13" s="66"/>
      <c r="ONP13" s="66"/>
      <c r="ONQ13" s="66"/>
      <c r="ONR13" s="66"/>
      <c r="ONS13" s="66"/>
      <c r="ONT13" s="66"/>
      <c r="ONU13" s="66"/>
      <c r="ONV13" s="66"/>
      <c r="ONW13" s="66"/>
      <c r="ONX13" s="66"/>
      <c r="ONY13" s="66"/>
      <c r="ONZ13" s="66"/>
      <c r="OOA13" s="66"/>
      <c r="OOC13" s="66"/>
      <c r="OOD13" s="66"/>
      <c r="OOE13" s="66"/>
      <c r="OOF13" s="66"/>
      <c r="OOG13" s="66"/>
      <c r="OOH13" s="66"/>
      <c r="OOI13" s="66"/>
      <c r="OOJ13" s="66"/>
      <c r="OOK13" s="66"/>
      <c r="OOL13" s="66"/>
      <c r="OOM13" s="66"/>
      <c r="OON13" s="66"/>
      <c r="OOO13" s="66"/>
      <c r="OOR13" s="66"/>
      <c r="OOU13" s="66"/>
      <c r="OOX13" s="66"/>
      <c r="OPA13" s="66"/>
      <c r="OPD13" s="66"/>
      <c r="OPG13" s="66"/>
      <c r="OPP13" s="66"/>
      <c r="OPS13" s="66"/>
      <c r="OPV13" s="66"/>
      <c r="OPY13" s="66"/>
      <c r="OQH13" s="66"/>
      <c r="OQN13" s="66"/>
      <c r="OQQ13" s="66"/>
      <c r="OQT13" s="66"/>
      <c r="OQW13" s="66"/>
      <c r="ORC13" s="66"/>
      <c r="ORL13" s="66"/>
      <c r="ORN13" s="66"/>
      <c r="ORO13" s="66"/>
      <c r="ORQ13" s="66"/>
      <c r="ORT13" s="66"/>
      <c r="ORW13" s="66"/>
      <c r="ORZ13" s="66"/>
      <c r="OSC13" s="66"/>
      <c r="OSF13" s="66"/>
      <c r="OSH13" s="66"/>
      <c r="OSJ13" s="66"/>
      <c r="OSM13" s="66"/>
      <c r="OSP13" s="66"/>
      <c r="OSS13" s="66"/>
      <c r="OSV13" s="66"/>
      <c r="OSY13" s="66"/>
      <c r="OTB13" s="66"/>
      <c r="OTE13" s="66"/>
      <c r="OTG13" s="66"/>
      <c r="OTJ13" s="66"/>
      <c r="OTP13" s="66"/>
      <c r="OTV13" s="66"/>
      <c r="OTY13" s="66"/>
      <c r="OUA13" s="66"/>
      <c r="OUC13" s="66"/>
      <c r="OUD13" s="66"/>
      <c r="OUE13" s="66"/>
      <c r="OUF13" s="66"/>
      <c r="OUG13" s="66"/>
      <c r="OUH13" s="66"/>
      <c r="OUZ13" s="66"/>
      <c r="OVA13" s="66"/>
      <c r="OVD13" s="66"/>
      <c r="OVG13" s="66"/>
      <c r="OVI13" s="66"/>
      <c r="OVK13" s="66"/>
      <c r="OVN13" s="66"/>
      <c r="OVQ13" s="66"/>
      <c r="OVT13" s="66"/>
      <c r="OVX13" s="66"/>
      <c r="OWA13" s="66"/>
      <c r="OWD13" s="66"/>
      <c r="OWL13" s="66"/>
      <c r="OWX13" s="66"/>
      <c r="OWY13" s="66"/>
      <c r="OWZ13" s="66"/>
      <c r="OXA13" s="66"/>
      <c r="OXB13" s="66"/>
      <c r="OXC13" s="66"/>
      <c r="OXD13" s="66"/>
      <c r="OXE13" s="66"/>
      <c r="OXF13" s="66"/>
      <c r="OXG13" s="66"/>
      <c r="OXH13" s="66"/>
      <c r="OXI13" s="66"/>
      <c r="OXJ13" s="66"/>
      <c r="OXK13" s="66"/>
      <c r="OXL13" s="66"/>
      <c r="OXM13" s="66"/>
      <c r="OXN13" s="66"/>
      <c r="OXO13" s="66"/>
      <c r="OXP13" s="66"/>
      <c r="OXQ13" s="66"/>
      <c r="OXR13" s="66"/>
      <c r="OXS13" s="66"/>
      <c r="OXT13" s="66"/>
      <c r="OXU13" s="66"/>
      <c r="OXV13" s="66"/>
      <c r="OXW13" s="66"/>
      <c r="OXY13" s="66"/>
      <c r="OXZ13" s="66"/>
      <c r="OYA13" s="66"/>
      <c r="OYB13" s="66"/>
      <c r="OYC13" s="66"/>
      <c r="OYD13" s="66"/>
      <c r="OYE13" s="66"/>
      <c r="OYF13" s="66"/>
      <c r="OYG13" s="66"/>
      <c r="OYH13" s="66"/>
      <c r="OYI13" s="66"/>
      <c r="OYJ13" s="66"/>
      <c r="OYK13" s="66"/>
      <c r="OYN13" s="66"/>
      <c r="OYQ13" s="66"/>
      <c r="OYT13" s="66"/>
      <c r="OYW13" s="66"/>
      <c r="OYZ13" s="66"/>
      <c r="OZC13" s="66"/>
      <c r="OZL13" s="66"/>
      <c r="OZO13" s="66"/>
      <c r="OZR13" s="66"/>
      <c r="OZU13" s="66"/>
      <c r="PAD13" s="66"/>
      <c r="PAJ13" s="66"/>
      <c r="PAM13" s="66"/>
      <c r="PAP13" s="66"/>
      <c r="PAS13" s="66"/>
      <c r="PAY13" s="66"/>
      <c r="PBH13" s="66"/>
      <c r="PBJ13" s="66"/>
      <c r="PBK13" s="66"/>
      <c r="PBM13" s="66"/>
      <c r="PBP13" s="66"/>
      <c r="PBS13" s="66"/>
      <c r="PBV13" s="66"/>
      <c r="PBY13" s="66"/>
      <c r="PCB13" s="66"/>
      <c r="PCD13" s="66"/>
      <c r="PCF13" s="66"/>
      <c r="PCI13" s="66"/>
      <c r="PCL13" s="66"/>
      <c r="PCO13" s="66"/>
      <c r="PCR13" s="66"/>
      <c r="PCU13" s="66"/>
      <c r="PCX13" s="66"/>
      <c r="PDA13" s="66"/>
      <c r="PDC13" s="66"/>
      <c r="PDF13" s="66"/>
      <c r="PDL13" s="66"/>
      <c r="PDR13" s="66"/>
      <c r="PDU13" s="66"/>
      <c r="PDW13" s="66"/>
      <c r="PDY13" s="66"/>
      <c r="PDZ13" s="66"/>
      <c r="PEA13" s="66"/>
      <c r="PEB13" s="66"/>
      <c r="PEC13" s="66"/>
      <c r="PED13" s="66"/>
      <c r="PEV13" s="66"/>
      <c r="PEW13" s="66"/>
      <c r="PEZ13" s="66"/>
      <c r="PFC13" s="66"/>
      <c r="PFE13" s="66"/>
      <c r="PFG13" s="66"/>
      <c r="PFJ13" s="66"/>
      <c r="PFM13" s="66"/>
      <c r="PFP13" s="66"/>
      <c r="PFT13" s="66"/>
      <c r="PFW13" s="66"/>
      <c r="PFZ13" s="66"/>
      <c r="PGH13" s="66"/>
      <c r="PGT13" s="66"/>
      <c r="PGU13" s="66"/>
      <c r="PGV13" s="66"/>
      <c r="PGW13" s="66"/>
      <c r="PGX13" s="66"/>
      <c r="PGY13" s="66"/>
      <c r="PGZ13" s="66"/>
      <c r="PHA13" s="66"/>
      <c r="PHB13" s="66"/>
      <c r="PHC13" s="66"/>
      <c r="PHD13" s="66"/>
      <c r="PHE13" s="66"/>
      <c r="PHF13" s="66"/>
      <c r="PHG13" s="66"/>
      <c r="PHH13" s="66"/>
      <c r="PHI13" s="66"/>
      <c r="PHJ13" s="66"/>
      <c r="PHK13" s="66"/>
      <c r="PHL13" s="66"/>
      <c r="PHM13" s="66"/>
      <c r="PHN13" s="66"/>
      <c r="PHO13" s="66"/>
      <c r="PHP13" s="66"/>
      <c r="PHQ13" s="66"/>
      <c r="PHR13" s="66"/>
      <c r="PHS13" s="66"/>
      <c r="PHU13" s="66"/>
      <c r="PHV13" s="66"/>
      <c r="PHW13" s="66"/>
      <c r="PHX13" s="66"/>
      <c r="PHY13" s="66"/>
      <c r="PHZ13" s="66"/>
      <c r="PIA13" s="66"/>
      <c r="PIB13" s="66"/>
      <c r="PIC13" s="66"/>
      <c r="PID13" s="66"/>
      <c r="PIE13" s="66"/>
      <c r="PIF13" s="66"/>
      <c r="PIG13" s="66"/>
      <c r="PIJ13" s="66"/>
      <c r="PIM13" s="66"/>
      <c r="PIP13" s="66"/>
      <c r="PIS13" s="66"/>
      <c r="PIV13" s="66"/>
      <c r="PIY13" s="66"/>
      <c r="PJH13" s="66"/>
      <c r="PJK13" s="66"/>
      <c r="PJN13" s="66"/>
      <c r="PJQ13" s="66"/>
      <c r="PJZ13" s="66"/>
      <c r="PKF13" s="66"/>
      <c r="PKI13" s="66"/>
      <c r="PKL13" s="66"/>
      <c r="PKO13" s="66"/>
      <c r="PKU13" s="66"/>
      <c r="PLD13" s="66"/>
      <c r="PLF13" s="66"/>
      <c r="PLG13" s="66"/>
      <c r="PLI13" s="66"/>
      <c r="PLL13" s="66"/>
      <c r="PLO13" s="66"/>
      <c r="PLR13" s="66"/>
      <c r="PLU13" s="66"/>
      <c r="PLX13" s="66"/>
      <c r="PLZ13" s="66"/>
      <c r="PMB13" s="66"/>
      <c r="PME13" s="66"/>
      <c r="PMH13" s="66"/>
      <c r="PMK13" s="66"/>
      <c r="PMN13" s="66"/>
      <c r="PMQ13" s="66"/>
      <c r="PMT13" s="66"/>
      <c r="PMW13" s="66"/>
      <c r="PMY13" s="66"/>
      <c r="PNB13" s="66"/>
      <c r="PNH13" s="66"/>
      <c r="PNN13" s="66"/>
      <c r="PNQ13" s="66"/>
      <c r="PNS13" s="66"/>
      <c r="PNU13" s="66"/>
      <c r="PNV13" s="66"/>
      <c r="PNW13" s="66"/>
      <c r="PNX13" s="66"/>
      <c r="PNY13" s="66"/>
      <c r="PNZ13" s="66"/>
      <c r="POR13" s="66"/>
      <c r="POS13" s="66"/>
      <c r="POV13" s="66"/>
      <c r="POY13" s="66"/>
      <c r="PPA13" s="66"/>
      <c r="PPC13" s="66"/>
      <c r="PPF13" s="66"/>
      <c r="PPI13" s="66"/>
      <c r="PPL13" s="66"/>
      <c r="PPP13" s="66"/>
      <c r="PPS13" s="66"/>
      <c r="PPV13" s="66"/>
      <c r="PQD13" s="66"/>
      <c r="PQP13" s="66"/>
      <c r="PQQ13" s="66"/>
      <c r="PQR13" s="66"/>
      <c r="PQS13" s="66"/>
      <c r="PQT13" s="66"/>
      <c r="PQU13" s="66"/>
      <c r="PQV13" s="66"/>
      <c r="PQW13" s="66"/>
      <c r="PQX13" s="66"/>
      <c r="PQY13" s="66"/>
      <c r="PQZ13" s="66"/>
      <c r="PRA13" s="66"/>
      <c r="PRB13" s="66"/>
      <c r="PRC13" s="66"/>
      <c r="PRD13" s="66"/>
      <c r="PRE13" s="66"/>
      <c r="PRF13" s="66"/>
      <c r="PRG13" s="66"/>
      <c r="PRH13" s="66"/>
      <c r="PRI13" s="66"/>
      <c r="PRJ13" s="66"/>
      <c r="PRK13" s="66"/>
      <c r="PRL13" s="66"/>
      <c r="PRM13" s="66"/>
      <c r="PRN13" s="66"/>
      <c r="PRO13" s="66"/>
      <c r="PRQ13" s="66"/>
      <c r="PRR13" s="66"/>
      <c r="PRS13" s="66"/>
      <c r="PRT13" s="66"/>
      <c r="PRU13" s="66"/>
      <c r="PRV13" s="66"/>
      <c r="PRW13" s="66"/>
      <c r="PRX13" s="66"/>
      <c r="PRY13" s="66"/>
      <c r="PRZ13" s="66"/>
      <c r="PSA13" s="66"/>
      <c r="PSB13" s="66"/>
      <c r="PSC13" s="66"/>
      <c r="PSF13" s="66"/>
      <c r="PSI13" s="66"/>
      <c r="PSL13" s="66"/>
      <c r="PSO13" s="66"/>
      <c r="PSR13" s="66"/>
      <c r="PSU13" s="66"/>
      <c r="PTD13" s="66"/>
      <c r="PTG13" s="66"/>
      <c r="PTJ13" s="66"/>
      <c r="PTM13" s="66"/>
      <c r="PTV13" s="66"/>
      <c r="PUB13" s="66"/>
      <c r="PUE13" s="66"/>
      <c r="PUH13" s="66"/>
      <c r="PUK13" s="66"/>
      <c r="PUQ13" s="66"/>
      <c r="PUZ13" s="66"/>
      <c r="PVB13" s="66"/>
      <c r="PVC13" s="66"/>
      <c r="PVE13" s="66"/>
      <c r="PVH13" s="66"/>
      <c r="PVK13" s="66"/>
      <c r="PVN13" s="66"/>
      <c r="PVQ13" s="66"/>
      <c r="PVT13" s="66"/>
      <c r="PVV13" s="66"/>
      <c r="PVX13" s="66"/>
      <c r="PWA13" s="66"/>
      <c r="PWD13" s="66"/>
      <c r="PWG13" s="66"/>
      <c r="PWJ13" s="66"/>
      <c r="PWM13" s="66"/>
      <c r="PWP13" s="66"/>
      <c r="PWS13" s="66"/>
      <c r="PWU13" s="66"/>
      <c r="PWX13" s="66"/>
      <c r="PXD13" s="66"/>
      <c r="PXJ13" s="66"/>
      <c r="PXM13" s="66"/>
      <c r="PXO13" s="66"/>
      <c r="PXQ13" s="66"/>
      <c r="PXR13" s="66"/>
      <c r="PXS13" s="66"/>
      <c r="PXT13" s="66"/>
      <c r="PXU13" s="66"/>
      <c r="PXV13" s="66"/>
      <c r="PYN13" s="66"/>
      <c r="PYO13" s="66"/>
      <c r="PYR13" s="66"/>
      <c r="PYU13" s="66"/>
      <c r="PYW13" s="66"/>
      <c r="PYY13" s="66"/>
      <c r="PZB13" s="66"/>
      <c r="PZE13" s="66"/>
      <c r="PZH13" s="66"/>
      <c r="PZL13" s="66"/>
      <c r="PZO13" s="66"/>
      <c r="PZR13" s="66"/>
      <c r="PZZ13" s="66"/>
      <c r="QAL13" s="66"/>
      <c r="QAM13" s="66"/>
      <c r="QAN13" s="66"/>
      <c r="QAO13" s="66"/>
      <c r="QAP13" s="66"/>
      <c r="QAQ13" s="66"/>
      <c r="QAR13" s="66"/>
      <c r="QAS13" s="66"/>
      <c r="QAT13" s="66"/>
      <c r="QAU13" s="66"/>
      <c r="QAV13" s="66"/>
      <c r="QAW13" s="66"/>
      <c r="QAX13" s="66"/>
      <c r="QAY13" s="66"/>
      <c r="QAZ13" s="66"/>
      <c r="QBA13" s="66"/>
      <c r="QBB13" s="66"/>
      <c r="QBC13" s="66"/>
      <c r="QBD13" s="66"/>
      <c r="QBE13" s="66"/>
      <c r="QBF13" s="66"/>
      <c r="QBG13" s="66"/>
      <c r="QBH13" s="66"/>
      <c r="QBI13" s="66"/>
      <c r="QBJ13" s="66"/>
      <c r="QBK13" s="66"/>
      <c r="QBM13" s="66"/>
      <c r="QBN13" s="66"/>
      <c r="QBO13" s="66"/>
      <c r="QBP13" s="66"/>
      <c r="QBQ13" s="66"/>
      <c r="QBR13" s="66"/>
      <c r="QBS13" s="66"/>
      <c r="QBT13" s="66"/>
      <c r="QBU13" s="66"/>
      <c r="QBV13" s="66"/>
      <c r="QBW13" s="66"/>
      <c r="QBX13" s="66"/>
      <c r="QBY13" s="66"/>
      <c r="QCB13" s="66"/>
      <c r="QCE13" s="66"/>
      <c r="QCH13" s="66"/>
      <c r="QCK13" s="66"/>
      <c r="QCN13" s="66"/>
      <c r="QCQ13" s="66"/>
      <c r="QCZ13" s="66"/>
      <c r="QDC13" s="66"/>
      <c r="QDF13" s="66"/>
      <c r="QDI13" s="66"/>
      <c r="QDR13" s="66"/>
      <c r="QDX13" s="66"/>
      <c r="QEA13" s="66"/>
      <c r="QED13" s="66"/>
      <c r="QEG13" s="66"/>
      <c r="QEM13" s="66"/>
      <c r="QEV13" s="66"/>
      <c r="QEX13" s="66"/>
      <c r="QEY13" s="66"/>
      <c r="QFA13" s="66"/>
      <c r="QFD13" s="66"/>
      <c r="QFG13" s="66"/>
      <c r="QFJ13" s="66"/>
      <c r="QFM13" s="66"/>
      <c r="QFP13" s="66"/>
      <c r="QFR13" s="66"/>
      <c r="QFT13" s="66"/>
      <c r="QFW13" s="66"/>
      <c r="QFZ13" s="66"/>
      <c r="QGC13" s="66"/>
      <c r="QGF13" s="66"/>
      <c r="QGI13" s="66"/>
      <c r="QGL13" s="66"/>
      <c r="QGO13" s="66"/>
      <c r="QGQ13" s="66"/>
      <c r="QGT13" s="66"/>
      <c r="QGZ13" s="66"/>
      <c r="QHF13" s="66"/>
      <c r="QHI13" s="66"/>
      <c r="QHK13" s="66"/>
      <c r="QHM13" s="66"/>
      <c r="QHN13" s="66"/>
      <c r="QHO13" s="66"/>
      <c r="QHP13" s="66"/>
      <c r="QHQ13" s="66"/>
      <c r="QHR13" s="66"/>
      <c r="QIJ13" s="66"/>
      <c r="QIK13" s="66"/>
      <c r="QIN13" s="66"/>
      <c r="QIQ13" s="66"/>
      <c r="QIS13" s="66"/>
      <c r="QIU13" s="66"/>
      <c r="QIX13" s="66"/>
      <c r="QJA13" s="66"/>
      <c r="QJD13" s="66"/>
      <c r="QJH13" s="66"/>
      <c r="QJK13" s="66"/>
      <c r="QJN13" s="66"/>
      <c r="QJV13" s="66"/>
      <c r="QKH13" s="66"/>
      <c r="QKI13" s="66"/>
      <c r="QKJ13" s="66"/>
      <c r="QKK13" s="66"/>
      <c r="QKL13" s="66"/>
      <c r="QKM13" s="66"/>
      <c r="QKN13" s="66"/>
      <c r="QKO13" s="66"/>
      <c r="QKP13" s="66"/>
      <c r="QKQ13" s="66"/>
      <c r="QKR13" s="66"/>
      <c r="QKS13" s="66"/>
      <c r="QKT13" s="66"/>
      <c r="QKU13" s="66"/>
      <c r="QKV13" s="66"/>
      <c r="QKW13" s="66"/>
      <c r="QKX13" s="66"/>
      <c r="QKY13" s="66"/>
      <c r="QKZ13" s="66"/>
      <c r="QLA13" s="66"/>
      <c r="QLB13" s="66"/>
      <c r="QLC13" s="66"/>
      <c r="QLD13" s="66"/>
      <c r="QLE13" s="66"/>
      <c r="QLF13" s="66"/>
      <c r="QLG13" s="66"/>
      <c r="QLI13" s="66"/>
      <c r="QLJ13" s="66"/>
      <c r="QLK13" s="66"/>
      <c r="QLL13" s="66"/>
      <c r="QLM13" s="66"/>
      <c r="QLN13" s="66"/>
      <c r="QLO13" s="66"/>
      <c r="QLP13" s="66"/>
      <c r="QLQ13" s="66"/>
      <c r="QLR13" s="66"/>
      <c r="QLS13" s="66"/>
      <c r="QLT13" s="66"/>
      <c r="QLU13" s="66"/>
      <c r="QLX13" s="66"/>
      <c r="QMA13" s="66"/>
      <c r="QMD13" s="66"/>
      <c r="QMG13" s="66"/>
      <c r="QMJ13" s="66"/>
      <c r="QMM13" s="66"/>
      <c r="QMV13" s="66"/>
      <c r="QMY13" s="66"/>
      <c r="QNB13" s="66"/>
      <c r="QNE13" s="66"/>
      <c r="QNN13" s="66"/>
      <c r="QNT13" s="66"/>
      <c r="QNW13" s="66"/>
      <c r="QNZ13" s="66"/>
      <c r="QOC13" s="66"/>
      <c r="QOI13" s="66"/>
      <c r="QOR13" s="66"/>
      <c r="QOT13" s="66"/>
      <c r="QOU13" s="66"/>
      <c r="QOW13" s="66"/>
      <c r="QOZ13" s="66"/>
      <c r="QPC13" s="66"/>
      <c r="QPF13" s="66"/>
      <c r="QPI13" s="66"/>
      <c r="QPL13" s="66"/>
      <c r="QPN13" s="66"/>
      <c r="QPP13" s="66"/>
      <c r="QPS13" s="66"/>
      <c r="QPV13" s="66"/>
      <c r="QPY13" s="66"/>
      <c r="QQB13" s="66"/>
      <c r="QQE13" s="66"/>
      <c r="QQH13" s="66"/>
      <c r="QQK13" s="66"/>
      <c r="QQM13" s="66"/>
      <c r="QQP13" s="66"/>
      <c r="QQV13" s="66"/>
      <c r="QRB13" s="66"/>
      <c r="QRE13" s="66"/>
      <c r="QRG13" s="66"/>
      <c r="QRI13" s="66"/>
      <c r="QRJ13" s="66"/>
      <c r="QRK13" s="66"/>
      <c r="QRL13" s="66"/>
      <c r="QRM13" s="66"/>
      <c r="QRN13" s="66"/>
      <c r="QSF13" s="66"/>
      <c r="QSG13" s="66"/>
      <c r="QSJ13" s="66"/>
      <c r="QSM13" s="66"/>
      <c r="QSO13" s="66"/>
      <c r="QSQ13" s="66"/>
      <c r="QST13" s="66"/>
      <c r="QSW13" s="66"/>
      <c r="QSZ13" s="66"/>
      <c r="QTD13" s="66"/>
      <c r="QTG13" s="66"/>
      <c r="QTJ13" s="66"/>
      <c r="QTR13" s="66"/>
      <c r="QUD13" s="66"/>
      <c r="QUE13" s="66"/>
      <c r="QUF13" s="66"/>
      <c r="QUG13" s="66"/>
      <c r="QUH13" s="66"/>
      <c r="QUI13" s="66"/>
      <c r="QUJ13" s="66"/>
      <c r="QUK13" s="66"/>
      <c r="QUL13" s="66"/>
      <c r="QUM13" s="66"/>
      <c r="QUN13" s="66"/>
      <c r="QUO13" s="66"/>
      <c r="QUP13" s="66"/>
      <c r="QUQ13" s="66"/>
      <c r="QUR13" s="66"/>
      <c r="QUS13" s="66"/>
      <c r="QUT13" s="66"/>
      <c r="QUU13" s="66"/>
      <c r="QUV13" s="66"/>
      <c r="QUW13" s="66"/>
      <c r="QUX13" s="66"/>
      <c r="QUY13" s="66"/>
      <c r="QUZ13" s="66"/>
      <c r="QVA13" s="66"/>
      <c r="QVB13" s="66"/>
      <c r="QVC13" s="66"/>
      <c r="QVE13" s="66"/>
      <c r="QVF13" s="66"/>
      <c r="QVG13" s="66"/>
      <c r="QVH13" s="66"/>
      <c r="QVI13" s="66"/>
      <c r="QVJ13" s="66"/>
      <c r="QVK13" s="66"/>
      <c r="QVL13" s="66"/>
      <c r="QVM13" s="66"/>
      <c r="QVN13" s="66"/>
      <c r="QVO13" s="66"/>
      <c r="QVP13" s="66"/>
      <c r="QVQ13" s="66"/>
      <c r="QVT13" s="66"/>
      <c r="QVW13" s="66"/>
      <c r="QVZ13" s="66"/>
      <c r="QWC13" s="66"/>
      <c r="QWF13" s="66"/>
      <c r="QWI13" s="66"/>
      <c r="QWR13" s="66"/>
      <c r="QWU13" s="66"/>
      <c r="QWX13" s="66"/>
      <c r="QXA13" s="66"/>
      <c r="QXJ13" s="66"/>
      <c r="QXP13" s="66"/>
      <c r="QXS13" s="66"/>
      <c r="QXV13" s="66"/>
      <c r="QXY13" s="66"/>
      <c r="QYE13" s="66"/>
      <c r="QYN13" s="66"/>
      <c r="QYP13" s="66"/>
      <c r="QYQ13" s="66"/>
      <c r="QYS13" s="66"/>
      <c r="QYV13" s="66"/>
      <c r="QYY13" s="66"/>
      <c r="QZB13" s="66"/>
      <c r="QZE13" s="66"/>
      <c r="QZH13" s="66"/>
      <c r="QZJ13" s="66"/>
      <c r="QZL13" s="66"/>
      <c r="QZO13" s="66"/>
      <c r="QZR13" s="66"/>
      <c r="QZU13" s="66"/>
      <c r="QZX13" s="66"/>
      <c r="RAA13" s="66"/>
      <c r="RAD13" s="66"/>
      <c r="RAG13" s="66"/>
      <c r="RAI13" s="66"/>
      <c r="RAL13" s="66"/>
      <c r="RAR13" s="66"/>
      <c r="RAX13" s="66"/>
      <c r="RBA13" s="66"/>
      <c r="RBC13" s="66"/>
      <c r="RBE13" s="66"/>
      <c r="RBF13" s="66"/>
      <c r="RBG13" s="66"/>
      <c r="RBH13" s="66"/>
      <c r="RBI13" s="66"/>
      <c r="RBJ13" s="66"/>
      <c r="RCB13" s="66"/>
      <c r="RCC13" s="66"/>
      <c r="RCF13" s="66"/>
      <c r="RCI13" s="66"/>
      <c r="RCK13" s="66"/>
      <c r="RCM13" s="66"/>
      <c r="RCP13" s="66"/>
      <c r="RCS13" s="66"/>
      <c r="RCV13" s="66"/>
      <c r="RCZ13" s="66"/>
      <c r="RDC13" s="66"/>
      <c r="RDF13" s="66"/>
      <c r="RDN13" s="66"/>
      <c r="RDZ13" s="66"/>
      <c r="REA13" s="66"/>
      <c r="REB13" s="66"/>
      <c r="REC13" s="66"/>
      <c r="RED13" s="66"/>
      <c r="REE13" s="66"/>
      <c r="REF13" s="66"/>
      <c r="REG13" s="66"/>
      <c r="REH13" s="66"/>
      <c r="REI13" s="66"/>
      <c r="REJ13" s="66"/>
      <c r="REK13" s="66"/>
      <c r="REL13" s="66"/>
      <c r="REM13" s="66"/>
      <c r="REN13" s="66"/>
      <c r="REO13" s="66"/>
      <c r="REP13" s="66"/>
      <c r="REQ13" s="66"/>
      <c r="RER13" s="66"/>
      <c r="RES13" s="66"/>
      <c r="RET13" s="66"/>
      <c r="REU13" s="66"/>
      <c r="REV13" s="66"/>
      <c r="REW13" s="66"/>
      <c r="REX13" s="66"/>
      <c r="REY13" s="66"/>
      <c r="RFA13" s="66"/>
      <c r="RFB13" s="66"/>
      <c r="RFC13" s="66"/>
      <c r="RFD13" s="66"/>
      <c r="RFE13" s="66"/>
      <c r="RFF13" s="66"/>
      <c r="RFG13" s="66"/>
      <c r="RFH13" s="66"/>
      <c r="RFI13" s="66"/>
      <c r="RFJ13" s="66"/>
      <c r="RFK13" s="66"/>
      <c r="RFL13" s="66"/>
      <c r="RFM13" s="66"/>
      <c r="RFP13" s="66"/>
      <c r="RFS13" s="66"/>
      <c r="RFV13" s="66"/>
      <c r="RFY13" s="66"/>
      <c r="RGB13" s="66"/>
      <c r="RGE13" s="66"/>
      <c r="RGN13" s="66"/>
      <c r="RGQ13" s="66"/>
      <c r="RGT13" s="66"/>
      <c r="RGW13" s="66"/>
      <c r="RHF13" s="66"/>
      <c r="RHL13" s="66"/>
      <c r="RHO13" s="66"/>
      <c r="RHR13" s="66"/>
      <c r="RHU13" s="66"/>
      <c r="RIA13" s="66"/>
      <c r="RIJ13" s="66"/>
      <c r="RIL13" s="66"/>
      <c r="RIM13" s="66"/>
      <c r="RIO13" s="66"/>
      <c r="RIR13" s="66"/>
      <c r="RIU13" s="66"/>
      <c r="RIX13" s="66"/>
      <c r="RJA13" s="66"/>
      <c r="RJD13" s="66"/>
      <c r="RJF13" s="66"/>
      <c r="RJH13" s="66"/>
      <c r="RJK13" s="66"/>
      <c r="RJN13" s="66"/>
      <c r="RJQ13" s="66"/>
      <c r="RJT13" s="66"/>
      <c r="RJW13" s="66"/>
      <c r="RJZ13" s="66"/>
      <c r="RKC13" s="66"/>
      <c r="RKE13" s="66"/>
      <c r="RKH13" s="66"/>
      <c r="RKN13" s="66"/>
      <c r="RKT13" s="66"/>
      <c r="RKW13" s="66"/>
      <c r="RKY13" s="66"/>
      <c r="RLA13" s="66"/>
      <c r="RLB13" s="66"/>
      <c r="RLC13" s="66"/>
      <c r="RLD13" s="66"/>
      <c r="RLE13" s="66"/>
      <c r="RLF13" s="66"/>
      <c r="RLX13" s="66"/>
      <c r="RLY13" s="66"/>
      <c r="RMB13" s="66"/>
      <c r="RME13" s="66"/>
      <c r="RMG13" s="66"/>
      <c r="RMI13" s="66"/>
      <c r="RML13" s="66"/>
      <c r="RMO13" s="66"/>
      <c r="RMR13" s="66"/>
      <c r="RMV13" s="66"/>
      <c r="RMY13" s="66"/>
      <c r="RNB13" s="66"/>
      <c r="RNJ13" s="66"/>
      <c r="RNV13" s="66"/>
      <c r="RNW13" s="66"/>
      <c r="RNX13" s="66"/>
      <c r="RNY13" s="66"/>
      <c r="RNZ13" s="66"/>
      <c r="ROA13" s="66"/>
      <c r="ROB13" s="66"/>
      <c r="ROC13" s="66"/>
      <c r="ROD13" s="66"/>
      <c r="ROE13" s="66"/>
      <c r="ROF13" s="66"/>
      <c r="ROG13" s="66"/>
      <c r="ROH13" s="66"/>
      <c r="ROI13" s="66"/>
      <c r="ROJ13" s="66"/>
      <c r="ROK13" s="66"/>
      <c r="ROL13" s="66"/>
      <c r="ROM13" s="66"/>
      <c r="RON13" s="66"/>
      <c r="ROO13" s="66"/>
      <c r="ROP13" s="66"/>
      <c r="ROQ13" s="66"/>
      <c r="ROR13" s="66"/>
      <c r="ROS13" s="66"/>
      <c r="ROT13" s="66"/>
      <c r="ROU13" s="66"/>
      <c r="ROW13" s="66"/>
      <c r="ROX13" s="66"/>
      <c r="ROY13" s="66"/>
      <c r="ROZ13" s="66"/>
      <c r="RPA13" s="66"/>
      <c r="RPB13" s="66"/>
      <c r="RPC13" s="66"/>
      <c r="RPD13" s="66"/>
      <c r="RPE13" s="66"/>
      <c r="RPF13" s="66"/>
      <c r="RPG13" s="66"/>
      <c r="RPH13" s="66"/>
      <c r="RPI13" s="66"/>
      <c r="RPL13" s="66"/>
      <c r="RPO13" s="66"/>
      <c r="RPR13" s="66"/>
      <c r="RPU13" s="66"/>
      <c r="RPX13" s="66"/>
      <c r="RQA13" s="66"/>
      <c r="RQJ13" s="66"/>
      <c r="RQM13" s="66"/>
      <c r="RQP13" s="66"/>
      <c r="RQS13" s="66"/>
      <c r="RRB13" s="66"/>
      <c r="RRH13" s="66"/>
      <c r="RRK13" s="66"/>
      <c r="RRN13" s="66"/>
      <c r="RRQ13" s="66"/>
      <c r="RRW13" s="66"/>
      <c r="RSF13" s="66"/>
      <c r="RSH13" s="66"/>
      <c r="RSI13" s="66"/>
      <c r="RSK13" s="66"/>
      <c r="RSN13" s="66"/>
      <c r="RSQ13" s="66"/>
      <c r="RST13" s="66"/>
      <c r="RSW13" s="66"/>
      <c r="RSZ13" s="66"/>
      <c r="RTB13" s="66"/>
      <c r="RTD13" s="66"/>
      <c r="RTG13" s="66"/>
      <c r="RTJ13" s="66"/>
      <c r="RTM13" s="66"/>
      <c r="RTP13" s="66"/>
      <c r="RTS13" s="66"/>
      <c r="RTV13" s="66"/>
      <c r="RTY13" s="66"/>
      <c r="RUA13" s="66"/>
      <c r="RUD13" s="66"/>
      <c r="RUJ13" s="66"/>
      <c r="RUP13" s="66"/>
      <c r="RUS13" s="66"/>
      <c r="RUU13" s="66"/>
      <c r="RUW13" s="66"/>
      <c r="RUX13" s="66"/>
      <c r="RUY13" s="66"/>
      <c r="RUZ13" s="66"/>
      <c r="RVA13" s="66"/>
      <c r="RVB13" s="66"/>
      <c r="RVT13" s="66"/>
      <c r="RVU13" s="66"/>
      <c r="RVX13" s="66"/>
      <c r="RWA13" s="66"/>
      <c r="RWC13" s="66"/>
      <c r="RWE13" s="66"/>
      <c r="RWH13" s="66"/>
      <c r="RWK13" s="66"/>
      <c r="RWN13" s="66"/>
      <c r="RWR13" s="66"/>
      <c r="RWU13" s="66"/>
      <c r="RWX13" s="66"/>
      <c r="RXF13" s="66"/>
      <c r="RXR13" s="66"/>
      <c r="RXS13" s="66"/>
      <c r="RXT13" s="66"/>
      <c r="RXU13" s="66"/>
      <c r="RXV13" s="66"/>
      <c r="RXW13" s="66"/>
      <c r="RXX13" s="66"/>
      <c r="RXY13" s="66"/>
      <c r="RXZ13" s="66"/>
      <c r="RYA13" s="66"/>
      <c r="RYB13" s="66"/>
      <c r="RYC13" s="66"/>
      <c r="RYD13" s="66"/>
      <c r="RYE13" s="66"/>
      <c r="RYF13" s="66"/>
      <c r="RYG13" s="66"/>
      <c r="RYH13" s="66"/>
      <c r="RYI13" s="66"/>
      <c r="RYJ13" s="66"/>
      <c r="RYK13" s="66"/>
      <c r="RYL13" s="66"/>
      <c r="RYM13" s="66"/>
      <c r="RYN13" s="66"/>
      <c r="RYO13" s="66"/>
      <c r="RYP13" s="66"/>
      <c r="RYQ13" s="66"/>
      <c r="RYS13" s="66"/>
      <c r="RYT13" s="66"/>
      <c r="RYU13" s="66"/>
      <c r="RYV13" s="66"/>
      <c r="RYW13" s="66"/>
      <c r="RYX13" s="66"/>
      <c r="RYY13" s="66"/>
      <c r="RYZ13" s="66"/>
      <c r="RZA13" s="66"/>
      <c r="RZB13" s="66"/>
      <c r="RZC13" s="66"/>
      <c r="RZD13" s="66"/>
      <c r="RZE13" s="66"/>
      <c r="RZH13" s="66"/>
      <c r="RZK13" s="66"/>
      <c r="RZN13" s="66"/>
      <c r="RZQ13" s="66"/>
      <c r="RZT13" s="66"/>
      <c r="RZW13" s="66"/>
      <c r="SAF13" s="66"/>
      <c r="SAI13" s="66"/>
      <c r="SAL13" s="66"/>
      <c r="SAO13" s="66"/>
      <c r="SAX13" s="66"/>
      <c r="SBD13" s="66"/>
      <c r="SBG13" s="66"/>
      <c r="SBJ13" s="66"/>
      <c r="SBM13" s="66"/>
      <c r="SBS13" s="66"/>
      <c r="SCB13" s="66"/>
      <c r="SCD13" s="66"/>
      <c r="SCE13" s="66"/>
      <c r="SCG13" s="66"/>
      <c r="SCJ13" s="66"/>
      <c r="SCM13" s="66"/>
      <c r="SCP13" s="66"/>
      <c r="SCS13" s="66"/>
      <c r="SCV13" s="66"/>
      <c r="SCX13" s="66"/>
      <c r="SCZ13" s="66"/>
      <c r="SDC13" s="66"/>
      <c r="SDF13" s="66"/>
      <c r="SDI13" s="66"/>
      <c r="SDL13" s="66"/>
      <c r="SDO13" s="66"/>
      <c r="SDR13" s="66"/>
      <c r="SDU13" s="66"/>
      <c r="SDW13" s="66"/>
      <c r="SDZ13" s="66"/>
      <c r="SEF13" s="66"/>
      <c r="SEL13" s="66"/>
      <c r="SEO13" s="66"/>
      <c r="SEQ13" s="66"/>
      <c r="SES13" s="66"/>
      <c r="SET13" s="66"/>
      <c r="SEU13" s="66"/>
      <c r="SEV13" s="66"/>
      <c r="SEW13" s="66"/>
      <c r="SEX13" s="66"/>
      <c r="SFP13" s="66"/>
      <c r="SFQ13" s="66"/>
      <c r="SFT13" s="66"/>
      <c r="SFW13" s="66"/>
      <c r="SFY13" s="66"/>
      <c r="SGA13" s="66"/>
      <c r="SGD13" s="66"/>
      <c r="SGG13" s="66"/>
      <c r="SGJ13" s="66"/>
      <c r="SGN13" s="66"/>
      <c r="SGQ13" s="66"/>
      <c r="SGT13" s="66"/>
      <c r="SHB13" s="66"/>
      <c r="SHN13" s="66"/>
      <c r="SHO13" s="66"/>
      <c r="SHP13" s="66"/>
      <c r="SHQ13" s="66"/>
      <c r="SHR13" s="66"/>
      <c r="SHS13" s="66"/>
      <c r="SHT13" s="66"/>
      <c r="SHU13" s="66"/>
      <c r="SHV13" s="66"/>
      <c r="SHW13" s="66"/>
      <c r="SHX13" s="66"/>
      <c r="SHY13" s="66"/>
      <c r="SHZ13" s="66"/>
      <c r="SIA13" s="66"/>
      <c r="SIB13" s="66"/>
      <c r="SIC13" s="66"/>
      <c r="SID13" s="66"/>
      <c r="SIE13" s="66"/>
      <c r="SIF13" s="66"/>
      <c r="SIG13" s="66"/>
      <c r="SIH13" s="66"/>
      <c r="SII13" s="66"/>
      <c r="SIJ13" s="66"/>
      <c r="SIK13" s="66"/>
      <c r="SIL13" s="66"/>
      <c r="SIM13" s="66"/>
      <c r="SIO13" s="66"/>
      <c r="SIP13" s="66"/>
      <c r="SIQ13" s="66"/>
      <c r="SIR13" s="66"/>
      <c r="SIS13" s="66"/>
      <c r="SIT13" s="66"/>
      <c r="SIU13" s="66"/>
      <c r="SIV13" s="66"/>
      <c r="SIW13" s="66"/>
      <c r="SIX13" s="66"/>
      <c r="SIY13" s="66"/>
      <c r="SIZ13" s="66"/>
      <c r="SJA13" s="66"/>
      <c r="SJD13" s="66"/>
      <c r="SJG13" s="66"/>
      <c r="SJJ13" s="66"/>
      <c r="SJM13" s="66"/>
      <c r="SJP13" s="66"/>
      <c r="SJS13" s="66"/>
      <c r="SKB13" s="66"/>
      <c r="SKE13" s="66"/>
      <c r="SKH13" s="66"/>
      <c r="SKK13" s="66"/>
      <c r="SKT13" s="66"/>
      <c r="SKZ13" s="66"/>
      <c r="SLC13" s="66"/>
      <c r="SLF13" s="66"/>
      <c r="SLI13" s="66"/>
      <c r="SLO13" s="66"/>
      <c r="SLX13" s="66"/>
      <c r="SLZ13" s="66"/>
      <c r="SMA13" s="66"/>
      <c r="SMC13" s="66"/>
      <c r="SMF13" s="66"/>
      <c r="SMI13" s="66"/>
      <c r="SML13" s="66"/>
      <c r="SMO13" s="66"/>
      <c r="SMR13" s="66"/>
      <c r="SMT13" s="66"/>
      <c r="SMV13" s="66"/>
      <c r="SMY13" s="66"/>
      <c r="SNB13" s="66"/>
      <c r="SNE13" s="66"/>
      <c r="SNH13" s="66"/>
      <c r="SNK13" s="66"/>
      <c r="SNN13" s="66"/>
      <c r="SNQ13" s="66"/>
      <c r="SNS13" s="66"/>
      <c r="SNV13" s="66"/>
      <c r="SOB13" s="66"/>
      <c r="SOH13" s="66"/>
      <c r="SOK13" s="66"/>
      <c r="SOM13" s="66"/>
      <c r="SOO13" s="66"/>
      <c r="SOP13" s="66"/>
      <c r="SOQ13" s="66"/>
      <c r="SOR13" s="66"/>
      <c r="SOS13" s="66"/>
      <c r="SOT13" s="66"/>
      <c r="SPL13" s="66"/>
      <c r="SPM13" s="66"/>
      <c r="SPP13" s="66"/>
      <c r="SPS13" s="66"/>
      <c r="SPU13" s="66"/>
      <c r="SPW13" s="66"/>
      <c r="SPZ13" s="66"/>
      <c r="SQC13" s="66"/>
      <c r="SQF13" s="66"/>
      <c r="SQJ13" s="66"/>
      <c r="SQM13" s="66"/>
      <c r="SQP13" s="66"/>
      <c r="SQX13" s="66"/>
      <c r="SRJ13" s="66"/>
      <c r="SRK13" s="66"/>
      <c r="SRL13" s="66"/>
      <c r="SRM13" s="66"/>
      <c r="SRN13" s="66"/>
      <c r="SRO13" s="66"/>
      <c r="SRP13" s="66"/>
      <c r="SRQ13" s="66"/>
      <c r="SRR13" s="66"/>
      <c r="SRS13" s="66"/>
      <c r="SRT13" s="66"/>
      <c r="SRU13" s="66"/>
      <c r="SRV13" s="66"/>
      <c r="SRW13" s="66"/>
      <c r="SRX13" s="66"/>
      <c r="SRY13" s="66"/>
      <c r="SRZ13" s="66"/>
      <c r="SSA13" s="66"/>
      <c r="SSB13" s="66"/>
      <c r="SSC13" s="66"/>
      <c r="SSD13" s="66"/>
      <c r="SSE13" s="66"/>
      <c r="SSF13" s="66"/>
      <c r="SSG13" s="66"/>
      <c r="SSH13" s="66"/>
      <c r="SSI13" s="66"/>
      <c r="SSK13" s="66"/>
      <c r="SSL13" s="66"/>
      <c r="SSM13" s="66"/>
      <c r="SSN13" s="66"/>
      <c r="SSO13" s="66"/>
      <c r="SSP13" s="66"/>
      <c r="SSQ13" s="66"/>
      <c r="SSR13" s="66"/>
      <c r="SSS13" s="66"/>
      <c r="SST13" s="66"/>
      <c r="SSU13" s="66"/>
      <c r="SSV13" s="66"/>
      <c r="SSW13" s="66"/>
      <c r="SSZ13" s="66"/>
      <c r="STC13" s="66"/>
      <c r="STF13" s="66"/>
      <c r="STI13" s="66"/>
      <c r="STL13" s="66"/>
      <c r="STO13" s="66"/>
      <c r="STX13" s="66"/>
      <c r="SUA13" s="66"/>
      <c r="SUD13" s="66"/>
      <c r="SUG13" s="66"/>
      <c r="SUP13" s="66"/>
      <c r="SUV13" s="66"/>
      <c r="SUY13" s="66"/>
      <c r="SVB13" s="66"/>
      <c r="SVE13" s="66"/>
      <c r="SVK13" s="66"/>
      <c r="SVT13" s="66"/>
      <c r="SVV13" s="66"/>
      <c r="SVW13" s="66"/>
      <c r="SVY13" s="66"/>
      <c r="SWB13" s="66"/>
      <c r="SWE13" s="66"/>
      <c r="SWH13" s="66"/>
      <c r="SWK13" s="66"/>
      <c r="SWN13" s="66"/>
      <c r="SWP13" s="66"/>
      <c r="SWR13" s="66"/>
      <c r="SWU13" s="66"/>
      <c r="SWX13" s="66"/>
      <c r="SXA13" s="66"/>
      <c r="SXD13" s="66"/>
      <c r="SXG13" s="66"/>
      <c r="SXJ13" s="66"/>
      <c r="SXM13" s="66"/>
      <c r="SXO13" s="66"/>
      <c r="SXR13" s="66"/>
      <c r="SXX13" s="66"/>
      <c r="SYD13" s="66"/>
      <c r="SYG13" s="66"/>
      <c r="SYI13" s="66"/>
      <c r="SYK13" s="66"/>
      <c r="SYL13" s="66"/>
      <c r="SYM13" s="66"/>
      <c r="SYN13" s="66"/>
      <c r="SYO13" s="66"/>
      <c r="SYP13" s="66"/>
      <c r="SZH13" s="66"/>
      <c r="SZI13" s="66"/>
      <c r="SZL13" s="66"/>
      <c r="SZO13" s="66"/>
      <c r="SZQ13" s="66"/>
      <c r="SZS13" s="66"/>
      <c r="SZV13" s="66"/>
      <c r="SZY13" s="66"/>
      <c r="TAB13" s="66"/>
      <c r="TAF13" s="66"/>
      <c r="TAI13" s="66"/>
      <c r="TAL13" s="66"/>
      <c r="TAT13" s="66"/>
      <c r="TBF13" s="66"/>
      <c r="TBG13" s="66"/>
      <c r="TBH13" s="66"/>
      <c r="TBI13" s="66"/>
      <c r="TBJ13" s="66"/>
      <c r="TBK13" s="66"/>
      <c r="TBL13" s="66"/>
      <c r="TBM13" s="66"/>
      <c r="TBN13" s="66"/>
      <c r="TBO13" s="66"/>
      <c r="TBP13" s="66"/>
      <c r="TBQ13" s="66"/>
      <c r="TBR13" s="66"/>
      <c r="TBS13" s="66"/>
      <c r="TBT13" s="66"/>
      <c r="TBU13" s="66"/>
      <c r="TBV13" s="66"/>
      <c r="TBW13" s="66"/>
      <c r="TBX13" s="66"/>
      <c r="TBY13" s="66"/>
      <c r="TBZ13" s="66"/>
      <c r="TCA13" s="66"/>
      <c r="TCB13" s="66"/>
      <c r="TCC13" s="66"/>
      <c r="TCD13" s="66"/>
      <c r="TCE13" s="66"/>
      <c r="TCG13" s="66"/>
      <c r="TCH13" s="66"/>
      <c r="TCI13" s="66"/>
      <c r="TCJ13" s="66"/>
      <c r="TCK13" s="66"/>
      <c r="TCL13" s="66"/>
      <c r="TCM13" s="66"/>
      <c r="TCN13" s="66"/>
      <c r="TCO13" s="66"/>
      <c r="TCP13" s="66"/>
      <c r="TCQ13" s="66"/>
      <c r="TCR13" s="66"/>
      <c r="TCS13" s="66"/>
      <c r="TCV13" s="66"/>
      <c r="TCY13" s="66"/>
      <c r="TDB13" s="66"/>
      <c r="TDE13" s="66"/>
      <c r="TDH13" s="66"/>
      <c r="TDK13" s="66"/>
      <c r="TDT13" s="66"/>
      <c r="TDW13" s="66"/>
      <c r="TDZ13" s="66"/>
      <c r="TEC13" s="66"/>
      <c r="TEL13" s="66"/>
      <c r="TER13" s="66"/>
      <c r="TEU13" s="66"/>
      <c r="TEX13" s="66"/>
      <c r="TFA13" s="66"/>
      <c r="TFG13" s="66"/>
      <c r="TFP13" s="66"/>
      <c r="TFR13" s="66"/>
      <c r="TFS13" s="66"/>
      <c r="TFU13" s="66"/>
      <c r="TFX13" s="66"/>
      <c r="TGA13" s="66"/>
      <c r="TGD13" s="66"/>
      <c r="TGG13" s="66"/>
      <c r="TGJ13" s="66"/>
      <c r="TGL13" s="66"/>
      <c r="TGN13" s="66"/>
      <c r="TGQ13" s="66"/>
      <c r="TGT13" s="66"/>
      <c r="TGW13" s="66"/>
      <c r="TGZ13" s="66"/>
      <c r="THC13" s="66"/>
      <c r="THF13" s="66"/>
      <c r="THI13" s="66"/>
      <c r="THK13" s="66"/>
      <c r="THN13" s="66"/>
      <c r="THT13" s="66"/>
      <c r="THZ13" s="66"/>
      <c r="TIC13" s="66"/>
      <c r="TIE13" s="66"/>
      <c r="TIG13" s="66"/>
      <c r="TIH13" s="66"/>
      <c r="TII13" s="66"/>
      <c r="TIJ13" s="66"/>
      <c r="TIK13" s="66"/>
      <c r="TIL13" s="66"/>
      <c r="TJD13" s="66"/>
      <c r="TJE13" s="66"/>
      <c r="TJH13" s="66"/>
      <c r="TJK13" s="66"/>
      <c r="TJM13" s="66"/>
      <c r="TJO13" s="66"/>
      <c r="TJR13" s="66"/>
      <c r="TJU13" s="66"/>
      <c r="TJX13" s="66"/>
      <c r="TKB13" s="66"/>
      <c r="TKE13" s="66"/>
      <c r="TKH13" s="66"/>
      <c r="TKP13" s="66"/>
      <c r="TLB13" s="66"/>
      <c r="TLC13" s="66"/>
      <c r="TLD13" s="66"/>
      <c r="TLE13" s="66"/>
      <c r="TLF13" s="66"/>
      <c r="TLG13" s="66"/>
      <c r="TLH13" s="66"/>
      <c r="TLI13" s="66"/>
      <c r="TLJ13" s="66"/>
      <c r="TLK13" s="66"/>
      <c r="TLL13" s="66"/>
      <c r="TLM13" s="66"/>
      <c r="TLN13" s="66"/>
      <c r="TLO13" s="66"/>
      <c r="TLP13" s="66"/>
      <c r="TLQ13" s="66"/>
      <c r="TLR13" s="66"/>
      <c r="TLS13" s="66"/>
      <c r="TLT13" s="66"/>
      <c r="TLU13" s="66"/>
      <c r="TLV13" s="66"/>
      <c r="TLW13" s="66"/>
      <c r="TLX13" s="66"/>
      <c r="TLY13" s="66"/>
      <c r="TLZ13" s="66"/>
      <c r="TMA13" s="66"/>
      <c r="TMC13" s="66"/>
      <c r="TMD13" s="66"/>
      <c r="TME13" s="66"/>
      <c r="TMF13" s="66"/>
      <c r="TMG13" s="66"/>
      <c r="TMH13" s="66"/>
      <c r="TMI13" s="66"/>
      <c r="TMJ13" s="66"/>
      <c r="TMK13" s="66"/>
      <c r="TML13" s="66"/>
      <c r="TMM13" s="66"/>
      <c r="TMN13" s="66"/>
      <c r="TMO13" s="66"/>
      <c r="TMR13" s="66"/>
      <c r="TMU13" s="66"/>
      <c r="TMX13" s="66"/>
      <c r="TNA13" s="66"/>
      <c r="TND13" s="66"/>
      <c r="TNG13" s="66"/>
      <c r="TNP13" s="66"/>
      <c r="TNS13" s="66"/>
      <c r="TNV13" s="66"/>
      <c r="TNY13" s="66"/>
      <c r="TOH13" s="66"/>
      <c r="TON13" s="66"/>
      <c r="TOQ13" s="66"/>
      <c r="TOT13" s="66"/>
      <c r="TOW13" s="66"/>
      <c r="TPC13" s="66"/>
      <c r="TPL13" s="66"/>
      <c r="TPN13" s="66"/>
      <c r="TPO13" s="66"/>
      <c r="TPQ13" s="66"/>
      <c r="TPT13" s="66"/>
      <c r="TPW13" s="66"/>
      <c r="TPZ13" s="66"/>
      <c r="TQC13" s="66"/>
      <c r="TQF13" s="66"/>
      <c r="TQH13" s="66"/>
      <c r="TQJ13" s="66"/>
      <c r="TQM13" s="66"/>
      <c r="TQP13" s="66"/>
      <c r="TQS13" s="66"/>
      <c r="TQV13" s="66"/>
      <c r="TQY13" s="66"/>
      <c r="TRB13" s="66"/>
      <c r="TRE13" s="66"/>
      <c r="TRG13" s="66"/>
      <c r="TRJ13" s="66"/>
      <c r="TRP13" s="66"/>
      <c r="TRV13" s="66"/>
      <c r="TRY13" s="66"/>
      <c r="TSA13" s="66"/>
      <c r="TSC13" s="66"/>
      <c r="TSD13" s="66"/>
      <c r="TSE13" s="66"/>
      <c r="TSF13" s="66"/>
      <c r="TSG13" s="66"/>
      <c r="TSH13" s="66"/>
      <c r="TSZ13" s="66"/>
      <c r="TTA13" s="66"/>
      <c r="TTD13" s="66"/>
      <c r="TTG13" s="66"/>
      <c r="TTI13" s="66"/>
      <c r="TTK13" s="66"/>
      <c r="TTN13" s="66"/>
      <c r="TTQ13" s="66"/>
      <c r="TTT13" s="66"/>
      <c r="TTX13" s="66"/>
      <c r="TUA13" s="66"/>
      <c r="TUD13" s="66"/>
      <c r="TUL13" s="66"/>
      <c r="TUX13" s="66"/>
      <c r="TUY13" s="66"/>
      <c r="TUZ13" s="66"/>
      <c r="TVA13" s="66"/>
      <c r="TVB13" s="66"/>
      <c r="TVC13" s="66"/>
      <c r="TVD13" s="66"/>
      <c r="TVE13" s="66"/>
      <c r="TVF13" s="66"/>
      <c r="TVG13" s="66"/>
      <c r="TVH13" s="66"/>
      <c r="TVI13" s="66"/>
      <c r="TVJ13" s="66"/>
      <c r="TVK13" s="66"/>
      <c r="TVL13" s="66"/>
      <c r="TVM13" s="66"/>
      <c r="TVN13" s="66"/>
      <c r="TVO13" s="66"/>
      <c r="TVP13" s="66"/>
      <c r="TVQ13" s="66"/>
      <c r="TVR13" s="66"/>
      <c r="TVS13" s="66"/>
      <c r="TVT13" s="66"/>
      <c r="TVU13" s="66"/>
      <c r="TVV13" s="66"/>
      <c r="TVW13" s="66"/>
      <c r="TVY13" s="66"/>
      <c r="TVZ13" s="66"/>
      <c r="TWA13" s="66"/>
      <c r="TWB13" s="66"/>
      <c r="TWC13" s="66"/>
      <c r="TWD13" s="66"/>
      <c r="TWE13" s="66"/>
      <c r="TWF13" s="66"/>
      <c r="TWG13" s="66"/>
      <c r="TWH13" s="66"/>
      <c r="TWI13" s="66"/>
      <c r="TWJ13" s="66"/>
      <c r="TWK13" s="66"/>
      <c r="TWN13" s="66"/>
      <c r="TWQ13" s="66"/>
      <c r="TWT13" s="66"/>
      <c r="TWW13" s="66"/>
      <c r="TWZ13" s="66"/>
      <c r="TXC13" s="66"/>
      <c r="TXL13" s="66"/>
      <c r="TXO13" s="66"/>
      <c r="TXR13" s="66"/>
      <c r="TXU13" s="66"/>
      <c r="TYD13" s="66"/>
      <c r="TYJ13" s="66"/>
      <c r="TYM13" s="66"/>
      <c r="TYP13" s="66"/>
      <c r="TYS13" s="66"/>
      <c r="TYY13" s="66"/>
      <c r="TZH13" s="66"/>
      <c r="TZJ13" s="66"/>
      <c r="TZK13" s="66"/>
      <c r="TZM13" s="66"/>
      <c r="TZP13" s="66"/>
      <c r="TZS13" s="66"/>
      <c r="TZV13" s="66"/>
      <c r="TZY13" s="66"/>
      <c r="UAB13" s="66"/>
      <c r="UAD13" s="66"/>
      <c r="UAF13" s="66"/>
      <c r="UAI13" s="66"/>
      <c r="UAL13" s="66"/>
      <c r="UAO13" s="66"/>
      <c r="UAR13" s="66"/>
      <c r="UAU13" s="66"/>
      <c r="UAX13" s="66"/>
      <c r="UBA13" s="66"/>
      <c r="UBC13" s="66"/>
      <c r="UBF13" s="66"/>
      <c r="UBL13" s="66"/>
      <c r="UBR13" s="66"/>
      <c r="UBU13" s="66"/>
      <c r="UBW13" s="66"/>
      <c r="UBY13" s="66"/>
      <c r="UBZ13" s="66"/>
      <c r="UCA13" s="66"/>
      <c r="UCB13" s="66"/>
      <c r="UCC13" s="66"/>
      <c r="UCD13" s="66"/>
      <c r="UCV13" s="66"/>
      <c r="UCW13" s="66"/>
      <c r="UCZ13" s="66"/>
      <c r="UDC13" s="66"/>
      <c r="UDE13" s="66"/>
      <c r="UDG13" s="66"/>
      <c r="UDJ13" s="66"/>
      <c r="UDM13" s="66"/>
      <c r="UDP13" s="66"/>
      <c r="UDT13" s="66"/>
      <c r="UDW13" s="66"/>
      <c r="UDZ13" s="66"/>
      <c r="UEH13" s="66"/>
      <c r="UET13" s="66"/>
      <c r="UEU13" s="66"/>
      <c r="UEV13" s="66"/>
      <c r="UEW13" s="66"/>
      <c r="UEX13" s="66"/>
      <c r="UEY13" s="66"/>
      <c r="UEZ13" s="66"/>
      <c r="UFA13" s="66"/>
      <c r="UFB13" s="66"/>
      <c r="UFC13" s="66"/>
      <c r="UFD13" s="66"/>
      <c r="UFE13" s="66"/>
      <c r="UFF13" s="66"/>
      <c r="UFG13" s="66"/>
      <c r="UFH13" s="66"/>
      <c r="UFI13" s="66"/>
      <c r="UFJ13" s="66"/>
      <c r="UFK13" s="66"/>
      <c r="UFL13" s="66"/>
      <c r="UFM13" s="66"/>
      <c r="UFN13" s="66"/>
      <c r="UFO13" s="66"/>
      <c r="UFP13" s="66"/>
      <c r="UFQ13" s="66"/>
      <c r="UFR13" s="66"/>
      <c r="UFS13" s="66"/>
      <c r="UFU13" s="66"/>
      <c r="UFV13" s="66"/>
      <c r="UFW13" s="66"/>
      <c r="UFX13" s="66"/>
      <c r="UFY13" s="66"/>
      <c r="UFZ13" s="66"/>
      <c r="UGA13" s="66"/>
      <c r="UGB13" s="66"/>
      <c r="UGC13" s="66"/>
      <c r="UGD13" s="66"/>
      <c r="UGE13" s="66"/>
      <c r="UGF13" s="66"/>
      <c r="UGG13" s="66"/>
      <c r="UGJ13" s="66"/>
      <c r="UGM13" s="66"/>
      <c r="UGP13" s="66"/>
      <c r="UGS13" s="66"/>
      <c r="UGV13" s="66"/>
      <c r="UGY13" s="66"/>
      <c r="UHH13" s="66"/>
      <c r="UHK13" s="66"/>
      <c r="UHN13" s="66"/>
      <c r="UHQ13" s="66"/>
      <c r="UHZ13" s="66"/>
      <c r="UIF13" s="66"/>
      <c r="UII13" s="66"/>
      <c r="UIL13" s="66"/>
      <c r="UIO13" s="66"/>
      <c r="UIU13" s="66"/>
      <c r="UJD13" s="66"/>
      <c r="UJF13" s="66"/>
      <c r="UJG13" s="66"/>
      <c r="UJI13" s="66"/>
      <c r="UJL13" s="66"/>
      <c r="UJO13" s="66"/>
      <c r="UJR13" s="66"/>
      <c r="UJU13" s="66"/>
      <c r="UJX13" s="66"/>
      <c r="UJZ13" s="66"/>
      <c r="UKB13" s="66"/>
      <c r="UKE13" s="66"/>
      <c r="UKH13" s="66"/>
      <c r="UKK13" s="66"/>
      <c r="UKN13" s="66"/>
      <c r="UKQ13" s="66"/>
      <c r="UKT13" s="66"/>
      <c r="UKW13" s="66"/>
      <c r="UKY13" s="66"/>
      <c r="ULB13" s="66"/>
      <c r="ULH13" s="66"/>
      <c r="ULN13" s="66"/>
      <c r="ULQ13" s="66"/>
      <c r="ULS13" s="66"/>
      <c r="ULU13" s="66"/>
      <c r="ULV13" s="66"/>
      <c r="ULW13" s="66"/>
      <c r="ULX13" s="66"/>
      <c r="ULY13" s="66"/>
      <c r="ULZ13" s="66"/>
      <c r="UMR13" s="66"/>
      <c r="UMS13" s="66"/>
      <c r="UMV13" s="66"/>
      <c r="UMY13" s="66"/>
      <c r="UNA13" s="66"/>
      <c r="UNC13" s="66"/>
      <c r="UNF13" s="66"/>
      <c r="UNI13" s="66"/>
      <c r="UNL13" s="66"/>
      <c r="UNP13" s="66"/>
      <c r="UNS13" s="66"/>
      <c r="UNV13" s="66"/>
      <c r="UOD13" s="66"/>
      <c r="UOP13" s="66"/>
      <c r="UOQ13" s="66"/>
      <c r="UOR13" s="66"/>
      <c r="UOS13" s="66"/>
      <c r="UOT13" s="66"/>
      <c r="UOU13" s="66"/>
      <c r="UOV13" s="66"/>
      <c r="UOW13" s="66"/>
      <c r="UOX13" s="66"/>
      <c r="UOY13" s="66"/>
      <c r="UOZ13" s="66"/>
      <c r="UPA13" s="66"/>
      <c r="UPB13" s="66"/>
      <c r="UPC13" s="66"/>
      <c r="UPD13" s="66"/>
      <c r="UPE13" s="66"/>
      <c r="UPF13" s="66"/>
      <c r="UPG13" s="66"/>
      <c r="UPH13" s="66"/>
      <c r="UPI13" s="66"/>
      <c r="UPJ13" s="66"/>
      <c r="UPK13" s="66"/>
      <c r="UPL13" s="66"/>
      <c r="UPM13" s="66"/>
      <c r="UPN13" s="66"/>
      <c r="UPO13" s="66"/>
      <c r="UPQ13" s="66"/>
      <c r="UPR13" s="66"/>
      <c r="UPS13" s="66"/>
      <c r="UPT13" s="66"/>
      <c r="UPU13" s="66"/>
      <c r="UPV13" s="66"/>
      <c r="UPW13" s="66"/>
      <c r="UPX13" s="66"/>
      <c r="UPY13" s="66"/>
      <c r="UPZ13" s="66"/>
      <c r="UQA13" s="66"/>
      <c r="UQB13" s="66"/>
      <c r="UQC13" s="66"/>
      <c r="UQF13" s="66"/>
      <c r="UQI13" s="66"/>
      <c r="UQL13" s="66"/>
      <c r="UQO13" s="66"/>
      <c r="UQR13" s="66"/>
      <c r="UQU13" s="66"/>
      <c r="URD13" s="66"/>
      <c r="URG13" s="66"/>
      <c r="URJ13" s="66"/>
      <c r="URM13" s="66"/>
      <c r="URV13" s="66"/>
      <c r="USB13" s="66"/>
      <c r="USE13" s="66"/>
      <c r="USH13" s="66"/>
      <c r="USK13" s="66"/>
      <c r="USQ13" s="66"/>
      <c r="USZ13" s="66"/>
      <c r="UTB13" s="66"/>
      <c r="UTC13" s="66"/>
      <c r="UTE13" s="66"/>
      <c r="UTH13" s="66"/>
      <c r="UTK13" s="66"/>
      <c r="UTN13" s="66"/>
      <c r="UTQ13" s="66"/>
      <c r="UTT13" s="66"/>
      <c r="UTV13" s="66"/>
      <c r="UTX13" s="66"/>
      <c r="UUA13" s="66"/>
      <c r="UUD13" s="66"/>
      <c r="UUG13" s="66"/>
      <c r="UUJ13" s="66"/>
      <c r="UUM13" s="66"/>
      <c r="UUP13" s="66"/>
      <c r="UUS13" s="66"/>
      <c r="UUU13" s="66"/>
      <c r="UUX13" s="66"/>
      <c r="UVD13" s="66"/>
      <c r="UVJ13" s="66"/>
      <c r="UVM13" s="66"/>
      <c r="UVO13" s="66"/>
      <c r="UVQ13" s="66"/>
      <c r="UVR13" s="66"/>
      <c r="UVS13" s="66"/>
      <c r="UVT13" s="66"/>
      <c r="UVU13" s="66"/>
      <c r="UVV13" s="66"/>
      <c r="UWN13" s="66"/>
      <c r="UWO13" s="66"/>
      <c r="UWR13" s="66"/>
      <c r="UWU13" s="66"/>
      <c r="UWW13" s="66"/>
      <c r="UWY13" s="66"/>
      <c r="UXB13" s="66"/>
      <c r="UXE13" s="66"/>
      <c r="UXH13" s="66"/>
      <c r="UXL13" s="66"/>
      <c r="UXO13" s="66"/>
      <c r="UXR13" s="66"/>
      <c r="UXZ13" s="66"/>
      <c r="UYL13" s="66"/>
      <c r="UYM13" s="66"/>
      <c r="UYN13" s="66"/>
      <c r="UYO13" s="66"/>
      <c r="UYP13" s="66"/>
      <c r="UYQ13" s="66"/>
      <c r="UYR13" s="66"/>
      <c r="UYS13" s="66"/>
      <c r="UYT13" s="66"/>
      <c r="UYU13" s="66"/>
      <c r="UYV13" s="66"/>
      <c r="UYW13" s="66"/>
      <c r="UYX13" s="66"/>
      <c r="UYY13" s="66"/>
      <c r="UYZ13" s="66"/>
      <c r="UZA13" s="66"/>
      <c r="UZB13" s="66"/>
      <c r="UZC13" s="66"/>
      <c r="UZD13" s="66"/>
      <c r="UZE13" s="66"/>
      <c r="UZF13" s="66"/>
      <c r="UZG13" s="66"/>
      <c r="UZH13" s="66"/>
      <c r="UZI13" s="66"/>
      <c r="UZJ13" s="66"/>
      <c r="UZK13" s="66"/>
      <c r="UZM13" s="66"/>
      <c r="UZN13" s="66"/>
      <c r="UZO13" s="66"/>
      <c r="UZP13" s="66"/>
      <c r="UZQ13" s="66"/>
      <c r="UZR13" s="66"/>
      <c r="UZS13" s="66"/>
      <c r="UZT13" s="66"/>
      <c r="UZU13" s="66"/>
      <c r="UZV13" s="66"/>
      <c r="UZW13" s="66"/>
      <c r="UZX13" s="66"/>
      <c r="UZY13" s="66"/>
      <c r="VAB13" s="66"/>
      <c r="VAE13" s="66"/>
      <c r="VAH13" s="66"/>
      <c r="VAK13" s="66"/>
      <c r="VAN13" s="66"/>
      <c r="VAQ13" s="66"/>
      <c r="VAZ13" s="66"/>
      <c r="VBC13" s="66"/>
      <c r="VBF13" s="66"/>
      <c r="VBI13" s="66"/>
      <c r="VBR13" s="66"/>
      <c r="VBX13" s="66"/>
      <c r="VCA13" s="66"/>
      <c r="VCD13" s="66"/>
      <c r="VCG13" s="66"/>
      <c r="VCM13" s="66"/>
      <c r="VCV13" s="66"/>
      <c r="VCX13" s="66"/>
      <c r="VCY13" s="66"/>
      <c r="VDA13" s="66"/>
      <c r="VDD13" s="66"/>
      <c r="VDG13" s="66"/>
      <c r="VDJ13" s="66"/>
      <c r="VDM13" s="66"/>
      <c r="VDP13" s="66"/>
      <c r="VDR13" s="66"/>
      <c r="VDT13" s="66"/>
      <c r="VDW13" s="66"/>
      <c r="VDZ13" s="66"/>
      <c r="VEC13" s="66"/>
      <c r="VEF13" s="66"/>
      <c r="VEI13" s="66"/>
      <c r="VEL13" s="66"/>
      <c r="VEO13" s="66"/>
      <c r="VEQ13" s="66"/>
      <c r="VET13" s="66"/>
      <c r="VEZ13" s="66"/>
      <c r="VFF13" s="66"/>
      <c r="VFI13" s="66"/>
      <c r="VFK13" s="66"/>
      <c r="VFM13" s="66"/>
      <c r="VFN13" s="66"/>
      <c r="VFO13" s="66"/>
      <c r="VFP13" s="66"/>
      <c r="VFQ13" s="66"/>
      <c r="VFR13" s="66"/>
      <c r="VGJ13" s="66"/>
      <c r="VGK13" s="66"/>
      <c r="VGN13" s="66"/>
      <c r="VGQ13" s="66"/>
      <c r="VGS13" s="66"/>
      <c r="VGU13" s="66"/>
      <c r="VGX13" s="66"/>
      <c r="VHA13" s="66"/>
      <c r="VHD13" s="66"/>
      <c r="VHH13" s="66"/>
      <c r="VHK13" s="66"/>
      <c r="VHN13" s="66"/>
      <c r="VHV13" s="66"/>
      <c r="VIH13" s="66"/>
      <c r="VII13" s="66"/>
      <c r="VIJ13" s="66"/>
      <c r="VIK13" s="66"/>
      <c r="VIL13" s="66"/>
      <c r="VIM13" s="66"/>
      <c r="VIN13" s="66"/>
      <c r="VIO13" s="66"/>
      <c r="VIP13" s="66"/>
      <c r="VIQ13" s="66"/>
      <c r="VIR13" s="66"/>
      <c r="VIS13" s="66"/>
      <c r="VIT13" s="66"/>
      <c r="VIU13" s="66"/>
      <c r="VIV13" s="66"/>
      <c r="VIW13" s="66"/>
      <c r="VIX13" s="66"/>
      <c r="VIY13" s="66"/>
      <c r="VIZ13" s="66"/>
      <c r="VJA13" s="66"/>
      <c r="VJB13" s="66"/>
      <c r="VJC13" s="66"/>
      <c r="VJD13" s="66"/>
      <c r="VJE13" s="66"/>
      <c r="VJF13" s="66"/>
      <c r="VJG13" s="66"/>
      <c r="VJI13" s="66"/>
      <c r="VJJ13" s="66"/>
      <c r="VJK13" s="66"/>
      <c r="VJL13" s="66"/>
      <c r="VJM13" s="66"/>
      <c r="VJN13" s="66"/>
      <c r="VJO13" s="66"/>
      <c r="VJP13" s="66"/>
      <c r="VJQ13" s="66"/>
      <c r="VJR13" s="66"/>
      <c r="VJS13" s="66"/>
      <c r="VJT13" s="66"/>
      <c r="VJU13" s="66"/>
      <c r="VJX13" s="66"/>
      <c r="VKA13" s="66"/>
      <c r="VKD13" s="66"/>
      <c r="VKG13" s="66"/>
      <c r="VKJ13" s="66"/>
      <c r="VKM13" s="66"/>
      <c r="VKV13" s="66"/>
      <c r="VKY13" s="66"/>
      <c r="VLB13" s="66"/>
      <c r="VLE13" s="66"/>
      <c r="VLN13" s="66"/>
      <c r="VLT13" s="66"/>
      <c r="VLW13" s="66"/>
      <c r="VLZ13" s="66"/>
      <c r="VMC13" s="66"/>
      <c r="VMI13" s="66"/>
      <c r="VMR13" s="66"/>
      <c r="VMT13" s="66"/>
      <c r="VMU13" s="66"/>
      <c r="VMW13" s="66"/>
      <c r="VMZ13" s="66"/>
      <c r="VNC13" s="66"/>
      <c r="VNF13" s="66"/>
      <c r="VNI13" s="66"/>
      <c r="VNL13" s="66"/>
      <c r="VNN13" s="66"/>
      <c r="VNP13" s="66"/>
      <c r="VNS13" s="66"/>
      <c r="VNV13" s="66"/>
      <c r="VNY13" s="66"/>
      <c r="VOB13" s="66"/>
      <c r="VOE13" s="66"/>
      <c r="VOH13" s="66"/>
      <c r="VOK13" s="66"/>
      <c r="VOM13" s="66"/>
      <c r="VOP13" s="66"/>
      <c r="VOV13" s="66"/>
      <c r="VPB13" s="66"/>
      <c r="VPE13" s="66"/>
      <c r="VPG13" s="66"/>
      <c r="VPI13" s="66"/>
      <c r="VPJ13" s="66"/>
      <c r="VPK13" s="66"/>
      <c r="VPL13" s="66"/>
      <c r="VPM13" s="66"/>
      <c r="VPN13" s="66"/>
      <c r="VQF13" s="66"/>
      <c r="VQG13" s="66"/>
      <c r="VQJ13" s="66"/>
      <c r="VQM13" s="66"/>
      <c r="VQO13" s="66"/>
      <c r="VQQ13" s="66"/>
      <c r="VQT13" s="66"/>
      <c r="VQW13" s="66"/>
      <c r="VQZ13" s="66"/>
      <c r="VRD13" s="66"/>
      <c r="VRG13" s="66"/>
      <c r="VRJ13" s="66"/>
      <c r="VRR13" s="66"/>
      <c r="VSD13" s="66"/>
      <c r="VSE13" s="66"/>
      <c r="VSF13" s="66"/>
      <c r="VSG13" s="66"/>
      <c r="VSH13" s="66"/>
      <c r="VSI13" s="66"/>
      <c r="VSJ13" s="66"/>
      <c r="VSK13" s="66"/>
      <c r="VSL13" s="66"/>
      <c r="VSM13" s="66"/>
      <c r="VSN13" s="66"/>
      <c r="VSO13" s="66"/>
      <c r="VSP13" s="66"/>
      <c r="VSQ13" s="66"/>
      <c r="VSR13" s="66"/>
      <c r="VSS13" s="66"/>
      <c r="VST13" s="66"/>
      <c r="VSU13" s="66"/>
      <c r="VSV13" s="66"/>
      <c r="VSW13" s="66"/>
      <c r="VSX13" s="66"/>
      <c r="VSY13" s="66"/>
      <c r="VSZ13" s="66"/>
      <c r="VTA13" s="66"/>
      <c r="VTB13" s="66"/>
      <c r="VTC13" s="66"/>
      <c r="VTE13" s="66"/>
      <c r="VTF13" s="66"/>
      <c r="VTG13" s="66"/>
      <c r="VTH13" s="66"/>
      <c r="VTI13" s="66"/>
      <c r="VTJ13" s="66"/>
      <c r="VTK13" s="66"/>
      <c r="VTL13" s="66"/>
      <c r="VTM13" s="66"/>
      <c r="VTN13" s="66"/>
      <c r="VTO13" s="66"/>
      <c r="VTP13" s="66"/>
      <c r="VTQ13" s="66"/>
      <c r="VTT13" s="66"/>
      <c r="VTW13" s="66"/>
      <c r="VTZ13" s="66"/>
      <c r="VUC13" s="66"/>
      <c r="VUF13" s="66"/>
      <c r="VUI13" s="66"/>
      <c r="VUR13" s="66"/>
      <c r="VUU13" s="66"/>
      <c r="VUX13" s="66"/>
      <c r="VVA13" s="66"/>
      <c r="VVJ13" s="66"/>
      <c r="VVP13" s="66"/>
      <c r="VVS13" s="66"/>
      <c r="VVV13" s="66"/>
      <c r="VVY13" s="66"/>
      <c r="VWE13" s="66"/>
      <c r="VWN13" s="66"/>
      <c r="VWP13" s="66"/>
      <c r="VWQ13" s="66"/>
      <c r="VWS13" s="66"/>
      <c r="VWV13" s="66"/>
      <c r="VWY13" s="66"/>
      <c r="VXB13" s="66"/>
      <c r="VXE13" s="66"/>
      <c r="VXH13" s="66"/>
      <c r="VXJ13" s="66"/>
      <c r="VXL13" s="66"/>
      <c r="VXO13" s="66"/>
      <c r="VXR13" s="66"/>
      <c r="VXU13" s="66"/>
      <c r="VXX13" s="66"/>
      <c r="VYA13" s="66"/>
      <c r="VYD13" s="66"/>
      <c r="VYG13" s="66"/>
      <c r="VYI13" s="66"/>
      <c r="VYL13" s="66"/>
      <c r="VYR13" s="66"/>
      <c r="VYX13" s="66"/>
      <c r="VZA13" s="66"/>
      <c r="VZC13" s="66"/>
      <c r="VZE13" s="66"/>
      <c r="VZF13" s="66"/>
      <c r="VZG13" s="66"/>
      <c r="VZH13" s="66"/>
      <c r="VZI13" s="66"/>
      <c r="VZJ13" s="66"/>
      <c r="WAB13" s="66"/>
      <c r="WAC13" s="66"/>
      <c r="WAF13" s="66"/>
      <c r="WAI13" s="66"/>
      <c r="WAK13" s="66"/>
      <c r="WAM13" s="66"/>
      <c r="WAP13" s="66"/>
      <c r="WAS13" s="66"/>
      <c r="WAV13" s="66"/>
      <c r="WAZ13" s="66"/>
      <c r="WBC13" s="66"/>
      <c r="WBF13" s="66"/>
      <c r="WBN13" s="66"/>
      <c r="WBZ13" s="66"/>
      <c r="WCA13" s="66"/>
      <c r="WCB13" s="66"/>
      <c r="WCC13" s="66"/>
      <c r="WCD13" s="66"/>
      <c r="WCE13" s="66"/>
      <c r="WCF13" s="66"/>
      <c r="WCG13" s="66"/>
      <c r="WCH13" s="66"/>
      <c r="WCI13" s="66"/>
      <c r="WCJ13" s="66"/>
      <c r="WCK13" s="66"/>
      <c r="WCL13" s="66"/>
      <c r="WCM13" s="66"/>
      <c r="WCN13" s="66"/>
      <c r="WCO13" s="66"/>
      <c r="WCP13" s="66"/>
      <c r="WCQ13" s="66"/>
      <c r="WCR13" s="66"/>
      <c r="WCS13" s="66"/>
      <c r="WCT13" s="66"/>
      <c r="WCU13" s="66"/>
      <c r="WCV13" s="66"/>
      <c r="WCW13" s="66"/>
      <c r="WCX13" s="66"/>
      <c r="WCY13" s="66"/>
      <c r="WDA13" s="66"/>
      <c r="WDB13" s="66"/>
      <c r="WDC13" s="66"/>
      <c r="WDD13" s="66"/>
      <c r="WDE13" s="66"/>
      <c r="WDF13" s="66"/>
      <c r="WDG13" s="66"/>
      <c r="WDH13" s="66"/>
      <c r="WDI13" s="66"/>
      <c r="WDJ13" s="66"/>
      <c r="WDK13" s="66"/>
      <c r="WDL13" s="66"/>
      <c r="WDM13" s="66"/>
      <c r="WDP13" s="66"/>
      <c r="WDS13" s="66"/>
      <c r="WDV13" s="66"/>
      <c r="WDY13" s="66"/>
      <c r="WEB13" s="66"/>
      <c r="WEE13" s="66"/>
      <c r="WEN13" s="66"/>
      <c r="WEQ13" s="66"/>
      <c r="WET13" s="66"/>
      <c r="WEW13" s="66"/>
      <c r="WFF13" s="66"/>
      <c r="WFL13" s="66"/>
      <c r="WFO13" s="66"/>
      <c r="WFR13" s="66"/>
      <c r="WFU13" s="66"/>
      <c r="WGA13" s="66"/>
      <c r="WGJ13" s="66"/>
      <c r="WGL13" s="66"/>
      <c r="WGM13" s="66"/>
      <c r="WGO13" s="66"/>
      <c r="WGR13" s="66"/>
      <c r="WGU13" s="66"/>
      <c r="WGX13" s="66"/>
      <c r="WHA13" s="66"/>
      <c r="WHD13" s="66"/>
      <c r="WHF13" s="66"/>
      <c r="WHH13" s="66"/>
      <c r="WHK13" s="66"/>
      <c r="WHN13" s="66"/>
      <c r="WHQ13" s="66"/>
      <c r="WHT13" s="66"/>
      <c r="WHW13" s="66"/>
      <c r="WHZ13" s="66"/>
      <c r="WIC13" s="66"/>
      <c r="WIE13" s="66"/>
      <c r="WIH13" s="66"/>
      <c r="WIN13" s="66"/>
      <c r="WIT13" s="66"/>
      <c r="WIW13" s="66"/>
      <c r="WIY13" s="66"/>
      <c r="WJA13" s="66"/>
      <c r="WJB13" s="66"/>
      <c r="WJC13" s="66"/>
      <c r="WJD13" s="66"/>
      <c r="WJE13" s="66"/>
      <c r="WJF13" s="66"/>
      <c r="WJX13" s="66"/>
      <c r="WJY13" s="66"/>
      <c r="WKB13" s="66"/>
      <c r="WKE13" s="66"/>
      <c r="WKG13" s="66"/>
      <c r="WKI13" s="66"/>
      <c r="WKL13" s="66"/>
      <c r="WKO13" s="66"/>
      <c r="WKR13" s="66"/>
      <c r="WKV13" s="66"/>
      <c r="WKY13" s="66"/>
      <c r="WLB13" s="66"/>
      <c r="WLJ13" s="66"/>
      <c r="WLV13" s="66"/>
      <c r="WLW13" s="66"/>
      <c r="WLX13" s="66"/>
      <c r="WLY13" s="66"/>
      <c r="WLZ13" s="66"/>
      <c r="WMA13" s="66"/>
      <c r="WMB13" s="66"/>
      <c r="WMC13" s="66"/>
      <c r="WMD13" s="66"/>
      <c r="WME13" s="66"/>
      <c r="WMF13" s="66"/>
      <c r="WMG13" s="66"/>
      <c r="WMH13" s="66"/>
      <c r="WMI13" s="66"/>
      <c r="WMJ13" s="66"/>
      <c r="WMK13" s="66"/>
      <c r="WML13" s="66"/>
      <c r="WMM13" s="66"/>
      <c r="WMN13" s="66"/>
      <c r="WMO13" s="66"/>
      <c r="WMP13" s="66"/>
      <c r="WMQ13" s="66"/>
      <c r="WMR13" s="66"/>
      <c r="WMS13" s="66"/>
      <c r="WMT13" s="66"/>
      <c r="WMU13" s="66"/>
      <c r="WMW13" s="66"/>
      <c r="WMX13" s="66"/>
      <c r="WMY13" s="66"/>
      <c r="WMZ13" s="66"/>
      <c r="WNA13" s="66"/>
      <c r="WNB13" s="66"/>
      <c r="WNC13" s="66"/>
      <c r="WND13" s="66"/>
      <c r="WNE13" s="66"/>
      <c r="WNF13" s="66"/>
      <c r="WNG13" s="66"/>
      <c r="WNH13" s="66"/>
      <c r="WNI13" s="66"/>
      <c r="WNL13" s="66"/>
      <c r="WNO13" s="66"/>
      <c r="WNR13" s="66"/>
      <c r="WNU13" s="66"/>
      <c r="WNX13" s="66"/>
      <c r="WOA13" s="66"/>
      <c r="WOJ13" s="66"/>
      <c r="WOM13" s="66"/>
      <c r="WOP13" s="66"/>
      <c r="WOS13" s="66"/>
      <c r="WPB13" s="66"/>
      <c r="WPH13" s="66"/>
      <c r="WPK13" s="66"/>
      <c r="WPN13" s="66"/>
      <c r="WPQ13" s="66"/>
      <c r="WPW13" s="66"/>
      <c r="WQF13" s="66"/>
      <c r="WQH13" s="66"/>
      <c r="WQI13" s="66"/>
      <c r="WQK13" s="66"/>
      <c r="WQN13" s="66"/>
      <c r="WQQ13" s="66"/>
      <c r="WQT13" s="66"/>
      <c r="WQW13" s="66"/>
      <c r="WQZ13" s="66"/>
      <c r="WRB13" s="66"/>
      <c r="WRD13" s="66"/>
      <c r="WRG13" s="66"/>
      <c r="WRJ13" s="66"/>
      <c r="WRM13" s="66"/>
      <c r="WRP13" s="66"/>
      <c r="WRS13" s="66"/>
      <c r="WRV13" s="66"/>
      <c r="WRY13" s="66"/>
      <c r="WSA13" s="66"/>
      <c r="WSD13" s="66"/>
      <c r="WSJ13" s="66"/>
      <c r="WSP13" s="66"/>
      <c r="WSS13" s="66"/>
      <c r="WSU13" s="66"/>
      <c r="WSW13" s="66"/>
      <c r="WSX13" s="66"/>
      <c r="WSY13" s="66"/>
      <c r="WSZ13" s="66"/>
      <c r="WTA13" s="66"/>
      <c r="WTB13" s="66"/>
      <c r="WTT13" s="66"/>
      <c r="WTU13" s="66"/>
      <c r="WTX13" s="66"/>
      <c r="WUA13" s="66"/>
      <c r="WUC13" s="66"/>
      <c r="WUE13" s="66"/>
      <c r="WUH13" s="66"/>
      <c r="WUK13" s="66"/>
      <c r="WUN13" s="66"/>
      <c r="WUR13" s="66"/>
      <c r="WUU13" s="66"/>
      <c r="WUX13" s="66"/>
      <c r="WVF13" s="66"/>
    </row>
    <row r="14" spans="1:1022 1034:2046 2058:3070 3082:4094 4106:5118 5130:6142 6154:7166 7178:8190 8202:9214 9226:10238 10250:11262 11274:12286 12298:13310 13322:14334 14346:15358 15370:16126" s="50" customFormat="1" ht="21.75" hidden="1" customHeight="1">
      <c r="A14" s="3" t="s">
        <v>51</v>
      </c>
      <c r="B14" s="47" t="s">
        <v>341</v>
      </c>
      <c r="C14" s="4"/>
      <c r="D14" s="48">
        <f>_xlfn.IFNA(VLOOKUP(A14,'2.2'!A23:C315,3,),)</f>
        <v>0</v>
      </c>
      <c r="E14" s="49"/>
      <c r="F14" s="51"/>
      <c r="G14" s="51"/>
      <c r="H14" s="29">
        <v>0</v>
      </c>
      <c r="I14" s="52">
        <v>15</v>
      </c>
    </row>
    <row r="15" spans="1:1022 1034:2046 2058:3070 3082:4094 4106:5118 5130:6142 6154:7166 7178:8190 8202:9214 9226:10238 10250:11262 11274:12286 12298:13310 13322:14334 14346:15358 15370:16126" s="50" customFormat="1" ht="20.25" customHeight="1">
      <c r="A15" s="3" t="s">
        <v>17</v>
      </c>
      <c r="B15" s="76" t="s">
        <v>338</v>
      </c>
      <c r="C15" s="4">
        <v>36</v>
      </c>
      <c r="D15" s="48">
        <f>_xlfn.IFNA(VLOOKUP(A15,'2.2'!A24:C316,3,),)</f>
        <v>10000</v>
      </c>
      <c r="E15" s="69">
        <f>+D15*C15</f>
        <v>360000</v>
      </c>
      <c r="F15" s="51"/>
      <c r="G15" s="51"/>
      <c r="H15" s="29">
        <v>0</v>
      </c>
      <c r="I15" s="52">
        <v>15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Z15" s="66"/>
      <c r="BC15" s="66"/>
      <c r="BF15" s="66"/>
      <c r="BI15" s="66"/>
      <c r="BL15" s="66"/>
      <c r="BO15" s="66"/>
      <c r="BX15" s="66"/>
      <c r="CA15" s="66"/>
      <c r="CD15" s="66"/>
      <c r="CG15" s="66"/>
      <c r="CP15" s="66"/>
      <c r="CV15" s="66"/>
      <c r="CY15" s="66"/>
      <c r="DB15" s="66"/>
      <c r="DE15" s="66"/>
      <c r="DK15" s="66"/>
      <c r="DT15" s="66"/>
      <c r="DV15" s="66"/>
      <c r="DW15" s="66"/>
      <c r="DY15" s="66"/>
      <c r="EB15" s="66"/>
      <c r="EE15" s="66"/>
      <c r="EH15" s="66"/>
      <c r="EK15" s="66"/>
      <c r="EN15" s="66"/>
      <c r="EP15" s="66"/>
      <c r="ER15" s="66"/>
      <c r="EU15" s="66"/>
      <c r="EX15" s="66"/>
      <c r="FA15" s="66"/>
      <c r="FD15" s="66"/>
      <c r="FG15" s="66"/>
      <c r="FJ15" s="66"/>
      <c r="FM15" s="66"/>
      <c r="FO15" s="66"/>
      <c r="FR15" s="66"/>
      <c r="FX15" s="66"/>
      <c r="GD15" s="66"/>
      <c r="GG15" s="66"/>
      <c r="GI15" s="66"/>
      <c r="GK15" s="66"/>
      <c r="GL15" s="66"/>
      <c r="GM15" s="66"/>
      <c r="GN15" s="66"/>
      <c r="GO15" s="66"/>
      <c r="GP15" s="66"/>
      <c r="HH15" s="66"/>
      <c r="HI15" s="66"/>
      <c r="HL15" s="66"/>
      <c r="HO15" s="66"/>
      <c r="HQ15" s="66"/>
      <c r="HS15" s="66"/>
      <c r="HV15" s="66"/>
      <c r="HY15" s="66"/>
      <c r="IB15" s="66"/>
      <c r="IF15" s="66"/>
      <c r="II15" s="66"/>
      <c r="IL15" s="66"/>
      <c r="IT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V15" s="66"/>
      <c r="KY15" s="66"/>
      <c r="LB15" s="66"/>
      <c r="LE15" s="66"/>
      <c r="LH15" s="66"/>
      <c r="LK15" s="66"/>
      <c r="LT15" s="66"/>
      <c r="LW15" s="66"/>
      <c r="LZ15" s="66"/>
      <c r="MC15" s="66"/>
      <c r="ML15" s="66"/>
      <c r="MR15" s="66"/>
      <c r="MU15" s="66"/>
      <c r="MX15" s="66"/>
      <c r="NA15" s="66"/>
      <c r="NG15" s="66"/>
      <c r="NP15" s="66"/>
      <c r="NR15" s="66"/>
      <c r="NS15" s="66"/>
      <c r="NU15" s="66"/>
      <c r="NX15" s="66"/>
      <c r="OA15" s="66"/>
      <c r="OD15" s="66"/>
      <c r="OG15" s="66"/>
      <c r="OJ15" s="66"/>
      <c r="OL15" s="66"/>
      <c r="ON15" s="66"/>
      <c r="OQ15" s="66"/>
      <c r="OT15" s="66"/>
      <c r="OW15" s="66"/>
      <c r="OZ15" s="66"/>
      <c r="PC15" s="66"/>
      <c r="PF15" s="66"/>
      <c r="PI15" s="66"/>
      <c r="PK15" s="66"/>
      <c r="PN15" s="66"/>
      <c r="PT15" s="66"/>
      <c r="PZ15" s="66"/>
      <c r="QC15" s="66"/>
      <c r="QE15" s="66"/>
      <c r="QG15" s="66"/>
      <c r="QH15" s="66"/>
      <c r="QI15" s="66"/>
      <c r="QJ15" s="66"/>
      <c r="QK15" s="66"/>
      <c r="QL15" s="66"/>
      <c r="RD15" s="66"/>
      <c r="RE15" s="66"/>
      <c r="RH15" s="66"/>
      <c r="RK15" s="66"/>
      <c r="RM15" s="66"/>
      <c r="RO15" s="66"/>
      <c r="RR15" s="66"/>
      <c r="RU15" s="66"/>
      <c r="RX15" s="66"/>
      <c r="SB15" s="66"/>
      <c r="SE15" s="66"/>
      <c r="SH15" s="66"/>
      <c r="SP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R15" s="66"/>
      <c r="UU15" s="66"/>
      <c r="UX15" s="66"/>
      <c r="VA15" s="66"/>
      <c r="VD15" s="66"/>
      <c r="VG15" s="66"/>
      <c r="VP15" s="66"/>
      <c r="VS15" s="66"/>
      <c r="VV15" s="66"/>
      <c r="VY15" s="66"/>
      <c r="WH15" s="66"/>
      <c r="WN15" s="66"/>
      <c r="WQ15" s="66"/>
      <c r="WT15" s="66"/>
      <c r="WW15" s="66"/>
      <c r="XC15" s="66"/>
      <c r="XL15" s="66"/>
      <c r="XN15" s="66"/>
      <c r="XO15" s="66"/>
      <c r="XQ15" s="66"/>
      <c r="XT15" s="66"/>
      <c r="XW15" s="66"/>
      <c r="XZ15" s="66"/>
      <c r="YC15" s="66"/>
      <c r="YF15" s="66"/>
      <c r="YH15" s="66"/>
      <c r="YJ15" s="66"/>
      <c r="YM15" s="66"/>
      <c r="YP15" s="66"/>
      <c r="YS15" s="66"/>
      <c r="YV15" s="66"/>
      <c r="YY15" s="66"/>
      <c r="ZB15" s="66"/>
      <c r="ZE15" s="66"/>
      <c r="ZG15" s="66"/>
      <c r="ZJ15" s="66"/>
      <c r="ZP15" s="66"/>
      <c r="ZV15" s="66"/>
      <c r="ZY15" s="66"/>
      <c r="AAA15" s="66"/>
      <c r="AAC15" s="66"/>
      <c r="AAD15" s="66"/>
      <c r="AAE15" s="66"/>
      <c r="AAF15" s="66"/>
      <c r="AAG15" s="66"/>
      <c r="AAH15" s="66"/>
      <c r="AAZ15" s="66"/>
      <c r="ABA15" s="66"/>
      <c r="ABD15" s="66"/>
      <c r="ABG15" s="66"/>
      <c r="ABI15" s="66"/>
      <c r="ABK15" s="66"/>
      <c r="ABN15" s="66"/>
      <c r="ABQ15" s="66"/>
      <c r="ABT15" s="66"/>
      <c r="ABX15" s="66"/>
      <c r="ACA15" s="66"/>
      <c r="ACD15" s="66"/>
      <c r="ACL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N15" s="66"/>
      <c r="AEQ15" s="66"/>
      <c r="AET15" s="66"/>
      <c r="AEW15" s="66"/>
      <c r="AEZ15" s="66"/>
      <c r="AFC15" s="66"/>
      <c r="AFL15" s="66"/>
      <c r="AFO15" s="66"/>
      <c r="AFR15" s="66"/>
      <c r="AFU15" s="66"/>
      <c r="AGD15" s="66"/>
      <c r="AGJ15" s="66"/>
      <c r="AGM15" s="66"/>
      <c r="AGP15" s="66"/>
      <c r="AGS15" s="66"/>
      <c r="AGY15" s="66"/>
      <c r="AHH15" s="66"/>
      <c r="AHJ15" s="66"/>
      <c r="AHK15" s="66"/>
      <c r="AHM15" s="66"/>
      <c r="AHP15" s="66"/>
      <c r="AHS15" s="66"/>
      <c r="AHV15" s="66"/>
      <c r="AHY15" s="66"/>
      <c r="AIB15" s="66"/>
      <c r="AID15" s="66"/>
      <c r="AIF15" s="66"/>
      <c r="AII15" s="66"/>
      <c r="AIL15" s="66"/>
      <c r="AIO15" s="66"/>
      <c r="AIR15" s="66"/>
      <c r="AIU15" s="66"/>
      <c r="AIX15" s="66"/>
      <c r="AJA15" s="66"/>
      <c r="AJC15" s="66"/>
      <c r="AJF15" s="66"/>
      <c r="AJL15" s="66"/>
      <c r="AJR15" s="66"/>
      <c r="AJU15" s="66"/>
      <c r="AJW15" s="66"/>
      <c r="AJY15" s="66"/>
      <c r="AJZ15" s="66"/>
      <c r="AKA15" s="66"/>
      <c r="AKB15" s="66"/>
      <c r="AKC15" s="66"/>
      <c r="AKD15" s="66"/>
      <c r="AKV15" s="66"/>
      <c r="AKW15" s="66"/>
      <c r="AKZ15" s="66"/>
      <c r="ALC15" s="66"/>
      <c r="ALE15" s="66"/>
      <c r="ALG15" s="66"/>
      <c r="ALJ15" s="66"/>
      <c r="ALM15" s="66"/>
      <c r="ALP15" s="66"/>
      <c r="ALT15" s="66"/>
      <c r="ALW15" s="66"/>
      <c r="ALZ15" s="66"/>
      <c r="AMH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J15" s="66"/>
      <c r="AOM15" s="66"/>
      <c r="AOP15" s="66"/>
      <c r="AOS15" s="66"/>
      <c r="AOV15" s="66"/>
      <c r="AOY15" s="66"/>
      <c r="APH15" s="66"/>
      <c r="APK15" s="66"/>
      <c r="APN15" s="66"/>
      <c r="APQ15" s="66"/>
      <c r="APZ15" s="66"/>
      <c r="AQF15" s="66"/>
      <c r="AQI15" s="66"/>
      <c r="AQL15" s="66"/>
      <c r="AQO15" s="66"/>
      <c r="AQU15" s="66"/>
      <c r="ARD15" s="66"/>
      <c r="ARF15" s="66"/>
      <c r="ARG15" s="66"/>
      <c r="ARI15" s="66"/>
      <c r="ARL15" s="66"/>
      <c r="ARO15" s="66"/>
      <c r="ARR15" s="66"/>
      <c r="ARU15" s="66"/>
      <c r="ARX15" s="66"/>
      <c r="ARZ15" s="66"/>
      <c r="ASB15" s="66"/>
      <c r="ASE15" s="66"/>
      <c r="ASH15" s="66"/>
      <c r="ASK15" s="66"/>
      <c r="ASN15" s="66"/>
      <c r="ASQ15" s="66"/>
      <c r="AST15" s="66"/>
      <c r="ASW15" s="66"/>
      <c r="ASY15" s="66"/>
      <c r="ATB15" s="66"/>
      <c r="ATH15" s="66"/>
      <c r="ATN15" s="66"/>
      <c r="ATQ15" s="66"/>
      <c r="ATS15" s="66"/>
      <c r="ATU15" s="66"/>
      <c r="ATV15" s="66"/>
      <c r="ATW15" s="66"/>
      <c r="ATX15" s="66"/>
      <c r="ATY15" s="66"/>
      <c r="ATZ15" s="66"/>
      <c r="AUR15" s="66"/>
      <c r="AUS15" s="66"/>
      <c r="AUV15" s="66"/>
      <c r="AUY15" s="66"/>
      <c r="AVA15" s="66"/>
      <c r="AVC15" s="66"/>
      <c r="AVF15" s="66"/>
      <c r="AVI15" s="66"/>
      <c r="AVL15" s="66"/>
      <c r="AVP15" s="66"/>
      <c r="AVS15" s="66"/>
      <c r="AVV15" s="66"/>
      <c r="AWD15" s="66"/>
      <c r="AWP15" s="66"/>
      <c r="AWQ15" s="66"/>
      <c r="AWR15" s="66"/>
      <c r="AWS15" s="66"/>
      <c r="AWT15" s="66"/>
      <c r="AWU15" s="66"/>
      <c r="AWV15" s="66"/>
      <c r="AWW15" s="66"/>
      <c r="AWX15" s="66"/>
      <c r="AWY15" s="66"/>
      <c r="AWZ15" s="66"/>
      <c r="AXA15" s="66"/>
      <c r="AXB15" s="66"/>
      <c r="AXC15" s="66"/>
      <c r="AXD15" s="66"/>
      <c r="AXE15" s="66"/>
      <c r="AXF15" s="66"/>
      <c r="AXG15" s="66"/>
      <c r="AXH15" s="66"/>
      <c r="AXI15" s="66"/>
      <c r="AXJ15" s="66"/>
      <c r="AXK15" s="66"/>
      <c r="AXL15" s="66"/>
      <c r="AXM15" s="66"/>
      <c r="AXN15" s="66"/>
      <c r="AXO15" s="66"/>
      <c r="AXQ15" s="66"/>
      <c r="AXR15" s="66"/>
      <c r="AXS15" s="66"/>
      <c r="AXT15" s="66"/>
      <c r="AXU15" s="66"/>
      <c r="AXV15" s="66"/>
      <c r="AXW15" s="66"/>
      <c r="AXX15" s="66"/>
      <c r="AXY15" s="66"/>
      <c r="AXZ15" s="66"/>
      <c r="AYA15" s="66"/>
      <c r="AYB15" s="66"/>
      <c r="AYC15" s="66"/>
      <c r="AYF15" s="66"/>
      <c r="AYI15" s="66"/>
      <c r="AYL15" s="66"/>
      <c r="AYO15" s="66"/>
      <c r="AYR15" s="66"/>
      <c r="AYU15" s="66"/>
      <c r="AZD15" s="66"/>
      <c r="AZG15" s="66"/>
      <c r="AZJ15" s="66"/>
      <c r="AZM15" s="66"/>
      <c r="AZV15" s="66"/>
      <c r="BAB15" s="66"/>
      <c r="BAE15" s="66"/>
      <c r="BAH15" s="66"/>
      <c r="BAK15" s="66"/>
      <c r="BAQ15" s="66"/>
      <c r="BAZ15" s="66"/>
      <c r="BBB15" s="66"/>
      <c r="BBC15" s="66"/>
      <c r="BBE15" s="66"/>
      <c r="BBH15" s="66"/>
      <c r="BBK15" s="66"/>
      <c r="BBN15" s="66"/>
      <c r="BBQ15" s="66"/>
      <c r="BBT15" s="66"/>
      <c r="BBV15" s="66"/>
      <c r="BBX15" s="66"/>
      <c r="BCA15" s="66"/>
      <c r="BCD15" s="66"/>
      <c r="BCG15" s="66"/>
      <c r="BCJ15" s="66"/>
      <c r="BCM15" s="66"/>
      <c r="BCP15" s="66"/>
      <c r="BCS15" s="66"/>
      <c r="BCU15" s="66"/>
      <c r="BCX15" s="66"/>
      <c r="BDD15" s="66"/>
      <c r="BDJ15" s="66"/>
      <c r="BDM15" s="66"/>
      <c r="BDO15" s="66"/>
      <c r="BDQ15" s="66"/>
      <c r="BDR15" s="66"/>
      <c r="BDS15" s="66"/>
      <c r="BDT15" s="66"/>
      <c r="BDU15" s="66"/>
      <c r="BDV15" s="66"/>
      <c r="BEN15" s="66"/>
      <c r="BEO15" s="66"/>
      <c r="BER15" s="66"/>
      <c r="BEU15" s="66"/>
      <c r="BEW15" s="66"/>
      <c r="BEY15" s="66"/>
      <c r="BFB15" s="66"/>
      <c r="BFE15" s="66"/>
      <c r="BFH15" s="66"/>
      <c r="BFL15" s="66"/>
      <c r="BFO15" s="66"/>
      <c r="BFR15" s="66"/>
      <c r="BFZ15" s="66"/>
      <c r="BGL15" s="66"/>
      <c r="BGM15" s="66"/>
      <c r="BGN15" s="66"/>
      <c r="BGO15" s="66"/>
      <c r="BGP15" s="66"/>
      <c r="BGQ15" s="66"/>
      <c r="BGR15" s="66"/>
      <c r="BGS15" s="66"/>
      <c r="BGT15" s="66"/>
      <c r="BGU15" s="66"/>
      <c r="BGV15" s="66"/>
      <c r="BGW15" s="66"/>
      <c r="BGX15" s="66"/>
      <c r="BGY15" s="66"/>
      <c r="BGZ15" s="66"/>
      <c r="BHA15" s="66"/>
      <c r="BHB15" s="66"/>
      <c r="BHC15" s="66"/>
      <c r="BHD15" s="66"/>
      <c r="BHE15" s="66"/>
      <c r="BHF15" s="66"/>
      <c r="BHG15" s="66"/>
      <c r="BHH15" s="66"/>
      <c r="BHI15" s="66"/>
      <c r="BHJ15" s="66"/>
      <c r="BHK15" s="66"/>
      <c r="BHM15" s="66"/>
      <c r="BHN15" s="66"/>
      <c r="BHO15" s="66"/>
      <c r="BHP15" s="66"/>
      <c r="BHQ15" s="66"/>
      <c r="BHR15" s="66"/>
      <c r="BHS15" s="66"/>
      <c r="BHT15" s="66"/>
      <c r="BHU15" s="66"/>
      <c r="BHV15" s="66"/>
      <c r="BHW15" s="66"/>
      <c r="BHX15" s="66"/>
      <c r="BHY15" s="66"/>
      <c r="BIB15" s="66"/>
      <c r="BIE15" s="66"/>
      <c r="BIH15" s="66"/>
      <c r="BIK15" s="66"/>
      <c r="BIN15" s="66"/>
      <c r="BIQ15" s="66"/>
      <c r="BIZ15" s="66"/>
      <c r="BJC15" s="66"/>
      <c r="BJF15" s="66"/>
      <c r="BJI15" s="66"/>
      <c r="BJR15" s="66"/>
      <c r="BJX15" s="66"/>
      <c r="BKA15" s="66"/>
      <c r="BKD15" s="66"/>
      <c r="BKG15" s="66"/>
      <c r="BKM15" s="66"/>
      <c r="BKV15" s="66"/>
      <c r="BKX15" s="66"/>
      <c r="BKY15" s="66"/>
      <c r="BLA15" s="66"/>
      <c r="BLD15" s="66"/>
      <c r="BLG15" s="66"/>
      <c r="BLJ15" s="66"/>
      <c r="BLM15" s="66"/>
      <c r="BLP15" s="66"/>
      <c r="BLR15" s="66"/>
      <c r="BLT15" s="66"/>
      <c r="BLW15" s="66"/>
      <c r="BLZ15" s="66"/>
      <c r="BMC15" s="66"/>
      <c r="BMF15" s="66"/>
      <c r="BMI15" s="66"/>
      <c r="BML15" s="66"/>
      <c r="BMO15" s="66"/>
      <c r="BMQ15" s="66"/>
      <c r="BMT15" s="66"/>
      <c r="BMZ15" s="66"/>
      <c r="BNF15" s="66"/>
      <c r="BNI15" s="66"/>
      <c r="BNK15" s="66"/>
      <c r="BNM15" s="66"/>
      <c r="BNN15" s="66"/>
      <c r="BNO15" s="66"/>
      <c r="BNP15" s="66"/>
      <c r="BNQ15" s="66"/>
      <c r="BNR15" s="66"/>
      <c r="BOJ15" s="66"/>
      <c r="BOK15" s="66"/>
      <c r="BON15" s="66"/>
      <c r="BOQ15" s="66"/>
      <c r="BOS15" s="66"/>
      <c r="BOU15" s="66"/>
      <c r="BOX15" s="66"/>
      <c r="BPA15" s="66"/>
      <c r="BPD15" s="66"/>
      <c r="BPH15" s="66"/>
      <c r="BPK15" s="66"/>
      <c r="BPN15" s="66"/>
      <c r="BPV15" s="66"/>
      <c r="BQH15" s="66"/>
      <c r="BQI15" s="66"/>
      <c r="BQJ15" s="66"/>
      <c r="BQK15" s="66"/>
      <c r="BQL15" s="66"/>
      <c r="BQM15" s="66"/>
      <c r="BQN15" s="66"/>
      <c r="BQO15" s="66"/>
      <c r="BQP15" s="66"/>
      <c r="BQQ15" s="66"/>
      <c r="BQR15" s="66"/>
      <c r="BQS15" s="66"/>
      <c r="BQT15" s="66"/>
      <c r="BQU15" s="66"/>
      <c r="BQV15" s="66"/>
      <c r="BQW15" s="66"/>
      <c r="BQX15" s="66"/>
      <c r="BQY15" s="66"/>
      <c r="BQZ15" s="66"/>
      <c r="BRA15" s="66"/>
      <c r="BRB15" s="66"/>
      <c r="BRC15" s="66"/>
      <c r="BRD15" s="66"/>
      <c r="BRE15" s="66"/>
      <c r="BRF15" s="66"/>
      <c r="BRG15" s="66"/>
      <c r="BRI15" s="66"/>
      <c r="BRJ15" s="66"/>
      <c r="BRK15" s="66"/>
      <c r="BRL15" s="66"/>
      <c r="BRM15" s="66"/>
      <c r="BRN15" s="66"/>
      <c r="BRO15" s="66"/>
      <c r="BRP15" s="66"/>
      <c r="BRQ15" s="66"/>
      <c r="BRR15" s="66"/>
      <c r="BRS15" s="66"/>
      <c r="BRT15" s="66"/>
      <c r="BRU15" s="66"/>
      <c r="BRX15" s="66"/>
      <c r="BSA15" s="66"/>
      <c r="BSD15" s="66"/>
      <c r="BSG15" s="66"/>
      <c r="BSJ15" s="66"/>
      <c r="BSM15" s="66"/>
      <c r="BSV15" s="66"/>
      <c r="BSY15" s="66"/>
      <c r="BTB15" s="66"/>
      <c r="BTE15" s="66"/>
      <c r="BTN15" s="66"/>
      <c r="BTT15" s="66"/>
      <c r="BTW15" s="66"/>
      <c r="BTZ15" s="66"/>
      <c r="BUC15" s="66"/>
      <c r="BUI15" s="66"/>
      <c r="BUR15" s="66"/>
      <c r="BUT15" s="66"/>
      <c r="BUU15" s="66"/>
      <c r="BUW15" s="66"/>
      <c r="BUZ15" s="66"/>
      <c r="BVC15" s="66"/>
      <c r="BVF15" s="66"/>
      <c r="BVI15" s="66"/>
      <c r="BVL15" s="66"/>
      <c r="BVN15" s="66"/>
      <c r="BVP15" s="66"/>
      <c r="BVS15" s="66"/>
      <c r="BVV15" s="66"/>
      <c r="BVY15" s="66"/>
      <c r="BWB15" s="66"/>
      <c r="BWE15" s="66"/>
      <c r="BWH15" s="66"/>
      <c r="BWK15" s="66"/>
      <c r="BWM15" s="66"/>
      <c r="BWP15" s="66"/>
      <c r="BWV15" s="66"/>
      <c r="BXB15" s="66"/>
      <c r="BXE15" s="66"/>
      <c r="BXG15" s="66"/>
      <c r="BXI15" s="66"/>
      <c r="BXJ15" s="66"/>
      <c r="BXK15" s="66"/>
      <c r="BXL15" s="66"/>
      <c r="BXM15" s="66"/>
      <c r="BXN15" s="66"/>
      <c r="BYF15" s="66"/>
      <c r="BYG15" s="66"/>
      <c r="BYJ15" s="66"/>
      <c r="BYM15" s="66"/>
      <c r="BYO15" s="66"/>
      <c r="BYQ15" s="66"/>
      <c r="BYT15" s="66"/>
      <c r="BYW15" s="66"/>
      <c r="BYZ15" s="66"/>
      <c r="BZD15" s="66"/>
      <c r="BZG15" s="66"/>
      <c r="BZJ15" s="66"/>
      <c r="BZR15" s="66"/>
      <c r="CAD15" s="66"/>
      <c r="CAE15" s="66"/>
      <c r="CAF15" s="66"/>
      <c r="CAG15" s="66"/>
      <c r="CAH15" s="66"/>
      <c r="CAI15" s="66"/>
      <c r="CAJ15" s="66"/>
      <c r="CAK15" s="66"/>
      <c r="CAL15" s="66"/>
      <c r="CAM15" s="66"/>
      <c r="CAN15" s="66"/>
      <c r="CAO15" s="66"/>
      <c r="CAP15" s="66"/>
      <c r="CAQ15" s="66"/>
      <c r="CAR15" s="66"/>
      <c r="CAS15" s="66"/>
      <c r="CAT15" s="66"/>
      <c r="CAU15" s="66"/>
      <c r="CAV15" s="66"/>
      <c r="CAW15" s="66"/>
      <c r="CAX15" s="66"/>
      <c r="CAY15" s="66"/>
      <c r="CAZ15" s="66"/>
      <c r="CBA15" s="66"/>
      <c r="CBB15" s="66"/>
      <c r="CBC15" s="66"/>
      <c r="CBE15" s="66"/>
      <c r="CBF15" s="66"/>
      <c r="CBG15" s="66"/>
      <c r="CBH15" s="66"/>
      <c r="CBI15" s="66"/>
      <c r="CBJ15" s="66"/>
      <c r="CBK15" s="66"/>
      <c r="CBL15" s="66"/>
      <c r="CBM15" s="66"/>
      <c r="CBN15" s="66"/>
      <c r="CBO15" s="66"/>
      <c r="CBP15" s="66"/>
      <c r="CBQ15" s="66"/>
      <c r="CBT15" s="66"/>
      <c r="CBW15" s="66"/>
      <c r="CBZ15" s="66"/>
      <c r="CCC15" s="66"/>
      <c r="CCF15" s="66"/>
      <c r="CCI15" s="66"/>
      <c r="CCR15" s="66"/>
      <c r="CCU15" s="66"/>
      <c r="CCX15" s="66"/>
      <c r="CDA15" s="66"/>
      <c r="CDJ15" s="66"/>
      <c r="CDP15" s="66"/>
      <c r="CDS15" s="66"/>
      <c r="CDV15" s="66"/>
      <c r="CDY15" s="66"/>
      <c r="CEE15" s="66"/>
      <c r="CEN15" s="66"/>
      <c r="CEP15" s="66"/>
      <c r="CEQ15" s="66"/>
      <c r="CES15" s="66"/>
      <c r="CEV15" s="66"/>
      <c r="CEY15" s="66"/>
      <c r="CFB15" s="66"/>
      <c r="CFE15" s="66"/>
      <c r="CFH15" s="66"/>
      <c r="CFJ15" s="66"/>
      <c r="CFL15" s="66"/>
      <c r="CFO15" s="66"/>
      <c r="CFR15" s="66"/>
      <c r="CFU15" s="66"/>
      <c r="CFX15" s="66"/>
      <c r="CGA15" s="66"/>
      <c r="CGD15" s="66"/>
      <c r="CGG15" s="66"/>
      <c r="CGI15" s="66"/>
      <c r="CGL15" s="66"/>
      <c r="CGR15" s="66"/>
      <c r="CGX15" s="66"/>
      <c r="CHA15" s="66"/>
      <c r="CHC15" s="66"/>
      <c r="CHE15" s="66"/>
      <c r="CHF15" s="66"/>
      <c r="CHG15" s="66"/>
      <c r="CHH15" s="66"/>
      <c r="CHI15" s="66"/>
      <c r="CHJ15" s="66"/>
      <c r="CIB15" s="66"/>
      <c r="CIC15" s="66"/>
      <c r="CIF15" s="66"/>
      <c r="CII15" s="66"/>
      <c r="CIK15" s="66"/>
      <c r="CIM15" s="66"/>
      <c r="CIP15" s="66"/>
      <c r="CIS15" s="66"/>
      <c r="CIV15" s="66"/>
      <c r="CIZ15" s="66"/>
      <c r="CJC15" s="66"/>
      <c r="CJF15" s="66"/>
      <c r="CJN15" s="66"/>
      <c r="CJZ15" s="66"/>
      <c r="CKA15" s="66"/>
      <c r="CKB15" s="66"/>
      <c r="CKC15" s="66"/>
      <c r="CKD15" s="66"/>
      <c r="CKE15" s="66"/>
      <c r="CKF15" s="66"/>
      <c r="CKG15" s="66"/>
      <c r="CKH15" s="66"/>
      <c r="CKI15" s="66"/>
      <c r="CKJ15" s="66"/>
      <c r="CKK15" s="66"/>
      <c r="CKL15" s="66"/>
      <c r="CKM15" s="66"/>
      <c r="CKN15" s="66"/>
      <c r="CKO15" s="66"/>
      <c r="CKP15" s="66"/>
      <c r="CKQ15" s="66"/>
      <c r="CKR15" s="66"/>
      <c r="CKS15" s="66"/>
      <c r="CKT15" s="66"/>
      <c r="CKU15" s="66"/>
      <c r="CKV15" s="66"/>
      <c r="CKW15" s="66"/>
      <c r="CKX15" s="66"/>
      <c r="CKY15" s="66"/>
      <c r="CLA15" s="66"/>
      <c r="CLB15" s="66"/>
      <c r="CLC15" s="66"/>
      <c r="CLD15" s="66"/>
      <c r="CLE15" s="66"/>
      <c r="CLF15" s="66"/>
      <c r="CLG15" s="66"/>
      <c r="CLH15" s="66"/>
      <c r="CLI15" s="66"/>
      <c r="CLJ15" s="66"/>
      <c r="CLK15" s="66"/>
      <c r="CLL15" s="66"/>
      <c r="CLM15" s="66"/>
      <c r="CLP15" s="66"/>
      <c r="CLS15" s="66"/>
      <c r="CLV15" s="66"/>
      <c r="CLY15" s="66"/>
      <c r="CMB15" s="66"/>
      <c r="CME15" s="66"/>
      <c r="CMN15" s="66"/>
      <c r="CMQ15" s="66"/>
      <c r="CMT15" s="66"/>
      <c r="CMW15" s="66"/>
      <c r="CNF15" s="66"/>
      <c r="CNL15" s="66"/>
      <c r="CNO15" s="66"/>
      <c r="CNR15" s="66"/>
      <c r="CNU15" s="66"/>
      <c r="COA15" s="66"/>
      <c r="COJ15" s="66"/>
      <c r="COL15" s="66"/>
      <c r="COM15" s="66"/>
      <c r="COO15" s="66"/>
      <c r="COR15" s="66"/>
      <c r="COU15" s="66"/>
      <c r="COX15" s="66"/>
      <c r="CPA15" s="66"/>
      <c r="CPD15" s="66"/>
      <c r="CPF15" s="66"/>
      <c r="CPH15" s="66"/>
      <c r="CPK15" s="66"/>
      <c r="CPN15" s="66"/>
      <c r="CPQ15" s="66"/>
      <c r="CPT15" s="66"/>
      <c r="CPW15" s="66"/>
      <c r="CPZ15" s="66"/>
      <c r="CQC15" s="66"/>
      <c r="CQE15" s="66"/>
      <c r="CQH15" s="66"/>
      <c r="CQN15" s="66"/>
      <c r="CQT15" s="66"/>
      <c r="CQW15" s="66"/>
      <c r="CQY15" s="66"/>
      <c r="CRA15" s="66"/>
      <c r="CRB15" s="66"/>
      <c r="CRC15" s="66"/>
      <c r="CRD15" s="66"/>
      <c r="CRE15" s="66"/>
      <c r="CRF15" s="66"/>
      <c r="CRX15" s="66"/>
      <c r="CRY15" s="66"/>
      <c r="CSB15" s="66"/>
      <c r="CSE15" s="66"/>
      <c r="CSG15" s="66"/>
      <c r="CSI15" s="66"/>
      <c r="CSL15" s="66"/>
      <c r="CSO15" s="66"/>
      <c r="CSR15" s="66"/>
      <c r="CSV15" s="66"/>
      <c r="CSY15" s="66"/>
      <c r="CTB15" s="66"/>
      <c r="CTJ15" s="66"/>
      <c r="CTV15" s="66"/>
      <c r="CTW15" s="66"/>
      <c r="CTX15" s="66"/>
      <c r="CTY15" s="66"/>
      <c r="CTZ15" s="66"/>
      <c r="CUA15" s="66"/>
      <c r="CUB15" s="66"/>
      <c r="CUC15" s="66"/>
      <c r="CUD15" s="66"/>
      <c r="CUE15" s="66"/>
      <c r="CUF15" s="66"/>
      <c r="CUG15" s="66"/>
      <c r="CUH15" s="66"/>
      <c r="CUI15" s="66"/>
      <c r="CUJ15" s="66"/>
      <c r="CUK15" s="66"/>
      <c r="CUL15" s="66"/>
      <c r="CUM15" s="66"/>
      <c r="CUN15" s="66"/>
      <c r="CUO15" s="66"/>
      <c r="CUP15" s="66"/>
      <c r="CUQ15" s="66"/>
      <c r="CUR15" s="66"/>
      <c r="CUS15" s="66"/>
      <c r="CUT15" s="66"/>
      <c r="CUU15" s="66"/>
      <c r="CUW15" s="66"/>
      <c r="CUX15" s="66"/>
      <c r="CUY15" s="66"/>
      <c r="CUZ15" s="66"/>
      <c r="CVA15" s="66"/>
      <c r="CVB15" s="66"/>
      <c r="CVC15" s="66"/>
      <c r="CVD15" s="66"/>
      <c r="CVE15" s="66"/>
      <c r="CVF15" s="66"/>
      <c r="CVG15" s="66"/>
      <c r="CVH15" s="66"/>
      <c r="CVI15" s="66"/>
      <c r="CVL15" s="66"/>
      <c r="CVO15" s="66"/>
      <c r="CVR15" s="66"/>
      <c r="CVU15" s="66"/>
      <c r="CVX15" s="66"/>
      <c r="CWA15" s="66"/>
      <c r="CWJ15" s="66"/>
      <c r="CWM15" s="66"/>
      <c r="CWP15" s="66"/>
      <c r="CWS15" s="66"/>
      <c r="CXB15" s="66"/>
      <c r="CXH15" s="66"/>
      <c r="CXK15" s="66"/>
      <c r="CXN15" s="66"/>
      <c r="CXQ15" s="66"/>
      <c r="CXW15" s="66"/>
      <c r="CYF15" s="66"/>
      <c r="CYH15" s="66"/>
      <c r="CYI15" s="66"/>
      <c r="CYK15" s="66"/>
      <c r="CYN15" s="66"/>
      <c r="CYQ15" s="66"/>
      <c r="CYT15" s="66"/>
      <c r="CYW15" s="66"/>
      <c r="CYZ15" s="66"/>
      <c r="CZB15" s="66"/>
      <c r="CZD15" s="66"/>
      <c r="CZG15" s="66"/>
      <c r="CZJ15" s="66"/>
      <c r="CZM15" s="66"/>
      <c r="CZP15" s="66"/>
      <c r="CZS15" s="66"/>
      <c r="CZV15" s="66"/>
      <c r="CZY15" s="66"/>
      <c r="DAA15" s="66"/>
      <c r="DAD15" s="66"/>
      <c r="DAJ15" s="66"/>
      <c r="DAP15" s="66"/>
      <c r="DAS15" s="66"/>
      <c r="DAU15" s="66"/>
      <c r="DAW15" s="66"/>
      <c r="DAX15" s="66"/>
      <c r="DAY15" s="66"/>
      <c r="DAZ15" s="66"/>
      <c r="DBA15" s="66"/>
      <c r="DBB15" s="66"/>
      <c r="DBT15" s="66"/>
      <c r="DBU15" s="66"/>
      <c r="DBX15" s="66"/>
      <c r="DCA15" s="66"/>
      <c r="DCC15" s="66"/>
      <c r="DCE15" s="66"/>
      <c r="DCH15" s="66"/>
      <c r="DCK15" s="66"/>
      <c r="DCN15" s="66"/>
      <c r="DCR15" s="66"/>
      <c r="DCU15" s="66"/>
      <c r="DCX15" s="66"/>
      <c r="DDF15" s="66"/>
      <c r="DDR15" s="66"/>
      <c r="DDS15" s="66"/>
      <c r="DDT15" s="66"/>
      <c r="DDU15" s="66"/>
      <c r="DDV15" s="66"/>
      <c r="DDW15" s="66"/>
      <c r="DDX15" s="66"/>
      <c r="DDY15" s="66"/>
      <c r="DDZ15" s="66"/>
      <c r="DEA15" s="66"/>
      <c r="DEB15" s="66"/>
      <c r="DEC15" s="66"/>
      <c r="DED15" s="66"/>
      <c r="DEE15" s="66"/>
      <c r="DEF15" s="66"/>
      <c r="DEG15" s="66"/>
      <c r="DEH15" s="66"/>
      <c r="DEI15" s="66"/>
      <c r="DEJ15" s="66"/>
      <c r="DEK15" s="66"/>
      <c r="DEL15" s="66"/>
      <c r="DEM15" s="66"/>
      <c r="DEN15" s="66"/>
      <c r="DEO15" s="66"/>
      <c r="DEP15" s="66"/>
      <c r="DEQ15" s="66"/>
      <c r="DES15" s="66"/>
      <c r="DET15" s="66"/>
      <c r="DEU15" s="66"/>
      <c r="DEV15" s="66"/>
      <c r="DEW15" s="66"/>
      <c r="DEX15" s="66"/>
      <c r="DEY15" s="66"/>
      <c r="DEZ15" s="66"/>
      <c r="DFA15" s="66"/>
      <c r="DFB15" s="66"/>
      <c r="DFC15" s="66"/>
      <c r="DFD15" s="66"/>
      <c r="DFE15" s="66"/>
      <c r="DFH15" s="66"/>
      <c r="DFK15" s="66"/>
      <c r="DFN15" s="66"/>
      <c r="DFQ15" s="66"/>
      <c r="DFT15" s="66"/>
      <c r="DFW15" s="66"/>
      <c r="DGF15" s="66"/>
      <c r="DGI15" s="66"/>
      <c r="DGL15" s="66"/>
      <c r="DGO15" s="66"/>
      <c r="DGX15" s="66"/>
      <c r="DHD15" s="66"/>
      <c r="DHG15" s="66"/>
      <c r="DHJ15" s="66"/>
      <c r="DHM15" s="66"/>
      <c r="DHS15" s="66"/>
      <c r="DIB15" s="66"/>
      <c r="DID15" s="66"/>
      <c r="DIE15" s="66"/>
      <c r="DIG15" s="66"/>
      <c r="DIJ15" s="66"/>
      <c r="DIM15" s="66"/>
      <c r="DIP15" s="66"/>
      <c r="DIS15" s="66"/>
      <c r="DIV15" s="66"/>
      <c r="DIX15" s="66"/>
      <c r="DIZ15" s="66"/>
      <c r="DJC15" s="66"/>
      <c r="DJF15" s="66"/>
      <c r="DJI15" s="66"/>
      <c r="DJL15" s="66"/>
      <c r="DJO15" s="66"/>
      <c r="DJR15" s="66"/>
      <c r="DJU15" s="66"/>
      <c r="DJW15" s="66"/>
      <c r="DJZ15" s="66"/>
      <c r="DKF15" s="66"/>
      <c r="DKL15" s="66"/>
      <c r="DKO15" s="66"/>
      <c r="DKQ15" s="66"/>
      <c r="DKS15" s="66"/>
      <c r="DKT15" s="66"/>
      <c r="DKU15" s="66"/>
      <c r="DKV15" s="66"/>
      <c r="DKW15" s="66"/>
      <c r="DKX15" s="66"/>
      <c r="DLP15" s="66"/>
      <c r="DLQ15" s="66"/>
      <c r="DLT15" s="66"/>
      <c r="DLW15" s="66"/>
      <c r="DLY15" s="66"/>
      <c r="DMA15" s="66"/>
      <c r="DMD15" s="66"/>
      <c r="DMG15" s="66"/>
      <c r="DMJ15" s="66"/>
      <c r="DMN15" s="66"/>
      <c r="DMQ15" s="66"/>
      <c r="DMT15" s="66"/>
      <c r="DNB15" s="66"/>
      <c r="DNN15" s="66"/>
      <c r="DNO15" s="66"/>
      <c r="DNP15" s="66"/>
      <c r="DNQ15" s="66"/>
      <c r="DNR15" s="66"/>
      <c r="DNS15" s="66"/>
      <c r="DNT15" s="66"/>
      <c r="DNU15" s="66"/>
      <c r="DNV15" s="66"/>
      <c r="DNW15" s="66"/>
      <c r="DNX15" s="66"/>
      <c r="DNY15" s="66"/>
      <c r="DNZ15" s="66"/>
      <c r="DOA15" s="66"/>
      <c r="DOB15" s="66"/>
      <c r="DOC15" s="66"/>
      <c r="DOD15" s="66"/>
      <c r="DOE15" s="66"/>
      <c r="DOF15" s="66"/>
      <c r="DOG15" s="66"/>
      <c r="DOH15" s="66"/>
      <c r="DOI15" s="66"/>
      <c r="DOJ15" s="66"/>
      <c r="DOK15" s="66"/>
      <c r="DOL15" s="66"/>
      <c r="DOM15" s="66"/>
      <c r="DOO15" s="66"/>
      <c r="DOP15" s="66"/>
      <c r="DOQ15" s="66"/>
      <c r="DOR15" s="66"/>
      <c r="DOS15" s="66"/>
      <c r="DOT15" s="66"/>
      <c r="DOU15" s="66"/>
      <c r="DOV15" s="66"/>
      <c r="DOW15" s="66"/>
      <c r="DOX15" s="66"/>
      <c r="DOY15" s="66"/>
      <c r="DOZ15" s="66"/>
      <c r="DPA15" s="66"/>
      <c r="DPD15" s="66"/>
      <c r="DPG15" s="66"/>
      <c r="DPJ15" s="66"/>
      <c r="DPM15" s="66"/>
      <c r="DPP15" s="66"/>
      <c r="DPS15" s="66"/>
      <c r="DQB15" s="66"/>
      <c r="DQE15" s="66"/>
      <c r="DQH15" s="66"/>
      <c r="DQK15" s="66"/>
      <c r="DQT15" s="66"/>
      <c r="DQZ15" s="66"/>
      <c r="DRC15" s="66"/>
      <c r="DRF15" s="66"/>
      <c r="DRI15" s="66"/>
      <c r="DRO15" s="66"/>
      <c r="DRX15" s="66"/>
      <c r="DRZ15" s="66"/>
      <c r="DSA15" s="66"/>
      <c r="DSC15" s="66"/>
      <c r="DSF15" s="66"/>
      <c r="DSI15" s="66"/>
      <c r="DSL15" s="66"/>
      <c r="DSO15" s="66"/>
      <c r="DSR15" s="66"/>
      <c r="DST15" s="66"/>
      <c r="DSV15" s="66"/>
      <c r="DSY15" s="66"/>
      <c r="DTB15" s="66"/>
      <c r="DTE15" s="66"/>
      <c r="DTH15" s="66"/>
      <c r="DTK15" s="66"/>
      <c r="DTN15" s="66"/>
      <c r="DTQ15" s="66"/>
      <c r="DTS15" s="66"/>
      <c r="DTV15" s="66"/>
      <c r="DUB15" s="66"/>
      <c r="DUH15" s="66"/>
      <c r="DUK15" s="66"/>
      <c r="DUM15" s="66"/>
      <c r="DUO15" s="66"/>
      <c r="DUP15" s="66"/>
      <c r="DUQ15" s="66"/>
      <c r="DUR15" s="66"/>
      <c r="DUS15" s="66"/>
      <c r="DUT15" s="66"/>
      <c r="DVL15" s="66"/>
      <c r="DVM15" s="66"/>
      <c r="DVP15" s="66"/>
      <c r="DVS15" s="66"/>
      <c r="DVU15" s="66"/>
      <c r="DVW15" s="66"/>
      <c r="DVZ15" s="66"/>
      <c r="DWC15" s="66"/>
      <c r="DWF15" s="66"/>
      <c r="DWJ15" s="66"/>
      <c r="DWM15" s="66"/>
      <c r="DWP15" s="66"/>
      <c r="DWX15" s="66"/>
      <c r="DXJ15" s="66"/>
      <c r="DXK15" s="66"/>
      <c r="DXL15" s="66"/>
      <c r="DXM15" s="66"/>
      <c r="DXN15" s="66"/>
      <c r="DXO15" s="66"/>
      <c r="DXP15" s="66"/>
      <c r="DXQ15" s="66"/>
      <c r="DXR15" s="66"/>
      <c r="DXS15" s="66"/>
      <c r="DXT15" s="66"/>
      <c r="DXU15" s="66"/>
      <c r="DXV15" s="66"/>
      <c r="DXW15" s="66"/>
      <c r="DXX15" s="66"/>
      <c r="DXY15" s="66"/>
      <c r="DXZ15" s="66"/>
      <c r="DYA15" s="66"/>
      <c r="DYB15" s="66"/>
      <c r="DYC15" s="66"/>
      <c r="DYD15" s="66"/>
      <c r="DYE15" s="66"/>
      <c r="DYF15" s="66"/>
      <c r="DYG15" s="66"/>
      <c r="DYH15" s="66"/>
      <c r="DYI15" s="66"/>
      <c r="DYK15" s="66"/>
      <c r="DYL15" s="66"/>
      <c r="DYM15" s="66"/>
      <c r="DYN15" s="66"/>
      <c r="DYO15" s="66"/>
      <c r="DYP15" s="66"/>
      <c r="DYQ15" s="66"/>
      <c r="DYR15" s="66"/>
      <c r="DYS15" s="66"/>
      <c r="DYT15" s="66"/>
      <c r="DYU15" s="66"/>
      <c r="DYV15" s="66"/>
      <c r="DYW15" s="66"/>
      <c r="DYZ15" s="66"/>
      <c r="DZC15" s="66"/>
      <c r="DZF15" s="66"/>
      <c r="DZI15" s="66"/>
      <c r="DZL15" s="66"/>
      <c r="DZO15" s="66"/>
      <c r="DZX15" s="66"/>
      <c r="EAA15" s="66"/>
      <c r="EAD15" s="66"/>
      <c r="EAG15" s="66"/>
      <c r="EAP15" s="66"/>
      <c r="EAV15" s="66"/>
      <c r="EAY15" s="66"/>
      <c r="EBB15" s="66"/>
      <c r="EBE15" s="66"/>
      <c r="EBK15" s="66"/>
      <c r="EBT15" s="66"/>
      <c r="EBV15" s="66"/>
      <c r="EBW15" s="66"/>
      <c r="EBY15" s="66"/>
      <c r="ECB15" s="66"/>
      <c r="ECE15" s="66"/>
      <c r="ECH15" s="66"/>
      <c r="ECK15" s="66"/>
      <c r="ECN15" s="66"/>
      <c r="ECP15" s="66"/>
      <c r="ECR15" s="66"/>
      <c r="ECU15" s="66"/>
      <c r="ECX15" s="66"/>
      <c r="EDA15" s="66"/>
      <c r="EDD15" s="66"/>
      <c r="EDG15" s="66"/>
      <c r="EDJ15" s="66"/>
      <c r="EDM15" s="66"/>
      <c r="EDO15" s="66"/>
      <c r="EDR15" s="66"/>
      <c r="EDX15" s="66"/>
      <c r="EED15" s="66"/>
      <c r="EEG15" s="66"/>
      <c r="EEI15" s="66"/>
      <c r="EEK15" s="66"/>
      <c r="EEL15" s="66"/>
      <c r="EEM15" s="66"/>
      <c r="EEN15" s="66"/>
      <c r="EEO15" s="66"/>
      <c r="EEP15" s="66"/>
      <c r="EFH15" s="66"/>
      <c r="EFI15" s="66"/>
      <c r="EFL15" s="66"/>
      <c r="EFO15" s="66"/>
      <c r="EFQ15" s="66"/>
      <c r="EFS15" s="66"/>
      <c r="EFV15" s="66"/>
      <c r="EFY15" s="66"/>
      <c r="EGB15" s="66"/>
      <c r="EGF15" s="66"/>
      <c r="EGI15" s="66"/>
      <c r="EGL15" s="66"/>
      <c r="EGT15" s="66"/>
      <c r="EHF15" s="66"/>
      <c r="EHG15" s="66"/>
      <c r="EHH15" s="66"/>
      <c r="EHI15" s="66"/>
      <c r="EHJ15" s="66"/>
      <c r="EHK15" s="66"/>
      <c r="EHL15" s="66"/>
      <c r="EHM15" s="66"/>
      <c r="EHN15" s="66"/>
      <c r="EHO15" s="66"/>
      <c r="EHP15" s="66"/>
      <c r="EHQ15" s="66"/>
      <c r="EHR15" s="66"/>
      <c r="EHS15" s="66"/>
      <c r="EHT15" s="66"/>
      <c r="EHU15" s="66"/>
      <c r="EHV15" s="66"/>
      <c r="EHW15" s="66"/>
      <c r="EHX15" s="66"/>
      <c r="EHY15" s="66"/>
      <c r="EHZ15" s="66"/>
      <c r="EIA15" s="66"/>
      <c r="EIB15" s="66"/>
      <c r="EIC15" s="66"/>
      <c r="EID15" s="66"/>
      <c r="EIE15" s="66"/>
      <c r="EIG15" s="66"/>
      <c r="EIH15" s="66"/>
      <c r="EII15" s="66"/>
      <c r="EIJ15" s="66"/>
      <c r="EIK15" s="66"/>
      <c r="EIL15" s="66"/>
      <c r="EIM15" s="66"/>
      <c r="EIN15" s="66"/>
      <c r="EIO15" s="66"/>
      <c r="EIP15" s="66"/>
      <c r="EIQ15" s="66"/>
      <c r="EIR15" s="66"/>
      <c r="EIS15" s="66"/>
      <c r="EIV15" s="66"/>
      <c r="EIY15" s="66"/>
      <c r="EJB15" s="66"/>
      <c r="EJE15" s="66"/>
      <c r="EJH15" s="66"/>
      <c r="EJK15" s="66"/>
      <c r="EJT15" s="66"/>
      <c r="EJW15" s="66"/>
      <c r="EJZ15" s="66"/>
      <c r="EKC15" s="66"/>
      <c r="EKL15" s="66"/>
      <c r="EKR15" s="66"/>
      <c r="EKU15" s="66"/>
      <c r="EKX15" s="66"/>
      <c r="ELA15" s="66"/>
      <c r="ELG15" s="66"/>
      <c r="ELP15" s="66"/>
      <c r="ELR15" s="66"/>
      <c r="ELS15" s="66"/>
      <c r="ELU15" s="66"/>
      <c r="ELX15" s="66"/>
      <c r="EMA15" s="66"/>
      <c r="EMD15" s="66"/>
      <c r="EMG15" s="66"/>
      <c r="EMJ15" s="66"/>
      <c r="EML15" s="66"/>
      <c r="EMN15" s="66"/>
      <c r="EMQ15" s="66"/>
      <c r="EMT15" s="66"/>
      <c r="EMW15" s="66"/>
      <c r="EMZ15" s="66"/>
      <c r="ENC15" s="66"/>
      <c r="ENF15" s="66"/>
      <c r="ENI15" s="66"/>
      <c r="ENK15" s="66"/>
      <c r="ENN15" s="66"/>
      <c r="ENT15" s="66"/>
      <c r="ENZ15" s="66"/>
      <c r="EOC15" s="66"/>
      <c r="EOE15" s="66"/>
      <c r="EOG15" s="66"/>
      <c r="EOH15" s="66"/>
      <c r="EOI15" s="66"/>
      <c r="EOJ15" s="66"/>
      <c r="EOK15" s="66"/>
      <c r="EOL15" s="66"/>
      <c r="EPD15" s="66"/>
      <c r="EPE15" s="66"/>
      <c r="EPH15" s="66"/>
      <c r="EPK15" s="66"/>
      <c r="EPM15" s="66"/>
      <c r="EPO15" s="66"/>
      <c r="EPR15" s="66"/>
      <c r="EPU15" s="66"/>
      <c r="EPX15" s="66"/>
      <c r="EQB15" s="66"/>
      <c r="EQE15" s="66"/>
      <c r="EQH15" s="66"/>
      <c r="EQP15" s="66"/>
      <c r="ERB15" s="66"/>
      <c r="ERC15" s="66"/>
      <c r="ERD15" s="66"/>
      <c r="ERE15" s="66"/>
      <c r="ERF15" s="66"/>
      <c r="ERG15" s="66"/>
      <c r="ERH15" s="66"/>
      <c r="ERI15" s="66"/>
      <c r="ERJ15" s="66"/>
      <c r="ERK15" s="66"/>
      <c r="ERL15" s="66"/>
      <c r="ERM15" s="66"/>
      <c r="ERN15" s="66"/>
      <c r="ERO15" s="66"/>
      <c r="ERP15" s="66"/>
      <c r="ERQ15" s="66"/>
      <c r="ERR15" s="66"/>
      <c r="ERS15" s="66"/>
      <c r="ERT15" s="66"/>
      <c r="ERU15" s="66"/>
      <c r="ERV15" s="66"/>
      <c r="ERW15" s="66"/>
      <c r="ERX15" s="66"/>
      <c r="ERY15" s="66"/>
      <c r="ERZ15" s="66"/>
      <c r="ESA15" s="66"/>
      <c r="ESC15" s="66"/>
      <c r="ESD15" s="66"/>
      <c r="ESE15" s="66"/>
      <c r="ESF15" s="66"/>
      <c r="ESG15" s="66"/>
      <c r="ESH15" s="66"/>
      <c r="ESI15" s="66"/>
      <c r="ESJ15" s="66"/>
      <c r="ESK15" s="66"/>
      <c r="ESL15" s="66"/>
      <c r="ESM15" s="66"/>
      <c r="ESN15" s="66"/>
      <c r="ESO15" s="66"/>
      <c r="ESR15" s="66"/>
      <c r="ESU15" s="66"/>
      <c r="ESX15" s="66"/>
      <c r="ETA15" s="66"/>
      <c r="ETD15" s="66"/>
      <c r="ETG15" s="66"/>
      <c r="ETP15" s="66"/>
      <c r="ETS15" s="66"/>
      <c r="ETV15" s="66"/>
      <c r="ETY15" s="66"/>
      <c r="EUH15" s="66"/>
      <c r="EUN15" s="66"/>
      <c r="EUQ15" s="66"/>
      <c r="EUT15" s="66"/>
      <c r="EUW15" s="66"/>
      <c r="EVC15" s="66"/>
      <c r="EVL15" s="66"/>
      <c r="EVN15" s="66"/>
      <c r="EVO15" s="66"/>
      <c r="EVQ15" s="66"/>
      <c r="EVT15" s="66"/>
      <c r="EVW15" s="66"/>
      <c r="EVZ15" s="66"/>
      <c r="EWC15" s="66"/>
      <c r="EWF15" s="66"/>
      <c r="EWH15" s="66"/>
      <c r="EWJ15" s="66"/>
      <c r="EWM15" s="66"/>
      <c r="EWP15" s="66"/>
      <c r="EWS15" s="66"/>
      <c r="EWV15" s="66"/>
      <c r="EWY15" s="66"/>
      <c r="EXB15" s="66"/>
      <c r="EXE15" s="66"/>
      <c r="EXG15" s="66"/>
      <c r="EXJ15" s="66"/>
      <c r="EXP15" s="66"/>
      <c r="EXV15" s="66"/>
      <c r="EXY15" s="66"/>
      <c r="EYA15" s="66"/>
      <c r="EYC15" s="66"/>
      <c r="EYD15" s="66"/>
      <c r="EYE15" s="66"/>
      <c r="EYF15" s="66"/>
      <c r="EYG15" s="66"/>
      <c r="EYH15" s="66"/>
      <c r="EYZ15" s="66"/>
      <c r="EZA15" s="66"/>
      <c r="EZD15" s="66"/>
      <c r="EZG15" s="66"/>
      <c r="EZI15" s="66"/>
      <c r="EZK15" s="66"/>
      <c r="EZN15" s="66"/>
      <c r="EZQ15" s="66"/>
      <c r="EZT15" s="66"/>
      <c r="EZX15" s="66"/>
      <c r="FAA15" s="66"/>
      <c r="FAD15" s="66"/>
      <c r="FAL15" s="66"/>
      <c r="FAX15" s="66"/>
      <c r="FAY15" s="66"/>
      <c r="FAZ15" s="66"/>
      <c r="FBA15" s="66"/>
      <c r="FBB15" s="66"/>
      <c r="FBC15" s="66"/>
      <c r="FBD15" s="66"/>
      <c r="FBE15" s="66"/>
      <c r="FBF15" s="66"/>
      <c r="FBG15" s="66"/>
      <c r="FBH15" s="66"/>
      <c r="FBI15" s="66"/>
      <c r="FBJ15" s="66"/>
      <c r="FBK15" s="66"/>
      <c r="FBL15" s="66"/>
      <c r="FBM15" s="66"/>
      <c r="FBN15" s="66"/>
      <c r="FBO15" s="66"/>
      <c r="FBP15" s="66"/>
      <c r="FBQ15" s="66"/>
      <c r="FBR15" s="66"/>
      <c r="FBS15" s="66"/>
      <c r="FBT15" s="66"/>
      <c r="FBU15" s="66"/>
      <c r="FBV15" s="66"/>
      <c r="FBW15" s="66"/>
      <c r="FBY15" s="66"/>
      <c r="FBZ15" s="66"/>
      <c r="FCA15" s="66"/>
      <c r="FCB15" s="66"/>
      <c r="FCC15" s="66"/>
      <c r="FCD15" s="66"/>
      <c r="FCE15" s="66"/>
      <c r="FCF15" s="66"/>
      <c r="FCG15" s="66"/>
      <c r="FCH15" s="66"/>
      <c r="FCI15" s="66"/>
      <c r="FCJ15" s="66"/>
      <c r="FCK15" s="66"/>
      <c r="FCN15" s="66"/>
      <c r="FCQ15" s="66"/>
      <c r="FCT15" s="66"/>
      <c r="FCW15" s="66"/>
      <c r="FCZ15" s="66"/>
      <c r="FDC15" s="66"/>
      <c r="FDL15" s="66"/>
      <c r="FDO15" s="66"/>
      <c r="FDR15" s="66"/>
      <c r="FDU15" s="66"/>
      <c r="FED15" s="66"/>
      <c r="FEJ15" s="66"/>
      <c r="FEM15" s="66"/>
      <c r="FEP15" s="66"/>
      <c r="FES15" s="66"/>
      <c r="FEY15" s="66"/>
      <c r="FFH15" s="66"/>
      <c r="FFJ15" s="66"/>
      <c r="FFK15" s="66"/>
      <c r="FFM15" s="66"/>
      <c r="FFP15" s="66"/>
      <c r="FFS15" s="66"/>
      <c r="FFV15" s="66"/>
      <c r="FFY15" s="66"/>
      <c r="FGB15" s="66"/>
      <c r="FGD15" s="66"/>
      <c r="FGF15" s="66"/>
      <c r="FGI15" s="66"/>
      <c r="FGL15" s="66"/>
      <c r="FGO15" s="66"/>
      <c r="FGR15" s="66"/>
      <c r="FGU15" s="66"/>
      <c r="FGX15" s="66"/>
      <c r="FHA15" s="66"/>
      <c r="FHC15" s="66"/>
      <c r="FHF15" s="66"/>
      <c r="FHL15" s="66"/>
      <c r="FHR15" s="66"/>
      <c r="FHU15" s="66"/>
      <c r="FHW15" s="66"/>
      <c r="FHY15" s="66"/>
      <c r="FHZ15" s="66"/>
      <c r="FIA15" s="66"/>
      <c r="FIB15" s="66"/>
      <c r="FIC15" s="66"/>
      <c r="FID15" s="66"/>
      <c r="FIV15" s="66"/>
      <c r="FIW15" s="66"/>
      <c r="FIZ15" s="66"/>
      <c r="FJC15" s="66"/>
      <c r="FJE15" s="66"/>
      <c r="FJG15" s="66"/>
      <c r="FJJ15" s="66"/>
      <c r="FJM15" s="66"/>
      <c r="FJP15" s="66"/>
      <c r="FJT15" s="66"/>
      <c r="FJW15" s="66"/>
      <c r="FJZ15" s="66"/>
      <c r="FKH15" s="66"/>
      <c r="FKT15" s="66"/>
      <c r="FKU15" s="66"/>
      <c r="FKV15" s="66"/>
      <c r="FKW15" s="66"/>
      <c r="FKX15" s="66"/>
      <c r="FKY15" s="66"/>
      <c r="FKZ15" s="66"/>
      <c r="FLA15" s="66"/>
      <c r="FLB15" s="66"/>
      <c r="FLC15" s="66"/>
      <c r="FLD15" s="66"/>
      <c r="FLE15" s="66"/>
      <c r="FLF15" s="66"/>
      <c r="FLG15" s="66"/>
      <c r="FLH15" s="66"/>
      <c r="FLI15" s="66"/>
      <c r="FLJ15" s="66"/>
      <c r="FLK15" s="66"/>
      <c r="FLL15" s="66"/>
      <c r="FLM15" s="66"/>
      <c r="FLN15" s="66"/>
      <c r="FLO15" s="66"/>
      <c r="FLP15" s="66"/>
      <c r="FLQ15" s="66"/>
      <c r="FLR15" s="66"/>
      <c r="FLS15" s="66"/>
      <c r="FLU15" s="66"/>
      <c r="FLV15" s="66"/>
      <c r="FLW15" s="66"/>
      <c r="FLX15" s="66"/>
      <c r="FLY15" s="66"/>
      <c r="FLZ15" s="66"/>
      <c r="FMA15" s="66"/>
      <c r="FMB15" s="66"/>
      <c r="FMC15" s="66"/>
      <c r="FMD15" s="66"/>
      <c r="FME15" s="66"/>
      <c r="FMF15" s="66"/>
      <c r="FMG15" s="66"/>
      <c r="FMJ15" s="66"/>
      <c r="FMM15" s="66"/>
      <c r="FMP15" s="66"/>
      <c r="FMS15" s="66"/>
      <c r="FMV15" s="66"/>
      <c r="FMY15" s="66"/>
      <c r="FNH15" s="66"/>
      <c r="FNK15" s="66"/>
      <c r="FNN15" s="66"/>
      <c r="FNQ15" s="66"/>
      <c r="FNZ15" s="66"/>
      <c r="FOF15" s="66"/>
      <c r="FOI15" s="66"/>
      <c r="FOL15" s="66"/>
      <c r="FOO15" s="66"/>
      <c r="FOU15" s="66"/>
      <c r="FPD15" s="66"/>
      <c r="FPF15" s="66"/>
      <c r="FPG15" s="66"/>
      <c r="FPI15" s="66"/>
      <c r="FPL15" s="66"/>
      <c r="FPO15" s="66"/>
      <c r="FPR15" s="66"/>
      <c r="FPU15" s="66"/>
      <c r="FPX15" s="66"/>
      <c r="FPZ15" s="66"/>
      <c r="FQB15" s="66"/>
      <c r="FQE15" s="66"/>
      <c r="FQH15" s="66"/>
      <c r="FQK15" s="66"/>
      <c r="FQN15" s="66"/>
      <c r="FQQ15" s="66"/>
      <c r="FQT15" s="66"/>
      <c r="FQW15" s="66"/>
      <c r="FQY15" s="66"/>
      <c r="FRB15" s="66"/>
      <c r="FRH15" s="66"/>
      <c r="FRN15" s="66"/>
      <c r="FRQ15" s="66"/>
      <c r="FRS15" s="66"/>
      <c r="FRU15" s="66"/>
      <c r="FRV15" s="66"/>
      <c r="FRW15" s="66"/>
      <c r="FRX15" s="66"/>
      <c r="FRY15" s="66"/>
      <c r="FRZ15" s="66"/>
      <c r="FSR15" s="66"/>
      <c r="FSS15" s="66"/>
      <c r="FSV15" s="66"/>
      <c r="FSY15" s="66"/>
      <c r="FTA15" s="66"/>
      <c r="FTC15" s="66"/>
      <c r="FTF15" s="66"/>
      <c r="FTI15" s="66"/>
      <c r="FTL15" s="66"/>
      <c r="FTP15" s="66"/>
      <c r="FTS15" s="66"/>
      <c r="FTV15" s="66"/>
      <c r="FUD15" s="66"/>
      <c r="FUP15" s="66"/>
      <c r="FUQ15" s="66"/>
      <c r="FUR15" s="66"/>
      <c r="FUS15" s="66"/>
      <c r="FUT15" s="66"/>
      <c r="FUU15" s="66"/>
      <c r="FUV15" s="66"/>
      <c r="FUW15" s="66"/>
      <c r="FUX15" s="66"/>
      <c r="FUY15" s="66"/>
      <c r="FUZ15" s="66"/>
      <c r="FVA15" s="66"/>
      <c r="FVB15" s="66"/>
      <c r="FVC15" s="66"/>
      <c r="FVD15" s="66"/>
      <c r="FVE15" s="66"/>
      <c r="FVF15" s="66"/>
      <c r="FVG15" s="66"/>
      <c r="FVH15" s="66"/>
      <c r="FVI15" s="66"/>
      <c r="FVJ15" s="66"/>
      <c r="FVK15" s="66"/>
      <c r="FVL15" s="66"/>
      <c r="FVM15" s="66"/>
      <c r="FVN15" s="66"/>
      <c r="FVO15" s="66"/>
      <c r="FVQ15" s="66"/>
      <c r="FVR15" s="66"/>
      <c r="FVS15" s="66"/>
      <c r="FVT15" s="66"/>
      <c r="FVU15" s="66"/>
      <c r="FVV15" s="66"/>
      <c r="FVW15" s="66"/>
      <c r="FVX15" s="66"/>
      <c r="FVY15" s="66"/>
      <c r="FVZ15" s="66"/>
      <c r="FWA15" s="66"/>
      <c r="FWB15" s="66"/>
      <c r="FWC15" s="66"/>
      <c r="FWF15" s="66"/>
      <c r="FWI15" s="66"/>
      <c r="FWL15" s="66"/>
      <c r="FWO15" s="66"/>
      <c r="FWR15" s="66"/>
      <c r="FWU15" s="66"/>
      <c r="FXD15" s="66"/>
      <c r="FXG15" s="66"/>
      <c r="FXJ15" s="66"/>
      <c r="FXM15" s="66"/>
      <c r="FXV15" s="66"/>
      <c r="FYB15" s="66"/>
      <c r="FYE15" s="66"/>
      <c r="FYH15" s="66"/>
      <c r="FYK15" s="66"/>
      <c r="FYQ15" s="66"/>
      <c r="FYZ15" s="66"/>
      <c r="FZB15" s="66"/>
      <c r="FZC15" s="66"/>
      <c r="FZE15" s="66"/>
      <c r="FZH15" s="66"/>
      <c r="FZK15" s="66"/>
      <c r="FZN15" s="66"/>
      <c r="FZQ15" s="66"/>
      <c r="FZT15" s="66"/>
      <c r="FZV15" s="66"/>
      <c r="FZX15" s="66"/>
      <c r="GAA15" s="66"/>
      <c r="GAD15" s="66"/>
      <c r="GAG15" s="66"/>
      <c r="GAJ15" s="66"/>
      <c r="GAM15" s="66"/>
      <c r="GAP15" s="66"/>
      <c r="GAS15" s="66"/>
      <c r="GAU15" s="66"/>
      <c r="GAX15" s="66"/>
      <c r="GBD15" s="66"/>
      <c r="GBJ15" s="66"/>
      <c r="GBM15" s="66"/>
      <c r="GBO15" s="66"/>
      <c r="GBQ15" s="66"/>
      <c r="GBR15" s="66"/>
      <c r="GBS15" s="66"/>
      <c r="GBT15" s="66"/>
      <c r="GBU15" s="66"/>
      <c r="GBV15" s="66"/>
      <c r="GCN15" s="66"/>
      <c r="GCO15" s="66"/>
      <c r="GCR15" s="66"/>
      <c r="GCU15" s="66"/>
      <c r="GCW15" s="66"/>
      <c r="GCY15" s="66"/>
      <c r="GDB15" s="66"/>
      <c r="GDE15" s="66"/>
      <c r="GDH15" s="66"/>
      <c r="GDL15" s="66"/>
      <c r="GDO15" s="66"/>
      <c r="GDR15" s="66"/>
      <c r="GDZ15" s="66"/>
      <c r="GEL15" s="66"/>
      <c r="GEM15" s="66"/>
      <c r="GEN15" s="66"/>
      <c r="GEO15" s="66"/>
      <c r="GEP15" s="66"/>
      <c r="GEQ15" s="66"/>
      <c r="GER15" s="66"/>
      <c r="GES15" s="66"/>
      <c r="GET15" s="66"/>
      <c r="GEU15" s="66"/>
      <c r="GEV15" s="66"/>
      <c r="GEW15" s="66"/>
      <c r="GEX15" s="66"/>
      <c r="GEY15" s="66"/>
      <c r="GEZ15" s="66"/>
      <c r="GFA15" s="66"/>
      <c r="GFB15" s="66"/>
      <c r="GFC15" s="66"/>
      <c r="GFD15" s="66"/>
      <c r="GFE15" s="66"/>
      <c r="GFF15" s="66"/>
      <c r="GFG15" s="66"/>
      <c r="GFH15" s="66"/>
      <c r="GFI15" s="66"/>
      <c r="GFJ15" s="66"/>
      <c r="GFK15" s="66"/>
      <c r="GFM15" s="66"/>
      <c r="GFN15" s="66"/>
      <c r="GFO15" s="66"/>
      <c r="GFP15" s="66"/>
      <c r="GFQ15" s="66"/>
      <c r="GFR15" s="66"/>
      <c r="GFS15" s="66"/>
      <c r="GFT15" s="66"/>
      <c r="GFU15" s="66"/>
      <c r="GFV15" s="66"/>
      <c r="GFW15" s="66"/>
      <c r="GFX15" s="66"/>
      <c r="GFY15" s="66"/>
      <c r="GGB15" s="66"/>
      <c r="GGE15" s="66"/>
      <c r="GGH15" s="66"/>
      <c r="GGK15" s="66"/>
      <c r="GGN15" s="66"/>
      <c r="GGQ15" s="66"/>
      <c r="GGZ15" s="66"/>
      <c r="GHC15" s="66"/>
      <c r="GHF15" s="66"/>
      <c r="GHI15" s="66"/>
      <c r="GHR15" s="66"/>
      <c r="GHX15" s="66"/>
      <c r="GIA15" s="66"/>
      <c r="GID15" s="66"/>
      <c r="GIG15" s="66"/>
      <c r="GIM15" s="66"/>
      <c r="GIV15" s="66"/>
      <c r="GIX15" s="66"/>
      <c r="GIY15" s="66"/>
      <c r="GJA15" s="66"/>
      <c r="GJD15" s="66"/>
      <c r="GJG15" s="66"/>
      <c r="GJJ15" s="66"/>
      <c r="GJM15" s="66"/>
      <c r="GJP15" s="66"/>
      <c r="GJR15" s="66"/>
      <c r="GJT15" s="66"/>
      <c r="GJW15" s="66"/>
      <c r="GJZ15" s="66"/>
      <c r="GKC15" s="66"/>
      <c r="GKF15" s="66"/>
      <c r="GKI15" s="66"/>
      <c r="GKL15" s="66"/>
      <c r="GKO15" s="66"/>
      <c r="GKQ15" s="66"/>
      <c r="GKT15" s="66"/>
      <c r="GKZ15" s="66"/>
      <c r="GLF15" s="66"/>
      <c r="GLI15" s="66"/>
      <c r="GLK15" s="66"/>
      <c r="GLM15" s="66"/>
      <c r="GLN15" s="66"/>
      <c r="GLO15" s="66"/>
      <c r="GLP15" s="66"/>
      <c r="GLQ15" s="66"/>
      <c r="GLR15" s="66"/>
      <c r="GMJ15" s="66"/>
      <c r="GMK15" s="66"/>
      <c r="GMN15" s="66"/>
      <c r="GMQ15" s="66"/>
      <c r="GMS15" s="66"/>
      <c r="GMU15" s="66"/>
      <c r="GMX15" s="66"/>
      <c r="GNA15" s="66"/>
      <c r="GND15" s="66"/>
      <c r="GNH15" s="66"/>
      <c r="GNK15" s="66"/>
      <c r="GNN15" s="66"/>
      <c r="GNV15" s="66"/>
      <c r="GOH15" s="66"/>
      <c r="GOI15" s="66"/>
      <c r="GOJ15" s="66"/>
      <c r="GOK15" s="66"/>
      <c r="GOL15" s="66"/>
      <c r="GOM15" s="66"/>
      <c r="GON15" s="66"/>
      <c r="GOO15" s="66"/>
      <c r="GOP15" s="66"/>
      <c r="GOQ15" s="66"/>
      <c r="GOR15" s="66"/>
      <c r="GOS15" s="66"/>
      <c r="GOT15" s="66"/>
      <c r="GOU15" s="66"/>
      <c r="GOV15" s="66"/>
      <c r="GOW15" s="66"/>
      <c r="GOX15" s="66"/>
      <c r="GOY15" s="66"/>
      <c r="GOZ15" s="66"/>
      <c r="GPA15" s="66"/>
      <c r="GPB15" s="66"/>
      <c r="GPC15" s="66"/>
      <c r="GPD15" s="66"/>
      <c r="GPE15" s="66"/>
      <c r="GPF15" s="66"/>
      <c r="GPG15" s="66"/>
      <c r="GPI15" s="66"/>
      <c r="GPJ15" s="66"/>
      <c r="GPK15" s="66"/>
      <c r="GPL15" s="66"/>
      <c r="GPM15" s="66"/>
      <c r="GPN15" s="66"/>
      <c r="GPO15" s="66"/>
      <c r="GPP15" s="66"/>
      <c r="GPQ15" s="66"/>
      <c r="GPR15" s="66"/>
      <c r="GPS15" s="66"/>
      <c r="GPT15" s="66"/>
      <c r="GPU15" s="66"/>
      <c r="GPX15" s="66"/>
      <c r="GQA15" s="66"/>
      <c r="GQD15" s="66"/>
      <c r="GQG15" s="66"/>
      <c r="GQJ15" s="66"/>
      <c r="GQM15" s="66"/>
      <c r="GQV15" s="66"/>
      <c r="GQY15" s="66"/>
      <c r="GRB15" s="66"/>
      <c r="GRE15" s="66"/>
      <c r="GRN15" s="66"/>
      <c r="GRT15" s="66"/>
      <c r="GRW15" s="66"/>
      <c r="GRZ15" s="66"/>
      <c r="GSC15" s="66"/>
      <c r="GSI15" s="66"/>
      <c r="GSR15" s="66"/>
      <c r="GST15" s="66"/>
      <c r="GSU15" s="66"/>
      <c r="GSW15" s="66"/>
      <c r="GSZ15" s="66"/>
      <c r="GTC15" s="66"/>
      <c r="GTF15" s="66"/>
      <c r="GTI15" s="66"/>
      <c r="GTL15" s="66"/>
      <c r="GTN15" s="66"/>
      <c r="GTP15" s="66"/>
      <c r="GTS15" s="66"/>
      <c r="GTV15" s="66"/>
      <c r="GTY15" s="66"/>
      <c r="GUB15" s="66"/>
      <c r="GUE15" s="66"/>
      <c r="GUH15" s="66"/>
      <c r="GUK15" s="66"/>
      <c r="GUM15" s="66"/>
      <c r="GUP15" s="66"/>
      <c r="GUV15" s="66"/>
      <c r="GVB15" s="66"/>
      <c r="GVE15" s="66"/>
      <c r="GVG15" s="66"/>
      <c r="GVI15" s="66"/>
      <c r="GVJ15" s="66"/>
      <c r="GVK15" s="66"/>
      <c r="GVL15" s="66"/>
      <c r="GVM15" s="66"/>
      <c r="GVN15" s="66"/>
      <c r="GWF15" s="66"/>
      <c r="GWG15" s="66"/>
      <c r="GWJ15" s="66"/>
      <c r="GWM15" s="66"/>
      <c r="GWO15" s="66"/>
      <c r="GWQ15" s="66"/>
      <c r="GWT15" s="66"/>
      <c r="GWW15" s="66"/>
      <c r="GWZ15" s="66"/>
      <c r="GXD15" s="66"/>
      <c r="GXG15" s="66"/>
      <c r="GXJ15" s="66"/>
      <c r="GXR15" s="66"/>
      <c r="GYD15" s="66"/>
      <c r="GYE15" s="66"/>
      <c r="GYF15" s="66"/>
      <c r="GYG15" s="66"/>
      <c r="GYH15" s="66"/>
      <c r="GYI15" s="66"/>
      <c r="GYJ15" s="66"/>
      <c r="GYK15" s="66"/>
      <c r="GYL15" s="66"/>
      <c r="GYM15" s="66"/>
      <c r="GYN15" s="66"/>
      <c r="GYO15" s="66"/>
      <c r="GYP15" s="66"/>
      <c r="GYQ15" s="66"/>
      <c r="GYR15" s="66"/>
      <c r="GYS15" s="66"/>
      <c r="GYT15" s="66"/>
      <c r="GYU15" s="66"/>
      <c r="GYV15" s="66"/>
      <c r="GYW15" s="66"/>
      <c r="GYX15" s="66"/>
      <c r="GYY15" s="66"/>
      <c r="GYZ15" s="66"/>
      <c r="GZA15" s="66"/>
      <c r="GZB15" s="66"/>
      <c r="GZC15" s="66"/>
      <c r="GZE15" s="66"/>
      <c r="GZF15" s="66"/>
      <c r="GZG15" s="66"/>
      <c r="GZH15" s="66"/>
      <c r="GZI15" s="66"/>
      <c r="GZJ15" s="66"/>
      <c r="GZK15" s="66"/>
      <c r="GZL15" s="66"/>
      <c r="GZM15" s="66"/>
      <c r="GZN15" s="66"/>
      <c r="GZO15" s="66"/>
      <c r="GZP15" s="66"/>
      <c r="GZQ15" s="66"/>
      <c r="GZT15" s="66"/>
      <c r="GZW15" s="66"/>
      <c r="GZZ15" s="66"/>
      <c r="HAC15" s="66"/>
      <c r="HAF15" s="66"/>
      <c r="HAI15" s="66"/>
      <c r="HAR15" s="66"/>
      <c r="HAU15" s="66"/>
      <c r="HAX15" s="66"/>
      <c r="HBA15" s="66"/>
      <c r="HBJ15" s="66"/>
      <c r="HBP15" s="66"/>
      <c r="HBS15" s="66"/>
      <c r="HBV15" s="66"/>
      <c r="HBY15" s="66"/>
      <c r="HCE15" s="66"/>
      <c r="HCN15" s="66"/>
      <c r="HCP15" s="66"/>
      <c r="HCQ15" s="66"/>
      <c r="HCS15" s="66"/>
      <c r="HCV15" s="66"/>
      <c r="HCY15" s="66"/>
      <c r="HDB15" s="66"/>
      <c r="HDE15" s="66"/>
      <c r="HDH15" s="66"/>
      <c r="HDJ15" s="66"/>
      <c r="HDL15" s="66"/>
      <c r="HDO15" s="66"/>
      <c r="HDR15" s="66"/>
      <c r="HDU15" s="66"/>
      <c r="HDX15" s="66"/>
      <c r="HEA15" s="66"/>
      <c r="HED15" s="66"/>
      <c r="HEG15" s="66"/>
      <c r="HEI15" s="66"/>
      <c r="HEL15" s="66"/>
      <c r="HER15" s="66"/>
      <c r="HEX15" s="66"/>
      <c r="HFA15" s="66"/>
      <c r="HFC15" s="66"/>
      <c r="HFE15" s="66"/>
      <c r="HFF15" s="66"/>
      <c r="HFG15" s="66"/>
      <c r="HFH15" s="66"/>
      <c r="HFI15" s="66"/>
      <c r="HFJ15" s="66"/>
      <c r="HGB15" s="66"/>
      <c r="HGC15" s="66"/>
      <c r="HGF15" s="66"/>
      <c r="HGI15" s="66"/>
      <c r="HGK15" s="66"/>
      <c r="HGM15" s="66"/>
      <c r="HGP15" s="66"/>
      <c r="HGS15" s="66"/>
      <c r="HGV15" s="66"/>
      <c r="HGZ15" s="66"/>
      <c r="HHC15" s="66"/>
      <c r="HHF15" s="66"/>
      <c r="HHN15" s="66"/>
      <c r="HHZ15" s="66"/>
      <c r="HIA15" s="66"/>
      <c r="HIB15" s="66"/>
      <c r="HIC15" s="66"/>
      <c r="HID15" s="66"/>
      <c r="HIE15" s="66"/>
      <c r="HIF15" s="66"/>
      <c r="HIG15" s="66"/>
      <c r="HIH15" s="66"/>
      <c r="HII15" s="66"/>
      <c r="HIJ15" s="66"/>
      <c r="HIK15" s="66"/>
      <c r="HIL15" s="66"/>
      <c r="HIM15" s="66"/>
      <c r="HIN15" s="66"/>
      <c r="HIO15" s="66"/>
      <c r="HIP15" s="66"/>
      <c r="HIQ15" s="66"/>
      <c r="HIR15" s="66"/>
      <c r="HIS15" s="66"/>
      <c r="HIT15" s="66"/>
      <c r="HIU15" s="66"/>
      <c r="HIV15" s="66"/>
      <c r="HIW15" s="66"/>
      <c r="HIX15" s="66"/>
      <c r="HIY15" s="66"/>
      <c r="HJA15" s="66"/>
      <c r="HJB15" s="66"/>
      <c r="HJC15" s="66"/>
      <c r="HJD15" s="66"/>
      <c r="HJE15" s="66"/>
      <c r="HJF15" s="66"/>
      <c r="HJG15" s="66"/>
      <c r="HJH15" s="66"/>
      <c r="HJI15" s="66"/>
      <c r="HJJ15" s="66"/>
      <c r="HJK15" s="66"/>
      <c r="HJL15" s="66"/>
      <c r="HJM15" s="66"/>
      <c r="HJP15" s="66"/>
      <c r="HJS15" s="66"/>
      <c r="HJV15" s="66"/>
      <c r="HJY15" s="66"/>
      <c r="HKB15" s="66"/>
      <c r="HKE15" s="66"/>
      <c r="HKN15" s="66"/>
      <c r="HKQ15" s="66"/>
      <c r="HKT15" s="66"/>
      <c r="HKW15" s="66"/>
      <c r="HLF15" s="66"/>
      <c r="HLL15" s="66"/>
      <c r="HLO15" s="66"/>
      <c r="HLR15" s="66"/>
      <c r="HLU15" s="66"/>
      <c r="HMA15" s="66"/>
      <c r="HMJ15" s="66"/>
      <c r="HML15" s="66"/>
      <c r="HMM15" s="66"/>
      <c r="HMO15" s="66"/>
      <c r="HMR15" s="66"/>
      <c r="HMU15" s="66"/>
      <c r="HMX15" s="66"/>
      <c r="HNA15" s="66"/>
      <c r="HND15" s="66"/>
      <c r="HNF15" s="66"/>
      <c r="HNH15" s="66"/>
      <c r="HNK15" s="66"/>
      <c r="HNN15" s="66"/>
      <c r="HNQ15" s="66"/>
      <c r="HNT15" s="66"/>
      <c r="HNW15" s="66"/>
      <c r="HNZ15" s="66"/>
      <c r="HOC15" s="66"/>
      <c r="HOE15" s="66"/>
      <c r="HOH15" s="66"/>
      <c r="HON15" s="66"/>
      <c r="HOT15" s="66"/>
      <c r="HOW15" s="66"/>
      <c r="HOY15" s="66"/>
      <c r="HPA15" s="66"/>
      <c r="HPB15" s="66"/>
      <c r="HPC15" s="66"/>
      <c r="HPD15" s="66"/>
      <c r="HPE15" s="66"/>
      <c r="HPF15" s="66"/>
      <c r="HPX15" s="66"/>
      <c r="HPY15" s="66"/>
      <c r="HQB15" s="66"/>
      <c r="HQE15" s="66"/>
      <c r="HQG15" s="66"/>
      <c r="HQI15" s="66"/>
      <c r="HQL15" s="66"/>
      <c r="HQO15" s="66"/>
      <c r="HQR15" s="66"/>
      <c r="HQV15" s="66"/>
      <c r="HQY15" s="66"/>
      <c r="HRB15" s="66"/>
      <c r="HRJ15" s="66"/>
      <c r="HRV15" s="66"/>
      <c r="HRW15" s="66"/>
      <c r="HRX15" s="66"/>
      <c r="HRY15" s="66"/>
      <c r="HRZ15" s="66"/>
      <c r="HSA15" s="66"/>
      <c r="HSB15" s="66"/>
      <c r="HSC15" s="66"/>
      <c r="HSD15" s="66"/>
      <c r="HSE15" s="66"/>
      <c r="HSF15" s="66"/>
      <c r="HSG15" s="66"/>
      <c r="HSH15" s="66"/>
      <c r="HSI15" s="66"/>
      <c r="HSJ15" s="66"/>
      <c r="HSK15" s="66"/>
      <c r="HSL15" s="66"/>
      <c r="HSM15" s="66"/>
      <c r="HSN15" s="66"/>
      <c r="HSO15" s="66"/>
      <c r="HSP15" s="66"/>
      <c r="HSQ15" s="66"/>
      <c r="HSR15" s="66"/>
      <c r="HSS15" s="66"/>
      <c r="HST15" s="66"/>
      <c r="HSU15" s="66"/>
      <c r="HSW15" s="66"/>
      <c r="HSX15" s="66"/>
      <c r="HSY15" s="66"/>
      <c r="HSZ15" s="66"/>
      <c r="HTA15" s="66"/>
      <c r="HTB15" s="66"/>
      <c r="HTC15" s="66"/>
      <c r="HTD15" s="66"/>
      <c r="HTE15" s="66"/>
      <c r="HTF15" s="66"/>
      <c r="HTG15" s="66"/>
      <c r="HTH15" s="66"/>
      <c r="HTI15" s="66"/>
      <c r="HTL15" s="66"/>
      <c r="HTO15" s="66"/>
      <c r="HTR15" s="66"/>
      <c r="HTU15" s="66"/>
      <c r="HTX15" s="66"/>
      <c r="HUA15" s="66"/>
      <c r="HUJ15" s="66"/>
      <c r="HUM15" s="66"/>
      <c r="HUP15" s="66"/>
      <c r="HUS15" s="66"/>
      <c r="HVB15" s="66"/>
      <c r="HVH15" s="66"/>
      <c r="HVK15" s="66"/>
      <c r="HVN15" s="66"/>
      <c r="HVQ15" s="66"/>
      <c r="HVW15" s="66"/>
      <c r="HWF15" s="66"/>
      <c r="HWH15" s="66"/>
      <c r="HWI15" s="66"/>
      <c r="HWK15" s="66"/>
      <c r="HWN15" s="66"/>
      <c r="HWQ15" s="66"/>
      <c r="HWT15" s="66"/>
      <c r="HWW15" s="66"/>
      <c r="HWZ15" s="66"/>
      <c r="HXB15" s="66"/>
      <c r="HXD15" s="66"/>
      <c r="HXG15" s="66"/>
      <c r="HXJ15" s="66"/>
      <c r="HXM15" s="66"/>
      <c r="HXP15" s="66"/>
      <c r="HXS15" s="66"/>
      <c r="HXV15" s="66"/>
      <c r="HXY15" s="66"/>
      <c r="HYA15" s="66"/>
      <c r="HYD15" s="66"/>
      <c r="HYJ15" s="66"/>
      <c r="HYP15" s="66"/>
      <c r="HYS15" s="66"/>
      <c r="HYU15" s="66"/>
      <c r="HYW15" s="66"/>
      <c r="HYX15" s="66"/>
      <c r="HYY15" s="66"/>
      <c r="HYZ15" s="66"/>
      <c r="HZA15" s="66"/>
      <c r="HZB15" s="66"/>
      <c r="HZT15" s="66"/>
      <c r="HZU15" s="66"/>
      <c r="HZX15" s="66"/>
      <c r="IAA15" s="66"/>
      <c r="IAC15" s="66"/>
      <c r="IAE15" s="66"/>
      <c r="IAH15" s="66"/>
      <c r="IAK15" s="66"/>
      <c r="IAN15" s="66"/>
      <c r="IAR15" s="66"/>
      <c r="IAU15" s="66"/>
      <c r="IAX15" s="66"/>
      <c r="IBF15" s="66"/>
      <c r="IBR15" s="66"/>
      <c r="IBS15" s="66"/>
      <c r="IBT15" s="66"/>
      <c r="IBU15" s="66"/>
      <c r="IBV15" s="66"/>
      <c r="IBW15" s="66"/>
      <c r="IBX15" s="66"/>
      <c r="IBY15" s="66"/>
      <c r="IBZ15" s="66"/>
      <c r="ICA15" s="66"/>
      <c r="ICB15" s="66"/>
      <c r="ICC15" s="66"/>
      <c r="ICD15" s="66"/>
      <c r="ICE15" s="66"/>
      <c r="ICF15" s="66"/>
      <c r="ICG15" s="66"/>
      <c r="ICH15" s="66"/>
      <c r="ICI15" s="66"/>
      <c r="ICJ15" s="66"/>
      <c r="ICK15" s="66"/>
      <c r="ICL15" s="66"/>
      <c r="ICM15" s="66"/>
      <c r="ICN15" s="66"/>
      <c r="ICO15" s="66"/>
      <c r="ICP15" s="66"/>
      <c r="ICQ15" s="66"/>
      <c r="ICS15" s="66"/>
      <c r="ICT15" s="66"/>
      <c r="ICU15" s="66"/>
      <c r="ICV15" s="66"/>
      <c r="ICW15" s="66"/>
      <c r="ICX15" s="66"/>
      <c r="ICY15" s="66"/>
      <c r="ICZ15" s="66"/>
      <c r="IDA15" s="66"/>
      <c r="IDB15" s="66"/>
      <c r="IDC15" s="66"/>
      <c r="IDD15" s="66"/>
      <c r="IDE15" s="66"/>
      <c r="IDH15" s="66"/>
      <c r="IDK15" s="66"/>
      <c r="IDN15" s="66"/>
      <c r="IDQ15" s="66"/>
      <c r="IDT15" s="66"/>
      <c r="IDW15" s="66"/>
      <c r="IEF15" s="66"/>
      <c r="IEI15" s="66"/>
      <c r="IEL15" s="66"/>
      <c r="IEO15" s="66"/>
      <c r="IEX15" s="66"/>
      <c r="IFD15" s="66"/>
      <c r="IFG15" s="66"/>
      <c r="IFJ15" s="66"/>
      <c r="IFM15" s="66"/>
      <c r="IFS15" s="66"/>
      <c r="IGB15" s="66"/>
      <c r="IGD15" s="66"/>
      <c r="IGE15" s="66"/>
      <c r="IGG15" s="66"/>
      <c r="IGJ15" s="66"/>
      <c r="IGM15" s="66"/>
      <c r="IGP15" s="66"/>
      <c r="IGS15" s="66"/>
      <c r="IGV15" s="66"/>
      <c r="IGX15" s="66"/>
      <c r="IGZ15" s="66"/>
      <c r="IHC15" s="66"/>
      <c r="IHF15" s="66"/>
      <c r="IHI15" s="66"/>
      <c r="IHL15" s="66"/>
      <c r="IHO15" s="66"/>
      <c r="IHR15" s="66"/>
      <c r="IHU15" s="66"/>
      <c r="IHW15" s="66"/>
      <c r="IHZ15" s="66"/>
      <c r="IIF15" s="66"/>
      <c r="IIL15" s="66"/>
      <c r="IIO15" s="66"/>
      <c r="IIQ15" s="66"/>
      <c r="IIS15" s="66"/>
      <c r="IIT15" s="66"/>
      <c r="IIU15" s="66"/>
      <c r="IIV15" s="66"/>
      <c r="IIW15" s="66"/>
      <c r="IIX15" s="66"/>
      <c r="IJP15" s="66"/>
      <c r="IJQ15" s="66"/>
      <c r="IJT15" s="66"/>
      <c r="IJW15" s="66"/>
      <c r="IJY15" s="66"/>
      <c r="IKA15" s="66"/>
      <c r="IKD15" s="66"/>
      <c r="IKG15" s="66"/>
      <c r="IKJ15" s="66"/>
      <c r="IKN15" s="66"/>
      <c r="IKQ15" s="66"/>
      <c r="IKT15" s="66"/>
      <c r="ILB15" s="66"/>
      <c r="ILN15" s="66"/>
      <c r="ILO15" s="66"/>
      <c r="ILP15" s="66"/>
      <c r="ILQ15" s="66"/>
      <c r="ILR15" s="66"/>
      <c r="ILS15" s="66"/>
      <c r="ILT15" s="66"/>
      <c r="ILU15" s="66"/>
      <c r="ILV15" s="66"/>
      <c r="ILW15" s="66"/>
      <c r="ILX15" s="66"/>
      <c r="ILY15" s="66"/>
      <c r="ILZ15" s="66"/>
      <c r="IMA15" s="66"/>
      <c r="IMB15" s="66"/>
      <c r="IMC15" s="66"/>
      <c r="IMD15" s="66"/>
      <c r="IME15" s="66"/>
      <c r="IMF15" s="66"/>
      <c r="IMG15" s="66"/>
      <c r="IMH15" s="66"/>
      <c r="IMI15" s="66"/>
      <c r="IMJ15" s="66"/>
      <c r="IMK15" s="66"/>
      <c r="IML15" s="66"/>
      <c r="IMM15" s="66"/>
      <c r="IMO15" s="66"/>
      <c r="IMP15" s="66"/>
      <c r="IMQ15" s="66"/>
      <c r="IMR15" s="66"/>
      <c r="IMS15" s="66"/>
      <c r="IMT15" s="66"/>
      <c r="IMU15" s="66"/>
      <c r="IMV15" s="66"/>
      <c r="IMW15" s="66"/>
      <c r="IMX15" s="66"/>
      <c r="IMY15" s="66"/>
      <c r="IMZ15" s="66"/>
      <c r="INA15" s="66"/>
      <c r="IND15" s="66"/>
      <c r="ING15" s="66"/>
      <c r="INJ15" s="66"/>
      <c r="INM15" s="66"/>
      <c r="INP15" s="66"/>
      <c r="INS15" s="66"/>
      <c r="IOB15" s="66"/>
      <c r="IOE15" s="66"/>
      <c r="IOH15" s="66"/>
      <c r="IOK15" s="66"/>
      <c r="IOT15" s="66"/>
      <c r="IOZ15" s="66"/>
      <c r="IPC15" s="66"/>
      <c r="IPF15" s="66"/>
      <c r="IPI15" s="66"/>
      <c r="IPO15" s="66"/>
      <c r="IPX15" s="66"/>
      <c r="IPZ15" s="66"/>
      <c r="IQA15" s="66"/>
      <c r="IQC15" s="66"/>
      <c r="IQF15" s="66"/>
      <c r="IQI15" s="66"/>
      <c r="IQL15" s="66"/>
      <c r="IQO15" s="66"/>
      <c r="IQR15" s="66"/>
      <c r="IQT15" s="66"/>
      <c r="IQV15" s="66"/>
      <c r="IQY15" s="66"/>
      <c r="IRB15" s="66"/>
      <c r="IRE15" s="66"/>
      <c r="IRH15" s="66"/>
      <c r="IRK15" s="66"/>
      <c r="IRN15" s="66"/>
      <c r="IRQ15" s="66"/>
      <c r="IRS15" s="66"/>
      <c r="IRV15" s="66"/>
      <c r="ISB15" s="66"/>
      <c r="ISH15" s="66"/>
      <c r="ISK15" s="66"/>
      <c r="ISM15" s="66"/>
      <c r="ISO15" s="66"/>
      <c r="ISP15" s="66"/>
      <c r="ISQ15" s="66"/>
      <c r="ISR15" s="66"/>
      <c r="ISS15" s="66"/>
      <c r="IST15" s="66"/>
      <c r="ITL15" s="66"/>
      <c r="ITM15" s="66"/>
      <c r="ITP15" s="66"/>
      <c r="ITS15" s="66"/>
      <c r="ITU15" s="66"/>
      <c r="ITW15" s="66"/>
      <c r="ITZ15" s="66"/>
      <c r="IUC15" s="66"/>
      <c r="IUF15" s="66"/>
      <c r="IUJ15" s="66"/>
      <c r="IUM15" s="66"/>
      <c r="IUP15" s="66"/>
      <c r="IUX15" s="66"/>
      <c r="IVJ15" s="66"/>
      <c r="IVK15" s="66"/>
      <c r="IVL15" s="66"/>
      <c r="IVM15" s="66"/>
      <c r="IVN15" s="66"/>
      <c r="IVO15" s="66"/>
      <c r="IVP15" s="66"/>
      <c r="IVQ15" s="66"/>
      <c r="IVR15" s="66"/>
      <c r="IVS15" s="66"/>
      <c r="IVT15" s="66"/>
      <c r="IVU15" s="66"/>
      <c r="IVV15" s="66"/>
      <c r="IVW15" s="66"/>
      <c r="IVX15" s="66"/>
      <c r="IVY15" s="66"/>
      <c r="IVZ15" s="66"/>
      <c r="IWA15" s="66"/>
      <c r="IWB15" s="66"/>
      <c r="IWC15" s="66"/>
      <c r="IWD15" s="66"/>
      <c r="IWE15" s="66"/>
      <c r="IWF15" s="66"/>
      <c r="IWG15" s="66"/>
      <c r="IWH15" s="66"/>
      <c r="IWI15" s="66"/>
      <c r="IWK15" s="66"/>
      <c r="IWL15" s="66"/>
      <c r="IWM15" s="66"/>
      <c r="IWN15" s="66"/>
      <c r="IWO15" s="66"/>
      <c r="IWP15" s="66"/>
      <c r="IWQ15" s="66"/>
      <c r="IWR15" s="66"/>
      <c r="IWS15" s="66"/>
      <c r="IWT15" s="66"/>
      <c r="IWU15" s="66"/>
      <c r="IWV15" s="66"/>
      <c r="IWW15" s="66"/>
      <c r="IWZ15" s="66"/>
      <c r="IXC15" s="66"/>
      <c r="IXF15" s="66"/>
      <c r="IXI15" s="66"/>
      <c r="IXL15" s="66"/>
      <c r="IXO15" s="66"/>
      <c r="IXX15" s="66"/>
      <c r="IYA15" s="66"/>
      <c r="IYD15" s="66"/>
      <c r="IYG15" s="66"/>
      <c r="IYP15" s="66"/>
      <c r="IYV15" s="66"/>
      <c r="IYY15" s="66"/>
      <c r="IZB15" s="66"/>
      <c r="IZE15" s="66"/>
      <c r="IZK15" s="66"/>
      <c r="IZT15" s="66"/>
      <c r="IZV15" s="66"/>
      <c r="IZW15" s="66"/>
      <c r="IZY15" s="66"/>
      <c r="JAB15" s="66"/>
      <c r="JAE15" s="66"/>
      <c r="JAH15" s="66"/>
      <c r="JAK15" s="66"/>
      <c r="JAN15" s="66"/>
      <c r="JAP15" s="66"/>
      <c r="JAR15" s="66"/>
      <c r="JAU15" s="66"/>
      <c r="JAX15" s="66"/>
      <c r="JBA15" s="66"/>
      <c r="JBD15" s="66"/>
      <c r="JBG15" s="66"/>
      <c r="JBJ15" s="66"/>
      <c r="JBM15" s="66"/>
      <c r="JBO15" s="66"/>
      <c r="JBR15" s="66"/>
      <c r="JBX15" s="66"/>
      <c r="JCD15" s="66"/>
      <c r="JCG15" s="66"/>
      <c r="JCI15" s="66"/>
      <c r="JCK15" s="66"/>
      <c r="JCL15" s="66"/>
      <c r="JCM15" s="66"/>
      <c r="JCN15" s="66"/>
      <c r="JCO15" s="66"/>
      <c r="JCP15" s="66"/>
      <c r="JDH15" s="66"/>
      <c r="JDI15" s="66"/>
      <c r="JDL15" s="66"/>
      <c r="JDO15" s="66"/>
      <c r="JDQ15" s="66"/>
      <c r="JDS15" s="66"/>
      <c r="JDV15" s="66"/>
      <c r="JDY15" s="66"/>
      <c r="JEB15" s="66"/>
      <c r="JEF15" s="66"/>
      <c r="JEI15" s="66"/>
      <c r="JEL15" s="66"/>
      <c r="JET15" s="66"/>
      <c r="JFF15" s="66"/>
      <c r="JFG15" s="66"/>
      <c r="JFH15" s="66"/>
      <c r="JFI15" s="66"/>
      <c r="JFJ15" s="66"/>
      <c r="JFK15" s="66"/>
      <c r="JFL15" s="66"/>
      <c r="JFM15" s="66"/>
      <c r="JFN15" s="66"/>
      <c r="JFO15" s="66"/>
      <c r="JFP15" s="66"/>
      <c r="JFQ15" s="66"/>
      <c r="JFR15" s="66"/>
      <c r="JFS15" s="66"/>
      <c r="JFT15" s="66"/>
      <c r="JFU15" s="66"/>
      <c r="JFV15" s="66"/>
      <c r="JFW15" s="66"/>
      <c r="JFX15" s="66"/>
      <c r="JFY15" s="66"/>
      <c r="JFZ15" s="66"/>
      <c r="JGA15" s="66"/>
      <c r="JGB15" s="66"/>
      <c r="JGC15" s="66"/>
      <c r="JGD15" s="66"/>
      <c r="JGE15" s="66"/>
      <c r="JGG15" s="66"/>
      <c r="JGH15" s="66"/>
      <c r="JGI15" s="66"/>
      <c r="JGJ15" s="66"/>
      <c r="JGK15" s="66"/>
      <c r="JGL15" s="66"/>
      <c r="JGM15" s="66"/>
      <c r="JGN15" s="66"/>
      <c r="JGO15" s="66"/>
      <c r="JGP15" s="66"/>
      <c r="JGQ15" s="66"/>
      <c r="JGR15" s="66"/>
      <c r="JGS15" s="66"/>
      <c r="JGV15" s="66"/>
      <c r="JGY15" s="66"/>
      <c r="JHB15" s="66"/>
      <c r="JHE15" s="66"/>
      <c r="JHH15" s="66"/>
      <c r="JHK15" s="66"/>
      <c r="JHT15" s="66"/>
      <c r="JHW15" s="66"/>
      <c r="JHZ15" s="66"/>
      <c r="JIC15" s="66"/>
      <c r="JIL15" s="66"/>
      <c r="JIR15" s="66"/>
      <c r="JIU15" s="66"/>
      <c r="JIX15" s="66"/>
      <c r="JJA15" s="66"/>
      <c r="JJG15" s="66"/>
      <c r="JJP15" s="66"/>
      <c r="JJR15" s="66"/>
      <c r="JJS15" s="66"/>
      <c r="JJU15" s="66"/>
      <c r="JJX15" s="66"/>
      <c r="JKA15" s="66"/>
      <c r="JKD15" s="66"/>
      <c r="JKG15" s="66"/>
      <c r="JKJ15" s="66"/>
      <c r="JKL15" s="66"/>
      <c r="JKN15" s="66"/>
      <c r="JKQ15" s="66"/>
      <c r="JKT15" s="66"/>
      <c r="JKW15" s="66"/>
      <c r="JKZ15" s="66"/>
      <c r="JLC15" s="66"/>
      <c r="JLF15" s="66"/>
      <c r="JLI15" s="66"/>
      <c r="JLK15" s="66"/>
      <c r="JLN15" s="66"/>
      <c r="JLT15" s="66"/>
      <c r="JLZ15" s="66"/>
      <c r="JMC15" s="66"/>
      <c r="JME15" s="66"/>
      <c r="JMG15" s="66"/>
      <c r="JMH15" s="66"/>
      <c r="JMI15" s="66"/>
      <c r="JMJ15" s="66"/>
      <c r="JMK15" s="66"/>
      <c r="JML15" s="66"/>
      <c r="JND15" s="66"/>
      <c r="JNE15" s="66"/>
      <c r="JNH15" s="66"/>
      <c r="JNK15" s="66"/>
      <c r="JNM15" s="66"/>
      <c r="JNO15" s="66"/>
      <c r="JNR15" s="66"/>
      <c r="JNU15" s="66"/>
      <c r="JNX15" s="66"/>
      <c r="JOB15" s="66"/>
      <c r="JOE15" s="66"/>
      <c r="JOH15" s="66"/>
      <c r="JOP15" s="66"/>
      <c r="JPB15" s="66"/>
      <c r="JPC15" s="66"/>
      <c r="JPD15" s="66"/>
      <c r="JPE15" s="66"/>
      <c r="JPF15" s="66"/>
      <c r="JPG15" s="66"/>
      <c r="JPH15" s="66"/>
      <c r="JPI15" s="66"/>
      <c r="JPJ15" s="66"/>
      <c r="JPK15" s="66"/>
      <c r="JPL15" s="66"/>
      <c r="JPM15" s="66"/>
      <c r="JPN15" s="66"/>
      <c r="JPO15" s="66"/>
      <c r="JPP15" s="66"/>
      <c r="JPQ15" s="66"/>
      <c r="JPR15" s="66"/>
      <c r="JPS15" s="66"/>
      <c r="JPT15" s="66"/>
      <c r="JPU15" s="66"/>
      <c r="JPV15" s="66"/>
      <c r="JPW15" s="66"/>
      <c r="JPX15" s="66"/>
      <c r="JPY15" s="66"/>
      <c r="JPZ15" s="66"/>
      <c r="JQA15" s="66"/>
      <c r="JQC15" s="66"/>
      <c r="JQD15" s="66"/>
      <c r="JQE15" s="66"/>
      <c r="JQF15" s="66"/>
      <c r="JQG15" s="66"/>
      <c r="JQH15" s="66"/>
      <c r="JQI15" s="66"/>
      <c r="JQJ15" s="66"/>
      <c r="JQK15" s="66"/>
      <c r="JQL15" s="66"/>
      <c r="JQM15" s="66"/>
      <c r="JQN15" s="66"/>
      <c r="JQO15" s="66"/>
      <c r="JQR15" s="66"/>
      <c r="JQU15" s="66"/>
      <c r="JQX15" s="66"/>
      <c r="JRA15" s="66"/>
      <c r="JRD15" s="66"/>
      <c r="JRG15" s="66"/>
      <c r="JRP15" s="66"/>
      <c r="JRS15" s="66"/>
      <c r="JRV15" s="66"/>
      <c r="JRY15" s="66"/>
      <c r="JSH15" s="66"/>
      <c r="JSN15" s="66"/>
      <c r="JSQ15" s="66"/>
      <c r="JST15" s="66"/>
      <c r="JSW15" s="66"/>
      <c r="JTC15" s="66"/>
      <c r="JTL15" s="66"/>
      <c r="JTN15" s="66"/>
      <c r="JTO15" s="66"/>
      <c r="JTQ15" s="66"/>
      <c r="JTT15" s="66"/>
      <c r="JTW15" s="66"/>
      <c r="JTZ15" s="66"/>
      <c r="JUC15" s="66"/>
      <c r="JUF15" s="66"/>
      <c r="JUH15" s="66"/>
      <c r="JUJ15" s="66"/>
      <c r="JUM15" s="66"/>
      <c r="JUP15" s="66"/>
      <c r="JUS15" s="66"/>
      <c r="JUV15" s="66"/>
      <c r="JUY15" s="66"/>
      <c r="JVB15" s="66"/>
      <c r="JVE15" s="66"/>
      <c r="JVG15" s="66"/>
      <c r="JVJ15" s="66"/>
      <c r="JVP15" s="66"/>
      <c r="JVV15" s="66"/>
      <c r="JVY15" s="66"/>
      <c r="JWA15" s="66"/>
      <c r="JWC15" s="66"/>
      <c r="JWD15" s="66"/>
      <c r="JWE15" s="66"/>
      <c r="JWF15" s="66"/>
      <c r="JWG15" s="66"/>
      <c r="JWH15" s="66"/>
      <c r="JWZ15" s="66"/>
      <c r="JXA15" s="66"/>
      <c r="JXD15" s="66"/>
      <c r="JXG15" s="66"/>
      <c r="JXI15" s="66"/>
      <c r="JXK15" s="66"/>
      <c r="JXN15" s="66"/>
      <c r="JXQ15" s="66"/>
      <c r="JXT15" s="66"/>
      <c r="JXX15" s="66"/>
      <c r="JYA15" s="66"/>
      <c r="JYD15" s="66"/>
      <c r="JYL15" s="66"/>
      <c r="JYX15" s="66"/>
      <c r="JYY15" s="66"/>
      <c r="JYZ15" s="66"/>
      <c r="JZA15" s="66"/>
      <c r="JZB15" s="66"/>
      <c r="JZC15" s="66"/>
      <c r="JZD15" s="66"/>
      <c r="JZE15" s="66"/>
      <c r="JZF15" s="66"/>
      <c r="JZG15" s="66"/>
      <c r="JZH15" s="66"/>
      <c r="JZI15" s="66"/>
      <c r="JZJ15" s="66"/>
      <c r="JZK15" s="66"/>
      <c r="JZL15" s="66"/>
      <c r="JZM15" s="66"/>
      <c r="JZN15" s="66"/>
      <c r="JZO15" s="66"/>
      <c r="JZP15" s="66"/>
      <c r="JZQ15" s="66"/>
      <c r="JZR15" s="66"/>
      <c r="JZS15" s="66"/>
      <c r="JZT15" s="66"/>
      <c r="JZU15" s="66"/>
      <c r="JZV15" s="66"/>
      <c r="JZW15" s="66"/>
      <c r="JZY15" s="66"/>
      <c r="JZZ15" s="66"/>
      <c r="KAA15" s="66"/>
      <c r="KAB15" s="66"/>
      <c r="KAC15" s="66"/>
      <c r="KAD15" s="66"/>
      <c r="KAE15" s="66"/>
      <c r="KAF15" s="66"/>
      <c r="KAG15" s="66"/>
      <c r="KAH15" s="66"/>
      <c r="KAI15" s="66"/>
      <c r="KAJ15" s="66"/>
      <c r="KAK15" s="66"/>
      <c r="KAN15" s="66"/>
      <c r="KAQ15" s="66"/>
      <c r="KAT15" s="66"/>
      <c r="KAW15" s="66"/>
      <c r="KAZ15" s="66"/>
      <c r="KBC15" s="66"/>
      <c r="KBL15" s="66"/>
      <c r="KBO15" s="66"/>
      <c r="KBR15" s="66"/>
      <c r="KBU15" s="66"/>
      <c r="KCD15" s="66"/>
      <c r="KCJ15" s="66"/>
      <c r="KCM15" s="66"/>
      <c r="KCP15" s="66"/>
      <c r="KCS15" s="66"/>
      <c r="KCY15" s="66"/>
      <c r="KDH15" s="66"/>
      <c r="KDJ15" s="66"/>
      <c r="KDK15" s="66"/>
      <c r="KDM15" s="66"/>
      <c r="KDP15" s="66"/>
      <c r="KDS15" s="66"/>
      <c r="KDV15" s="66"/>
      <c r="KDY15" s="66"/>
      <c r="KEB15" s="66"/>
      <c r="KED15" s="66"/>
      <c r="KEF15" s="66"/>
      <c r="KEI15" s="66"/>
      <c r="KEL15" s="66"/>
      <c r="KEO15" s="66"/>
      <c r="KER15" s="66"/>
      <c r="KEU15" s="66"/>
      <c r="KEX15" s="66"/>
      <c r="KFA15" s="66"/>
      <c r="KFC15" s="66"/>
      <c r="KFF15" s="66"/>
      <c r="KFL15" s="66"/>
      <c r="KFR15" s="66"/>
      <c r="KFU15" s="66"/>
      <c r="KFW15" s="66"/>
      <c r="KFY15" s="66"/>
      <c r="KFZ15" s="66"/>
      <c r="KGA15" s="66"/>
      <c r="KGB15" s="66"/>
      <c r="KGC15" s="66"/>
      <c r="KGD15" s="66"/>
      <c r="KGV15" s="66"/>
      <c r="KGW15" s="66"/>
      <c r="KGZ15" s="66"/>
      <c r="KHC15" s="66"/>
      <c r="KHE15" s="66"/>
      <c r="KHG15" s="66"/>
      <c r="KHJ15" s="66"/>
      <c r="KHM15" s="66"/>
      <c r="KHP15" s="66"/>
      <c r="KHT15" s="66"/>
      <c r="KHW15" s="66"/>
      <c r="KHZ15" s="66"/>
      <c r="KIH15" s="66"/>
      <c r="KIT15" s="66"/>
      <c r="KIU15" s="66"/>
      <c r="KIV15" s="66"/>
      <c r="KIW15" s="66"/>
      <c r="KIX15" s="66"/>
      <c r="KIY15" s="66"/>
      <c r="KIZ15" s="66"/>
      <c r="KJA15" s="66"/>
      <c r="KJB15" s="66"/>
      <c r="KJC15" s="66"/>
      <c r="KJD15" s="66"/>
      <c r="KJE15" s="66"/>
      <c r="KJF15" s="66"/>
      <c r="KJG15" s="66"/>
      <c r="KJH15" s="66"/>
      <c r="KJI15" s="66"/>
      <c r="KJJ15" s="66"/>
      <c r="KJK15" s="66"/>
      <c r="KJL15" s="66"/>
      <c r="KJM15" s="66"/>
      <c r="KJN15" s="66"/>
      <c r="KJO15" s="66"/>
      <c r="KJP15" s="66"/>
      <c r="KJQ15" s="66"/>
      <c r="KJR15" s="66"/>
      <c r="KJS15" s="66"/>
      <c r="KJU15" s="66"/>
      <c r="KJV15" s="66"/>
      <c r="KJW15" s="66"/>
      <c r="KJX15" s="66"/>
      <c r="KJY15" s="66"/>
      <c r="KJZ15" s="66"/>
      <c r="KKA15" s="66"/>
      <c r="KKB15" s="66"/>
      <c r="KKC15" s="66"/>
      <c r="KKD15" s="66"/>
      <c r="KKE15" s="66"/>
      <c r="KKF15" s="66"/>
      <c r="KKG15" s="66"/>
      <c r="KKJ15" s="66"/>
      <c r="KKM15" s="66"/>
      <c r="KKP15" s="66"/>
      <c r="KKS15" s="66"/>
      <c r="KKV15" s="66"/>
      <c r="KKY15" s="66"/>
      <c r="KLH15" s="66"/>
      <c r="KLK15" s="66"/>
      <c r="KLN15" s="66"/>
      <c r="KLQ15" s="66"/>
      <c r="KLZ15" s="66"/>
      <c r="KMF15" s="66"/>
      <c r="KMI15" s="66"/>
      <c r="KML15" s="66"/>
      <c r="KMO15" s="66"/>
      <c r="KMU15" s="66"/>
      <c r="KND15" s="66"/>
      <c r="KNF15" s="66"/>
      <c r="KNG15" s="66"/>
      <c r="KNI15" s="66"/>
      <c r="KNL15" s="66"/>
      <c r="KNO15" s="66"/>
      <c r="KNR15" s="66"/>
      <c r="KNU15" s="66"/>
      <c r="KNX15" s="66"/>
      <c r="KNZ15" s="66"/>
      <c r="KOB15" s="66"/>
      <c r="KOE15" s="66"/>
      <c r="KOH15" s="66"/>
      <c r="KOK15" s="66"/>
      <c r="KON15" s="66"/>
      <c r="KOQ15" s="66"/>
      <c r="KOT15" s="66"/>
      <c r="KOW15" s="66"/>
      <c r="KOY15" s="66"/>
      <c r="KPB15" s="66"/>
      <c r="KPH15" s="66"/>
      <c r="KPN15" s="66"/>
      <c r="KPQ15" s="66"/>
      <c r="KPS15" s="66"/>
      <c r="KPU15" s="66"/>
      <c r="KPV15" s="66"/>
      <c r="KPW15" s="66"/>
      <c r="KPX15" s="66"/>
      <c r="KPY15" s="66"/>
      <c r="KPZ15" s="66"/>
      <c r="KQR15" s="66"/>
      <c r="KQS15" s="66"/>
      <c r="KQV15" s="66"/>
      <c r="KQY15" s="66"/>
      <c r="KRA15" s="66"/>
      <c r="KRC15" s="66"/>
      <c r="KRF15" s="66"/>
      <c r="KRI15" s="66"/>
      <c r="KRL15" s="66"/>
      <c r="KRP15" s="66"/>
      <c r="KRS15" s="66"/>
      <c r="KRV15" s="66"/>
      <c r="KSD15" s="66"/>
      <c r="KSP15" s="66"/>
      <c r="KSQ15" s="66"/>
      <c r="KSR15" s="66"/>
      <c r="KSS15" s="66"/>
      <c r="KST15" s="66"/>
      <c r="KSU15" s="66"/>
      <c r="KSV15" s="66"/>
      <c r="KSW15" s="66"/>
      <c r="KSX15" s="66"/>
      <c r="KSY15" s="66"/>
      <c r="KSZ15" s="66"/>
      <c r="KTA15" s="66"/>
      <c r="KTB15" s="66"/>
      <c r="KTC15" s="66"/>
      <c r="KTD15" s="66"/>
      <c r="KTE15" s="66"/>
      <c r="KTF15" s="66"/>
      <c r="KTG15" s="66"/>
      <c r="KTH15" s="66"/>
      <c r="KTI15" s="66"/>
      <c r="KTJ15" s="66"/>
      <c r="KTK15" s="66"/>
      <c r="KTL15" s="66"/>
      <c r="KTM15" s="66"/>
      <c r="KTN15" s="66"/>
      <c r="KTO15" s="66"/>
      <c r="KTQ15" s="66"/>
      <c r="KTR15" s="66"/>
      <c r="KTS15" s="66"/>
      <c r="KTT15" s="66"/>
      <c r="KTU15" s="66"/>
      <c r="KTV15" s="66"/>
      <c r="KTW15" s="66"/>
      <c r="KTX15" s="66"/>
      <c r="KTY15" s="66"/>
      <c r="KTZ15" s="66"/>
      <c r="KUA15" s="66"/>
      <c r="KUB15" s="66"/>
      <c r="KUC15" s="66"/>
      <c r="KUF15" s="66"/>
      <c r="KUI15" s="66"/>
      <c r="KUL15" s="66"/>
      <c r="KUO15" s="66"/>
      <c r="KUR15" s="66"/>
      <c r="KUU15" s="66"/>
      <c r="KVD15" s="66"/>
      <c r="KVG15" s="66"/>
      <c r="KVJ15" s="66"/>
      <c r="KVM15" s="66"/>
      <c r="KVV15" s="66"/>
      <c r="KWB15" s="66"/>
      <c r="KWE15" s="66"/>
      <c r="KWH15" s="66"/>
      <c r="KWK15" s="66"/>
      <c r="KWQ15" s="66"/>
      <c r="KWZ15" s="66"/>
      <c r="KXB15" s="66"/>
      <c r="KXC15" s="66"/>
      <c r="KXE15" s="66"/>
      <c r="KXH15" s="66"/>
      <c r="KXK15" s="66"/>
      <c r="KXN15" s="66"/>
      <c r="KXQ15" s="66"/>
      <c r="KXT15" s="66"/>
      <c r="KXV15" s="66"/>
      <c r="KXX15" s="66"/>
      <c r="KYA15" s="66"/>
      <c r="KYD15" s="66"/>
      <c r="KYG15" s="66"/>
      <c r="KYJ15" s="66"/>
      <c r="KYM15" s="66"/>
      <c r="KYP15" s="66"/>
      <c r="KYS15" s="66"/>
      <c r="KYU15" s="66"/>
      <c r="KYX15" s="66"/>
      <c r="KZD15" s="66"/>
      <c r="KZJ15" s="66"/>
      <c r="KZM15" s="66"/>
      <c r="KZO15" s="66"/>
      <c r="KZQ15" s="66"/>
      <c r="KZR15" s="66"/>
      <c r="KZS15" s="66"/>
      <c r="KZT15" s="66"/>
      <c r="KZU15" s="66"/>
      <c r="KZV15" s="66"/>
      <c r="LAN15" s="66"/>
      <c r="LAO15" s="66"/>
      <c r="LAR15" s="66"/>
      <c r="LAU15" s="66"/>
      <c r="LAW15" s="66"/>
      <c r="LAY15" s="66"/>
      <c r="LBB15" s="66"/>
      <c r="LBE15" s="66"/>
      <c r="LBH15" s="66"/>
      <c r="LBL15" s="66"/>
      <c r="LBO15" s="66"/>
      <c r="LBR15" s="66"/>
      <c r="LBZ15" s="66"/>
      <c r="LCL15" s="66"/>
      <c r="LCM15" s="66"/>
      <c r="LCN15" s="66"/>
      <c r="LCO15" s="66"/>
      <c r="LCP15" s="66"/>
      <c r="LCQ15" s="66"/>
      <c r="LCR15" s="66"/>
      <c r="LCS15" s="66"/>
      <c r="LCT15" s="66"/>
      <c r="LCU15" s="66"/>
      <c r="LCV15" s="66"/>
      <c r="LCW15" s="66"/>
      <c r="LCX15" s="66"/>
      <c r="LCY15" s="66"/>
      <c r="LCZ15" s="66"/>
      <c r="LDA15" s="66"/>
      <c r="LDB15" s="66"/>
      <c r="LDC15" s="66"/>
      <c r="LDD15" s="66"/>
      <c r="LDE15" s="66"/>
      <c r="LDF15" s="66"/>
      <c r="LDG15" s="66"/>
      <c r="LDH15" s="66"/>
      <c r="LDI15" s="66"/>
      <c r="LDJ15" s="66"/>
      <c r="LDK15" s="66"/>
      <c r="LDM15" s="66"/>
      <c r="LDN15" s="66"/>
      <c r="LDO15" s="66"/>
      <c r="LDP15" s="66"/>
      <c r="LDQ15" s="66"/>
      <c r="LDR15" s="66"/>
      <c r="LDS15" s="66"/>
      <c r="LDT15" s="66"/>
      <c r="LDU15" s="66"/>
      <c r="LDV15" s="66"/>
      <c r="LDW15" s="66"/>
      <c r="LDX15" s="66"/>
      <c r="LDY15" s="66"/>
      <c r="LEB15" s="66"/>
      <c r="LEE15" s="66"/>
      <c r="LEH15" s="66"/>
      <c r="LEK15" s="66"/>
      <c r="LEN15" s="66"/>
      <c r="LEQ15" s="66"/>
      <c r="LEZ15" s="66"/>
      <c r="LFC15" s="66"/>
      <c r="LFF15" s="66"/>
      <c r="LFI15" s="66"/>
      <c r="LFR15" s="66"/>
      <c r="LFX15" s="66"/>
      <c r="LGA15" s="66"/>
      <c r="LGD15" s="66"/>
      <c r="LGG15" s="66"/>
      <c r="LGM15" s="66"/>
      <c r="LGV15" s="66"/>
      <c r="LGX15" s="66"/>
      <c r="LGY15" s="66"/>
      <c r="LHA15" s="66"/>
      <c r="LHD15" s="66"/>
      <c r="LHG15" s="66"/>
      <c r="LHJ15" s="66"/>
      <c r="LHM15" s="66"/>
      <c r="LHP15" s="66"/>
      <c r="LHR15" s="66"/>
      <c r="LHT15" s="66"/>
      <c r="LHW15" s="66"/>
      <c r="LHZ15" s="66"/>
      <c r="LIC15" s="66"/>
      <c r="LIF15" s="66"/>
      <c r="LII15" s="66"/>
      <c r="LIL15" s="66"/>
      <c r="LIO15" s="66"/>
      <c r="LIQ15" s="66"/>
      <c r="LIT15" s="66"/>
      <c r="LIZ15" s="66"/>
      <c r="LJF15" s="66"/>
      <c r="LJI15" s="66"/>
      <c r="LJK15" s="66"/>
      <c r="LJM15" s="66"/>
      <c r="LJN15" s="66"/>
      <c r="LJO15" s="66"/>
      <c r="LJP15" s="66"/>
      <c r="LJQ15" s="66"/>
      <c r="LJR15" s="66"/>
      <c r="LKJ15" s="66"/>
      <c r="LKK15" s="66"/>
      <c r="LKN15" s="66"/>
      <c r="LKQ15" s="66"/>
      <c r="LKS15" s="66"/>
      <c r="LKU15" s="66"/>
      <c r="LKX15" s="66"/>
      <c r="LLA15" s="66"/>
      <c r="LLD15" s="66"/>
      <c r="LLH15" s="66"/>
      <c r="LLK15" s="66"/>
      <c r="LLN15" s="66"/>
      <c r="LLV15" s="66"/>
      <c r="LMH15" s="66"/>
      <c r="LMI15" s="66"/>
      <c r="LMJ15" s="66"/>
      <c r="LMK15" s="66"/>
      <c r="LML15" s="66"/>
      <c r="LMM15" s="66"/>
      <c r="LMN15" s="66"/>
      <c r="LMO15" s="66"/>
      <c r="LMP15" s="66"/>
      <c r="LMQ15" s="66"/>
      <c r="LMR15" s="66"/>
      <c r="LMS15" s="66"/>
      <c r="LMT15" s="66"/>
      <c r="LMU15" s="66"/>
      <c r="LMV15" s="66"/>
      <c r="LMW15" s="66"/>
      <c r="LMX15" s="66"/>
      <c r="LMY15" s="66"/>
      <c r="LMZ15" s="66"/>
      <c r="LNA15" s="66"/>
      <c r="LNB15" s="66"/>
      <c r="LNC15" s="66"/>
      <c r="LND15" s="66"/>
      <c r="LNE15" s="66"/>
      <c r="LNF15" s="66"/>
      <c r="LNG15" s="66"/>
      <c r="LNI15" s="66"/>
      <c r="LNJ15" s="66"/>
      <c r="LNK15" s="66"/>
      <c r="LNL15" s="66"/>
      <c r="LNM15" s="66"/>
      <c r="LNN15" s="66"/>
      <c r="LNO15" s="66"/>
      <c r="LNP15" s="66"/>
      <c r="LNQ15" s="66"/>
      <c r="LNR15" s="66"/>
      <c r="LNS15" s="66"/>
      <c r="LNT15" s="66"/>
      <c r="LNU15" s="66"/>
      <c r="LNX15" s="66"/>
      <c r="LOA15" s="66"/>
      <c r="LOD15" s="66"/>
      <c r="LOG15" s="66"/>
      <c r="LOJ15" s="66"/>
      <c r="LOM15" s="66"/>
      <c r="LOV15" s="66"/>
      <c r="LOY15" s="66"/>
      <c r="LPB15" s="66"/>
      <c r="LPE15" s="66"/>
      <c r="LPN15" s="66"/>
      <c r="LPT15" s="66"/>
      <c r="LPW15" s="66"/>
      <c r="LPZ15" s="66"/>
      <c r="LQC15" s="66"/>
      <c r="LQI15" s="66"/>
      <c r="LQR15" s="66"/>
      <c r="LQT15" s="66"/>
      <c r="LQU15" s="66"/>
      <c r="LQW15" s="66"/>
      <c r="LQZ15" s="66"/>
      <c r="LRC15" s="66"/>
      <c r="LRF15" s="66"/>
      <c r="LRI15" s="66"/>
      <c r="LRL15" s="66"/>
      <c r="LRN15" s="66"/>
      <c r="LRP15" s="66"/>
      <c r="LRS15" s="66"/>
      <c r="LRV15" s="66"/>
      <c r="LRY15" s="66"/>
      <c r="LSB15" s="66"/>
      <c r="LSE15" s="66"/>
      <c r="LSH15" s="66"/>
      <c r="LSK15" s="66"/>
      <c r="LSM15" s="66"/>
      <c r="LSP15" s="66"/>
      <c r="LSV15" s="66"/>
      <c r="LTB15" s="66"/>
      <c r="LTE15" s="66"/>
      <c r="LTG15" s="66"/>
      <c r="LTI15" s="66"/>
      <c r="LTJ15" s="66"/>
      <c r="LTK15" s="66"/>
      <c r="LTL15" s="66"/>
      <c r="LTM15" s="66"/>
      <c r="LTN15" s="66"/>
      <c r="LUF15" s="66"/>
      <c r="LUG15" s="66"/>
      <c r="LUJ15" s="66"/>
      <c r="LUM15" s="66"/>
      <c r="LUO15" s="66"/>
      <c r="LUQ15" s="66"/>
      <c r="LUT15" s="66"/>
      <c r="LUW15" s="66"/>
      <c r="LUZ15" s="66"/>
      <c r="LVD15" s="66"/>
      <c r="LVG15" s="66"/>
      <c r="LVJ15" s="66"/>
      <c r="LVR15" s="66"/>
      <c r="LWD15" s="66"/>
      <c r="LWE15" s="66"/>
      <c r="LWF15" s="66"/>
      <c r="LWG15" s="66"/>
      <c r="LWH15" s="66"/>
      <c r="LWI15" s="66"/>
      <c r="LWJ15" s="66"/>
      <c r="LWK15" s="66"/>
      <c r="LWL15" s="66"/>
      <c r="LWM15" s="66"/>
      <c r="LWN15" s="66"/>
      <c r="LWO15" s="66"/>
      <c r="LWP15" s="66"/>
      <c r="LWQ15" s="66"/>
      <c r="LWR15" s="66"/>
      <c r="LWS15" s="66"/>
      <c r="LWT15" s="66"/>
      <c r="LWU15" s="66"/>
      <c r="LWV15" s="66"/>
      <c r="LWW15" s="66"/>
      <c r="LWX15" s="66"/>
      <c r="LWY15" s="66"/>
      <c r="LWZ15" s="66"/>
      <c r="LXA15" s="66"/>
      <c r="LXB15" s="66"/>
      <c r="LXC15" s="66"/>
      <c r="LXE15" s="66"/>
      <c r="LXF15" s="66"/>
      <c r="LXG15" s="66"/>
      <c r="LXH15" s="66"/>
      <c r="LXI15" s="66"/>
      <c r="LXJ15" s="66"/>
      <c r="LXK15" s="66"/>
      <c r="LXL15" s="66"/>
      <c r="LXM15" s="66"/>
      <c r="LXN15" s="66"/>
      <c r="LXO15" s="66"/>
      <c r="LXP15" s="66"/>
      <c r="LXQ15" s="66"/>
      <c r="LXT15" s="66"/>
      <c r="LXW15" s="66"/>
      <c r="LXZ15" s="66"/>
      <c r="LYC15" s="66"/>
      <c r="LYF15" s="66"/>
      <c r="LYI15" s="66"/>
      <c r="LYR15" s="66"/>
      <c r="LYU15" s="66"/>
      <c r="LYX15" s="66"/>
      <c r="LZA15" s="66"/>
      <c r="LZJ15" s="66"/>
      <c r="LZP15" s="66"/>
      <c r="LZS15" s="66"/>
      <c r="LZV15" s="66"/>
      <c r="LZY15" s="66"/>
      <c r="MAE15" s="66"/>
      <c r="MAN15" s="66"/>
      <c r="MAP15" s="66"/>
      <c r="MAQ15" s="66"/>
      <c r="MAS15" s="66"/>
      <c r="MAV15" s="66"/>
      <c r="MAY15" s="66"/>
      <c r="MBB15" s="66"/>
      <c r="MBE15" s="66"/>
      <c r="MBH15" s="66"/>
      <c r="MBJ15" s="66"/>
      <c r="MBL15" s="66"/>
      <c r="MBO15" s="66"/>
      <c r="MBR15" s="66"/>
      <c r="MBU15" s="66"/>
      <c r="MBX15" s="66"/>
      <c r="MCA15" s="66"/>
      <c r="MCD15" s="66"/>
      <c r="MCG15" s="66"/>
      <c r="MCI15" s="66"/>
      <c r="MCL15" s="66"/>
      <c r="MCR15" s="66"/>
      <c r="MCX15" s="66"/>
      <c r="MDA15" s="66"/>
      <c r="MDC15" s="66"/>
      <c r="MDE15" s="66"/>
      <c r="MDF15" s="66"/>
      <c r="MDG15" s="66"/>
      <c r="MDH15" s="66"/>
      <c r="MDI15" s="66"/>
      <c r="MDJ15" s="66"/>
      <c r="MEB15" s="66"/>
      <c r="MEC15" s="66"/>
      <c r="MEF15" s="66"/>
      <c r="MEI15" s="66"/>
      <c r="MEK15" s="66"/>
      <c r="MEM15" s="66"/>
      <c r="MEP15" s="66"/>
      <c r="MES15" s="66"/>
      <c r="MEV15" s="66"/>
      <c r="MEZ15" s="66"/>
      <c r="MFC15" s="66"/>
      <c r="MFF15" s="66"/>
      <c r="MFN15" s="66"/>
      <c r="MFZ15" s="66"/>
      <c r="MGA15" s="66"/>
      <c r="MGB15" s="66"/>
      <c r="MGC15" s="66"/>
      <c r="MGD15" s="66"/>
      <c r="MGE15" s="66"/>
      <c r="MGF15" s="66"/>
      <c r="MGG15" s="66"/>
      <c r="MGH15" s="66"/>
      <c r="MGI15" s="66"/>
      <c r="MGJ15" s="66"/>
      <c r="MGK15" s="66"/>
      <c r="MGL15" s="66"/>
      <c r="MGM15" s="66"/>
      <c r="MGN15" s="66"/>
      <c r="MGO15" s="66"/>
      <c r="MGP15" s="66"/>
      <c r="MGQ15" s="66"/>
      <c r="MGR15" s="66"/>
      <c r="MGS15" s="66"/>
      <c r="MGT15" s="66"/>
      <c r="MGU15" s="66"/>
      <c r="MGV15" s="66"/>
      <c r="MGW15" s="66"/>
      <c r="MGX15" s="66"/>
      <c r="MGY15" s="66"/>
      <c r="MHA15" s="66"/>
      <c r="MHB15" s="66"/>
      <c r="MHC15" s="66"/>
      <c r="MHD15" s="66"/>
      <c r="MHE15" s="66"/>
      <c r="MHF15" s="66"/>
      <c r="MHG15" s="66"/>
      <c r="MHH15" s="66"/>
      <c r="MHI15" s="66"/>
      <c r="MHJ15" s="66"/>
      <c r="MHK15" s="66"/>
      <c r="MHL15" s="66"/>
      <c r="MHM15" s="66"/>
      <c r="MHP15" s="66"/>
      <c r="MHS15" s="66"/>
      <c r="MHV15" s="66"/>
      <c r="MHY15" s="66"/>
      <c r="MIB15" s="66"/>
      <c r="MIE15" s="66"/>
      <c r="MIN15" s="66"/>
      <c r="MIQ15" s="66"/>
      <c r="MIT15" s="66"/>
      <c r="MIW15" s="66"/>
      <c r="MJF15" s="66"/>
      <c r="MJL15" s="66"/>
      <c r="MJO15" s="66"/>
      <c r="MJR15" s="66"/>
      <c r="MJU15" s="66"/>
      <c r="MKA15" s="66"/>
      <c r="MKJ15" s="66"/>
      <c r="MKL15" s="66"/>
      <c r="MKM15" s="66"/>
      <c r="MKO15" s="66"/>
      <c r="MKR15" s="66"/>
      <c r="MKU15" s="66"/>
      <c r="MKX15" s="66"/>
      <c r="MLA15" s="66"/>
      <c r="MLD15" s="66"/>
      <c r="MLF15" s="66"/>
      <c r="MLH15" s="66"/>
      <c r="MLK15" s="66"/>
      <c r="MLN15" s="66"/>
      <c r="MLQ15" s="66"/>
      <c r="MLT15" s="66"/>
      <c r="MLW15" s="66"/>
      <c r="MLZ15" s="66"/>
      <c r="MMC15" s="66"/>
      <c r="MME15" s="66"/>
      <c r="MMH15" s="66"/>
      <c r="MMN15" s="66"/>
      <c r="MMT15" s="66"/>
      <c r="MMW15" s="66"/>
      <c r="MMY15" s="66"/>
      <c r="MNA15" s="66"/>
      <c r="MNB15" s="66"/>
      <c r="MNC15" s="66"/>
      <c r="MND15" s="66"/>
      <c r="MNE15" s="66"/>
      <c r="MNF15" s="66"/>
      <c r="MNX15" s="66"/>
      <c r="MNY15" s="66"/>
      <c r="MOB15" s="66"/>
      <c r="MOE15" s="66"/>
      <c r="MOG15" s="66"/>
      <c r="MOI15" s="66"/>
      <c r="MOL15" s="66"/>
      <c r="MOO15" s="66"/>
      <c r="MOR15" s="66"/>
      <c r="MOV15" s="66"/>
      <c r="MOY15" s="66"/>
      <c r="MPB15" s="66"/>
      <c r="MPJ15" s="66"/>
      <c r="MPV15" s="66"/>
      <c r="MPW15" s="66"/>
      <c r="MPX15" s="66"/>
      <c r="MPY15" s="66"/>
      <c r="MPZ15" s="66"/>
      <c r="MQA15" s="66"/>
      <c r="MQB15" s="66"/>
      <c r="MQC15" s="66"/>
      <c r="MQD15" s="66"/>
      <c r="MQE15" s="66"/>
      <c r="MQF15" s="66"/>
      <c r="MQG15" s="66"/>
      <c r="MQH15" s="66"/>
      <c r="MQI15" s="66"/>
      <c r="MQJ15" s="66"/>
      <c r="MQK15" s="66"/>
      <c r="MQL15" s="66"/>
      <c r="MQM15" s="66"/>
      <c r="MQN15" s="66"/>
      <c r="MQO15" s="66"/>
      <c r="MQP15" s="66"/>
      <c r="MQQ15" s="66"/>
      <c r="MQR15" s="66"/>
      <c r="MQS15" s="66"/>
      <c r="MQT15" s="66"/>
      <c r="MQU15" s="66"/>
      <c r="MQW15" s="66"/>
      <c r="MQX15" s="66"/>
      <c r="MQY15" s="66"/>
      <c r="MQZ15" s="66"/>
      <c r="MRA15" s="66"/>
      <c r="MRB15" s="66"/>
      <c r="MRC15" s="66"/>
      <c r="MRD15" s="66"/>
      <c r="MRE15" s="66"/>
      <c r="MRF15" s="66"/>
      <c r="MRG15" s="66"/>
      <c r="MRH15" s="66"/>
      <c r="MRI15" s="66"/>
      <c r="MRL15" s="66"/>
      <c r="MRO15" s="66"/>
      <c r="MRR15" s="66"/>
      <c r="MRU15" s="66"/>
      <c r="MRX15" s="66"/>
      <c r="MSA15" s="66"/>
      <c r="MSJ15" s="66"/>
      <c r="MSM15" s="66"/>
      <c r="MSP15" s="66"/>
      <c r="MSS15" s="66"/>
      <c r="MTB15" s="66"/>
      <c r="MTH15" s="66"/>
      <c r="MTK15" s="66"/>
      <c r="MTN15" s="66"/>
      <c r="MTQ15" s="66"/>
      <c r="MTW15" s="66"/>
      <c r="MUF15" s="66"/>
      <c r="MUH15" s="66"/>
      <c r="MUI15" s="66"/>
      <c r="MUK15" s="66"/>
      <c r="MUN15" s="66"/>
      <c r="MUQ15" s="66"/>
      <c r="MUT15" s="66"/>
      <c r="MUW15" s="66"/>
      <c r="MUZ15" s="66"/>
      <c r="MVB15" s="66"/>
      <c r="MVD15" s="66"/>
      <c r="MVG15" s="66"/>
      <c r="MVJ15" s="66"/>
      <c r="MVM15" s="66"/>
      <c r="MVP15" s="66"/>
      <c r="MVS15" s="66"/>
      <c r="MVV15" s="66"/>
      <c r="MVY15" s="66"/>
      <c r="MWA15" s="66"/>
      <c r="MWD15" s="66"/>
      <c r="MWJ15" s="66"/>
      <c r="MWP15" s="66"/>
      <c r="MWS15" s="66"/>
      <c r="MWU15" s="66"/>
      <c r="MWW15" s="66"/>
      <c r="MWX15" s="66"/>
      <c r="MWY15" s="66"/>
      <c r="MWZ15" s="66"/>
      <c r="MXA15" s="66"/>
      <c r="MXB15" s="66"/>
      <c r="MXT15" s="66"/>
      <c r="MXU15" s="66"/>
      <c r="MXX15" s="66"/>
      <c r="MYA15" s="66"/>
      <c r="MYC15" s="66"/>
      <c r="MYE15" s="66"/>
      <c r="MYH15" s="66"/>
      <c r="MYK15" s="66"/>
      <c r="MYN15" s="66"/>
      <c r="MYR15" s="66"/>
      <c r="MYU15" s="66"/>
      <c r="MYX15" s="66"/>
      <c r="MZF15" s="66"/>
      <c r="MZR15" s="66"/>
      <c r="MZS15" s="66"/>
      <c r="MZT15" s="66"/>
      <c r="MZU15" s="66"/>
      <c r="MZV15" s="66"/>
      <c r="MZW15" s="66"/>
      <c r="MZX15" s="66"/>
      <c r="MZY15" s="66"/>
      <c r="MZZ15" s="66"/>
      <c r="NAA15" s="66"/>
      <c r="NAB15" s="66"/>
      <c r="NAC15" s="66"/>
      <c r="NAD15" s="66"/>
      <c r="NAE15" s="66"/>
      <c r="NAF15" s="66"/>
      <c r="NAG15" s="66"/>
      <c r="NAH15" s="66"/>
      <c r="NAI15" s="66"/>
      <c r="NAJ15" s="66"/>
      <c r="NAK15" s="66"/>
      <c r="NAL15" s="66"/>
      <c r="NAM15" s="66"/>
      <c r="NAN15" s="66"/>
      <c r="NAO15" s="66"/>
      <c r="NAP15" s="66"/>
      <c r="NAQ15" s="66"/>
      <c r="NAS15" s="66"/>
      <c r="NAT15" s="66"/>
      <c r="NAU15" s="66"/>
      <c r="NAV15" s="66"/>
      <c r="NAW15" s="66"/>
      <c r="NAX15" s="66"/>
      <c r="NAY15" s="66"/>
      <c r="NAZ15" s="66"/>
      <c r="NBA15" s="66"/>
      <c r="NBB15" s="66"/>
      <c r="NBC15" s="66"/>
      <c r="NBD15" s="66"/>
      <c r="NBE15" s="66"/>
      <c r="NBH15" s="66"/>
      <c r="NBK15" s="66"/>
      <c r="NBN15" s="66"/>
      <c r="NBQ15" s="66"/>
      <c r="NBT15" s="66"/>
      <c r="NBW15" s="66"/>
      <c r="NCF15" s="66"/>
      <c r="NCI15" s="66"/>
      <c r="NCL15" s="66"/>
      <c r="NCO15" s="66"/>
      <c r="NCX15" s="66"/>
      <c r="NDD15" s="66"/>
      <c r="NDG15" s="66"/>
      <c r="NDJ15" s="66"/>
      <c r="NDM15" s="66"/>
      <c r="NDS15" s="66"/>
      <c r="NEB15" s="66"/>
      <c r="NED15" s="66"/>
      <c r="NEE15" s="66"/>
      <c r="NEG15" s="66"/>
      <c r="NEJ15" s="66"/>
      <c r="NEM15" s="66"/>
      <c r="NEP15" s="66"/>
      <c r="NES15" s="66"/>
      <c r="NEV15" s="66"/>
      <c r="NEX15" s="66"/>
      <c r="NEZ15" s="66"/>
      <c r="NFC15" s="66"/>
      <c r="NFF15" s="66"/>
      <c r="NFI15" s="66"/>
      <c r="NFL15" s="66"/>
      <c r="NFO15" s="66"/>
      <c r="NFR15" s="66"/>
      <c r="NFU15" s="66"/>
      <c r="NFW15" s="66"/>
      <c r="NFZ15" s="66"/>
      <c r="NGF15" s="66"/>
      <c r="NGL15" s="66"/>
      <c r="NGO15" s="66"/>
      <c r="NGQ15" s="66"/>
      <c r="NGS15" s="66"/>
      <c r="NGT15" s="66"/>
      <c r="NGU15" s="66"/>
      <c r="NGV15" s="66"/>
      <c r="NGW15" s="66"/>
      <c r="NGX15" s="66"/>
      <c r="NHP15" s="66"/>
      <c r="NHQ15" s="66"/>
      <c r="NHT15" s="66"/>
      <c r="NHW15" s="66"/>
      <c r="NHY15" s="66"/>
      <c r="NIA15" s="66"/>
      <c r="NID15" s="66"/>
      <c r="NIG15" s="66"/>
      <c r="NIJ15" s="66"/>
      <c r="NIN15" s="66"/>
      <c r="NIQ15" s="66"/>
      <c r="NIT15" s="66"/>
      <c r="NJB15" s="66"/>
      <c r="NJN15" s="66"/>
      <c r="NJO15" s="66"/>
      <c r="NJP15" s="66"/>
      <c r="NJQ15" s="66"/>
      <c r="NJR15" s="66"/>
      <c r="NJS15" s="66"/>
      <c r="NJT15" s="66"/>
      <c r="NJU15" s="66"/>
      <c r="NJV15" s="66"/>
      <c r="NJW15" s="66"/>
      <c r="NJX15" s="66"/>
      <c r="NJY15" s="66"/>
      <c r="NJZ15" s="66"/>
      <c r="NKA15" s="66"/>
      <c r="NKB15" s="66"/>
      <c r="NKC15" s="66"/>
      <c r="NKD15" s="66"/>
      <c r="NKE15" s="66"/>
      <c r="NKF15" s="66"/>
      <c r="NKG15" s="66"/>
      <c r="NKH15" s="66"/>
      <c r="NKI15" s="66"/>
      <c r="NKJ15" s="66"/>
      <c r="NKK15" s="66"/>
      <c r="NKL15" s="66"/>
      <c r="NKM15" s="66"/>
      <c r="NKO15" s="66"/>
      <c r="NKP15" s="66"/>
      <c r="NKQ15" s="66"/>
      <c r="NKR15" s="66"/>
      <c r="NKS15" s="66"/>
      <c r="NKT15" s="66"/>
      <c r="NKU15" s="66"/>
      <c r="NKV15" s="66"/>
      <c r="NKW15" s="66"/>
      <c r="NKX15" s="66"/>
      <c r="NKY15" s="66"/>
      <c r="NKZ15" s="66"/>
      <c r="NLA15" s="66"/>
      <c r="NLD15" s="66"/>
      <c r="NLG15" s="66"/>
      <c r="NLJ15" s="66"/>
      <c r="NLM15" s="66"/>
      <c r="NLP15" s="66"/>
      <c r="NLS15" s="66"/>
      <c r="NMB15" s="66"/>
      <c r="NME15" s="66"/>
      <c r="NMH15" s="66"/>
      <c r="NMK15" s="66"/>
      <c r="NMT15" s="66"/>
      <c r="NMZ15" s="66"/>
      <c r="NNC15" s="66"/>
      <c r="NNF15" s="66"/>
      <c r="NNI15" s="66"/>
      <c r="NNO15" s="66"/>
      <c r="NNX15" s="66"/>
      <c r="NNZ15" s="66"/>
      <c r="NOA15" s="66"/>
      <c r="NOC15" s="66"/>
      <c r="NOF15" s="66"/>
      <c r="NOI15" s="66"/>
      <c r="NOL15" s="66"/>
      <c r="NOO15" s="66"/>
      <c r="NOR15" s="66"/>
      <c r="NOT15" s="66"/>
      <c r="NOV15" s="66"/>
      <c r="NOY15" s="66"/>
      <c r="NPB15" s="66"/>
      <c r="NPE15" s="66"/>
      <c r="NPH15" s="66"/>
      <c r="NPK15" s="66"/>
      <c r="NPN15" s="66"/>
      <c r="NPQ15" s="66"/>
      <c r="NPS15" s="66"/>
      <c r="NPV15" s="66"/>
      <c r="NQB15" s="66"/>
      <c r="NQH15" s="66"/>
      <c r="NQK15" s="66"/>
      <c r="NQM15" s="66"/>
      <c r="NQO15" s="66"/>
      <c r="NQP15" s="66"/>
      <c r="NQQ15" s="66"/>
      <c r="NQR15" s="66"/>
      <c r="NQS15" s="66"/>
      <c r="NQT15" s="66"/>
      <c r="NRL15" s="66"/>
      <c r="NRM15" s="66"/>
      <c r="NRP15" s="66"/>
      <c r="NRS15" s="66"/>
      <c r="NRU15" s="66"/>
      <c r="NRW15" s="66"/>
      <c r="NRZ15" s="66"/>
      <c r="NSC15" s="66"/>
      <c r="NSF15" s="66"/>
      <c r="NSJ15" s="66"/>
      <c r="NSM15" s="66"/>
      <c r="NSP15" s="66"/>
      <c r="NSX15" s="66"/>
      <c r="NTJ15" s="66"/>
      <c r="NTK15" s="66"/>
      <c r="NTL15" s="66"/>
      <c r="NTM15" s="66"/>
      <c r="NTN15" s="66"/>
      <c r="NTO15" s="66"/>
      <c r="NTP15" s="66"/>
      <c r="NTQ15" s="66"/>
      <c r="NTR15" s="66"/>
      <c r="NTS15" s="66"/>
      <c r="NTT15" s="66"/>
      <c r="NTU15" s="66"/>
      <c r="NTV15" s="66"/>
      <c r="NTW15" s="66"/>
      <c r="NTX15" s="66"/>
      <c r="NTY15" s="66"/>
      <c r="NTZ15" s="66"/>
      <c r="NUA15" s="66"/>
      <c r="NUB15" s="66"/>
      <c r="NUC15" s="66"/>
      <c r="NUD15" s="66"/>
      <c r="NUE15" s="66"/>
      <c r="NUF15" s="66"/>
      <c r="NUG15" s="66"/>
      <c r="NUH15" s="66"/>
      <c r="NUI15" s="66"/>
      <c r="NUK15" s="66"/>
      <c r="NUL15" s="66"/>
      <c r="NUM15" s="66"/>
      <c r="NUN15" s="66"/>
      <c r="NUO15" s="66"/>
      <c r="NUP15" s="66"/>
      <c r="NUQ15" s="66"/>
      <c r="NUR15" s="66"/>
      <c r="NUS15" s="66"/>
      <c r="NUT15" s="66"/>
      <c r="NUU15" s="66"/>
      <c r="NUV15" s="66"/>
      <c r="NUW15" s="66"/>
      <c r="NUZ15" s="66"/>
      <c r="NVC15" s="66"/>
      <c r="NVF15" s="66"/>
      <c r="NVI15" s="66"/>
      <c r="NVL15" s="66"/>
      <c r="NVO15" s="66"/>
      <c r="NVX15" s="66"/>
      <c r="NWA15" s="66"/>
      <c r="NWD15" s="66"/>
      <c r="NWG15" s="66"/>
      <c r="NWP15" s="66"/>
      <c r="NWV15" s="66"/>
      <c r="NWY15" s="66"/>
      <c r="NXB15" s="66"/>
      <c r="NXE15" s="66"/>
      <c r="NXK15" s="66"/>
      <c r="NXT15" s="66"/>
      <c r="NXV15" s="66"/>
      <c r="NXW15" s="66"/>
      <c r="NXY15" s="66"/>
      <c r="NYB15" s="66"/>
      <c r="NYE15" s="66"/>
      <c r="NYH15" s="66"/>
      <c r="NYK15" s="66"/>
      <c r="NYN15" s="66"/>
      <c r="NYP15" s="66"/>
      <c r="NYR15" s="66"/>
      <c r="NYU15" s="66"/>
      <c r="NYX15" s="66"/>
      <c r="NZA15" s="66"/>
      <c r="NZD15" s="66"/>
      <c r="NZG15" s="66"/>
      <c r="NZJ15" s="66"/>
      <c r="NZM15" s="66"/>
      <c r="NZO15" s="66"/>
      <c r="NZR15" s="66"/>
      <c r="NZX15" s="66"/>
      <c r="OAD15" s="66"/>
      <c r="OAG15" s="66"/>
      <c r="OAI15" s="66"/>
      <c r="OAK15" s="66"/>
      <c r="OAL15" s="66"/>
      <c r="OAM15" s="66"/>
      <c r="OAN15" s="66"/>
      <c r="OAO15" s="66"/>
      <c r="OAP15" s="66"/>
      <c r="OBH15" s="66"/>
      <c r="OBI15" s="66"/>
      <c r="OBL15" s="66"/>
      <c r="OBO15" s="66"/>
      <c r="OBQ15" s="66"/>
      <c r="OBS15" s="66"/>
      <c r="OBV15" s="66"/>
      <c r="OBY15" s="66"/>
      <c r="OCB15" s="66"/>
      <c r="OCF15" s="66"/>
      <c r="OCI15" s="66"/>
      <c r="OCL15" s="66"/>
      <c r="OCT15" s="66"/>
      <c r="ODF15" s="66"/>
      <c r="ODG15" s="66"/>
      <c r="ODH15" s="66"/>
      <c r="ODI15" s="66"/>
      <c r="ODJ15" s="66"/>
      <c r="ODK15" s="66"/>
      <c r="ODL15" s="66"/>
      <c r="ODM15" s="66"/>
      <c r="ODN15" s="66"/>
      <c r="ODO15" s="66"/>
      <c r="ODP15" s="66"/>
      <c r="ODQ15" s="66"/>
      <c r="ODR15" s="66"/>
      <c r="ODS15" s="66"/>
      <c r="ODT15" s="66"/>
      <c r="ODU15" s="66"/>
      <c r="ODV15" s="66"/>
      <c r="ODW15" s="66"/>
      <c r="ODX15" s="66"/>
      <c r="ODY15" s="66"/>
      <c r="ODZ15" s="66"/>
      <c r="OEA15" s="66"/>
      <c r="OEB15" s="66"/>
      <c r="OEC15" s="66"/>
      <c r="OED15" s="66"/>
      <c r="OEE15" s="66"/>
      <c r="OEG15" s="66"/>
      <c r="OEH15" s="66"/>
      <c r="OEI15" s="66"/>
      <c r="OEJ15" s="66"/>
      <c r="OEK15" s="66"/>
      <c r="OEL15" s="66"/>
      <c r="OEM15" s="66"/>
      <c r="OEN15" s="66"/>
      <c r="OEO15" s="66"/>
      <c r="OEP15" s="66"/>
      <c r="OEQ15" s="66"/>
      <c r="OER15" s="66"/>
      <c r="OES15" s="66"/>
      <c r="OEV15" s="66"/>
      <c r="OEY15" s="66"/>
      <c r="OFB15" s="66"/>
      <c r="OFE15" s="66"/>
      <c r="OFH15" s="66"/>
      <c r="OFK15" s="66"/>
      <c r="OFT15" s="66"/>
      <c r="OFW15" s="66"/>
      <c r="OFZ15" s="66"/>
      <c r="OGC15" s="66"/>
      <c r="OGL15" s="66"/>
      <c r="OGR15" s="66"/>
      <c r="OGU15" s="66"/>
      <c r="OGX15" s="66"/>
      <c r="OHA15" s="66"/>
      <c r="OHG15" s="66"/>
      <c r="OHP15" s="66"/>
      <c r="OHR15" s="66"/>
      <c r="OHS15" s="66"/>
      <c r="OHU15" s="66"/>
      <c r="OHX15" s="66"/>
      <c r="OIA15" s="66"/>
      <c r="OID15" s="66"/>
      <c r="OIG15" s="66"/>
      <c r="OIJ15" s="66"/>
      <c r="OIL15" s="66"/>
      <c r="OIN15" s="66"/>
      <c r="OIQ15" s="66"/>
      <c r="OIT15" s="66"/>
      <c r="OIW15" s="66"/>
      <c r="OIZ15" s="66"/>
      <c r="OJC15" s="66"/>
      <c r="OJF15" s="66"/>
      <c r="OJI15" s="66"/>
      <c r="OJK15" s="66"/>
      <c r="OJN15" s="66"/>
      <c r="OJT15" s="66"/>
      <c r="OJZ15" s="66"/>
      <c r="OKC15" s="66"/>
      <c r="OKE15" s="66"/>
      <c r="OKG15" s="66"/>
      <c r="OKH15" s="66"/>
      <c r="OKI15" s="66"/>
      <c r="OKJ15" s="66"/>
      <c r="OKK15" s="66"/>
      <c r="OKL15" s="66"/>
      <c r="OLD15" s="66"/>
      <c r="OLE15" s="66"/>
      <c r="OLH15" s="66"/>
      <c r="OLK15" s="66"/>
      <c r="OLM15" s="66"/>
      <c r="OLO15" s="66"/>
      <c r="OLR15" s="66"/>
      <c r="OLU15" s="66"/>
      <c r="OLX15" s="66"/>
      <c r="OMB15" s="66"/>
      <c r="OME15" s="66"/>
      <c r="OMH15" s="66"/>
      <c r="OMP15" s="66"/>
      <c r="ONB15" s="66"/>
      <c r="ONC15" s="66"/>
      <c r="OND15" s="66"/>
      <c r="ONE15" s="66"/>
      <c r="ONF15" s="66"/>
      <c r="ONG15" s="66"/>
      <c r="ONH15" s="66"/>
      <c r="ONI15" s="66"/>
      <c r="ONJ15" s="66"/>
      <c r="ONK15" s="66"/>
      <c r="ONL15" s="66"/>
      <c r="ONM15" s="66"/>
      <c r="ONN15" s="66"/>
      <c r="ONO15" s="66"/>
      <c r="ONP15" s="66"/>
      <c r="ONQ15" s="66"/>
      <c r="ONR15" s="66"/>
      <c r="ONS15" s="66"/>
      <c r="ONT15" s="66"/>
      <c r="ONU15" s="66"/>
      <c r="ONV15" s="66"/>
      <c r="ONW15" s="66"/>
      <c r="ONX15" s="66"/>
      <c r="ONY15" s="66"/>
      <c r="ONZ15" s="66"/>
      <c r="OOA15" s="66"/>
      <c r="OOC15" s="66"/>
      <c r="OOD15" s="66"/>
      <c r="OOE15" s="66"/>
      <c r="OOF15" s="66"/>
      <c r="OOG15" s="66"/>
      <c r="OOH15" s="66"/>
      <c r="OOI15" s="66"/>
      <c r="OOJ15" s="66"/>
      <c r="OOK15" s="66"/>
      <c r="OOL15" s="66"/>
      <c r="OOM15" s="66"/>
      <c r="OON15" s="66"/>
      <c r="OOO15" s="66"/>
      <c r="OOR15" s="66"/>
      <c r="OOU15" s="66"/>
      <c r="OOX15" s="66"/>
      <c r="OPA15" s="66"/>
      <c r="OPD15" s="66"/>
      <c r="OPG15" s="66"/>
      <c r="OPP15" s="66"/>
      <c r="OPS15" s="66"/>
      <c r="OPV15" s="66"/>
      <c r="OPY15" s="66"/>
      <c r="OQH15" s="66"/>
      <c r="OQN15" s="66"/>
      <c r="OQQ15" s="66"/>
      <c r="OQT15" s="66"/>
      <c r="OQW15" s="66"/>
      <c r="ORC15" s="66"/>
      <c r="ORL15" s="66"/>
      <c r="ORN15" s="66"/>
      <c r="ORO15" s="66"/>
      <c r="ORQ15" s="66"/>
      <c r="ORT15" s="66"/>
      <c r="ORW15" s="66"/>
      <c r="ORZ15" s="66"/>
      <c r="OSC15" s="66"/>
      <c r="OSF15" s="66"/>
      <c r="OSH15" s="66"/>
      <c r="OSJ15" s="66"/>
      <c r="OSM15" s="66"/>
      <c r="OSP15" s="66"/>
      <c r="OSS15" s="66"/>
      <c r="OSV15" s="66"/>
      <c r="OSY15" s="66"/>
      <c r="OTB15" s="66"/>
      <c r="OTE15" s="66"/>
      <c r="OTG15" s="66"/>
      <c r="OTJ15" s="66"/>
      <c r="OTP15" s="66"/>
      <c r="OTV15" s="66"/>
      <c r="OTY15" s="66"/>
      <c r="OUA15" s="66"/>
      <c r="OUC15" s="66"/>
      <c r="OUD15" s="66"/>
      <c r="OUE15" s="66"/>
      <c r="OUF15" s="66"/>
      <c r="OUG15" s="66"/>
      <c r="OUH15" s="66"/>
      <c r="OUZ15" s="66"/>
      <c r="OVA15" s="66"/>
      <c r="OVD15" s="66"/>
      <c r="OVG15" s="66"/>
      <c r="OVI15" s="66"/>
      <c r="OVK15" s="66"/>
      <c r="OVN15" s="66"/>
      <c r="OVQ15" s="66"/>
      <c r="OVT15" s="66"/>
      <c r="OVX15" s="66"/>
      <c r="OWA15" s="66"/>
      <c r="OWD15" s="66"/>
      <c r="OWL15" s="66"/>
      <c r="OWX15" s="66"/>
      <c r="OWY15" s="66"/>
      <c r="OWZ15" s="66"/>
      <c r="OXA15" s="66"/>
      <c r="OXB15" s="66"/>
      <c r="OXC15" s="66"/>
      <c r="OXD15" s="66"/>
      <c r="OXE15" s="66"/>
      <c r="OXF15" s="66"/>
      <c r="OXG15" s="66"/>
      <c r="OXH15" s="66"/>
      <c r="OXI15" s="66"/>
      <c r="OXJ15" s="66"/>
      <c r="OXK15" s="66"/>
      <c r="OXL15" s="66"/>
      <c r="OXM15" s="66"/>
      <c r="OXN15" s="66"/>
      <c r="OXO15" s="66"/>
      <c r="OXP15" s="66"/>
      <c r="OXQ15" s="66"/>
      <c r="OXR15" s="66"/>
      <c r="OXS15" s="66"/>
      <c r="OXT15" s="66"/>
      <c r="OXU15" s="66"/>
      <c r="OXV15" s="66"/>
      <c r="OXW15" s="66"/>
      <c r="OXY15" s="66"/>
      <c r="OXZ15" s="66"/>
      <c r="OYA15" s="66"/>
      <c r="OYB15" s="66"/>
      <c r="OYC15" s="66"/>
      <c r="OYD15" s="66"/>
      <c r="OYE15" s="66"/>
      <c r="OYF15" s="66"/>
      <c r="OYG15" s="66"/>
      <c r="OYH15" s="66"/>
      <c r="OYI15" s="66"/>
      <c r="OYJ15" s="66"/>
      <c r="OYK15" s="66"/>
      <c r="OYN15" s="66"/>
      <c r="OYQ15" s="66"/>
      <c r="OYT15" s="66"/>
      <c r="OYW15" s="66"/>
      <c r="OYZ15" s="66"/>
      <c r="OZC15" s="66"/>
      <c r="OZL15" s="66"/>
      <c r="OZO15" s="66"/>
      <c r="OZR15" s="66"/>
      <c r="OZU15" s="66"/>
      <c r="PAD15" s="66"/>
      <c r="PAJ15" s="66"/>
      <c r="PAM15" s="66"/>
      <c r="PAP15" s="66"/>
      <c r="PAS15" s="66"/>
      <c r="PAY15" s="66"/>
      <c r="PBH15" s="66"/>
      <c r="PBJ15" s="66"/>
      <c r="PBK15" s="66"/>
      <c r="PBM15" s="66"/>
      <c r="PBP15" s="66"/>
      <c r="PBS15" s="66"/>
      <c r="PBV15" s="66"/>
      <c r="PBY15" s="66"/>
      <c r="PCB15" s="66"/>
      <c r="PCD15" s="66"/>
      <c r="PCF15" s="66"/>
      <c r="PCI15" s="66"/>
      <c r="PCL15" s="66"/>
      <c r="PCO15" s="66"/>
      <c r="PCR15" s="66"/>
      <c r="PCU15" s="66"/>
      <c r="PCX15" s="66"/>
      <c r="PDA15" s="66"/>
      <c r="PDC15" s="66"/>
      <c r="PDF15" s="66"/>
      <c r="PDL15" s="66"/>
      <c r="PDR15" s="66"/>
      <c r="PDU15" s="66"/>
      <c r="PDW15" s="66"/>
      <c r="PDY15" s="66"/>
      <c r="PDZ15" s="66"/>
      <c r="PEA15" s="66"/>
      <c r="PEB15" s="66"/>
      <c r="PEC15" s="66"/>
      <c r="PED15" s="66"/>
      <c r="PEV15" s="66"/>
      <c r="PEW15" s="66"/>
      <c r="PEZ15" s="66"/>
      <c r="PFC15" s="66"/>
      <c r="PFE15" s="66"/>
      <c r="PFG15" s="66"/>
      <c r="PFJ15" s="66"/>
      <c r="PFM15" s="66"/>
      <c r="PFP15" s="66"/>
      <c r="PFT15" s="66"/>
      <c r="PFW15" s="66"/>
      <c r="PFZ15" s="66"/>
      <c r="PGH15" s="66"/>
      <c r="PGT15" s="66"/>
      <c r="PGU15" s="66"/>
      <c r="PGV15" s="66"/>
      <c r="PGW15" s="66"/>
      <c r="PGX15" s="66"/>
      <c r="PGY15" s="66"/>
      <c r="PGZ15" s="66"/>
      <c r="PHA15" s="66"/>
      <c r="PHB15" s="66"/>
      <c r="PHC15" s="66"/>
      <c r="PHD15" s="66"/>
      <c r="PHE15" s="66"/>
      <c r="PHF15" s="66"/>
      <c r="PHG15" s="66"/>
      <c r="PHH15" s="66"/>
      <c r="PHI15" s="66"/>
      <c r="PHJ15" s="66"/>
      <c r="PHK15" s="66"/>
      <c r="PHL15" s="66"/>
      <c r="PHM15" s="66"/>
      <c r="PHN15" s="66"/>
      <c r="PHO15" s="66"/>
      <c r="PHP15" s="66"/>
      <c r="PHQ15" s="66"/>
      <c r="PHR15" s="66"/>
      <c r="PHS15" s="66"/>
      <c r="PHU15" s="66"/>
      <c r="PHV15" s="66"/>
      <c r="PHW15" s="66"/>
      <c r="PHX15" s="66"/>
      <c r="PHY15" s="66"/>
      <c r="PHZ15" s="66"/>
      <c r="PIA15" s="66"/>
      <c r="PIB15" s="66"/>
      <c r="PIC15" s="66"/>
      <c r="PID15" s="66"/>
      <c r="PIE15" s="66"/>
      <c r="PIF15" s="66"/>
      <c r="PIG15" s="66"/>
      <c r="PIJ15" s="66"/>
      <c r="PIM15" s="66"/>
      <c r="PIP15" s="66"/>
      <c r="PIS15" s="66"/>
      <c r="PIV15" s="66"/>
      <c r="PIY15" s="66"/>
      <c r="PJH15" s="66"/>
      <c r="PJK15" s="66"/>
      <c r="PJN15" s="66"/>
      <c r="PJQ15" s="66"/>
      <c r="PJZ15" s="66"/>
      <c r="PKF15" s="66"/>
      <c r="PKI15" s="66"/>
      <c r="PKL15" s="66"/>
      <c r="PKO15" s="66"/>
      <c r="PKU15" s="66"/>
      <c r="PLD15" s="66"/>
      <c r="PLF15" s="66"/>
      <c r="PLG15" s="66"/>
      <c r="PLI15" s="66"/>
      <c r="PLL15" s="66"/>
      <c r="PLO15" s="66"/>
      <c r="PLR15" s="66"/>
      <c r="PLU15" s="66"/>
      <c r="PLX15" s="66"/>
      <c r="PLZ15" s="66"/>
      <c r="PMB15" s="66"/>
      <c r="PME15" s="66"/>
      <c r="PMH15" s="66"/>
      <c r="PMK15" s="66"/>
      <c r="PMN15" s="66"/>
      <c r="PMQ15" s="66"/>
      <c r="PMT15" s="66"/>
      <c r="PMW15" s="66"/>
      <c r="PMY15" s="66"/>
      <c r="PNB15" s="66"/>
      <c r="PNH15" s="66"/>
      <c r="PNN15" s="66"/>
      <c r="PNQ15" s="66"/>
      <c r="PNS15" s="66"/>
      <c r="PNU15" s="66"/>
      <c r="PNV15" s="66"/>
      <c r="PNW15" s="66"/>
      <c r="PNX15" s="66"/>
      <c r="PNY15" s="66"/>
      <c r="PNZ15" s="66"/>
      <c r="POR15" s="66"/>
      <c r="POS15" s="66"/>
      <c r="POV15" s="66"/>
      <c r="POY15" s="66"/>
      <c r="PPA15" s="66"/>
      <c r="PPC15" s="66"/>
      <c r="PPF15" s="66"/>
      <c r="PPI15" s="66"/>
      <c r="PPL15" s="66"/>
      <c r="PPP15" s="66"/>
      <c r="PPS15" s="66"/>
      <c r="PPV15" s="66"/>
      <c r="PQD15" s="66"/>
      <c r="PQP15" s="66"/>
      <c r="PQQ15" s="66"/>
      <c r="PQR15" s="66"/>
      <c r="PQS15" s="66"/>
      <c r="PQT15" s="66"/>
      <c r="PQU15" s="66"/>
      <c r="PQV15" s="66"/>
      <c r="PQW15" s="66"/>
      <c r="PQX15" s="66"/>
      <c r="PQY15" s="66"/>
      <c r="PQZ15" s="66"/>
      <c r="PRA15" s="66"/>
      <c r="PRB15" s="66"/>
      <c r="PRC15" s="66"/>
      <c r="PRD15" s="66"/>
      <c r="PRE15" s="66"/>
      <c r="PRF15" s="66"/>
      <c r="PRG15" s="66"/>
      <c r="PRH15" s="66"/>
      <c r="PRI15" s="66"/>
      <c r="PRJ15" s="66"/>
      <c r="PRK15" s="66"/>
      <c r="PRL15" s="66"/>
      <c r="PRM15" s="66"/>
      <c r="PRN15" s="66"/>
      <c r="PRO15" s="66"/>
      <c r="PRQ15" s="66"/>
      <c r="PRR15" s="66"/>
      <c r="PRS15" s="66"/>
      <c r="PRT15" s="66"/>
      <c r="PRU15" s="66"/>
      <c r="PRV15" s="66"/>
      <c r="PRW15" s="66"/>
      <c r="PRX15" s="66"/>
      <c r="PRY15" s="66"/>
      <c r="PRZ15" s="66"/>
      <c r="PSA15" s="66"/>
      <c r="PSB15" s="66"/>
      <c r="PSC15" s="66"/>
      <c r="PSF15" s="66"/>
      <c r="PSI15" s="66"/>
      <c r="PSL15" s="66"/>
      <c r="PSO15" s="66"/>
      <c r="PSR15" s="66"/>
      <c r="PSU15" s="66"/>
      <c r="PTD15" s="66"/>
      <c r="PTG15" s="66"/>
      <c r="PTJ15" s="66"/>
      <c r="PTM15" s="66"/>
      <c r="PTV15" s="66"/>
      <c r="PUB15" s="66"/>
      <c r="PUE15" s="66"/>
      <c r="PUH15" s="66"/>
      <c r="PUK15" s="66"/>
      <c r="PUQ15" s="66"/>
      <c r="PUZ15" s="66"/>
      <c r="PVB15" s="66"/>
      <c r="PVC15" s="66"/>
      <c r="PVE15" s="66"/>
      <c r="PVH15" s="66"/>
      <c r="PVK15" s="66"/>
      <c r="PVN15" s="66"/>
      <c r="PVQ15" s="66"/>
      <c r="PVT15" s="66"/>
      <c r="PVV15" s="66"/>
      <c r="PVX15" s="66"/>
      <c r="PWA15" s="66"/>
      <c r="PWD15" s="66"/>
      <c r="PWG15" s="66"/>
      <c r="PWJ15" s="66"/>
      <c r="PWM15" s="66"/>
      <c r="PWP15" s="66"/>
      <c r="PWS15" s="66"/>
      <c r="PWU15" s="66"/>
      <c r="PWX15" s="66"/>
      <c r="PXD15" s="66"/>
      <c r="PXJ15" s="66"/>
      <c r="PXM15" s="66"/>
      <c r="PXO15" s="66"/>
      <c r="PXQ15" s="66"/>
      <c r="PXR15" s="66"/>
      <c r="PXS15" s="66"/>
      <c r="PXT15" s="66"/>
      <c r="PXU15" s="66"/>
      <c r="PXV15" s="66"/>
      <c r="PYN15" s="66"/>
      <c r="PYO15" s="66"/>
      <c r="PYR15" s="66"/>
      <c r="PYU15" s="66"/>
      <c r="PYW15" s="66"/>
      <c r="PYY15" s="66"/>
      <c r="PZB15" s="66"/>
      <c r="PZE15" s="66"/>
      <c r="PZH15" s="66"/>
      <c r="PZL15" s="66"/>
      <c r="PZO15" s="66"/>
      <c r="PZR15" s="66"/>
      <c r="PZZ15" s="66"/>
      <c r="QAL15" s="66"/>
      <c r="QAM15" s="66"/>
      <c r="QAN15" s="66"/>
      <c r="QAO15" s="66"/>
      <c r="QAP15" s="66"/>
      <c r="QAQ15" s="66"/>
      <c r="QAR15" s="66"/>
      <c r="QAS15" s="66"/>
      <c r="QAT15" s="66"/>
      <c r="QAU15" s="66"/>
      <c r="QAV15" s="66"/>
      <c r="QAW15" s="66"/>
      <c r="QAX15" s="66"/>
      <c r="QAY15" s="66"/>
      <c r="QAZ15" s="66"/>
      <c r="QBA15" s="66"/>
      <c r="QBB15" s="66"/>
      <c r="QBC15" s="66"/>
      <c r="QBD15" s="66"/>
      <c r="QBE15" s="66"/>
      <c r="QBF15" s="66"/>
      <c r="QBG15" s="66"/>
      <c r="QBH15" s="66"/>
      <c r="QBI15" s="66"/>
      <c r="QBJ15" s="66"/>
      <c r="QBK15" s="66"/>
      <c r="QBM15" s="66"/>
      <c r="QBN15" s="66"/>
      <c r="QBO15" s="66"/>
      <c r="QBP15" s="66"/>
      <c r="QBQ15" s="66"/>
      <c r="QBR15" s="66"/>
      <c r="QBS15" s="66"/>
      <c r="QBT15" s="66"/>
      <c r="QBU15" s="66"/>
      <c r="QBV15" s="66"/>
      <c r="QBW15" s="66"/>
      <c r="QBX15" s="66"/>
      <c r="QBY15" s="66"/>
      <c r="QCB15" s="66"/>
      <c r="QCE15" s="66"/>
      <c r="QCH15" s="66"/>
      <c r="QCK15" s="66"/>
      <c r="QCN15" s="66"/>
      <c r="QCQ15" s="66"/>
      <c r="QCZ15" s="66"/>
      <c r="QDC15" s="66"/>
      <c r="QDF15" s="66"/>
      <c r="QDI15" s="66"/>
      <c r="QDR15" s="66"/>
      <c r="QDX15" s="66"/>
      <c r="QEA15" s="66"/>
      <c r="QED15" s="66"/>
      <c r="QEG15" s="66"/>
      <c r="QEM15" s="66"/>
      <c r="QEV15" s="66"/>
      <c r="QEX15" s="66"/>
      <c r="QEY15" s="66"/>
      <c r="QFA15" s="66"/>
      <c r="QFD15" s="66"/>
      <c r="QFG15" s="66"/>
      <c r="QFJ15" s="66"/>
      <c r="QFM15" s="66"/>
      <c r="QFP15" s="66"/>
      <c r="QFR15" s="66"/>
      <c r="QFT15" s="66"/>
      <c r="QFW15" s="66"/>
      <c r="QFZ15" s="66"/>
      <c r="QGC15" s="66"/>
      <c r="QGF15" s="66"/>
      <c r="QGI15" s="66"/>
      <c r="QGL15" s="66"/>
      <c r="QGO15" s="66"/>
      <c r="QGQ15" s="66"/>
      <c r="QGT15" s="66"/>
      <c r="QGZ15" s="66"/>
      <c r="QHF15" s="66"/>
      <c r="QHI15" s="66"/>
      <c r="QHK15" s="66"/>
      <c r="QHM15" s="66"/>
      <c r="QHN15" s="66"/>
      <c r="QHO15" s="66"/>
      <c r="QHP15" s="66"/>
      <c r="QHQ15" s="66"/>
      <c r="QHR15" s="66"/>
      <c r="QIJ15" s="66"/>
      <c r="QIK15" s="66"/>
      <c r="QIN15" s="66"/>
      <c r="QIQ15" s="66"/>
      <c r="QIS15" s="66"/>
      <c r="QIU15" s="66"/>
      <c r="QIX15" s="66"/>
      <c r="QJA15" s="66"/>
      <c r="QJD15" s="66"/>
      <c r="QJH15" s="66"/>
      <c r="QJK15" s="66"/>
      <c r="QJN15" s="66"/>
      <c r="QJV15" s="66"/>
      <c r="QKH15" s="66"/>
      <c r="QKI15" s="66"/>
      <c r="QKJ15" s="66"/>
      <c r="QKK15" s="66"/>
      <c r="QKL15" s="66"/>
      <c r="QKM15" s="66"/>
      <c r="QKN15" s="66"/>
      <c r="QKO15" s="66"/>
      <c r="QKP15" s="66"/>
      <c r="QKQ15" s="66"/>
      <c r="QKR15" s="66"/>
      <c r="QKS15" s="66"/>
      <c r="QKT15" s="66"/>
      <c r="QKU15" s="66"/>
      <c r="QKV15" s="66"/>
      <c r="QKW15" s="66"/>
      <c r="QKX15" s="66"/>
      <c r="QKY15" s="66"/>
      <c r="QKZ15" s="66"/>
      <c r="QLA15" s="66"/>
      <c r="QLB15" s="66"/>
      <c r="QLC15" s="66"/>
      <c r="QLD15" s="66"/>
      <c r="QLE15" s="66"/>
      <c r="QLF15" s="66"/>
      <c r="QLG15" s="66"/>
      <c r="QLI15" s="66"/>
      <c r="QLJ15" s="66"/>
      <c r="QLK15" s="66"/>
      <c r="QLL15" s="66"/>
      <c r="QLM15" s="66"/>
      <c r="QLN15" s="66"/>
      <c r="QLO15" s="66"/>
      <c r="QLP15" s="66"/>
      <c r="QLQ15" s="66"/>
      <c r="QLR15" s="66"/>
      <c r="QLS15" s="66"/>
      <c r="QLT15" s="66"/>
      <c r="QLU15" s="66"/>
      <c r="QLX15" s="66"/>
      <c r="QMA15" s="66"/>
      <c r="QMD15" s="66"/>
      <c r="QMG15" s="66"/>
      <c r="QMJ15" s="66"/>
      <c r="QMM15" s="66"/>
      <c r="QMV15" s="66"/>
      <c r="QMY15" s="66"/>
      <c r="QNB15" s="66"/>
      <c r="QNE15" s="66"/>
      <c r="QNN15" s="66"/>
      <c r="QNT15" s="66"/>
      <c r="QNW15" s="66"/>
      <c r="QNZ15" s="66"/>
      <c r="QOC15" s="66"/>
      <c r="QOI15" s="66"/>
      <c r="QOR15" s="66"/>
      <c r="QOT15" s="66"/>
      <c r="QOU15" s="66"/>
      <c r="QOW15" s="66"/>
      <c r="QOZ15" s="66"/>
      <c r="QPC15" s="66"/>
      <c r="QPF15" s="66"/>
      <c r="QPI15" s="66"/>
      <c r="QPL15" s="66"/>
      <c r="QPN15" s="66"/>
      <c r="QPP15" s="66"/>
      <c r="QPS15" s="66"/>
      <c r="QPV15" s="66"/>
      <c r="QPY15" s="66"/>
      <c r="QQB15" s="66"/>
      <c r="QQE15" s="66"/>
      <c r="QQH15" s="66"/>
      <c r="QQK15" s="66"/>
      <c r="QQM15" s="66"/>
      <c r="QQP15" s="66"/>
      <c r="QQV15" s="66"/>
      <c r="QRB15" s="66"/>
      <c r="QRE15" s="66"/>
      <c r="QRG15" s="66"/>
      <c r="QRI15" s="66"/>
      <c r="QRJ15" s="66"/>
      <c r="QRK15" s="66"/>
      <c r="QRL15" s="66"/>
      <c r="QRM15" s="66"/>
      <c r="QRN15" s="66"/>
      <c r="QSF15" s="66"/>
      <c r="QSG15" s="66"/>
      <c r="QSJ15" s="66"/>
      <c r="QSM15" s="66"/>
      <c r="QSO15" s="66"/>
      <c r="QSQ15" s="66"/>
      <c r="QST15" s="66"/>
      <c r="QSW15" s="66"/>
      <c r="QSZ15" s="66"/>
      <c r="QTD15" s="66"/>
      <c r="QTG15" s="66"/>
      <c r="QTJ15" s="66"/>
      <c r="QTR15" s="66"/>
      <c r="QUD15" s="66"/>
      <c r="QUE15" s="66"/>
      <c r="QUF15" s="66"/>
      <c r="QUG15" s="66"/>
      <c r="QUH15" s="66"/>
      <c r="QUI15" s="66"/>
      <c r="QUJ15" s="66"/>
      <c r="QUK15" s="66"/>
      <c r="QUL15" s="66"/>
      <c r="QUM15" s="66"/>
      <c r="QUN15" s="66"/>
      <c r="QUO15" s="66"/>
      <c r="QUP15" s="66"/>
      <c r="QUQ15" s="66"/>
      <c r="QUR15" s="66"/>
      <c r="QUS15" s="66"/>
      <c r="QUT15" s="66"/>
      <c r="QUU15" s="66"/>
      <c r="QUV15" s="66"/>
      <c r="QUW15" s="66"/>
      <c r="QUX15" s="66"/>
      <c r="QUY15" s="66"/>
      <c r="QUZ15" s="66"/>
      <c r="QVA15" s="66"/>
      <c r="QVB15" s="66"/>
      <c r="QVC15" s="66"/>
      <c r="QVE15" s="66"/>
      <c r="QVF15" s="66"/>
      <c r="QVG15" s="66"/>
      <c r="QVH15" s="66"/>
      <c r="QVI15" s="66"/>
      <c r="QVJ15" s="66"/>
      <c r="QVK15" s="66"/>
      <c r="QVL15" s="66"/>
      <c r="QVM15" s="66"/>
      <c r="QVN15" s="66"/>
      <c r="QVO15" s="66"/>
      <c r="QVP15" s="66"/>
      <c r="QVQ15" s="66"/>
      <c r="QVT15" s="66"/>
      <c r="QVW15" s="66"/>
      <c r="QVZ15" s="66"/>
      <c r="QWC15" s="66"/>
      <c r="QWF15" s="66"/>
      <c r="QWI15" s="66"/>
      <c r="QWR15" s="66"/>
      <c r="QWU15" s="66"/>
      <c r="QWX15" s="66"/>
      <c r="QXA15" s="66"/>
      <c r="QXJ15" s="66"/>
      <c r="QXP15" s="66"/>
      <c r="QXS15" s="66"/>
      <c r="QXV15" s="66"/>
      <c r="QXY15" s="66"/>
      <c r="QYE15" s="66"/>
      <c r="QYN15" s="66"/>
      <c r="QYP15" s="66"/>
      <c r="QYQ15" s="66"/>
      <c r="QYS15" s="66"/>
      <c r="QYV15" s="66"/>
      <c r="QYY15" s="66"/>
      <c r="QZB15" s="66"/>
      <c r="QZE15" s="66"/>
      <c r="QZH15" s="66"/>
      <c r="QZJ15" s="66"/>
      <c r="QZL15" s="66"/>
      <c r="QZO15" s="66"/>
      <c r="QZR15" s="66"/>
      <c r="QZU15" s="66"/>
      <c r="QZX15" s="66"/>
      <c r="RAA15" s="66"/>
      <c r="RAD15" s="66"/>
      <c r="RAG15" s="66"/>
      <c r="RAI15" s="66"/>
      <c r="RAL15" s="66"/>
      <c r="RAR15" s="66"/>
      <c r="RAX15" s="66"/>
      <c r="RBA15" s="66"/>
      <c r="RBC15" s="66"/>
      <c r="RBE15" s="66"/>
      <c r="RBF15" s="66"/>
      <c r="RBG15" s="66"/>
      <c r="RBH15" s="66"/>
      <c r="RBI15" s="66"/>
      <c r="RBJ15" s="66"/>
      <c r="RCB15" s="66"/>
      <c r="RCC15" s="66"/>
      <c r="RCF15" s="66"/>
      <c r="RCI15" s="66"/>
      <c r="RCK15" s="66"/>
      <c r="RCM15" s="66"/>
      <c r="RCP15" s="66"/>
      <c r="RCS15" s="66"/>
      <c r="RCV15" s="66"/>
      <c r="RCZ15" s="66"/>
      <c r="RDC15" s="66"/>
      <c r="RDF15" s="66"/>
      <c r="RDN15" s="66"/>
      <c r="RDZ15" s="66"/>
      <c r="REA15" s="66"/>
      <c r="REB15" s="66"/>
      <c r="REC15" s="66"/>
      <c r="RED15" s="66"/>
      <c r="REE15" s="66"/>
      <c r="REF15" s="66"/>
      <c r="REG15" s="66"/>
      <c r="REH15" s="66"/>
      <c r="REI15" s="66"/>
      <c r="REJ15" s="66"/>
      <c r="REK15" s="66"/>
      <c r="REL15" s="66"/>
      <c r="REM15" s="66"/>
      <c r="REN15" s="66"/>
      <c r="REO15" s="66"/>
      <c r="REP15" s="66"/>
      <c r="REQ15" s="66"/>
      <c r="RER15" s="66"/>
      <c r="RES15" s="66"/>
      <c r="RET15" s="66"/>
      <c r="REU15" s="66"/>
      <c r="REV15" s="66"/>
      <c r="REW15" s="66"/>
      <c r="REX15" s="66"/>
      <c r="REY15" s="66"/>
      <c r="RFA15" s="66"/>
      <c r="RFB15" s="66"/>
      <c r="RFC15" s="66"/>
      <c r="RFD15" s="66"/>
      <c r="RFE15" s="66"/>
      <c r="RFF15" s="66"/>
      <c r="RFG15" s="66"/>
      <c r="RFH15" s="66"/>
      <c r="RFI15" s="66"/>
      <c r="RFJ15" s="66"/>
      <c r="RFK15" s="66"/>
      <c r="RFL15" s="66"/>
      <c r="RFM15" s="66"/>
      <c r="RFP15" s="66"/>
      <c r="RFS15" s="66"/>
      <c r="RFV15" s="66"/>
      <c r="RFY15" s="66"/>
      <c r="RGB15" s="66"/>
      <c r="RGE15" s="66"/>
      <c r="RGN15" s="66"/>
      <c r="RGQ15" s="66"/>
      <c r="RGT15" s="66"/>
      <c r="RGW15" s="66"/>
      <c r="RHF15" s="66"/>
      <c r="RHL15" s="66"/>
      <c r="RHO15" s="66"/>
      <c r="RHR15" s="66"/>
      <c r="RHU15" s="66"/>
      <c r="RIA15" s="66"/>
      <c r="RIJ15" s="66"/>
      <c r="RIL15" s="66"/>
      <c r="RIM15" s="66"/>
      <c r="RIO15" s="66"/>
      <c r="RIR15" s="66"/>
      <c r="RIU15" s="66"/>
      <c r="RIX15" s="66"/>
      <c r="RJA15" s="66"/>
      <c r="RJD15" s="66"/>
      <c r="RJF15" s="66"/>
      <c r="RJH15" s="66"/>
      <c r="RJK15" s="66"/>
      <c r="RJN15" s="66"/>
      <c r="RJQ15" s="66"/>
      <c r="RJT15" s="66"/>
      <c r="RJW15" s="66"/>
      <c r="RJZ15" s="66"/>
      <c r="RKC15" s="66"/>
      <c r="RKE15" s="66"/>
      <c r="RKH15" s="66"/>
      <c r="RKN15" s="66"/>
      <c r="RKT15" s="66"/>
      <c r="RKW15" s="66"/>
      <c r="RKY15" s="66"/>
      <c r="RLA15" s="66"/>
      <c r="RLB15" s="66"/>
      <c r="RLC15" s="66"/>
      <c r="RLD15" s="66"/>
      <c r="RLE15" s="66"/>
      <c r="RLF15" s="66"/>
      <c r="RLX15" s="66"/>
      <c r="RLY15" s="66"/>
      <c r="RMB15" s="66"/>
      <c r="RME15" s="66"/>
      <c r="RMG15" s="66"/>
      <c r="RMI15" s="66"/>
      <c r="RML15" s="66"/>
      <c r="RMO15" s="66"/>
      <c r="RMR15" s="66"/>
      <c r="RMV15" s="66"/>
      <c r="RMY15" s="66"/>
      <c r="RNB15" s="66"/>
      <c r="RNJ15" s="66"/>
      <c r="RNV15" s="66"/>
      <c r="RNW15" s="66"/>
      <c r="RNX15" s="66"/>
      <c r="RNY15" s="66"/>
      <c r="RNZ15" s="66"/>
      <c r="ROA15" s="66"/>
      <c r="ROB15" s="66"/>
      <c r="ROC15" s="66"/>
      <c r="ROD15" s="66"/>
      <c r="ROE15" s="66"/>
      <c r="ROF15" s="66"/>
      <c r="ROG15" s="66"/>
      <c r="ROH15" s="66"/>
      <c r="ROI15" s="66"/>
      <c r="ROJ15" s="66"/>
      <c r="ROK15" s="66"/>
      <c r="ROL15" s="66"/>
      <c r="ROM15" s="66"/>
      <c r="RON15" s="66"/>
      <c r="ROO15" s="66"/>
      <c r="ROP15" s="66"/>
      <c r="ROQ15" s="66"/>
      <c r="ROR15" s="66"/>
      <c r="ROS15" s="66"/>
      <c r="ROT15" s="66"/>
      <c r="ROU15" s="66"/>
      <c r="ROW15" s="66"/>
      <c r="ROX15" s="66"/>
      <c r="ROY15" s="66"/>
      <c r="ROZ15" s="66"/>
      <c r="RPA15" s="66"/>
      <c r="RPB15" s="66"/>
      <c r="RPC15" s="66"/>
      <c r="RPD15" s="66"/>
      <c r="RPE15" s="66"/>
      <c r="RPF15" s="66"/>
      <c r="RPG15" s="66"/>
      <c r="RPH15" s="66"/>
      <c r="RPI15" s="66"/>
      <c r="RPL15" s="66"/>
      <c r="RPO15" s="66"/>
      <c r="RPR15" s="66"/>
      <c r="RPU15" s="66"/>
      <c r="RPX15" s="66"/>
      <c r="RQA15" s="66"/>
      <c r="RQJ15" s="66"/>
      <c r="RQM15" s="66"/>
      <c r="RQP15" s="66"/>
      <c r="RQS15" s="66"/>
      <c r="RRB15" s="66"/>
      <c r="RRH15" s="66"/>
      <c r="RRK15" s="66"/>
      <c r="RRN15" s="66"/>
      <c r="RRQ15" s="66"/>
      <c r="RRW15" s="66"/>
      <c r="RSF15" s="66"/>
      <c r="RSH15" s="66"/>
      <c r="RSI15" s="66"/>
      <c r="RSK15" s="66"/>
      <c r="RSN15" s="66"/>
      <c r="RSQ15" s="66"/>
      <c r="RST15" s="66"/>
      <c r="RSW15" s="66"/>
      <c r="RSZ15" s="66"/>
      <c r="RTB15" s="66"/>
      <c r="RTD15" s="66"/>
      <c r="RTG15" s="66"/>
      <c r="RTJ15" s="66"/>
      <c r="RTM15" s="66"/>
      <c r="RTP15" s="66"/>
      <c r="RTS15" s="66"/>
      <c r="RTV15" s="66"/>
      <c r="RTY15" s="66"/>
      <c r="RUA15" s="66"/>
      <c r="RUD15" s="66"/>
      <c r="RUJ15" s="66"/>
      <c r="RUP15" s="66"/>
      <c r="RUS15" s="66"/>
      <c r="RUU15" s="66"/>
      <c r="RUW15" s="66"/>
      <c r="RUX15" s="66"/>
      <c r="RUY15" s="66"/>
      <c r="RUZ15" s="66"/>
      <c r="RVA15" s="66"/>
      <c r="RVB15" s="66"/>
      <c r="RVT15" s="66"/>
      <c r="RVU15" s="66"/>
      <c r="RVX15" s="66"/>
      <c r="RWA15" s="66"/>
      <c r="RWC15" s="66"/>
      <c r="RWE15" s="66"/>
      <c r="RWH15" s="66"/>
      <c r="RWK15" s="66"/>
      <c r="RWN15" s="66"/>
      <c r="RWR15" s="66"/>
      <c r="RWU15" s="66"/>
      <c r="RWX15" s="66"/>
      <c r="RXF15" s="66"/>
      <c r="RXR15" s="66"/>
      <c r="RXS15" s="66"/>
      <c r="RXT15" s="66"/>
      <c r="RXU15" s="66"/>
      <c r="RXV15" s="66"/>
      <c r="RXW15" s="66"/>
      <c r="RXX15" s="66"/>
      <c r="RXY15" s="66"/>
      <c r="RXZ15" s="66"/>
      <c r="RYA15" s="66"/>
      <c r="RYB15" s="66"/>
      <c r="RYC15" s="66"/>
      <c r="RYD15" s="66"/>
      <c r="RYE15" s="66"/>
      <c r="RYF15" s="66"/>
      <c r="RYG15" s="66"/>
      <c r="RYH15" s="66"/>
      <c r="RYI15" s="66"/>
      <c r="RYJ15" s="66"/>
      <c r="RYK15" s="66"/>
      <c r="RYL15" s="66"/>
      <c r="RYM15" s="66"/>
      <c r="RYN15" s="66"/>
      <c r="RYO15" s="66"/>
      <c r="RYP15" s="66"/>
      <c r="RYQ15" s="66"/>
      <c r="RYS15" s="66"/>
      <c r="RYT15" s="66"/>
      <c r="RYU15" s="66"/>
      <c r="RYV15" s="66"/>
      <c r="RYW15" s="66"/>
      <c r="RYX15" s="66"/>
      <c r="RYY15" s="66"/>
      <c r="RYZ15" s="66"/>
      <c r="RZA15" s="66"/>
      <c r="RZB15" s="66"/>
      <c r="RZC15" s="66"/>
      <c r="RZD15" s="66"/>
      <c r="RZE15" s="66"/>
      <c r="RZH15" s="66"/>
      <c r="RZK15" s="66"/>
      <c r="RZN15" s="66"/>
      <c r="RZQ15" s="66"/>
      <c r="RZT15" s="66"/>
      <c r="RZW15" s="66"/>
      <c r="SAF15" s="66"/>
      <c r="SAI15" s="66"/>
      <c r="SAL15" s="66"/>
      <c r="SAO15" s="66"/>
      <c r="SAX15" s="66"/>
      <c r="SBD15" s="66"/>
      <c r="SBG15" s="66"/>
      <c r="SBJ15" s="66"/>
      <c r="SBM15" s="66"/>
      <c r="SBS15" s="66"/>
      <c r="SCB15" s="66"/>
      <c r="SCD15" s="66"/>
      <c r="SCE15" s="66"/>
      <c r="SCG15" s="66"/>
      <c r="SCJ15" s="66"/>
      <c r="SCM15" s="66"/>
      <c r="SCP15" s="66"/>
      <c r="SCS15" s="66"/>
      <c r="SCV15" s="66"/>
      <c r="SCX15" s="66"/>
      <c r="SCZ15" s="66"/>
      <c r="SDC15" s="66"/>
      <c r="SDF15" s="66"/>
      <c r="SDI15" s="66"/>
      <c r="SDL15" s="66"/>
      <c r="SDO15" s="66"/>
      <c r="SDR15" s="66"/>
      <c r="SDU15" s="66"/>
      <c r="SDW15" s="66"/>
      <c r="SDZ15" s="66"/>
      <c r="SEF15" s="66"/>
      <c r="SEL15" s="66"/>
      <c r="SEO15" s="66"/>
      <c r="SEQ15" s="66"/>
      <c r="SES15" s="66"/>
      <c r="SET15" s="66"/>
      <c r="SEU15" s="66"/>
      <c r="SEV15" s="66"/>
      <c r="SEW15" s="66"/>
      <c r="SEX15" s="66"/>
      <c r="SFP15" s="66"/>
      <c r="SFQ15" s="66"/>
      <c r="SFT15" s="66"/>
      <c r="SFW15" s="66"/>
      <c r="SFY15" s="66"/>
      <c r="SGA15" s="66"/>
      <c r="SGD15" s="66"/>
      <c r="SGG15" s="66"/>
      <c r="SGJ15" s="66"/>
      <c r="SGN15" s="66"/>
      <c r="SGQ15" s="66"/>
      <c r="SGT15" s="66"/>
      <c r="SHB15" s="66"/>
      <c r="SHN15" s="66"/>
      <c r="SHO15" s="66"/>
      <c r="SHP15" s="66"/>
      <c r="SHQ15" s="66"/>
      <c r="SHR15" s="66"/>
      <c r="SHS15" s="66"/>
      <c r="SHT15" s="66"/>
      <c r="SHU15" s="66"/>
      <c r="SHV15" s="66"/>
      <c r="SHW15" s="66"/>
      <c r="SHX15" s="66"/>
      <c r="SHY15" s="66"/>
      <c r="SHZ15" s="66"/>
      <c r="SIA15" s="66"/>
      <c r="SIB15" s="66"/>
      <c r="SIC15" s="66"/>
      <c r="SID15" s="66"/>
      <c r="SIE15" s="66"/>
      <c r="SIF15" s="66"/>
      <c r="SIG15" s="66"/>
      <c r="SIH15" s="66"/>
      <c r="SII15" s="66"/>
      <c r="SIJ15" s="66"/>
      <c r="SIK15" s="66"/>
      <c r="SIL15" s="66"/>
      <c r="SIM15" s="66"/>
      <c r="SIO15" s="66"/>
      <c r="SIP15" s="66"/>
      <c r="SIQ15" s="66"/>
      <c r="SIR15" s="66"/>
      <c r="SIS15" s="66"/>
      <c r="SIT15" s="66"/>
      <c r="SIU15" s="66"/>
      <c r="SIV15" s="66"/>
      <c r="SIW15" s="66"/>
      <c r="SIX15" s="66"/>
      <c r="SIY15" s="66"/>
      <c r="SIZ15" s="66"/>
      <c r="SJA15" s="66"/>
      <c r="SJD15" s="66"/>
      <c r="SJG15" s="66"/>
      <c r="SJJ15" s="66"/>
      <c r="SJM15" s="66"/>
      <c r="SJP15" s="66"/>
      <c r="SJS15" s="66"/>
      <c r="SKB15" s="66"/>
      <c r="SKE15" s="66"/>
      <c r="SKH15" s="66"/>
      <c r="SKK15" s="66"/>
      <c r="SKT15" s="66"/>
      <c r="SKZ15" s="66"/>
      <c r="SLC15" s="66"/>
      <c r="SLF15" s="66"/>
      <c r="SLI15" s="66"/>
      <c r="SLO15" s="66"/>
      <c r="SLX15" s="66"/>
      <c r="SLZ15" s="66"/>
      <c r="SMA15" s="66"/>
      <c r="SMC15" s="66"/>
      <c r="SMF15" s="66"/>
      <c r="SMI15" s="66"/>
      <c r="SML15" s="66"/>
      <c r="SMO15" s="66"/>
      <c r="SMR15" s="66"/>
      <c r="SMT15" s="66"/>
      <c r="SMV15" s="66"/>
      <c r="SMY15" s="66"/>
      <c r="SNB15" s="66"/>
      <c r="SNE15" s="66"/>
      <c r="SNH15" s="66"/>
      <c r="SNK15" s="66"/>
      <c r="SNN15" s="66"/>
      <c r="SNQ15" s="66"/>
      <c r="SNS15" s="66"/>
      <c r="SNV15" s="66"/>
      <c r="SOB15" s="66"/>
      <c r="SOH15" s="66"/>
      <c r="SOK15" s="66"/>
      <c r="SOM15" s="66"/>
      <c r="SOO15" s="66"/>
      <c r="SOP15" s="66"/>
      <c r="SOQ15" s="66"/>
      <c r="SOR15" s="66"/>
      <c r="SOS15" s="66"/>
      <c r="SOT15" s="66"/>
      <c r="SPL15" s="66"/>
      <c r="SPM15" s="66"/>
      <c r="SPP15" s="66"/>
      <c r="SPS15" s="66"/>
      <c r="SPU15" s="66"/>
      <c r="SPW15" s="66"/>
      <c r="SPZ15" s="66"/>
      <c r="SQC15" s="66"/>
      <c r="SQF15" s="66"/>
      <c r="SQJ15" s="66"/>
      <c r="SQM15" s="66"/>
      <c r="SQP15" s="66"/>
      <c r="SQX15" s="66"/>
      <c r="SRJ15" s="66"/>
      <c r="SRK15" s="66"/>
      <c r="SRL15" s="66"/>
      <c r="SRM15" s="66"/>
      <c r="SRN15" s="66"/>
      <c r="SRO15" s="66"/>
      <c r="SRP15" s="66"/>
      <c r="SRQ15" s="66"/>
      <c r="SRR15" s="66"/>
      <c r="SRS15" s="66"/>
      <c r="SRT15" s="66"/>
      <c r="SRU15" s="66"/>
      <c r="SRV15" s="66"/>
      <c r="SRW15" s="66"/>
      <c r="SRX15" s="66"/>
      <c r="SRY15" s="66"/>
      <c r="SRZ15" s="66"/>
      <c r="SSA15" s="66"/>
      <c r="SSB15" s="66"/>
      <c r="SSC15" s="66"/>
      <c r="SSD15" s="66"/>
      <c r="SSE15" s="66"/>
      <c r="SSF15" s="66"/>
      <c r="SSG15" s="66"/>
      <c r="SSH15" s="66"/>
      <c r="SSI15" s="66"/>
      <c r="SSK15" s="66"/>
      <c r="SSL15" s="66"/>
      <c r="SSM15" s="66"/>
      <c r="SSN15" s="66"/>
      <c r="SSO15" s="66"/>
      <c r="SSP15" s="66"/>
      <c r="SSQ15" s="66"/>
      <c r="SSR15" s="66"/>
      <c r="SSS15" s="66"/>
      <c r="SST15" s="66"/>
      <c r="SSU15" s="66"/>
      <c r="SSV15" s="66"/>
      <c r="SSW15" s="66"/>
      <c r="SSZ15" s="66"/>
      <c r="STC15" s="66"/>
      <c r="STF15" s="66"/>
      <c r="STI15" s="66"/>
      <c r="STL15" s="66"/>
      <c r="STO15" s="66"/>
      <c r="STX15" s="66"/>
      <c r="SUA15" s="66"/>
      <c r="SUD15" s="66"/>
      <c r="SUG15" s="66"/>
      <c r="SUP15" s="66"/>
      <c r="SUV15" s="66"/>
      <c r="SUY15" s="66"/>
      <c r="SVB15" s="66"/>
      <c r="SVE15" s="66"/>
      <c r="SVK15" s="66"/>
      <c r="SVT15" s="66"/>
      <c r="SVV15" s="66"/>
      <c r="SVW15" s="66"/>
      <c r="SVY15" s="66"/>
      <c r="SWB15" s="66"/>
      <c r="SWE15" s="66"/>
      <c r="SWH15" s="66"/>
      <c r="SWK15" s="66"/>
      <c r="SWN15" s="66"/>
      <c r="SWP15" s="66"/>
      <c r="SWR15" s="66"/>
      <c r="SWU15" s="66"/>
      <c r="SWX15" s="66"/>
      <c r="SXA15" s="66"/>
      <c r="SXD15" s="66"/>
      <c r="SXG15" s="66"/>
      <c r="SXJ15" s="66"/>
      <c r="SXM15" s="66"/>
      <c r="SXO15" s="66"/>
      <c r="SXR15" s="66"/>
      <c r="SXX15" s="66"/>
      <c r="SYD15" s="66"/>
      <c r="SYG15" s="66"/>
      <c r="SYI15" s="66"/>
      <c r="SYK15" s="66"/>
      <c r="SYL15" s="66"/>
      <c r="SYM15" s="66"/>
      <c r="SYN15" s="66"/>
      <c r="SYO15" s="66"/>
      <c r="SYP15" s="66"/>
      <c r="SZH15" s="66"/>
      <c r="SZI15" s="66"/>
      <c r="SZL15" s="66"/>
      <c r="SZO15" s="66"/>
      <c r="SZQ15" s="66"/>
      <c r="SZS15" s="66"/>
      <c r="SZV15" s="66"/>
      <c r="SZY15" s="66"/>
      <c r="TAB15" s="66"/>
      <c r="TAF15" s="66"/>
      <c r="TAI15" s="66"/>
      <c r="TAL15" s="66"/>
      <c r="TAT15" s="66"/>
      <c r="TBF15" s="66"/>
      <c r="TBG15" s="66"/>
      <c r="TBH15" s="66"/>
      <c r="TBI15" s="66"/>
      <c r="TBJ15" s="66"/>
      <c r="TBK15" s="66"/>
      <c r="TBL15" s="66"/>
      <c r="TBM15" s="66"/>
      <c r="TBN15" s="66"/>
      <c r="TBO15" s="66"/>
      <c r="TBP15" s="66"/>
      <c r="TBQ15" s="66"/>
      <c r="TBR15" s="66"/>
      <c r="TBS15" s="66"/>
      <c r="TBT15" s="66"/>
      <c r="TBU15" s="66"/>
      <c r="TBV15" s="66"/>
      <c r="TBW15" s="66"/>
      <c r="TBX15" s="66"/>
      <c r="TBY15" s="66"/>
      <c r="TBZ15" s="66"/>
      <c r="TCA15" s="66"/>
      <c r="TCB15" s="66"/>
      <c r="TCC15" s="66"/>
      <c r="TCD15" s="66"/>
      <c r="TCE15" s="66"/>
      <c r="TCG15" s="66"/>
      <c r="TCH15" s="66"/>
      <c r="TCI15" s="66"/>
      <c r="TCJ15" s="66"/>
      <c r="TCK15" s="66"/>
      <c r="TCL15" s="66"/>
      <c r="TCM15" s="66"/>
      <c r="TCN15" s="66"/>
      <c r="TCO15" s="66"/>
      <c r="TCP15" s="66"/>
      <c r="TCQ15" s="66"/>
      <c r="TCR15" s="66"/>
      <c r="TCS15" s="66"/>
      <c r="TCV15" s="66"/>
      <c r="TCY15" s="66"/>
      <c r="TDB15" s="66"/>
      <c r="TDE15" s="66"/>
      <c r="TDH15" s="66"/>
      <c r="TDK15" s="66"/>
      <c r="TDT15" s="66"/>
      <c r="TDW15" s="66"/>
      <c r="TDZ15" s="66"/>
      <c r="TEC15" s="66"/>
      <c r="TEL15" s="66"/>
      <c r="TER15" s="66"/>
      <c r="TEU15" s="66"/>
      <c r="TEX15" s="66"/>
      <c r="TFA15" s="66"/>
      <c r="TFG15" s="66"/>
      <c r="TFP15" s="66"/>
      <c r="TFR15" s="66"/>
      <c r="TFS15" s="66"/>
      <c r="TFU15" s="66"/>
      <c r="TFX15" s="66"/>
      <c r="TGA15" s="66"/>
      <c r="TGD15" s="66"/>
      <c r="TGG15" s="66"/>
      <c r="TGJ15" s="66"/>
      <c r="TGL15" s="66"/>
      <c r="TGN15" s="66"/>
      <c r="TGQ15" s="66"/>
      <c r="TGT15" s="66"/>
      <c r="TGW15" s="66"/>
      <c r="TGZ15" s="66"/>
      <c r="THC15" s="66"/>
      <c r="THF15" s="66"/>
      <c r="THI15" s="66"/>
      <c r="THK15" s="66"/>
      <c r="THN15" s="66"/>
      <c r="THT15" s="66"/>
      <c r="THZ15" s="66"/>
      <c r="TIC15" s="66"/>
      <c r="TIE15" s="66"/>
      <c r="TIG15" s="66"/>
      <c r="TIH15" s="66"/>
      <c r="TII15" s="66"/>
      <c r="TIJ15" s="66"/>
      <c r="TIK15" s="66"/>
      <c r="TIL15" s="66"/>
      <c r="TJD15" s="66"/>
      <c r="TJE15" s="66"/>
      <c r="TJH15" s="66"/>
      <c r="TJK15" s="66"/>
      <c r="TJM15" s="66"/>
      <c r="TJO15" s="66"/>
      <c r="TJR15" s="66"/>
      <c r="TJU15" s="66"/>
      <c r="TJX15" s="66"/>
      <c r="TKB15" s="66"/>
      <c r="TKE15" s="66"/>
      <c r="TKH15" s="66"/>
      <c r="TKP15" s="66"/>
      <c r="TLB15" s="66"/>
      <c r="TLC15" s="66"/>
      <c r="TLD15" s="66"/>
      <c r="TLE15" s="66"/>
      <c r="TLF15" s="66"/>
      <c r="TLG15" s="66"/>
      <c r="TLH15" s="66"/>
      <c r="TLI15" s="66"/>
      <c r="TLJ15" s="66"/>
      <c r="TLK15" s="66"/>
      <c r="TLL15" s="66"/>
      <c r="TLM15" s="66"/>
      <c r="TLN15" s="66"/>
      <c r="TLO15" s="66"/>
      <c r="TLP15" s="66"/>
      <c r="TLQ15" s="66"/>
      <c r="TLR15" s="66"/>
      <c r="TLS15" s="66"/>
      <c r="TLT15" s="66"/>
      <c r="TLU15" s="66"/>
      <c r="TLV15" s="66"/>
      <c r="TLW15" s="66"/>
      <c r="TLX15" s="66"/>
      <c r="TLY15" s="66"/>
      <c r="TLZ15" s="66"/>
      <c r="TMA15" s="66"/>
      <c r="TMC15" s="66"/>
      <c r="TMD15" s="66"/>
      <c r="TME15" s="66"/>
      <c r="TMF15" s="66"/>
      <c r="TMG15" s="66"/>
      <c r="TMH15" s="66"/>
      <c r="TMI15" s="66"/>
      <c r="TMJ15" s="66"/>
      <c r="TMK15" s="66"/>
      <c r="TML15" s="66"/>
      <c r="TMM15" s="66"/>
      <c r="TMN15" s="66"/>
      <c r="TMO15" s="66"/>
      <c r="TMR15" s="66"/>
      <c r="TMU15" s="66"/>
      <c r="TMX15" s="66"/>
      <c r="TNA15" s="66"/>
      <c r="TND15" s="66"/>
      <c r="TNG15" s="66"/>
      <c r="TNP15" s="66"/>
      <c r="TNS15" s="66"/>
      <c r="TNV15" s="66"/>
      <c r="TNY15" s="66"/>
      <c r="TOH15" s="66"/>
      <c r="TON15" s="66"/>
      <c r="TOQ15" s="66"/>
      <c r="TOT15" s="66"/>
      <c r="TOW15" s="66"/>
      <c r="TPC15" s="66"/>
      <c r="TPL15" s="66"/>
      <c r="TPN15" s="66"/>
      <c r="TPO15" s="66"/>
      <c r="TPQ15" s="66"/>
      <c r="TPT15" s="66"/>
      <c r="TPW15" s="66"/>
      <c r="TPZ15" s="66"/>
      <c r="TQC15" s="66"/>
      <c r="TQF15" s="66"/>
      <c r="TQH15" s="66"/>
      <c r="TQJ15" s="66"/>
      <c r="TQM15" s="66"/>
      <c r="TQP15" s="66"/>
      <c r="TQS15" s="66"/>
      <c r="TQV15" s="66"/>
      <c r="TQY15" s="66"/>
      <c r="TRB15" s="66"/>
      <c r="TRE15" s="66"/>
      <c r="TRG15" s="66"/>
      <c r="TRJ15" s="66"/>
      <c r="TRP15" s="66"/>
      <c r="TRV15" s="66"/>
      <c r="TRY15" s="66"/>
      <c r="TSA15" s="66"/>
      <c r="TSC15" s="66"/>
      <c r="TSD15" s="66"/>
      <c r="TSE15" s="66"/>
      <c r="TSF15" s="66"/>
      <c r="TSG15" s="66"/>
      <c r="TSH15" s="66"/>
      <c r="TSZ15" s="66"/>
      <c r="TTA15" s="66"/>
      <c r="TTD15" s="66"/>
      <c r="TTG15" s="66"/>
      <c r="TTI15" s="66"/>
      <c r="TTK15" s="66"/>
      <c r="TTN15" s="66"/>
      <c r="TTQ15" s="66"/>
      <c r="TTT15" s="66"/>
      <c r="TTX15" s="66"/>
      <c r="TUA15" s="66"/>
      <c r="TUD15" s="66"/>
      <c r="TUL15" s="66"/>
      <c r="TUX15" s="66"/>
      <c r="TUY15" s="66"/>
      <c r="TUZ15" s="66"/>
      <c r="TVA15" s="66"/>
      <c r="TVB15" s="66"/>
      <c r="TVC15" s="66"/>
      <c r="TVD15" s="66"/>
      <c r="TVE15" s="66"/>
      <c r="TVF15" s="66"/>
      <c r="TVG15" s="66"/>
      <c r="TVH15" s="66"/>
      <c r="TVI15" s="66"/>
      <c r="TVJ15" s="66"/>
      <c r="TVK15" s="66"/>
      <c r="TVL15" s="66"/>
      <c r="TVM15" s="66"/>
      <c r="TVN15" s="66"/>
      <c r="TVO15" s="66"/>
      <c r="TVP15" s="66"/>
      <c r="TVQ15" s="66"/>
      <c r="TVR15" s="66"/>
      <c r="TVS15" s="66"/>
      <c r="TVT15" s="66"/>
      <c r="TVU15" s="66"/>
      <c r="TVV15" s="66"/>
      <c r="TVW15" s="66"/>
      <c r="TVY15" s="66"/>
      <c r="TVZ15" s="66"/>
      <c r="TWA15" s="66"/>
      <c r="TWB15" s="66"/>
      <c r="TWC15" s="66"/>
      <c r="TWD15" s="66"/>
      <c r="TWE15" s="66"/>
      <c r="TWF15" s="66"/>
      <c r="TWG15" s="66"/>
      <c r="TWH15" s="66"/>
      <c r="TWI15" s="66"/>
      <c r="TWJ15" s="66"/>
      <c r="TWK15" s="66"/>
      <c r="TWN15" s="66"/>
      <c r="TWQ15" s="66"/>
      <c r="TWT15" s="66"/>
      <c r="TWW15" s="66"/>
      <c r="TWZ15" s="66"/>
      <c r="TXC15" s="66"/>
      <c r="TXL15" s="66"/>
      <c r="TXO15" s="66"/>
      <c r="TXR15" s="66"/>
      <c r="TXU15" s="66"/>
      <c r="TYD15" s="66"/>
      <c r="TYJ15" s="66"/>
      <c r="TYM15" s="66"/>
      <c r="TYP15" s="66"/>
      <c r="TYS15" s="66"/>
      <c r="TYY15" s="66"/>
      <c r="TZH15" s="66"/>
      <c r="TZJ15" s="66"/>
      <c r="TZK15" s="66"/>
      <c r="TZM15" s="66"/>
      <c r="TZP15" s="66"/>
      <c r="TZS15" s="66"/>
      <c r="TZV15" s="66"/>
      <c r="TZY15" s="66"/>
      <c r="UAB15" s="66"/>
      <c r="UAD15" s="66"/>
      <c r="UAF15" s="66"/>
      <c r="UAI15" s="66"/>
      <c r="UAL15" s="66"/>
      <c r="UAO15" s="66"/>
      <c r="UAR15" s="66"/>
      <c r="UAU15" s="66"/>
      <c r="UAX15" s="66"/>
      <c r="UBA15" s="66"/>
      <c r="UBC15" s="66"/>
      <c r="UBF15" s="66"/>
      <c r="UBL15" s="66"/>
      <c r="UBR15" s="66"/>
      <c r="UBU15" s="66"/>
      <c r="UBW15" s="66"/>
      <c r="UBY15" s="66"/>
      <c r="UBZ15" s="66"/>
      <c r="UCA15" s="66"/>
      <c r="UCB15" s="66"/>
      <c r="UCC15" s="66"/>
      <c r="UCD15" s="66"/>
      <c r="UCV15" s="66"/>
      <c r="UCW15" s="66"/>
      <c r="UCZ15" s="66"/>
      <c r="UDC15" s="66"/>
      <c r="UDE15" s="66"/>
      <c r="UDG15" s="66"/>
      <c r="UDJ15" s="66"/>
      <c r="UDM15" s="66"/>
      <c r="UDP15" s="66"/>
      <c r="UDT15" s="66"/>
      <c r="UDW15" s="66"/>
      <c r="UDZ15" s="66"/>
      <c r="UEH15" s="66"/>
      <c r="UET15" s="66"/>
      <c r="UEU15" s="66"/>
      <c r="UEV15" s="66"/>
      <c r="UEW15" s="66"/>
      <c r="UEX15" s="66"/>
      <c r="UEY15" s="66"/>
      <c r="UEZ15" s="66"/>
      <c r="UFA15" s="66"/>
      <c r="UFB15" s="66"/>
      <c r="UFC15" s="66"/>
      <c r="UFD15" s="66"/>
      <c r="UFE15" s="66"/>
      <c r="UFF15" s="66"/>
      <c r="UFG15" s="66"/>
      <c r="UFH15" s="66"/>
      <c r="UFI15" s="66"/>
      <c r="UFJ15" s="66"/>
      <c r="UFK15" s="66"/>
      <c r="UFL15" s="66"/>
      <c r="UFM15" s="66"/>
      <c r="UFN15" s="66"/>
      <c r="UFO15" s="66"/>
      <c r="UFP15" s="66"/>
      <c r="UFQ15" s="66"/>
      <c r="UFR15" s="66"/>
      <c r="UFS15" s="66"/>
      <c r="UFU15" s="66"/>
      <c r="UFV15" s="66"/>
      <c r="UFW15" s="66"/>
      <c r="UFX15" s="66"/>
      <c r="UFY15" s="66"/>
      <c r="UFZ15" s="66"/>
      <c r="UGA15" s="66"/>
      <c r="UGB15" s="66"/>
      <c r="UGC15" s="66"/>
      <c r="UGD15" s="66"/>
      <c r="UGE15" s="66"/>
      <c r="UGF15" s="66"/>
      <c r="UGG15" s="66"/>
      <c r="UGJ15" s="66"/>
      <c r="UGM15" s="66"/>
      <c r="UGP15" s="66"/>
      <c r="UGS15" s="66"/>
      <c r="UGV15" s="66"/>
      <c r="UGY15" s="66"/>
      <c r="UHH15" s="66"/>
      <c r="UHK15" s="66"/>
      <c r="UHN15" s="66"/>
      <c r="UHQ15" s="66"/>
      <c r="UHZ15" s="66"/>
      <c r="UIF15" s="66"/>
      <c r="UII15" s="66"/>
      <c r="UIL15" s="66"/>
      <c r="UIO15" s="66"/>
      <c r="UIU15" s="66"/>
      <c r="UJD15" s="66"/>
      <c r="UJF15" s="66"/>
      <c r="UJG15" s="66"/>
      <c r="UJI15" s="66"/>
      <c r="UJL15" s="66"/>
      <c r="UJO15" s="66"/>
      <c r="UJR15" s="66"/>
      <c r="UJU15" s="66"/>
      <c r="UJX15" s="66"/>
      <c r="UJZ15" s="66"/>
      <c r="UKB15" s="66"/>
      <c r="UKE15" s="66"/>
      <c r="UKH15" s="66"/>
      <c r="UKK15" s="66"/>
      <c r="UKN15" s="66"/>
      <c r="UKQ15" s="66"/>
      <c r="UKT15" s="66"/>
      <c r="UKW15" s="66"/>
      <c r="UKY15" s="66"/>
      <c r="ULB15" s="66"/>
      <c r="ULH15" s="66"/>
      <c r="ULN15" s="66"/>
      <c r="ULQ15" s="66"/>
      <c r="ULS15" s="66"/>
      <c r="ULU15" s="66"/>
      <c r="ULV15" s="66"/>
      <c r="ULW15" s="66"/>
      <c r="ULX15" s="66"/>
      <c r="ULY15" s="66"/>
      <c r="ULZ15" s="66"/>
      <c r="UMR15" s="66"/>
      <c r="UMS15" s="66"/>
      <c r="UMV15" s="66"/>
      <c r="UMY15" s="66"/>
      <c r="UNA15" s="66"/>
      <c r="UNC15" s="66"/>
      <c r="UNF15" s="66"/>
      <c r="UNI15" s="66"/>
      <c r="UNL15" s="66"/>
      <c r="UNP15" s="66"/>
      <c r="UNS15" s="66"/>
      <c r="UNV15" s="66"/>
      <c r="UOD15" s="66"/>
      <c r="UOP15" s="66"/>
      <c r="UOQ15" s="66"/>
      <c r="UOR15" s="66"/>
      <c r="UOS15" s="66"/>
      <c r="UOT15" s="66"/>
      <c r="UOU15" s="66"/>
      <c r="UOV15" s="66"/>
      <c r="UOW15" s="66"/>
      <c r="UOX15" s="66"/>
      <c r="UOY15" s="66"/>
      <c r="UOZ15" s="66"/>
      <c r="UPA15" s="66"/>
      <c r="UPB15" s="66"/>
      <c r="UPC15" s="66"/>
      <c r="UPD15" s="66"/>
      <c r="UPE15" s="66"/>
      <c r="UPF15" s="66"/>
      <c r="UPG15" s="66"/>
      <c r="UPH15" s="66"/>
      <c r="UPI15" s="66"/>
      <c r="UPJ15" s="66"/>
      <c r="UPK15" s="66"/>
      <c r="UPL15" s="66"/>
      <c r="UPM15" s="66"/>
      <c r="UPN15" s="66"/>
      <c r="UPO15" s="66"/>
      <c r="UPQ15" s="66"/>
      <c r="UPR15" s="66"/>
      <c r="UPS15" s="66"/>
      <c r="UPT15" s="66"/>
      <c r="UPU15" s="66"/>
      <c r="UPV15" s="66"/>
      <c r="UPW15" s="66"/>
      <c r="UPX15" s="66"/>
      <c r="UPY15" s="66"/>
      <c r="UPZ15" s="66"/>
      <c r="UQA15" s="66"/>
      <c r="UQB15" s="66"/>
      <c r="UQC15" s="66"/>
      <c r="UQF15" s="66"/>
      <c r="UQI15" s="66"/>
      <c r="UQL15" s="66"/>
      <c r="UQO15" s="66"/>
      <c r="UQR15" s="66"/>
      <c r="UQU15" s="66"/>
      <c r="URD15" s="66"/>
      <c r="URG15" s="66"/>
      <c r="URJ15" s="66"/>
      <c r="URM15" s="66"/>
      <c r="URV15" s="66"/>
      <c r="USB15" s="66"/>
      <c r="USE15" s="66"/>
      <c r="USH15" s="66"/>
      <c r="USK15" s="66"/>
      <c r="USQ15" s="66"/>
      <c r="USZ15" s="66"/>
      <c r="UTB15" s="66"/>
      <c r="UTC15" s="66"/>
      <c r="UTE15" s="66"/>
      <c r="UTH15" s="66"/>
      <c r="UTK15" s="66"/>
      <c r="UTN15" s="66"/>
      <c r="UTQ15" s="66"/>
      <c r="UTT15" s="66"/>
      <c r="UTV15" s="66"/>
      <c r="UTX15" s="66"/>
      <c r="UUA15" s="66"/>
      <c r="UUD15" s="66"/>
      <c r="UUG15" s="66"/>
      <c r="UUJ15" s="66"/>
      <c r="UUM15" s="66"/>
      <c r="UUP15" s="66"/>
      <c r="UUS15" s="66"/>
      <c r="UUU15" s="66"/>
      <c r="UUX15" s="66"/>
      <c r="UVD15" s="66"/>
      <c r="UVJ15" s="66"/>
      <c r="UVM15" s="66"/>
      <c r="UVO15" s="66"/>
      <c r="UVQ15" s="66"/>
      <c r="UVR15" s="66"/>
      <c r="UVS15" s="66"/>
      <c r="UVT15" s="66"/>
      <c r="UVU15" s="66"/>
      <c r="UVV15" s="66"/>
      <c r="UWN15" s="66"/>
      <c r="UWO15" s="66"/>
      <c r="UWR15" s="66"/>
      <c r="UWU15" s="66"/>
      <c r="UWW15" s="66"/>
      <c r="UWY15" s="66"/>
      <c r="UXB15" s="66"/>
      <c r="UXE15" s="66"/>
      <c r="UXH15" s="66"/>
      <c r="UXL15" s="66"/>
      <c r="UXO15" s="66"/>
      <c r="UXR15" s="66"/>
      <c r="UXZ15" s="66"/>
      <c r="UYL15" s="66"/>
      <c r="UYM15" s="66"/>
      <c r="UYN15" s="66"/>
      <c r="UYO15" s="66"/>
      <c r="UYP15" s="66"/>
      <c r="UYQ15" s="66"/>
      <c r="UYR15" s="66"/>
      <c r="UYS15" s="66"/>
      <c r="UYT15" s="66"/>
      <c r="UYU15" s="66"/>
      <c r="UYV15" s="66"/>
      <c r="UYW15" s="66"/>
      <c r="UYX15" s="66"/>
      <c r="UYY15" s="66"/>
      <c r="UYZ15" s="66"/>
      <c r="UZA15" s="66"/>
      <c r="UZB15" s="66"/>
      <c r="UZC15" s="66"/>
      <c r="UZD15" s="66"/>
      <c r="UZE15" s="66"/>
      <c r="UZF15" s="66"/>
      <c r="UZG15" s="66"/>
      <c r="UZH15" s="66"/>
      <c r="UZI15" s="66"/>
      <c r="UZJ15" s="66"/>
      <c r="UZK15" s="66"/>
      <c r="UZM15" s="66"/>
      <c r="UZN15" s="66"/>
      <c r="UZO15" s="66"/>
      <c r="UZP15" s="66"/>
      <c r="UZQ15" s="66"/>
      <c r="UZR15" s="66"/>
      <c r="UZS15" s="66"/>
      <c r="UZT15" s="66"/>
      <c r="UZU15" s="66"/>
      <c r="UZV15" s="66"/>
      <c r="UZW15" s="66"/>
      <c r="UZX15" s="66"/>
      <c r="UZY15" s="66"/>
      <c r="VAB15" s="66"/>
      <c r="VAE15" s="66"/>
      <c r="VAH15" s="66"/>
      <c r="VAK15" s="66"/>
      <c r="VAN15" s="66"/>
      <c r="VAQ15" s="66"/>
      <c r="VAZ15" s="66"/>
      <c r="VBC15" s="66"/>
      <c r="VBF15" s="66"/>
      <c r="VBI15" s="66"/>
      <c r="VBR15" s="66"/>
      <c r="VBX15" s="66"/>
      <c r="VCA15" s="66"/>
      <c r="VCD15" s="66"/>
      <c r="VCG15" s="66"/>
      <c r="VCM15" s="66"/>
      <c r="VCV15" s="66"/>
      <c r="VCX15" s="66"/>
      <c r="VCY15" s="66"/>
      <c r="VDA15" s="66"/>
      <c r="VDD15" s="66"/>
      <c r="VDG15" s="66"/>
      <c r="VDJ15" s="66"/>
      <c r="VDM15" s="66"/>
      <c r="VDP15" s="66"/>
      <c r="VDR15" s="66"/>
      <c r="VDT15" s="66"/>
      <c r="VDW15" s="66"/>
      <c r="VDZ15" s="66"/>
      <c r="VEC15" s="66"/>
      <c r="VEF15" s="66"/>
      <c r="VEI15" s="66"/>
      <c r="VEL15" s="66"/>
      <c r="VEO15" s="66"/>
      <c r="VEQ15" s="66"/>
      <c r="VET15" s="66"/>
      <c r="VEZ15" s="66"/>
      <c r="VFF15" s="66"/>
      <c r="VFI15" s="66"/>
      <c r="VFK15" s="66"/>
      <c r="VFM15" s="66"/>
      <c r="VFN15" s="66"/>
      <c r="VFO15" s="66"/>
      <c r="VFP15" s="66"/>
      <c r="VFQ15" s="66"/>
      <c r="VFR15" s="66"/>
      <c r="VGJ15" s="66"/>
      <c r="VGK15" s="66"/>
      <c r="VGN15" s="66"/>
      <c r="VGQ15" s="66"/>
      <c r="VGS15" s="66"/>
      <c r="VGU15" s="66"/>
      <c r="VGX15" s="66"/>
      <c r="VHA15" s="66"/>
      <c r="VHD15" s="66"/>
      <c r="VHH15" s="66"/>
      <c r="VHK15" s="66"/>
      <c r="VHN15" s="66"/>
      <c r="VHV15" s="66"/>
      <c r="VIH15" s="66"/>
      <c r="VII15" s="66"/>
      <c r="VIJ15" s="66"/>
      <c r="VIK15" s="66"/>
      <c r="VIL15" s="66"/>
      <c r="VIM15" s="66"/>
      <c r="VIN15" s="66"/>
      <c r="VIO15" s="66"/>
      <c r="VIP15" s="66"/>
      <c r="VIQ15" s="66"/>
      <c r="VIR15" s="66"/>
      <c r="VIS15" s="66"/>
      <c r="VIT15" s="66"/>
      <c r="VIU15" s="66"/>
      <c r="VIV15" s="66"/>
      <c r="VIW15" s="66"/>
      <c r="VIX15" s="66"/>
      <c r="VIY15" s="66"/>
      <c r="VIZ15" s="66"/>
      <c r="VJA15" s="66"/>
      <c r="VJB15" s="66"/>
      <c r="VJC15" s="66"/>
      <c r="VJD15" s="66"/>
      <c r="VJE15" s="66"/>
      <c r="VJF15" s="66"/>
      <c r="VJG15" s="66"/>
      <c r="VJI15" s="66"/>
      <c r="VJJ15" s="66"/>
      <c r="VJK15" s="66"/>
      <c r="VJL15" s="66"/>
      <c r="VJM15" s="66"/>
      <c r="VJN15" s="66"/>
      <c r="VJO15" s="66"/>
      <c r="VJP15" s="66"/>
      <c r="VJQ15" s="66"/>
      <c r="VJR15" s="66"/>
      <c r="VJS15" s="66"/>
      <c r="VJT15" s="66"/>
      <c r="VJU15" s="66"/>
      <c r="VJX15" s="66"/>
      <c r="VKA15" s="66"/>
      <c r="VKD15" s="66"/>
      <c r="VKG15" s="66"/>
      <c r="VKJ15" s="66"/>
      <c r="VKM15" s="66"/>
      <c r="VKV15" s="66"/>
      <c r="VKY15" s="66"/>
      <c r="VLB15" s="66"/>
      <c r="VLE15" s="66"/>
      <c r="VLN15" s="66"/>
      <c r="VLT15" s="66"/>
      <c r="VLW15" s="66"/>
      <c r="VLZ15" s="66"/>
      <c r="VMC15" s="66"/>
      <c r="VMI15" s="66"/>
      <c r="VMR15" s="66"/>
      <c r="VMT15" s="66"/>
      <c r="VMU15" s="66"/>
      <c r="VMW15" s="66"/>
      <c r="VMZ15" s="66"/>
      <c r="VNC15" s="66"/>
      <c r="VNF15" s="66"/>
      <c r="VNI15" s="66"/>
      <c r="VNL15" s="66"/>
      <c r="VNN15" s="66"/>
      <c r="VNP15" s="66"/>
      <c r="VNS15" s="66"/>
      <c r="VNV15" s="66"/>
      <c r="VNY15" s="66"/>
      <c r="VOB15" s="66"/>
      <c r="VOE15" s="66"/>
      <c r="VOH15" s="66"/>
      <c r="VOK15" s="66"/>
      <c r="VOM15" s="66"/>
      <c r="VOP15" s="66"/>
      <c r="VOV15" s="66"/>
      <c r="VPB15" s="66"/>
      <c r="VPE15" s="66"/>
      <c r="VPG15" s="66"/>
      <c r="VPI15" s="66"/>
      <c r="VPJ15" s="66"/>
      <c r="VPK15" s="66"/>
      <c r="VPL15" s="66"/>
      <c r="VPM15" s="66"/>
      <c r="VPN15" s="66"/>
      <c r="VQF15" s="66"/>
      <c r="VQG15" s="66"/>
      <c r="VQJ15" s="66"/>
      <c r="VQM15" s="66"/>
      <c r="VQO15" s="66"/>
      <c r="VQQ15" s="66"/>
      <c r="VQT15" s="66"/>
      <c r="VQW15" s="66"/>
      <c r="VQZ15" s="66"/>
      <c r="VRD15" s="66"/>
      <c r="VRG15" s="66"/>
      <c r="VRJ15" s="66"/>
      <c r="VRR15" s="66"/>
      <c r="VSD15" s="66"/>
      <c r="VSE15" s="66"/>
      <c r="VSF15" s="66"/>
      <c r="VSG15" s="66"/>
      <c r="VSH15" s="66"/>
      <c r="VSI15" s="66"/>
      <c r="VSJ15" s="66"/>
      <c r="VSK15" s="66"/>
      <c r="VSL15" s="66"/>
      <c r="VSM15" s="66"/>
      <c r="VSN15" s="66"/>
      <c r="VSO15" s="66"/>
      <c r="VSP15" s="66"/>
      <c r="VSQ15" s="66"/>
      <c r="VSR15" s="66"/>
      <c r="VSS15" s="66"/>
      <c r="VST15" s="66"/>
      <c r="VSU15" s="66"/>
      <c r="VSV15" s="66"/>
      <c r="VSW15" s="66"/>
      <c r="VSX15" s="66"/>
      <c r="VSY15" s="66"/>
      <c r="VSZ15" s="66"/>
      <c r="VTA15" s="66"/>
      <c r="VTB15" s="66"/>
      <c r="VTC15" s="66"/>
      <c r="VTE15" s="66"/>
      <c r="VTF15" s="66"/>
      <c r="VTG15" s="66"/>
      <c r="VTH15" s="66"/>
      <c r="VTI15" s="66"/>
      <c r="VTJ15" s="66"/>
      <c r="VTK15" s="66"/>
      <c r="VTL15" s="66"/>
      <c r="VTM15" s="66"/>
      <c r="VTN15" s="66"/>
      <c r="VTO15" s="66"/>
      <c r="VTP15" s="66"/>
      <c r="VTQ15" s="66"/>
      <c r="VTT15" s="66"/>
      <c r="VTW15" s="66"/>
      <c r="VTZ15" s="66"/>
      <c r="VUC15" s="66"/>
      <c r="VUF15" s="66"/>
      <c r="VUI15" s="66"/>
      <c r="VUR15" s="66"/>
      <c r="VUU15" s="66"/>
      <c r="VUX15" s="66"/>
      <c r="VVA15" s="66"/>
      <c r="VVJ15" s="66"/>
      <c r="VVP15" s="66"/>
      <c r="VVS15" s="66"/>
      <c r="VVV15" s="66"/>
      <c r="VVY15" s="66"/>
      <c r="VWE15" s="66"/>
      <c r="VWN15" s="66"/>
      <c r="VWP15" s="66"/>
      <c r="VWQ15" s="66"/>
      <c r="VWS15" s="66"/>
      <c r="VWV15" s="66"/>
      <c r="VWY15" s="66"/>
      <c r="VXB15" s="66"/>
      <c r="VXE15" s="66"/>
      <c r="VXH15" s="66"/>
      <c r="VXJ15" s="66"/>
      <c r="VXL15" s="66"/>
      <c r="VXO15" s="66"/>
      <c r="VXR15" s="66"/>
      <c r="VXU15" s="66"/>
      <c r="VXX15" s="66"/>
      <c r="VYA15" s="66"/>
      <c r="VYD15" s="66"/>
      <c r="VYG15" s="66"/>
      <c r="VYI15" s="66"/>
      <c r="VYL15" s="66"/>
      <c r="VYR15" s="66"/>
      <c r="VYX15" s="66"/>
      <c r="VZA15" s="66"/>
      <c r="VZC15" s="66"/>
      <c r="VZE15" s="66"/>
      <c r="VZF15" s="66"/>
      <c r="VZG15" s="66"/>
      <c r="VZH15" s="66"/>
      <c r="VZI15" s="66"/>
      <c r="VZJ15" s="66"/>
      <c r="WAB15" s="66"/>
      <c r="WAC15" s="66"/>
      <c r="WAF15" s="66"/>
      <c r="WAI15" s="66"/>
      <c r="WAK15" s="66"/>
      <c r="WAM15" s="66"/>
      <c r="WAP15" s="66"/>
      <c r="WAS15" s="66"/>
      <c r="WAV15" s="66"/>
      <c r="WAZ15" s="66"/>
      <c r="WBC15" s="66"/>
      <c r="WBF15" s="66"/>
      <c r="WBN15" s="66"/>
      <c r="WBZ15" s="66"/>
      <c r="WCA15" s="66"/>
      <c r="WCB15" s="66"/>
      <c r="WCC15" s="66"/>
      <c r="WCD15" s="66"/>
      <c r="WCE15" s="66"/>
      <c r="WCF15" s="66"/>
      <c r="WCG15" s="66"/>
      <c r="WCH15" s="66"/>
      <c r="WCI15" s="66"/>
      <c r="WCJ15" s="66"/>
      <c r="WCK15" s="66"/>
      <c r="WCL15" s="66"/>
      <c r="WCM15" s="66"/>
      <c r="WCN15" s="66"/>
      <c r="WCO15" s="66"/>
      <c r="WCP15" s="66"/>
      <c r="WCQ15" s="66"/>
      <c r="WCR15" s="66"/>
      <c r="WCS15" s="66"/>
      <c r="WCT15" s="66"/>
      <c r="WCU15" s="66"/>
      <c r="WCV15" s="66"/>
      <c r="WCW15" s="66"/>
      <c r="WCX15" s="66"/>
      <c r="WCY15" s="66"/>
      <c r="WDA15" s="66"/>
      <c r="WDB15" s="66"/>
      <c r="WDC15" s="66"/>
      <c r="WDD15" s="66"/>
      <c r="WDE15" s="66"/>
      <c r="WDF15" s="66"/>
      <c r="WDG15" s="66"/>
      <c r="WDH15" s="66"/>
      <c r="WDI15" s="66"/>
      <c r="WDJ15" s="66"/>
      <c r="WDK15" s="66"/>
      <c r="WDL15" s="66"/>
      <c r="WDM15" s="66"/>
      <c r="WDP15" s="66"/>
      <c r="WDS15" s="66"/>
      <c r="WDV15" s="66"/>
      <c r="WDY15" s="66"/>
      <c r="WEB15" s="66"/>
      <c r="WEE15" s="66"/>
      <c r="WEN15" s="66"/>
      <c r="WEQ15" s="66"/>
      <c r="WET15" s="66"/>
      <c r="WEW15" s="66"/>
      <c r="WFF15" s="66"/>
      <c r="WFL15" s="66"/>
      <c r="WFO15" s="66"/>
      <c r="WFR15" s="66"/>
      <c r="WFU15" s="66"/>
      <c r="WGA15" s="66"/>
      <c r="WGJ15" s="66"/>
      <c r="WGL15" s="66"/>
      <c r="WGM15" s="66"/>
      <c r="WGO15" s="66"/>
      <c r="WGR15" s="66"/>
      <c r="WGU15" s="66"/>
      <c r="WGX15" s="66"/>
      <c r="WHA15" s="66"/>
      <c r="WHD15" s="66"/>
      <c r="WHF15" s="66"/>
      <c r="WHH15" s="66"/>
      <c r="WHK15" s="66"/>
      <c r="WHN15" s="66"/>
      <c r="WHQ15" s="66"/>
      <c r="WHT15" s="66"/>
      <c r="WHW15" s="66"/>
      <c r="WHZ15" s="66"/>
      <c r="WIC15" s="66"/>
      <c r="WIE15" s="66"/>
      <c r="WIH15" s="66"/>
      <c r="WIN15" s="66"/>
      <c r="WIT15" s="66"/>
      <c r="WIW15" s="66"/>
      <c r="WIY15" s="66"/>
      <c r="WJA15" s="66"/>
      <c r="WJB15" s="66"/>
      <c r="WJC15" s="66"/>
      <c r="WJD15" s="66"/>
      <c r="WJE15" s="66"/>
      <c r="WJF15" s="66"/>
      <c r="WJX15" s="66"/>
      <c r="WJY15" s="66"/>
      <c r="WKB15" s="66"/>
      <c r="WKE15" s="66"/>
      <c r="WKG15" s="66"/>
      <c r="WKI15" s="66"/>
      <c r="WKL15" s="66"/>
      <c r="WKO15" s="66"/>
      <c r="WKR15" s="66"/>
      <c r="WKV15" s="66"/>
      <c r="WKY15" s="66"/>
      <c r="WLB15" s="66"/>
      <c r="WLJ15" s="66"/>
      <c r="WLV15" s="66"/>
      <c r="WLW15" s="66"/>
      <c r="WLX15" s="66"/>
      <c r="WLY15" s="66"/>
      <c r="WLZ15" s="66"/>
      <c r="WMA15" s="66"/>
      <c r="WMB15" s="66"/>
      <c r="WMC15" s="66"/>
      <c r="WMD15" s="66"/>
      <c r="WME15" s="66"/>
      <c r="WMF15" s="66"/>
      <c r="WMG15" s="66"/>
      <c r="WMH15" s="66"/>
      <c r="WMI15" s="66"/>
      <c r="WMJ15" s="66"/>
      <c r="WMK15" s="66"/>
      <c r="WML15" s="66"/>
      <c r="WMM15" s="66"/>
      <c r="WMN15" s="66"/>
      <c r="WMO15" s="66"/>
      <c r="WMP15" s="66"/>
      <c r="WMQ15" s="66"/>
      <c r="WMR15" s="66"/>
      <c r="WMS15" s="66"/>
      <c r="WMT15" s="66"/>
      <c r="WMU15" s="66"/>
      <c r="WMW15" s="66"/>
      <c r="WMX15" s="66"/>
      <c r="WMY15" s="66"/>
      <c r="WMZ15" s="66"/>
      <c r="WNA15" s="66"/>
      <c r="WNB15" s="66"/>
      <c r="WNC15" s="66"/>
      <c r="WND15" s="66"/>
      <c r="WNE15" s="66"/>
      <c r="WNF15" s="66"/>
      <c r="WNG15" s="66"/>
      <c r="WNH15" s="66"/>
      <c r="WNI15" s="66"/>
      <c r="WNL15" s="66"/>
      <c r="WNO15" s="66"/>
      <c r="WNR15" s="66"/>
      <c r="WNU15" s="66"/>
      <c r="WNX15" s="66"/>
      <c r="WOA15" s="66"/>
      <c r="WOJ15" s="66"/>
      <c r="WOM15" s="66"/>
      <c r="WOP15" s="66"/>
      <c r="WOS15" s="66"/>
      <c r="WPB15" s="66"/>
      <c r="WPH15" s="66"/>
      <c r="WPK15" s="66"/>
      <c r="WPN15" s="66"/>
      <c r="WPQ15" s="66"/>
      <c r="WPW15" s="66"/>
      <c r="WQF15" s="66"/>
      <c r="WQH15" s="66"/>
      <c r="WQI15" s="66"/>
      <c r="WQK15" s="66"/>
      <c r="WQN15" s="66"/>
      <c r="WQQ15" s="66"/>
      <c r="WQT15" s="66"/>
      <c r="WQW15" s="66"/>
      <c r="WQZ15" s="66"/>
      <c r="WRB15" s="66"/>
      <c r="WRD15" s="66"/>
      <c r="WRG15" s="66"/>
      <c r="WRJ15" s="66"/>
      <c r="WRM15" s="66"/>
      <c r="WRP15" s="66"/>
      <c r="WRS15" s="66"/>
      <c r="WRV15" s="66"/>
      <c r="WRY15" s="66"/>
      <c r="WSA15" s="66"/>
      <c r="WSD15" s="66"/>
      <c r="WSJ15" s="66"/>
      <c r="WSP15" s="66"/>
      <c r="WSS15" s="66"/>
      <c r="WSU15" s="66"/>
      <c r="WSW15" s="66"/>
      <c r="WSX15" s="66"/>
      <c r="WSY15" s="66"/>
      <c r="WSZ15" s="66"/>
      <c r="WTA15" s="66"/>
      <c r="WTB15" s="66"/>
      <c r="WTT15" s="66"/>
      <c r="WTU15" s="66"/>
      <c r="WTX15" s="66"/>
      <c r="WUA15" s="66"/>
      <c r="WUC15" s="66"/>
      <c r="WUE15" s="66"/>
      <c r="WUH15" s="66"/>
      <c r="WUK15" s="66"/>
      <c r="WUN15" s="66"/>
      <c r="WUR15" s="66"/>
      <c r="WUU15" s="66"/>
      <c r="WUX15" s="66"/>
      <c r="WVF15" s="66"/>
    </row>
    <row r="16" spans="1:1022 1034:2046 2058:3070 3082:4094 4106:5118 5130:6142 6154:7166 7178:8190 8202:9214 9226:10238 10250:11262 11274:12286 12298:13310 13322:14334 14346:15358 15370:16126" s="50" customFormat="1" ht="21.75" hidden="1" customHeight="1">
      <c r="A16" s="7" t="s">
        <v>115</v>
      </c>
      <c r="B16" s="47" t="s">
        <v>338</v>
      </c>
      <c r="C16" s="4"/>
      <c r="D16" s="48">
        <f>_xlfn.IFNA(VLOOKUP(A16,'2.2'!A25:C317,3,),)</f>
        <v>0</v>
      </c>
      <c r="E16" s="49"/>
      <c r="F16" s="51"/>
      <c r="G16" s="51"/>
      <c r="H16" s="29">
        <v>0</v>
      </c>
      <c r="I16" s="52"/>
    </row>
    <row r="17" spans="1:1022 1034:2046 2058:3070 3082:4094 4106:5118 5130:6142 6154:7166 7178:8190 8202:9214 9226:10238 10250:11262 11274:12286 12298:13310 13322:14334 14346:15358 15370:16126" s="50" customFormat="1" ht="21.75" hidden="1" customHeight="1">
      <c r="A17" s="7" t="s">
        <v>286</v>
      </c>
      <c r="B17" s="47" t="s">
        <v>338</v>
      </c>
      <c r="C17" s="4"/>
      <c r="D17" s="48">
        <f>_xlfn.IFNA(VLOOKUP(A17,'2.2'!A26:C318,3,),)</f>
        <v>0</v>
      </c>
      <c r="E17" s="49"/>
      <c r="F17" s="51"/>
      <c r="G17" s="51"/>
      <c r="H17" s="29">
        <v>0</v>
      </c>
      <c r="I17" s="52">
        <v>20</v>
      </c>
    </row>
    <row r="18" spans="1:1022 1034:2046 2058:3070 3082:4094 4106:5118 5130:6142 6154:7166 7178:8190 8202:9214 9226:10238 10250:11262 11274:12286 12298:13310 13322:14334 14346:15358 15370:16126" s="50" customFormat="1" ht="20.25" customHeight="1">
      <c r="A18" s="35" t="s">
        <v>287</v>
      </c>
      <c r="B18" s="76" t="s">
        <v>341</v>
      </c>
      <c r="C18" s="4">
        <v>13</v>
      </c>
      <c r="D18" s="48">
        <f>_xlfn.IFNA(VLOOKUP(A18,'2.2'!A27:C319,3,),)</f>
        <v>4000</v>
      </c>
      <c r="E18" s="69">
        <f>+D18*C18</f>
        <v>52000</v>
      </c>
      <c r="F18" s="51"/>
      <c r="G18" s="51"/>
      <c r="H18" s="29">
        <v>170</v>
      </c>
      <c r="I18" s="52">
        <v>20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Z18" s="66"/>
      <c r="BC18" s="66"/>
      <c r="BF18" s="66"/>
      <c r="BI18" s="66"/>
      <c r="BL18" s="66"/>
      <c r="BO18" s="66"/>
      <c r="BX18" s="66"/>
      <c r="CA18" s="66"/>
      <c r="CD18" s="66"/>
      <c r="CG18" s="66"/>
      <c r="CP18" s="66"/>
      <c r="CV18" s="66"/>
      <c r="CY18" s="66"/>
      <c r="DB18" s="66"/>
      <c r="DE18" s="66"/>
      <c r="DK18" s="66"/>
      <c r="DT18" s="66"/>
      <c r="DV18" s="66"/>
      <c r="DW18" s="66"/>
      <c r="DY18" s="66"/>
      <c r="EB18" s="66"/>
      <c r="EE18" s="66"/>
      <c r="EH18" s="66"/>
      <c r="EK18" s="66"/>
      <c r="EN18" s="66"/>
      <c r="EP18" s="66"/>
      <c r="ER18" s="66"/>
      <c r="EU18" s="66"/>
      <c r="EX18" s="66"/>
      <c r="FA18" s="66"/>
      <c r="FD18" s="66"/>
      <c r="FG18" s="66"/>
      <c r="FJ18" s="66"/>
      <c r="FM18" s="66"/>
      <c r="FO18" s="66"/>
      <c r="FR18" s="66"/>
      <c r="FX18" s="66"/>
      <c r="GD18" s="66"/>
      <c r="GG18" s="66"/>
      <c r="GI18" s="66"/>
      <c r="GK18" s="66"/>
      <c r="GL18" s="66"/>
      <c r="GM18" s="66"/>
      <c r="GN18" s="66"/>
      <c r="GO18" s="66"/>
      <c r="GP18" s="66"/>
      <c r="HH18" s="66"/>
      <c r="HI18" s="66"/>
      <c r="HL18" s="66"/>
      <c r="HO18" s="66"/>
      <c r="HQ18" s="66"/>
      <c r="HS18" s="66"/>
      <c r="HV18" s="66"/>
      <c r="HY18" s="66"/>
      <c r="IB18" s="66"/>
      <c r="IF18" s="66"/>
      <c r="II18" s="66"/>
      <c r="IL18" s="66"/>
      <c r="IT18" s="66"/>
      <c r="JF18" s="66"/>
      <c r="JG18" s="66"/>
      <c r="JH18" s="66"/>
      <c r="JI18" s="66"/>
      <c r="JJ18" s="66"/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G18" s="66"/>
      <c r="KH18" s="66"/>
      <c r="KI18" s="66"/>
      <c r="KJ18" s="66"/>
      <c r="KK18" s="66"/>
      <c r="KL18" s="66"/>
      <c r="KM18" s="66"/>
      <c r="KN18" s="66"/>
      <c r="KO18" s="66"/>
      <c r="KP18" s="66"/>
      <c r="KQ18" s="66"/>
      <c r="KR18" s="66"/>
      <c r="KS18" s="66"/>
      <c r="KV18" s="66"/>
      <c r="KY18" s="66"/>
      <c r="LB18" s="66"/>
      <c r="LE18" s="66"/>
      <c r="LH18" s="66"/>
      <c r="LK18" s="66"/>
      <c r="LT18" s="66"/>
      <c r="LW18" s="66"/>
      <c r="LZ18" s="66"/>
      <c r="MC18" s="66"/>
      <c r="ML18" s="66"/>
      <c r="MR18" s="66"/>
      <c r="MU18" s="66"/>
      <c r="MX18" s="66"/>
      <c r="NA18" s="66"/>
      <c r="NG18" s="66"/>
      <c r="NP18" s="66"/>
      <c r="NR18" s="66"/>
      <c r="NS18" s="66"/>
      <c r="NU18" s="66"/>
      <c r="NX18" s="66"/>
      <c r="OA18" s="66"/>
      <c r="OD18" s="66"/>
      <c r="OG18" s="66"/>
      <c r="OJ18" s="66"/>
      <c r="OL18" s="66"/>
      <c r="ON18" s="66"/>
      <c r="OQ18" s="66"/>
      <c r="OT18" s="66"/>
      <c r="OW18" s="66"/>
      <c r="OZ18" s="66"/>
      <c r="PC18" s="66"/>
      <c r="PF18" s="66"/>
      <c r="PI18" s="66"/>
      <c r="PK18" s="66"/>
      <c r="PN18" s="66"/>
      <c r="PT18" s="66"/>
      <c r="PZ18" s="66"/>
      <c r="QC18" s="66"/>
      <c r="QE18" s="66"/>
      <c r="QG18" s="66"/>
      <c r="QH18" s="66"/>
      <c r="QI18" s="66"/>
      <c r="QJ18" s="66"/>
      <c r="QK18" s="66"/>
      <c r="QL18" s="66"/>
      <c r="RD18" s="66"/>
      <c r="RE18" s="66"/>
      <c r="RH18" s="66"/>
      <c r="RK18" s="66"/>
      <c r="RM18" s="66"/>
      <c r="RO18" s="66"/>
      <c r="RR18" s="66"/>
      <c r="RU18" s="66"/>
      <c r="RX18" s="66"/>
      <c r="SB18" s="66"/>
      <c r="SE18" s="66"/>
      <c r="SH18" s="66"/>
      <c r="SP18" s="66"/>
      <c r="TB18" s="66"/>
      <c r="TC18" s="66"/>
      <c r="TD18" s="66"/>
      <c r="TE18" s="66"/>
      <c r="TF18" s="66"/>
      <c r="TG18" s="66"/>
      <c r="TH18" s="66"/>
      <c r="TI18" s="66"/>
      <c r="TJ18" s="66"/>
      <c r="TK18" s="66"/>
      <c r="TL18" s="66"/>
      <c r="TM18" s="66"/>
      <c r="TN18" s="66"/>
      <c r="TO18" s="66"/>
      <c r="TP18" s="66"/>
      <c r="TQ18" s="66"/>
      <c r="TR18" s="66"/>
      <c r="TS18" s="66"/>
      <c r="TT18" s="66"/>
      <c r="TU18" s="66"/>
      <c r="TV18" s="66"/>
      <c r="TW18" s="66"/>
      <c r="TX18" s="66"/>
      <c r="TY18" s="66"/>
      <c r="TZ18" s="66"/>
      <c r="UA18" s="66"/>
      <c r="UC18" s="66"/>
      <c r="UD18" s="66"/>
      <c r="UE18" s="66"/>
      <c r="UF18" s="66"/>
      <c r="UG18" s="66"/>
      <c r="UH18" s="66"/>
      <c r="UI18" s="66"/>
      <c r="UJ18" s="66"/>
      <c r="UK18" s="66"/>
      <c r="UL18" s="66"/>
      <c r="UM18" s="66"/>
      <c r="UN18" s="66"/>
      <c r="UO18" s="66"/>
      <c r="UR18" s="66"/>
      <c r="UU18" s="66"/>
      <c r="UX18" s="66"/>
      <c r="VA18" s="66"/>
      <c r="VD18" s="66"/>
      <c r="VG18" s="66"/>
      <c r="VP18" s="66"/>
      <c r="VS18" s="66"/>
      <c r="VV18" s="66"/>
      <c r="VY18" s="66"/>
      <c r="WH18" s="66"/>
      <c r="WN18" s="66"/>
      <c r="WQ18" s="66"/>
      <c r="WT18" s="66"/>
      <c r="WW18" s="66"/>
      <c r="XC18" s="66"/>
      <c r="XL18" s="66"/>
      <c r="XN18" s="66"/>
      <c r="XO18" s="66"/>
      <c r="XQ18" s="66"/>
      <c r="XT18" s="66"/>
      <c r="XW18" s="66"/>
      <c r="XZ18" s="66"/>
      <c r="YC18" s="66"/>
      <c r="YF18" s="66"/>
      <c r="YH18" s="66"/>
      <c r="YJ18" s="66"/>
      <c r="YM18" s="66"/>
      <c r="YP18" s="66"/>
      <c r="YS18" s="66"/>
      <c r="YV18" s="66"/>
      <c r="YY18" s="66"/>
      <c r="ZB18" s="66"/>
      <c r="ZE18" s="66"/>
      <c r="ZG18" s="66"/>
      <c r="ZJ18" s="66"/>
      <c r="ZP18" s="66"/>
      <c r="ZV18" s="66"/>
      <c r="ZY18" s="66"/>
      <c r="AAA18" s="66"/>
      <c r="AAC18" s="66"/>
      <c r="AAD18" s="66"/>
      <c r="AAE18" s="66"/>
      <c r="AAF18" s="66"/>
      <c r="AAG18" s="66"/>
      <c r="AAH18" s="66"/>
      <c r="AAZ18" s="66"/>
      <c r="ABA18" s="66"/>
      <c r="ABD18" s="66"/>
      <c r="ABG18" s="66"/>
      <c r="ABI18" s="66"/>
      <c r="ABK18" s="66"/>
      <c r="ABN18" s="66"/>
      <c r="ABQ18" s="66"/>
      <c r="ABT18" s="66"/>
      <c r="ABX18" s="66"/>
      <c r="ACA18" s="66"/>
      <c r="ACD18" s="66"/>
      <c r="ACL18" s="66"/>
      <c r="ACX18" s="66"/>
      <c r="ACY18" s="66"/>
      <c r="ACZ18" s="66"/>
      <c r="ADA18" s="66"/>
      <c r="ADB18" s="66"/>
      <c r="ADC18" s="66"/>
      <c r="ADD18" s="66"/>
      <c r="ADE18" s="66"/>
      <c r="ADF18" s="66"/>
      <c r="ADG18" s="66"/>
      <c r="ADH18" s="66"/>
      <c r="ADI18" s="66"/>
      <c r="ADJ18" s="66"/>
      <c r="ADK18" s="66"/>
      <c r="ADL18" s="66"/>
      <c r="ADM18" s="66"/>
      <c r="ADN18" s="66"/>
      <c r="ADO18" s="66"/>
      <c r="ADP18" s="66"/>
      <c r="ADQ18" s="66"/>
      <c r="ADR18" s="66"/>
      <c r="ADS18" s="66"/>
      <c r="ADT18" s="66"/>
      <c r="ADU18" s="66"/>
      <c r="ADV18" s="66"/>
      <c r="ADW18" s="66"/>
      <c r="ADY18" s="66"/>
      <c r="ADZ18" s="66"/>
      <c r="AEA18" s="66"/>
      <c r="AEB18" s="66"/>
      <c r="AEC18" s="66"/>
      <c r="AED18" s="66"/>
      <c r="AEE18" s="66"/>
      <c r="AEF18" s="66"/>
      <c r="AEG18" s="66"/>
      <c r="AEH18" s="66"/>
      <c r="AEI18" s="66"/>
      <c r="AEJ18" s="66"/>
      <c r="AEK18" s="66"/>
      <c r="AEN18" s="66"/>
      <c r="AEQ18" s="66"/>
      <c r="AET18" s="66"/>
      <c r="AEW18" s="66"/>
      <c r="AEZ18" s="66"/>
      <c r="AFC18" s="66"/>
      <c r="AFL18" s="66"/>
      <c r="AFO18" s="66"/>
      <c r="AFR18" s="66"/>
      <c r="AFU18" s="66"/>
      <c r="AGD18" s="66"/>
      <c r="AGJ18" s="66"/>
      <c r="AGM18" s="66"/>
      <c r="AGP18" s="66"/>
      <c r="AGS18" s="66"/>
      <c r="AGY18" s="66"/>
      <c r="AHH18" s="66"/>
      <c r="AHJ18" s="66"/>
      <c r="AHK18" s="66"/>
      <c r="AHM18" s="66"/>
      <c r="AHP18" s="66"/>
      <c r="AHS18" s="66"/>
      <c r="AHV18" s="66"/>
      <c r="AHY18" s="66"/>
      <c r="AIB18" s="66"/>
      <c r="AID18" s="66"/>
      <c r="AIF18" s="66"/>
      <c r="AII18" s="66"/>
      <c r="AIL18" s="66"/>
      <c r="AIO18" s="66"/>
      <c r="AIR18" s="66"/>
      <c r="AIU18" s="66"/>
      <c r="AIX18" s="66"/>
      <c r="AJA18" s="66"/>
      <c r="AJC18" s="66"/>
      <c r="AJF18" s="66"/>
      <c r="AJL18" s="66"/>
      <c r="AJR18" s="66"/>
      <c r="AJU18" s="66"/>
      <c r="AJW18" s="66"/>
      <c r="AJY18" s="66"/>
      <c r="AJZ18" s="66"/>
      <c r="AKA18" s="66"/>
      <c r="AKB18" s="66"/>
      <c r="AKC18" s="66"/>
      <c r="AKD18" s="66"/>
      <c r="AKV18" s="66"/>
      <c r="AKW18" s="66"/>
      <c r="AKZ18" s="66"/>
      <c r="ALC18" s="66"/>
      <c r="ALE18" s="66"/>
      <c r="ALG18" s="66"/>
      <c r="ALJ18" s="66"/>
      <c r="ALM18" s="66"/>
      <c r="ALP18" s="66"/>
      <c r="ALT18" s="66"/>
      <c r="ALW18" s="66"/>
      <c r="ALZ18" s="66"/>
      <c r="AMH18" s="66"/>
      <c r="AMT18" s="66"/>
      <c r="AMU18" s="66"/>
      <c r="AMV18" s="66"/>
      <c r="AMW18" s="66"/>
      <c r="AMX18" s="66"/>
      <c r="AMY18" s="66"/>
      <c r="AMZ18" s="66"/>
      <c r="ANA18" s="66"/>
      <c r="ANB18" s="66"/>
      <c r="ANC18" s="66"/>
      <c r="AND18" s="66"/>
      <c r="ANE18" s="66"/>
      <c r="ANF18" s="66"/>
      <c r="ANG18" s="66"/>
      <c r="ANH18" s="66"/>
      <c r="ANI18" s="66"/>
      <c r="ANJ18" s="66"/>
      <c r="ANK18" s="66"/>
      <c r="ANL18" s="66"/>
      <c r="ANM18" s="66"/>
      <c r="ANN18" s="66"/>
      <c r="ANO18" s="66"/>
      <c r="ANP18" s="66"/>
      <c r="ANQ18" s="66"/>
      <c r="ANR18" s="66"/>
      <c r="ANS18" s="66"/>
      <c r="ANU18" s="66"/>
      <c r="ANV18" s="66"/>
      <c r="ANW18" s="66"/>
      <c r="ANX18" s="66"/>
      <c r="ANY18" s="66"/>
      <c r="ANZ18" s="66"/>
      <c r="AOA18" s="66"/>
      <c r="AOB18" s="66"/>
      <c r="AOC18" s="66"/>
      <c r="AOD18" s="66"/>
      <c r="AOE18" s="66"/>
      <c r="AOF18" s="66"/>
      <c r="AOG18" s="66"/>
      <c r="AOJ18" s="66"/>
      <c r="AOM18" s="66"/>
      <c r="AOP18" s="66"/>
      <c r="AOS18" s="66"/>
      <c r="AOV18" s="66"/>
      <c r="AOY18" s="66"/>
      <c r="APH18" s="66"/>
      <c r="APK18" s="66"/>
      <c r="APN18" s="66"/>
      <c r="APQ18" s="66"/>
      <c r="APZ18" s="66"/>
      <c r="AQF18" s="66"/>
      <c r="AQI18" s="66"/>
      <c r="AQL18" s="66"/>
      <c r="AQO18" s="66"/>
      <c r="AQU18" s="66"/>
      <c r="ARD18" s="66"/>
      <c r="ARF18" s="66"/>
      <c r="ARG18" s="66"/>
      <c r="ARI18" s="66"/>
      <c r="ARL18" s="66"/>
      <c r="ARO18" s="66"/>
      <c r="ARR18" s="66"/>
      <c r="ARU18" s="66"/>
      <c r="ARX18" s="66"/>
      <c r="ARZ18" s="66"/>
      <c r="ASB18" s="66"/>
      <c r="ASE18" s="66"/>
      <c r="ASH18" s="66"/>
      <c r="ASK18" s="66"/>
      <c r="ASN18" s="66"/>
      <c r="ASQ18" s="66"/>
      <c r="AST18" s="66"/>
      <c r="ASW18" s="66"/>
      <c r="ASY18" s="66"/>
      <c r="ATB18" s="66"/>
      <c r="ATH18" s="66"/>
      <c r="ATN18" s="66"/>
      <c r="ATQ18" s="66"/>
      <c r="ATS18" s="66"/>
      <c r="ATU18" s="66"/>
      <c r="ATV18" s="66"/>
      <c r="ATW18" s="66"/>
      <c r="ATX18" s="66"/>
      <c r="ATY18" s="66"/>
      <c r="ATZ18" s="66"/>
      <c r="AUR18" s="66"/>
      <c r="AUS18" s="66"/>
      <c r="AUV18" s="66"/>
      <c r="AUY18" s="66"/>
      <c r="AVA18" s="66"/>
      <c r="AVC18" s="66"/>
      <c r="AVF18" s="66"/>
      <c r="AVI18" s="66"/>
      <c r="AVL18" s="66"/>
      <c r="AVP18" s="66"/>
      <c r="AVS18" s="66"/>
      <c r="AVV18" s="66"/>
      <c r="AWD18" s="66"/>
      <c r="AWP18" s="66"/>
      <c r="AWQ18" s="66"/>
      <c r="AWR18" s="66"/>
      <c r="AWS18" s="66"/>
      <c r="AWT18" s="66"/>
      <c r="AWU18" s="66"/>
      <c r="AWV18" s="66"/>
      <c r="AWW18" s="66"/>
      <c r="AWX18" s="66"/>
      <c r="AWY18" s="66"/>
      <c r="AWZ18" s="66"/>
      <c r="AXA18" s="66"/>
      <c r="AXB18" s="66"/>
      <c r="AXC18" s="66"/>
      <c r="AXD18" s="66"/>
      <c r="AXE18" s="66"/>
      <c r="AXF18" s="66"/>
      <c r="AXG18" s="66"/>
      <c r="AXH18" s="66"/>
      <c r="AXI18" s="66"/>
      <c r="AXJ18" s="66"/>
      <c r="AXK18" s="66"/>
      <c r="AXL18" s="66"/>
      <c r="AXM18" s="66"/>
      <c r="AXN18" s="66"/>
      <c r="AXO18" s="66"/>
      <c r="AXQ18" s="66"/>
      <c r="AXR18" s="66"/>
      <c r="AXS18" s="66"/>
      <c r="AXT18" s="66"/>
      <c r="AXU18" s="66"/>
      <c r="AXV18" s="66"/>
      <c r="AXW18" s="66"/>
      <c r="AXX18" s="66"/>
      <c r="AXY18" s="66"/>
      <c r="AXZ18" s="66"/>
      <c r="AYA18" s="66"/>
      <c r="AYB18" s="66"/>
      <c r="AYC18" s="66"/>
      <c r="AYF18" s="66"/>
      <c r="AYI18" s="66"/>
      <c r="AYL18" s="66"/>
      <c r="AYO18" s="66"/>
      <c r="AYR18" s="66"/>
      <c r="AYU18" s="66"/>
      <c r="AZD18" s="66"/>
      <c r="AZG18" s="66"/>
      <c r="AZJ18" s="66"/>
      <c r="AZM18" s="66"/>
      <c r="AZV18" s="66"/>
      <c r="BAB18" s="66"/>
      <c r="BAE18" s="66"/>
      <c r="BAH18" s="66"/>
      <c r="BAK18" s="66"/>
      <c r="BAQ18" s="66"/>
      <c r="BAZ18" s="66"/>
      <c r="BBB18" s="66"/>
      <c r="BBC18" s="66"/>
      <c r="BBE18" s="66"/>
      <c r="BBH18" s="66"/>
      <c r="BBK18" s="66"/>
      <c r="BBN18" s="66"/>
      <c r="BBQ18" s="66"/>
      <c r="BBT18" s="66"/>
      <c r="BBV18" s="66"/>
      <c r="BBX18" s="66"/>
      <c r="BCA18" s="66"/>
      <c r="BCD18" s="66"/>
      <c r="BCG18" s="66"/>
      <c r="BCJ18" s="66"/>
      <c r="BCM18" s="66"/>
      <c r="BCP18" s="66"/>
      <c r="BCS18" s="66"/>
      <c r="BCU18" s="66"/>
      <c r="BCX18" s="66"/>
      <c r="BDD18" s="66"/>
      <c r="BDJ18" s="66"/>
      <c r="BDM18" s="66"/>
      <c r="BDO18" s="66"/>
      <c r="BDQ18" s="66"/>
      <c r="BDR18" s="66"/>
      <c r="BDS18" s="66"/>
      <c r="BDT18" s="66"/>
      <c r="BDU18" s="66"/>
      <c r="BDV18" s="66"/>
      <c r="BEN18" s="66"/>
      <c r="BEO18" s="66"/>
      <c r="BER18" s="66"/>
      <c r="BEU18" s="66"/>
      <c r="BEW18" s="66"/>
      <c r="BEY18" s="66"/>
      <c r="BFB18" s="66"/>
      <c r="BFE18" s="66"/>
      <c r="BFH18" s="66"/>
      <c r="BFL18" s="66"/>
      <c r="BFO18" s="66"/>
      <c r="BFR18" s="66"/>
      <c r="BFZ18" s="66"/>
      <c r="BGL18" s="66"/>
      <c r="BGM18" s="66"/>
      <c r="BGN18" s="66"/>
      <c r="BGO18" s="66"/>
      <c r="BGP18" s="66"/>
      <c r="BGQ18" s="66"/>
      <c r="BGR18" s="66"/>
      <c r="BGS18" s="66"/>
      <c r="BGT18" s="66"/>
      <c r="BGU18" s="66"/>
      <c r="BGV18" s="66"/>
      <c r="BGW18" s="66"/>
      <c r="BGX18" s="66"/>
      <c r="BGY18" s="66"/>
      <c r="BGZ18" s="66"/>
      <c r="BHA18" s="66"/>
      <c r="BHB18" s="66"/>
      <c r="BHC18" s="66"/>
      <c r="BHD18" s="66"/>
      <c r="BHE18" s="66"/>
      <c r="BHF18" s="66"/>
      <c r="BHG18" s="66"/>
      <c r="BHH18" s="66"/>
      <c r="BHI18" s="66"/>
      <c r="BHJ18" s="66"/>
      <c r="BHK18" s="66"/>
      <c r="BHM18" s="66"/>
      <c r="BHN18" s="66"/>
      <c r="BHO18" s="66"/>
      <c r="BHP18" s="66"/>
      <c r="BHQ18" s="66"/>
      <c r="BHR18" s="66"/>
      <c r="BHS18" s="66"/>
      <c r="BHT18" s="66"/>
      <c r="BHU18" s="66"/>
      <c r="BHV18" s="66"/>
      <c r="BHW18" s="66"/>
      <c r="BHX18" s="66"/>
      <c r="BHY18" s="66"/>
      <c r="BIB18" s="66"/>
      <c r="BIE18" s="66"/>
      <c r="BIH18" s="66"/>
      <c r="BIK18" s="66"/>
      <c r="BIN18" s="66"/>
      <c r="BIQ18" s="66"/>
      <c r="BIZ18" s="66"/>
      <c r="BJC18" s="66"/>
      <c r="BJF18" s="66"/>
      <c r="BJI18" s="66"/>
      <c r="BJR18" s="66"/>
      <c r="BJX18" s="66"/>
      <c r="BKA18" s="66"/>
      <c r="BKD18" s="66"/>
      <c r="BKG18" s="66"/>
      <c r="BKM18" s="66"/>
      <c r="BKV18" s="66"/>
      <c r="BKX18" s="66"/>
      <c r="BKY18" s="66"/>
      <c r="BLA18" s="66"/>
      <c r="BLD18" s="66"/>
      <c r="BLG18" s="66"/>
      <c r="BLJ18" s="66"/>
      <c r="BLM18" s="66"/>
      <c r="BLP18" s="66"/>
      <c r="BLR18" s="66"/>
      <c r="BLT18" s="66"/>
      <c r="BLW18" s="66"/>
      <c r="BLZ18" s="66"/>
      <c r="BMC18" s="66"/>
      <c r="BMF18" s="66"/>
      <c r="BMI18" s="66"/>
      <c r="BML18" s="66"/>
      <c r="BMO18" s="66"/>
      <c r="BMQ18" s="66"/>
      <c r="BMT18" s="66"/>
      <c r="BMZ18" s="66"/>
      <c r="BNF18" s="66"/>
      <c r="BNI18" s="66"/>
      <c r="BNK18" s="66"/>
      <c r="BNM18" s="66"/>
      <c r="BNN18" s="66"/>
      <c r="BNO18" s="66"/>
      <c r="BNP18" s="66"/>
      <c r="BNQ18" s="66"/>
      <c r="BNR18" s="66"/>
      <c r="BOJ18" s="66"/>
      <c r="BOK18" s="66"/>
      <c r="BON18" s="66"/>
      <c r="BOQ18" s="66"/>
      <c r="BOS18" s="66"/>
      <c r="BOU18" s="66"/>
      <c r="BOX18" s="66"/>
      <c r="BPA18" s="66"/>
      <c r="BPD18" s="66"/>
      <c r="BPH18" s="66"/>
      <c r="BPK18" s="66"/>
      <c r="BPN18" s="66"/>
      <c r="BPV18" s="66"/>
      <c r="BQH18" s="66"/>
      <c r="BQI18" s="66"/>
      <c r="BQJ18" s="66"/>
      <c r="BQK18" s="66"/>
      <c r="BQL18" s="66"/>
      <c r="BQM18" s="66"/>
      <c r="BQN18" s="66"/>
      <c r="BQO18" s="66"/>
      <c r="BQP18" s="66"/>
      <c r="BQQ18" s="66"/>
      <c r="BQR18" s="66"/>
      <c r="BQS18" s="66"/>
      <c r="BQT18" s="66"/>
      <c r="BQU18" s="66"/>
      <c r="BQV18" s="66"/>
      <c r="BQW18" s="66"/>
      <c r="BQX18" s="66"/>
      <c r="BQY18" s="66"/>
      <c r="BQZ18" s="66"/>
      <c r="BRA18" s="66"/>
      <c r="BRB18" s="66"/>
      <c r="BRC18" s="66"/>
      <c r="BRD18" s="66"/>
      <c r="BRE18" s="66"/>
      <c r="BRF18" s="66"/>
      <c r="BRG18" s="66"/>
      <c r="BRI18" s="66"/>
      <c r="BRJ18" s="66"/>
      <c r="BRK18" s="66"/>
      <c r="BRL18" s="66"/>
      <c r="BRM18" s="66"/>
      <c r="BRN18" s="66"/>
      <c r="BRO18" s="66"/>
      <c r="BRP18" s="66"/>
      <c r="BRQ18" s="66"/>
      <c r="BRR18" s="66"/>
      <c r="BRS18" s="66"/>
      <c r="BRT18" s="66"/>
      <c r="BRU18" s="66"/>
      <c r="BRX18" s="66"/>
      <c r="BSA18" s="66"/>
      <c r="BSD18" s="66"/>
      <c r="BSG18" s="66"/>
      <c r="BSJ18" s="66"/>
      <c r="BSM18" s="66"/>
      <c r="BSV18" s="66"/>
      <c r="BSY18" s="66"/>
      <c r="BTB18" s="66"/>
      <c r="BTE18" s="66"/>
      <c r="BTN18" s="66"/>
      <c r="BTT18" s="66"/>
      <c r="BTW18" s="66"/>
      <c r="BTZ18" s="66"/>
      <c r="BUC18" s="66"/>
      <c r="BUI18" s="66"/>
      <c r="BUR18" s="66"/>
      <c r="BUT18" s="66"/>
      <c r="BUU18" s="66"/>
      <c r="BUW18" s="66"/>
      <c r="BUZ18" s="66"/>
      <c r="BVC18" s="66"/>
      <c r="BVF18" s="66"/>
      <c r="BVI18" s="66"/>
      <c r="BVL18" s="66"/>
      <c r="BVN18" s="66"/>
      <c r="BVP18" s="66"/>
      <c r="BVS18" s="66"/>
      <c r="BVV18" s="66"/>
      <c r="BVY18" s="66"/>
      <c r="BWB18" s="66"/>
      <c r="BWE18" s="66"/>
      <c r="BWH18" s="66"/>
      <c r="BWK18" s="66"/>
      <c r="BWM18" s="66"/>
      <c r="BWP18" s="66"/>
      <c r="BWV18" s="66"/>
      <c r="BXB18" s="66"/>
      <c r="BXE18" s="66"/>
      <c r="BXG18" s="66"/>
      <c r="BXI18" s="66"/>
      <c r="BXJ18" s="66"/>
      <c r="BXK18" s="66"/>
      <c r="BXL18" s="66"/>
      <c r="BXM18" s="66"/>
      <c r="BXN18" s="66"/>
      <c r="BYF18" s="66"/>
      <c r="BYG18" s="66"/>
      <c r="BYJ18" s="66"/>
      <c r="BYM18" s="66"/>
      <c r="BYO18" s="66"/>
      <c r="BYQ18" s="66"/>
      <c r="BYT18" s="66"/>
      <c r="BYW18" s="66"/>
      <c r="BYZ18" s="66"/>
      <c r="BZD18" s="66"/>
      <c r="BZG18" s="66"/>
      <c r="BZJ18" s="66"/>
      <c r="BZR18" s="66"/>
      <c r="CAD18" s="66"/>
      <c r="CAE18" s="66"/>
      <c r="CAF18" s="66"/>
      <c r="CAG18" s="66"/>
      <c r="CAH18" s="66"/>
      <c r="CAI18" s="66"/>
      <c r="CAJ18" s="66"/>
      <c r="CAK18" s="66"/>
      <c r="CAL18" s="66"/>
      <c r="CAM18" s="66"/>
      <c r="CAN18" s="66"/>
      <c r="CAO18" s="66"/>
      <c r="CAP18" s="66"/>
      <c r="CAQ18" s="66"/>
      <c r="CAR18" s="66"/>
      <c r="CAS18" s="66"/>
      <c r="CAT18" s="66"/>
      <c r="CAU18" s="66"/>
      <c r="CAV18" s="66"/>
      <c r="CAW18" s="66"/>
      <c r="CAX18" s="66"/>
      <c r="CAY18" s="66"/>
      <c r="CAZ18" s="66"/>
      <c r="CBA18" s="66"/>
      <c r="CBB18" s="66"/>
      <c r="CBC18" s="66"/>
      <c r="CBE18" s="66"/>
      <c r="CBF18" s="66"/>
      <c r="CBG18" s="66"/>
      <c r="CBH18" s="66"/>
      <c r="CBI18" s="66"/>
      <c r="CBJ18" s="66"/>
      <c r="CBK18" s="66"/>
      <c r="CBL18" s="66"/>
      <c r="CBM18" s="66"/>
      <c r="CBN18" s="66"/>
      <c r="CBO18" s="66"/>
      <c r="CBP18" s="66"/>
      <c r="CBQ18" s="66"/>
      <c r="CBT18" s="66"/>
      <c r="CBW18" s="66"/>
      <c r="CBZ18" s="66"/>
      <c r="CCC18" s="66"/>
      <c r="CCF18" s="66"/>
      <c r="CCI18" s="66"/>
      <c r="CCR18" s="66"/>
      <c r="CCU18" s="66"/>
      <c r="CCX18" s="66"/>
      <c r="CDA18" s="66"/>
      <c r="CDJ18" s="66"/>
      <c r="CDP18" s="66"/>
      <c r="CDS18" s="66"/>
      <c r="CDV18" s="66"/>
      <c r="CDY18" s="66"/>
      <c r="CEE18" s="66"/>
      <c r="CEN18" s="66"/>
      <c r="CEP18" s="66"/>
      <c r="CEQ18" s="66"/>
      <c r="CES18" s="66"/>
      <c r="CEV18" s="66"/>
      <c r="CEY18" s="66"/>
      <c r="CFB18" s="66"/>
      <c r="CFE18" s="66"/>
      <c r="CFH18" s="66"/>
      <c r="CFJ18" s="66"/>
      <c r="CFL18" s="66"/>
      <c r="CFO18" s="66"/>
      <c r="CFR18" s="66"/>
      <c r="CFU18" s="66"/>
      <c r="CFX18" s="66"/>
      <c r="CGA18" s="66"/>
      <c r="CGD18" s="66"/>
      <c r="CGG18" s="66"/>
      <c r="CGI18" s="66"/>
      <c r="CGL18" s="66"/>
      <c r="CGR18" s="66"/>
      <c r="CGX18" s="66"/>
      <c r="CHA18" s="66"/>
      <c r="CHC18" s="66"/>
      <c r="CHE18" s="66"/>
      <c r="CHF18" s="66"/>
      <c r="CHG18" s="66"/>
      <c r="CHH18" s="66"/>
      <c r="CHI18" s="66"/>
      <c r="CHJ18" s="66"/>
      <c r="CIB18" s="66"/>
      <c r="CIC18" s="66"/>
      <c r="CIF18" s="66"/>
      <c r="CII18" s="66"/>
      <c r="CIK18" s="66"/>
      <c r="CIM18" s="66"/>
      <c r="CIP18" s="66"/>
      <c r="CIS18" s="66"/>
      <c r="CIV18" s="66"/>
      <c r="CIZ18" s="66"/>
      <c r="CJC18" s="66"/>
      <c r="CJF18" s="66"/>
      <c r="CJN18" s="66"/>
      <c r="CJZ18" s="66"/>
      <c r="CKA18" s="66"/>
      <c r="CKB18" s="66"/>
      <c r="CKC18" s="66"/>
      <c r="CKD18" s="66"/>
      <c r="CKE18" s="66"/>
      <c r="CKF18" s="66"/>
      <c r="CKG18" s="66"/>
      <c r="CKH18" s="66"/>
      <c r="CKI18" s="66"/>
      <c r="CKJ18" s="66"/>
      <c r="CKK18" s="66"/>
      <c r="CKL18" s="66"/>
      <c r="CKM18" s="66"/>
      <c r="CKN18" s="66"/>
      <c r="CKO18" s="66"/>
      <c r="CKP18" s="66"/>
      <c r="CKQ18" s="66"/>
      <c r="CKR18" s="66"/>
      <c r="CKS18" s="66"/>
      <c r="CKT18" s="66"/>
      <c r="CKU18" s="66"/>
      <c r="CKV18" s="66"/>
      <c r="CKW18" s="66"/>
      <c r="CKX18" s="66"/>
      <c r="CKY18" s="66"/>
      <c r="CLA18" s="66"/>
      <c r="CLB18" s="66"/>
      <c r="CLC18" s="66"/>
      <c r="CLD18" s="66"/>
      <c r="CLE18" s="66"/>
      <c r="CLF18" s="66"/>
      <c r="CLG18" s="66"/>
      <c r="CLH18" s="66"/>
      <c r="CLI18" s="66"/>
      <c r="CLJ18" s="66"/>
      <c r="CLK18" s="66"/>
      <c r="CLL18" s="66"/>
      <c r="CLM18" s="66"/>
      <c r="CLP18" s="66"/>
      <c r="CLS18" s="66"/>
      <c r="CLV18" s="66"/>
      <c r="CLY18" s="66"/>
      <c r="CMB18" s="66"/>
      <c r="CME18" s="66"/>
      <c r="CMN18" s="66"/>
      <c r="CMQ18" s="66"/>
      <c r="CMT18" s="66"/>
      <c r="CMW18" s="66"/>
      <c r="CNF18" s="66"/>
      <c r="CNL18" s="66"/>
      <c r="CNO18" s="66"/>
      <c r="CNR18" s="66"/>
      <c r="CNU18" s="66"/>
      <c r="COA18" s="66"/>
      <c r="COJ18" s="66"/>
      <c r="COL18" s="66"/>
      <c r="COM18" s="66"/>
      <c r="COO18" s="66"/>
      <c r="COR18" s="66"/>
      <c r="COU18" s="66"/>
      <c r="COX18" s="66"/>
      <c r="CPA18" s="66"/>
      <c r="CPD18" s="66"/>
      <c r="CPF18" s="66"/>
      <c r="CPH18" s="66"/>
      <c r="CPK18" s="66"/>
      <c r="CPN18" s="66"/>
      <c r="CPQ18" s="66"/>
      <c r="CPT18" s="66"/>
      <c r="CPW18" s="66"/>
      <c r="CPZ18" s="66"/>
      <c r="CQC18" s="66"/>
      <c r="CQE18" s="66"/>
      <c r="CQH18" s="66"/>
      <c r="CQN18" s="66"/>
      <c r="CQT18" s="66"/>
      <c r="CQW18" s="66"/>
      <c r="CQY18" s="66"/>
      <c r="CRA18" s="66"/>
      <c r="CRB18" s="66"/>
      <c r="CRC18" s="66"/>
      <c r="CRD18" s="66"/>
      <c r="CRE18" s="66"/>
      <c r="CRF18" s="66"/>
      <c r="CRX18" s="66"/>
      <c r="CRY18" s="66"/>
      <c r="CSB18" s="66"/>
      <c r="CSE18" s="66"/>
      <c r="CSG18" s="66"/>
      <c r="CSI18" s="66"/>
      <c r="CSL18" s="66"/>
      <c r="CSO18" s="66"/>
      <c r="CSR18" s="66"/>
      <c r="CSV18" s="66"/>
      <c r="CSY18" s="66"/>
      <c r="CTB18" s="66"/>
      <c r="CTJ18" s="66"/>
      <c r="CTV18" s="66"/>
      <c r="CTW18" s="66"/>
      <c r="CTX18" s="66"/>
      <c r="CTY18" s="66"/>
      <c r="CTZ18" s="66"/>
      <c r="CUA18" s="66"/>
      <c r="CUB18" s="66"/>
      <c r="CUC18" s="66"/>
      <c r="CUD18" s="66"/>
      <c r="CUE18" s="66"/>
      <c r="CUF18" s="66"/>
      <c r="CUG18" s="66"/>
      <c r="CUH18" s="66"/>
      <c r="CUI18" s="66"/>
      <c r="CUJ18" s="66"/>
      <c r="CUK18" s="66"/>
      <c r="CUL18" s="66"/>
      <c r="CUM18" s="66"/>
      <c r="CUN18" s="66"/>
      <c r="CUO18" s="66"/>
      <c r="CUP18" s="66"/>
      <c r="CUQ18" s="66"/>
      <c r="CUR18" s="66"/>
      <c r="CUS18" s="66"/>
      <c r="CUT18" s="66"/>
      <c r="CUU18" s="66"/>
      <c r="CUW18" s="66"/>
      <c r="CUX18" s="66"/>
      <c r="CUY18" s="66"/>
      <c r="CUZ18" s="66"/>
      <c r="CVA18" s="66"/>
      <c r="CVB18" s="66"/>
      <c r="CVC18" s="66"/>
      <c r="CVD18" s="66"/>
      <c r="CVE18" s="66"/>
      <c r="CVF18" s="66"/>
      <c r="CVG18" s="66"/>
      <c r="CVH18" s="66"/>
      <c r="CVI18" s="66"/>
      <c r="CVL18" s="66"/>
      <c r="CVO18" s="66"/>
      <c r="CVR18" s="66"/>
      <c r="CVU18" s="66"/>
      <c r="CVX18" s="66"/>
      <c r="CWA18" s="66"/>
      <c r="CWJ18" s="66"/>
      <c r="CWM18" s="66"/>
      <c r="CWP18" s="66"/>
      <c r="CWS18" s="66"/>
      <c r="CXB18" s="66"/>
      <c r="CXH18" s="66"/>
      <c r="CXK18" s="66"/>
      <c r="CXN18" s="66"/>
      <c r="CXQ18" s="66"/>
      <c r="CXW18" s="66"/>
      <c r="CYF18" s="66"/>
      <c r="CYH18" s="66"/>
      <c r="CYI18" s="66"/>
      <c r="CYK18" s="66"/>
      <c r="CYN18" s="66"/>
      <c r="CYQ18" s="66"/>
      <c r="CYT18" s="66"/>
      <c r="CYW18" s="66"/>
      <c r="CYZ18" s="66"/>
      <c r="CZB18" s="66"/>
      <c r="CZD18" s="66"/>
      <c r="CZG18" s="66"/>
      <c r="CZJ18" s="66"/>
      <c r="CZM18" s="66"/>
      <c r="CZP18" s="66"/>
      <c r="CZS18" s="66"/>
      <c r="CZV18" s="66"/>
      <c r="CZY18" s="66"/>
      <c r="DAA18" s="66"/>
      <c r="DAD18" s="66"/>
      <c r="DAJ18" s="66"/>
      <c r="DAP18" s="66"/>
      <c r="DAS18" s="66"/>
      <c r="DAU18" s="66"/>
      <c r="DAW18" s="66"/>
      <c r="DAX18" s="66"/>
      <c r="DAY18" s="66"/>
      <c r="DAZ18" s="66"/>
      <c r="DBA18" s="66"/>
      <c r="DBB18" s="66"/>
      <c r="DBT18" s="66"/>
      <c r="DBU18" s="66"/>
      <c r="DBX18" s="66"/>
      <c r="DCA18" s="66"/>
      <c r="DCC18" s="66"/>
      <c r="DCE18" s="66"/>
      <c r="DCH18" s="66"/>
      <c r="DCK18" s="66"/>
      <c r="DCN18" s="66"/>
      <c r="DCR18" s="66"/>
      <c r="DCU18" s="66"/>
      <c r="DCX18" s="66"/>
      <c r="DDF18" s="66"/>
      <c r="DDR18" s="66"/>
      <c r="DDS18" s="66"/>
      <c r="DDT18" s="66"/>
      <c r="DDU18" s="66"/>
      <c r="DDV18" s="66"/>
      <c r="DDW18" s="66"/>
      <c r="DDX18" s="66"/>
      <c r="DDY18" s="66"/>
      <c r="DDZ18" s="66"/>
      <c r="DEA18" s="66"/>
      <c r="DEB18" s="66"/>
      <c r="DEC18" s="66"/>
      <c r="DED18" s="66"/>
      <c r="DEE18" s="66"/>
      <c r="DEF18" s="66"/>
      <c r="DEG18" s="66"/>
      <c r="DEH18" s="66"/>
      <c r="DEI18" s="66"/>
      <c r="DEJ18" s="66"/>
      <c r="DEK18" s="66"/>
      <c r="DEL18" s="66"/>
      <c r="DEM18" s="66"/>
      <c r="DEN18" s="66"/>
      <c r="DEO18" s="66"/>
      <c r="DEP18" s="66"/>
      <c r="DEQ18" s="66"/>
      <c r="DES18" s="66"/>
      <c r="DET18" s="66"/>
      <c r="DEU18" s="66"/>
      <c r="DEV18" s="66"/>
      <c r="DEW18" s="66"/>
      <c r="DEX18" s="66"/>
      <c r="DEY18" s="66"/>
      <c r="DEZ18" s="66"/>
      <c r="DFA18" s="66"/>
      <c r="DFB18" s="66"/>
      <c r="DFC18" s="66"/>
      <c r="DFD18" s="66"/>
      <c r="DFE18" s="66"/>
      <c r="DFH18" s="66"/>
      <c r="DFK18" s="66"/>
      <c r="DFN18" s="66"/>
      <c r="DFQ18" s="66"/>
      <c r="DFT18" s="66"/>
      <c r="DFW18" s="66"/>
      <c r="DGF18" s="66"/>
      <c r="DGI18" s="66"/>
      <c r="DGL18" s="66"/>
      <c r="DGO18" s="66"/>
      <c r="DGX18" s="66"/>
      <c r="DHD18" s="66"/>
      <c r="DHG18" s="66"/>
      <c r="DHJ18" s="66"/>
      <c r="DHM18" s="66"/>
      <c r="DHS18" s="66"/>
      <c r="DIB18" s="66"/>
      <c r="DID18" s="66"/>
      <c r="DIE18" s="66"/>
      <c r="DIG18" s="66"/>
      <c r="DIJ18" s="66"/>
      <c r="DIM18" s="66"/>
      <c r="DIP18" s="66"/>
      <c r="DIS18" s="66"/>
      <c r="DIV18" s="66"/>
      <c r="DIX18" s="66"/>
      <c r="DIZ18" s="66"/>
      <c r="DJC18" s="66"/>
      <c r="DJF18" s="66"/>
      <c r="DJI18" s="66"/>
      <c r="DJL18" s="66"/>
      <c r="DJO18" s="66"/>
      <c r="DJR18" s="66"/>
      <c r="DJU18" s="66"/>
      <c r="DJW18" s="66"/>
      <c r="DJZ18" s="66"/>
      <c r="DKF18" s="66"/>
      <c r="DKL18" s="66"/>
      <c r="DKO18" s="66"/>
      <c r="DKQ18" s="66"/>
      <c r="DKS18" s="66"/>
      <c r="DKT18" s="66"/>
      <c r="DKU18" s="66"/>
      <c r="DKV18" s="66"/>
      <c r="DKW18" s="66"/>
      <c r="DKX18" s="66"/>
      <c r="DLP18" s="66"/>
      <c r="DLQ18" s="66"/>
      <c r="DLT18" s="66"/>
      <c r="DLW18" s="66"/>
      <c r="DLY18" s="66"/>
      <c r="DMA18" s="66"/>
      <c r="DMD18" s="66"/>
      <c r="DMG18" s="66"/>
      <c r="DMJ18" s="66"/>
      <c r="DMN18" s="66"/>
      <c r="DMQ18" s="66"/>
      <c r="DMT18" s="66"/>
      <c r="DNB18" s="66"/>
      <c r="DNN18" s="66"/>
      <c r="DNO18" s="66"/>
      <c r="DNP18" s="66"/>
      <c r="DNQ18" s="66"/>
      <c r="DNR18" s="66"/>
      <c r="DNS18" s="66"/>
      <c r="DNT18" s="66"/>
      <c r="DNU18" s="66"/>
      <c r="DNV18" s="66"/>
      <c r="DNW18" s="66"/>
      <c r="DNX18" s="66"/>
      <c r="DNY18" s="66"/>
      <c r="DNZ18" s="66"/>
      <c r="DOA18" s="66"/>
      <c r="DOB18" s="66"/>
      <c r="DOC18" s="66"/>
      <c r="DOD18" s="66"/>
      <c r="DOE18" s="66"/>
      <c r="DOF18" s="66"/>
      <c r="DOG18" s="66"/>
      <c r="DOH18" s="66"/>
      <c r="DOI18" s="66"/>
      <c r="DOJ18" s="66"/>
      <c r="DOK18" s="66"/>
      <c r="DOL18" s="66"/>
      <c r="DOM18" s="66"/>
      <c r="DOO18" s="66"/>
      <c r="DOP18" s="66"/>
      <c r="DOQ18" s="66"/>
      <c r="DOR18" s="66"/>
      <c r="DOS18" s="66"/>
      <c r="DOT18" s="66"/>
      <c r="DOU18" s="66"/>
      <c r="DOV18" s="66"/>
      <c r="DOW18" s="66"/>
      <c r="DOX18" s="66"/>
      <c r="DOY18" s="66"/>
      <c r="DOZ18" s="66"/>
      <c r="DPA18" s="66"/>
      <c r="DPD18" s="66"/>
      <c r="DPG18" s="66"/>
      <c r="DPJ18" s="66"/>
      <c r="DPM18" s="66"/>
      <c r="DPP18" s="66"/>
      <c r="DPS18" s="66"/>
      <c r="DQB18" s="66"/>
      <c r="DQE18" s="66"/>
      <c r="DQH18" s="66"/>
      <c r="DQK18" s="66"/>
      <c r="DQT18" s="66"/>
      <c r="DQZ18" s="66"/>
      <c r="DRC18" s="66"/>
      <c r="DRF18" s="66"/>
      <c r="DRI18" s="66"/>
      <c r="DRO18" s="66"/>
      <c r="DRX18" s="66"/>
      <c r="DRZ18" s="66"/>
      <c r="DSA18" s="66"/>
      <c r="DSC18" s="66"/>
      <c r="DSF18" s="66"/>
      <c r="DSI18" s="66"/>
      <c r="DSL18" s="66"/>
      <c r="DSO18" s="66"/>
      <c r="DSR18" s="66"/>
      <c r="DST18" s="66"/>
      <c r="DSV18" s="66"/>
      <c r="DSY18" s="66"/>
      <c r="DTB18" s="66"/>
      <c r="DTE18" s="66"/>
      <c r="DTH18" s="66"/>
      <c r="DTK18" s="66"/>
      <c r="DTN18" s="66"/>
      <c r="DTQ18" s="66"/>
      <c r="DTS18" s="66"/>
      <c r="DTV18" s="66"/>
      <c r="DUB18" s="66"/>
      <c r="DUH18" s="66"/>
      <c r="DUK18" s="66"/>
      <c r="DUM18" s="66"/>
      <c r="DUO18" s="66"/>
      <c r="DUP18" s="66"/>
      <c r="DUQ18" s="66"/>
      <c r="DUR18" s="66"/>
      <c r="DUS18" s="66"/>
      <c r="DUT18" s="66"/>
      <c r="DVL18" s="66"/>
      <c r="DVM18" s="66"/>
      <c r="DVP18" s="66"/>
      <c r="DVS18" s="66"/>
      <c r="DVU18" s="66"/>
      <c r="DVW18" s="66"/>
      <c r="DVZ18" s="66"/>
      <c r="DWC18" s="66"/>
      <c r="DWF18" s="66"/>
      <c r="DWJ18" s="66"/>
      <c r="DWM18" s="66"/>
      <c r="DWP18" s="66"/>
      <c r="DWX18" s="66"/>
      <c r="DXJ18" s="66"/>
      <c r="DXK18" s="66"/>
      <c r="DXL18" s="66"/>
      <c r="DXM18" s="66"/>
      <c r="DXN18" s="66"/>
      <c r="DXO18" s="66"/>
      <c r="DXP18" s="66"/>
      <c r="DXQ18" s="66"/>
      <c r="DXR18" s="66"/>
      <c r="DXS18" s="66"/>
      <c r="DXT18" s="66"/>
      <c r="DXU18" s="66"/>
      <c r="DXV18" s="66"/>
      <c r="DXW18" s="66"/>
      <c r="DXX18" s="66"/>
      <c r="DXY18" s="66"/>
      <c r="DXZ18" s="66"/>
      <c r="DYA18" s="66"/>
      <c r="DYB18" s="66"/>
      <c r="DYC18" s="66"/>
      <c r="DYD18" s="66"/>
      <c r="DYE18" s="66"/>
      <c r="DYF18" s="66"/>
      <c r="DYG18" s="66"/>
      <c r="DYH18" s="66"/>
      <c r="DYI18" s="66"/>
      <c r="DYK18" s="66"/>
      <c r="DYL18" s="66"/>
      <c r="DYM18" s="66"/>
      <c r="DYN18" s="66"/>
      <c r="DYO18" s="66"/>
      <c r="DYP18" s="66"/>
      <c r="DYQ18" s="66"/>
      <c r="DYR18" s="66"/>
      <c r="DYS18" s="66"/>
      <c r="DYT18" s="66"/>
      <c r="DYU18" s="66"/>
      <c r="DYV18" s="66"/>
      <c r="DYW18" s="66"/>
      <c r="DYZ18" s="66"/>
      <c r="DZC18" s="66"/>
      <c r="DZF18" s="66"/>
      <c r="DZI18" s="66"/>
      <c r="DZL18" s="66"/>
      <c r="DZO18" s="66"/>
      <c r="DZX18" s="66"/>
      <c r="EAA18" s="66"/>
      <c r="EAD18" s="66"/>
      <c r="EAG18" s="66"/>
      <c r="EAP18" s="66"/>
      <c r="EAV18" s="66"/>
      <c r="EAY18" s="66"/>
      <c r="EBB18" s="66"/>
      <c r="EBE18" s="66"/>
      <c r="EBK18" s="66"/>
      <c r="EBT18" s="66"/>
      <c r="EBV18" s="66"/>
      <c r="EBW18" s="66"/>
      <c r="EBY18" s="66"/>
      <c r="ECB18" s="66"/>
      <c r="ECE18" s="66"/>
      <c r="ECH18" s="66"/>
      <c r="ECK18" s="66"/>
      <c r="ECN18" s="66"/>
      <c r="ECP18" s="66"/>
      <c r="ECR18" s="66"/>
      <c r="ECU18" s="66"/>
      <c r="ECX18" s="66"/>
      <c r="EDA18" s="66"/>
      <c r="EDD18" s="66"/>
      <c r="EDG18" s="66"/>
      <c r="EDJ18" s="66"/>
      <c r="EDM18" s="66"/>
      <c r="EDO18" s="66"/>
      <c r="EDR18" s="66"/>
      <c r="EDX18" s="66"/>
      <c r="EED18" s="66"/>
      <c r="EEG18" s="66"/>
      <c r="EEI18" s="66"/>
      <c r="EEK18" s="66"/>
      <c r="EEL18" s="66"/>
      <c r="EEM18" s="66"/>
      <c r="EEN18" s="66"/>
      <c r="EEO18" s="66"/>
      <c r="EEP18" s="66"/>
      <c r="EFH18" s="66"/>
      <c r="EFI18" s="66"/>
      <c r="EFL18" s="66"/>
      <c r="EFO18" s="66"/>
      <c r="EFQ18" s="66"/>
      <c r="EFS18" s="66"/>
      <c r="EFV18" s="66"/>
      <c r="EFY18" s="66"/>
      <c r="EGB18" s="66"/>
      <c r="EGF18" s="66"/>
      <c r="EGI18" s="66"/>
      <c r="EGL18" s="66"/>
      <c r="EGT18" s="66"/>
      <c r="EHF18" s="66"/>
      <c r="EHG18" s="66"/>
      <c r="EHH18" s="66"/>
      <c r="EHI18" s="66"/>
      <c r="EHJ18" s="66"/>
      <c r="EHK18" s="66"/>
      <c r="EHL18" s="66"/>
      <c r="EHM18" s="66"/>
      <c r="EHN18" s="66"/>
      <c r="EHO18" s="66"/>
      <c r="EHP18" s="66"/>
      <c r="EHQ18" s="66"/>
      <c r="EHR18" s="66"/>
      <c r="EHS18" s="66"/>
      <c r="EHT18" s="66"/>
      <c r="EHU18" s="66"/>
      <c r="EHV18" s="66"/>
      <c r="EHW18" s="66"/>
      <c r="EHX18" s="66"/>
      <c r="EHY18" s="66"/>
      <c r="EHZ18" s="66"/>
      <c r="EIA18" s="66"/>
      <c r="EIB18" s="66"/>
      <c r="EIC18" s="66"/>
      <c r="EID18" s="66"/>
      <c r="EIE18" s="66"/>
      <c r="EIG18" s="66"/>
      <c r="EIH18" s="66"/>
      <c r="EII18" s="66"/>
      <c r="EIJ18" s="66"/>
      <c r="EIK18" s="66"/>
      <c r="EIL18" s="66"/>
      <c r="EIM18" s="66"/>
      <c r="EIN18" s="66"/>
      <c r="EIO18" s="66"/>
      <c r="EIP18" s="66"/>
      <c r="EIQ18" s="66"/>
      <c r="EIR18" s="66"/>
      <c r="EIS18" s="66"/>
      <c r="EIV18" s="66"/>
      <c r="EIY18" s="66"/>
      <c r="EJB18" s="66"/>
      <c r="EJE18" s="66"/>
      <c r="EJH18" s="66"/>
      <c r="EJK18" s="66"/>
      <c r="EJT18" s="66"/>
      <c r="EJW18" s="66"/>
      <c r="EJZ18" s="66"/>
      <c r="EKC18" s="66"/>
      <c r="EKL18" s="66"/>
      <c r="EKR18" s="66"/>
      <c r="EKU18" s="66"/>
      <c r="EKX18" s="66"/>
      <c r="ELA18" s="66"/>
      <c r="ELG18" s="66"/>
      <c r="ELP18" s="66"/>
      <c r="ELR18" s="66"/>
      <c r="ELS18" s="66"/>
      <c r="ELU18" s="66"/>
      <c r="ELX18" s="66"/>
      <c r="EMA18" s="66"/>
      <c r="EMD18" s="66"/>
      <c r="EMG18" s="66"/>
      <c r="EMJ18" s="66"/>
      <c r="EML18" s="66"/>
      <c r="EMN18" s="66"/>
      <c r="EMQ18" s="66"/>
      <c r="EMT18" s="66"/>
      <c r="EMW18" s="66"/>
      <c r="EMZ18" s="66"/>
      <c r="ENC18" s="66"/>
      <c r="ENF18" s="66"/>
      <c r="ENI18" s="66"/>
      <c r="ENK18" s="66"/>
      <c r="ENN18" s="66"/>
      <c r="ENT18" s="66"/>
      <c r="ENZ18" s="66"/>
      <c r="EOC18" s="66"/>
      <c r="EOE18" s="66"/>
      <c r="EOG18" s="66"/>
      <c r="EOH18" s="66"/>
      <c r="EOI18" s="66"/>
      <c r="EOJ18" s="66"/>
      <c r="EOK18" s="66"/>
      <c r="EOL18" s="66"/>
      <c r="EPD18" s="66"/>
      <c r="EPE18" s="66"/>
      <c r="EPH18" s="66"/>
      <c r="EPK18" s="66"/>
      <c r="EPM18" s="66"/>
      <c r="EPO18" s="66"/>
      <c r="EPR18" s="66"/>
      <c r="EPU18" s="66"/>
      <c r="EPX18" s="66"/>
      <c r="EQB18" s="66"/>
      <c r="EQE18" s="66"/>
      <c r="EQH18" s="66"/>
      <c r="EQP18" s="66"/>
      <c r="ERB18" s="66"/>
      <c r="ERC18" s="66"/>
      <c r="ERD18" s="66"/>
      <c r="ERE18" s="66"/>
      <c r="ERF18" s="66"/>
      <c r="ERG18" s="66"/>
      <c r="ERH18" s="66"/>
      <c r="ERI18" s="66"/>
      <c r="ERJ18" s="66"/>
      <c r="ERK18" s="66"/>
      <c r="ERL18" s="66"/>
      <c r="ERM18" s="66"/>
      <c r="ERN18" s="66"/>
      <c r="ERO18" s="66"/>
      <c r="ERP18" s="66"/>
      <c r="ERQ18" s="66"/>
      <c r="ERR18" s="66"/>
      <c r="ERS18" s="66"/>
      <c r="ERT18" s="66"/>
      <c r="ERU18" s="66"/>
      <c r="ERV18" s="66"/>
      <c r="ERW18" s="66"/>
      <c r="ERX18" s="66"/>
      <c r="ERY18" s="66"/>
      <c r="ERZ18" s="66"/>
      <c r="ESA18" s="66"/>
      <c r="ESC18" s="66"/>
      <c r="ESD18" s="66"/>
      <c r="ESE18" s="66"/>
      <c r="ESF18" s="66"/>
      <c r="ESG18" s="66"/>
      <c r="ESH18" s="66"/>
      <c r="ESI18" s="66"/>
      <c r="ESJ18" s="66"/>
      <c r="ESK18" s="66"/>
      <c r="ESL18" s="66"/>
      <c r="ESM18" s="66"/>
      <c r="ESN18" s="66"/>
      <c r="ESO18" s="66"/>
      <c r="ESR18" s="66"/>
      <c r="ESU18" s="66"/>
      <c r="ESX18" s="66"/>
      <c r="ETA18" s="66"/>
      <c r="ETD18" s="66"/>
      <c r="ETG18" s="66"/>
      <c r="ETP18" s="66"/>
      <c r="ETS18" s="66"/>
      <c r="ETV18" s="66"/>
      <c r="ETY18" s="66"/>
      <c r="EUH18" s="66"/>
      <c r="EUN18" s="66"/>
      <c r="EUQ18" s="66"/>
      <c r="EUT18" s="66"/>
      <c r="EUW18" s="66"/>
      <c r="EVC18" s="66"/>
      <c r="EVL18" s="66"/>
      <c r="EVN18" s="66"/>
      <c r="EVO18" s="66"/>
      <c r="EVQ18" s="66"/>
      <c r="EVT18" s="66"/>
      <c r="EVW18" s="66"/>
      <c r="EVZ18" s="66"/>
      <c r="EWC18" s="66"/>
      <c r="EWF18" s="66"/>
      <c r="EWH18" s="66"/>
      <c r="EWJ18" s="66"/>
      <c r="EWM18" s="66"/>
      <c r="EWP18" s="66"/>
      <c r="EWS18" s="66"/>
      <c r="EWV18" s="66"/>
      <c r="EWY18" s="66"/>
      <c r="EXB18" s="66"/>
      <c r="EXE18" s="66"/>
      <c r="EXG18" s="66"/>
      <c r="EXJ18" s="66"/>
      <c r="EXP18" s="66"/>
      <c r="EXV18" s="66"/>
      <c r="EXY18" s="66"/>
      <c r="EYA18" s="66"/>
      <c r="EYC18" s="66"/>
      <c r="EYD18" s="66"/>
      <c r="EYE18" s="66"/>
      <c r="EYF18" s="66"/>
      <c r="EYG18" s="66"/>
      <c r="EYH18" s="66"/>
      <c r="EYZ18" s="66"/>
      <c r="EZA18" s="66"/>
      <c r="EZD18" s="66"/>
      <c r="EZG18" s="66"/>
      <c r="EZI18" s="66"/>
      <c r="EZK18" s="66"/>
      <c r="EZN18" s="66"/>
      <c r="EZQ18" s="66"/>
      <c r="EZT18" s="66"/>
      <c r="EZX18" s="66"/>
      <c r="FAA18" s="66"/>
      <c r="FAD18" s="66"/>
      <c r="FAL18" s="66"/>
      <c r="FAX18" s="66"/>
      <c r="FAY18" s="66"/>
      <c r="FAZ18" s="66"/>
      <c r="FBA18" s="66"/>
      <c r="FBB18" s="66"/>
      <c r="FBC18" s="66"/>
      <c r="FBD18" s="66"/>
      <c r="FBE18" s="66"/>
      <c r="FBF18" s="66"/>
      <c r="FBG18" s="66"/>
      <c r="FBH18" s="66"/>
      <c r="FBI18" s="66"/>
      <c r="FBJ18" s="66"/>
      <c r="FBK18" s="66"/>
      <c r="FBL18" s="66"/>
      <c r="FBM18" s="66"/>
      <c r="FBN18" s="66"/>
      <c r="FBO18" s="66"/>
      <c r="FBP18" s="66"/>
      <c r="FBQ18" s="66"/>
      <c r="FBR18" s="66"/>
      <c r="FBS18" s="66"/>
      <c r="FBT18" s="66"/>
      <c r="FBU18" s="66"/>
      <c r="FBV18" s="66"/>
      <c r="FBW18" s="66"/>
      <c r="FBY18" s="66"/>
      <c r="FBZ18" s="66"/>
      <c r="FCA18" s="66"/>
      <c r="FCB18" s="66"/>
      <c r="FCC18" s="66"/>
      <c r="FCD18" s="66"/>
      <c r="FCE18" s="66"/>
      <c r="FCF18" s="66"/>
      <c r="FCG18" s="66"/>
      <c r="FCH18" s="66"/>
      <c r="FCI18" s="66"/>
      <c r="FCJ18" s="66"/>
      <c r="FCK18" s="66"/>
      <c r="FCN18" s="66"/>
      <c r="FCQ18" s="66"/>
      <c r="FCT18" s="66"/>
      <c r="FCW18" s="66"/>
      <c r="FCZ18" s="66"/>
      <c r="FDC18" s="66"/>
      <c r="FDL18" s="66"/>
      <c r="FDO18" s="66"/>
      <c r="FDR18" s="66"/>
      <c r="FDU18" s="66"/>
      <c r="FED18" s="66"/>
      <c r="FEJ18" s="66"/>
      <c r="FEM18" s="66"/>
      <c r="FEP18" s="66"/>
      <c r="FES18" s="66"/>
      <c r="FEY18" s="66"/>
      <c r="FFH18" s="66"/>
      <c r="FFJ18" s="66"/>
      <c r="FFK18" s="66"/>
      <c r="FFM18" s="66"/>
      <c r="FFP18" s="66"/>
      <c r="FFS18" s="66"/>
      <c r="FFV18" s="66"/>
      <c r="FFY18" s="66"/>
      <c r="FGB18" s="66"/>
      <c r="FGD18" s="66"/>
      <c r="FGF18" s="66"/>
      <c r="FGI18" s="66"/>
      <c r="FGL18" s="66"/>
      <c r="FGO18" s="66"/>
      <c r="FGR18" s="66"/>
      <c r="FGU18" s="66"/>
      <c r="FGX18" s="66"/>
      <c r="FHA18" s="66"/>
      <c r="FHC18" s="66"/>
      <c r="FHF18" s="66"/>
      <c r="FHL18" s="66"/>
      <c r="FHR18" s="66"/>
      <c r="FHU18" s="66"/>
      <c r="FHW18" s="66"/>
      <c r="FHY18" s="66"/>
      <c r="FHZ18" s="66"/>
      <c r="FIA18" s="66"/>
      <c r="FIB18" s="66"/>
      <c r="FIC18" s="66"/>
      <c r="FID18" s="66"/>
      <c r="FIV18" s="66"/>
      <c r="FIW18" s="66"/>
      <c r="FIZ18" s="66"/>
      <c r="FJC18" s="66"/>
      <c r="FJE18" s="66"/>
      <c r="FJG18" s="66"/>
      <c r="FJJ18" s="66"/>
      <c r="FJM18" s="66"/>
      <c r="FJP18" s="66"/>
      <c r="FJT18" s="66"/>
      <c r="FJW18" s="66"/>
      <c r="FJZ18" s="66"/>
      <c r="FKH18" s="66"/>
      <c r="FKT18" s="66"/>
      <c r="FKU18" s="66"/>
      <c r="FKV18" s="66"/>
      <c r="FKW18" s="66"/>
      <c r="FKX18" s="66"/>
      <c r="FKY18" s="66"/>
      <c r="FKZ18" s="66"/>
      <c r="FLA18" s="66"/>
      <c r="FLB18" s="66"/>
      <c r="FLC18" s="66"/>
      <c r="FLD18" s="66"/>
      <c r="FLE18" s="66"/>
      <c r="FLF18" s="66"/>
      <c r="FLG18" s="66"/>
      <c r="FLH18" s="66"/>
      <c r="FLI18" s="66"/>
      <c r="FLJ18" s="66"/>
      <c r="FLK18" s="66"/>
      <c r="FLL18" s="66"/>
      <c r="FLM18" s="66"/>
      <c r="FLN18" s="66"/>
      <c r="FLO18" s="66"/>
      <c r="FLP18" s="66"/>
      <c r="FLQ18" s="66"/>
      <c r="FLR18" s="66"/>
      <c r="FLS18" s="66"/>
      <c r="FLU18" s="66"/>
      <c r="FLV18" s="66"/>
      <c r="FLW18" s="66"/>
      <c r="FLX18" s="66"/>
      <c r="FLY18" s="66"/>
      <c r="FLZ18" s="66"/>
      <c r="FMA18" s="66"/>
      <c r="FMB18" s="66"/>
      <c r="FMC18" s="66"/>
      <c r="FMD18" s="66"/>
      <c r="FME18" s="66"/>
      <c r="FMF18" s="66"/>
      <c r="FMG18" s="66"/>
      <c r="FMJ18" s="66"/>
      <c r="FMM18" s="66"/>
      <c r="FMP18" s="66"/>
      <c r="FMS18" s="66"/>
      <c r="FMV18" s="66"/>
      <c r="FMY18" s="66"/>
      <c r="FNH18" s="66"/>
      <c r="FNK18" s="66"/>
      <c r="FNN18" s="66"/>
      <c r="FNQ18" s="66"/>
      <c r="FNZ18" s="66"/>
      <c r="FOF18" s="66"/>
      <c r="FOI18" s="66"/>
      <c r="FOL18" s="66"/>
      <c r="FOO18" s="66"/>
      <c r="FOU18" s="66"/>
      <c r="FPD18" s="66"/>
      <c r="FPF18" s="66"/>
      <c r="FPG18" s="66"/>
      <c r="FPI18" s="66"/>
      <c r="FPL18" s="66"/>
      <c r="FPO18" s="66"/>
      <c r="FPR18" s="66"/>
      <c r="FPU18" s="66"/>
      <c r="FPX18" s="66"/>
      <c r="FPZ18" s="66"/>
      <c r="FQB18" s="66"/>
      <c r="FQE18" s="66"/>
      <c r="FQH18" s="66"/>
      <c r="FQK18" s="66"/>
      <c r="FQN18" s="66"/>
      <c r="FQQ18" s="66"/>
      <c r="FQT18" s="66"/>
      <c r="FQW18" s="66"/>
      <c r="FQY18" s="66"/>
      <c r="FRB18" s="66"/>
      <c r="FRH18" s="66"/>
      <c r="FRN18" s="66"/>
      <c r="FRQ18" s="66"/>
      <c r="FRS18" s="66"/>
      <c r="FRU18" s="66"/>
      <c r="FRV18" s="66"/>
      <c r="FRW18" s="66"/>
      <c r="FRX18" s="66"/>
      <c r="FRY18" s="66"/>
      <c r="FRZ18" s="66"/>
      <c r="FSR18" s="66"/>
      <c r="FSS18" s="66"/>
      <c r="FSV18" s="66"/>
      <c r="FSY18" s="66"/>
      <c r="FTA18" s="66"/>
      <c r="FTC18" s="66"/>
      <c r="FTF18" s="66"/>
      <c r="FTI18" s="66"/>
      <c r="FTL18" s="66"/>
      <c r="FTP18" s="66"/>
      <c r="FTS18" s="66"/>
      <c r="FTV18" s="66"/>
      <c r="FUD18" s="66"/>
      <c r="FUP18" s="66"/>
      <c r="FUQ18" s="66"/>
      <c r="FUR18" s="66"/>
      <c r="FUS18" s="66"/>
      <c r="FUT18" s="66"/>
      <c r="FUU18" s="66"/>
      <c r="FUV18" s="66"/>
      <c r="FUW18" s="66"/>
      <c r="FUX18" s="66"/>
      <c r="FUY18" s="66"/>
      <c r="FUZ18" s="66"/>
      <c r="FVA18" s="66"/>
      <c r="FVB18" s="66"/>
      <c r="FVC18" s="66"/>
      <c r="FVD18" s="66"/>
      <c r="FVE18" s="66"/>
      <c r="FVF18" s="66"/>
      <c r="FVG18" s="66"/>
      <c r="FVH18" s="66"/>
      <c r="FVI18" s="66"/>
      <c r="FVJ18" s="66"/>
      <c r="FVK18" s="66"/>
      <c r="FVL18" s="66"/>
      <c r="FVM18" s="66"/>
      <c r="FVN18" s="66"/>
      <c r="FVO18" s="66"/>
      <c r="FVQ18" s="66"/>
      <c r="FVR18" s="66"/>
      <c r="FVS18" s="66"/>
      <c r="FVT18" s="66"/>
      <c r="FVU18" s="66"/>
      <c r="FVV18" s="66"/>
      <c r="FVW18" s="66"/>
      <c r="FVX18" s="66"/>
      <c r="FVY18" s="66"/>
      <c r="FVZ18" s="66"/>
      <c r="FWA18" s="66"/>
      <c r="FWB18" s="66"/>
      <c r="FWC18" s="66"/>
      <c r="FWF18" s="66"/>
      <c r="FWI18" s="66"/>
      <c r="FWL18" s="66"/>
      <c r="FWO18" s="66"/>
      <c r="FWR18" s="66"/>
      <c r="FWU18" s="66"/>
      <c r="FXD18" s="66"/>
      <c r="FXG18" s="66"/>
      <c r="FXJ18" s="66"/>
      <c r="FXM18" s="66"/>
      <c r="FXV18" s="66"/>
      <c r="FYB18" s="66"/>
      <c r="FYE18" s="66"/>
      <c r="FYH18" s="66"/>
      <c r="FYK18" s="66"/>
      <c r="FYQ18" s="66"/>
      <c r="FYZ18" s="66"/>
      <c r="FZB18" s="66"/>
      <c r="FZC18" s="66"/>
      <c r="FZE18" s="66"/>
      <c r="FZH18" s="66"/>
      <c r="FZK18" s="66"/>
      <c r="FZN18" s="66"/>
      <c r="FZQ18" s="66"/>
      <c r="FZT18" s="66"/>
      <c r="FZV18" s="66"/>
      <c r="FZX18" s="66"/>
      <c r="GAA18" s="66"/>
      <c r="GAD18" s="66"/>
      <c r="GAG18" s="66"/>
      <c r="GAJ18" s="66"/>
      <c r="GAM18" s="66"/>
      <c r="GAP18" s="66"/>
      <c r="GAS18" s="66"/>
      <c r="GAU18" s="66"/>
      <c r="GAX18" s="66"/>
      <c r="GBD18" s="66"/>
      <c r="GBJ18" s="66"/>
      <c r="GBM18" s="66"/>
      <c r="GBO18" s="66"/>
      <c r="GBQ18" s="66"/>
      <c r="GBR18" s="66"/>
      <c r="GBS18" s="66"/>
      <c r="GBT18" s="66"/>
      <c r="GBU18" s="66"/>
      <c r="GBV18" s="66"/>
      <c r="GCN18" s="66"/>
      <c r="GCO18" s="66"/>
      <c r="GCR18" s="66"/>
      <c r="GCU18" s="66"/>
      <c r="GCW18" s="66"/>
      <c r="GCY18" s="66"/>
      <c r="GDB18" s="66"/>
      <c r="GDE18" s="66"/>
      <c r="GDH18" s="66"/>
      <c r="GDL18" s="66"/>
      <c r="GDO18" s="66"/>
      <c r="GDR18" s="66"/>
      <c r="GDZ18" s="66"/>
      <c r="GEL18" s="66"/>
      <c r="GEM18" s="66"/>
      <c r="GEN18" s="66"/>
      <c r="GEO18" s="66"/>
      <c r="GEP18" s="66"/>
      <c r="GEQ18" s="66"/>
      <c r="GER18" s="66"/>
      <c r="GES18" s="66"/>
      <c r="GET18" s="66"/>
      <c r="GEU18" s="66"/>
      <c r="GEV18" s="66"/>
      <c r="GEW18" s="66"/>
      <c r="GEX18" s="66"/>
      <c r="GEY18" s="66"/>
      <c r="GEZ18" s="66"/>
      <c r="GFA18" s="66"/>
      <c r="GFB18" s="66"/>
      <c r="GFC18" s="66"/>
      <c r="GFD18" s="66"/>
      <c r="GFE18" s="66"/>
      <c r="GFF18" s="66"/>
      <c r="GFG18" s="66"/>
      <c r="GFH18" s="66"/>
      <c r="GFI18" s="66"/>
      <c r="GFJ18" s="66"/>
      <c r="GFK18" s="66"/>
      <c r="GFM18" s="66"/>
      <c r="GFN18" s="66"/>
      <c r="GFO18" s="66"/>
      <c r="GFP18" s="66"/>
      <c r="GFQ18" s="66"/>
      <c r="GFR18" s="66"/>
      <c r="GFS18" s="66"/>
      <c r="GFT18" s="66"/>
      <c r="GFU18" s="66"/>
      <c r="GFV18" s="66"/>
      <c r="GFW18" s="66"/>
      <c r="GFX18" s="66"/>
      <c r="GFY18" s="66"/>
      <c r="GGB18" s="66"/>
      <c r="GGE18" s="66"/>
      <c r="GGH18" s="66"/>
      <c r="GGK18" s="66"/>
      <c r="GGN18" s="66"/>
      <c r="GGQ18" s="66"/>
      <c r="GGZ18" s="66"/>
      <c r="GHC18" s="66"/>
      <c r="GHF18" s="66"/>
      <c r="GHI18" s="66"/>
      <c r="GHR18" s="66"/>
      <c r="GHX18" s="66"/>
      <c r="GIA18" s="66"/>
      <c r="GID18" s="66"/>
      <c r="GIG18" s="66"/>
      <c r="GIM18" s="66"/>
      <c r="GIV18" s="66"/>
      <c r="GIX18" s="66"/>
      <c r="GIY18" s="66"/>
      <c r="GJA18" s="66"/>
      <c r="GJD18" s="66"/>
      <c r="GJG18" s="66"/>
      <c r="GJJ18" s="66"/>
      <c r="GJM18" s="66"/>
      <c r="GJP18" s="66"/>
      <c r="GJR18" s="66"/>
      <c r="GJT18" s="66"/>
      <c r="GJW18" s="66"/>
      <c r="GJZ18" s="66"/>
      <c r="GKC18" s="66"/>
      <c r="GKF18" s="66"/>
      <c r="GKI18" s="66"/>
      <c r="GKL18" s="66"/>
      <c r="GKO18" s="66"/>
      <c r="GKQ18" s="66"/>
      <c r="GKT18" s="66"/>
      <c r="GKZ18" s="66"/>
      <c r="GLF18" s="66"/>
      <c r="GLI18" s="66"/>
      <c r="GLK18" s="66"/>
      <c r="GLM18" s="66"/>
      <c r="GLN18" s="66"/>
      <c r="GLO18" s="66"/>
      <c r="GLP18" s="66"/>
      <c r="GLQ18" s="66"/>
      <c r="GLR18" s="66"/>
      <c r="GMJ18" s="66"/>
      <c r="GMK18" s="66"/>
      <c r="GMN18" s="66"/>
      <c r="GMQ18" s="66"/>
      <c r="GMS18" s="66"/>
      <c r="GMU18" s="66"/>
      <c r="GMX18" s="66"/>
      <c r="GNA18" s="66"/>
      <c r="GND18" s="66"/>
      <c r="GNH18" s="66"/>
      <c r="GNK18" s="66"/>
      <c r="GNN18" s="66"/>
      <c r="GNV18" s="66"/>
      <c r="GOH18" s="66"/>
      <c r="GOI18" s="66"/>
      <c r="GOJ18" s="66"/>
      <c r="GOK18" s="66"/>
      <c r="GOL18" s="66"/>
      <c r="GOM18" s="66"/>
      <c r="GON18" s="66"/>
      <c r="GOO18" s="66"/>
      <c r="GOP18" s="66"/>
      <c r="GOQ18" s="66"/>
      <c r="GOR18" s="66"/>
      <c r="GOS18" s="66"/>
      <c r="GOT18" s="66"/>
      <c r="GOU18" s="66"/>
      <c r="GOV18" s="66"/>
      <c r="GOW18" s="66"/>
      <c r="GOX18" s="66"/>
      <c r="GOY18" s="66"/>
      <c r="GOZ18" s="66"/>
      <c r="GPA18" s="66"/>
      <c r="GPB18" s="66"/>
      <c r="GPC18" s="66"/>
      <c r="GPD18" s="66"/>
      <c r="GPE18" s="66"/>
      <c r="GPF18" s="66"/>
      <c r="GPG18" s="66"/>
      <c r="GPI18" s="66"/>
      <c r="GPJ18" s="66"/>
      <c r="GPK18" s="66"/>
      <c r="GPL18" s="66"/>
      <c r="GPM18" s="66"/>
      <c r="GPN18" s="66"/>
      <c r="GPO18" s="66"/>
      <c r="GPP18" s="66"/>
      <c r="GPQ18" s="66"/>
      <c r="GPR18" s="66"/>
      <c r="GPS18" s="66"/>
      <c r="GPT18" s="66"/>
      <c r="GPU18" s="66"/>
      <c r="GPX18" s="66"/>
      <c r="GQA18" s="66"/>
      <c r="GQD18" s="66"/>
      <c r="GQG18" s="66"/>
      <c r="GQJ18" s="66"/>
      <c r="GQM18" s="66"/>
      <c r="GQV18" s="66"/>
      <c r="GQY18" s="66"/>
      <c r="GRB18" s="66"/>
      <c r="GRE18" s="66"/>
      <c r="GRN18" s="66"/>
      <c r="GRT18" s="66"/>
      <c r="GRW18" s="66"/>
      <c r="GRZ18" s="66"/>
      <c r="GSC18" s="66"/>
      <c r="GSI18" s="66"/>
      <c r="GSR18" s="66"/>
      <c r="GST18" s="66"/>
      <c r="GSU18" s="66"/>
      <c r="GSW18" s="66"/>
      <c r="GSZ18" s="66"/>
      <c r="GTC18" s="66"/>
      <c r="GTF18" s="66"/>
      <c r="GTI18" s="66"/>
      <c r="GTL18" s="66"/>
      <c r="GTN18" s="66"/>
      <c r="GTP18" s="66"/>
      <c r="GTS18" s="66"/>
      <c r="GTV18" s="66"/>
      <c r="GTY18" s="66"/>
      <c r="GUB18" s="66"/>
      <c r="GUE18" s="66"/>
      <c r="GUH18" s="66"/>
      <c r="GUK18" s="66"/>
      <c r="GUM18" s="66"/>
      <c r="GUP18" s="66"/>
      <c r="GUV18" s="66"/>
      <c r="GVB18" s="66"/>
      <c r="GVE18" s="66"/>
      <c r="GVG18" s="66"/>
      <c r="GVI18" s="66"/>
      <c r="GVJ18" s="66"/>
      <c r="GVK18" s="66"/>
      <c r="GVL18" s="66"/>
      <c r="GVM18" s="66"/>
      <c r="GVN18" s="66"/>
      <c r="GWF18" s="66"/>
      <c r="GWG18" s="66"/>
      <c r="GWJ18" s="66"/>
      <c r="GWM18" s="66"/>
      <c r="GWO18" s="66"/>
      <c r="GWQ18" s="66"/>
      <c r="GWT18" s="66"/>
      <c r="GWW18" s="66"/>
      <c r="GWZ18" s="66"/>
      <c r="GXD18" s="66"/>
      <c r="GXG18" s="66"/>
      <c r="GXJ18" s="66"/>
      <c r="GXR18" s="66"/>
      <c r="GYD18" s="66"/>
      <c r="GYE18" s="66"/>
      <c r="GYF18" s="66"/>
      <c r="GYG18" s="66"/>
      <c r="GYH18" s="66"/>
      <c r="GYI18" s="66"/>
      <c r="GYJ18" s="66"/>
      <c r="GYK18" s="66"/>
      <c r="GYL18" s="66"/>
      <c r="GYM18" s="66"/>
      <c r="GYN18" s="66"/>
      <c r="GYO18" s="66"/>
      <c r="GYP18" s="66"/>
      <c r="GYQ18" s="66"/>
      <c r="GYR18" s="66"/>
      <c r="GYS18" s="66"/>
      <c r="GYT18" s="66"/>
      <c r="GYU18" s="66"/>
      <c r="GYV18" s="66"/>
      <c r="GYW18" s="66"/>
      <c r="GYX18" s="66"/>
      <c r="GYY18" s="66"/>
      <c r="GYZ18" s="66"/>
      <c r="GZA18" s="66"/>
      <c r="GZB18" s="66"/>
      <c r="GZC18" s="66"/>
      <c r="GZE18" s="66"/>
      <c r="GZF18" s="66"/>
      <c r="GZG18" s="66"/>
      <c r="GZH18" s="66"/>
      <c r="GZI18" s="66"/>
      <c r="GZJ18" s="66"/>
      <c r="GZK18" s="66"/>
      <c r="GZL18" s="66"/>
      <c r="GZM18" s="66"/>
      <c r="GZN18" s="66"/>
      <c r="GZO18" s="66"/>
      <c r="GZP18" s="66"/>
      <c r="GZQ18" s="66"/>
      <c r="GZT18" s="66"/>
      <c r="GZW18" s="66"/>
      <c r="GZZ18" s="66"/>
      <c r="HAC18" s="66"/>
      <c r="HAF18" s="66"/>
      <c r="HAI18" s="66"/>
      <c r="HAR18" s="66"/>
      <c r="HAU18" s="66"/>
      <c r="HAX18" s="66"/>
      <c r="HBA18" s="66"/>
      <c r="HBJ18" s="66"/>
      <c r="HBP18" s="66"/>
      <c r="HBS18" s="66"/>
      <c r="HBV18" s="66"/>
      <c r="HBY18" s="66"/>
      <c r="HCE18" s="66"/>
      <c r="HCN18" s="66"/>
      <c r="HCP18" s="66"/>
      <c r="HCQ18" s="66"/>
      <c r="HCS18" s="66"/>
      <c r="HCV18" s="66"/>
      <c r="HCY18" s="66"/>
      <c r="HDB18" s="66"/>
      <c r="HDE18" s="66"/>
      <c r="HDH18" s="66"/>
      <c r="HDJ18" s="66"/>
      <c r="HDL18" s="66"/>
      <c r="HDO18" s="66"/>
      <c r="HDR18" s="66"/>
      <c r="HDU18" s="66"/>
      <c r="HDX18" s="66"/>
      <c r="HEA18" s="66"/>
      <c r="HED18" s="66"/>
      <c r="HEG18" s="66"/>
      <c r="HEI18" s="66"/>
      <c r="HEL18" s="66"/>
      <c r="HER18" s="66"/>
      <c r="HEX18" s="66"/>
      <c r="HFA18" s="66"/>
      <c r="HFC18" s="66"/>
      <c r="HFE18" s="66"/>
      <c r="HFF18" s="66"/>
      <c r="HFG18" s="66"/>
      <c r="HFH18" s="66"/>
      <c r="HFI18" s="66"/>
      <c r="HFJ18" s="66"/>
      <c r="HGB18" s="66"/>
      <c r="HGC18" s="66"/>
      <c r="HGF18" s="66"/>
      <c r="HGI18" s="66"/>
      <c r="HGK18" s="66"/>
      <c r="HGM18" s="66"/>
      <c r="HGP18" s="66"/>
      <c r="HGS18" s="66"/>
      <c r="HGV18" s="66"/>
      <c r="HGZ18" s="66"/>
      <c r="HHC18" s="66"/>
      <c r="HHF18" s="66"/>
      <c r="HHN18" s="66"/>
      <c r="HHZ18" s="66"/>
      <c r="HIA18" s="66"/>
      <c r="HIB18" s="66"/>
      <c r="HIC18" s="66"/>
      <c r="HID18" s="66"/>
      <c r="HIE18" s="66"/>
      <c r="HIF18" s="66"/>
      <c r="HIG18" s="66"/>
      <c r="HIH18" s="66"/>
      <c r="HII18" s="66"/>
      <c r="HIJ18" s="66"/>
      <c r="HIK18" s="66"/>
      <c r="HIL18" s="66"/>
      <c r="HIM18" s="66"/>
      <c r="HIN18" s="66"/>
      <c r="HIO18" s="66"/>
      <c r="HIP18" s="66"/>
      <c r="HIQ18" s="66"/>
      <c r="HIR18" s="66"/>
      <c r="HIS18" s="66"/>
      <c r="HIT18" s="66"/>
      <c r="HIU18" s="66"/>
      <c r="HIV18" s="66"/>
      <c r="HIW18" s="66"/>
      <c r="HIX18" s="66"/>
      <c r="HIY18" s="66"/>
      <c r="HJA18" s="66"/>
      <c r="HJB18" s="66"/>
      <c r="HJC18" s="66"/>
      <c r="HJD18" s="66"/>
      <c r="HJE18" s="66"/>
      <c r="HJF18" s="66"/>
      <c r="HJG18" s="66"/>
      <c r="HJH18" s="66"/>
      <c r="HJI18" s="66"/>
      <c r="HJJ18" s="66"/>
      <c r="HJK18" s="66"/>
      <c r="HJL18" s="66"/>
      <c r="HJM18" s="66"/>
      <c r="HJP18" s="66"/>
      <c r="HJS18" s="66"/>
      <c r="HJV18" s="66"/>
      <c r="HJY18" s="66"/>
      <c r="HKB18" s="66"/>
      <c r="HKE18" s="66"/>
      <c r="HKN18" s="66"/>
      <c r="HKQ18" s="66"/>
      <c r="HKT18" s="66"/>
      <c r="HKW18" s="66"/>
      <c r="HLF18" s="66"/>
      <c r="HLL18" s="66"/>
      <c r="HLO18" s="66"/>
      <c r="HLR18" s="66"/>
      <c r="HLU18" s="66"/>
      <c r="HMA18" s="66"/>
      <c r="HMJ18" s="66"/>
      <c r="HML18" s="66"/>
      <c r="HMM18" s="66"/>
      <c r="HMO18" s="66"/>
      <c r="HMR18" s="66"/>
      <c r="HMU18" s="66"/>
      <c r="HMX18" s="66"/>
      <c r="HNA18" s="66"/>
      <c r="HND18" s="66"/>
      <c r="HNF18" s="66"/>
      <c r="HNH18" s="66"/>
      <c r="HNK18" s="66"/>
      <c r="HNN18" s="66"/>
      <c r="HNQ18" s="66"/>
      <c r="HNT18" s="66"/>
      <c r="HNW18" s="66"/>
      <c r="HNZ18" s="66"/>
      <c r="HOC18" s="66"/>
      <c r="HOE18" s="66"/>
      <c r="HOH18" s="66"/>
      <c r="HON18" s="66"/>
      <c r="HOT18" s="66"/>
      <c r="HOW18" s="66"/>
      <c r="HOY18" s="66"/>
      <c r="HPA18" s="66"/>
      <c r="HPB18" s="66"/>
      <c r="HPC18" s="66"/>
      <c r="HPD18" s="66"/>
      <c r="HPE18" s="66"/>
      <c r="HPF18" s="66"/>
      <c r="HPX18" s="66"/>
      <c r="HPY18" s="66"/>
      <c r="HQB18" s="66"/>
      <c r="HQE18" s="66"/>
      <c r="HQG18" s="66"/>
      <c r="HQI18" s="66"/>
      <c r="HQL18" s="66"/>
      <c r="HQO18" s="66"/>
      <c r="HQR18" s="66"/>
      <c r="HQV18" s="66"/>
      <c r="HQY18" s="66"/>
      <c r="HRB18" s="66"/>
      <c r="HRJ18" s="66"/>
      <c r="HRV18" s="66"/>
      <c r="HRW18" s="66"/>
      <c r="HRX18" s="66"/>
      <c r="HRY18" s="66"/>
      <c r="HRZ18" s="66"/>
      <c r="HSA18" s="66"/>
      <c r="HSB18" s="66"/>
      <c r="HSC18" s="66"/>
      <c r="HSD18" s="66"/>
      <c r="HSE18" s="66"/>
      <c r="HSF18" s="66"/>
      <c r="HSG18" s="66"/>
      <c r="HSH18" s="66"/>
      <c r="HSI18" s="66"/>
      <c r="HSJ18" s="66"/>
      <c r="HSK18" s="66"/>
      <c r="HSL18" s="66"/>
      <c r="HSM18" s="66"/>
      <c r="HSN18" s="66"/>
      <c r="HSO18" s="66"/>
      <c r="HSP18" s="66"/>
      <c r="HSQ18" s="66"/>
      <c r="HSR18" s="66"/>
      <c r="HSS18" s="66"/>
      <c r="HST18" s="66"/>
      <c r="HSU18" s="66"/>
      <c r="HSW18" s="66"/>
      <c r="HSX18" s="66"/>
      <c r="HSY18" s="66"/>
      <c r="HSZ18" s="66"/>
      <c r="HTA18" s="66"/>
      <c r="HTB18" s="66"/>
      <c r="HTC18" s="66"/>
      <c r="HTD18" s="66"/>
      <c r="HTE18" s="66"/>
      <c r="HTF18" s="66"/>
      <c r="HTG18" s="66"/>
      <c r="HTH18" s="66"/>
      <c r="HTI18" s="66"/>
      <c r="HTL18" s="66"/>
      <c r="HTO18" s="66"/>
      <c r="HTR18" s="66"/>
      <c r="HTU18" s="66"/>
      <c r="HTX18" s="66"/>
      <c r="HUA18" s="66"/>
      <c r="HUJ18" s="66"/>
      <c r="HUM18" s="66"/>
      <c r="HUP18" s="66"/>
      <c r="HUS18" s="66"/>
      <c r="HVB18" s="66"/>
      <c r="HVH18" s="66"/>
      <c r="HVK18" s="66"/>
      <c r="HVN18" s="66"/>
      <c r="HVQ18" s="66"/>
      <c r="HVW18" s="66"/>
      <c r="HWF18" s="66"/>
      <c r="HWH18" s="66"/>
      <c r="HWI18" s="66"/>
      <c r="HWK18" s="66"/>
      <c r="HWN18" s="66"/>
      <c r="HWQ18" s="66"/>
      <c r="HWT18" s="66"/>
      <c r="HWW18" s="66"/>
      <c r="HWZ18" s="66"/>
      <c r="HXB18" s="66"/>
      <c r="HXD18" s="66"/>
      <c r="HXG18" s="66"/>
      <c r="HXJ18" s="66"/>
      <c r="HXM18" s="66"/>
      <c r="HXP18" s="66"/>
      <c r="HXS18" s="66"/>
      <c r="HXV18" s="66"/>
      <c r="HXY18" s="66"/>
      <c r="HYA18" s="66"/>
      <c r="HYD18" s="66"/>
      <c r="HYJ18" s="66"/>
      <c r="HYP18" s="66"/>
      <c r="HYS18" s="66"/>
      <c r="HYU18" s="66"/>
      <c r="HYW18" s="66"/>
      <c r="HYX18" s="66"/>
      <c r="HYY18" s="66"/>
      <c r="HYZ18" s="66"/>
      <c r="HZA18" s="66"/>
      <c r="HZB18" s="66"/>
      <c r="HZT18" s="66"/>
      <c r="HZU18" s="66"/>
      <c r="HZX18" s="66"/>
      <c r="IAA18" s="66"/>
      <c r="IAC18" s="66"/>
      <c r="IAE18" s="66"/>
      <c r="IAH18" s="66"/>
      <c r="IAK18" s="66"/>
      <c r="IAN18" s="66"/>
      <c r="IAR18" s="66"/>
      <c r="IAU18" s="66"/>
      <c r="IAX18" s="66"/>
      <c r="IBF18" s="66"/>
      <c r="IBR18" s="66"/>
      <c r="IBS18" s="66"/>
      <c r="IBT18" s="66"/>
      <c r="IBU18" s="66"/>
      <c r="IBV18" s="66"/>
      <c r="IBW18" s="66"/>
      <c r="IBX18" s="66"/>
      <c r="IBY18" s="66"/>
      <c r="IBZ18" s="66"/>
      <c r="ICA18" s="66"/>
      <c r="ICB18" s="66"/>
      <c r="ICC18" s="66"/>
      <c r="ICD18" s="66"/>
      <c r="ICE18" s="66"/>
      <c r="ICF18" s="66"/>
      <c r="ICG18" s="66"/>
      <c r="ICH18" s="66"/>
      <c r="ICI18" s="66"/>
      <c r="ICJ18" s="66"/>
      <c r="ICK18" s="66"/>
      <c r="ICL18" s="66"/>
      <c r="ICM18" s="66"/>
      <c r="ICN18" s="66"/>
      <c r="ICO18" s="66"/>
      <c r="ICP18" s="66"/>
      <c r="ICQ18" s="66"/>
      <c r="ICS18" s="66"/>
      <c r="ICT18" s="66"/>
      <c r="ICU18" s="66"/>
      <c r="ICV18" s="66"/>
      <c r="ICW18" s="66"/>
      <c r="ICX18" s="66"/>
      <c r="ICY18" s="66"/>
      <c r="ICZ18" s="66"/>
      <c r="IDA18" s="66"/>
      <c r="IDB18" s="66"/>
      <c r="IDC18" s="66"/>
      <c r="IDD18" s="66"/>
      <c r="IDE18" s="66"/>
      <c r="IDH18" s="66"/>
      <c r="IDK18" s="66"/>
      <c r="IDN18" s="66"/>
      <c r="IDQ18" s="66"/>
      <c r="IDT18" s="66"/>
      <c r="IDW18" s="66"/>
      <c r="IEF18" s="66"/>
      <c r="IEI18" s="66"/>
      <c r="IEL18" s="66"/>
      <c r="IEO18" s="66"/>
      <c r="IEX18" s="66"/>
      <c r="IFD18" s="66"/>
      <c r="IFG18" s="66"/>
      <c r="IFJ18" s="66"/>
      <c r="IFM18" s="66"/>
      <c r="IFS18" s="66"/>
      <c r="IGB18" s="66"/>
      <c r="IGD18" s="66"/>
      <c r="IGE18" s="66"/>
      <c r="IGG18" s="66"/>
      <c r="IGJ18" s="66"/>
      <c r="IGM18" s="66"/>
      <c r="IGP18" s="66"/>
      <c r="IGS18" s="66"/>
      <c r="IGV18" s="66"/>
      <c r="IGX18" s="66"/>
      <c r="IGZ18" s="66"/>
      <c r="IHC18" s="66"/>
      <c r="IHF18" s="66"/>
      <c r="IHI18" s="66"/>
      <c r="IHL18" s="66"/>
      <c r="IHO18" s="66"/>
      <c r="IHR18" s="66"/>
      <c r="IHU18" s="66"/>
      <c r="IHW18" s="66"/>
      <c r="IHZ18" s="66"/>
      <c r="IIF18" s="66"/>
      <c r="IIL18" s="66"/>
      <c r="IIO18" s="66"/>
      <c r="IIQ18" s="66"/>
      <c r="IIS18" s="66"/>
      <c r="IIT18" s="66"/>
      <c r="IIU18" s="66"/>
      <c r="IIV18" s="66"/>
      <c r="IIW18" s="66"/>
      <c r="IIX18" s="66"/>
      <c r="IJP18" s="66"/>
      <c r="IJQ18" s="66"/>
      <c r="IJT18" s="66"/>
      <c r="IJW18" s="66"/>
      <c r="IJY18" s="66"/>
      <c r="IKA18" s="66"/>
      <c r="IKD18" s="66"/>
      <c r="IKG18" s="66"/>
      <c r="IKJ18" s="66"/>
      <c r="IKN18" s="66"/>
      <c r="IKQ18" s="66"/>
      <c r="IKT18" s="66"/>
      <c r="ILB18" s="66"/>
      <c r="ILN18" s="66"/>
      <c r="ILO18" s="66"/>
      <c r="ILP18" s="66"/>
      <c r="ILQ18" s="66"/>
      <c r="ILR18" s="66"/>
      <c r="ILS18" s="66"/>
      <c r="ILT18" s="66"/>
      <c r="ILU18" s="66"/>
      <c r="ILV18" s="66"/>
      <c r="ILW18" s="66"/>
      <c r="ILX18" s="66"/>
      <c r="ILY18" s="66"/>
      <c r="ILZ18" s="66"/>
      <c r="IMA18" s="66"/>
      <c r="IMB18" s="66"/>
      <c r="IMC18" s="66"/>
      <c r="IMD18" s="66"/>
      <c r="IME18" s="66"/>
      <c r="IMF18" s="66"/>
      <c r="IMG18" s="66"/>
      <c r="IMH18" s="66"/>
      <c r="IMI18" s="66"/>
      <c r="IMJ18" s="66"/>
      <c r="IMK18" s="66"/>
      <c r="IML18" s="66"/>
      <c r="IMM18" s="66"/>
      <c r="IMO18" s="66"/>
      <c r="IMP18" s="66"/>
      <c r="IMQ18" s="66"/>
      <c r="IMR18" s="66"/>
      <c r="IMS18" s="66"/>
      <c r="IMT18" s="66"/>
      <c r="IMU18" s="66"/>
      <c r="IMV18" s="66"/>
      <c r="IMW18" s="66"/>
      <c r="IMX18" s="66"/>
      <c r="IMY18" s="66"/>
      <c r="IMZ18" s="66"/>
      <c r="INA18" s="66"/>
      <c r="IND18" s="66"/>
      <c r="ING18" s="66"/>
      <c r="INJ18" s="66"/>
      <c r="INM18" s="66"/>
      <c r="INP18" s="66"/>
      <c r="INS18" s="66"/>
      <c r="IOB18" s="66"/>
      <c r="IOE18" s="66"/>
      <c r="IOH18" s="66"/>
      <c r="IOK18" s="66"/>
      <c r="IOT18" s="66"/>
      <c r="IOZ18" s="66"/>
      <c r="IPC18" s="66"/>
      <c r="IPF18" s="66"/>
      <c r="IPI18" s="66"/>
      <c r="IPO18" s="66"/>
      <c r="IPX18" s="66"/>
      <c r="IPZ18" s="66"/>
      <c r="IQA18" s="66"/>
      <c r="IQC18" s="66"/>
      <c r="IQF18" s="66"/>
      <c r="IQI18" s="66"/>
      <c r="IQL18" s="66"/>
      <c r="IQO18" s="66"/>
      <c r="IQR18" s="66"/>
      <c r="IQT18" s="66"/>
      <c r="IQV18" s="66"/>
      <c r="IQY18" s="66"/>
      <c r="IRB18" s="66"/>
      <c r="IRE18" s="66"/>
      <c r="IRH18" s="66"/>
      <c r="IRK18" s="66"/>
      <c r="IRN18" s="66"/>
      <c r="IRQ18" s="66"/>
      <c r="IRS18" s="66"/>
      <c r="IRV18" s="66"/>
      <c r="ISB18" s="66"/>
      <c r="ISH18" s="66"/>
      <c r="ISK18" s="66"/>
      <c r="ISM18" s="66"/>
      <c r="ISO18" s="66"/>
      <c r="ISP18" s="66"/>
      <c r="ISQ18" s="66"/>
      <c r="ISR18" s="66"/>
      <c r="ISS18" s="66"/>
      <c r="IST18" s="66"/>
      <c r="ITL18" s="66"/>
      <c r="ITM18" s="66"/>
      <c r="ITP18" s="66"/>
      <c r="ITS18" s="66"/>
      <c r="ITU18" s="66"/>
      <c r="ITW18" s="66"/>
      <c r="ITZ18" s="66"/>
      <c r="IUC18" s="66"/>
      <c r="IUF18" s="66"/>
      <c r="IUJ18" s="66"/>
      <c r="IUM18" s="66"/>
      <c r="IUP18" s="66"/>
      <c r="IUX18" s="66"/>
      <c r="IVJ18" s="66"/>
      <c r="IVK18" s="66"/>
      <c r="IVL18" s="66"/>
      <c r="IVM18" s="66"/>
      <c r="IVN18" s="66"/>
      <c r="IVO18" s="66"/>
      <c r="IVP18" s="66"/>
      <c r="IVQ18" s="66"/>
      <c r="IVR18" s="66"/>
      <c r="IVS18" s="66"/>
      <c r="IVT18" s="66"/>
      <c r="IVU18" s="66"/>
      <c r="IVV18" s="66"/>
      <c r="IVW18" s="66"/>
      <c r="IVX18" s="66"/>
      <c r="IVY18" s="66"/>
      <c r="IVZ18" s="66"/>
      <c r="IWA18" s="66"/>
      <c r="IWB18" s="66"/>
      <c r="IWC18" s="66"/>
      <c r="IWD18" s="66"/>
      <c r="IWE18" s="66"/>
      <c r="IWF18" s="66"/>
      <c r="IWG18" s="66"/>
      <c r="IWH18" s="66"/>
      <c r="IWI18" s="66"/>
      <c r="IWK18" s="66"/>
      <c r="IWL18" s="66"/>
      <c r="IWM18" s="66"/>
      <c r="IWN18" s="66"/>
      <c r="IWO18" s="66"/>
      <c r="IWP18" s="66"/>
      <c r="IWQ18" s="66"/>
      <c r="IWR18" s="66"/>
      <c r="IWS18" s="66"/>
      <c r="IWT18" s="66"/>
      <c r="IWU18" s="66"/>
      <c r="IWV18" s="66"/>
      <c r="IWW18" s="66"/>
      <c r="IWZ18" s="66"/>
      <c r="IXC18" s="66"/>
      <c r="IXF18" s="66"/>
      <c r="IXI18" s="66"/>
      <c r="IXL18" s="66"/>
      <c r="IXO18" s="66"/>
      <c r="IXX18" s="66"/>
      <c r="IYA18" s="66"/>
      <c r="IYD18" s="66"/>
      <c r="IYG18" s="66"/>
      <c r="IYP18" s="66"/>
      <c r="IYV18" s="66"/>
      <c r="IYY18" s="66"/>
      <c r="IZB18" s="66"/>
      <c r="IZE18" s="66"/>
      <c r="IZK18" s="66"/>
      <c r="IZT18" s="66"/>
      <c r="IZV18" s="66"/>
      <c r="IZW18" s="66"/>
      <c r="IZY18" s="66"/>
      <c r="JAB18" s="66"/>
      <c r="JAE18" s="66"/>
      <c r="JAH18" s="66"/>
      <c r="JAK18" s="66"/>
      <c r="JAN18" s="66"/>
      <c r="JAP18" s="66"/>
      <c r="JAR18" s="66"/>
      <c r="JAU18" s="66"/>
      <c r="JAX18" s="66"/>
      <c r="JBA18" s="66"/>
      <c r="JBD18" s="66"/>
      <c r="JBG18" s="66"/>
      <c r="JBJ18" s="66"/>
      <c r="JBM18" s="66"/>
      <c r="JBO18" s="66"/>
      <c r="JBR18" s="66"/>
      <c r="JBX18" s="66"/>
      <c r="JCD18" s="66"/>
      <c r="JCG18" s="66"/>
      <c r="JCI18" s="66"/>
      <c r="JCK18" s="66"/>
      <c r="JCL18" s="66"/>
      <c r="JCM18" s="66"/>
      <c r="JCN18" s="66"/>
      <c r="JCO18" s="66"/>
      <c r="JCP18" s="66"/>
      <c r="JDH18" s="66"/>
      <c r="JDI18" s="66"/>
      <c r="JDL18" s="66"/>
      <c r="JDO18" s="66"/>
      <c r="JDQ18" s="66"/>
      <c r="JDS18" s="66"/>
      <c r="JDV18" s="66"/>
      <c r="JDY18" s="66"/>
      <c r="JEB18" s="66"/>
      <c r="JEF18" s="66"/>
      <c r="JEI18" s="66"/>
      <c r="JEL18" s="66"/>
      <c r="JET18" s="66"/>
      <c r="JFF18" s="66"/>
      <c r="JFG18" s="66"/>
      <c r="JFH18" s="66"/>
      <c r="JFI18" s="66"/>
      <c r="JFJ18" s="66"/>
      <c r="JFK18" s="66"/>
      <c r="JFL18" s="66"/>
      <c r="JFM18" s="66"/>
      <c r="JFN18" s="66"/>
      <c r="JFO18" s="66"/>
      <c r="JFP18" s="66"/>
      <c r="JFQ18" s="66"/>
      <c r="JFR18" s="66"/>
      <c r="JFS18" s="66"/>
      <c r="JFT18" s="66"/>
      <c r="JFU18" s="66"/>
      <c r="JFV18" s="66"/>
      <c r="JFW18" s="66"/>
      <c r="JFX18" s="66"/>
      <c r="JFY18" s="66"/>
      <c r="JFZ18" s="66"/>
      <c r="JGA18" s="66"/>
      <c r="JGB18" s="66"/>
      <c r="JGC18" s="66"/>
      <c r="JGD18" s="66"/>
      <c r="JGE18" s="66"/>
      <c r="JGG18" s="66"/>
      <c r="JGH18" s="66"/>
      <c r="JGI18" s="66"/>
      <c r="JGJ18" s="66"/>
      <c r="JGK18" s="66"/>
      <c r="JGL18" s="66"/>
      <c r="JGM18" s="66"/>
      <c r="JGN18" s="66"/>
      <c r="JGO18" s="66"/>
      <c r="JGP18" s="66"/>
      <c r="JGQ18" s="66"/>
      <c r="JGR18" s="66"/>
      <c r="JGS18" s="66"/>
      <c r="JGV18" s="66"/>
      <c r="JGY18" s="66"/>
      <c r="JHB18" s="66"/>
      <c r="JHE18" s="66"/>
      <c r="JHH18" s="66"/>
      <c r="JHK18" s="66"/>
      <c r="JHT18" s="66"/>
      <c r="JHW18" s="66"/>
      <c r="JHZ18" s="66"/>
      <c r="JIC18" s="66"/>
      <c r="JIL18" s="66"/>
      <c r="JIR18" s="66"/>
      <c r="JIU18" s="66"/>
      <c r="JIX18" s="66"/>
      <c r="JJA18" s="66"/>
      <c r="JJG18" s="66"/>
      <c r="JJP18" s="66"/>
      <c r="JJR18" s="66"/>
      <c r="JJS18" s="66"/>
      <c r="JJU18" s="66"/>
      <c r="JJX18" s="66"/>
      <c r="JKA18" s="66"/>
      <c r="JKD18" s="66"/>
      <c r="JKG18" s="66"/>
      <c r="JKJ18" s="66"/>
      <c r="JKL18" s="66"/>
      <c r="JKN18" s="66"/>
      <c r="JKQ18" s="66"/>
      <c r="JKT18" s="66"/>
      <c r="JKW18" s="66"/>
      <c r="JKZ18" s="66"/>
      <c r="JLC18" s="66"/>
      <c r="JLF18" s="66"/>
      <c r="JLI18" s="66"/>
      <c r="JLK18" s="66"/>
      <c r="JLN18" s="66"/>
      <c r="JLT18" s="66"/>
      <c r="JLZ18" s="66"/>
      <c r="JMC18" s="66"/>
      <c r="JME18" s="66"/>
      <c r="JMG18" s="66"/>
      <c r="JMH18" s="66"/>
      <c r="JMI18" s="66"/>
      <c r="JMJ18" s="66"/>
      <c r="JMK18" s="66"/>
      <c r="JML18" s="66"/>
      <c r="JND18" s="66"/>
      <c r="JNE18" s="66"/>
      <c r="JNH18" s="66"/>
      <c r="JNK18" s="66"/>
      <c r="JNM18" s="66"/>
      <c r="JNO18" s="66"/>
      <c r="JNR18" s="66"/>
      <c r="JNU18" s="66"/>
      <c r="JNX18" s="66"/>
      <c r="JOB18" s="66"/>
      <c r="JOE18" s="66"/>
      <c r="JOH18" s="66"/>
      <c r="JOP18" s="66"/>
      <c r="JPB18" s="66"/>
      <c r="JPC18" s="66"/>
      <c r="JPD18" s="66"/>
      <c r="JPE18" s="66"/>
      <c r="JPF18" s="66"/>
      <c r="JPG18" s="66"/>
      <c r="JPH18" s="66"/>
      <c r="JPI18" s="66"/>
      <c r="JPJ18" s="66"/>
      <c r="JPK18" s="66"/>
      <c r="JPL18" s="66"/>
      <c r="JPM18" s="66"/>
      <c r="JPN18" s="66"/>
      <c r="JPO18" s="66"/>
      <c r="JPP18" s="66"/>
      <c r="JPQ18" s="66"/>
      <c r="JPR18" s="66"/>
      <c r="JPS18" s="66"/>
      <c r="JPT18" s="66"/>
      <c r="JPU18" s="66"/>
      <c r="JPV18" s="66"/>
      <c r="JPW18" s="66"/>
      <c r="JPX18" s="66"/>
      <c r="JPY18" s="66"/>
      <c r="JPZ18" s="66"/>
      <c r="JQA18" s="66"/>
      <c r="JQC18" s="66"/>
      <c r="JQD18" s="66"/>
      <c r="JQE18" s="66"/>
      <c r="JQF18" s="66"/>
      <c r="JQG18" s="66"/>
      <c r="JQH18" s="66"/>
      <c r="JQI18" s="66"/>
      <c r="JQJ18" s="66"/>
      <c r="JQK18" s="66"/>
      <c r="JQL18" s="66"/>
      <c r="JQM18" s="66"/>
      <c r="JQN18" s="66"/>
      <c r="JQO18" s="66"/>
      <c r="JQR18" s="66"/>
      <c r="JQU18" s="66"/>
      <c r="JQX18" s="66"/>
      <c r="JRA18" s="66"/>
      <c r="JRD18" s="66"/>
      <c r="JRG18" s="66"/>
      <c r="JRP18" s="66"/>
      <c r="JRS18" s="66"/>
      <c r="JRV18" s="66"/>
      <c r="JRY18" s="66"/>
      <c r="JSH18" s="66"/>
      <c r="JSN18" s="66"/>
      <c r="JSQ18" s="66"/>
      <c r="JST18" s="66"/>
      <c r="JSW18" s="66"/>
      <c r="JTC18" s="66"/>
      <c r="JTL18" s="66"/>
      <c r="JTN18" s="66"/>
      <c r="JTO18" s="66"/>
      <c r="JTQ18" s="66"/>
      <c r="JTT18" s="66"/>
      <c r="JTW18" s="66"/>
      <c r="JTZ18" s="66"/>
      <c r="JUC18" s="66"/>
      <c r="JUF18" s="66"/>
      <c r="JUH18" s="66"/>
      <c r="JUJ18" s="66"/>
      <c r="JUM18" s="66"/>
      <c r="JUP18" s="66"/>
      <c r="JUS18" s="66"/>
      <c r="JUV18" s="66"/>
      <c r="JUY18" s="66"/>
      <c r="JVB18" s="66"/>
      <c r="JVE18" s="66"/>
      <c r="JVG18" s="66"/>
      <c r="JVJ18" s="66"/>
      <c r="JVP18" s="66"/>
      <c r="JVV18" s="66"/>
      <c r="JVY18" s="66"/>
      <c r="JWA18" s="66"/>
      <c r="JWC18" s="66"/>
      <c r="JWD18" s="66"/>
      <c r="JWE18" s="66"/>
      <c r="JWF18" s="66"/>
      <c r="JWG18" s="66"/>
      <c r="JWH18" s="66"/>
      <c r="JWZ18" s="66"/>
      <c r="JXA18" s="66"/>
      <c r="JXD18" s="66"/>
      <c r="JXG18" s="66"/>
      <c r="JXI18" s="66"/>
      <c r="JXK18" s="66"/>
      <c r="JXN18" s="66"/>
      <c r="JXQ18" s="66"/>
      <c r="JXT18" s="66"/>
      <c r="JXX18" s="66"/>
      <c r="JYA18" s="66"/>
      <c r="JYD18" s="66"/>
      <c r="JYL18" s="66"/>
      <c r="JYX18" s="66"/>
      <c r="JYY18" s="66"/>
      <c r="JYZ18" s="66"/>
      <c r="JZA18" s="66"/>
      <c r="JZB18" s="66"/>
      <c r="JZC18" s="66"/>
      <c r="JZD18" s="66"/>
      <c r="JZE18" s="66"/>
      <c r="JZF18" s="66"/>
      <c r="JZG18" s="66"/>
      <c r="JZH18" s="66"/>
      <c r="JZI18" s="66"/>
      <c r="JZJ18" s="66"/>
      <c r="JZK18" s="66"/>
      <c r="JZL18" s="66"/>
      <c r="JZM18" s="66"/>
      <c r="JZN18" s="66"/>
      <c r="JZO18" s="66"/>
      <c r="JZP18" s="66"/>
      <c r="JZQ18" s="66"/>
      <c r="JZR18" s="66"/>
      <c r="JZS18" s="66"/>
      <c r="JZT18" s="66"/>
      <c r="JZU18" s="66"/>
      <c r="JZV18" s="66"/>
      <c r="JZW18" s="66"/>
      <c r="JZY18" s="66"/>
      <c r="JZZ18" s="66"/>
      <c r="KAA18" s="66"/>
      <c r="KAB18" s="66"/>
      <c r="KAC18" s="66"/>
      <c r="KAD18" s="66"/>
      <c r="KAE18" s="66"/>
      <c r="KAF18" s="66"/>
      <c r="KAG18" s="66"/>
      <c r="KAH18" s="66"/>
      <c r="KAI18" s="66"/>
      <c r="KAJ18" s="66"/>
      <c r="KAK18" s="66"/>
      <c r="KAN18" s="66"/>
      <c r="KAQ18" s="66"/>
      <c r="KAT18" s="66"/>
      <c r="KAW18" s="66"/>
      <c r="KAZ18" s="66"/>
      <c r="KBC18" s="66"/>
      <c r="KBL18" s="66"/>
      <c r="KBO18" s="66"/>
      <c r="KBR18" s="66"/>
      <c r="KBU18" s="66"/>
      <c r="KCD18" s="66"/>
      <c r="KCJ18" s="66"/>
      <c r="KCM18" s="66"/>
      <c r="KCP18" s="66"/>
      <c r="KCS18" s="66"/>
      <c r="KCY18" s="66"/>
      <c r="KDH18" s="66"/>
      <c r="KDJ18" s="66"/>
      <c r="KDK18" s="66"/>
      <c r="KDM18" s="66"/>
      <c r="KDP18" s="66"/>
      <c r="KDS18" s="66"/>
      <c r="KDV18" s="66"/>
      <c r="KDY18" s="66"/>
      <c r="KEB18" s="66"/>
      <c r="KED18" s="66"/>
      <c r="KEF18" s="66"/>
      <c r="KEI18" s="66"/>
      <c r="KEL18" s="66"/>
      <c r="KEO18" s="66"/>
      <c r="KER18" s="66"/>
      <c r="KEU18" s="66"/>
      <c r="KEX18" s="66"/>
      <c r="KFA18" s="66"/>
      <c r="KFC18" s="66"/>
      <c r="KFF18" s="66"/>
      <c r="KFL18" s="66"/>
      <c r="KFR18" s="66"/>
      <c r="KFU18" s="66"/>
      <c r="KFW18" s="66"/>
      <c r="KFY18" s="66"/>
      <c r="KFZ18" s="66"/>
      <c r="KGA18" s="66"/>
      <c r="KGB18" s="66"/>
      <c r="KGC18" s="66"/>
      <c r="KGD18" s="66"/>
      <c r="KGV18" s="66"/>
      <c r="KGW18" s="66"/>
      <c r="KGZ18" s="66"/>
      <c r="KHC18" s="66"/>
      <c r="KHE18" s="66"/>
      <c r="KHG18" s="66"/>
      <c r="KHJ18" s="66"/>
      <c r="KHM18" s="66"/>
      <c r="KHP18" s="66"/>
      <c r="KHT18" s="66"/>
      <c r="KHW18" s="66"/>
      <c r="KHZ18" s="66"/>
      <c r="KIH18" s="66"/>
      <c r="KIT18" s="66"/>
      <c r="KIU18" s="66"/>
      <c r="KIV18" s="66"/>
      <c r="KIW18" s="66"/>
      <c r="KIX18" s="66"/>
      <c r="KIY18" s="66"/>
      <c r="KIZ18" s="66"/>
      <c r="KJA18" s="66"/>
      <c r="KJB18" s="66"/>
      <c r="KJC18" s="66"/>
      <c r="KJD18" s="66"/>
      <c r="KJE18" s="66"/>
      <c r="KJF18" s="66"/>
      <c r="KJG18" s="66"/>
      <c r="KJH18" s="66"/>
      <c r="KJI18" s="66"/>
      <c r="KJJ18" s="66"/>
      <c r="KJK18" s="66"/>
      <c r="KJL18" s="66"/>
      <c r="KJM18" s="66"/>
      <c r="KJN18" s="66"/>
      <c r="KJO18" s="66"/>
      <c r="KJP18" s="66"/>
      <c r="KJQ18" s="66"/>
      <c r="KJR18" s="66"/>
      <c r="KJS18" s="66"/>
      <c r="KJU18" s="66"/>
      <c r="KJV18" s="66"/>
      <c r="KJW18" s="66"/>
      <c r="KJX18" s="66"/>
      <c r="KJY18" s="66"/>
      <c r="KJZ18" s="66"/>
      <c r="KKA18" s="66"/>
      <c r="KKB18" s="66"/>
      <c r="KKC18" s="66"/>
      <c r="KKD18" s="66"/>
      <c r="KKE18" s="66"/>
      <c r="KKF18" s="66"/>
      <c r="KKG18" s="66"/>
      <c r="KKJ18" s="66"/>
      <c r="KKM18" s="66"/>
      <c r="KKP18" s="66"/>
      <c r="KKS18" s="66"/>
      <c r="KKV18" s="66"/>
      <c r="KKY18" s="66"/>
      <c r="KLH18" s="66"/>
      <c r="KLK18" s="66"/>
      <c r="KLN18" s="66"/>
      <c r="KLQ18" s="66"/>
      <c r="KLZ18" s="66"/>
      <c r="KMF18" s="66"/>
      <c r="KMI18" s="66"/>
      <c r="KML18" s="66"/>
      <c r="KMO18" s="66"/>
      <c r="KMU18" s="66"/>
      <c r="KND18" s="66"/>
      <c r="KNF18" s="66"/>
      <c r="KNG18" s="66"/>
      <c r="KNI18" s="66"/>
      <c r="KNL18" s="66"/>
      <c r="KNO18" s="66"/>
      <c r="KNR18" s="66"/>
      <c r="KNU18" s="66"/>
      <c r="KNX18" s="66"/>
      <c r="KNZ18" s="66"/>
      <c r="KOB18" s="66"/>
      <c r="KOE18" s="66"/>
      <c r="KOH18" s="66"/>
      <c r="KOK18" s="66"/>
      <c r="KON18" s="66"/>
      <c r="KOQ18" s="66"/>
      <c r="KOT18" s="66"/>
      <c r="KOW18" s="66"/>
      <c r="KOY18" s="66"/>
      <c r="KPB18" s="66"/>
      <c r="KPH18" s="66"/>
      <c r="KPN18" s="66"/>
      <c r="KPQ18" s="66"/>
      <c r="KPS18" s="66"/>
      <c r="KPU18" s="66"/>
      <c r="KPV18" s="66"/>
      <c r="KPW18" s="66"/>
      <c r="KPX18" s="66"/>
      <c r="KPY18" s="66"/>
      <c r="KPZ18" s="66"/>
      <c r="KQR18" s="66"/>
      <c r="KQS18" s="66"/>
      <c r="KQV18" s="66"/>
      <c r="KQY18" s="66"/>
      <c r="KRA18" s="66"/>
      <c r="KRC18" s="66"/>
      <c r="KRF18" s="66"/>
      <c r="KRI18" s="66"/>
      <c r="KRL18" s="66"/>
      <c r="KRP18" s="66"/>
      <c r="KRS18" s="66"/>
      <c r="KRV18" s="66"/>
      <c r="KSD18" s="66"/>
      <c r="KSP18" s="66"/>
      <c r="KSQ18" s="66"/>
      <c r="KSR18" s="66"/>
      <c r="KSS18" s="66"/>
      <c r="KST18" s="66"/>
      <c r="KSU18" s="66"/>
      <c r="KSV18" s="66"/>
      <c r="KSW18" s="66"/>
      <c r="KSX18" s="66"/>
      <c r="KSY18" s="66"/>
      <c r="KSZ18" s="66"/>
      <c r="KTA18" s="66"/>
      <c r="KTB18" s="66"/>
      <c r="KTC18" s="66"/>
      <c r="KTD18" s="66"/>
      <c r="KTE18" s="66"/>
      <c r="KTF18" s="66"/>
      <c r="KTG18" s="66"/>
      <c r="KTH18" s="66"/>
      <c r="KTI18" s="66"/>
      <c r="KTJ18" s="66"/>
      <c r="KTK18" s="66"/>
      <c r="KTL18" s="66"/>
      <c r="KTM18" s="66"/>
      <c r="KTN18" s="66"/>
      <c r="KTO18" s="66"/>
      <c r="KTQ18" s="66"/>
      <c r="KTR18" s="66"/>
      <c r="KTS18" s="66"/>
      <c r="KTT18" s="66"/>
      <c r="KTU18" s="66"/>
      <c r="KTV18" s="66"/>
      <c r="KTW18" s="66"/>
      <c r="KTX18" s="66"/>
      <c r="KTY18" s="66"/>
      <c r="KTZ18" s="66"/>
      <c r="KUA18" s="66"/>
      <c r="KUB18" s="66"/>
      <c r="KUC18" s="66"/>
      <c r="KUF18" s="66"/>
      <c r="KUI18" s="66"/>
      <c r="KUL18" s="66"/>
      <c r="KUO18" s="66"/>
      <c r="KUR18" s="66"/>
      <c r="KUU18" s="66"/>
      <c r="KVD18" s="66"/>
      <c r="KVG18" s="66"/>
      <c r="KVJ18" s="66"/>
      <c r="KVM18" s="66"/>
      <c r="KVV18" s="66"/>
      <c r="KWB18" s="66"/>
      <c r="KWE18" s="66"/>
      <c r="KWH18" s="66"/>
      <c r="KWK18" s="66"/>
      <c r="KWQ18" s="66"/>
      <c r="KWZ18" s="66"/>
      <c r="KXB18" s="66"/>
      <c r="KXC18" s="66"/>
      <c r="KXE18" s="66"/>
      <c r="KXH18" s="66"/>
      <c r="KXK18" s="66"/>
      <c r="KXN18" s="66"/>
      <c r="KXQ18" s="66"/>
      <c r="KXT18" s="66"/>
      <c r="KXV18" s="66"/>
      <c r="KXX18" s="66"/>
      <c r="KYA18" s="66"/>
      <c r="KYD18" s="66"/>
      <c r="KYG18" s="66"/>
      <c r="KYJ18" s="66"/>
      <c r="KYM18" s="66"/>
      <c r="KYP18" s="66"/>
      <c r="KYS18" s="66"/>
      <c r="KYU18" s="66"/>
      <c r="KYX18" s="66"/>
      <c r="KZD18" s="66"/>
      <c r="KZJ18" s="66"/>
      <c r="KZM18" s="66"/>
      <c r="KZO18" s="66"/>
      <c r="KZQ18" s="66"/>
      <c r="KZR18" s="66"/>
      <c r="KZS18" s="66"/>
      <c r="KZT18" s="66"/>
      <c r="KZU18" s="66"/>
      <c r="KZV18" s="66"/>
      <c r="LAN18" s="66"/>
      <c r="LAO18" s="66"/>
      <c r="LAR18" s="66"/>
      <c r="LAU18" s="66"/>
      <c r="LAW18" s="66"/>
      <c r="LAY18" s="66"/>
      <c r="LBB18" s="66"/>
      <c r="LBE18" s="66"/>
      <c r="LBH18" s="66"/>
      <c r="LBL18" s="66"/>
      <c r="LBO18" s="66"/>
      <c r="LBR18" s="66"/>
      <c r="LBZ18" s="66"/>
      <c r="LCL18" s="66"/>
      <c r="LCM18" s="66"/>
      <c r="LCN18" s="66"/>
      <c r="LCO18" s="66"/>
      <c r="LCP18" s="66"/>
      <c r="LCQ18" s="66"/>
      <c r="LCR18" s="66"/>
      <c r="LCS18" s="66"/>
      <c r="LCT18" s="66"/>
      <c r="LCU18" s="66"/>
      <c r="LCV18" s="66"/>
      <c r="LCW18" s="66"/>
      <c r="LCX18" s="66"/>
      <c r="LCY18" s="66"/>
      <c r="LCZ18" s="66"/>
      <c r="LDA18" s="66"/>
      <c r="LDB18" s="66"/>
      <c r="LDC18" s="66"/>
      <c r="LDD18" s="66"/>
      <c r="LDE18" s="66"/>
      <c r="LDF18" s="66"/>
      <c r="LDG18" s="66"/>
      <c r="LDH18" s="66"/>
      <c r="LDI18" s="66"/>
      <c r="LDJ18" s="66"/>
      <c r="LDK18" s="66"/>
      <c r="LDM18" s="66"/>
      <c r="LDN18" s="66"/>
      <c r="LDO18" s="66"/>
      <c r="LDP18" s="66"/>
      <c r="LDQ18" s="66"/>
      <c r="LDR18" s="66"/>
      <c r="LDS18" s="66"/>
      <c r="LDT18" s="66"/>
      <c r="LDU18" s="66"/>
      <c r="LDV18" s="66"/>
      <c r="LDW18" s="66"/>
      <c r="LDX18" s="66"/>
      <c r="LDY18" s="66"/>
      <c r="LEB18" s="66"/>
      <c r="LEE18" s="66"/>
      <c r="LEH18" s="66"/>
      <c r="LEK18" s="66"/>
      <c r="LEN18" s="66"/>
      <c r="LEQ18" s="66"/>
      <c r="LEZ18" s="66"/>
      <c r="LFC18" s="66"/>
      <c r="LFF18" s="66"/>
      <c r="LFI18" s="66"/>
      <c r="LFR18" s="66"/>
      <c r="LFX18" s="66"/>
      <c r="LGA18" s="66"/>
      <c r="LGD18" s="66"/>
      <c r="LGG18" s="66"/>
      <c r="LGM18" s="66"/>
      <c r="LGV18" s="66"/>
      <c r="LGX18" s="66"/>
      <c r="LGY18" s="66"/>
      <c r="LHA18" s="66"/>
      <c r="LHD18" s="66"/>
      <c r="LHG18" s="66"/>
      <c r="LHJ18" s="66"/>
      <c r="LHM18" s="66"/>
      <c r="LHP18" s="66"/>
      <c r="LHR18" s="66"/>
      <c r="LHT18" s="66"/>
      <c r="LHW18" s="66"/>
      <c r="LHZ18" s="66"/>
      <c r="LIC18" s="66"/>
      <c r="LIF18" s="66"/>
      <c r="LII18" s="66"/>
      <c r="LIL18" s="66"/>
      <c r="LIO18" s="66"/>
      <c r="LIQ18" s="66"/>
      <c r="LIT18" s="66"/>
      <c r="LIZ18" s="66"/>
      <c r="LJF18" s="66"/>
      <c r="LJI18" s="66"/>
      <c r="LJK18" s="66"/>
      <c r="LJM18" s="66"/>
      <c r="LJN18" s="66"/>
      <c r="LJO18" s="66"/>
      <c r="LJP18" s="66"/>
      <c r="LJQ18" s="66"/>
      <c r="LJR18" s="66"/>
      <c r="LKJ18" s="66"/>
      <c r="LKK18" s="66"/>
      <c r="LKN18" s="66"/>
      <c r="LKQ18" s="66"/>
      <c r="LKS18" s="66"/>
      <c r="LKU18" s="66"/>
      <c r="LKX18" s="66"/>
      <c r="LLA18" s="66"/>
      <c r="LLD18" s="66"/>
      <c r="LLH18" s="66"/>
      <c r="LLK18" s="66"/>
      <c r="LLN18" s="66"/>
      <c r="LLV18" s="66"/>
      <c r="LMH18" s="66"/>
      <c r="LMI18" s="66"/>
      <c r="LMJ18" s="66"/>
      <c r="LMK18" s="66"/>
      <c r="LML18" s="66"/>
      <c r="LMM18" s="66"/>
      <c r="LMN18" s="66"/>
      <c r="LMO18" s="66"/>
      <c r="LMP18" s="66"/>
      <c r="LMQ18" s="66"/>
      <c r="LMR18" s="66"/>
      <c r="LMS18" s="66"/>
      <c r="LMT18" s="66"/>
      <c r="LMU18" s="66"/>
      <c r="LMV18" s="66"/>
      <c r="LMW18" s="66"/>
      <c r="LMX18" s="66"/>
      <c r="LMY18" s="66"/>
      <c r="LMZ18" s="66"/>
      <c r="LNA18" s="66"/>
      <c r="LNB18" s="66"/>
      <c r="LNC18" s="66"/>
      <c r="LND18" s="66"/>
      <c r="LNE18" s="66"/>
      <c r="LNF18" s="66"/>
      <c r="LNG18" s="66"/>
      <c r="LNI18" s="66"/>
      <c r="LNJ18" s="66"/>
      <c r="LNK18" s="66"/>
      <c r="LNL18" s="66"/>
      <c r="LNM18" s="66"/>
      <c r="LNN18" s="66"/>
      <c r="LNO18" s="66"/>
      <c r="LNP18" s="66"/>
      <c r="LNQ18" s="66"/>
      <c r="LNR18" s="66"/>
      <c r="LNS18" s="66"/>
      <c r="LNT18" s="66"/>
      <c r="LNU18" s="66"/>
      <c r="LNX18" s="66"/>
      <c r="LOA18" s="66"/>
      <c r="LOD18" s="66"/>
      <c r="LOG18" s="66"/>
      <c r="LOJ18" s="66"/>
      <c r="LOM18" s="66"/>
      <c r="LOV18" s="66"/>
      <c r="LOY18" s="66"/>
      <c r="LPB18" s="66"/>
      <c r="LPE18" s="66"/>
      <c r="LPN18" s="66"/>
      <c r="LPT18" s="66"/>
      <c r="LPW18" s="66"/>
      <c r="LPZ18" s="66"/>
      <c r="LQC18" s="66"/>
      <c r="LQI18" s="66"/>
      <c r="LQR18" s="66"/>
      <c r="LQT18" s="66"/>
      <c r="LQU18" s="66"/>
      <c r="LQW18" s="66"/>
      <c r="LQZ18" s="66"/>
      <c r="LRC18" s="66"/>
      <c r="LRF18" s="66"/>
      <c r="LRI18" s="66"/>
      <c r="LRL18" s="66"/>
      <c r="LRN18" s="66"/>
      <c r="LRP18" s="66"/>
      <c r="LRS18" s="66"/>
      <c r="LRV18" s="66"/>
      <c r="LRY18" s="66"/>
      <c r="LSB18" s="66"/>
      <c r="LSE18" s="66"/>
      <c r="LSH18" s="66"/>
      <c r="LSK18" s="66"/>
      <c r="LSM18" s="66"/>
      <c r="LSP18" s="66"/>
      <c r="LSV18" s="66"/>
      <c r="LTB18" s="66"/>
      <c r="LTE18" s="66"/>
      <c r="LTG18" s="66"/>
      <c r="LTI18" s="66"/>
      <c r="LTJ18" s="66"/>
      <c r="LTK18" s="66"/>
      <c r="LTL18" s="66"/>
      <c r="LTM18" s="66"/>
      <c r="LTN18" s="66"/>
      <c r="LUF18" s="66"/>
      <c r="LUG18" s="66"/>
      <c r="LUJ18" s="66"/>
      <c r="LUM18" s="66"/>
      <c r="LUO18" s="66"/>
      <c r="LUQ18" s="66"/>
      <c r="LUT18" s="66"/>
      <c r="LUW18" s="66"/>
      <c r="LUZ18" s="66"/>
      <c r="LVD18" s="66"/>
      <c r="LVG18" s="66"/>
      <c r="LVJ18" s="66"/>
      <c r="LVR18" s="66"/>
      <c r="LWD18" s="66"/>
      <c r="LWE18" s="66"/>
      <c r="LWF18" s="66"/>
      <c r="LWG18" s="66"/>
      <c r="LWH18" s="66"/>
      <c r="LWI18" s="66"/>
      <c r="LWJ18" s="66"/>
      <c r="LWK18" s="66"/>
      <c r="LWL18" s="66"/>
      <c r="LWM18" s="66"/>
      <c r="LWN18" s="66"/>
      <c r="LWO18" s="66"/>
      <c r="LWP18" s="66"/>
      <c r="LWQ18" s="66"/>
      <c r="LWR18" s="66"/>
      <c r="LWS18" s="66"/>
      <c r="LWT18" s="66"/>
      <c r="LWU18" s="66"/>
      <c r="LWV18" s="66"/>
      <c r="LWW18" s="66"/>
      <c r="LWX18" s="66"/>
      <c r="LWY18" s="66"/>
      <c r="LWZ18" s="66"/>
      <c r="LXA18" s="66"/>
      <c r="LXB18" s="66"/>
      <c r="LXC18" s="66"/>
      <c r="LXE18" s="66"/>
      <c r="LXF18" s="66"/>
      <c r="LXG18" s="66"/>
      <c r="LXH18" s="66"/>
      <c r="LXI18" s="66"/>
      <c r="LXJ18" s="66"/>
      <c r="LXK18" s="66"/>
      <c r="LXL18" s="66"/>
      <c r="LXM18" s="66"/>
      <c r="LXN18" s="66"/>
      <c r="LXO18" s="66"/>
      <c r="LXP18" s="66"/>
      <c r="LXQ18" s="66"/>
      <c r="LXT18" s="66"/>
      <c r="LXW18" s="66"/>
      <c r="LXZ18" s="66"/>
      <c r="LYC18" s="66"/>
      <c r="LYF18" s="66"/>
      <c r="LYI18" s="66"/>
      <c r="LYR18" s="66"/>
      <c r="LYU18" s="66"/>
      <c r="LYX18" s="66"/>
      <c r="LZA18" s="66"/>
      <c r="LZJ18" s="66"/>
      <c r="LZP18" s="66"/>
      <c r="LZS18" s="66"/>
      <c r="LZV18" s="66"/>
      <c r="LZY18" s="66"/>
      <c r="MAE18" s="66"/>
      <c r="MAN18" s="66"/>
      <c r="MAP18" s="66"/>
      <c r="MAQ18" s="66"/>
      <c r="MAS18" s="66"/>
      <c r="MAV18" s="66"/>
      <c r="MAY18" s="66"/>
      <c r="MBB18" s="66"/>
      <c r="MBE18" s="66"/>
      <c r="MBH18" s="66"/>
      <c r="MBJ18" s="66"/>
      <c r="MBL18" s="66"/>
      <c r="MBO18" s="66"/>
      <c r="MBR18" s="66"/>
      <c r="MBU18" s="66"/>
      <c r="MBX18" s="66"/>
      <c r="MCA18" s="66"/>
      <c r="MCD18" s="66"/>
      <c r="MCG18" s="66"/>
      <c r="MCI18" s="66"/>
      <c r="MCL18" s="66"/>
      <c r="MCR18" s="66"/>
      <c r="MCX18" s="66"/>
      <c r="MDA18" s="66"/>
      <c r="MDC18" s="66"/>
      <c r="MDE18" s="66"/>
      <c r="MDF18" s="66"/>
      <c r="MDG18" s="66"/>
      <c r="MDH18" s="66"/>
      <c r="MDI18" s="66"/>
      <c r="MDJ18" s="66"/>
      <c r="MEB18" s="66"/>
      <c r="MEC18" s="66"/>
      <c r="MEF18" s="66"/>
      <c r="MEI18" s="66"/>
      <c r="MEK18" s="66"/>
      <c r="MEM18" s="66"/>
      <c r="MEP18" s="66"/>
      <c r="MES18" s="66"/>
      <c r="MEV18" s="66"/>
      <c r="MEZ18" s="66"/>
      <c r="MFC18" s="66"/>
      <c r="MFF18" s="66"/>
      <c r="MFN18" s="66"/>
      <c r="MFZ18" s="66"/>
      <c r="MGA18" s="66"/>
      <c r="MGB18" s="66"/>
      <c r="MGC18" s="66"/>
      <c r="MGD18" s="66"/>
      <c r="MGE18" s="66"/>
      <c r="MGF18" s="66"/>
      <c r="MGG18" s="66"/>
      <c r="MGH18" s="66"/>
      <c r="MGI18" s="66"/>
      <c r="MGJ18" s="66"/>
      <c r="MGK18" s="66"/>
      <c r="MGL18" s="66"/>
      <c r="MGM18" s="66"/>
      <c r="MGN18" s="66"/>
      <c r="MGO18" s="66"/>
      <c r="MGP18" s="66"/>
      <c r="MGQ18" s="66"/>
      <c r="MGR18" s="66"/>
      <c r="MGS18" s="66"/>
      <c r="MGT18" s="66"/>
      <c r="MGU18" s="66"/>
      <c r="MGV18" s="66"/>
      <c r="MGW18" s="66"/>
      <c r="MGX18" s="66"/>
      <c r="MGY18" s="66"/>
      <c r="MHA18" s="66"/>
      <c r="MHB18" s="66"/>
      <c r="MHC18" s="66"/>
      <c r="MHD18" s="66"/>
      <c r="MHE18" s="66"/>
      <c r="MHF18" s="66"/>
      <c r="MHG18" s="66"/>
      <c r="MHH18" s="66"/>
      <c r="MHI18" s="66"/>
      <c r="MHJ18" s="66"/>
      <c r="MHK18" s="66"/>
      <c r="MHL18" s="66"/>
      <c r="MHM18" s="66"/>
      <c r="MHP18" s="66"/>
      <c r="MHS18" s="66"/>
      <c r="MHV18" s="66"/>
      <c r="MHY18" s="66"/>
      <c r="MIB18" s="66"/>
      <c r="MIE18" s="66"/>
      <c r="MIN18" s="66"/>
      <c r="MIQ18" s="66"/>
      <c r="MIT18" s="66"/>
      <c r="MIW18" s="66"/>
      <c r="MJF18" s="66"/>
      <c r="MJL18" s="66"/>
      <c r="MJO18" s="66"/>
      <c r="MJR18" s="66"/>
      <c r="MJU18" s="66"/>
      <c r="MKA18" s="66"/>
      <c r="MKJ18" s="66"/>
      <c r="MKL18" s="66"/>
      <c r="MKM18" s="66"/>
      <c r="MKO18" s="66"/>
      <c r="MKR18" s="66"/>
      <c r="MKU18" s="66"/>
      <c r="MKX18" s="66"/>
      <c r="MLA18" s="66"/>
      <c r="MLD18" s="66"/>
      <c r="MLF18" s="66"/>
      <c r="MLH18" s="66"/>
      <c r="MLK18" s="66"/>
      <c r="MLN18" s="66"/>
      <c r="MLQ18" s="66"/>
      <c r="MLT18" s="66"/>
      <c r="MLW18" s="66"/>
      <c r="MLZ18" s="66"/>
      <c r="MMC18" s="66"/>
      <c r="MME18" s="66"/>
      <c r="MMH18" s="66"/>
      <c r="MMN18" s="66"/>
      <c r="MMT18" s="66"/>
      <c r="MMW18" s="66"/>
      <c r="MMY18" s="66"/>
      <c r="MNA18" s="66"/>
      <c r="MNB18" s="66"/>
      <c r="MNC18" s="66"/>
      <c r="MND18" s="66"/>
      <c r="MNE18" s="66"/>
      <c r="MNF18" s="66"/>
      <c r="MNX18" s="66"/>
      <c r="MNY18" s="66"/>
      <c r="MOB18" s="66"/>
      <c r="MOE18" s="66"/>
      <c r="MOG18" s="66"/>
      <c r="MOI18" s="66"/>
      <c r="MOL18" s="66"/>
      <c r="MOO18" s="66"/>
      <c r="MOR18" s="66"/>
      <c r="MOV18" s="66"/>
      <c r="MOY18" s="66"/>
      <c r="MPB18" s="66"/>
      <c r="MPJ18" s="66"/>
      <c r="MPV18" s="66"/>
      <c r="MPW18" s="66"/>
      <c r="MPX18" s="66"/>
      <c r="MPY18" s="66"/>
      <c r="MPZ18" s="66"/>
      <c r="MQA18" s="66"/>
      <c r="MQB18" s="66"/>
      <c r="MQC18" s="66"/>
      <c r="MQD18" s="66"/>
      <c r="MQE18" s="66"/>
      <c r="MQF18" s="66"/>
      <c r="MQG18" s="66"/>
      <c r="MQH18" s="66"/>
      <c r="MQI18" s="66"/>
      <c r="MQJ18" s="66"/>
      <c r="MQK18" s="66"/>
      <c r="MQL18" s="66"/>
      <c r="MQM18" s="66"/>
      <c r="MQN18" s="66"/>
      <c r="MQO18" s="66"/>
      <c r="MQP18" s="66"/>
      <c r="MQQ18" s="66"/>
      <c r="MQR18" s="66"/>
      <c r="MQS18" s="66"/>
      <c r="MQT18" s="66"/>
      <c r="MQU18" s="66"/>
      <c r="MQW18" s="66"/>
      <c r="MQX18" s="66"/>
      <c r="MQY18" s="66"/>
      <c r="MQZ18" s="66"/>
      <c r="MRA18" s="66"/>
      <c r="MRB18" s="66"/>
      <c r="MRC18" s="66"/>
      <c r="MRD18" s="66"/>
      <c r="MRE18" s="66"/>
      <c r="MRF18" s="66"/>
      <c r="MRG18" s="66"/>
      <c r="MRH18" s="66"/>
      <c r="MRI18" s="66"/>
      <c r="MRL18" s="66"/>
      <c r="MRO18" s="66"/>
      <c r="MRR18" s="66"/>
      <c r="MRU18" s="66"/>
      <c r="MRX18" s="66"/>
      <c r="MSA18" s="66"/>
      <c r="MSJ18" s="66"/>
      <c r="MSM18" s="66"/>
      <c r="MSP18" s="66"/>
      <c r="MSS18" s="66"/>
      <c r="MTB18" s="66"/>
      <c r="MTH18" s="66"/>
      <c r="MTK18" s="66"/>
      <c r="MTN18" s="66"/>
      <c r="MTQ18" s="66"/>
      <c r="MTW18" s="66"/>
      <c r="MUF18" s="66"/>
      <c r="MUH18" s="66"/>
      <c r="MUI18" s="66"/>
      <c r="MUK18" s="66"/>
      <c r="MUN18" s="66"/>
      <c r="MUQ18" s="66"/>
      <c r="MUT18" s="66"/>
      <c r="MUW18" s="66"/>
      <c r="MUZ18" s="66"/>
      <c r="MVB18" s="66"/>
      <c r="MVD18" s="66"/>
      <c r="MVG18" s="66"/>
      <c r="MVJ18" s="66"/>
      <c r="MVM18" s="66"/>
      <c r="MVP18" s="66"/>
      <c r="MVS18" s="66"/>
      <c r="MVV18" s="66"/>
      <c r="MVY18" s="66"/>
      <c r="MWA18" s="66"/>
      <c r="MWD18" s="66"/>
      <c r="MWJ18" s="66"/>
      <c r="MWP18" s="66"/>
      <c r="MWS18" s="66"/>
      <c r="MWU18" s="66"/>
      <c r="MWW18" s="66"/>
      <c r="MWX18" s="66"/>
      <c r="MWY18" s="66"/>
      <c r="MWZ18" s="66"/>
      <c r="MXA18" s="66"/>
      <c r="MXB18" s="66"/>
      <c r="MXT18" s="66"/>
      <c r="MXU18" s="66"/>
      <c r="MXX18" s="66"/>
      <c r="MYA18" s="66"/>
      <c r="MYC18" s="66"/>
      <c r="MYE18" s="66"/>
      <c r="MYH18" s="66"/>
      <c r="MYK18" s="66"/>
      <c r="MYN18" s="66"/>
      <c r="MYR18" s="66"/>
      <c r="MYU18" s="66"/>
      <c r="MYX18" s="66"/>
      <c r="MZF18" s="66"/>
      <c r="MZR18" s="66"/>
      <c r="MZS18" s="66"/>
      <c r="MZT18" s="66"/>
      <c r="MZU18" s="66"/>
      <c r="MZV18" s="66"/>
      <c r="MZW18" s="66"/>
      <c r="MZX18" s="66"/>
      <c r="MZY18" s="66"/>
      <c r="MZZ18" s="66"/>
      <c r="NAA18" s="66"/>
      <c r="NAB18" s="66"/>
      <c r="NAC18" s="66"/>
      <c r="NAD18" s="66"/>
      <c r="NAE18" s="66"/>
      <c r="NAF18" s="66"/>
      <c r="NAG18" s="66"/>
      <c r="NAH18" s="66"/>
      <c r="NAI18" s="66"/>
      <c r="NAJ18" s="66"/>
      <c r="NAK18" s="66"/>
      <c r="NAL18" s="66"/>
      <c r="NAM18" s="66"/>
      <c r="NAN18" s="66"/>
      <c r="NAO18" s="66"/>
      <c r="NAP18" s="66"/>
      <c r="NAQ18" s="66"/>
      <c r="NAS18" s="66"/>
      <c r="NAT18" s="66"/>
      <c r="NAU18" s="66"/>
      <c r="NAV18" s="66"/>
      <c r="NAW18" s="66"/>
      <c r="NAX18" s="66"/>
      <c r="NAY18" s="66"/>
      <c r="NAZ18" s="66"/>
      <c r="NBA18" s="66"/>
      <c r="NBB18" s="66"/>
      <c r="NBC18" s="66"/>
      <c r="NBD18" s="66"/>
      <c r="NBE18" s="66"/>
      <c r="NBH18" s="66"/>
      <c r="NBK18" s="66"/>
      <c r="NBN18" s="66"/>
      <c r="NBQ18" s="66"/>
      <c r="NBT18" s="66"/>
      <c r="NBW18" s="66"/>
      <c r="NCF18" s="66"/>
      <c r="NCI18" s="66"/>
      <c r="NCL18" s="66"/>
      <c r="NCO18" s="66"/>
      <c r="NCX18" s="66"/>
      <c r="NDD18" s="66"/>
      <c r="NDG18" s="66"/>
      <c r="NDJ18" s="66"/>
      <c r="NDM18" s="66"/>
      <c r="NDS18" s="66"/>
      <c r="NEB18" s="66"/>
      <c r="NED18" s="66"/>
      <c r="NEE18" s="66"/>
      <c r="NEG18" s="66"/>
      <c r="NEJ18" s="66"/>
      <c r="NEM18" s="66"/>
      <c r="NEP18" s="66"/>
      <c r="NES18" s="66"/>
      <c r="NEV18" s="66"/>
      <c r="NEX18" s="66"/>
      <c r="NEZ18" s="66"/>
      <c r="NFC18" s="66"/>
      <c r="NFF18" s="66"/>
      <c r="NFI18" s="66"/>
      <c r="NFL18" s="66"/>
      <c r="NFO18" s="66"/>
      <c r="NFR18" s="66"/>
      <c r="NFU18" s="66"/>
      <c r="NFW18" s="66"/>
      <c r="NFZ18" s="66"/>
      <c r="NGF18" s="66"/>
      <c r="NGL18" s="66"/>
      <c r="NGO18" s="66"/>
      <c r="NGQ18" s="66"/>
      <c r="NGS18" s="66"/>
      <c r="NGT18" s="66"/>
      <c r="NGU18" s="66"/>
      <c r="NGV18" s="66"/>
      <c r="NGW18" s="66"/>
      <c r="NGX18" s="66"/>
      <c r="NHP18" s="66"/>
      <c r="NHQ18" s="66"/>
      <c r="NHT18" s="66"/>
      <c r="NHW18" s="66"/>
      <c r="NHY18" s="66"/>
      <c r="NIA18" s="66"/>
      <c r="NID18" s="66"/>
      <c r="NIG18" s="66"/>
      <c r="NIJ18" s="66"/>
      <c r="NIN18" s="66"/>
      <c r="NIQ18" s="66"/>
      <c r="NIT18" s="66"/>
      <c r="NJB18" s="66"/>
      <c r="NJN18" s="66"/>
      <c r="NJO18" s="66"/>
      <c r="NJP18" s="66"/>
      <c r="NJQ18" s="66"/>
      <c r="NJR18" s="66"/>
      <c r="NJS18" s="66"/>
      <c r="NJT18" s="66"/>
      <c r="NJU18" s="66"/>
      <c r="NJV18" s="66"/>
      <c r="NJW18" s="66"/>
      <c r="NJX18" s="66"/>
      <c r="NJY18" s="66"/>
      <c r="NJZ18" s="66"/>
      <c r="NKA18" s="66"/>
      <c r="NKB18" s="66"/>
      <c r="NKC18" s="66"/>
      <c r="NKD18" s="66"/>
      <c r="NKE18" s="66"/>
      <c r="NKF18" s="66"/>
      <c r="NKG18" s="66"/>
      <c r="NKH18" s="66"/>
      <c r="NKI18" s="66"/>
      <c r="NKJ18" s="66"/>
      <c r="NKK18" s="66"/>
      <c r="NKL18" s="66"/>
      <c r="NKM18" s="66"/>
      <c r="NKO18" s="66"/>
      <c r="NKP18" s="66"/>
      <c r="NKQ18" s="66"/>
      <c r="NKR18" s="66"/>
      <c r="NKS18" s="66"/>
      <c r="NKT18" s="66"/>
      <c r="NKU18" s="66"/>
      <c r="NKV18" s="66"/>
      <c r="NKW18" s="66"/>
      <c r="NKX18" s="66"/>
      <c r="NKY18" s="66"/>
      <c r="NKZ18" s="66"/>
      <c r="NLA18" s="66"/>
      <c r="NLD18" s="66"/>
      <c r="NLG18" s="66"/>
      <c r="NLJ18" s="66"/>
      <c r="NLM18" s="66"/>
      <c r="NLP18" s="66"/>
      <c r="NLS18" s="66"/>
      <c r="NMB18" s="66"/>
      <c r="NME18" s="66"/>
      <c r="NMH18" s="66"/>
      <c r="NMK18" s="66"/>
      <c r="NMT18" s="66"/>
      <c r="NMZ18" s="66"/>
      <c r="NNC18" s="66"/>
      <c r="NNF18" s="66"/>
      <c r="NNI18" s="66"/>
      <c r="NNO18" s="66"/>
      <c r="NNX18" s="66"/>
      <c r="NNZ18" s="66"/>
      <c r="NOA18" s="66"/>
      <c r="NOC18" s="66"/>
      <c r="NOF18" s="66"/>
      <c r="NOI18" s="66"/>
      <c r="NOL18" s="66"/>
      <c r="NOO18" s="66"/>
      <c r="NOR18" s="66"/>
      <c r="NOT18" s="66"/>
      <c r="NOV18" s="66"/>
      <c r="NOY18" s="66"/>
      <c r="NPB18" s="66"/>
      <c r="NPE18" s="66"/>
      <c r="NPH18" s="66"/>
      <c r="NPK18" s="66"/>
      <c r="NPN18" s="66"/>
      <c r="NPQ18" s="66"/>
      <c r="NPS18" s="66"/>
      <c r="NPV18" s="66"/>
      <c r="NQB18" s="66"/>
      <c r="NQH18" s="66"/>
      <c r="NQK18" s="66"/>
      <c r="NQM18" s="66"/>
      <c r="NQO18" s="66"/>
      <c r="NQP18" s="66"/>
      <c r="NQQ18" s="66"/>
      <c r="NQR18" s="66"/>
      <c r="NQS18" s="66"/>
      <c r="NQT18" s="66"/>
      <c r="NRL18" s="66"/>
      <c r="NRM18" s="66"/>
      <c r="NRP18" s="66"/>
      <c r="NRS18" s="66"/>
      <c r="NRU18" s="66"/>
      <c r="NRW18" s="66"/>
      <c r="NRZ18" s="66"/>
      <c r="NSC18" s="66"/>
      <c r="NSF18" s="66"/>
      <c r="NSJ18" s="66"/>
      <c r="NSM18" s="66"/>
      <c r="NSP18" s="66"/>
      <c r="NSX18" s="66"/>
      <c r="NTJ18" s="66"/>
      <c r="NTK18" s="66"/>
      <c r="NTL18" s="66"/>
      <c r="NTM18" s="66"/>
      <c r="NTN18" s="66"/>
      <c r="NTO18" s="66"/>
      <c r="NTP18" s="66"/>
      <c r="NTQ18" s="66"/>
      <c r="NTR18" s="66"/>
      <c r="NTS18" s="66"/>
      <c r="NTT18" s="66"/>
      <c r="NTU18" s="66"/>
      <c r="NTV18" s="66"/>
      <c r="NTW18" s="66"/>
      <c r="NTX18" s="66"/>
      <c r="NTY18" s="66"/>
      <c r="NTZ18" s="66"/>
      <c r="NUA18" s="66"/>
      <c r="NUB18" s="66"/>
      <c r="NUC18" s="66"/>
      <c r="NUD18" s="66"/>
      <c r="NUE18" s="66"/>
      <c r="NUF18" s="66"/>
      <c r="NUG18" s="66"/>
      <c r="NUH18" s="66"/>
      <c r="NUI18" s="66"/>
      <c r="NUK18" s="66"/>
      <c r="NUL18" s="66"/>
      <c r="NUM18" s="66"/>
      <c r="NUN18" s="66"/>
      <c r="NUO18" s="66"/>
      <c r="NUP18" s="66"/>
      <c r="NUQ18" s="66"/>
      <c r="NUR18" s="66"/>
      <c r="NUS18" s="66"/>
      <c r="NUT18" s="66"/>
      <c r="NUU18" s="66"/>
      <c r="NUV18" s="66"/>
      <c r="NUW18" s="66"/>
      <c r="NUZ18" s="66"/>
      <c r="NVC18" s="66"/>
      <c r="NVF18" s="66"/>
      <c r="NVI18" s="66"/>
      <c r="NVL18" s="66"/>
      <c r="NVO18" s="66"/>
      <c r="NVX18" s="66"/>
      <c r="NWA18" s="66"/>
      <c r="NWD18" s="66"/>
      <c r="NWG18" s="66"/>
      <c r="NWP18" s="66"/>
      <c r="NWV18" s="66"/>
      <c r="NWY18" s="66"/>
      <c r="NXB18" s="66"/>
      <c r="NXE18" s="66"/>
      <c r="NXK18" s="66"/>
      <c r="NXT18" s="66"/>
      <c r="NXV18" s="66"/>
      <c r="NXW18" s="66"/>
      <c r="NXY18" s="66"/>
      <c r="NYB18" s="66"/>
      <c r="NYE18" s="66"/>
      <c r="NYH18" s="66"/>
      <c r="NYK18" s="66"/>
      <c r="NYN18" s="66"/>
      <c r="NYP18" s="66"/>
      <c r="NYR18" s="66"/>
      <c r="NYU18" s="66"/>
      <c r="NYX18" s="66"/>
      <c r="NZA18" s="66"/>
      <c r="NZD18" s="66"/>
      <c r="NZG18" s="66"/>
      <c r="NZJ18" s="66"/>
      <c r="NZM18" s="66"/>
      <c r="NZO18" s="66"/>
      <c r="NZR18" s="66"/>
      <c r="NZX18" s="66"/>
      <c r="OAD18" s="66"/>
      <c r="OAG18" s="66"/>
      <c r="OAI18" s="66"/>
      <c r="OAK18" s="66"/>
      <c r="OAL18" s="66"/>
      <c r="OAM18" s="66"/>
      <c r="OAN18" s="66"/>
      <c r="OAO18" s="66"/>
      <c r="OAP18" s="66"/>
      <c r="OBH18" s="66"/>
      <c r="OBI18" s="66"/>
      <c r="OBL18" s="66"/>
      <c r="OBO18" s="66"/>
      <c r="OBQ18" s="66"/>
      <c r="OBS18" s="66"/>
      <c r="OBV18" s="66"/>
      <c r="OBY18" s="66"/>
      <c r="OCB18" s="66"/>
      <c r="OCF18" s="66"/>
      <c r="OCI18" s="66"/>
      <c r="OCL18" s="66"/>
      <c r="OCT18" s="66"/>
      <c r="ODF18" s="66"/>
      <c r="ODG18" s="66"/>
      <c r="ODH18" s="66"/>
      <c r="ODI18" s="66"/>
      <c r="ODJ18" s="66"/>
      <c r="ODK18" s="66"/>
      <c r="ODL18" s="66"/>
      <c r="ODM18" s="66"/>
      <c r="ODN18" s="66"/>
      <c r="ODO18" s="66"/>
      <c r="ODP18" s="66"/>
      <c r="ODQ18" s="66"/>
      <c r="ODR18" s="66"/>
      <c r="ODS18" s="66"/>
      <c r="ODT18" s="66"/>
      <c r="ODU18" s="66"/>
      <c r="ODV18" s="66"/>
      <c r="ODW18" s="66"/>
      <c r="ODX18" s="66"/>
      <c r="ODY18" s="66"/>
      <c r="ODZ18" s="66"/>
      <c r="OEA18" s="66"/>
      <c r="OEB18" s="66"/>
      <c r="OEC18" s="66"/>
      <c r="OED18" s="66"/>
      <c r="OEE18" s="66"/>
      <c r="OEG18" s="66"/>
      <c r="OEH18" s="66"/>
      <c r="OEI18" s="66"/>
      <c r="OEJ18" s="66"/>
      <c r="OEK18" s="66"/>
      <c r="OEL18" s="66"/>
      <c r="OEM18" s="66"/>
      <c r="OEN18" s="66"/>
      <c r="OEO18" s="66"/>
      <c r="OEP18" s="66"/>
      <c r="OEQ18" s="66"/>
      <c r="OER18" s="66"/>
      <c r="OES18" s="66"/>
      <c r="OEV18" s="66"/>
      <c r="OEY18" s="66"/>
      <c r="OFB18" s="66"/>
      <c r="OFE18" s="66"/>
      <c r="OFH18" s="66"/>
      <c r="OFK18" s="66"/>
      <c r="OFT18" s="66"/>
      <c r="OFW18" s="66"/>
      <c r="OFZ18" s="66"/>
      <c r="OGC18" s="66"/>
      <c r="OGL18" s="66"/>
      <c r="OGR18" s="66"/>
      <c r="OGU18" s="66"/>
      <c r="OGX18" s="66"/>
      <c r="OHA18" s="66"/>
      <c r="OHG18" s="66"/>
      <c r="OHP18" s="66"/>
      <c r="OHR18" s="66"/>
      <c r="OHS18" s="66"/>
      <c r="OHU18" s="66"/>
      <c r="OHX18" s="66"/>
      <c r="OIA18" s="66"/>
      <c r="OID18" s="66"/>
      <c r="OIG18" s="66"/>
      <c r="OIJ18" s="66"/>
      <c r="OIL18" s="66"/>
      <c r="OIN18" s="66"/>
      <c r="OIQ18" s="66"/>
      <c r="OIT18" s="66"/>
      <c r="OIW18" s="66"/>
      <c r="OIZ18" s="66"/>
      <c r="OJC18" s="66"/>
      <c r="OJF18" s="66"/>
      <c r="OJI18" s="66"/>
      <c r="OJK18" s="66"/>
      <c r="OJN18" s="66"/>
      <c r="OJT18" s="66"/>
      <c r="OJZ18" s="66"/>
      <c r="OKC18" s="66"/>
      <c r="OKE18" s="66"/>
      <c r="OKG18" s="66"/>
      <c r="OKH18" s="66"/>
      <c r="OKI18" s="66"/>
      <c r="OKJ18" s="66"/>
      <c r="OKK18" s="66"/>
      <c r="OKL18" s="66"/>
      <c r="OLD18" s="66"/>
      <c r="OLE18" s="66"/>
      <c r="OLH18" s="66"/>
      <c r="OLK18" s="66"/>
      <c r="OLM18" s="66"/>
      <c r="OLO18" s="66"/>
      <c r="OLR18" s="66"/>
      <c r="OLU18" s="66"/>
      <c r="OLX18" s="66"/>
      <c r="OMB18" s="66"/>
      <c r="OME18" s="66"/>
      <c r="OMH18" s="66"/>
      <c r="OMP18" s="66"/>
      <c r="ONB18" s="66"/>
      <c r="ONC18" s="66"/>
      <c r="OND18" s="66"/>
      <c r="ONE18" s="66"/>
      <c r="ONF18" s="66"/>
      <c r="ONG18" s="66"/>
      <c r="ONH18" s="66"/>
      <c r="ONI18" s="66"/>
      <c r="ONJ18" s="66"/>
      <c r="ONK18" s="66"/>
      <c r="ONL18" s="66"/>
      <c r="ONM18" s="66"/>
      <c r="ONN18" s="66"/>
      <c r="ONO18" s="66"/>
      <c r="ONP18" s="66"/>
      <c r="ONQ18" s="66"/>
      <c r="ONR18" s="66"/>
      <c r="ONS18" s="66"/>
      <c r="ONT18" s="66"/>
      <c r="ONU18" s="66"/>
      <c r="ONV18" s="66"/>
      <c r="ONW18" s="66"/>
      <c r="ONX18" s="66"/>
      <c r="ONY18" s="66"/>
      <c r="ONZ18" s="66"/>
      <c r="OOA18" s="66"/>
      <c r="OOC18" s="66"/>
      <c r="OOD18" s="66"/>
      <c r="OOE18" s="66"/>
      <c r="OOF18" s="66"/>
      <c r="OOG18" s="66"/>
      <c r="OOH18" s="66"/>
      <c r="OOI18" s="66"/>
      <c r="OOJ18" s="66"/>
      <c r="OOK18" s="66"/>
      <c r="OOL18" s="66"/>
      <c r="OOM18" s="66"/>
      <c r="OON18" s="66"/>
      <c r="OOO18" s="66"/>
      <c r="OOR18" s="66"/>
      <c r="OOU18" s="66"/>
      <c r="OOX18" s="66"/>
      <c r="OPA18" s="66"/>
      <c r="OPD18" s="66"/>
      <c r="OPG18" s="66"/>
      <c r="OPP18" s="66"/>
      <c r="OPS18" s="66"/>
      <c r="OPV18" s="66"/>
      <c r="OPY18" s="66"/>
      <c r="OQH18" s="66"/>
      <c r="OQN18" s="66"/>
      <c r="OQQ18" s="66"/>
      <c r="OQT18" s="66"/>
      <c r="OQW18" s="66"/>
      <c r="ORC18" s="66"/>
      <c r="ORL18" s="66"/>
      <c r="ORN18" s="66"/>
      <c r="ORO18" s="66"/>
      <c r="ORQ18" s="66"/>
      <c r="ORT18" s="66"/>
      <c r="ORW18" s="66"/>
      <c r="ORZ18" s="66"/>
      <c r="OSC18" s="66"/>
      <c r="OSF18" s="66"/>
      <c r="OSH18" s="66"/>
      <c r="OSJ18" s="66"/>
      <c r="OSM18" s="66"/>
      <c r="OSP18" s="66"/>
      <c r="OSS18" s="66"/>
      <c r="OSV18" s="66"/>
      <c r="OSY18" s="66"/>
      <c r="OTB18" s="66"/>
      <c r="OTE18" s="66"/>
      <c r="OTG18" s="66"/>
      <c r="OTJ18" s="66"/>
      <c r="OTP18" s="66"/>
      <c r="OTV18" s="66"/>
      <c r="OTY18" s="66"/>
      <c r="OUA18" s="66"/>
      <c r="OUC18" s="66"/>
      <c r="OUD18" s="66"/>
      <c r="OUE18" s="66"/>
      <c r="OUF18" s="66"/>
      <c r="OUG18" s="66"/>
      <c r="OUH18" s="66"/>
      <c r="OUZ18" s="66"/>
      <c r="OVA18" s="66"/>
      <c r="OVD18" s="66"/>
      <c r="OVG18" s="66"/>
      <c r="OVI18" s="66"/>
      <c r="OVK18" s="66"/>
      <c r="OVN18" s="66"/>
      <c r="OVQ18" s="66"/>
      <c r="OVT18" s="66"/>
      <c r="OVX18" s="66"/>
      <c r="OWA18" s="66"/>
      <c r="OWD18" s="66"/>
      <c r="OWL18" s="66"/>
      <c r="OWX18" s="66"/>
      <c r="OWY18" s="66"/>
      <c r="OWZ18" s="66"/>
      <c r="OXA18" s="66"/>
      <c r="OXB18" s="66"/>
      <c r="OXC18" s="66"/>
      <c r="OXD18" s="66"/>
      <c r="OXE18" s="66"/>
      <c r="OXF18" s="66"/>
      <c r="OXG18" s="66"/>
      <c r="OXH18" s="66"/>
      <c r="OXI18" s="66"/>
      <c r="OXJ18" s="66"/>
      <c r="OXK18" s="66"/>
      <c r="OXL18" s="66"/>
      <c r="OXM18" s="66"/>
      <c r="OXN18" s="66"/>
      <c r="OXO18" s="66"/>
      <c r="OXP18" s="66"/>
      <c r="OXQ18" s="66"/>
      <c r="OXR18" s="66"/>
      <c r="OXS18" s="66"/>
      <c r="OXT18" s="66"/>
      <c r="OXU18" s="66"/>
      <c r="OXV18" s="66"/>
      <c r="OXW18" s="66"/>
      <c r="OXY18" s="66"/>
      <c r="OXZ18" s="66"/>
      <c r="OYA18" s="66"/>
      <c r="OYB18" s="66"/>
      <c r="OYC18" s="66"/>
      <c r="OYD18" s="66"/>
      <c r="OYE18" s="66"/>
      <c r="OYF18" s="66"/>
      <c r="OYG18" s="66"/>
      <c r="OYH18" s="66"/>
      <c r="OYI18" s="66"/>
      <c r="OYJ18" s="66"/>
      <c r="OYK18" s="66"/>
      <c r="OYN18" s="66"/>
      <c r="OYQ18" s="66"/>
      <c r="OYT18" s="66"/>
      <c r="OYW18" s="66"/>
      <c r="OYZ18" s="66"/>
      <c r="OZC18" s="66"/>
      <c r="OZL18" s="66"/>
      <c r="OZO18" s="66"/>
      <c r="OZR18" s="66"/>
      <c r="OZU18" s="66"/>
      <c r="PAD18" s="66"/>
      <c r="PAJ18" s="66"/>
      <c r="PAM18" s="66"/>
      <c r="PAP18" s="66"/>
      <c r="PAS18" s="66"/>
      <c r="PAY18" s="66"/>
      <c r="PBH18" s="66"/>
      <c r="PBJ18" s="66"/>
      <c r="PBK18" s="66"/>
      <c r="PBM18" s="66"/>
      <c r="PBP18" s="66"/>
      <c r="PBS18" s="66"/>
      <c r="PBV18" s="66"/>
      <c r="PBY18" s="66"/>
      <c r="PCB18" s="66"/>
      <c r="PCD18" s="66"/>
      <c r="PCF18" s="66"/>
      <c r="PCI18" s="66"/>
      <c r="PCL18" s="66"/>
      <c r="PCO18" s="66"/>
      <c r="PCR18" s="66"/>
      <c r="PCU18" s="66"/>
      <c r="PCX18" s="66"/>
      <c r="PDA18" s="66"/>
      <c r="PDC18" s="66"/>
      <c r="PDF18" s="66"/>
      <c r="PDL18" s="66"/>
      <c r="PDR18" s="66"/>
      <c r="PDU18" s="66"/>
      <c r="PDW18" s="66"/>
      <c r="PDY18" s="66"/>
      <c r="PDZ18" s="66"/>
      <c r="PEA18" s="66"/>
      <c r="PEB18" s="66"/>
      <c r="PEC18" s="66"/>
      <c r="PED18" s="66"/>
      <c r="PEV18" s="66"/>
      <c r="PEW18" s="66"/>
      <c r="PEZ18" s="66"/>
      <c r="PFC18" s="66"/>
      <c r="PFE18" s="66"/>
      <c r="PFG18" s="66"/>
      <c r="PFJ18" s="66"/>
      <c r="PFM18" s="66"/>
      <c r="PFP18" s="66"/>
      <c r="PFT18" s="66"/>
      <c r="PFW18" s="66"/>
      <c r="PFZ18" s="66"/>
      <c r="PGH18" s="66"/>
      <c r="PGT18" s="66"/>
      <c r="PGU18" s="66"/>
      <c r="PGV18" s="66"/>
      <c r="PGW18" s="66"/>
      <c r="PGX18" s="66"/>
      <c r="PGY18" s="66"/>
      <c r="PGZ18" s="66"/>
      <c r="PHA18" s="66"/>
      <c r="PHB18" s="66"/>
      <c r="PHC18" s="66"/>
      <c r="PHD18" s="66"/>
      <c r="PHE18" s="66"/>
      <c r="PHF18" s="66"/>
      <c r="PHG18" s="66"/>
      <c r="PHH18" s="66"/>
      <c r="PHI18" s="66"/>
      <c r="PHJ18" s="66"/>
      <c r="PHK18" s="66"/>
      <c r="PHL18" s="66"/>
      <c r="PHM18" s="66"/>
      <c r="PHN18" s="66"/>
      <c r="PHO18" s="66"/>
      <c r="PHP18" s="66"/>
      <c r="PHQ18" s="66"/>
      <c r="PHR18" s="66"/>
      <c r="PHS18" s="66"/>
      <c r="PHU18" s="66"/>
      <c r="PHV18" s="66"/>
      <c r="PHW18" s="66"/>
      <c r="PHX18" s="66"/>
      <c r="PHY18" s="66"/>
      <c r="PHZ18" s="66"/>
      <c r="PIA18" s="66"/>
      <c r="PIB18" s="66"/>
      <c r="PIC18" s="66"/>
      <c r="PID18" s="66"/>
      <c r="PIE18" s="66"/>
      <c r="PIF18" s="66"/>
      <c r="PIG18" s="66"/>
      <c r="PIJ18" s="66"/>
      <c r="PIM18" s="66"/>
      <c r="PIP18" s="66"/>
      <c r="PIS18" s="66"/>
      <c r="PIV18" s="66"/>
      <c r="PIY18" s="66"/>
      <c r="PJH18" s="66"/>
      <c r="PJK18" s="66"/>
      <c r="PJN18" s="66"/>
      <c r="PJQ18" s="66"/>
      <c r="PJZ18" s="66"/>
      <c r="PKF18" s="66"/>
      <c r="PKI18" s="66"/>
      <c r="PKL18" s="66"/>
      <c r="PKO18" s="66"/>
      <c r="PKU18" s="66"/>
      <c r="PLD18" s="66"/>
      <c r="PLF18" s="66"/>
      <c r="PLG18" s="66"/>
      <c r="PLI18" s="66"/>
      <c r="PLL18" s="66"/>
      <c r="PLO18" s="66"/>
      <c r="PLR18" s="66"/>
      <c r="PLU18" s="66"/>
      <c r="PLX18" s="66"/>
      <c r="PLZ18" s="66"/>
      <c r="PMB18" s="66"/>
      <c r="PME18" s="66"/>
      <c r="PMH18" s="66"/>
      <c r="PMK18" s="66"/>
      <c r="PMN18" s="66"/>
      <c r="PMQ18" s="66"/>
      <c r="PMT18" s="66"/>
      <c r="PMW18" s="66"/>
      <c r="PMY18" s="66"/>
      <c r="PNB18" s="66"/>
      <c r="PNH18" s="66"/>
      <c r="PNN18" s="66"/>
      <c r="PNQ18" s="66"/>
      <c r="PNS18" s="66"/>
      <c r="PNU18" s="66"/>
      <c r="PNV18" s="66"/>
      <c r="PNW18" s="66"/>
      <c r="PNX18" s="66"/>
      <c r="PNY18" s="66"/>
      <c r="PNZ18" s="66"/>
      <c r="POR18" s="66"/>
      <c r="POS18" s="66"/>
      <c r="POV18" s="66"/>
      <c r="POY18" s="66"/>
      <c r="PPA18" s="66"/>
      <c r="PPC18" s="66"/>
      <c r="PPF18" s="66"/>
      <c r="PPI18" s="66"/>
      <c r="PPL18" s="66"/>
      <c r="PPP18" s="66"/>
      <c r="PPS18" s="66"/>
      <c r="PPV18" s="66"/>
      <c r="PQD18" s="66"/>
      <c r="PQP18" s="66"/>
      <c r="PQQ18" s="66"/>
      <c r="PQR18" s="66"/>
      <c r="PQS18" s="66"/>
      <c r="PQT18" s="66"/>
      <c r="PQU18" s="66"/>
      <c r="PQV18" s="66"/>
      <c r="PQW18" s="66"/>
      <c r="PQX18" s="66"/>
      <c r="PQY18" s="66"/>
      <c r="PQZ18" s="66"/>
      <c r="PRA18" s="66"/>
      <c r="PRB18" s="66"/>
      <c r="PRC18" s="66"/>
      <c r="PRD18" s="66"/>
      <c r="PRE18" s="66"/>
      <c r="PRF18" s="66"/>
      <c r="PRG18" s="66"/>
      <c r="PRH18" s="66"/>
      <c r="PRI18" s="66"/>
      <c r="PRJ18" s="66"/>
      <c r="PRK18" s="66"/>
      <c r="PRL18" s="66"/>
      <c r="PRM18" s="66"/>
      <c r="PRN18" s="66"/>
      <c r="PRO18" s="66"/>
      <c r="PRQ18" s="66"/>
      <c r="PRR18" s="66"/>
      <c r="PRS18" s="66"/>
      <c r="PRT18" s="66"/>
      <c r="PRU18" s="66"/>
      <c r="PRV18" s="66"/>
      <c r="PRW18" s="66"/>
      <c r="PRX18" s="66"/>
      <c r="PRY18" s="66"/>
      <c r="PRZ18" s="66"/>
      <c r="PSA18" s="66"/>
      <c r="PSB18" s="66"/>
      <c r="PSC18" s="66"/>
      <c r="PSF18" s="66"/>
      <c r="PSI18" s="66"/>
      <c r="PSL18" s="66"/>
      <c r="PSO18" s="66"/>
      <c r="PSR18" s="66"/>
      <c r="PSU18" s="66"/>
      <c r="PTD18" s="66"/>
      <c r="PTG18" s="66"/>
      <c r="PTJ18" s="66"/>
      <c r="PTM18" s="66"/>
      <c r="PTV18" s="66"/>
      <c r="PUB18" s="66"/>
      <c r="PUE18" s="66"/>
      <c r="PUH18" s="66"/>
      <c r="PUK18" s="66"/>
      <c r="PUQ18" s="66"/>
      <c r="PUZ18" s="66"/>
      <c r="PVB18" s="66"/>
      <c r="PVC18" s="66"/>
      <c r="PVE18" s="66"/>
      <c r="PVH18" s="66"/>
      <c r="PVK18" s="66"/>
      <c r="PVN18" s="66"/>
      <c r="PVQ18" s="66"/>
      <c r="PVT18" s="66"/>
      <c r="PVV18" s="66"/>
      <c r="PVX18" s="66"/>
      <c r="PWA18" s="66"/>
      <c r="PWD18" s="66"/>
      <c r="PWG18" s="66"/>
      <c r="PWJ18" s="66"/>
      <c r="PWM18" s="66"/>
      <c r="PWP18" s="66"/>
      <c r="PWS18" s="66"/>
      <c r="PWU18" s="66"/>
      <c r="PWX18" s="66"/>
      <c r="PXD18" s="66"/>
      <c r="PXJ18" s="66"/>
      <c r="PXM18" s="66"/>
      <c r="PXO18" s="66"/>
      <c r="PXQ18" s="66"/>
      <c r="PXR18" s="66"/>
      <c r="PXS18" s="66"/>
      <c r="PXT18" s="66"/>
      <c r="PXU18" s="66"/>
      <c r="PXV18" s="66"/>
      <c r="PYN18" s="66"/>
      <c r="PYO18" s="66"/>
      <c r="PYR18" s="66"/>
      <c r="PYU18" s="66"/>
      <c r="PYW18" s="66"/>
      <c r="PYY18" s="66"/>
      <c r="PZB18" s="66"/>
      <c r="PZE18" s="66"/>
      <c r="PZH18" s="66"/>
      <c r="PZL18" s="66"/>
      <c r="PZO18" s="66"/>
      <c r="PZR18" s="66"/>
      <c r="PZZ18" s="66"/>
      <c r="QAL18" s="66"/>
      <c r="QAM18" s="66"/>
      <c r="QAN18" s="66"/>
      <c r="QAO18" s="66"/>
      <c r="QAP18" s="66"/>
      <c r="QAQ18" s="66"/>
      <c r="QAR18" s="66"/>
      <c r="QAS18" s="66"/>
      <c r="QAT18" s="66"/>
      <c r="QAU18" s="66"/>
      <c r="QAV18" s="66"/>
      <c r="QAW18" s="66"/>
      <c r="QAX18" s="66"/>
      <c r="QAY18" s="66"/>
      <c r="QAZ18" s="66"/>
      <c r="QBA18" s="66"/>
      <c r="QBB18" s="66"/>
      <c r="QBC18" s="66"/>
      <c r="QBD18" s="66"/>
      <c r="QBE18" s="66"/>
      <c r="QBF18" s="66"/>
      <c r="QBG18" s="66"/>
      <c r="QBH18" s="66"/>
      <c r="QBI18" s="66"/>
      <c r="QBJ18" s="66"/>
      <c r="QBK18" s="66"/>
      <c r="QBM18" s="66"/>
      <c r="QBN18" s="66"/>
      <c r="QBO18" s="66"/>
      <c r="QBP18" s="66"/>
      <c r="QBQ18" s="66"/>
      <c r="QBR18" s="66"/>
      <c r="QBS18" s="66"/>
      <c r="QBT18" s="66"/>
      <c r="QBU18" s="66"/>
      <c r="QBV18" s="66"/>
      <c r="QBW18" s="66"/>
      <c r="QBX18" s="66"/>
      <c r="QBY18" s="66"/>
      <c r="QCB18" s="66"/>
      <c r="QCE18" s="66"/>
      <c r="QCH18" s="66"/>
      <c r="QCK18" s="66"/>
      <c r="QCN18" s="66"/>
      <c r="QCQ18" s="66"/>
      <c r="QCZ18" s="66"/>
      <c r="QDC18" s="66"/>
      <c r="QDF18" s="66"/>
      <c r="QDI18" s="66"/>
      <c r="QDR18" s="66"/>
      <c r="QDX18" s="66"/>
      <c r="QEA18" s="66"/>
      <c r="QED18" s="66"/>
      <c r="QEG18" s="66"/>
      <c r="QEM18" s="66"/>
      <c r="QEV18" s="66"/>
      <c r="QEX18" s="66"/>
      <c r="QEY18" s="66"/>
      <c r="QFA18" s="66"/>
      <c r="QFD18" s="66"/>
      <c r="QFG18" s="66"/>
      <c r="QFJ18" s="66"/>
      <c r="QFM18" s="66"/>
      <c r="QFP18" s="66"/>
      <c r="QFR18" s="66"/>
      <c r="QFT18" s="66"/>
      <c r="QFW18" s="66"/>
      <c r="QFZ18" s="66"/>
      <c r="QGC18" s="66"/>
      <c r="QGF18" s="66"/>
      <c r="QGI18" s="66"/>
      <c r="QGL18" s="66"/>
      <c r="QGO18" s="66"/>
      <c r="QGQ18" s="66"/>
      <c r="QGT18" s="66"/>
      <c r="QGZ18" s="66"/>
      <c r="QHF18" s="66"/>
      <c r="QHI18" s="66"/>
      <c r="QHK18" s="66"/>
      <c r="QHM18" s="66"/>
      <c r="QHN18" s="66"/>
      <c r="QHO18" s="66"/>
      <c r="QHP18" s="66"/>
      <c r="QHQ18" s="66"/>
      <c r="QHR18" s="66"/>
      <c r="QIJ18" s="66"/>
      <c r="QIK18" s="66"/>
      <c r="QIN18" s="66"/>
      <c r="QIQ18" s="66"/>
      <c r="QIS18" s="66"/>
      <c r="QIU18" s="66"/>
      <c r="QIX18" s="66"/>
      <c r="QJA18" s="66"/>
      <c r="QJD18" s="66"/>
      <c r="QJH18" s="66"/>
      <c r="QJK18" s="66"/>
      <c r="QJN18" s="66"/>
      <c r="QJV18" s="66"/>
      <c r="QKH18" s="66"/>
      <c r="QKI18" s="66"/>
      <c r="QKJ18" s="66"/>
      <c r="QKK18" s="66"/>
      <c r="QKL18" s="66"/>
      <c r="QKM18" s="66"/>
      <c r="QKN18" s="66"/>
      <c r="QKO18" s="66"/>
      <c r="QKP18" s="66"/>
      <c r="QKQ18" s="66"/>
      <c r="QKR18" s="66"/>
      <c r="QKS18" s="66"/>
      <c r="QKT18" s="66"/>
      <c r="QKU18" s="66"/>
      <c r="QKV18" s="66"/>
      <c r="QKW18" s="66"/>
      <c r="QKX18" s="66"/>
      <c r="QKY18" s="66"/>
      <c r="QKZ18" s="66"/>
      <c r="QLA18" s="66"/>
      <c r="QLB18" s="66"/>
      <c r="QLC18" s="66"/>
      <c r="QLD18" s="66"/>
      <c r="QLE18" s="66"/>
      <c r="QLF18" s="66"/>
      <c r="QLG18" s="66"/>
      <c r="QLI18" s="66"/>
      <c r="QLJ18" s="66"/>
      <c r="QLK18" s="66"/>
      <c r="QLL18" s="66"/>
      <c r="QLM18" s="66"/>
      <c r="QLN18" s="66"/>
      <c r="QLO18" s="66"/>
      <c r="QLP18" s="66"/>
      <c r="QLQ18" s="66"/>
      <c r="QLR18" s="66"/>
      <c r="QLS18" s="66"/>
      <c r="QLT18" s="66"/>
      <c r="QLU18" s="66"/>
      <c r="QLX18" s="66"/>
      <c r="QMA18" s="66"/>
      <c r="QMD18" s="66"/>
      <c r="QMG18" s="66"/>
      <c r="QMJ18" s="66"/>
      <c r="QMM18" s="66"/>
      <c r="QMV18" s="66"/>
      <c r="QMY18" s="66"/>
      <c r="QNB18" s="66"/>
      <c r="QNE18" s="66"/>
      <c r="QNN18" s="66"/>
      <c r="QNT18" s="66"/>
      <c r="QNW18" s="66"/>
      <c r="QNZ18" s="66"/>
      <c r="QOC18" s="66"/>
      <c r="QOI18" s="66"/>
      <c r="QOR18" s="66"/>
      <c r="QOT18" s="66"/>
      <c r="QOU18" s="66"/>
      <c r="QOW18" s="66"/>
      <c r="QOZ18" s="66"/>
      <c r="QPC18" s="66"/>
      <c r="QPF18" s="66"/>
      <c r="QPI18" s="66"/>
      <c r="QPL18" s="66"/>
      <c r="QPN18" s="66"/>
      <c r="QPP18" s="66"/>
      <c r="QPS18" s="66"/>
      <c r="QPV18" s="66"/>
      <c r="QPY18" s="66"/>
      <c r="QQB18" s="66"/>
      <c r="QQE18" s="66"/>
      <c r="QQH18" s="66"/>
      <c r="QQK18" s="66"/>
      <c r="QQM18" s="66"/>
      <c r="QQP18" s="66"/>
      <c r="QQV18" s="66"/>
      <c r="QRB18" s="66"/>
      <c r="QRE18" s="66"/>
      <c r="QRG18" s="66"/>
      <c r="QRI18" s="66"/>
      <c r="QRJ18" s="66"/>
      <c r="QRK18" s="66"/>
      <c r="QRL18" s="66"/>
      <c r="QRM18" s="66"/>
      <c r="QRN18" s="66"/>
      <c r="QSF18" s="66"/>
      <c r="QSG18" s="66"/>
      <c r="QSJ18" s="66"/>
      <c r="QSM18" s="66"/>
      <c r="QSO18" s="66"/>
      <c r="QSQ18" s="66"/>
      <c r="QST18" s="66"/>
      <c r="QSW18" s="66"/>
      <c r="QSZ18" s="66"/>
      <c r="QTD18" s="66"/>
      <c r="QTG18" s="66"/>
      <c r="QTJ18" s="66"/>
      <c r="QTR18" s="66"/>
      <c r="QUD18" s="66"/>
      <c r="QUE18" s="66"/>
      <c r="QUF18" s="66"/>
      <c r="QUG18" s="66"/>
      <c r="QUH18" s="66"/>
      <c r="QUI18" s="66"/>
      <c r="QUJ18" s="66"/>
      <c r="QUK18" s="66"/>
      <c r="QUL18" s="66"/>
      <c r="QUM18" s="66"/>
      <c r="QUN18" s="66"/>
      <c r="QUO18" s="66"/>
      <c r="QUP18" s="66"/>
      <c r="QUQ18" s="66"/>
      <c r="QUR18" s="66"/>
      <c r="QUS18" s="66"/>
      <c r="QUT18" s="66"/>
      <c r="QUU18" s="66"/>
      <c r="QUV18" s="66"/>
      <c r="QUW18" s="66"/>
      <c r="QUX18" s="66"/>
      <c r="QUY18" s="66"/>
      <c r="QUZ18" s="66"/>
      <c r="QVA18" s="66"/>
      <c r="QVB18" s="66"/>
      <c r="QVC18" s="66"/>
      <c r="QVE18" s="66"/>
      <c r="QVF18" s="66"/>
      <c r="QVG18" s="66"/>
      <c r="QVH18" s="66"/>
      <c r="QVI18" s="66"/>
      <c r="QVJ18" s="66"/>
      <c r="QVK18" s="66"/>
      <c r="QVL18" s="66"/>
      <c r="QVM18" s="66"/>
      <c r="QVN18" s="66"/>
      <c r="QVO18" s="66"/>
      <c r="QVP18" s="66"/>
      <c r="QVQ18" s="66"/>
      <c r="QVT18" s="66"/>
      <c r="QVW18" s="66"/>
      <c r="QVZ18" s="66"/>
      <c r="QWC18" s="66"/>
      <c r="QWF18" s="66"/>
      <c r="QWI18" s="66"/>
      <c r="QWR18" s="66"/>
      <c r="QWU18" s="66"/>
      <c r="QWX18" s="66"/>
      <c r="QXA18" s="66"/>
      <c r="QXJ18" s="66"/>
      <c r="QXP18" s="66"/>
      <c r="QXS18" s="66"/>
      <c r="QXV18" s="66"/>
      <c r="QXY18" s="66"/>
      <c r="QYE18" s="66"/>
      <c r="QYN18" s="66"/>
      <c r="QYP18" s="66"/>
      <c r="QYQ18" s="66"/>
      <c r="QYS18" s="66"/>
      <c r="QYV18" s="66"/>
      <c r="QYY18" s="66"/>
      <c r="QZB18" s="66"/>
      <c r="QZE18" s="66"/>
      <c r="QZH18" s="66"/>
      <c r="QZJ18" s="66"/>
      <c r="QZL18" s="66"/>
      <c r="QZO18" s="66"/>
      <c r="QZR18" s="66"/>
      <c r="QZU18" s="66"/>
      <c r="QZX18" s="66"/>
      <c r="RAA18" s="66"/>
      <c r="RAD18" s="66"/>
      <c r="RAG18" s="66"/>
      <c r="RAI18" s="66"/>
      <c r="RAL18" s="66"/>
      <c r="RAR18" s="66"/>
      <c r="RAX18" s="66"/>
      <c r="RBA18" s="66"/>
      <c r="RBC18" s="66"/>
      <c r="RBE18" s="66"/>
      <c r="RBF18" s="66"/>
      <c r="RBG18" s="66"/>
      <c r="RBH18" s="66"/>
      <c r="RBI18" s="66"/>
      <c r="RBJ18" s="66"/>
      <c r="RCB18" s="66"/>
      <c r="RCC18" s="66"/>
      <c r="RCF18" s="66"/>
      <c r="RCI18" s="66"/>
      <c r="RCK18" s="66"/>
      <c r="RCM18" s="66"/>
      <c r="RCP18" s="66"/>
      <c r="RCS18" s="66"/>
      <c r="RCV18" s="66"/>
      <c r="RCZ18" s="66"/>
      <c r="RDC18" s="66"/>
      <c r="RDF18" s="66"/>
      <c r="RDN18" s="66"/>
      <c r="RDZ18" s="66"/>
      <c r="REA18" s="66"/>
      <c r="REB18" s="66"/>
      <c r="REC18" s="66"/>
      <c r="RED18" s="66"/>
      <c r="REE18" s="66"/>
      <c r="REF18" s="66"/>
      <c r="REG18" s="66"/>
      <c r="REH18" s="66"/>
      <c r="REI18" s="66"/>
      <c r="REJ18" s="66"/>
      <c r="REK18" s="66"/>
      <c r="REL18" s="66"/>
      <c r="REM18" s="66"/>
      <c r="REN18" s="66"/>
      <c r="REO18" s="66"/>
      <c r="REP18" s="66"/>
      <c r="REQ18" s="66"/>
      <c r="RER18" s="66"/>
      <c r="RES18" s="66"/>
      <c r="RET18" s="66"/>
      <c r="REU18" s="66"/>
      <c r="REV18" s="66"/>
      <c r="REW18" s="66"/>
      <c r="REX18" s="66"/>
      <c r="REY18" s="66"/>
      <c r="RFA18" s="66"/>
      <c r="RFB18" s="66"/>
      <c r="RFC18" s="66"/>
      <c r="RFD18" s="66"/>
      <c r="RFE18" s="66"/>
      <c r="RFF18" s="66"/>
      <c r="RFG18" s="66"/>
      <c r="RFH18" s="66"/>
      <c r="RFI18" s="66"/>
      <c r="RFJ18" s="66"/>
      <c r="RFK18" s="66"/>
      <c r="RFL18" s="66"/>
      <c r="RFM18" s="66"/>
      <c r="RFP18" s="66"/>
      <c r="RFS18" s="66"/>
      <c r="RFV18" s="66"/>
      <c r="RFY18" s="66"/>
      <c r="RGB18" s="66"/>
      <c r="RGE18" s="66"/>
      <c r="RGN18" s="66"/>
      <c r="RGQ18" s="66"/>
      <c r="RGT18" s="66"/>
      <c r="RGW18" s="66"/>
      <c r="RHF18" s="66"/>
      <c r="RHL18" s="66"/>
      <c r="RHO18" s="66"/>
      <c r="RHR18" s="66"/>
      <c r="RHU18" s="66"/>
      <c r="RIA18" s="66"/>
      <c r="RIJ18" s="66"/>
      <c r="RIL18" s="66"/>
      <c r="RIM18" s="66"/>
      <c r="RIO18" s="66"/>
      <c r="RIR18" s="66"/>
      <c r="RIU18" s="66"/>
      <c r="RIX18" s="66"/>
      <c r="RJA18" s="66"/>
      <c r="RJD18" s="66"/>
      <c r="RJF18" s="66"/>
      <c r="RJH18" s="66"/>
      <c r="RJK18" s="66"/>
      <c r="RJN18" s="66"/>
      <c r="RJQ18" s="66"/>
      <c r="RJT18" s="66"/>
      <c r="RJW18" s="66"/>
      <c r="RJZ18" s="66"/>
      <c r="RKC18" s="66"/>
      <c r="RKE18" s="66"/>
      <c r="RKH18" s="66"/>
      <c r="RKN18" s="66"/>
      <c r="RKT18" s="66"/>
      <c r="RKW18" s="66"/>
      <c r="RKY18" s="66"/>
      <c r="RLA18" s="66"/>
      <c r="RLB18" s="66"/>
      <c r="RLC18" s="66"/>
      <c r="RLD18" s="66"/>
      <c r="RLE18" s="66"/>
      <c r="RLF18" s="66"/>
      <c r="RLX18" s="66"/>
      <c r="RLY18" s="66"/>
      <c r="RMB18" s="66"/>
      <c r="RME18" s="66"/>
      <c r="RMG18" s="66"/>
      <c r="RMI18" s="66"/>
      <c r="RML18" s="66"/>
      <c r="RMO18" s="66"/>
      <c r="RMR18" s="66"/>
      <c r="RMV18" s="66"/>
      <c r="RMY18" s="66"/>
      <c r="RNB18" s="66"/>
      <c r="RNJ18" s="66"/>
      <c r="RNV18" s="66"/>
      <c r="RNW18" s="66"/>
      <c r="RNX18" s="66"/>
      <c r="RNY18" s="66"/>
      <c r="RNZ18" s="66"/>
      <c r="ROA18" s="66"/>
      <c r="ROB18" s="66"/>
      <c r="ROC18" s="66"/>
      <c r="ROD18" s="66"/>
      <c r="ROE18" s="66"/>
      <c r="ROF18" s="66"/>
      <c r="ROG18" s="66"/>
      <c r="ROH18" s="66"/>
      <c r="ROI18" s="66"/>
      <c r="ROJ18" s="66"/>
      <c r="ROK18" s="66"/>
      <c r="ROL18" s="66"/>
      <c r="ROM18" s="66"/>
      <c r="RON18" s="66"/>
      <c r="ROO18" s="66"/>
      <c r="ROP18" s="66"/>
      <c r="ROQ18" s="66"/>
      <c r="ROR18" s="66"/>
      <c r="ROS18" s="66"/>
      <c r="ROT18" s="66"/>
      <c r="ROU18" s="66"/>
      <c r="ROW18" s="66"/>
      <c r="ROX18" s="66"/>
      <c r="ROY18" s="66"/>
      <c r="ROZ18" s="66"/>
      <c r="RPA18" s="66"/>
      <c r="RPB18" s="66"/>
      <c r="RPC18" s="66"/>
      <c r="RPD18" s="66"/>
      <c r="RPE18" s="66"/>
      <c r="RPF18" s="66"/>
      <c r="RPG18" s="66"/>
      <c r="RPH18" s="66"/>
      <c r="RPI18" s="66"/>
      <c r="RPL18" s="66"/>
      <c r="RPO18" s="66"/>
      <c r="RPR18" s="66"/>
      <c r="RPU18" s="66"/>
      <c r="RPX18" s="66"/>
      <c r="RQA18" s="66"/>
      <c r="RQJ18" s="66"/>
      <c r="RQM18" s="66"/>
      <c r="RQP18" s="66"/>
      <c r="RQS18" s="66"/>
      <c r="RRB18" s="66"/>
      <c r="RRH18" s="66"/>
      <c r="RRK18" s="66"/>
      <c r="RRN18" s="66"/>
      <c r="RRQ18" s="66"/>
      <c r="RRW18" s="66"/>
      <c r="RSF18" s="66"/>
      <c r="RSH18" s="66"/>
      <c r="RSI18" s="66"/>
      <c r="RSK18" s="66"/>
      <c r="RSN18" s="66"/>
      <c r="RSQ18" s="66"/>
      <c r="RST18" s="66"/>
      <c r="RSW18" s="66"/>
      <c r="RSZ18" s="66"/>
      <c r="RTB18" s="66"/>
      <c r="RTD18" s="66"/>
      <c r="RTG18" s="66"/>
      <c r="RTJ18" s="66"/>
      <c r="RTM18" s="66"/>
      <c r="RTP18" s="66"/>
      <c r="RTS18" s="66"/>
      <c r="RTV18" s="66"/>
      <c r="RTY18" s="66"/>
      <c r="RUA18" s="66"/>
      <c r="RUD18" s="66"/>
      <c r="RUJ18" s="66"/>
      <c r="RUP18" s="66"/>
      <c r="RUS18" s="66"/>
      <c r="RUU18" s="66"/>
      <c r="RUW18" s="66"/>
      <c r="RUX18" s="66"/>
      <c r="RUY18" s="66"/>
      <c r="RUZ18" s="66"/>
      <c r="RVA18" s="66"/>
      <c r="RVB18" s="66"/>
      <c r="RVT18" s="66"/>
      <c r="RVU18" s="66"/>
      <c r="RVX18" s="66"/>
      <c r="RWA18" s="66"/>
      <c r="RWC18" s="66"/>
      <c r="RWE18" s="66"/>
      <c r="RWH18" s="66"/>
      <c r="RWK18" s="66"/>
      <c r="RWN18" s="66"/>
      <c r="RWR18" s="66"/>
      <c r="RWU18" s="66"/>
      <c r="RWX18" s="66"/>
      <c r="RXF18" s="66"/>
      <c r="RXR18" s="66"/>
      <c r="RXS18" s="66"/>
      <c r="RXT18" s="66"/>
      <c r="RXU18" s="66"/>
      <c r="RXV18" s="66"/>
      <c r="RXW18" s="66"/>
      <c r="RXX18" s="66"/>
      <c r="RXY18" s="66"/>
      <c r="RXZ18" s="66"/>
      <c r="RYA18" s="66"/>
      <c r="RYB18" s="66"/>
      <c r="RYC18" s="66"/>
      <c r="RYD18" s="66"/>
      <c r="RYE18" s="66"/>
      <c r="RYF18" s="66"/>
      <c r="RYG18" s="66"/>
      <c r="RYH18" s="66"/>
      <c r="RYI18" s="66"/>
      <c r="RYJ18" s="66"/>
      <c r="RYK18" s="66"/>
      <c r="RYL18" s="66"/>
      <c r="RYM18" s="66"/>
      <c r="RYN18" s="66"/>
      <c r="RYO18" s="66"/>
      <c r="RYP18" s="66"/>
      <c r="RYQ18" s="66"/>
      <c r="RYS18" s="66"/>
      <c r="RYT18" s="66"/>
      <c r="RYU18" s="66"/>
      <c r="RYV18" s="66"/>
      <c r="RYW18" s="66"/>
      <c r="RYX18" s="66"/>
      <c r="RYY18" s="66"/>
      <c r="RYZ18" s="66"/>
      <c r="RZA18" s="66"/>
      <c r="RZB18" s="66"/>
      <c r="RZC18" s="66"/>
      <c r="RZD18" s="66"/>
      <c r="RZE18" s="66"/>
      <c r="RZH18" s="66"/>
      <c r="RZK18" s="66"/>
      <c r="RZN18" s="66"/>
      <c r="RZQ18" s="66"/>
      <c r="RZT18" s="66"/>
      <c r="RZW18" s="66"/>
      <c r="SAF18" s="66"/>
      <c r="SAI18" s="66"/>
      <c r="SAL18" s="66"/>
      <c r="SAO18" s="66"/>
      <c r="SAX18" s="66"/>
      <c r="SBD18" s="66"/>
      <c r="SBG18" s="66"/>
      <c r="SBJ18" s="66"/>
      <c r="SBM18" s="66"/>
      <c r="SBS18" s="66"/>
      <c r="SCB18" s="66"/>
      <c r="SCD18" s="66"/>
      <c r="SCE18" s="66"/>
      <c r="SCG18" s="66"/>
      <c r="SCJ18" s="66"/>
      <c r="SCM18" s="66"/>
      <c r="SCP18" s="66"/>
      <c r="SCS18" s="66"/>
      <c r="SCV18" s="66"/>
      <c r="SCX18" s="66"/>
      <c r="SCZ18" s="66"/>
      <c r="SDC18" s="66"/>
      <c r="SDF18" s="66"/>
      <c r="SDI18" s="66"/>
      <c r="SDL18" s="66"/>
      <c r="SDO18" s="66"/>
      <c r="SDR18" s="66"/>
      <c r="SDU18" s="66"/>
      <c r="SDW18" s="66"/>
      <c r="SDZ18" s="66"/>
      <c r="SEF18" s="66"/>
      <c r="SEL18" s="66"/>
      <c r="SEO18" s="66"/>
      <c r="SEQ18" s="66"/>
      <c r="SES18" s="66"/>
      <c r="SET18" s="66"/>
      <c r="SEU18" s="66"/>
      <c r="SEV18" s="66"/>
      <c r="SEW18" s="66"/>
      <c r="SEX18" s="66"/>
      <c r="SFP18" s="66"/>
      <c r="SFQ18" s="66"/>
      <c r="SFT18" s="66"/>
      <c r="SFW18" s="66"/>
      <c r="SFY18" s="66"/>
      <c r="SGA18" s="66"/>
      <c r="SGD18" s="66"/>
      <c r="SGG18" s="66"/>
      <c r="SGJ18" s="66"/>
      <c r="SGN18" s="66"/>
      <c r="SGQ18" s="66"/>
      <c r="SGT18" s="66"/>
      <c r="SHB18" s="66"/>
      <c r="SHN18" s="66"/>
      <c r="SHO18" s="66"/>
      <c r="SHP18" s="66"/>
      <c r="SHQ18" s="66"/>
      <c r="SHR18" s="66"/>
      <c r="SHS18" s="66"/>
      <c r="SHT18" s="66"/>
      <c r="SHU18" s="66"/>
      <c r="SHV18" s="66"/>
      <c r="SHW18" s="66"/>
      <c r="SHX18" s="66"/>
      <c r="SHY18" s="66"/>
      <c r="SHZ18" s="66"/>
      <c r="SIA18" s="66"/>
      <c r="SIB18" s="66"/>
      <c r="SIC18" s="66"/>
      <c r="SID18" s="66"/>
      <c r="SIE18" s="66"/>
      <c r="SIF18" s="66"/>
      <c r="SIG18" s="66"/>
      <c r="SIH18" s="66"/>
      <c r="SII18" s="66"/>
      <c r="SIJ18" s="66"/>
      <c r="SIK18" s="66"/>
      <c r="SIL18" s="66"/>
      <c r="SIM18" s="66"/>
      <c r="SIO18" s="66"/>
      <c r="SIP18" s="66"/>
      <c r="SIQ18" s="66"/>
      <c r="SIR18" s="66"/>
      <c r="SIS18" s="66"/>
      <c r="SIT18" s="66"/>
      <c r="SIU18" s="66"/>
      <c r="SIV18" s="66"/>
      <c r="SIW18" s="66"/>
      <c r="SIX18" s="66"/>
      <c r="SIY18" s="66"/>
      <c r="SIZ18" s="66"/>
      <c r="SJA18" s="66"/>
      <c r="SJD18" s="66"/>
      <c r="SJG18" s="66"/>
      <c r="SJJ18" s="66"/>
      <c r="SJM18" s="66"/>
      <c r="SJP18" s="66"/>
      <c r="SJS18" s="66"/>
      <c r="SKB18" s="66"/>
      <c r="SKE18" s="66"/>
      <c r="SKH18" s="66"/>
      <c r="SKK18" s="66"/>
      <c r="SKT18" s="66"/>
      <c r="SKZ18" s="66"/>
      <c r="SLC18" s="66"/>
      <c r="SLF18" s="66"/>
      <c r="SLI18" s="66"/>
      <c r="SLO18" s="66"/>
      <c r="SLX18" s="66"/>
      <c r="SLZ18" s="66"/>
      <c r="SMA18" s="66"/>
      <c r="SMC18" s="66"/>
      <c r="SMF18" s="66"/>
      <c r="SMI18" s="66"/>
      <c r="SML18" s="66"/>
      <c r="SMO18" s="66"/>
      <c r="SMR18" s="66"/>
      <c r="SMT18" s="66"/>
      <c r="SMV18" s="66"/>
      <c r="SMY18" s="66"/>
      <c r="SNB18" s="66"/>
      <c r="SNE18" s="66"/>
      <c r="SNH18" s="66"/>
      <c r="SNK18" s="66"/>
      <c r="SNN18" s="66"/>
      <c r="SNQ18" s="66"/>
      <c r="SNS18" s="66"/>
      <c r="SNV18" s="66"/>
      <c r="SOB18" s="66"/>
      <c r="SOH18" s="66"/>
      <c r="SOK18" s="66"/>
      <c r="SOM18" s="66"/>
      <c r="SOO18" s="66"/>
      <c r="SOP18" s="66"/>
      <c r="SOQ18" s="66"/>
      <c r="SOR18" s="66"/>
      <c r="SOS18" s="66"/>
      <c r="SOT18" s="66"/>
      <c r="SPL18" s="66"/>
      <c r="SPM18" s="66"/>
      <c r="SPP18" s="66"/>
      <c r="SPS18" s="66"/>
      <c r="SPU18" s="66"/>
      <c r="SPW18" s="66"/>
      <c r="SPZ18" s="66"/>
      <c r="SQC18" s="66"/>
      <c r="SQF18" s="66"/>
      <c r="SQJ18" s="66"/>
      <c r="SQM18" s="66"/>
      <c r="SQP18" s="66"/>
      <c r="SQX18" s="66"/>
      <c r="SRJ18" s="66"/>
      <c r="SRK18" s="66"/>
      <c r="SRL18" s="66"/>
      <c r="SRM18" s="66"/>
      <c r="SRN18" s="66"/>
      <c r="SRO18" s="66"/>
      <c r="SRP18" s="66"/>
      <c r="SRQ18" s="66"/>
      <c r="SRR18" s="66"/>
      <c r="SRS18" s="66"/>
      <c r="SRT18" s="66"/>
      <c r="SRU18" s="66"/>
      <c r="SRV18" s="66"/>
      <c r="SRW18" s="66"/>
      <c r="SRX18" s="66"/>
      <c r="SRY18" s="66"/>
      <c r="SRZ18" s="66"/>
      <c r="SSA18" s="66"/>
      <c r="SSB18" s="66"/>
      <c r="SSC18" s="66"/>
      <c r="SSD18" s="66"/>
      <c r="SSE18" s="66"/>
      <c r="SSF18" s="66"/>
      <c r="SSG18" s="66"/>
      <c r="SSH18" s="66"/>
      <c r="SSI18" s="66"/>
      <c r="SSK18" s="66"/>
      <c r="SSL18" s="66"/>
      <c r="SSM18" s="66"/>
      <c r="SSN18" s="66"/>
      <c r="SSO18" s="66"/>
      <c r="SSP18" s="66"/>
      <c r="SSQ18" s="66"/>
      <c r="SSR18" s="66"/>
      <c r="SSS18" s="66"/>
      <c r="SST18" s="66"/>
      <c r="SSU18" s="66"/>
      <c r="SSV18" s="66"/>
      <c r="SSW18" s="66"/>
      <c r="SSZ18" s="66"/>
      <c r="STC18" s="66"/>
      <c r="STF18" s="66"/>
      <c r="STI18" s="66"/>
      <c r="STL18" s="66"/>
      <c r="STO18" s="66"/>
      <c r="STX18" s="66"/>
      <c r="SUA18" s="66"/>
      <c r="SUD18" s="66"/>
      <c r="SUG18" s="66"/>
      <c r="SUP18" s="66"/>
      <c r="SUV18" s="66"/>
      <c r="SUY18" s="66"/>
      <c r="SVB18" s="66"/>
      <c r="SVE18" s="66"/>
      <c r="SVK18" s="66"/>
      <c r="SVT18" s="66"/>
      <c r="SVV18" s="66"/>
      <c r="SVW18" s="66"/>
      <c r="SVY18" s="66"/>
      <c r="SWB18" s="66"/>
      <c r="SWE18" s="66"/>
      <c r="SWH18" s="66"/>
      <c r="SWK18" s="66"/>
      <c r="SWN18" s="66"/>
      <c r="SWP18" s="66"/>
      <c r="SWR18" s="66"/>
      <c r="SWU18" s="66"/>
      <c r="SWX18" s="66"/>
      <c r="SXA18" s="66"/>
      <c r="SXD18" s="66"/>
      <c r="SXG18" s="66"/>
      <c r="SXJ18" s="66"/>
      <c r="SXM18" s="66"/>
      <c r="SXO18" s="66"/>
      <c r="SXR18" s="66"/>
      <c r="SXX18" s="66"/>
      <c r="SYD18" s="66"/>
      <c r="SYG18" s="66"/>
      <c r="SYI18" s="66"/>
      <c r="SYK18" s="66"/>
      <c r="SYL18" s="66"/>
      <c r="SYM18" s="66"/>
      <c r="SYN18" s="66"/>
      <c r="SYO18" s="66"/>
      <c r="SYP18" s="66"/>
      <c r="SZH18" s="66"/>
      <c r="SZI18" s="66"/>
      <c r="SZL18" s="66"/>
      <c r="SZO18" s="66"/>
      <c r="SZQ18" s="66"/>
      <c r="SZS18" s="66"/>
      <c r="SZV18" s="66"/>
      <c r="SZY18" s="66"/>
      <c r="TAB18" s="66"/>
      <c r="TAF18" s="66"/>
      <c r="TAI18" s="66"/>
      <c r="TAL18" s="66"/>
      <c r="TAT18" s="66"/>
      <c r="TBF18" s="66"/>
      <c r="TBG18" s="66"/>
      <c r="TBH18" s="66"/>
      <c r="TBI18" s="66"/>
      <c r="TBJ18" s="66"/>
      <c r="TBK18" s="66"/>
      <c r="TBL18" s="66"/>
      <c r="TBM18" s="66"/>
      <c r="TBN18" s="66"/>
      <c r="TBO18" s="66"/>
      <c r="TBP18" s="66"/>
      <c r="TBQ18" s="66"/>
      <c r="TBR18" s="66"/>
      <c r="TBS18" s="66"/>
      <c r="TBT18" s="66"/>
      <c r="TBU18" s="66"/>
      <c r="TBV18" s="66"/>
      <c r="TBW18" s="66"/>
      <c r="TBX18" s="66"/>
      <c r="TBY18" s="66"/>
      <c r="TBZ18" s="66"/>
      <c r="TCA18" s="66"/>
      <c r="TCB18" s="66"/>
      <c r="TCC18" s="66"/>
      <c r="TCD18" s="66"/>
      <c r="TCE18" s="66"/>
      <c r="TCG18" s="66"/>
      <c r="TCH18" s="66"/>
      <c r="TCI18" s="66"/>
      <c r="TCJ18" s="66"/>
      <c r="TCK18" s="66"/>
      <c r="TCL18" s="66"/>
      <c r="TCM18" s="66"/>
      <c r="TCN18" s="66"/>
      <c r="TCO18" s="66"/>
      <c r="TCP18" s="66"/>
      <c r="TCQ18" s="66"/>
      <c r="TCR18" s="66"/>
      <c r="TCS18" s="66"/>
      <c r="TCV18" s="66"/>
      <c r="TCY18" s="66"/>
      <c r="TDB18" s="66"/>
      <c r="TDE18" s="66"/>
      <c r="TDH18" s="66"/>
      <c r="TDK18" s="66"/>
      <c r="TDT18" s="66"/>
      <c r="TDW18" s="66"/>
      <c r="TDZ18" s="66"/>
      <c r="TEC18" s="66"/>
      <c r="TEL18" s="66"/>
      <c r="TER18" s="66"/>
      <c r="TEU18" s="66"/>
      <c r="TEX18" s="66"/>
      <c r="TFA18" s="66"/>
      <c r="TFG18" s="66"/>
      <c r="TFP18" s="66"/>
      <c r="TFR18" s="66"/>
      <c r="TFS18" s="66"/>
      <c r="TFU18" s="66"/>
      <c r="TFX18" s="66"/>
      <c r="TGA18" s="66"/>
      <c r="TGD18" s="66"/>
      <c r="TGG18" s="66"/>
      <c r="TGJ18" s="66"/>
      <c r="TGL18" s="66"/>
      <c r="TGN18" s="66"/>
      <c r="TGQ18" s="66"/>
      <c r="TGT18" s="66"/>
      <c r="TGW18" s="66"/>
      <c r="TGZ18" s="66"/>
      <c r="THC18" s="66"/>
      <c r="THF18" s="66"/>
      <c r="THI18" s="66"/>
      <c r="THK18" s="66"/>
      <c r="THN18" s="66"/>
      <c r="THT18" s="66"/>
      <c r="THZ18" s="66"/>
      <c r="TIC18" s="66"/>
      <c r="TIE18" s="66"/>
      <c r="TIG18" s="66"/>
      <c r="TIH18" s="66"/>
      <c r="TII18" s="66"/>
      <c r="TIJ18" s="66"/>
      <c r="TIK18" s="66"/>
      <c r="TIL18" s="66"/>
      <c r="TJD18" s="66"/>
      <c r="TJE18" s="66"/>
      <c r="TJH18" s="66"/>
      <c r="TJK18" s="66"/>
      <c r="TJM18" s="66"/>
      <c r="TJO18" s="66"/>
      <c r="TJR18" s="66"/>
      <c r="TJU18" s="66"/>
      <c r="TJX18" s="66"/>
      <c r="TKB18" s="66"/>
      <c r="TKE18" s="66"/>
      <c r="TKH18" s="66"/>
      <c r="TKP18" s="66"/>
      <c r="TLB18" s="66"/>
      <c r="TLC18" s="66"/>
      <c r="TLD18" s="66"/>
      <c r="TLE18" s="66"/>
      <c r="TLF18" s="66"/>
      <c r="TLG18" s="66"/>
      <c r="TLH18" s="66"/>
      <c r="TLI18" s="66"/>
      <c r="TLJ18" s="66"/>
      <c r="TLK18" s="66"/>
      <c r="TLL18" s="66"/>
      <c r="TLM18" s="66"/>
      <c r="TLN18" s="66"/>
      <c r="TLO18" s="66"/>
      <c r="TLP18" s="66"/>
      <c r="TLQ18" s="66"/>
      <c r="TLR18" s="66"/>
      <c r="TLS18" s="66"/>
      <c r="TLT18" s="66"/>
      <c r="TLU18" s="66"/>
      <c r="TLV18" s="66"/>
      <c r="TLW18" s="66"/>
      <c r="TLX18" s="66"/>
      <c r="TLY18" s="66"/>
      <c r="TLZ18" s="66"/>
      <c r="TMA18" s="66"/>
      <c r="TMC18" s="66"/>
      <c r="TMD18" s="66"/>
      <c r="TME18" s="66"/>
      <c r="TMF18" s="66"/>
      <c r="TMG18" s="66"/>
      <c r="TMH18" s="66"/>
      <c r="TMI18" s="66"/>
      <c r="TMJ18" s="66"/>
      <c r="TMK18" s="66"/>
      <c r="TML18" s="66"/>
      <c r="TMM18" s="66"/>
      <c r="TMN18" s="66"/>
      <c r="TMO18" s="66"/>
      <c r="TMR18" s="66"/>
      <c r="TMU18" s="66"/>
      <c r="TMX18" s="66"/>
      <c r="TNA18" s="66"/>
      <c r="TND18" s="66"/>
      <c r="TNG18" s="66"/>
      <c r="TNP18" s="66"/>
      <c r="TNS18" s="66"/>
      <c r="TNV18" s="66"/>
      <c r="TNY18" s="66"/>
      <c r="TOH18" s="66"/>
      <c r="TON18" s="66"/>
      <c r="TOQ18" s="66"/>
      <c r="TOT18" s="66"/>
      <c r="TOW18" s="66"/>
      <c r="TPC18" s="66"/>
      <c r="TPL18" s="66"/>
      <c r="TPN18" s="66"/>
      <c r="TPO18" s="66"/>
      <c r="TPQ18" s="66"/>
      <c r="TPT18" s="66"/>
      <c r="TPW18" s="66"/>
      <c r="TPZ18" s="66"/>
      <c r="TQC18" s="66"/>
      <c r="TQF18" s="66"/>
      <c r="TQH18" s="66"/>
      <c r="TQJ18" s="66"/>
      <c r="TQM18" s="66"/>
      <c r="TQP18" s="66"/>
      <c r="TQS18" s="66"/>
      <c r="TQV18" s="66"/>
      <c r="TQY18" s="66"/>
      <c r="TRB18" s="66"/>
      <c r="TRE18" s="66"/>
      <c r="TRG18" s="66"/>
      <c r="TRJ18" s="66"/>
      <c r="TRP18" s="66"/>
      <c r="TRV18" s="66"/>
      <c r="TRY18" s="66"/>
      <c r="TSA18" s="66"/>
      <c r="TSC18" s="66"/>
      <c r="TSD18" s="66"/>
      <c r="TSE18" s="66"/>
      <c r="TSF18" s="66"/>
      <c r="TSG18" s="66"/>
      <c r="TSH18" s="66"/>
      <c r="TSZ18" s="66"/>
      <c r="TTA18" s="66"/>
      <c r="TTD18" s="66"/>
      <c r="TTG18" s="66"/>
      <c r="TTI18" s="66"/>
      <c r="TTK18" s="66"/>
      <c r="TTN18" s="66"/>
      <c r="TTQ18" s="66"/>
      <c r="TTT18" s="66"/>
      <c r="TTX18" s="66"/>
      <c r="TUA18" s="66"/>
      <c r="TUD18" s="66"/>
      <c r="TUL18" s="66"/>
      <c r="TUX18" s="66"/>
      <c r="TUY18" s="66"/>
      <c r="TUZ18" s="66"/>
      <c r="TVA18" s="66"/>
      <c r="TVB18" s="66"/>
      <c r="TVC18" s="66"/>
      <c r="TVD18" s="66"/>
      <c r="TVE18" s="66"/>
      <c r="TVF18" s="66"/>
      <c r="TVG18" s="66"/>
      <c r="TVH18" s="66"/>
      <c r="TVI18" s="66"/>
      <c r="TVJ18" s="66"/>
      <c r="TVK18" s="66"/>
      <c r="TVL18" s="66"/>
      <c r="TVM18" s="66"/>
      <c r="TVN18" s="66"/>
      <c r="TVO18" s="66"/>
      <c r="TVP18" s="66"/>
      <c r="TVQ18" s="66"/>
      <c r="TVR18" s="66"/>
      <c r="TVS18" s="66"/>
      <c r="TVT18" s="66"/>
      <c r="TVU18" s="66"/>
      <c r="TVV18" s="66"/>
      <c r="TVW18" s="66"/>
      <c r="TVY18" s="66"/>
      <c r="TVZ18" s="66"/>
      <c r="TWA18" s="66"/>
      <c r="TWB18" s="66"/>
      <c r="TWC18" s="66"/>
      <c r="TWD18" s="66"/>
      <c r="TWE18" s="66"/>
      <c r="TWF18" s="66"/>
      <c r="TWG18" s="66"/>
      <c r="TWH18" s="66"/>
      <c r="TWI18" s="66"/>
      <c r="TWJ18" s="66"/>
      <c r="TWK18" s="66"/>
      <c r="TWN18" s="66"/>
      <c r="TWQ18" s="66"/>
      <c r="TWT18" s="66"/>
      <c r="TWW18" s="66"/>
      <c r="TWZ18" s="66"/>
      <c r="TXC18" s="66"/>
      <c r="TXL18" s="66"/>
      <c r="TXO18" s="66"/>
      <c r="TXR18" s="66"/>
      <c r="TXU18" s="66"/>
      <c r="TYD18" s="66"/>
      <c r="TYJ18" s="66"/>
      <c r="TYM18" s="66"/>
      <c r="TYP18" s="66"/>
      <c r="TYS18" s="66"/>
      <c r="TYY18" s="66"/>
      <c r="TZH18" s="66"/>
      <c r="TZJ18" s="66"/>
      <c r="TZK18" s="66"/>
      <c r="TZM18" s="66"/>
      <c r="TZP18" s="66"/>
      <c r="TZS18" s="66"/>
      <c r="TZV18" s="66"/>
      <c r="TZY18" s="66"/>
      <c r="UAB18" s="66"/>
      <c r="UAD18" s="66"/>
      <c r="UAF18" s="66"/>
      <c r="UAI18" s="66"/>
      <c r="UAL18" s="66"/>
      <c r="UAO18" s="66"/>
      <c r="UAR18" s="66"/>
      <c r="UAU18" s="66"/>
      <c r="UAX18" s="66"/>
      <c r="UBA18" s="66"/>
      <c r="UBC18" s="66"/>
      <c r="UBF18" s="66"/>
      <c r="UBL18" s="66"/>
      <c r="UBR18" s="66"/>
      <c r="UBU18" s="66"/>
      <c r="UBW18" s="66"/>
      <c r="UBY18" s="66"/>
      <c r="UBZ18" s="66"/>
      <c r="UCA18" s="66"/>
      <c r="UCB18" s="66"/>
      <c r="UCC18" s="66"/>
      <c r="UCD18" s="66"/>
      <c r="UCV18" s="66"/>
      <c r="UCW18" s="66"/>
      <c r="UCZ18" s="66"/>
      <c r="UDC18" s="66"/>
      <c r="UDE18" s="66"/>
      <c r="UDG18" s="66"/>
      <c r="UDJ18" s="66"/>
      <c r="UDM18" s="66"/>
      <c r="UDP18" s="66"/>
      <c r="UDT18" s="66"/>
      <c r="UDW18" s="66"/>
      <c r="UDZ18" s="66"/>
      <c r="UEH18" s="66"/>
      <c r="UET18" s="66"/>
      <c r="UEU18" s="66"/>
      <c r="UEV18" s="66"/>
      <c r="UEW18" s="66"/>
      <c r="UEX18" s="66"/>
      <c r="UEY18" s="66"/>
      <c r="UEZ18" s="66"/>
      <c r="UFA18" s="66"/>
      <c r="UFB18" s="66"/>
      <c r="UFC18" s="66"/>
      <c r="UFD18" s="66"/>
      <c r="UFE18" s="66"/>
      <c r="UFF18" s="66"/>
      <c r="UFG18" s="66"/>
      <c r="UFH18" s="66"/>
      <c r="UFI18" s="66"/>
      <c r="UFJ18" s="66"/>
      <c r="UFK18" s="66"/>
      <c r="UFL18" s="66"/>
      <c r="UFM18" s="66"/>
      <c r="UFN18" s="66"/>
      <c r="UFO18" s="66"/>
      <c r="UFP18" s="66"/>
      <c r="UFQ18" s="66"/>
      <c r="UFR18" s="66"/>
      <c r="UFS18" s="66"/>
      <c r="UFU18" s="66"/>
      <c r="UFV18" s="66"/>
      <c r="UFW18" s="66"/>
      <c r="UFX18" s="66"/>
      <c r="UFY18" s="66"/>
      <c r="UFZ18" s="66"/>
      <c r="UGA18" s="66"/>
      <c r="UGB18" s="66"/>
      <c r="UGC18" s="66"/>
      <c r="UGD18" s="66"/>
      <c r="UGE18" s="66"/>
      <c r="UGF18" s="66"/>
      <c r="UGG18" s="66"/>
      <c r="UGJ18" s="66"/>
      <c r="UGM18" s="66"/>
      <c r="UGP18" s="66"/>
      <c r="UGS18" s="66"/>
      <c r="UGV18" s="66"/>
      <c r="UGY18" s="66"/>
      <c r="UHH18" s="66"/>
      <c r="UHK18" s="66"/>
      <c r="UHN18" s="66"/>
      <c r="UHQ18" s="66"/>
      <c r="UHZ18" s="66"/>
      <c r="UIF18" s="66"/>
      <c r="UII18" s="66"/>
      <c r="UIL18" s="66"/>
      <c r="UIO18" s="66"/>
      <c r="UIU18" s="66"/>
      <c r="UJD18" s="66"/>
      <c r="UJF18" s="66"/>
      <c r="UJG18" s="66"/>
      <c r="UJI18" s="66"/>
      <c r="UJL18" s="66"/>
      <c r="UJO18" s="66"/>
      <c r="UJR18" s="66"/>
      <c r="UJU18" s="66"/>
      <c r="UJX18" s="66"/>
      <c r="UJZ18" s="66"/>
      <c r="UKB18" s="66"/>
      <c r="UKE18" s="66"/>
      <c r="UKH18" s="66"/>
      <c r="UKK18" s="66"/>
      <c r="UKN18" s="66"/>
      <c r="UKQ18" s="66"/>
      <c r="UKT18" s="66"/>
      <c r="UKW18" s="66"/>
      <c r="UKY18" s="66"/>
      <c r="ULB18" s="66"/>
      <c r="ULH18" s="66"/>
      <c r="ULN18" s="66"/>
      <c r="ULQ18" s="66"/>
      <c r="ULS18" s="66"/>
      <c r="ULU18" s="66"/>
      <c r="ULV18" s="66"/>
      <c r="ULW18" s="66"/>
      <c r="ULX18" s="66"/>
      <c r="ULY18" s="66"/>
      <c r="ULZ18" s="66"/>
      <c r="UMR18" s="66"/>
      <c r="UMS18" s="66"/>
      <c r="UMV18" s="66"/>
      <c r="UMY18" s="66"/>
      <c r="UNA18" s="66"/>
      <c r="UNC18" s="66"/>
      <c r="UNF18" s="66"/>
      <c r="UNI18" s="66"/>
      <c r="UNL18" s="66"/>
      <c r="UNP18" s="66"/>
      <c r="UNS18" s="66"/>
      <c r="UNV18" s="66"/>
      <c r="UOD18" s="66"/>
      <c r="UOP18" s="66"/>
      <c r="UOQ18" s="66"/>
      <c r="UOR18" s="66"/>
      <c r="UOS18" s="66"/>
      <c r="UOT18" s="66"/>
      <c r="UOU18" s="66"/>
      <c r="UOV18" s="66"/>
      <c r="UOW18" s="66"/>
      <c r="UOX18" s="66"/>
      <c r="UOY18" s="66"/>
      <c r="UOZ18" s="66"/>
      <c r="UPA18" s="66"/>
      <c r="UPB18" s="66"/>
      <c r="UPC18" s="66"/>
      <c r="UPD18" s="66"/>
      <c r="UPE18" s="66"/>
      <c r="UPF18" s="66"/>
      <c r="UPG18" s="66"/>
      <c r="UPH18" s="66"/>
      <c r="UPI18" s="66"/>
      <c r="UPJ18" s="66"/>
      <c r="UPK18" s="66"/>
      <c r="UPL18" s="66"/>
      <c r="UPM18" s="66"/>
      <c r="UPN18" s="66"/>
      <c r="UPO18" s="66"/>
      <c r="UPQ18" s="66"/>
      <c r="UPR18" s="66"/>
      <c r="UPS18" s="66"/>
      <c r="UPT18" s="66"/>
      <c r="UPU18" s="66"/>
      <c r="UPV18" s="66"/>
      <c r="UPW18" s="66"/>
      <c r="UPX18" s="66"/>
      <c r="UPY18" s="66"/>
      <c r="UPZ18" s="66"/>
      <c r="UQA18" s="66"/>
      <c r="UQB18" s="66"/>
      <c r="UQC18" s="66"/>
      <c r="UQF18" s="66"/>
      <c r="UQI18" s="66"/>
      <c r="UQL18" s="66"/>
      <c r="UQO18" s="66"/>
      <c r="UQR18" s="66"/>
      <c r="UQU18" s="66"/>
      <c r="URD18" s="66"/>
      <c r="URG18" s="66"/>
      <c r="URJ18" s="66"/>
      <c r="URM18" s="66"/>
      <c r="URV18" s="66"/>
      <c r="USB18" s="66"/>
      <c r="USE18" s="66"/>
      <c r="USH18" s="66"/>
      <c r="USK18" s="66"/>
      <c r="USQ18" s="66"/>
      <c r="USZ18" s="66"/>
      <c r="UTB18" s="66"/>
      <c r="UTC18" s="66"/>
      <c r="UTE18" s="66"/>
      <c r="UTH18" s="66"/>
      <c r="UTK18" s="66"/>
      <c r="UTN18" s="66"/>
      <c r="UTQ18" s="66"/>
      <c r="UTT18" s="66"/>
      <c r="UTV18" s="66"/>
      <c r="UTX18" s="66"/>
      <c r="UUA18" s="66"/>
      <c r="UUD18" s="66"/>
      <c r="UUG18" s="66"/>
      <c r="UUJ18" s="66"/>
      <c r="UUM18" s="66"/>
      <c r="UUP18" s="66"/>
      <c r="UUS18" s="66"/>
      <c r="UUU18" s="66"/>
      <c r="UUX18" s="66"/>
      <c r="UVD18" s="66"/>
      <c r="UVJ18" s="66"/>
      <c r="UVM18" s="66"/>
      <c r="UVO18" s="66"/>
      <c r="UVQ18" s="66"/>
      <c r="UVR18" s="66"/>
      <c r="UVS18" s="66"/>
      <c r="UVT18" s="66"/>
      <c r="UVU18" s="66"/>
      <c r="UVV18" s="66"/>
      <c r="UWN18" s="66"/>
      <c r="UWO18" s="66"/>
      <c r="UWR18" s="66"/>
      <c r="UWU18" s="66"/>
      <c r="UWW18" s="66"/>
      <c r="UWY18" s="66"/>
      <c r="UXB18" s="66"/>
      <c r="UXE18" s="66"/>
      <c r="UXH18" s="66"/>
      <c r="UXL18" s="66"/>
      <c r="UXO18" s="66"/>
      <c r="UXR18" s="66"/>
      <c r="UXZ18" s="66"/>
      <c r="UYL18" s="66"/>
      <c r="UYM18" s="66"/>
      <c r="UYN18" s="66"/>
      <c r="UYO18" s="66"/>
      <c r="UYP18" s="66"/>
      <c r="UYQ18" s="66"/>
      <c r="UYR18" s="66"/>
      <c r="UYS18" s="66"/>
      <c r="UYT18" s="66"/>
      <c r="UYU18" s="66"/>
      <c r="UYV18" s="66"/>
      <c r="UYW18" s="66"/>
      <c r="UYX18" s="66"/>
      <c r="UYY18" s="66"/>
      <c r="UYZ18" s="66"/>
      <c r="UZA18" s="66"/>
      <c r="UZB18" s="66"/>
      <c r="UZC18" s="66"/>
      <c r="UZD18" s="66"/>
      <c r="UZE18" s="66"/>
      <c r="UZF18" s="66"/>
      <c r="UZG18" s="66"/>
      <c r="UZH18" s="66"/>
      <c r="UZI18" s="66"/>
      <c r="UZJ18" s="66"/>
      <c r="UZK18" s="66"/>
      <c r="UZM18" s="66"/>
      <c r="UZN18" s="66"/>
      <c r="UZO18" s="66"/>
      <c r="UZP18" s="66"/>
      <c r="UZQ18" s="66"/>
      <c r="UZR18" s="66"/>
      <c r="UZS18" s="66"/>
      <c r="UZT18" s="66"/>
      <c r="UZU18" s="66"/>
      <c r="UZV18" s="66"/>
      <c r="UZW18" s="66"/>
      <c r="UZX18" s="66"/>
      <c r="UZY18" s="66"/>
      <c r="VAB18" s="66"/>
      <c r="VAE18" s="66"/>
      <c r="VAH18" s="66"/>
      <c r="VAK18" s="66"/>
      <c r="VAN18" s="66"/>
      <c r="VAQ18" s="66"/>
      <c r="VAZ18" s="66"/>
      <c r="VBC18" s="66"/>
      <c r="VBF18" s="66"/>
      <c r="VBI18" s="66"/>
      <c r="VBR18" s="66"/>
      <c r="VBX18" s="66"/>
      <c r="VCA18" s="66"/>
      <c r="VCD18" s="66"/>
      <c r="VCG18" s="66"/>
      <c r="VCM18" s="66"/>
      <c r="VCV18" s="66"/>
      <c r="VCX18" s="66"/>
      <c r="VCY18" s="66"/>
      <c r="VDA18" s="66"/>
      <c r="VDD18" s="66"/>
      <c r="VDG18" s="66"/>
      <c r="VDJ18" s="66"/>
      <c r="VDM18" s="66"/>
      <c r="VDP18" s="66"/>
      <c r="VDR18" s="66"/>
      <c r="VDT18" s="66"/>
      <c r="VDW18" s="66"/>
      <c r="VDZ18" s="66"/>
      <c r="VEC18" s="66"/>
      <c r="VEF18" s="66"/>
      <c r="VEI18" s="66"/>
      <c r="VEL18" s="66"/>
      <c r="VEO18" s="66"/>
      <c r="VEQ18" s="66"/>
      <c r="VET18" s="66"/>
      <c r="VEZ18" s="66"/>
      <c r="VFF18" s="66"/>
      <c r="VFI18" s="66"/>
      <c r="VFK18" s="66"/>
      <c r="VFM18" s="66"/>
      <c r="VFN18" s="66"/>
      <c r="VFO18" s="66"/>
      <c r="VFP18" s="66"/>
      <c r="VFQ18" s="66"/>
      <c r="VFR18" s="66"/>
      <c r="VGJ18" s="66"/>
      <c r="VGK18" s="66"/>
      <c r="VGN18" s="66"/>
      <c r="VGQ18" s="66"/>
      <c r="VGS18" s="66"/>
      <c r="VGU18" s="66"/>
      <c r="VGX18" s="66"/>
      <c r="VHA18" s="66"/>
      <c r="VHD18" s="66"/>
      <c r="VHH18" s="66"/>
      <c r="VHK18" s="66"/>
      <c r="VHN18" s="66"/>
      <c r="VHV18" s="66"/>
      <c r="VIH18" s="66"/>
      <c r="VII18" s="66"/>
      <c r="VIJ18" s="66"/>
      <c r="VIK18" s="66"/>
      <c r="VIL18" s="66"/>
      <c r="VIM18" s="66"/>
      <c r="VIN18" s="66"/>
      <c r="VIO18" s="66"/>
      <c r="VIP18" s="66"/>
      <c r="VIQ18" s="66"/>
      <c r="VIR18" s="66"/>
      <c r="VIS18" s="66"/>
      <c r="VIT18" s="66"/>
      <c r="VIU18" s="66"/>
      <c r="VIV18" s="66"/>
      <c r="VIW18" s="66"/>
      <c r="VIX18" s="66"/>
      <c r="VIY18" s="66"/>
      <c r="VIZ18" s="66"/>
      <c r="VJA18" s="66"/>
      <c r="VJB18" s="66"/>
      <c r="VJC18" s="66"/>
      <c r="VJD18" s="66"/>
      <c r="VJE18" s="66"/>
      <c r="VJF18" s="66"/>
      <c r="VJG18" s="66"/>
      <c r="VJI18" s="66"/>
      <c r="VJJ18" s="66"/>
      <c r="VJK18" s="66"/>
      <c r="VJL18" s="66"/>
      <c r="VJM18" s="66"/>
      <c r="VJN18" s="66"/>
      <c r="VJO18" s="66"/>
      <c r="VJP18" s="66"/>
      <c r="VJQ18" s="66"/>
      <c r="VJR18" s="66"/>
      <c r="VJS18" s="66"/>
      <c r="VJT18" s="66"/>
      <c r="VJU18" s="66"/>
      <c r="VJX18" s="66"/>
      <c r="VKA18" s="66"/>
      <c r="VKD18" s="66"/>
      <c r="VKG18" s="66"/>
      <c r="VKJ18" s="66"/>
      <c r="VKM18" s="66"/>
      <c r="VKV18" s="66"/>
      <c r="VKY18" s="66"/>
      <c r="VLB18" s="66"/>
      <c r="VLE18" s="66"/>
      <c r="VLN18" s="66"/>
      <c r="VLT18" s="66"/>
      <c r="VLW18" s="66"/>
      <c r="VLZ18" s="66"/>
      <c r="VMC18" s="66"/>
      <c r="VMI18" s="66"/>
      <c r="VMR18" s="66"/>
      <c r="VMT18" s="66"/>
      <c r="VMU18" s="66"/>
      <c r="VMW18" s="66"/>
      <c r="VMZ18" s="66"/>
      <c r="VNC18" s="66"/>
      <c r="VNF18" s="66"/>
      <c r="VNI18" s="66"/>
      <c r="VNL18" s="66"/>
      <c r="VNN18" s="66"/>
      <c r="VNP18" s="66"/>
      <c r="VNS18" s="66"/>
      <c r="VNV18" s="66"/>
      <c r="VNY18" s="66"/>
      <c r="VOB18" s="66"/>
      <c r="VOE18" s="66"/>
      <c r="VOH18" s="66"/>
      <c r="VOK18" s="66"/>
      <c r="VOM18" s="66"/>
      <c r="VOP18" s="66"/>
      <c r="VOV18" s="66"/>
      <c r="VPB18" s="66"/>
      <c r="VPE18" s="66"/>
      <c r="VPG18" s="66"/>
      <c r="VPI18" s="66"/>
      <c r="VPJ18" s="66"/>
      <c r="VPK18" s="66"/>
      <c r="VPL18" s="66"/>
      <c r="VPM18" s="66"/>
      <c r="VPN18" s="66"/>
      <c r="VQF18" s="66"/>
      <c r="VQG18" s="66"/>
      <c r="VQJ18" s="66"/>
      <c r="VQM18" s="66"/>
      <c r="VQO18" s="66"/>
      <c r="VQQ18" s="66"/>
      <c r="VQT18" s="66"/>
      <c r="VQW18" s="66"/>
      <c r="VQZ18" s="66"/>
      <c r="VRD18" s="66"/>
      <c r="VRG18" s="66"/>
      <c r="VRJ18" s="66"/>
      <c r="VRR18" s="66"/>
      <c r="VSD18" s="66"/>
      <c r="VSE18" s="66"/>
      <c r="VSF18" s="66"/>
      <c r="VSG18" s="66"/>
      <c r="VSH18" s="66"/>
      <c r="VSI18" s="66"/>
      <c r="VSJ18" s="66"/>
      <c r="VSK18" s="66"/>
      <c r="VSL18" s="66"/>
      <c r="VSM18" s="66"/>
      <c r="VSN18" s="66"/>
      <c r="VSO18" s="66"/>
      <c r="VSP18" s="66"/>
      <c r="VSQ18" s="66"/>
      <c r="VSR18" s="66"/>
      <c r="VSS18" s="66"/>
      <c r="VST18" s="66"/>
      <c r="VSU18" s="66"/>
      <c r="VSV18" s="66"/>
      <c r="VSW18" s="66"/>
      <c r="VSX18" s="66"/>
      <c r="VSY18" s="66"/>
      <c r="VSZ18" s="66"/>
      <c r="VTA18" s="66"/>
      <c r="VTB18" s="66"/>
      <c r="VTC18" s="66"/>
      <c r="VTE18" s="66"/>
      <c r="VTF18" s="66"/>
      <c r="VTG18" s="66"/>
      <c r="VTH18" s="66"/>
      <c r="VTI18" s="66"/>
      <c r="VTJ18" s="66"/>
      <c r="VTK18" s="66"/>
      <c r="VTL18" s="66"/>
      <c r="VTM18" s="66"/>
      <c r="VTN18" s="66"/>
      <c r="VTO18" s="66"/>
      <c r="VTP18" s="66"/>
      <c r="VTQ18" s="66"/>
      <c r="VTT18" s="66"/>
      <c r="VTW18" s="66"/>
      <c r="VTZ18" s="66"/>
      <c r="VUC18" s="66"/>
      <c r="VUF18" s="66"/>
      <c r="VUI18" s="66"/>
      <c r="VUR18" s="66"/>
      <c r="VUU18" s="66"/>
      <c r="VUX18" s="66"/>
      <c r="VVA18" s="66"/>
      <c r="VVJ18" s="66"/>
      <c r="VVP18" s="66"/>
      <c r="VVS18" s="66"/>
      <c r="VVV18" s="66"/>
      <c r="VVY18" s="66"/>
      <c r="VWE18" s="66"/>
      <c r="VWN18" s="66"/>
      <c r="VWP18" s="66"/>
      <c r="VWQ18" s="66"/>
      <c r="VWS18" s="66"/>
      <c r="VWV18" s="66"/>
      <c r="VWY18" s="66"/>
      <c r="VXB18" s="66"/>
      <c r="VXE18" s="66"/>
      <c r="VXH18" s="66"/>
      <c r="VXJ18" s="66"/>
      <c r="VXL18" s="66"/>
      <c r="VXO18" s="66"/>
      <c r="VXR18" s="66"/>
      <c r="VXU18" s="66"/>
      <c r="VXX18" s="66"/>
      <c r="VYA18" s="66"/>
      <c r="VYD18" s="66"/>
      <c r="VYG18" s="66"/>
      <c r="VYI18" s="66"/>
      <c r="VYL18" s="66"/>
      <c r="VYR18" s="66"/>
      <c r="VYX18" s="66"/>
      <c r="VZA18" s="66"/>
      <c r="VZC18" s="66"/>
      <c r="VZE18" s="66"/>
      <c r="VZF18" s="66"/>
      <c r="VZG18" s="66"/>
      <c r="VZH18" s="66"/>
      <c r="VZI18" s="66"/>
      <c r="VZJ18" s="66"/>
      <c r="WAB18" s="66"/>
      <c r="WAC18" s="66"/>
      <c r="WAF18" s="66"/>
      <c r="WAI18" s="66"/>
      <c r="WAK18" s="66"/>
      <c r="WAM18" s="66"/>
      <c r="WAP18" s="66"/>
      <c r="WAS18" s="66"/>
      <c r="WAV18" s="66"/>
      <c r="WAZ18" s="66"/>
      <c r="WBC18" s="66"/>
      <c r="WBF18" s="66"/>
      <c r="WBN18" s="66"/>
      <c r="WBZ18" s="66"/>
      <c r="WCA18" s="66"/>
      <c r="WCB18" s="66"/>
      <c r="WCC18" s="66"/>
      <c r="WCD18" s="66"/>
      <c r="WCE18" s="66"/>
      <c r="WCF18" s="66"/>
      <c r="WCG18" s="66"/>
      <c r="WCH18" s="66"/>
      <c r="WCI18" s="66"/>
      <c r="WCJ18" s="66"/>
      <c r="WCK18" s="66"/>
      <c r="WCL18" s="66"/>
      <c r="WCM18" s="66"/>
      <c r="WCN18" s="66"/>
      <c r="WCO18" s="66"/>
      <c r="WCP18" s="66"/>
      <c r="WCQ18" s="66"/>
      <c r="WCR18" s="66"/>
      <c r="WCS18" s="66"/>
      <c r="WCT18" s="66"/>
      <c r="WCU18" s="66"/>
      <c r="WCV18" s="66"/>
      <c r="WCW18" s="66"/>
      <c r="WCX18" s="66"/>
      <c r="WCY18" s="66"/>
      <c r="WDA18" s="66"/>
      <c r="WDB18" s="66"/>
      <c r="WDC18" s="66"/>
      <c r="WDD18" s="66"/>
      <c r="WDE18" s="66"/>
      <c r="WDF18" s="66"/>
      <c r="WDG18" s="66"/>
      <c r="WDH18" s="66"/>
      <c r="WDI18" s="66"/>
      <c r="WDJ18" s="66"/>
      <c r="WDK18" s="66"/>
      <c r="WDL18" s="66"/>
      <c r="WDM18" s="66"/>
      <c r="WDP18" s="66"/>
      <c r="WDS18" s="66"/>
      <c r="WDV18" s="66"/>
      <c r="WDY18" s="66"/>
      <c r="WEB18" s="66"/>
      <c r="WEE18" s="66"/>
      <c r="WEN18" s="66"/>
      <c r="WEQ18" s="66"/>
      <c r="WET18" s="66"/>
      <c r="WEW18" s="66"/>
      <c r="WFF18" s="66"/>
      <c r="WFL18" s="66"/>
      <c r="WFO18" s="66"/>
      <c r="WFR18" s="66"/>
      <c r="WFU18" s="66"/>
      <c r="WGA18" s="66"/>
      <c r="WGJ18" s="66"/>
      <c r="WGL18" s="66"/>
      <c r="WGM18" s="66"/>
      <c r="WGO18" s="66"/>
      <c r="WGR18" s="66"/>
      <c r="WGU18" s="66"/>
      <c r="WGX18" s="66"/>
      <c r="WHA18" s="66"/>
      <c r="WHD18" s="66"/>
      <c r="WHF18" s="66"/>
      <c r="WHH18" s="66"/>
      <c r="WHK18" s="66"/>
      <c r="WHN18" s="66"/>
      <c r="WHQ18" s="66"/>
      <c r="WHT18" s="66"/>
      <c r="WHW18" s="66"/>
      <c r="WHZ18" s="66"/>
      <c r="WIC18" s="66"/>
      <c r="WIE18" s="66"/>
      <c r="WIH18" s="66"/>
      <c r="WIN18" s="66"/>
      <c r="WIT18" s="66"/>
      <c r="WIW18" s="66"/>
      <c r="WIY18" s="66"/>
      <c r="WJA18" s="66"/>
      <c r="WJB18" s="66"/>
      <c r="WJC18" s="66"/>
      <c r="WJD18" s="66"/>
      <c r="WJE18" s="66"/>
      <c r="WJF18" s="66"/>
      <c r="WJX18" s="66"/>
      <c r="WJY18" s="66"/>
      <c r="WKB18" s="66"/>
      <c r="WKE18" s="66"/>
      <c r="WKG18" s="66"/>
      <c r="WKI18" s="66"/>
      <c r="WKL18" s="66"/>
      <c r="WKO18" s="66"/>
      <c r="WKR18" s="66"/>
      <c r="WKV18" s="66"/>
      <c r="WKY18" s="66"/>
      <c r="WLB18" s="66"/>
      <c r="WLJ18" s="66"/>
      <c r="WLV18" s="66"/>
      <c r="WLW18" s="66"/>
      <c r="WLX18" s="66"/>
      <c r="WLY18" s="66"/>
      <c r="WLZ18" s="66"/>
      <c r="WMA18" s="66"/>
      <c r="WMB18" s="66"/>
      <c r="WMC18" s="66"/>
      <c r="WMD18" s="66"/>
      <c r="WME18" s="66"/>
      <c r="WMF18" s="66"/>
      <c r="WMG18" s="66"/>
      <c r="WMH18" s="66"/>
      <c r="WMI18" s="66"/>
      <c r="WMJ18" s="66"/>
      <c r="WMK18" s="66"/>
      <c r="WML18" s="66"/>
      <c r="WMM18" s="66"/>
      <c r="WMN18" s="66"/>
      <c r="WMO18" s="66"/>
      <c r="WMP18" s="66"/>
      <c r="WMQ18" s="66"/>
      <c r="WMR18" s="66"/>
      <c r="WMS18" s="66"/>
      <c r="WMT18" s="66"/>
      <c r="WMU18" s="66"/>
      <c r="WMW18" s="66"/>
      <c r="WMX18" s="66"/>
      <c r="WMY18" s="66"/>
      <c r="WMZ18" s="66"/>
      <c r="WNA18" s="66"/>
      <c r="WNB18" s="66"/>
      <c r="WNC18" s="66"/>
      <c r="WND18" s="66"/>
      <c r="WNE18" s="66"/>
      <c r="WNF18" s="66"/>
      <c r="WNG18" s="66"/>
      <c r="WNH18" s="66"/>
      <c r="WNI18" s="66"/>
      <c r="WNL18" s="66"/>
      <c r="WNO18" s="66"/>
      <c r="WNR18" s="66"/>
      <c r="WNU18" s="66"/>
      <c r="WNX18" s="66"/>
      <c r="WOA18" s="66"/>
      <c r="WOJ18" s="66"/>
      <c r="WOM18" s="66"/>
      <c r="WOP18" s="66"/>
      <c r="WOS18" s="66"/>
      <c r="WPB18" s="66"/>
      <c r="WPH18" s="66"/>
      <c r="WPK18" s="66"/>
      <c r="WPN18" s="66"/>
      <c r="WPQ18" s="66"/>
      <c r="WPW18" s="66"/>
      <c r="WQF18" s="66"/>
      <c r="WQH18" s="66"/>
      <c r="WQI18" s="66"/>
      <c r="WQK18" s="66"/>
      <c r="WQN18" s="66"/>
      <c r="WQQ18" s="66"/>
      <c r="WQT18" s="66"/>
      <c r="WQW18" s="66"/>
      <c r="WQZ18" s="66"/>
      <c r="WRB18" s="66"/>
      <c r="WRD18" s="66"/>
      <c r="WRG18" s="66"/>
      <c r="WRJ18" s="66"/>
      <c r="WRM18" s="66"/>
      <c r="WRP18" s="66"/>
      <c r="WRS18" s="66"/>
      <c r="WRV18" s="66"/>
      <c r="WRY18" s="66"/>
      <c r="WSA18" s="66"/>
      <c r="WSD18" s="66"/>
      <c r="WSJ18" s="66"/>
      <c r="WSP18" s="66"/>
      <c r="WSS18" s="66"/>
      <c r="WSU18" s="66"/>
      <c r="WSW18" s="66"/>
      <c r="WSX18" s="66"/>
      <c r="WSY18" s="66"/>
      <c r="WSZ18" s="66"/>
      <c r="WTA18" s="66"/>
      <c r="WTB18" s="66"/>
      <c r="WTT18" s="66"/>
      <c r="WTU18" s="66"/>
      <c r="WTX18" s="66"/>
      <c r="WUA18" s="66"/>
      <c r="WUC18" s="66"/>
      <c r="WUE18" s="66"/>
      <c r="WUH18" s="66"/>
      <c r="WUK18" s="66"/>
      <c r="WUN18" s="66"/>
      <c r="WUR18" s="66"/>
      <c r="WUU18" s="66"/>
      <c r="WUX18" s="66"/>
      <c r="WVF18" s="66"/>
    </row>
    <row r="19" spans="1:1022 1034:2046 2058:3070 3082:4094 4106:5118 5130:6142 6154:7166 7178:8190 8202:9214 9226:10238 10250:11262 11274:12286 12298:13310 13322:14334 14346:15358 15370:16126" s="50" customFormat="1" ht="21.75" hidden="1" customHeight="1">
      <c r="A19" s="5" t="s">
        <v>21</v>
      </c>
      <c r="B19" s="47" t="s">
        <v>338</v>
      </c>
      <c r="C19" s="4"/>
      <c r="D19" s="48">
        <f>_xlfn.IFNA(VLOOKUP(A19,'2.2'!A28:C320,3,),)</f>
        <v>0</v>
      </c>
      <c r="E19" s="49"/>
      <c r="F19" s="51"/>
      <c r="G19" s="51"/>
      <c r="H19" s="29">
        <v>0</v>
      </c>
      <c r="I19" s="52">
        <v>20</v>
      </c>
    </row>
    <row r="20" spans="1:1022 1034:2046 2058:3070 3082:4094 4106:5118 5130:6142 6154:7166 7178:8190 8202:9214 9226:10238 10250:11262 11274:12286 12298:13310 13322:14334 14346:15358 15370:16126" s="50" customFormat="1" ht="20.25" customHeight="1">
      <c r="A20" s="7" t="s">
        <v>26</v>
      </c>
      <c r="B20" s="76" t="s">
        <v>338</v>
      </c>
      <c r="C20" s="4">
        <v>2640</v>
      </c>
      <c r="D20" s="48">
        <f>_xlfn.IFNA(VLOOKUP(A20,'2.2'!A29:C321,3,),)</f>
        <v>6000</v>
      </c>
      <c r="E20" s="69">
        <f>+D20*C20</f>
        <v>15840000</v>
      </c>
      <c r="F20" s="51"/>
      <c r="G20" s="51"/>
      <c r="H20" s="29">
        <v>0</v>
      </c>
      <c r="I20" s="52">
        <v>15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Z20" s="66"/>
      <c r="BC20" s="66"/>
      <c r="BF20" s="66"/>
      <c r="BI20" s="66"/>
      <c r="BL20" s="66"/>
      <c r="BO20" s="66"/>
      <c r="BX20" s="66"/>
      <c r="CA20" s="66"/>
      <c r="CD20" s="66"/>
      <c r="CG20" s="66"/>
      <c r="CP20" s="66"/>
      <c r="CV20" s="66"/>
      <c r="CY20" s="66"/>
      <c r="DB20" s="66"/>
      <c r="DE20" s="66"/>
      <c r="DK20" s="66"/>
      <c r="DT20" s="66"/>
      <c r="DV20" s="66"/>
      <c r="DW20" s="66"/>
      <c r="DY20" s="66"/>
      <c r="EB20" s="66"/>
      <c r="EE20" s="66"/>
      <c r="EH20" s="66"/>
      <c r="EK20" s="66"/>
      <c r="EN20" s="66"/>
      <c r="EP20" s="66"/>
      <c r="ER20" s="66"/>
      <c r="EU20" s="66"/>
      <c r="EX20" s="66"/>
      <c r="FA20" s="66"/>
      <c r="FD20" s="66"/>
      <c r="FG20" s="66"/>
      <c r="FJ20" s="66"/>
      <c r="FM20" s="66"/>
      <c r="FO20" s="66"/>
      <c r="FR20" s="66"/>
      <c r="FX20" s="66"/>
      <c r="GD20" s="66"/>
      <c r="GG20" s="66"/>
      <c r="GI20" s="66"/>
      <c r="GK20" s="66"/>
      <c r="GL20" s="66"/>
      <c r="GM20" s="66"/>
      <c r="GN20" s="66"/>
      <c r="GO20" s="66"/>
      <c r="GP20" s="66"/>
      <c r="HH20" s="66"/>
      <c r="HI20" s="66"/>
      <c r="HL20" s="66"/>
      <c r="HO20" s="66"/>
      <c r="HQ20" s="66"/>
      <c r="HS20" s="66"/>
      <c r="HV20" s="66"/>
      <c r="HY20" s="66"/>
      <c r="IB20" s="66"/>
      <c r="IF20" s="66"/>
      <c r="II20" s="66"/>
      <c r="IL20" s="66"/>
      <c r="IT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G20" s="66"/>
      <c r="KH20" s="66"/>
      <c r="KI20" s="66"/>
      <c r="KJ20" s="66"/>
      <c r="KK20" s="66"/>
      <c r="KL20" s="66"/>
      <c r="KM20" s="66"/>
      <c r="KN20" s="66"/>
      <c r="KO20" s="66"/>
      <c r="KP20" s="66"/>
      <c r="KQ20" s="66"/>
      <c r="KR20" s="66"/>
      <c r="KS20" s="66"/>
      <c r="KV20" s="66"/>
      <c r="KY20" s="66"/>
      <c r="LB20" s="66"/>
      <c r="LE20" s="66"/>
      <c r="LH20" s="66"/>
      <c r="LK20" s="66"/>
      <c r="LT20" s="66"/>
      <c r="LW20" s="66"/>
      <c r="LZ20" s="66"/>
      <c r="MC20" s="66"/>
      <c r="ML20" s="66"/>
      <c r="MR20" s="66"/>
      <c r="MU20" s="66"/>
      <c r="MX20" s="66"/>
      <c r="NA20" s="66"/>
      <c r="NG20" s="66"/>
      <c r="NP20" s="66"/>
      <c r="NR20" s="66"/>
      <c r="NS20" s="66"/>
      <c r="NU20" s="66"/>
      <c r="NX20" s="66"/>
      <c r="OA20" s="66"/>
      <c r="OD20" s="66"/>
      <c r="OG20" s="66"/>
      <c r="OJ20" s="66"/>
      <c r="OL20" s="66"/>
      <c r="ON20" s="66"/>
      <c r="OQ20" s="66"/>
      <c r="OT20" s="66"/>
      <c r="OW20" s="66"/>
      <c r="OZ20" s="66"/>
      <c r="PC20" s="66"/>
      <c r="PF20" s="66"/>
      <c r="PI20" s="66"/>
      <c r="PK20" s="66"/>
      <c r="PN20" s="66"/>
      <c r="PT20" s="66"/>
      <c r="PZ20" s="66"/>
      <c r="QC20" s="66"/>
      <c r="QE20" s="66"/>
      <c r="QG20" s="66"/>
      <c r="QH20" s="66"/>
      <c r="QI20" s="66"/>
      <c r="QJ20" s="66"/>
      <c r="QK20" s="66"/>
      <c r="QL20" s="66"/>
      <c r="RD20" s="66"/>
      <c r="RE20" s="66"/>
      <c r="RH20" s="66"/>
      <c r="RK20" s="66"/>
      <c r="RM20" s="66"/>
      <c r="RO20" s="66"/>
      <c r="RR20" s="66"/>
      <c r="RU20" s="66"/>
      <c r="RX20" s="66"/>
      <c r="SB20" s="66"/>
      <c r="SE20" s="66"/>
      <c r="SH20" s="66"/>
      <c r="SP20" s="66"/>
      <c r="TB20" s="66"/>
      <c r="TC20" s="66"/>
      <c r="TD20" s="66"/>
      <c r="TE20" s="66"/>
      <c r="TF20" s="66"/>
      <c r="TG20" s="66"/>
      <c r="TH20" s="66"/>
      <c r="TI20" s="66"/>
      <c r="TJ20" s="66"/>
      <c r="TK20" s="66"/>
      <c r="TL20" s="66"/>
      <c r="TM20" s="66"/>
      <c r="TN20" s="66"/>
      <c r="TO20" s="66"/>
      <c r="TP20" s="66"/>
      <c r="TQ20" s="66"/>
      <c r="TR20" s="66"/>
      <c r="TS20" s="66"/>
      <c r="TT20" s="66"/>
      <c r="TU20" s="66"/>
      <c r="TV20" s="66"/>
      <c r="TW20" s="66"/>
      <c r="TX20" s="66"/>
      <c r="TY20" s="66"/>
      <c r="TZ20" s="66"/>
      <c r="UA20" s="66"/>
      <c r="UC20" s="66"/>
      <c r="UD20" s="66"/>
      <c r="UE20" s="66"/>
      <c r="UF20" s="66"/>
      <c r="UG20" s="66"/>
      <c r="UH20" s="66"/>
      <c r="UI20" s="66"/>
      <c r="UJ20" s="66"/>
      <c r="UK20" s="66"/>
      <c r="UL20" s="66"/>
      <c r="UM20" s="66"/>
      <c r="UN20" s="66"/>
      <c r="UO20" s="66"/>
      <c r="UR20" s="66"/>
      <c r="UU20" s="66"/>
      <c r="UX20" s="66"/>
      <c r="VA20" s="66"/>
      <c r="VD20" s="66"/>
      <c r="VG20" s="66"/>
      <c r="VP20" s="66"/>
      <c r="VS20" s="66"/>
      <c r="VV20" s="66"/>
      <c r="VY20" s="66"/>
      <c r="WH20" s="66"/>
      <c r="WN20" s="66"/>
      <c r="WQ20" s="66"/>
      <c r="WT20" s="66"/>
      <c r="WW20" s="66"/>
      <c r="XC20" s="66"/>
      <c r="XL20" s="66"/>
      <c r="XN20" s="66"/>
      <c r="XO20" s="66"/>
      <c r="XQ20" s="66"/>
      <c r="XT20" s="66"/>
      <c r="XW20" s="66"/>
      <c r="XZ20" s="66"/>
      <c r="YC20" s="66"/>
      <c r="YF20" s="66"/>
      <c r="YH20" s="66"/>
      <c r="YJ20" s="66"/>
      <c r="YM20" s="66"/>
      <c r="YP20" s="66"/>
      <c r="YS20" s="66"/>
      <c r="YV20" s="66"/>
      <c r="YY20" s="66"/>
      <c r="ZB20" s="66"/>
      <c r="ZE20" s="66"/>
      <c r="ZG20" s="66"/>
      <c r="ZJ20" s="66"/>
      <c r="ZP20" s="66"/>
      <c r="ZV20" s="66"/>
      <c r="ZY20" s="66"/>
      <c r="AAA20" s="66"/>
      <c r="AAC20" s="66"/>
      <c r="AAD20" s="66"/>
      <c r="AAE20" s="66"/>
      <c r="AAF20" s="66"/>
      <c r="AAG20" s="66"/>
      <c r="AAH20" s="66"/>
      <c r="AAZ20" s="66"/>
      <c r="ABA20" s="66"/>
      <c r="ABD20" s="66"/>
      <c r="ABG20" s="66"/>
      <c r="ABI20" s="66"/>
      <c r="ABK20" s="66"/>
      <c r="ABN20" s="66"/>
      <c r="ABQ20" s="66"/>
      <c r="ABT20" s="66"/>
      <c r="ABX20" s="66"/>
      <c r="ACA20" s="66"/>
      <c r="ACD20" s="66"/>
      <c r="ACL20" s="66"/>
      <c r="ACX20" s="66"/>
      <c r="ACY20" s="66"/>
      <c r="ACZ20" s="66"/>
      <c r="ADA20" s="66"/>
      <c r="ADB20" s="66"/>
      <c r="ADC20" s="66"/>
      <c r="ADD20" s="66"/>
      <c r="ADE20" s="66"/>
      <c r="ADF20" s="66"/>
      <c r="ADG20" s="66"/>
      <c r="ADH20" s="66"/>
      <c r="ADI20" s="66"/>
      <c r="ADJ20" s="66"/>
      <c r="ADK20" s="66"/>
      <c r="ADL20" s="66"/>
      <c r="ADM20" s="66"/>
      <c r="ADN20" s="66"/>
      <c r="ADO20" s="66"/>
      <c r="ADP20" s="66"/>
      <c r="ADQ20" s="66"/>
      <c r="ADR20" s="66"/>
      <c r="ADS20" s="66"/>
      <c r="ADT20" s="66"/>
      <c r="ADU20" s="66"/>
      <c r="ADV20" s="66"/>
      <c r="ADW20" s="66"/>
      <c r="ADY20" s="66"/>
      <c r="ADZ20" s="66"/>
      <c r="AEA20" s="66"/>
      <c r="AEB20" s="66"/>
      <c r="AEC20" s="66"/>
      <c r="AED20" s="66"/>
      <c r="AEE20" s="66"/>
      <c r="AEF20" s="66"/>
      <c r="AEG20" s="66"/>
      <c r="AEH20" s="66"/>
      <c r="AEI20" s="66"/>
      <c r="AEJ20" s="66"/>
      <c r="AEK20" s="66"/>
      <c r="AEN20" s="66"/>
      <c r="AEQ20" s="66"/>
      <c r="AET20" s="66"/>
      <c r="AEW20" s="66"/>
      <c r="AEZ20" s="66"/>
      <c r="AFC20" s="66"/>
      <c r="AFL20" s="66"/>
      <c r="AFO20" s="66"/>
      <c r="AFR20" s="66"/>
      <c r="AFU20" s="66"/>
      <c r="AGD20" s="66"/>
      <c r="AGJ20" s="66"/>
      <c r="AGM20" s="66"/>
      <c r="AGP20" s="66"/>
      <c r="AGS20" s="66"/>
      <c r="AGY20" s="66"/>
      <c r="AHH20" s="66"/>
      <c r="AHJ20" s="66"/>
      <c r="AHK20" s="66"/>
      <c r="AHM20" s="66"/>
      <c r="AHP20" s="66"/>
      <c r="AHS20" s="66"/>
      <c r="AHV20" s="66"/>
      <c r="AHY20" s="66"/>
      <c r="AIB20" s="66"/>
      <c r="AID20" s="66"/>
      <c r="AIF20" s="66"/>
      <c r="AII20" s="66"/>
      <c r="AIL20" s="66"/>
      <c r="AIO20" s="66"/>
      <c r="AIR20" s="66"/>
      <c r="AIU20" s="66"/>
      <c r="AIX20" s="66"/>
      <c r="AJA20" s="66"/>
      <c r="AJC20" s="66"/>
      <c r="AJF20" s="66"/>
      <c r="AJL20" s="66"/>
      <c r="AJR20" s="66"/>
      <c r="AJU20" s="66"/>
      <c r="AJW20" s="66"/>
      <c r="AJY20" s="66"/>
      <c r="AJZ20" s="66"/>
      <c r="AKA20" s="66"/>
      <c r="AKB20" s="66"/>
      <c r="AKC20" s="66"/>
      <c r="AKD20" s="66"/>
      <c r="AKV20" s="66"/>
      <c r="AKW20" s="66"/>
      <c r="AKZ20" s="66"/>
      <c r="ALC20" s="66"/>
      <c r="ALE20" s="66"/>
      <c r="ALG20" s="66"/>
      <c r="ALJ20" s="66"/>
      <c r="ALM20" s="66"/>
      <c r="ALP20" s="66"/>
      <c r="ALT20" s="66"/>
      <c r="ALW20" s="66"/>
      <c r="ALZ20" s="66"/>
      <c r="AMH20" s="66"/>
      <c r="AMT20" s="66"/>
      <c r="AMU20" s="66"/>
      <c r="AMV20" s="66"/>
      <c r="AMW20" s="66"/>
      <c r="AMX20" s="66"/>
      <c r="AMY20" s="66"/>
      <c r="AMZ20" s="66"/>
      <c r="ANA20" s="66"/>
      <c r="ANB20" s="66"/>
      <c r="ANC20" s="66"/>
      <c r="AND20" s="66"/>
      <c r="ANE20" s="66"/>
      <c r="ANF20" s="66"/>
      <c r="ANG20" s="66"/>
      <c r="ANH20" s="66"/>
      <c r="ANI20" s="66"/>
      <c r="ANJ20" s="66"/>
      <c r="ANK20" s="66"/>
      <c r="ANL20" s="66"/>
      <c r="ANM20" s="66"/>
      <c r="ANN20" s="66"/>
      <c r="ANO20" s="66"/>
      <c r="ANP20" s="66"/>
      <c r="ANQ20" s="66"/>
      <c r="ANR20" s="66"/>
      <c r="ANS20" s="66"/>
      <c r="ANU20" s="66"/>
      <c r="ANV20" s="66"/>
      <c r="ANW20" s="66"/>
      <c r="ANX20" s="66"/>
      <c r="ANY20" s="66"/>
      <c r="ANZ20" s="66"/>
      <c r="AOA20" s="66"/>
      <c r="AOB20" s="66"/>
      <c r="AOC20" s="66"/>
      <c r="AOD20" s="66"/>
      <c r="AOE20" s="66"/>
      <c r="AOF20" s="66"/>
      <c r="AOG20" s="66"/>
      <c r="AOJ20" s="66"/>
      <c r="AOM20" s="66"/>
      <c r="AOP20" s="66"/>
      <c r="AOS20" s="66"/>
      <c r="AOV20" s="66"/>
      <c r="AOY20" s="66"/>
      <c r="APH20" s="66"/>
      <c r="APK20" s="66"/>
      <c r="APN20" s="66"/>
      <c r="APQ20" s="66"/>
      <c r="APZ20" s="66"/>
      <c r="AQF20" s="66"/>
      <c r="AQI20" s="66"/>
      <c r="AQL20" s="66"/>
      <c r="AQO20" s="66"/>
      <c r="AQU20" s="66"/>
      <c r="ARD20" s="66"/>
      <c r="ARF20" s="66"/>
      <c r="ARG20" s="66"/>
      <c r="ARI20" s="66"/>
      <c r="ARL20" s="66"/>
      <c r="ARO20" s="66"/>
      <c r="ARR20" s="66"/>
      <c r="ARU20" s="66"/>
      <c r="ARX20" s="66"/>
      <c r="ARZ20" s="66"/>
      <c r="ASB20" s="66"/>
      <c r="ASE20" s="66"/>
      <c r="ASH20" s="66"/>
      <c r="ASK20" s="66"/>
      <c r="ASN20" s="66"/>
      <c r="ASQ20" s="66"/>
      <c r="AST20" s="66"/>
      <c r="ASW20" s="66"/>
      <c r="ASY20" s="66"/>
      <c r="ATB20" s="66"/>
      <c r="ATH20" s="66"/>
      <c r="ATN20" s="66"/>
      <c r="ATQ20" s="66"/>
      <c r="ATS20" s="66"/>
      <c r="ATU20" s="66"/>
      <c r="ATV20" s="66"/>
      <c r="ATW20" s="66"/>
      <c r="ATX20" s="66"/>
      <c r="ATY20" s="66"/>
      <c r="ATZ20" s="66"/>
      <c r="AUR20" s="66"/>
      <c r="AUS20" s="66"/>
      <c r="AUV20" s="66"/>
      <c r="AUY20" s="66"/>
      <c r="AVA20" s="66"/>
      <c r="AVC20" s="66"/>
      <c r="AVF20" s="66"/>
      <c r="AVI20" s="66"/>
      <c r="AVL20" s="66"/>
      <c r="AVP20" s="66"/>
      <c r="AVS20" s="66"/>
      <c r="AVV20" s="66"/>
      <c r="AWD20" s="66"/>
      <c r="AWP20" s="66"/>
      <c r="AWQ20" s="66"/>
      <c r="AWR20" s="66"/>
      <c r="AWS20" s="66"/>
      <c r="AWT20" s="66"/>
      <c r="AWU20" s="66"/>
      <c r="AWV20" s="66"/>
      <c r="AWW20" s="66"/>
      <c r="AWX20" s="66"/>
      <c r="AWY20" s="66"/>
      <c r="AWZ20" s="66"/>
      <c r="AXA20" s="66"/>
      <c r="AXB20" s="66"/>
      <c r="AXC20" s="66"/>
      <c r="AXD20" s="66"/>
      <c r="AXE20" s="66"/>
      <c r="AXF20" s="66"/>
      <c r="AXG20" s="66"/>
      <c r="AXH20" s="66"/>
      <c r="AXI20" s="66"/>
      <c r="AXJ20" s="66"/>
      <c r="AXK20" s="66"/>
      <c r="AXL20" s="66"/>
      <c r="AXM20" s="66"/>
      <c r="AXN20" s="66"/>
      <c r="AXO20" s="66"/>
      <c r="AXQ20" s="66"/>
      <c r="AXR20" s="66"/>
      <c r="AXS20" s="66"/>
      <c r="AXT20" s="66"/>
      <c r="AXU20" s="66"/>
      <c r="AXV20" s="66"/>
      <c r="AXW20" s="66"/>
      <c r="AXX20" s="66"/>
      <c r="AXY20" s="66"/>
      <c r="AXZ20" s="66"/>
      <c r="AYA20" s="66"/>
      <c r="AYB20" s="66"/>
      <c r="AYC20" s="66"/>
      <c r="AYF20" s="66"/>
      <c r="AYI20" s="66"/>
      <c r="AYL20" s="66"/>
      <c r="AYO20" s="66"/>
      <c r="AYR20" s="66"/>
      <c r="AYU20" s="66"/>
      <c r="AZD20" s="66"/>
      <c r="AZG20" s="66"/>
      <c r="AZJ20" s="66"/>
      <c r="AZM20" s="66"/>
      <c r="AZV20" s="66"/>
      <c r="BAB20" s="66"/>
      <c r="BAE20" s="66"/>
      <c r="BAH20" s="66"/>
      <c r="BAK20" s="66"/>
      <c r="BAQ20" s="66"/>
      <c r="BAZ20" s="66"/>
      <c r="BBB20" s="66"/>
      <c r="BBC20" s="66"/>
      <c r="BBE20" s="66"/>
      <c r="BBH20" s="66"/>
      <c r="BBK20" s="66"/>
      <c r="BBN20" s="66"/>
      <c r="BBQ20" s="66"/>
      <c r="BBT20" s="66"/>
      <c r="BBV20" s="66"/>
      <c r="BBX20" s="66"/>
      <c r="BCA20" s="66"/>
      <c r="BCD20" s="66"/>
      <c r="BCG20" s="66"/>
      <c r="BCJ20" s="66"/>
      <c r="BCM20" s="66"/>
      <c r="BCP20" s="66"/>
      <c r="BCS20" s="66"/>
      <c r="BCU20" s="66"/>
      <c r="BCX20" s="66"/>
      <c r="BDD20" s="66"/>
      <c r="BDJ20" s="66"/>
      <c r="BDM20" s="66"/>
      <c r="BDO20" s="66"/>
      <c r="BDQ20" s="66"/>
      <c r="BDR20" s="66"/>
      <c r="BDS20" s="66"/>
      <c r="BDT20" s="66"/>
      <c r="BDU20" s="66"/>
      <c r="BDV20" s="66"/>
      <c r="BEN20" s="66"/>
      <c r="BEO20" s="66"/>
      <c r="BER20" s="66"/>
      <c r="BEU20" s="66"/>
      <c r="BEW20" s="66"/>
      <c r="BEY20" s="66"/>
      <c r="BFB20" s="66"/>
      <c r="BFE20" s="66"/>
      <c r="BFH20" s="66"/>
      <c r="BFL20" s="66"/>
      <c r="BFO20" s="66"/>
      <c r="BFR20" s="66"/>
      <c r="BFZ20" s="66"/>
      <c r="BGL20" s="66"/>
      <c r="BGM20" s="66"/>
      <c r="BGN20" s="66"/>
      <c r="BGO20" s="66"/>
      <c r="BGP20" s="66"/>
      <c r="BGQ20" s="66"/>
      <c r="BGR20" s="66"/>
      <c r="BGS20" s="66"/>
      <c r="BGT20" s="66"/>
      <c r="BGU20" s="66"/>
      <c r="BGV20" s="66"/>
      <c r="BGW20" s="66"/>
      <c r="BGX20" s="66"/>
      <c r="BGY20" s="66"/>
      <c r="BGZ20" s="66"/>
      <c r="BHA20" s="66"/>
      <c r="BHB20" s="66"/>
      <c r="BHC20" s="66"/>
      <c r="BHD20" s="66"/>
      <c r="BHE20" s="66"/>
      <c r="BHF20" s="66"/>
      <c r="BHG20" s="66"/>
      <c r="BHH20" s="66"/>
      <c r="BHI20" s="66"/>
      <c r="BHJ20" s="66"/>
      <c r="BHK20" s="66"/>
      <c r="BHM20" s="66"/>
      <c r="BHN20" s="66"/>
      <c r="BHO20" s="66"/>
      <c r="BHP20" s="66"/>
      <c r="BHQ20" s="66"/>
      <c r="BHR20" s="66"/>
      <c r="BHS20" s="66"/>
      <c r="BHT20" s="66"/>
      <c r="BHU20" s="66"/>
      <c r="BHV20" s="66"/>
      <c r="BHW20" s="66"/>
      <c r="BHX20" s="66"/>
      <c r="BHY20" s="66"/>
      <c r="BIB20" s="66"/>
      <c r="BIE20" s="66"/>
      <c r="BIH20" s="66"/>
      <c r="BIK20" s="66"/>
      <c r="BIN20" s="66"/>
      <c r="BIQ20" s="66"/>
      <c r="BIZ20" s="66"/>
      <c r="BJC20" s="66"/>
      <c r="BJF20" s="66"/>
      <c r="BJI20" s="66"/>
      <c r="BJR20" s="66"/>
      <c r="BJX20" s="66"/>
      <c r="BKA20" s="66"/>
      <c r="BKD20" s="66"/>
      <c r="BKG20" s="66"/>
      <c r="BKM20" s="66"/>
      <c r="BKV20" s="66"/>
      <c r="BKX20" s="66"/>
      <c r="BKY20" s="66"/>
      <c r="BLA20" s="66"/>
      <c r="BLD20" s="66"/>
      <c r="BLG20" s="66"/>
      <c r="BLJ20" s="66"/>
      <c r="BLM20" s="66"/>
      <c r="BLP20" s="66"/>
      <c r="BLR20" s="66"/>
      <c r="BLT20" s="66"/>
      <c r="BLW20" s="66"/>
      <c r="BLZ20" s="66"/>
      <c r="BMC20" s="66"/>
      <c r="BMF20" s="66"/>
      <c r="BMI20" s="66"/>
      <c r="BML20" s="66"/>
      <c r="BMO20" s="66"/>
      <c r="BMQ20" s="66"/>
      <c r="BMT20" s="66"/>
      <c r="BMZ20" s="66"/>
      <c r="BNF20" s="66"/>
      <c r="BNI20" s="66"/>
      <c r="BNK20" s="66"/>
      <c r="BNM20" s="66"/>
      <c r="BNN20" s="66"/>
      <c r="BNO20" s="66"/>
      <c r="BNP20" s="66"/>
      <c r="BNQ20" s="66"/>
      <c r="BNR20" s="66"/>
      <c r="BOJ20" s="66"/>
      <c r="BOK20" s="66"/>
      <c r="BON20" s="66"/>
      <c r="BOQ20" s="66"/>
      <c r="BOS20" s="66"/>
      <c r="BOU20" s="66"/>
      <c r="BOX20" s="66"/>
      <c r="BPA20" s="66"/>
      <c r="BPD20" s="66"/>
      <c r="BPH20" s="66"/>
      <c r="BPK20" s="66"/>
      <c r="BPN20" s="66"/>
      <c r="BPV20" s="66"/>
      <c r="BQH20" s="66"/>
      <c r="BQI20" s="66"/>
      <c r="BQJ20" s="66"/>
      <c r="BQK20" s="66"/>
      <c r="BQL20" s="66"/>
      <c r="BQM20" s="66"/>
      <c r="BQN20" s="66"/>
      <c r="BQO20" s="66"/>
      <c r="BQP20" s="66"/>
      <c r="BQQ20" s="66"/>
      <c r="BQR20" s="66"/>
      <c r="BQS20" s="66"/>
      <c r="BQT20" s="66"/>
      <c r="BQU20" s="66"/>
      <c r="BQV20" s="66"/>
      <c r="BQW20" s="66"/>
      <c r="BQX20" s="66"/>
      <c r="BQY20" s="66"/>
      <c r="BQZ20" s="66"/>
      <c r="BRA20" s="66"/>
      <c r="BRB20" s="66"/>
      <c r="BRC20" s="66"/>
      <c r="BRD20" s="66"/>
      <c r="BRE20" s="66"/>
      <c r="BRF20" s="66"/>
      <c r="BRG20" s="66"/>
      <c r="BRI20" s="66"/>
      <c r="BRJ20" s="66"/>
      <c r="BRK20" s="66"/>
      <c r="BRL20" s="66"/>
      <c r="BRM20" s="66"/>
      <c r="BRN20" s="66"/>
      <c r="BRO20" s="66"/>
      <c r="BRP20" s="66"/>
      <c r="BRQ20" s="66"/>
      <c r="BRR20" s="66"/>
      <c r="BRS20" s="66"/>
      <c r="BRT20" s="66"/>
      <c r="BRU20" s="66"/>
      <c r="BRX20" s="66"/>
      <c r="BSA20" s="66"/>
      <c r="BSD20" s="66"/>
      <c r="BSG20" s="66"/>
      <c r="BSJ20" s="66"/>
      <c r="BSM20" s="66"/>
      <c r="BSV20" s="66"/>
      <c r="BSY20" s="66"/>
      <c r="BTB20" s="66"/>
      <c r="BTE20" s="66"/>
      <c r="BTN20" s="66"/>
      <c r="BTT20" s="66"/>
      <c r="BTW20" s="66"/>
      <c r="BTZ20" s="66"/>
      <c r="BUC20" s="66"/>
      <c r="BUI20" s="66"/>
      <c r="BUR20" s="66"/>
      <c r="BUT20" s="66"/>
      <c r="BUU20" s="66"/>
      <c r="BUW20" s="66"/>
      <c r="BUZ20" s="66"/>
      <c r="BVC20" s="66"/>
      <c r="BVF20" s="66"/>
      <c r="BVI20" s="66"/>
      <c r="BVL20" s="66"/>
      <c r="BVN20" s="66"/>
      <c r="BVP20" s="66"/>
      <c r="BVS20" s="66"/>
      <c r="BVV20" s="66"/>
      <c r="BVY20" s="66"/>
      <c r="BWB20" s="66"/>
      <c r="BWE20" s="66"/>
      <c r="BWH20" s="66"/>
      <c r="BWK20" s="66"/>
      <c r="BWM20" s="66"/>
      <c r="BWP20" s="66"/>
      <c r="BWV20" s="66"/>
      <c r="BXB20" s="66"/>
      <c r="BXE20" s="66"/>
      <c r="BXG20" s="66"/>
      <c r="BXI20" s="66"/>
      <c r="BXJ20" s="66"/>
      <c r="BXK20" s="66"/>
      <c r="BXL20" s="66"/>
      <c r="BXM20" s="66"/>
      <c r="BXN20" s="66"/>
      <c r="BYF20" s="66"/>
      <c r="BYG20" s="66"/>
      <c r="BYJ20" s="66"/>
      <c r="BYM20" s="66"/>
      <c r="BYO20" s="66"/>
      <c r="BYQ20" s="66"/>
      <c r="BYT20" s="66"/>
      <c r="BYW20" s="66"/>
      <c r="BYZ20" s="66"/>
      <c r="BZD20" s="66"/>
      <c r="BZG20" s="66"/>
      <c r="BZJ20" s="66"/>
      <c r="BZR20" s="66"/>
      <c r="CAD20" s="66"/>
      <c r="CAE20" s="66"/>
      <c r="CAF20" s="66"/>
      <c r="CAG20" s="66"/>
      <c r="CAH20" s="66"/>
      <c r="CAI20" s="66"/>
      <c r="CAJ20" s="66"/>
      <c r="CAK20" s="66"/>
      <c r="CAL20" s="66"/>
      <c r="CAM20" s="66"/>
      <c r="CAN20" s="66"/>
      <c r="CAO20" s="66"/>
      <c r="CAP20" s="66"/>
      <c r="CAQ20" s="66"/>
      <c r="CAR20" s="66"/>
      <c r="CAS20" s="66"/>
      <c r="CAT20" s="66"/>
      <c r="CAU20" s="66"/>
      <c r="CAV20" s="66"/>
      <c r="CAW20" s="66"/>
      <c r="CAX20" s="66"/>
      <c r="CAY20" s="66"/>
      <c r="CAZ20" s="66"/>
      <c r="CBA20" s="66"/>
      <c r="CBB20" s="66"/>
      <c r="CBC20" s="66"/>
      <c r="CBE20" s="66"/>
      <c r="CBF20" s="66"/>
      <c r="CBG20" s="66"/>
      <c r="CBH20" s="66"/>
      <c r="CBI20" s="66"/>
      <c r="CBJ20" s="66"/>
      <c r="CBK20" s="66"/>
      <c r="CBL20" s="66"/>
      <c r="CBM20" s="66"/>
      <c r="CBN20" s="66"/>
      <c r="CBO20" s="66"/>
      <c r="CBP20" s="66"/>
      <c r="CBQ20" s="66"/>
      <c r="CBT20" s="66"/>
      <c r="CBW20" s="66"/>
      <c r="CBZ20" s="66"/>
      <c r="CCC20" s="66"/>
      <c r="CCF20" s="66"/>
      <c r="CCI20" s="66"/>
      <c r="CCR20" s="66"/>
      <c r="CCU20" s="66"/>
      <c r="CCX20" s="66"/>
      <c r="CDA20" s="66"/>
      <c r="CDJ20" s="66"/>
      <c r="CDP20" s="66"/>
      <c r="CDS20" s="66"/>
      <c r="CDV20" s="66"/>
      <c r="CDY20" s="66"/>
      <c r="CEE20" s="66"/>
      <c r="CEN20" s="66"/>
      <c r="CEP20" s="66"/>
      <c r="CEQ20" s="66"/>
      <c r="CES20" s="66"/>
      <c r="CEV20" s="66"/>
      <c r="CEY20" s="66"/>
      <c r="CFB20" s="66"/>
      <c r="CFE20" s="66"/>
      <c r="CFH20" s="66"/>
      <c r="CFJ20" s="66"/>
      <c r="CFL20" s="66"/>
      <c r="CFO20" s="66"/>
      <c r="CFR20" s="66"/>
      <c r="CFU20" s="66"/>
      <c r="CFX20" s="66"/>
      <c r="CGA20" s="66"/>
      <c r="CGD20" s="66"/>
      <c r="CGG20" s="66"/>
      <c r="CGI20" s="66"/>
      <c r="CGL20" s="66"/>
      <c r="CGR20" s="66"/>
      <c r="CGX20" s="66"/>
      <c r="CHA20" s="66"/>
      <c r="CHC20" s="66"/>
      <c r="CHE20" s="66"/>
      <c r="CHF20" s="66"/>
      <c r="CHG20" s="66"/>
      <c r="CHH20" s="66"/>
      <c r="CHI20" s="66"/>
      <c r="CHJ20" s="66"/>
      <c r="CIB20" s="66"/>
      <c r="CIC20" s="66"/>
      <c r="CIF20" s="66"/>
      <c r="CII20" s="66"/>
      <c r="CIK20" s="66"/>
      <c r="CIM20" s="66"/>
      <c r="CIP20" s="66"/>
      <c r="CIS20" s="66"/>
      <c r="CIV20" s="66"/>
      <c r="CIZ20" s="66"/>
      <c r="CJC20" s="66"/>
      <c r="CJF20" s="66"/>
      <c r="CJN20" s="66"/>
      <c r="CJZ20" s="66"/>
      <c r="CKA20" s="66"/>
      <c r="CKB20" s="66"/>
      <c r="CKC20" s="66"/>
      <c r="CKD20" s="66"/>
      <c r="CKE20" s="66"/>
      <c r="CKF20" s="66"/>
      <c r="CKG20" s="66"/>
      <c r="CKH20" s="66"/>
      <c r="CKI20" s="66"/>
      <c r="CKJ20" s="66"/>
      <c r="CKK20" s="66"/>
      <c r="CKL20" s="66"/>
      <c r="CKM20" s="66"/>
      <c r="CKN20" s="66"/>
      <c r="CKO20" s="66"/>
      <c r="CKP20" s="66"/>
      <c r="CKQ20" s="66"/>
      <c r="CKR20" s="66"/>
      <c r="CKS20" s="66"/>
      <c r="CKT20" s="66"/>
      <c r="CKU20" s="66"/>
      <c r="CKV20" s="66"/>
      <c r="CKW20" s="66"/>
      <c r="CKX20" s="66"/>
      <c r="CKY20" s="66"/>
      <c r="CLA20" s="66"/>
      <c r="CLB20" s="66"/>
      <c r="CLC20" s="66"/>
      <c r="CLD20" s="66"/>
      <c r="CLE20" s="66"/>
      <c r="CLF20" s="66"/>
      <c r="CLG20" s="66"/>
      <c r="CLH20" s="66"/>
      <c r="CLI20" s="66"/>
      <c r="CLJ20" s="66"/>
      <c r="CLK20" s="66"/>
      <c r="CLL20" s="66"/>
      <c r="CLM20" s="66"/>
      <c r="CLP20" s="66"/>
      <c r="CLS20" s="66"/>
      <c r="CLV20" s="66"/>
      <c r="CLY20" s="66"/>
      <c r="CMB20" s="66"/>
      <c r="CME20" s="66"/>
      <c r="CMN20" s="66"/>
      <c r="CMQ20" s="66"/>
      <c r="CMT20" s="66"/>
      <c r="CMW20" s="66"/>
      <c r="CNF20" s="66"/>
      <c r="CNL20" s="66"/>
      <c r="CNO20" s="66"/>
      <c r="CNR20" s="66"/>
      <c r="CNU20" s="66"/>
      <c r="COA20" s="66"/>
      <c r="COJ20" s="66"/>
      <c r="COL20" s="66"/>
      <c r="COM20" s="66"/>
      <c r="COO20" s="66"/>
      <c r="COR20" s="66"/>
      <c r="COU20" s="66"/>
      <c r="COX20" s="66"/>
      <c r="CPA20" s="66"/>
      <c r="CPD20" s="66"/>
      <c r="CPF20" s="66"/>
      <c r="CPH20" s="66"/>
      <c r="CPK20" s="66"/>
      <c r="CPN20" s="66"/>
      <c r="CPQ20" s="66"/>
      <c r="CPT20" s="66"/>
      <c r="CPW20" s="66"/>
      <c r="CPZ20" s="66"/>
      <c r="CQC20" s="66"/>
      <c r="CQE20" s="66"/>
      <c r="CQH20" s="66"/>
      <c r="CQN20" s="66"/>
      <c r="CQT20" s="66"/>
      <c r="CQW20" s="66"/>
      <c r="CQY20" s="66"/>
      <c r="CRA20" s="66"/>
      <c r="CRB20" s="66"/>
      <c r="CRC20" s="66"/>
      <c r="CRD20" s="66"/>
      <c r="CRE20" s="66"/>
      <c r="CRF20" s="66"/>
      <c r="CRX20" s="66"/>
      <c r="CRY20" s="66"/>
      <c r="CSB20" s="66"/>
      <c r="CSE20" s="66"/>
      <c r="CSG20" s="66"/>
      <c r="CSI20" s="66"/>
      <c r="CSL20" s="66"/>
      <c r="CSO20" s="66"/>
      <c r="CSR20" s="66"/>
      <c r="CSV20" s="66"/>
      <c r="CSY20" s="66"/>
      <c r="CTB20" s="66"/>
      <c r="CTJ20" s="66"/>
      <c r="CTV20" s="66"/>
      <c r="CTW20" s="66"/>
      <c r="CTX20" s="66"/>
      <c r="CTY20" s="66"/>
      <c r="CTZ20" s="66"/>
      <c r="CUA20" s="66"/>
      <c r="CUB20" s="66"/>
      <c r="CUC20" s="66"/>
      <c r="CUD20" s="66"/>
      <c r="CUE20" s="66"/>
      <c r="CUF20" s="66"/>
      <c r="CUG20" s="66"/>
      <c r="CUH20" s="66"/>
      <c r="CUI20" s="66"/>
      <c r="CUJ20" s="66"/>
      <c r="CUK20" s="66"/>
      <c r="CUL20" s="66"/>
      <c r="CUM20" s="66"/>
      <c r="CUN20" s="66"/>
      <c r="CUO20" s="66"/>
      <c r="CUP20" s="66"/>
      <c r="CUQ20" s="66"/>
      <c r="CUR20" s="66"/>
      <c r="CUS20" s="66"/>
      <c r="CUT20" s="66"/>
      <c r="CUU20" s="66"/>
      <c r="CUW20" s="66"/>
      <c r="CUX20" s="66"/>
      <c r="CUY20" s="66"/>
      <c r="CUZ20" s="66"/>
      <c r="CVA20" s="66"/>
      <c r="CVB20" s="66"/>
      <c r="CVC20" s="66"/>
      <c r="CVD20" s="66"/>
      <c r="CVE20" s="66"/>
      <c r="CVF20" s="66"/>
      <c r="CVG20" s="66"/>
      <c r="CVH20" s="66"/>
      <c r="CVI20" s="66"/>
      <c r="CVL20" s="66"/>
      <c r="CVO20" s="66"/>
      <c r="CVR20" s="66"/>
      <c r="CVU20" s="66"/>
      <c r="CVX20" s="66"/>
      <c r="CWA20" s="66"/>
      <c r="CWJ20" s="66"/>
      <c r="CWM20" s="66"/>
      <c r="CWP20" s="66"/>
      <c r="CWS20" s="66"/>
      <c r="CXB20" s="66"/>
      <c r="CXH20" s="66"/>
      <c r="CXK20" s="66"/>
      <c r="CXN20" s="66"/>
      <c r="CXQ20" s="66"/>
      <c r="CXW20" s="66"/>
      <c r="CYF20" s="66"/>
      <c r="CYH20" s="66"/>
      <c r="CYI20" s="66"/>
      <c r="CYK20" s="66"/>
      <c r="CYN20" s="66"/>
      <c r="CYQ20" s="66"/>
      <c r="CYT20" s="66"/>
      <c r="CYW20" s="66"/>
      <c r="CYZ20" s="66"/>
      <c r="CZB20" s="66"/>
      <c r="CZD20" s="66"/>
      <c r="CZG20" s="66"/>
      <c r="CZJ20" s="66"/>
      <c r="CZM20" s="66"/>
      <c r="CZP20" s="66"/>
      <c r="CZS20" s="66"/>
      <c r="CZV20" s="66"/>
      <c r="CZY20" s="66"/>
      <c r="DAA20" s="66"/>
      <c r="DAD20" s="66"/>
      <c r="DAJ20" s="66"/>
      <c r="DAP20" s="66"/>
      <c r="DAS20" s="66"/>
      <c r="DAU20" s="66"/>
      <c r="DAW20" s="66"/>
      <c r="DAX20" s="66"/>
      <c r="DAY20" s="66"/>
      <c r="DAZ20" s="66"/>
      <c r="DBA20" s="66"/>
      <c r="DBB20" s="66"/>
      <c r="DBT20" s="66"/>
      <c r="DBU20" s="66"/>
      <c r="DBX20" s="66"/>
      <c r="DCA20" s="66"/>
      <c r="DCC20" s="66"/>
      <c r="DCE20" s="66"/>
      <c r="DCH20" s="66"/>
      <c r="DCK20" s="66"/>
      <c r="DCN20" s="66"/>
      <c r="DCR20" s="66"/>
      <c r="DCU20" s="66"/>
      <c r="DCX20" s="66"/>
      <c r="DDF20" s="66"/>
      <c r="DDR20" s="66"/>
      <c r="DDS20" s="66"/>
      <c r="DDT20" s="66"/>
      <c r="DDU20" s="66"/>
      <c r="DDV20" s="66"/>
      <c r="DDW20" s="66"/>
      <c r="DDX20" s="66"/>
      <c r="DDY20" s="66"/>
      <c r="DDZ20" s="66"/>
      <c r="DEA20" s="66"/>
      <c r="DEB20" s="66"/>
      <c r="DEC20" s="66"/>
      <c r="DED20" s="66"/>
      <c r="DEE20" s="66"/>
      <c r="DEF20" s="66"/>
      <c r="DEG20" s="66"/>
      <c r="DEH20" s="66"/>
      <c r="DEI20" s="66"/>
      <c r="DEJ20" s="66"/>
      <c r="DEK20" s="66"/>
      <c r="DEL20" s="66"/>
      <c r="DEM20" s="66"/>
      <c r="DEN20" s="66"/>
      <c r="DEO20" s="66"/>
      <c r="DEP20" s="66"/>
      <c r="DEQ20" s="66"/>
      <c r="DES20" s="66"/>
      <c r="DET20" s="66"/>
      <c r="DEU20" s="66"/>
      <c r="DEV20" s="66"/>
      <c r="DEW20" s="66"/>
      <c r="DEX20" s="66"/>
      <c r="DEY20" s="66"/>
      <c r="DEZ20" s="66"/>
      <c r="DFA20" s="66"/>
      <c r="DFB20" s="66"/>
      <c r="DFC20" s="66"/>
      <c r="DFD20" s="66"/>
      <c r="DFE20" s="66"/>
      <c r="DFH20" s="66"/>
      <c r="DFK20" s="66"/>
      <c r="DFN20" s="66"/>
      <c r="DFQ20" s="66"/>
      <c r="DFT20" s="66"/>
      <c r="DFW20" s="66"/>
      <c r="DGF20" s="66"/>
      <c r="DGI20" s="66"/>
      <c r="DGL20" s="66"/>
      <c r="DGO20" s="66"/>
      <c r="DGX20" s="66"/>
      <c r="DHD20" s="66"/>
      <c r="DHG20" s="66"/>
      <c r="DHJ20" s="66"/>
      <c r="DHM20" s="66"/>
      <c r="DHS20" s="66"/>
      <c r="DIB20" s="66"/>
      <c r="DID20" s="66"/>
      <c r="DIE20" s="66"/>
      <c r="DIG20" s="66"/>
      <c r="DIJ20" s="66"/>
      <c r="DIM20" s="66"/>
      <c r="DIP20" s="66"/>
      <c r="DIS20" s="66"/>
      <c r="DIV20" s="66"/>
      <c r="DIX20" s="66"/>
      <c r="DIZ20" s="66"/>
      <c r="DJC20" s="66"/>
      <c r="DJF20" s="66"/>
      <c r="DJI20" s="66"/>
      <c r="DJL20" s="66"/>
      <c r="DJO20" s="66"/>
      <c r="DJR20" s="66"/>
      <c r="DJU20" s="66"/>
      <c r="DJW20" s="66"/>
      <c r="DJZ20" s="66"/>
      <c r="DKF20" s="66"/>
      <c r="DKL20" s="66"/>
      <c r="DKO20" s="66"/>
      <c r="DKQ20" s="66"/>
      <c r="DKS20" s="66"/>
      <c r="DKT20" s="66"/>
      <c r="DKU20" s="66"/>
      <c r="DKV20" s="66"/>
      <c r="DKW20" s="66"/>
      <c r="DKX20" s="66"/>
      <c r="DLP20" s="66"/>
      <c r="DLQ20" s="66"/>
      <c r="DLT20" s="66"/>
      <c r="DLW20" s="66"/>
      <c r="DLY20" s="66"/>
      <c r="DMA20" s="66"/>
      <c r="DMD20" s="66"/>
      <c r="DMG20" s="66"/>
      <c r="DMJ20" s="66"/>
      <c r="DMN20" s="66"/>
      <c r="DMQ20" s="66"/>
      <c r="DMT20" s="66"/>
      <c r="DNB20" s="66"/>
      <c r="DNN20" s="66"/>
      <c r="DNO20" s="66"/>
      <c r="DNP20" s="66"/>
      <c r="DNQ20" s="66"/>
      <c r="DNR20" s="66"/>
      <c r="DNS20" s="66"/>
      <c r="DNT20" s="66"/>
      <c r="DNU20" s="66"/>
      <c r="DNV20" s="66"/>
      <c r="DNW20" s="66"/>
      <c r="DNX20" s="66"/>
      <c r="DNY20" s="66"/>
      <c r="DNZ20" s="66"/>
      <c r="DOA20" s="66"/>
      <c r="DOB20" s="66"/>
      <c r="DOC20" s="66"/>
      <c r="DOD20" s="66"/>
      <c r="DOE20" s="66"/>
      <c r="DOF20" s="66"/>
      <c r="DOG20" s="66"/>
      <c r="DOH20" s="66"/>
      <c r="DOI20" s="66"/>
      <c r="DOJ20" s="66"/>
      <c r="DOK20" s="66"/>
      <c r="DOL20" s="66"/>
      <c r="DOM20" s="66"/>
      <c r="DOO20" s="66"/>
      <c r="DOP20" s="66"/>
      <c r="DOQ20" s="66"/>
      <c r="DOR20" s="66"/>
      <c r="DOS20" s="66"/>
      <c r="DOT20" s="66"/>
      <c r="DOU20" s="66"/>
      <c r="DOV20" s="66"/>
      <c r="DOW20" s="66"/>
      <c r="DOX20" s="66"/>
      <c r="DOY20" s="66"/>
      <c r="DOZ20" s="66"/>
      <c r="DPA20" s="66"/>
      <c r="DPD20" s="66"/>
      <c r="DPG20" s="66"/>
      <c r="DPJ20" s="66"/>
      <c r="DPM20" s="66"/>
      <c r="DPP20" s="66"/>
      <c r="DPS20" s="66"/>
      <c r="DQB20" s="66"/>
      <c r="DQE20" s="66"/>
      <c r="DQH20" s="66"/>
      <c r="DQK20" s="66"/>
      <c r="DQT20" s="66"/>
      <c r="DQZ20" s="66"/>
      <c r="DRC20" s="66"/>
      <c r="DRF20" s="66"/>
      <c r="DRI20" s="66"/>
      <c r="DRO20" s="66"/>
      <c r="DRX20" s="66"/>
      <c r="DRZ20" s="66"/>
      <c r="DSA20" s="66"/>
      <c r="DSC20" s="66"/>
      <c r="DSF20" s="66"/>
      <c r="DSI20" s="66"/>
      <c r="DSL20" s="66"/>
      <c r="DSO20" s="66"/>
      <c r="DSR20" s="66"/>
      <c r="DST20" s="66"/>
      <c r="DSV20" s="66"/>
      <c r="DSY20" s="66"/>
      <c r="DTB20" s="66"/>
      <c r="DTE20" s="66"/>
      <c r="DTH20" s="66"/>
      <c r="DTK20" s="66"/>
      <c r="DTN20" s="66"/>
      <c r="DTQ20" s="66"/>
      <c r="DTS20" s="66"/>
      <c r="DTV20" s="66"/>
      <c r="DUB20" s="66"/>
      <c r="DUH20" s="66"/>
      <c r="DUK20" s="66"/>
      <c r="DUM20" s="66"/>
      <c r="DUO20" s="66"/>
      <c r="DUP20" s="66"/>
      <c r="DUQ20" s="66"/>
      <c r="DUR20" s="66"/>
      <c r="DUS20" s="66"/>
      <c r="DUT20" s="66"/>
      <c r="DVL20" s="66"/>
      <c r="DVM20" s="66"/>
      <c r="DVP20" s="66"/>
      <c r="DVS20" s="66"/>
      <c r="DVU20" s="66"/>
      <c r="DVW20" s="66"/>
      <c r="DVZ20" s="66"/>
      <c r="DWC20" s="66"/>
      <c r="DWF20" s="66"/>
      <c r="DWJ20" s="66"/>
      <c r="DWM20" s="66"/>
      <c r="DWP20" s="66"/>
      <c r="DWX20" s="66"/>
      <c r="DXJ20" s="66"/>
      <c r="DXK20" s="66"/>
      <c r="DXL20" s="66"/>
      <c r="DXM20" s="66"/>
      <c r="DXN20" s="66"/>
      <c r="DXO20" s="66"/>
      <c r="DXP20" s="66"/>
      <c r="DXQ20" s="66"/>
      <c r="DXR20" s="66"/>
      <c r="DXS20" s="66"/>
      <c r="DXT20" s="66"/>
      <c r="DXU20" s="66"/>
      <c r="DXV20" s="66"/>
      <c r="DXW20" s="66"/>
      <c r="DXX20" s="66"/>
      <c r="DXY20" s="66"/>
      <c r="DXZ20" s="66"/>
      <c r="DYA20" s="66"/>
      <c r="DYB20" s="66"/>
      <c r="DYC20" s="66"/>
      <c r="DYD20" s="66"/>
      <c r="DYE20" s="66"/>
      <c r="DYF20" s="66"/>
      <c r="DYG20" s="66"/>
      <c r="DYH20" s="66"/>
      <c r="DYI20" s="66"/>
      <c r="DYK20" s="66"/>
      <c r="DYL20" s="66"/>
      <c r="DYM20" s="66"/>
      <c r="DYN20" s="66"/>
      <c r="DYO20" s="66"/>
      <c r="DYP20" s="66"/>
      <c r="DYQ20" s="66"/>
      <c r="DYR20" s="66"/>
      <c r="DYS20" s="66"/>
      <c r="DYT20" s="66"/>
      <c r="DYU20" s="66"/>
      <c r="DYV20" s="66"/>
      <c r="DYW20" s="66"/>
      <c r="DYZ20" s="66"/>
      <c r="DZC20" s="66"/>
      <c r="DZF20" s="66"/>
      <c r="DZI20" s="66"/>
      <c r="DZL20" s="66"/>
      <c r="DZO20" s="66"/>
      <c r="DZX20" s="66"/>
      <c r="EAA20" s="66"/>
      <c r="EAD20" s="66"/>
      <c r="EAG20" s="66"/>
      <c r="EAP20" s="66"/>
      <c r="EAV20" s="66"/>
      <c r="EAY20" s="66"/>
      <c r="EBB20" s="66"/>
      <c r="EBE20" s="66"/>
      <c r="EBK20" s="66"/>
      <c r="EBT20" s="66"/>
      <c r="EBV20" s="66"/>
      <c r="EBW20" s="66"/>
      <c r="EBY20" s="66"/>
      <c r="ECB20" s="66"/>
      <c r="ECE20" s="66"/>
      <c r="ECH20" s="66"/>
      <c r="ECK20" s="66"/>
      <c r="ECN20" s="66"/>
      <c r="ECP20" s="66"/>
      <c r="ECR20" s="66"/>
      <c r="ECU20" s="66"/>
      <c r="ECX20" s="66"/>
      <c r="EDA20" s="66"/>
      <c r="EDD20" s="66"/>
      <c r="EDG20" s="66"/>
      <c r="EDJ20" s="66"/>
      <c r="EDM20" s="66"/>
      <c r="EDO20" s="66"/>
      <c r="EDR20" s="66"/>
      <c r="EDX20" s="66"/>
      <c r="EED20" s="66"/>
      <c r="EEG20" s="66"/>
      <c r="EEI20" s="66"/>
      <c r="EEK20" s="66"/>
      <c r="EEL20" s="66"/>
      <c r="EEM20" s="66"/>
      <c r="EEN20" s="66"/>
      <c r="EEO20" s="66"/>
      <c r="EEP20" s="66"/>
      <c r="EFH20" s="66"/>
      <c r="EFI20" s="66"/>
      <c r="EFL20" s="66"/>
      <c r="EFO20" s="66"/>
      <c r="EFQ20" s="66"/>
      <c r="EFS20" s="66"/>
      <c r="EFV20" s="66"/>
      <c r="EFY20" s="66"/>
      <c r="EGB20" s="66"/>
      <c r="EGF20" s="66"/>
      <c r="EGI20" s="66"/>
      <c r="EGL20" s="66"/>
      <c r="EGT20" s="66"/>
      <c r="EHF20" s="66"/>
      <c r="EHG20" s="66"/>
      <c r="EHH20" s="66"/>
      <c r="EHI20" s="66"/>
      <c r="EHJ20" s="66"/>
      <c r="EHK20" s="66"/>
      <c r="EHL20" s="66"/>
      <c r="EHM20" s="66"/>
      <c r="EHN20" s="66"/>
      <c r="EHO20" s="66"/>
      <c r="EHP20" s="66"/>
      <c r="EHQ20" s="66"/>
      <c r="EHR20" s="66"/>
      <c r="EHS20" s="66"/>
      <c r="EHT20" s="66"/>
      <c r="EHU20" s="66"/>
      <c r="EHV20" s="66"/>
      <c r="EHW20" s="66"/>
      <c r="EHX20" s="66"/>
      <c r="EHY20" s="66"/>
      <c r="EHZ20" s="66"/>
      <c r="EIA20" s="66"/>
      <c r="EIB20" s="66"/>
      <c r="EIC20" s="66"/>
      <c r="EID20" s="66"/>
      <c r="EIE20" s="66"/>
      <c r="EIG20" s="66"/>
      <c r="EIH20" s="66"/>
      <c r="EII20" s="66"/>
      <c r="EIJ20" s="66"/>
      <c r="EIK20" s="66"/>
      <c r="EIL20" s="66"/>
      <c r="EIM20" s="66"/>
      <c r="EIN20" s="66"/>
      <c r="EIO20" s="66"/>
      <c r="EIP20" s="66"/>
      <c r="EIQ20" s="66"/>
      <c r="EIR20" s="66"/>
      <c r="EIS20" s="66"/>
      <c r="EIV20" s="66"/>
      <c r="EIY20" s="66"/>
      <c r="EJB20" s="66"/>
      <c r="EJE20" s="66"/>
      <c r="EJH20" s="66"/>
      <c r="EJK20" s="66"/>
      <c r="EJT20" s="66"/>
      <c r="EJW20" s="66"/>
      <c r="EJZ20" s="66"/>
      <c r="EKC20" s="66"/>
      <c r="EKL20" s="66"/>
      <c r="EKR20" s="66"/>
      <c r="EKU20" s="66"/>
      <c r="EKX20" s="66"/>
      <c r="ELA20" s="66"/>
      <c r="ELG20" s="66"/>
      <c r="ELP20" s="66"/>
      <c r="ELR20" s="66"/>
      <c r="ELS20" s="66"/>
      <c r="ELU20" s="66"/>
      <c r="ELX20" s="66"/>
      <c r="EMA20" s="66"/>
      <c r="EMD20" s="66"/>
      <c r="EMG20" s="66"/>
      <c r="EMJ20" s="66"/>
      <c r="EML20" s="66"/>
      <c r="EMN20" s="66"/>
      <c r="EMQ20" s="66"/>
      <c r="EMT20" s="66"/>
      <c r="EMW20" s="66"/>
      <c r="EMZ20" s="66"/>
      <c r="ENC20" s="66"/>
      <c r="ENF20" s="66"/>
      <c r="ENI20" s="66"/>
      <c r="ENK20" s="66"/>
      <c r="ENN20" s="66"/>
      <c r="ENT20" s="66"/>
      <c r="ENZ20" s="66"/>
      <c r="EOC20" s="66"/>
      <c r="EOE20" s="66"/>
      <c r="EOG20" s="66"/>
      <c r="EOH20" s="66"/>
      <c r="EOI20" s="66"/>
      <c r="EOJ20" s="66"/>
      <c r="EOK20" s="66"/>
      <c r="EOL20" s="66"/>
      <c r="EPD20" s="66"/>
      <c r="EPE20" s="66"/>
      <c r="EPH20" s="66"/>
      <c r="EPK20" s="66"/>
      <c r="EPM20" s="66"/>
      <c r="EPO20" s="66"/>
      <c r="EPR20" s="66"/>
      <c r="EPU20" s="66"/>
      <c r="EPX20" s="66"/>
      <c r="EQB20" s="66"/>
      <c r="EQE20" s="66"/>
      <c r="EQH20" s="66"/>
      <c r="EQP20" s="66"/>
      <c r="ERB20" s="66"/>
      <c r="ERC20" s="66"/>
      <c r="ERD20" s="66"/>
      <c r="ERE20" s="66"/>
      <c r="ERF20" s="66"/>
      <c r="ERG20" s="66"/>
      <c r="ERH20" s="66"/>
      <c r="ERI20" s="66"/>
      <c r="ERJ20" s="66"/>
      <c r="ERK20" s="66"/>
      <c r="ERL20" s="66"/>
      <c r="ERM20" s="66"/>
      <c r="ERN20" s="66"/>
      <c r="ERO20" s="66"/>
      <c r="ERP20" s="66"/>
      <c r="ERQ20" s="66"/>
      <c r="ERR20" s="66"/>
      <c r="ERS20" s="66"/>
      <c r="ERT20" s="66"/>
      <c r="ERU20" s="66"/>
      <c r="ERV20" s="66"/>
      <c r="ERW20" s="66"/>
      <c r="ERX20" s="66"/>
      <c r="ERY20" s="66"/>
      <c r="ERZ20" s="66"/>
      <c r="ESA20" s="66"/>
      <c r="ESC20" s="66"/>
      <c r="ESD20" s="66"/>
      <c r="ESE20" s="66"/>
      <c r="ESF20" s="66"/>
      <c r="ESG20" s="66"/>
      <c r="ESH20" s="66"/>
      <c r="ESI20" s="66"/>
      <c r="ESJ20" s="66"/>
      <c r="ESK20" s="66"/>
      <c r="ESL20" s="66"/>
      <c r="ESM20" s="66"/>
      <c r="ESN20" s="66"/>
      <c r="ESO20" s="66"/>
      <c r="ESR20" s="66"/>
      <c r="ESU20" s="66"/>
      <c r="ESX20" s="66"/>
      <c r="ETA20" s="66"/>
      <c r="ETD20" s="66"/>
      <c r="ETG20" s="66"/>
      <c r="ETP20" s="66"/>
      <c r="ETS20" s="66"/>
      <c r="ETV20" s="66"/>
      <c r="ETY20" s="66"/>
      <c r="EUH20" s="66"/>
      <c r="EUN20" s="66"/>
      <c r="EUQ20" s="66"/>
      <c r="EUT20" s="66"/>
      <c r="EUW20" s="66"/>
      <c r="EVC20" s="66"/>
      <c r="EVL20" s="66"/>
      <c r="EVN20" s="66"/>
      <c r="EVO20" s="66"/>
      <c r="EVQ20" s="66"/>
      <c r="EVT20" s="66"/>
      <c r="EVW20" s="66"/>
      <c r="EVZ20" s="66"/>
      <c r="EWC20" s="66"/>
      <c r="EWF20" s="66"/>
      <c r="EWH20" s="66"/>
      <c r="EWJ20" s="66"/>
      <c r="EWM20" s="66"/>
      <c r="EWP20" s="66"/>
      <c r="EWS20" s="66"/>
      <c r="EWV20" s="66"/>
      <c r="EWY20" s="66"/>
      <c r="EXB20" s="66"/>
      <c r="EXE20" s="66"/>
      <c r="EXG20" s="66"/>
      <c r="EXJ20" s="66"/>
      <c r="EXP20" s="66"/>
      <c r="EXV20" s="66"/>
      <c r="EXY20" s="66"/>
      <c r="EYA20" s="66"/>
      <c r="EYC20" s="66"/>
      <c r="EYD20" s="66"/>
      <c r="EYE20" s="66"/>
      <c r="EYF20" s="66"/>
      <c r="EYG20" s="66"/>
      <c r="EYH20" s="66"/>
      <c r="EYZ20" s="66"/>
      <c r="EZA20" s="66"/>
      <c r="EZD20" s="66"/>
      <c r="EZG20" s="66"/>
      <c r="EZI20" s="66"/>
      <c r="EZK20" s="66"/>
      <c r="EZN20" s="66"/>
      <c r="EZQ20" s="66"/>
      <c r="EZT20" s="66"/>
      <c r="EZX20" s="66"/>
      <c r="FAA20" s="66"/>
      <c r="FAD20" s="66"/>
      <c r="FAL20" s="66"/>
      <c r="FAX20" s="66"/>
      <c r="FAY20" s="66"/>
      <c r="FAZ20" s="66"/>
      <c r="FBA20" s="66"/>
      <c r="FBB20" s="66"/>
      <c r="FBC20" s="66"/>
      <c r="FBD20" s="66"/>
      <c r="FBE20" s="66"/>
      <c r="FBF20" s="66"/>
      <c r="FBG20" s="66"/>
      <c r="FBH20" s="66"/>
      <c r="FBI20" s="66"/>
      <c r="FBJ20" s="66"/>
      <c r="FBK20" s="66"/>
      <c r="FBL20" s="66"/>
      <c r="FBM20" s="66"/>
      <c r="FBN20" s="66"/>
      <c r="FBO20" s="66"/>
      <c r="FBP20" s="66"/>
      <c r="FBQ20" s="66"/>
      <c r="FBR20" s="66"/>
      <c r="FBS20" s="66"/>
      <c r="FBT20" s="66"/>
      <c r="FBU20" s="66"/>
      <c r="FBV20" s="66"/>
      <c r="FBW20" s="66"/>
      <c r="FBY20" s="66"/>
      <c r="FBZ20" s="66"/>
      <c r="FCA20" s="66"/>
      <c r="FCB20" s="66"/>
      <c r="FCC20" s="66"/>
      <c r="FCD20" s="66"/>
      <c r="FCE20" s="66"/>
      <c r="FCF20" s="66"/>
      <c r="FCG20" s="66"/>
      <c r="FCH20" s="66"/>
      <c r="FCI20" s="66"/>
      <c r="FCJ20" s="66"/>
      <c r="FCK20" s="66"/>
      <c r="FCN20" s="66"/>
      <c r="FCQ20" s="66"/>
      <c r="FCT20" s="66"/>
      <c r="FCW20" s="66"/>
      <c r="FCZ20" s="66"/>
      <c r="FDC20" s="66"/>
      <c r="FDL20" s="66"/>
      <c r="FDO20" s="66"/>
      <c r="FDR20" s="66"/>
      <c r="FDU20" s="66"/>
      <c r="FED20" s="66"/>
      <c r="FEJ20" s="66"/>
      <c r="FEM20" s="66"/>
      <c r="FEP20" s="66"/>
      <c r="FES20" s="66"/>
      <c r="FEY20" s="66"/>
      <c r="FFH20" s="66"/>
      <c r="FFJ20" s="66"/>
      <c r="FFK20" s="66"/>
      <c r="FFM20" s="66"/>
      <c r="FFP20" s="66"/>
      <c r="FFS20" s="66"/>
      <c r="FFV20" s="66"/>
      <c r="FFY20" s="66"/>
      <c r="FGB20" s="66"/>
      <c r="FGD20" s="66"/>
      <c r="FGF20" s="66"/>
      <c r="FGI20" s="66"/>
      <c r="FGL20" s="66"/>
      <c r="FGO20" s="66"/>
      <c r="FGR20" s="66"/>
      <c r="FGU20" s="66"/>
      <c r="FGX20" s="66"/>
      <c r="FHA20" s="66"/>
      <c r="FHC20" s="66"/>
      <c r="FHF20" s="66"/>
      <c r="FHL20" s="66"/>
      <c r="FHR20" s="66"/>
      <c r="FHU20" s="66"/>
      <c r="FHW20" s="66"/>
      <c r="FHY20" s="66"/>
      <c r="FHZ20" s="66"/>
      <c r="FIA20" s="66"/>
      <c r="FIB20" s="66"/>
      <c r="FIC20" s="66"/>
      <c r="FID20" s="66"/>
      <c r="FIV20" s="66"/>
      <c r="FIW20" s="66"/>
      <c r="FIZ20" s="66"/>
      <c r="FJC20" s="66"/>
      <c r="FJE20" s="66"/>
      <c r="FJG20" s="66"/>
      <c r="FJJ20" s="66"/>
      <c r="FJM20" s="66"/>
      <c r="FJP20" s="66"/>
      <c r="FJT20" s="66"/>
      <c r="FJW20" s="66"/>
      <c r="FJZ20" s="66"/>
      <c r="FKH20" s="66"/>
      <c r="FKT20" s="66"/>
      <c r="FKU20" s="66"/>
      <c r="FKV20" s="66"/>
      <c r="FKW20" s="66"/>
      <c r="FKX20" s="66"/>
      <c r="FKY20" s="66"/>
      <c r="FKZ20" s="66"/>
      <c r="FLA20" s="66"/>
      <c r="FLB20" s="66"/>
      <c r="FLC20" s="66"/>
      <c r="FLD20" s="66"/>
      <c r="FLE20" s="66"/>
      <c r="FLF20" s="66"/>
      <c r="FLG20" s="66"/>
      <c r="FLH20" s="66"/>
      <c r="FLI20" s="66"/>
      <c r="FLJ20" s="66"/>
      <c r="FLK20" s="66"/>
      <c r="FLL20" s="66"/>
      <c r="FLM20" s="66"/>
      <c r="FLN20" s="66"/>
      <c r="FLO20" s="66"/>
      <c r="FLP20" s="66"/>
      <c r="FLQ20" s="66"/>
      <c r="FLR20" s="66"/>
      <c r="FLS20" s="66"/>
      <c r="FLU20" s="66"/>
      <c r="FLV20" s="66"/>
      <c r="FLW20" s="66"/>
      <c r="FLX20" s="66"/>
      <c r="FLY20" s="66"/>
      <c r="FLZ20" s="66"/>
      <c r="FMA20" s="66"/>
      <c r="FMB20" s="66"/>
      <c r="FMC20" s="66"/>
      <c r="FMD20" s="66"/>
      <c r="FME20" s="66"/>
      <c r="FMF20" s="66"/>
      <c r="FMG20" s="66"/>
      <c r="FMJ20" s="66"/>
      <c r="FMM20" s="66"/>
      <c r="FMP20" s="66"/>
      <c r="FMS20" s="66"/>
      <c r="FMV20" s="66"/>
      <c r="FMY20" s="66"/>
      <c r="FNH20" s="66"/>
      <c r="FNK20" s="66"/>
      <c r="FNN20" s="66"/>
      <c r="FNQ20" s="66"/>
      <c r="FNZ20" s="66"/>
      <c r="FOF20" s="66"/>
      <c r="FOI20" s="66"/>
      <c r="FOL20" s="66"/>
      <c r="FOO20" s="66"/>
      <c r="FOU20" s="66"/>
      <c r="FPD20" s="66"/>
      <c r="FPF20" s="66"/>
      <c r="FPG20" s="66"/>
      <c r="FPI20" s="66"/>
      <c r="FPL20" s="66"/>
      <c r="FPO20" s="66"/>
      <c r="FPR20" s="66"/>
      <c r="FPU20" s="66"/>
      <c r="FPX20" s="66"/>
      <c r="FPZ20" s="66"/>
      <c r="FQB20" s="66"/>
      <c r="FQE20" s="66"/>
      <c r="FQH20" s="66"/>
      <c r="FQK20" s="66"/>
      <c r="FQN20" s="66"/>
      <c r="FQQ20" s="66"/>
      <c r="FQT20" s="66"/>
      <c r="FQW20" s="66"/>
      <c r="FQY20" s="66"/>
      <c r="FRB20" s="66"/>
      <c r="FRH20" s="66"/>
      <c r="FRN20" s="66"/>
      <c r="FRQ20" s="66"/>
      <c r="FRS20" s="66"/>
      <c r="FRU20" s="66"/>
      <c r="FRV20" s="66"/>
      <c r="FRW20" s="66"/>
      <c r="FRX20" s="66"/>
      <c r="FRY20" s="66"/>
      <c r="FRZ20" s="66"/>
      <c r="FSR20" s="66"/>
      <c r="FSS20" s="66"/>
      <c r="FSV20" s="66"/>
      <c r="FSY20" s="66"/>
      <c r="FTA20" s="66"/>
      <c r="FTC20" s="66"/>
      <c r="FTF20" s="66"/>
      <c r="FTI20" s="66"/>
      <c r="FTL20" s="66"/>
      <c r="FTP20" s="66"/>
      <c r="FTS20" s="66"/>
      <c r="FTV20" s="66"/>
      <c r="FUD20" s="66"/>
      <c r="FUP20" s="66"/>
      <c r="FUQ20" s="66"/>
      <c r="FUR20" s="66"/>
      <c r="FUS20" s="66"/>
      <c r="FUT20" s="66"/>
      <c r="FUU20" s="66"/>
      <c r="FUV20" s="66"/>
      <c r="FUW20" s="66"/>
      <c r="FUX20" s="66"/>
      <c r="FUY20" s="66"/>
      <c r="FUZ20" s="66"/>
      <c r="FVA20" s="66"/>
      <c r="FVB20" s="66"/>
      <c r="FVC20" s="66"/>
      <c r="FVD20" s="66"/>
      <c r="FVE20" s="66"/>
      <c r="FVF20" s="66"/>
      <c r="FVG20" s="66"/>
      <c r="FVH20" s="66"/>
      <c r="FVI20" s="66"/>
      <c r="FVJ20" s="66"/>
      <c r="FVK20" s="66"/>
      <c r="FVL20" s="66"/>
      <c r="FVM20" s="66"/>
      <c r="FVN20" s="66"/>
      <c r="FVO20" s="66"/>
      <c r="FVQ20" s="66"/>
      <c r="FVR20" s="66"/>
      <c r="FVS20" s="66"/>
      <c r="FVT20" s="66"/>
      <c r="FVU20" s="66"/>
      <c r="FVV20" s="66"/>
      <c r="FVW20" s="66"/>
      <c r="FVX20" s="66"/>
      <c r="FVY20" s="66"/>
      <c r="FVZ20" s="66"/>
      <c r="FWA20" s="66"/>
      <c r="FWB20" s="66"/>
      <c r="FWC20" s="66"/>
      <c r="FWF20" s="66"/>
      <c r="FWI20" s="66"/>
      <c r="FWL20" s="66"/>
      <c r="FWO20" s="66"/>
      <c r="FWR20" s="66"/>
      <c r="FWU20" s="66"/>
      <c r="FXD20" s="66"/>
      <c r="FXG20" s="66"/>
      <c r="FXJ20" s="66"/>
      <c r="FXM20" s="66"/>
      <c r="FXV20" s="66"/>
      <c r="FYB20" s="66"/>
      <c r="FYE20" s="66"/>
      <c r="FYH20" s="66"/>
      <c r="FYK20" s="66"/>
      <c r="FYQ20" s="66"/>
      <c r="FYZ20" s="66"/>
      <c r="FZB20" s="66"/>
      <c r="FZC20" s="66"/>
      <c r="FZE20" s="66"/>
      <c r="FZH20" s="66"/>
      <c r="FZK20" s="66"/>
      <c r="FZN20" s="66"/>
      <c r="FZQ20" s="66"/>
      <c r="FZT20" s="66"/>
      <c r="FZV20" s="66"/>
      <c r="FZX20" s="66"/>
      <c r="GAA20" s="66"/>
      <c r="GAD20" s="66"/>
      <c r="GAG20" s="66"/>
      <c r="GAJ20" s="66"/>
      <c r="GAM20" s="66"/>
      <c r="GAP20" s="66"/>
      <c r="GAS20" s="66"/>
      <c r="GAU20" s="66"/>
      <c r="GAX20" s="66"/>
      <c r="GBD20" s="66"/>
      <c r="GBJ20" s="66"/>
      <c r="GBM20" s="66"/>
      <c r="GBO20" s="66"/>
      <c r="GBQ20" s="66"/>
      <c r="GBR20" s="66"/>
      <c r="GBS20" s="66"/>
      <c r="GBT20" s="66"/>
      <c r="GBU20" s="66"/>
      <c r="GBV20" s="66"/>
      <c r="GCN20" s="66"/>
      <c r="GCO20" s="66"/>
      <c r="GCR20" s="66"/>
      <c r="GCU20" s="66"/>
      <c r="GCW20" s="66"/>
      <c r="GCY20" s="66"/>
      <c r="GDB20" s="66"/>
      <c r="GDE20" s="66"/>
      <c r="GDH20" s="66"/>
      <c r="GDL20" s="66"/>
      <c r="GDO20" s="66"/>
      <c r="GDR20" s="66"/>
      <c r="GDZ20" s="66"/>
      <c r="GEL20" s="66"/>
      <c r="GEM20" s="66"/>
      <c r="GEN20" s="66"/>
      <c r="GEO20" s="66"/>
      <c r="GEP20" s="66"/>
      <c r="GEQ20" s="66"/>
      <c r="GER20" s="66"/>
      <c r="GES20" s="66"/>
      <c r="GET20" s="66"/>
      <c r="GEU20" s="66"/>
      <c r="GEV20" s="66"/>
      <c r="GEW20" s="66"/>
      <c r="GEX20" s="66"/>
      <c r="GEY20" s="66"/>
      <c r="GEZ20" s="66"/>
      <c r="GFA20" s="66"/>
      <c r="GFB20" s="66"/>
      <c r="GFC20" s="66"/>
      <c r="GFD20" s="66"/>
      <c r="GFE20" s="66"/>
      <c r="GFF20" s="66"/>
      <c r="GFG20" s="66"/>
      <c r="GFH20" s="66"/>
      <c r="GFI20" s="66"/>
      <c r="GFJ20" s="66"/>
      <c r="GFK20" s="66"/>
      <c r="GFM20" s="66"/>
      <c r="GFN20" s="66"/>
      <c r="GFO20" s="66"/>
      <c r="GFP20" s="66"/>
      <c r="GFQ20" s="66"/>
      <c r="GFR20" s="66"/>
      <c r="GFS20" s="66"/>
      <c r="GFT20" s="66"/>
      <c r="GFU20" s="66"/>
      <c r="GFV20" s="66"/>
      <c r="GFW20" s="66"/>
      <c r="GFX20" s="66"/>
      <c r="GFY20" s="66"/>
      <c r="GGB20" s="66"/>
      <c r="GGE20" s="66"/>
      <c r="GGH20" s="66"/>
      <c r="GGK20" s="66"/>
      <c r="GGN20" s="66"/>
      <c r="GGQ20" s="66"/>
      <c r="GGZ20" s="66"/>
      <c r="GHC20" s="66"/>
      <c r="GHF20" s="66"/>
      <c r="GHI20" s="66"/>
      <c r="GHR20" s="66"/>
      <c r="GHX20" s="66"/>
      <c r="GIA20" s="66"/>
      <c r="GID20" s="66"/>
      <c r="GIG20" s="66"/>
      <c r="GIM20" s="66"/>
      <c r="GIV20" s="66"/>
      <c r="GIX20" s="66"/>
      <c r="GIY20" s="66"/>
      <c r="GJA20" s="66"/>
      <c r="GJD20" s="66"/>
      <c r="GJG20" s="66"/>
      <c r="GJJ20" s="66"/>
      <c r="GJM20" s="66"/>
      <c r="GJP20" s="66"/>
      <c r="GJR20" s="66"/>
      <c r="GJT20" s="66"/>
      <c r="GJW20" s="66"/>
      <c r="GJZ20" s="66"/>
      <c r="GKC20" s="66"/>
      <c r="GKF20" s="66"/>
      <c r="GKI20" s="66"/>
      <c r="GKL20" s="66"/>
      <c r="GKO20" s="66"/>
      <c r="GKQ20" s="66"/>
      <c r="GKT20" s="66"/>
      <c r="GKZ20" s="66"/>
      <c r="GLF20" s="66"/>
      <c r="GLI20" s="66"/>
      <c r="GLK20" s="66"/>
      <c r="GLM20" s="66"/>
      <c r="GLN20" s="66"/>
      <c r="GLO20" s="66"/>
      <c r="GLP20" s="66"/>
      <c r="GLQ20" s="66"/>
      <c r="GLR20" s="66"/>
      <c r="GMJ20" s="66"/>
      <c r="GMK20" s="66"/>
      <c r="GMN20" s="66"/>
      <c r="GMQ20" s="66"/>
      <c r="GMS20" s="66"/>
      <c r="GMU20" s="66"/>
      <c r="GMX20" s="66"/>
      <c r="GNA20" s="66"/>
      <c r="GND20" s="66"/>
      <c r="GNH20" s="66"/>
      <c r="GNK20" s="66"/>
      <c r="GNN20" s="66"/>
      <c r="GNV20" s="66"/>
      <c r="GOH20" s="66"/>
      <c r="GOI20" s="66"/>
      <c r="GOJ20" s="66"/>
      <c r="GOK20" s="66"/>
      <c r="GOL20" s="66"/>
      <c r="GOM20" s="66"/>
      <c r="GON20" s="66"/>
      <c r="GOO20" s="66"/>
      <c r="GOP20" s="66"/>
      <c r="GOQ20" s="66"/>
      <c r="GOR20" s="66"/>
      <c r="GOS20" s="66"/>
      <c r="GOT20" s="66"/>
      <c r="GOU20" s="66"/>
      <c r="GOV20" s="66"/>
      <c r="GOW20" s="66"/>
      <c r="GOX20" s="66"/>
      <c r="GOY20" s="66"/>
      <c r="GOZ20" s="66"/>
      <c r="GPA20" s="66"/>
      <c r="GPB20" s="66"/>
      <c r="GPC20" s="66"/>
      <c r="GPD20" s="66"/>
      <c r="GPE20" s="66"/>
      <c r="GPF20" s="66"/>
      <c r="GPG20" s="66"/>
      <c r="GPI20" s="66"/>
      <c r="GPJ20" s="66"/>
      <c r="GPK20" s="66"/>
      <c r="GPL20" s="66"/>
      <c r="GPM20" s="66"/>
      <c r="GPN20" s="66"/>
      <c r="GPO20" s="66"/>
      <c r="GPP20" s="66"/>
      <c r="GPQ20" s="66"/>
      <c r="GPR20" s="66"/>
      <c r="GPS20" s="66"/>
      <c r="GPT20" s="66"/>
      <c r="GPU20" s="66"/>
      <c r="GPX20" s="66"/>
      <c r="GQA20" s="66"/>
      <c r="GQD20" s="66"/>
      <c r="GQG20" s="66"/>
      <c r="GQJ20" s="66"/>
      <c r="GQM20" s="66"/>
      <c r="GQV20" s="66"/>
      <c r="GQY20" s="66"/>
      <c r="GRB20" s="66"/>
      <c r="GRE20" s="66"/>
      <c r="GRN20" s="66"/>
      <c r="GRT20" s="66"/>
      <c r="GRW20" s="66"/>
      <c r="GRZ20" s="66"/>
      <c r="GSC20" s="66"/>
      <c r="GSI20" s="66"/>
      <c r="GSR20" s="66"/>
      <c r="GST20" s="66"/>
      <c r="GSU20" s="66"/>
      <c r="GSW20" s="66"/>
      <c r="GSZ20" s="66"/>
      <c r="GTC20" s="66"/>
      <c r="GTF20" s="66"/>
      <c r="GTI20" s="66"/>
      <c r="GTL20" s="66"/>
      <c r="GTN20" s="66"/>
      <c r="GTP20" s="66"/>
      <c r="GTS20" s="66"/>
      <c r="GTV20" s="66"/>
      <c r="GTY20" s="66"/>
      <c r="GUB20" s="66"/>
      <c r="GUE20" s="66"/>
      <c r="GUH20" s="66"/>
      <c r="GUK20" s="66"/>
      <c r="GUM20" s="66"/>
      <c r="GUP20" s="66"/>
      <c r="GUV20" s="66"/>
      <c r="GVB20" s="66"/>
      <c r="GVE20" s="66"/>
      <c r="GVG20" s="66"/>
      <c r="GVI20" s="66"/>
      <c r="GVJ20" s="66"/>
      <c r="GVK20" s="66"/>
      <c r="GVL20" s="66"/>
      <c r="GVM20" s="66"/>
      <c r="GVN20" s="66"/>
      <c r="GWF20" s="66"/>
      <c r="GWG20" s="66"/>
      <c r="GWJ20" s="66"/>
      <c r="GWM20" s="66"/>
      <c r="GWO20" s="66"/>
      <c r="GWQ20" s="66"/>
      <c r="GWT20" s="66"/>
      <c r="GWW20" s="66"/>
      <c r="GWZ20" s="66"/>
      <c r="GXD20" s="66"/>
      <c r="GXG20" s="66"/>
      <c r="GXJ20" s="66"/>
      <c r="GXR20" s="66"/>
      <c r="GYD20" s="66"/>
      <c r="GYE20" s="66"/>
      <c r="GYF20" s="66"/>
      <c r="GYG20" s="66"/>
      <c r="GYH20" s="66"/>
      <c r="GYI20" s="66"/>
      <c r="GYJ20" s="66"/>
      <c r="GYK20" s="66"/>
      <c r="GYL20" s="66"/>
      <c r="GYM20" s="66"/>
      <c r="GYN20" s="66"/>
      <c r="GYO20" s="66"/>
      <c r="GYP20" s="66"/>
      <c r="GYQ20" s="66"/>
      <c r="GYR20" s="66"/>
      <c r="GYS20" s="66"/>
      <c r="GYT20" s="66"/>
      <c r="GYU20" s="66"/>
      <c r="GYV20" s="66"/>
      <c r="GYW20" s="66"/>
      <c r="GYX20" s="66"/>
      <c r="GYY20" s="66"/>
      <c r="GYZ20" s="66"/>
      <c r="GZA20" s="66"/>
      <c r="GZB20" s="66"/>
      <c r="GZC20" s="66"/>
      <c r="GZE20" s="66"/>
      <c r="GZF20" s="66"/>
      <c r="GZG20" s="66"/>
      <c r="GZH20" s="66"/>
      <c r="GZI20" s="66"/>
      <c r="GZJ20" s="66"/>
      <c r="GZK20" s="66"/>
      <c r="GZL20" s="66"/>
      <c r="GZM20" s="66"/>
      <c r="GZN20" s="66"/>
      <c r="GZO20" s="66"/>
      <c r="GZP20" s="66"/>
      <c r="GZQ20" s="66"/>
      <c r="GZT20" s="66"/>
      <c r="GZW20" s="66"/>
      <c r="GZZ20" s="66"/>
      <c r="HAC20" s="66"/>
      <c r="HAF20" s="66"/>
      <c r="HAI20" s="66"/>
      <c r="HAR20" s="66"/>
      <c r="HAU20" s="66"/>
      <c r="HAX20" s="66"/>
      <c r="HBA20" s="66"/>
      <c r="HBJ20" s="66"/>
      <c r="HBP20" s="66"/>
      <c r="HBS20" s="66"/>
      <c r="HBV20" s="66"/>
      <c r="HBY20" s="66"/>
      <c r="HCE20" s="66"/>
      <c r="HCN20" s="66"/>
      <c r="HCP20" s="66"/>
      <c r="HCQ20" s="66"/>
      <c r="HCS20" s="66"/>
      <c r="HCV20" s="66"/>
      <c r="HCY20" s="66"/>
      <c r="HDB20" s="66"/>
      <c r="HDE20" s="66"/>
      <c r="HDH20" s="66"/>
      <c r="HDJ20" s="66"/>
      <c r="HDL20" s="66"/>
      <c r="HDO20" s="66"/>
      <c r="HDR20" s="66"/>
      <c r="HDU20" s="66"/>
      <c r="HDX20" s="66"/>
      <c r="HEA20" s="66"/>
      <c r="HED20" s="66"/>
      <c r="HEG20" s="66"/>
      <c r="HEI20" s="66"/>
      <c r="HEL20" s="66"/>
      <c r="HER20" s="66"/>
      <c r="HEX20" s="66"/>
      <c r="HFA20" s="66"/>
      <c r="HFC20" s="66"/>
      <c r="HFE20" s="66"/>
      <c r="HFF20" s="66"/>
      <c r="HFG20" s="66"/>
      <c r="HFH20" s="66"/>
      <c r="HFI20" s="66"/>
      <c r="HFJ20" s="66"/>
      <c r="HGB20" s="66"/>
      <c r="HGC20" s="66"/>
      <c r="HGF20" s="66"/>
      <c r="HGI20" s="66"/>
      <c r="HGK20" s="66"/>
      <c r="HGM20" s="66"/>
      <c r="HGP20" s="66"/>
      <c r="HGS20" s="66"/>
      <c r="HGV20" s="66"/>
      <c r="HGZ20" s="66"/>
      <c r="HHC20" s="66"/>
      <c r="HHF20" s="66"/>
      <c r="HHN20" s="66"/>
      <c r="HHZ20" s="66"/>
      <c r="HIA20" s="66"/>
      <c r="HIB20" s="66"/>
      <c r="HIC20" s="66"/>
      <c r="HID20" s="66"/>
      <c r="HIE20" s="66"/>
      <c r="HIF20" s="66"/>
      <c r="HIG20" s="66"/>
      <c r="HIH20" s="66"/>
      <c r="HII20" s="66"/>
      <c r="HIJ20" s="66"/>
      <c r="HIK20" s="66"/>
      <c r="HIL20" s="66"/>
      <c r="HIM20" s="66"/>
      <c r="HIN20" s="66"/>
      <c r="HIO20" s="66"/>
      <c r="HIP20" s="66"/>
      <c r="HIQ20" s="66"/>
      <c r="HIR20" s="66"/>
      <c r="HIS20" s="66"/>
      <c r="HIT20" s="66"/>
      <c r="HIU20" s="66"/>
      <c r="HIV20" s="66"/>
      <c r="HIW20" s="66"/>
      <c r="HIX20" s="66"/>
      <c r="HIY20" s="66"/>
      <c r="HJA20" s="66"/>
      <c r="HJB20" s="66"/>
      <c r="HJC20" s="66"/>
      <c r="HJD20" s="66"/>
      <c r="HJE20" s="66"/>
      <c r="HJF20" s="66"/>
      <c r="HJG20" s="66"/>
      <c r="HJH20" s="66"/>
      <c r="HJI20" s="66"/>
      <c r="HJJ20" s="66"/>
      <c r="HJK20" s="66"/>
      <c r="HJL20" s="66"/>
      <c r="HJM20" s="66"/>
      <c r="HJP20" s="66"/>
      <c r="HJS20" s="66"/>
      <c r="HJV20" s="66"/>
      <c r="HJY20" s="66"/>
      <c r="HKB20" s="66"/>
      <c r="HKE20" s="66"/>
      <c r="HKN20" s="66"/>
      <c r="HKQ20" s="66"/>
      <c r="HKT20" s="66"/>
      <c r="HKW20" s="66"/>
      <c r="HLF20" s="66"/>
      <c r="HLL20" s="66"/>
      <c r="HLO20" s="66"/>
      <c r="HLR20" s="66"/>
      <c r="HLU20" s="66"/>
      <c r="HMA20" s="66"/>
      <c r="HMJ20" s="66"/>
      <c r="HML20" s="66"/>
      <c r="HMM20" s="66"/>
      <c r="HMO20" s="66"/>
      <c r="HMR20" s="66"/>
      <c r="HMU20" s="66"/>
      <c r="HMX20" s="66"/>
      <c r="HNA20" s="66"/>
      <c r="HND20" s="66"/>
      <c r="HNF20" s="66"/>
      <c r="HNH20" s="66"/>
      <c r="HNK20" s="66"/>
      <c r="HNN20" s="66"/>
      <c r="HNQ20" s="66"/>
      <c r="HNT20" s="66"/>
      <c r="HNW20" s="66"/>
      <c r="HNZ20" s="66"/>
      <c r="HOC20" s="66"/>
      <c r="HOE20" s="66"/>
      <c r="HOH20" s="66"/>
      <c r="HON20" s="66"/>
      <c r="HOT20" s="66"/>
      <c r="HOW20" s="66"/>
      <c r="HOY20" s="66"/>
      <c r="HPA20" s="66"/>
      <c r="HPB20" s="66"/>
      <c r="HPC20" s="66"/>
      <c r="HPD20" s="66"/>
      <c r="HPE20" s="66"/>
      <c r="HPF20" s="66"/>
      <c r="HPX20" s="66"/>
      <c r="HPY20" s="66"/>
      <c r="HQB20" s="66"/>
      <c r="HQE20" s="66"/>
      <c r="HQG20" s="66"/>
      <c r="HQI20" s="66"/>
      <c r="HQL20" s="66"/>
      <c r="HQO20" s="66"/>
      <c r="HQR20" s="66"/>
      <c r="HQV20" s="66"/>
      <c r="HQY20" s="66"/>
      <c r="HRB20" s="66"/>
      <c r="HRJ20" s="66"/>
      <c r="HRV20" s="66"/>
      <c r="HRW20" s="66"/>
      <c r="HRX20" s="66"/>
      <c r="HRY20" s="66"/>
      <c r="HRZ20" s="66"/>
      <c r="HSA20" s="66"/>
      <c r="HSB20" s="66"/>
      <c r="HSC20" s="66"/>
      <c r="HSD20" s="66"/>
      <c r="HSE20" s="66"/>
      <c r="HSF20" s="66"/>
      <c r="HSG20" s="66"/>
      <c r="HSH20" s="66"/>
      <c r="HSI20" s="66"/>
      <c r="HSJ20" s="66"/>
      <c r="HSK20" s="66"/>
      <c r="HSL20" s="66"/>
      <c r="HSM20" s="66"/>
      <c r="HSN20" s="66"/>
      <c r="HSO20" s="66"/>
      <c r="HSP20" s="66"/>
      <c r="HSQ20" s="66"/>
      <c r="HSR20" s="66"/>
      <c r="HSS20" s="66"/>
      <c r="HST20" s="66"/>
      <c r="HSU20" s="66"/>
      <c r="HSW20" s="66"/>
      <c r="HSX20" s="66"/>
      <c r="HSY20" s="66"/>
      <c r="HSZ20" s="66"/>
      <c r="HTA20" s="66"/>
      <c r="HTB20" s="66"/>
      <c r="HTC20" s="66"/>
      <c r="HTD20" s="66"/>
      <c r="HTE20" s="66"/>
      <c r="HTF20" s="66"/>
      <c r="HTG20" s="66"/>
      <c r="HTH20" s="66"/>
      <c r="HTI20" s="66"/>
      <c r="HTL20" s="66"/>
      <c r="HTO20" s="66"/>
      <c r="HTR20" s="66"/>
      <c r="HTU20" s="66"/>
      <c r="HTX20" s="66"/>
      <c r="HUA20" s="66"/>
      <c r="HUJ20" s="66"/>
      <c r="HUM20" s="66"/>
      <c r="HUP20" s="66"/>
      <c r="HUS20" s="66"/>
      <c r="HVB20" s="66"/>
      <c r="HVH20" s="66"/>
      <c r="HVK20" s="66"/>
      <c r="HVN20" s="66"/>
      <c r="HVQ20" s="66"/>
      <c r="HVW20" s="66"/>
      <c r="HWF20" s="66"/>
      <c r="HWH20" s="66"/>
      <c r="HWI20" s="66"/>
      <c r="HWK20" s="66"/>
      <c r="HWN20" s="66"/>
      <c r="HWQ20" s="66"/>
      <c r="HWT20" s="66"/>
      <c r="HWW20" s="66"/>
      <c r="HWZ20" s="66"/>
      <c r="HXB20" s="66"/>
      <c r="HXD20" s="66"/>
      <c r="HXG20" s="66"/>
      <c r="HXJ20" s="66"/>
      <c r="HXM20" s="66"/>
      <c r="HXP20" s="66"/>
      <c r="HXS20" s="66"/>
      <c r="HXV20" s="66"/>
      <c r="HXY20" s="66"/>
      <c r="HYA20" s="66"/>
      <c r="HYD20" s="66"/>
      <c r="HYJ20" s="66"/>
      <c r="HYP20" s="66"/>
      <c r="HYS20" s="66"/>
      <c r="HYU20" s="66"/>
      <c r="HYW20" s="66"/>
      <c r="HYX20" s="66"/>
      <c r="HYY20" s="66"/>
      <c r="HYZ20" s="66"/>
      <c r="HZA20" s="66"/>
      <c r="HZB20" s="66"/>
      <c r="HZT20" s="66"/>
      <c r="HZU20" s="66"/>
      <c r="HZX20" s="66"/>
      <c r="IAA20" s="66"/>
      <c r="IAC20" s="66"/>
      <c r="IAE20" s="66"/>
      <c r="IAH20" s="66"/>
      <c r="IAK20" s="66"/>
      <c r="IAN20" s="66"/>
      <c r="IAR20" s="66"/>
      <c r="IAU20" s="66"/>
      <c r="IAX20" s="66"/>
      <c r="IBF20" s="66"/>
      <c r="IBR20" s="66"/>
      <c r="IBS20" s="66"/>
      <c r="IBT20" s="66"/>
      <c r="IBU20" s="66"/>
      <c r="IBV20" s="66"/>
      <c r="IBW20" s="66"/>
      <c r="IBX20" s="66"/>
      <c r="IBY20" s="66"/>
      <c r="IBZ20" s="66"/>
      <c r="ICA20" s="66"/>
      <c r="ICB20" s="66"/>
      <c r="ICC20" s="66"/>
      <c r="ICD20" s="66"/>
      <c r="ICE20" s="66"/>
      <c r="ICF20" s="66"/>
      <c r="ICG20" s="66"/>
      <c r="ICH20" s="66"/>
      <c r="ICI20" s="66"/>
      <c r="ICJ20" s="66"/>
      <c r="ICK20" s="66"/>
      <c r="ICL20" s="66"/>
      <c r="ICM20" s="66"/>
      <c r="ICN20" s="66"/>
      <c r="ICO20" s="66"/>
      <c r="ICP20" s="66"/>
      <c r="ICQ20" s="66"/>
      <c r="ICS20" s="66"/>
      <c r="ICT20" s="66"/>
      <c r="ICU20" s="66"/>
      <c r="ICV20" s="66"/>
      <c r="ICW20" s="66"/>
      <c r="ICX20" s="66"/>
      <c r="ICY20" s="66"/>
      <c r="ICZ20" s="66"/>
      <c r="IDA20" s="66"/>
      <c r="IDB20" s="66"/>
      <c r="IDC20" s="66"/>
      <c r="IDD20" s="66"/>
      <c r="IDE20" s="66"/>
      <c r="IDH20" s="66"/>
      <c r="IDK20" s="66"/>
      <c r="IDN20" s="66"/>
      <c r="IDQ20" s="66"/>
      <c r="IDT20" s="66"/>
      <c r="IDW20" s="66"/>
      <c r="IEF20" s="66"/>
      <c r="IEI20" s="66"/>
      <c r="IEL20" s="66"/>
      <c r="IEO20" s="66"/>
      <c r="IEX20" s="66"/>
      <c r="IFD20" s="66"/>
      <c r="IFG20" s="66"/>
      <c r="IFJ20" s="66"/>
      <c r="IFM20" s="66"/>
      <c r="IFS20" s="66"/>
      <c r="IGB20" s="66"/>
      <c r="IGD20" s="66"/>
      <c r="IGE20" s="66"/>
      <c r="IGG20" s="66"/>
      <c r="IGJ20" s="66"/>
      <c r="IGM20" s="66"/>
      <c r="IGP20" s="66"/>
      <c r="IGS20" s="66"/>
      <c r="IGV20" s="66"/>
      <c r="IGX20" s="66"/>
      <c r="IGZ20" s="66"/>
      <c r="IHC20" s="66"/>
      <c r="IHF20" s="66"/>
      <c r="IHI20" s="66"/>
      <c r="IHL20" s="66"/>
      <c r="IHO20" s="66"/>
      <c r="IHR20" s="66"/>
      <c r="IHU20" s="66"/>
      <c r="IHW20" s="66"/>
      <c r="IHZ20" s="66"/>
      <c r="IIF20" s="66"/>
      <c r="IIL20" s="66"/>
      <c r="IIO20" s="66"/>
      <c r="IIQ20" s="66"/>
      <c r="IIS20" s="66"/>
      <c r="IIT20" s="66"/>
      <c r="IIU20" s="66"/>
      <c r="IIV20" s="66"/>
      <c r="IIW20" s="66"/>
      <c r="IIX20" s="66"/>
      <c r="IJP20" s="66"/>
      <c r="IJQ20" s="66"/>
      <c r="IJT20" s="66"/>
      <c r="IJW20" s="66"/>
      <c r="IJY20" s="66"/>
      <c r="IKA20" s="66"/>
      <c r="IKD20" s="66"/>
      <c r="IKG20" s="66"/>
      <c r="IKJ20" s="66"/>
      <c r="IKN20" s="66"/>
      <c r="IKQ20" s="66"/>
      <c r="IKT20" s="66"/>
      <c r="ILB20" s="66"/>
      <c r="ILN20" s="66"/>
      <c r="ILO20" s="66"/>
      <c r="ILP20" s="66"/>
      <c r="ILQ20" s="66"/>
      <c r="ILR20" s="66"/>
      <c r="ILS20" s="66"/>
      <c r="ILT20" s="66"/>
      <c r="ILU20" s="66"/>
      <c r="ILV20" s="66"/>
      <c r="ILW20" s="66"/>
      <c r="ILX20" s="66"/>
      <c r="ILY20" s="66"/>
      <c r="ILZ20" s="66"/>
      <c r="IMA20" s="66"/>
      <c r="IMB20" s="66"/>
      <c r="IMC20" s="66"/>
      <c r="IMD20" s="66"/>
      <c r="IME20" s="66"/>
      <c r="IMF20" s="66"/>
      <c r="IMG20" s="66"/>
      <c r="IMH20" s="66"/>
      <c r="IMI20" s="66"/>
      <c r="IMJ20" s="66"/>
      <c r="IMK20" s="66"/>
      <c r="IML20" s="66"/>
      <c r="IMM20" s="66"/>
      <c r="IMO20" s="66"/>
      <c r="IMP20" s="66"/>
      <c r="IMQ20" s="66"/>
      <c r="IMR20" s="66"/>
      <c r="IMS20" s="66"/>
      <c r="IMT20" s="66"/>
      <c r="IMU20" s="66"/>
      <c r="IMV20" s="66"/>
      <c r="IMW20" s="66"/>
      <c r="IMX20" s="66"/>
      <c r="IMY20" s="66"/>
      <c r="IMZ20" s="66"/>
      <c r="INA20" s="66"/>
      <c r="IND20" s="66"/>
      <c r="ING20" s="66"/>
      <c r="INJ20" s="66"/>
      <c r="INM20" s="66"/>
      <c r="INP20" s="66"/>
      <c r="INS20" s="66"/>
      <c r="IOB20" s="66"/>
      <c r="IOE20" s="66"/>
      <c r="IOH20" s="66"/>
      <c r="IOK20" s="66"/>
      <c r="IOT20" s="66"/>
      <c r="IOZ20" s="66"/>
      <c r="IPC20" s="66"/>
      <c r="IPF20" s="66"/>
      <c r="IPI20" s="66"/>
      <c r="IPO20" s="66"/>
      <c r="IPX20" s="66"/>
      <c r="IPZ20" s="66"/>
      <c r="IQA20" s="66"/>
      <c r="IQC20" s="66"/>
      <c r="IQF20" s="66"/>
      <c r="IQI20" s="66"/>
      <c r="IQL20" s="66"/>
      <c r="IQO20" s="66"/>
      <c r="IQR20" s="66"/>
      <c r="IQT20" s="66"/>
      <c r="IQV20" s="66"/>
      <c r="IQY20" s="66"/>
      <c r="IRB20" s="66"/>
      <c r="IRE20" s="66"/>
      <c r="IRH20" s="66"/>
      <c r="IRK20" s="66"/>
      <c r="IRN20" s="66"/>
      <c r="IRQ20" s="66"/>
      <c r="IRS20" s="66"/>
      <c r="IRV20" s="66"/>
      <c r="ISB20" s="66"/>
      <c r="ISH20" s="66"/>
      <c r="ISK20" s="66"/>
      <c r="ISM20" s="66"/>
      <c r="ISO20" s="66"/>
      <c r="ISP20" s="66"/>
      <c r="ISQ20" s="66"/>
      <c r="ISR20" s="66"/>
      <c r="ISS20" s="66"/>
      <c r="IST20" s="66"/>
      <c r="ITL20" s="66"/>
      <c r="ITM20" s="66"/>
      <c r="ITP20" s="66"/>
      <c r="ITS20" s="66"/>
      <c r="ITU20" s="66"/>
      <c r="ITW20" s="66"/>
      <c r="ITZ20" s="66"/>
      <c r="IUC20" s="66"/>
      <c r="IUF20" s="66"/>
      <c r="IUJ20" s="66"/>
      <c r="IUM20" s="66"/>
      <c r="IUP20" s="66"/>
      <c r="IUX20" s="66"/>
      <c r="IVJ20" s="66"/>
      <c r="IVK20" s="66"/>
      <c r="IVL20" s="66"/>
      <c r="IVM20" s="66"/>
      <c r="IVN20" s="66"/>
      <c r="IVO20" s="66"/>
      <c r="IVP20" s="66"/>
      <c r="IVQ20" s="66"/>
      <c r="IVR20" s="66"/>
      <c r="IVS20" s="66"/>
      <c r="IVT20" s="66"/>
      <c r="IVU20" s="66"/>
      <c r="IVV20" s="66"/>
      <c r="IVW20" s="66"/>
      <c r="IVX20" s="66"/>
      <c r="IVY20" s="66"/>
      <c r="IVZ20" s="66"/>
      <c r="IWA20" s="66"/>
      <c r="IWB20" s="66"/>
      <c r="IWC20" s="66"/>
      <c r="IWD20" s="66"/>
      <c r="IWE20" s="66"/>
      <c r="IWF20" s="66"/>
      <c r="IWG20" s="66"/>
      <c r="IWH20" s="66"/>
      <c r="IWI20" s="66"/>
      <c r="IWK20" s="66"/>
      <c r="IWL20" s="66"/>
      <c r="IWM20" s="66"/>
      <c r="IWN20" s="66"/>
      <c r="IWO20" s="66"/>
      <c r="IWP20" s="66"/>
      <c r="IWQ20" s="66"/>
      <c r="IWR20" s="66"/>
      <c r="IWS20" s="66"/>
      <c r="IWT20" s="66"/>
      <c r="IWU20" s="66"/>
      <c r="IWV20" s="66"/>
      <c r="IWW20" s="66"/>
      <c r="IWZ20" s="66"/>
      <c r="IXC20" s="66"/>
      <c r="IXF20" s="66"/>
      <c r="IXI20" s="66"/>
      <c r="IXL20" s="66"/>
      <c r="IXO20" s="66"/>
      <c r="IXX20" s="66"/>
      <c r="IYA20" s="66"/>
      <c r="IYD20" s="66"/>
      <c r="IYG20" s="66"/>
      <c r="IYP20" s="66"/>
      <c r="IYV20" s="66"/>
      <c r="IYY20" s="66"/>
      <c r="IZB20" s="66"/>
      <c r="IZE20" s="66"/>
      <c r="IZK20" s="66"/>
      <c r="IZT20" s="66"/>
      <c r="IZV20" s="66"/>
      <c r="IZW20" s="66"/>
      <c r="IZY20" s="66"/>
      <c r="JAB20" s="66"/>
      <c r="JAE20" s="66"/>
      <c r="JAH20" s="66"/>
      <c r="JAK20" s="66"/>
      <c r="JAN20" s="66"/>
      <c r="JAP20" s="66"/>
      <c r="JAR20" s="66"/>
      <c r="JAU20" s="66"/>
      <c r="JAX20" s="66"/>
      <c r="JBA20" s="66"/>
      <c r="JBD20" s="66"/>
      <c r="JBG20" s="66"/>
      <c r="JBJ20" s="66"/>
      <c r="JBM20" s="66"/>
      <c r="JBO20" s="66"/>
      <c r="JBR20" s="66"/>
      <c r="JBX20" s="66"/>
      <c r="JCD20" s="66"/>
      <c r="JCG20" s="66"/>
      <c r="JCI20" s="66"/>
      <c r="JCK20" s="66"/>
      <c r="JCL20" s="66"/>
      <c r="JCM20" s="66"/>
      <c r="JCN20" s="66"/>
      <c r="JCO20" s="66"/>
      <c r="JCP20" s="66"/>
      <c r="JDH20" s="66"/>
      <c r="JDI20" s="66"/>
      <c r="JDL20" s="66"/>
      <c r="JDO20" s="66"/>
      <c r="JDQ20" s="66"/>
      <c r="JDS20" s="66"/>
      <c r="JDV20" s="66"/>
      <c r="JDY20" s="66"/>
      <c r="JEB20" s="66"/>
      <c r="JEF20" s="66"/>
      <c r="JEI20" s="66"/>
      <c r="JEL20" s="66"/>
      <c r="JET20" s="66"/>
      <c r="JFF20" s="66"/>
      <c r="JFG20" s="66"/>
      <c r="JFH20" s="66"/>
      <c r="JFI20" s="66"/>
      <c r="JFJ20" s="66"/>
      <c r="JFK20" s="66"/>
      <c r="JFL20" s="66"/>
      <c r="JFM20" s="66"/>
      <c r="JFN20" s="66"/>
      <c r="JFO20" s="66"/>
      <c r="JFP20" s="66"/>
      <c r="JFQ20" s="66"/>
      <c r="JFR20" s="66"/>
      <c r="JFS20" s="66"/>
      <c r="JFT20" s="66"/>
      <c r="JFU20" s="66"/>
      <c r="JFV20" s="66"/>
      <c r="JFW20" s="66"/>
      <c r="JFX20" s="66"/>
      <c r="JFY20" s="66"/>
      <c r="JFZ20" s="66"/>
      <c r="JGA20" s="66"/>
      <c r="JGB20" s="66"/>
      <c r="JGC20" s="66"/>
      <c r="JGD20" s="66"/>
      <c r="JGE20" s="66"/>
      <c r="JGG20" s="66"/>
      <c r="JGH20" s="66"/>
      <c r="JGI20" s="66"/>
      <c r="JGJ20" s="66"/>
      <c r="JGK20" s="66"/>
      <c r="JGL20" s="66"/>
      <c r="JGM20" s="66"/>
      <c r="JGN20" s="66"/>
      <c r="JGO20" s="66"/>
      <c r="JGP20" s="66"/>
      <c r="JGQ20" s="66"/>
      <c r="JGR20" s="66"/>
      <c r="JGS20" s="66"/>
      <c r="JGV20" s="66"/>
      <c r="JGY20" s="66"/>
      <c r="JHB20" s="66"/>
      <c r="JHE20" s="66"/>
      <c r="JHH20" s="66"/>
      <c r="JHK20" s="66"/>
      <c r="JHT20" s="66"/>
      <c r="JHW20" s="66"/>
      <c r="JHZ20" s="66"/>
      <c r="JIC20" s="66"/>
      <c r="JIL20" s="66"/>
      <c r="JIR20" s="66"/>
      <c r="JIU20" s="66"/>
      <c r="JIX20" s="66"/>
      <c r="JJA20" s="66"/>
      <c r="JJG20" s="66"/>
      <c r="JJP20" s="66"/>
      <c r="JJR20" s="66"/>
      <c r="JJS20" s="66"/>
      <c r="JJU20" s="66"/>
      <c r="JJX20" s="66"/>
      <c r="JKA20" s="66"/>
      <c r="JKD20" s="66"/>
      <c r="JKG20" s="66"/>
      <c r="JKJ20" s="66"/>
      <c r="JKL20" s="66"/>
      <c r="JKN20" s="66"/>
      <c r="JKQ20" s="66"/>
      <c r="JKT20" s="66"/>
      <c r="JKW20" s="66"/>
      <c r="JKZ20" s="66"/>
      <c r="JLC20" s="66"/>
      <c r="JLF20" s="66"/>
      <c r="JLI20" s="66"/>
      <c r="JLK20" s="66"/>
      <c r="JLN20" s="66"/>
      <c r="JLT20" s="66"/>
      <c r="JLZ20" s="66"/>
      <c r="JMC20" s="66"/>
      <c r="JME20" s="66"/>
      <c r="JMG20" s="66"/>
      <c r="JMH20" s="66"/>
      <c r="JMI20" s="66"/>
      <c r="JMJ20" s="66"/>
      <c r="JMK20" s="66"/>
      <c r="JML20" s="66"/>
      <c r="JND20" s="66"/>
      <c r="JNE20" s="66"/>
      <c r="JNH20" s="66"/>
      <c r="JNK20" s="66"/>
      <c r="JNM20" s="66"/>
      <c r="JNO20" s="66"/>
      <c r="JNR20" s="66"/>
      <c r="JNU20" s="66"/>
      <c r="JNX20" s="66"/>
      <c r="JOB20" s="66"/>
      <c r="JOE20" s="66"/>
      <c r="JOH20" s="66"/>
      <c r="JOP20" s="66"/>
      <c r="JPB20" s="66"/>
      <c r="JPC20" s="66"/>
      <c r="JPD20" s="66"/>
      <c r="JPE20" s="66"/>
      <c r="JPF20" s="66"/>
      <c r="JPG20" s="66"/>
      <c r="JPH20" s="66"/>
      <c r="JPI20" s="66"/>
      <c r="JPJ20" s="66"/>
      <c r="JPK20" s="66"/>
      <c r="JPL20" s="66"/>
      <c r="JPM20" s="66"/>
      <c r="JPN20" s="66"/>
      <c r="JPO20" s="66"/>
      <c r="JPP20" s="66"/>
      <c r="JPQ20" s="66"/>
      <c r="JPR20" s="66"/>
      <c r="JPS20" s="66"/>
      <c r="JPT20" s="66"/>
      <c r="JPU20" s="66"/>
      <c r="JPV20" s="66"/>
      <c r="JPW20" s="66"/>
      <c r="JPX20" s="66"/>
      <c r="JPY20" s="66"/>
      <c r="JPZ20" s="66"/>
      <c r="JQA20" s="66"/>
      <c r="JQC20" s="66"/>
      <c r="JQD20" s="66"/>
      <c r="JQE20" s="66"/>
      <c r="JQF20" s="66"/>
      <c r="JQG20" s="66"/>
      <c r="JQH20" s="66"/>
      <c r="JQI20" s="66"/>
      <c r="JQJ20" s="66"/>
      <c r="JQK20" s="66"/>
      <c r="JQL20" s="66"/>
      <c r="JQM20" s="66"/>
      <c r="JQN20" s="66"/>
      <c r="JQO20" s="66"/>
      <c r="JQR20" s="66"/>
      <c r="JQU20" s="66"/>
      <c r="JQX20" s="66"/>
      <c r="JRA20" s="66"/>
      <c r="JRD20" s="66"/>
      <c r="JRG20" s="66"/>
      <c r="JRP20" s="66"/>
      <c r="JRS20" s="66"/>
      <c r="JRV20" s="66"/>
      <c r="JRY20" s="66"/>
      <c r="JSH20" s="66"/>
      <c r="JSN20" s="66"/>
      <c r="JSQ20" s="66"/>
      <c r="JST20" s="66"/>
      <c r="JSW20" s="66"/>
      <c r="JTC20" s="66"/>
      <c r="JTL20" s="66"/>
      <c r="JTN20" s="66"/>
      <c r="JTO20" s="66"/>
      <c r="JTQ20" s="66"/>
      <c r="JTT20" s="66"/>
      <c r="JTW20" s="66"/>
      <c r="JTZ20" s="66"/>
      <c r="JUC20" s="66"/>
      <c r="JUF20" s="66"/>
      <c r="JUH20" s="66"/>
      <c r="JUJ20" s="66"/>
      <c r="JUM20" s="66"/>
      <c r="JUP20" s="66"/>
      <c r="JUS20" s="66"/>
      <c r="JUV20" s="66"/>
      <c r="JUY20" s="66"/>
      <c r="JVB20" s="66"/>
      <c r="JVE20" s="66"/>
      <c r="JVG20" s="66"/>
      <c r="JVJ20" s="66"/>
      <c r="JVP20" s="66"/>
      <c r="JVV20" s="66"/>
      <c r="JVY20" s="66"/>
      <c r="JWA20" s="66"/>
      <c r="JWC20" s="66"/>
      <c r="JWD20" s="66"/>
      <c r="JWE20" s="66"/>
      <c r="JWF20" s="66"/>
      <c r="JWG20" s="66"/>
      <c r="JWH20" s="66"/>
      <c r="JWZ20" s="66"/>
      <c r="JXA20" s="66"/>
      <c r="JXD20" s="66"/>
      <c r="JXG20" s="66"/>
      <c r="JXI20" s="66"/>
      <c r="JXK20" s="66"/>
      <c r="JXN20" s="66"/>
      <c r="JXQ20" s="66"/>
      <c r="JXT20" s="66"/>
      <c r="JXX20" s="66"/>
      <c r="JYA20" s="66"/>
      <c r="JYD20" s="66"/>
      <c r="JYL20" s="66"/>
      <c r="JYX20" s="66"/>
      <c r="JYY20" s="66"/>
      <c r="JYZ20" s="66"/>
      <c r="JZA20" s="66"/>
      <c r="JZB20" s="66"/>
      <c r="JZC20" s="66"/>
      <c r="JZD20" s="66"/>
      <c r="JZE20" s="66"/>
      <c r="JZF20" s="66"/>
      <c r="JZG20" s="66"/>
      <c r="JZH20" s="66"/>
      <c r="JZI20" s="66"/>
      <c r="JZJ20" s="66"/>
      <c r="JZK20" s="66"/>
      <c r="JZL20" s="66"/>
      <c r="JZM20" s="66"/>
      <c r="JZN20" s="66"/>
      <c r="JZO20" s="66"/>
      <c r="JZP20" s="66"/>
      <c r="JZQ20" s="66"/>
      <c r="JZR20" s="66"/>
      <c r="JZS20" s="66"/>
      <c r="JZT20" s="66"/>
      <c r="JZU20" s="66"/>
      <c r="JZV20" s="66"/>
      <c r="JZW20" s="66"/>
      <c r="JZY20" s="66"/>
      <c r="JZZ20" s="66"/>
      <c r="KAA20" s="66"/>
      <c r="KAB20" s="66"/>
      <c r="KAC20" s="66"/>
      <c r="KAD20" s="66"/>
      <c r="KAE20" s="66"/>
      <c r="KAF20" s="66"/>
      <c r="KAG20" s="66"/>
      <c r="KAH20" s="66"/>
      <c r="KAI20" s="66"/>
      <c r="KAJ20" s="66"/>
      <c r="KAK20" s="66"/>
      <c r="KAN20" s="66"/>
      <c r="KAQ20" s="66"/>
      <c r="KAT20" s="66"/>
      <c r="KAW20" s="66"/>
      <c r="KAZ20" s="66"/>
      <c r="KBC20" s="66"/>
      <c r="KBL20" s="66"/>
      <c r="KBO20" s="66"/>
      <c r="KBR20" s="66"/>
      <c r="KBU20" s="66"/>
      <c r="KCD20" s="66"/>
      <c r="KCJ20" s="66"/>
      <c r="KCM20" s="66"/>
      <c r="KCP20" s="66"/>
      <c r="KCS20" s="66"/>
      <c r="KCY20" s="66"/>
      <c r="KDH20" s="66"/>
      <c r="KDJ20" s="66"/>
      <c r="KDK20" s="66"/>
      <c r="KDM20" s="66"/>
      <c r="KDP20" s="66"/>
      <c r="KDS20" s="66"/>
      <c r="KDV20" s="66"/>
      <c r="KDY20" s="66"/>
      <c r="KEB20" s="66"/>
      <c r="KED20" s="66"/>
      <c r="KEF20" s="66"/>
      <c r="KEI20" s="66"/>
      <c r="KEL20" s="66"/>
      <c r="KEO20" s="66"/>
      <c r="KER20" s="66"/>
      <c r="KEU20" s="66"/>
      <c r="KEX20" s="66"/>
      <c r="KFA20" s="66"/>
      <c r="KFC20" s="66"/>
      <c r="KFF20" s="66"/>
      <c r="KFL20" s="66"/>
      <c r="KFR20" s="66"/>
      <c r="KFU20" s="66"/>
      <c r="KFW20" s="66"/>
      <c r="KFY20" s="66"/>
      <c r="KFZ20" s="66"/>
      <c r="KGA20" s="66"/>
      <c r="KGB20" s="66"/>
      <c r="KGC20" s="66"/>
      <c r="KGD20" s="66"/>
      <c r="KGV20" s="66"/>
      <c r="KGW20" s="66"/>
      <c r="KGZ20" s="66"/>
      <c r="KHC20" s="66"/>
      <c r="KHE20" s="66"/>
      <c r="KHG20" s="66"/>
      <c r="KHJ20" s="66"/>
      <c r="KHM20" s="66"/>
      <c r="KHP20" s="66"/>
      <c r="KHT20" s="66"/>
      <c r="KHW20" s="66"/>
      <c r="KHZ20" s="66"/>
      <c r="KIH20" s="66"/>
      <c r="KIT20" s="66"/>
      <c r="KIU20" s="66"/>
      <c r="KIV20" s="66"/>
      <c r="KIW20" s="66"/>
      <c r="KIX20" s="66"/>
      <c r="KIY20" s="66"/>
      <c r="KIZ20" s="66"/>
      <c r="KJA20" s="66"/>
      <c r="KJB20" s="66"/>
      <c r="KJC20" s="66"/>
      <c r="KJD20" s="66"/>
      <c r="KJE20" s="66"/>
      <c r="KJF20" s="66"/>
      <c r="KJG20" s="66"/>
      <c r="KJH20" s="66"/>
      <c r="KJI20" s="66"/>
      <c r="KJJ20" s="66"/>
      <c r="KJK20" s="66"/>
      <c r="KJL20" s="66"/>
      <c r="KJM20" s="66"/>
      <c r="KJN20" s="66"/>
      <c r="KJO20" s="66"/>
      <c r="KJP20" s="66"/>
      <c r="KJQ20" s="66"/>
      <c r="KJR20" s="66"/>
      <c r="KJS20" s="66"/>
      <c r="KJU20" s="66"/>
      <c r="KJV20" s="66"/>
      <c r="KJW20" s="66"/>
      <c r="KJX20" s="66"/>
      <c r="KJY20" s="66"/>
      <c r="KJZ20" s="66"/>
      <c r="KKA20" s="66"/>
      <c r="KKB20" s="66"/>
      <c r="KKC20" s="66"/>
      <c r="KKD20" s="66"/>
      <c r="KKE20" s="66"/>
      <c r="KKF20" s="66"/>
      <c r="KKG20" s="66"/>
      <c r="KKJ20" s="66"/>
      <c r="KKM20" s="66"/>
      <c r="KKP20" s="66"/>
      <c r="KKS20" s="66"/>
      <c r="KKV20" s="66"/>
      <c r="KKY20" s="66"/>
      <c r="KLH20" s="66"/>
      <c r="KLK20" s="66"/>
      <c r="KLN20" s="66"/>
      <c r="KLQ20" s="66"/>
      <c r="KLZ20" s="66"/>
      <c r="KMF20" s="66"/>
      <c r="KMI20" s="66"/>
      <c r="KML20" s="66"/>
      <c r="KMO20" s="66"/>
      <c r="KMU20" s="66"/>
      <c r="KND20" s="66"/>
      <c r="KNF20" s="66"/>
      <c r="KNG20" s="66"/>
      <c r="KNI20" s="66"/>
      <c r="KNL20" s="66"/>
      <c r="KNO20" s="66"/>
      <c r="KNR20" s="66"/>
      <c r="KNU20" s="66"/>
      <c r="KNX20" s="66"/>
      <c r="KNZ20" s="66"/>
      <c r="KOB20" s="66"/>
      <c r="KOE20" s="66"/>
      <c r="KOH20" s="66"/>
      <c r="KOK20" s="66"/>
      <c r="KON20" s="66"/>
      <c r="KOQ20" s="66"/>
      <c r="KOT20" s="66"/>
      <c r="KOW20" s="66"/>
      <c r="KOY20" s="66"/>
      <c r="KPB20" s="66"/>
      <c r="KPH20" s="66"/>
      <c r="KPN20" s="66"/>
      <c r="KPQ20" s="66"/>
      <c r="KPS20" s="66"/>
      <c r="KPU20" s="66"/>
      <c r="KPV20" s="66"/>
      <c r="KPW20" s="66"/>
      <c r="KPX20" s="66"/>
      <c r="KPY20" s="66"/>
      <c r="KPZ20" s="66"/>
      <c r="KQR20" s="66"/>
      <c r="KQS20" s="66"/>
      <c r="KQV20" s="66"/>
      <c r="KQY20" s="66"/>
      <c r="KRA20" s="66"/>
      <c r="KRC20" s="66"/>
      <c r="KRF20" s="66"/>
      <c r="KRI20" s="66"/>
      <c r="KRL20" s="66"/>
      <c r="KRP20" s="66"/>
      <c r="KRS20" s="66"/>
      <c r="KRV20" s="66"/>
      <c r="KSD20" s="66"/>
      <c r="KSP20" s="66"/>
      <c r="KSQ20" s="66"/>
      <c r="KSR20" s="66"/>
      <c r="KSS20" s="66"/>
      <c r="KST20" s="66"/>
      <c r="KSU20" s="66"/>
      <c r="KSV20" s="66"/>
      <c r="KSW20" s="66"/>
      <c r="KSX20" s="66"/>
      <c r="KSY20" s="66"/>
      <c r="KSZ20" s="66"/>
      <c r="KTA20" s="66"/>
      <c r="KTB20" s="66"/>
      <c r="KTC20" s="66"/>
      <c r="KTD20" s="66"/>
      <c r="KTE20" s="66"/>
      <c r="KTF20" s="66"/>
      <c r="KTG20" s="66"/>
      <c r="KTH20" s="66"/>
      <c r="KTI20" s="66"/>
      <c r="KTJ20" s="66"/>
      <c r="KTK20" s="66"/>
      <c r="KTL20" s="66"/>
      <c r="KTM20" s="66"/>
      <c r="KTN20" s="66"/>
      <c r="KTO20" s="66"/>
      <c r="KTQ20" s="66"/>
      <c r="KTR20" s="66"/>
      <c r="KTS20" s="66"/>
      <c r="KTT20" s="66"/>
      <c r="KTU20" s="66"/>
      <c r="KTV20" s="66"/>
      <c r="KTW20" s="66"/>
      <c r="KTX20" s="66"/>
      <c r="KTY20" s="66"/>
      <c r="KTZ20" s="66"/>
      <c r="KUA20" s="66"/>
      <c r="KUB20" s="66"/>
      <c r="KUC20" s="66"/>
      <c r="KUF20" s="66"/>
      <c r="KUI20" s="66"/>
      <c r="KUL20" s="66"/>
      <c r="KUO20" s="66"/>
      <c r="KUR20" s="66"/>
      <c r="KUU20" s="66"/>
      <c r="KVD20" s="66"/>
      <c r="KVG20" s="66"/>
      <c r="KVJ20" s="66"/>
      <c r="KVM20" s="66"/>
      <c r="KVV20" s="66"/>
      <c r="KWB20" s="66"/>
      <c r="KWE20" s="66"/>
      <c r="KWH20" s="66"/>
      <c r="KWK20" s="66"/>
      <c r="KWQ20" s="66"/>
      <c r="KWZ20" s="66"/>
      <c r="KXB20" s="66"/>
      <c r="KXC20" s="66"/>
      <c r="KXE20" s="66"/>
      <c r="KXH20" s="66"/>
      <c r="KXK20" s="66"/>
      <c r="KXN20" s="66"/>
      <c r="KXQ20" s="66"/>
      <c r="KXT20" s="66"/>
      <c r="KXV20" s="66"/>
      <c r="KXX20" s="66"/>
      <c r="KYA20" s="66"/>
      <c r="KYD20" s="66"/>
      <c r="KYG20" s="66"/>
      <c r="KYJ20" s="66"/>
      <c r="KYM20" s="66"/>
      <c r="KYP20" s="66"/>
      <c r="KYS20" s="66"/>
      <c r="KYU20" s="66"/>
      <c r="KYX20" s="66"/>
      <c r="KZD20" s="66"/>
      <c r="KZJ20" s="66"/>
      <c r="KZM20" s="66"/>
      <c r="KZO20" s="66"/>
      <c r="KZQ20" s="66"/>
      <c r="KZR20" s="66"/>
      <c r="KZS20" s="66"/>
      <c r="KZT20" s="66"/>
      <c r="KZU20" s="66"/>
      <c r="KZV20" s="66"/>
      <c r="LAN20" s="66"/>
      <c r="LAO20" s="66"/>
      <c r="LAR20" s="66"/>
      <c r="LAU20" s="66"/>
      <c r="LAW20" s="66"/>
      <c r="LAY20" s="66"/>
      <c r="LBB20" s="66"/>
      <c r="LBE20" s="66"/>
      <c r="LBH20" s="66"/>
      <c r="LBL20" s="66"/>
      <c r="LBO20" s="66"/>
      <c r="LBR20" s="66"/>
      <c r="LBZ20" s="66"/>
      <c r="LCL20" s="66"/>
      <c r="LCM20" s="66"/>
      <c r="LCN20" s="66"/>
      <c r="LCO20" s="66"/>
      <c r="LCP20" s="66"/>
      <c r="LCQ20" s="66"/>
      <c r="LCR20" s="66"/>
      <c r="LCS20" s="66"/>
      <c r="LCT20" s="66"/>
      <c r="LCU20" s="66"/>
      <c r="LCV20" s="66"/>
      <c r="LCW20" s="66"/>
      <c r="LCX20" s="66"/>
      <c r="LCY20" s="66"/>
      <c r="LCZ20" s="66"/>
      <c r="LDA20" s="66"/>
      <c r="LDB20" s="66"/>
      <c r="LDC20" s="66"/>
      <c r="LDD20" s="66"/>
      <c r="LDE20" s="66"/>
      <c r="LDF20" s="66"/>
      <c r="LDG20" s="66"/>
      <c r="LDH20" s="66"/>
      <c r="LDI20" s="66"/>
      <c r="LDJ20" s="66"/>
      <c r="LDK20" s="66"/>
      <c r="LDM20" s="66"/>
      <c r="LDN20" s="66"/>
      <c r="LDO20" s="66"/>
      <c r="LDP20" s="66"/>
      <c r="LDQ20" s="66"/>
      <c r="LDR20" s="66"/>
      <c r="LDS20" s="66"/>
      <c r="LDT20" s="66"/>
      <c r="LDU20" s="66"/>
      <c r="LDV20" s="66"/>
      <c r="LDW20" s="66"/>
      <c r="LDX20" s="66"/>
      <c r="LDY20" s="66"/>
      <c r="LEB20" s="66"/>
      <c r="LEE20" s="66"/>
      <c r="LEH20" s="66"/>
      <c r="LEK20" s="66"/>
      <c r="LEN20" s="66"/>
      <c r="LEQ20" s="66"/>
      <c r="LEZ20" s="66"/>
      <c r="LFC20" s="66"/>
      <c r="LFF20" s="66"/>
      <c r="LFI20" s="66"/>
      <c r="LFR20" s="66"/>
      <c r="LFX20" s="66"/>
      <c r="LGA20" s="66"/>
      <c r="LGD20" s="66"/>
      <c r="LGG20" s="66"/>
      <c r="LGM20" s="66"/>
      <c r="LGV20" s="66"/>
      <c r="LGX20" s="66"/>
      <c r="LGY20" s="66"/>
      <c r="LHA20" s="66"/>
      <c r="LHD20" s="66"/>
      <c r="LHG20" s="66"/>
      <c r="LHJ20" s="66"/>
      <c r="LHM20" s="66"/>
      <c r="LHP20" s="66"/>
      <c r="LHR20" s="66"/>
      <c r="LHT20" s="66"/>
      <c r="LHW20" s="66"/>
      <c r="LHZ20" s="66"/>
      <c r="LIC20" s="66"/>
      <c r="LIF20" s="66"/>
      <c r="LII20" s="66"/>
      <c r="LIL20" s="66"/>
      <c r="LIO20" s="66"/>
      <c r="LIQ20" s="66"/>
      <c r="LIT20" s="66"/>
      <c r="LIZ20" s="66"/>
      <c r="LJF20" s="66"/>
      <c r="LJI20" s="66"/>
      <c r="LJK20" s="66"/>
      <c r="LJM20" s="66"/>
      <c r="LJN20" s="66"/>
      <c r="LJO20" s="66"/>
      <c r="LJP20" s="66"/>
      <c r="LJQ20" s="66"/>
      <c r="LJR20" s="66"/>
      <c r="LKJ20" s="66"/>
      <c r="LKK20" s="66"/>
      <c r="LKN20" s="66"/>
      <c r="LKQ20" s="66"/>
      <c r="LKS20" s="66"/>
      <c r="LKU20" s="66"/>
      <c r="LKX20" s="66"/>
      <c r="LLA20" s="66"/>
      <c r="LLD20" s="66"/>
      <c r="LLH20" s="66"/>
      <c r="LLK20" s="66"/>
      <c r="LLN20" s="66"/>
      <c r="LLV20" s="66"/>
      <c r="LMH20" s="66"/>
      <c r="LMI20" s="66"/>
      <c r="LMJ20" s="66"/>
      <c r="LMK20" s="66"/>
      <c r="LML20" s="66"/>
      <c r="LMM20" s="66"/>
      <c r="LMN20" s="66"/>
      <c r="LMO20" s="66"/>
      <c r="LMP20" s="66"/>
      <c r="LMQ20" s="66"/>
      <c r="LMR20" s="66"/>
      <c r="LMS20" s="66"/>
      <c r="LMT20" s="66"/>
      <c r="LMU20" s="66"/>
      <c r="LMV20" s="66"/>
      <c r="LMW20" s="66"/>
      <c r="LMX20" s="66"/>
      <c r="LMY20" s="66"/>
      <c r="LMZ20" s="66"/>
      <c r="LNA20" s="66"/>
      <c r="LNB20" s="66"/>
      <c r="LNC20" s="66"/>
      <c r="LND20" s="66"/>
      <c r="LNE20" s="66"/>
      <c r="LNF20" s="66"/>
      <c r="LNG20" s="66"/>
      <c r="LNI20" s="66"/>
      <c r="LNJ20" s="66"/>
      <c r="LNK20" s="66"/>
      <c r="LNL20" s="66"/>
      <c r="LNM20" s="66"/>
      <c r="LNN20" s="66"/>
      <c r="LNO20" s="66"/>
      <c r="LNP20" s="66"/>
      <c r="LNQ20" s="66"/>
      <c r="LNR20" s="66"/>
      <c r="LNS20" s="66"/>
      <c r="LNT20" s="66"/>
      <c r="LNU20" s="66"/>
      <c r="LNX20" s="66"/>
      <c r="LOA20" s="66"/>
      <c r="LOD20" s="66"/>
      <c r="LOG20" s="66"/>
      <c r="LOJ20" s="66"/>
      <c r="LOM20" s="66"/>
      <c r="LOV20" s="66"/>
      <c r="LOY20" s="66"/>
      <c r="LPB20" s="66"/>
      <c r="LPE20" s="66"/>
      <c r="LPN20" s="66"/>
      <c r="LPT20" s="66"/>
      <c r="LPW20" s="66"/>
      <c r="LPZ20" s="66"/>
      <c r="LQC20" s="66"/>
      <c r="LQI20" s="66"/>
      <c r="LQR20" s="66"/>
      <c r="LQT20" s="66"/>
      <c r="LQU20" s="66"/>
      <c r="LQW20" s="66"/>
      <c r="LQZ20" s="66"/>
      <c r="LRC20" s="66"/>
      <c r="LRF20" s="66"/>
      <c r="LRI20" s="66"/>
      <c r="LRL20" s="66"/>
      <c r="LRN20" s="66"/>
      <c r="LRP20" s="66"/>
      <c r="LRS20" s="66"/>
      <c r="LRV20" s="66"/>
      <c r="LRY20" s="66"/>
      <c r="LSB20" s="66"/>
      <c r="LSE20" s="66"/>
      <c r="LSH20" s="66"/>
      <c r="LSK20" s="66"/>
      <c r="LSM20" s="66"/>
      <c r="LSP20" s="66"/>
      <c r="LSV20" s="66"/>
      <c r="LTB20" s="66"/>
      <c r="LTE20" s="66"/>
      <c r="LTG20" s="66"/>
      <c r="LTI20" s="66"/>
      <c r="LTJ20" s="66"/>
      <c r="LTK20" s="66"/>
      <c r="LTL20" s="66"/>
      <c r="LTM20" s="66"/>
      <c r="LTN20" s="66"/>
      <c r="LUF20" s="66"/>
      <c r="LUG20" s="66"/>
      <c r="LUJ20" s="66"/>
      <c r="LUM20" s="66"/>
      <c r="LUO20" s="66"/>
      <c r="LUQ20" s="66"/>
      <c r="LUT20" s="66"/>
      <c r="LUW20" s="66"/>
      <c r="LUZ20" s="66"/>
      <c r="LVD20" s="66"/>
      <c r="LVG20" s="66"/>
      <c r="LVJ20" s="66"/>
      <c r="LVR20" s="66"/>
      <c r="LWD20" s="66"/>
      <c r="LWE20" s="66"/>
      <c r="LWF20" s="66"/>
      <c r="LWG20" s="66"/>
      <c r="LWH20" s="66"/>
      <c r="LWI20" s="66"/>
      <c r="LWJ20" s="66"/>
      <c r="LWK20" s="66"/>
      <c r="LWL20" s="66"/>
      <c r="LWM20" s="66"/>
      <c r="LWN20" s="66"/>
      <c r="LWO20" s="66"/>
      <c r="LWP20" s="66"/>
      <c r="LWQ20" s="66"/>
      <c r="LWR20" s="66"/>
      <c r="LWS20" s="66"/>
      <c r="LWT20" s="66"/>
      <c r="LWU20" s="66"/>
      <c r="LWV20" s="66"/>
      <c r="LWW20" s="66"/>
      <c r="LWX20" s="66"/>
      <c r="LWY20" s="66"/>
      <c r="LWZ20" s="66"/>
      <c r="LXA20" s="66"/>
      <c r="LXB20" s="66"/>
      <c r="LXC20" s="66"/>
      <c r="LXE20" s="66"/>
      <c r="LXF20" s="66"/>
      <c r="LXG20" s="66"/>
      <c r="LXH20" s="66"/>
      <c r="LXI20" s="66"/>
      <c r="LXJ20" s="66"/>
      <c r="LXK20" s="66"/>
      <c r="LXL20" s="66"/>
      <c r="LXM20" s="66"/>
      <c r="LXN20" s="66"/>
      <c r="LXO20" s="66"/>
      <c r="LXP20" s="66"/>
      <c r="LXQ20" s="66"/>
      <c r="LXT20" s="66"/>
      <c r="LXW20" s="66"/>
      <c r="LXZ20" s="66"/>
      <c r="LYC20" s="66"/>
      <c r="LYF20" s="66"/>
      <c r="LYI20" s="66"/>
      <c r="LYR20" s="66"/>
      <c r="LYU20" s="66"/>
      <c r="LYX20" s="66"/>
      <c r="LZA20" s="66"/>
      <c r="LZJ20" s="66"/>
      <c r="LZP20" s="66"/>
      <c r="LZS20" s="66"/>
      <c r="LZV20" s="66"/>
      <c r="LZY20" s="66"/>
      <c r="MAE20" s="66"/>
      <c r="MAN20" s="66"/>
      <c r="MAP20" s="66"/>
      <c r="MAQ20" s="66"/>
      <c r="MAS20" s="66"/>
      <c r="MAV20" s="66"/>
      <c r="MAY20" s="66"/>
      <c r="MBB20" s="66"/>
      <c r="MBE20" s="66"/>
      <c r="MBH20" s="66"/>
      <c r="MBJ20" s="66"/>
      <c r="MBL20" s="66"/>
      <c r="MBO20" s="66"/>
      <c r="MBR20" s="66"/>
      <c r="MBU20" s="66"/>
      <c r="MBX20" s="66"/>
      <c r="MCA20" s="66"/>
      <c r="MCD20" s="66"/>
      <c r="MCG20" s="66"/>
      <c r="MCI20" s="66"/>
      <c r="MCL20" s="66"/>
      <c r="MCR20" s="66"/>
      <c r="MCX20" s="66"/>
      <c r="MDA20" s="66"/>
      <c r="MDC20" s="66"/>
      <c r="MDE20" s="66"/>
      <c r="MDF20" s="66"/>
      <c r="MDG20" s="66"/>
      <c r="MDH20" s="66"/>
      <c r="MDI20" s="66"/>
      <c r="MDJ20" s="66"/>
      <c r="MEB20" s="66"/>
      <c r="MEC20" s="66"/>
      <c r="MEF20" s="66"/>
      <c r="MEI20" s="66"/>
      <c r="MEK20" s="66"/>
      <c r="MEM20" s="66"/>
      <c r="MEP20" s="66"/>
      <c r="MES20" s="66"/>
      <c r="MEV20" s="66"/>
      <c r="MEZ20" s="66"/>
      <c r="MFC20" s="66"/>
      <c r="MFF20" s="66"/>
      <c r="MFN20" s="66"/>
      <c r="MFZ20" s="66"/>
      <c r="MGA20" s="66"/>
      <c r="MGB20" s="66"/>
      <c r="MGC20" s="66"/>
      <c r="MGD20" s="66"/>
      <c r="MGE20" s="66"/>
      <c r="MGF20" s="66"/>
      <c r="MGG20" s="66"/>
      <c r="MGH20" s="66"/>
      <c r="MGI20" s="66"/>
      <c r="MGJ20" s="66"/>
      <c r="MGK20" s="66"/>
      <c r="MGL20" s="66"/>
      <c r="MGM20" s="66"/>
      <c r="MGN20" s="66"/>
      <c r="MGO20" s="66"/>
      <c r="MGP20" s="66"/>
      <c r="MGQ20" s="66"/>
      <c r="MGR20" s="66"/>
      <c r="MGS20" s="66"/>
      <c r="MGT20" s="66"/>
      <c r="MGU20" s="66"/>
      <c r="MGV20" s="66"/>
      <c r="MGW20" s="66"/>
      <c r="MGX20" s="66"/>
      <c r="MGY20" s="66"/>
      <c r="MHA20" s="66"/>
      <c r="MHB20" s="66"/>
      <c r="MHC20" s="66"/>
      <c r="MHD20" s="66"/>
      <c r="MHE20" s="66"/>
      <c r="MHF20" s="66"/>
      <c r="MHG20" s="66"/>
      <c r="MHH20" s="66"/>
      <c r="MHI20" s="66"/>
      <c r="MHJ20" s="66"/>
      <c r="MHK20" s="66"/>
      <c r="MHL20" s="66"/>
      <c r="MHM20" s="66"/>
      <c r="MHP20" s="66"/>
      <c r="MHS20" s="66"/>
      <c r="MHV20" s="66"/>
      <c r="MHY20" s="66"/>
      <c r="MIB20" s="66"/>
      <c r="MIE20" s="66"/>
      <c r="MIN20" s="66"/>
      <c r="MIQ20" s="66"/>
      <c r="MIT20" s="66"/>
      <c r="MIW20" s="66"/>
      <c r="MJF20" s="66"/>
      <c r="MJL20" s="66"/>
      <c r="MJO20" s="66"/>
      <c r="MJR20" s="66"/>
      <c r="MJU20" s="66"/>
      <c r="MKA20" s="66"/>
      <c r="MKJ20" s="66"/>
      <c r="MKL20" s="66"/>
      <c r="MKM20" s="66"/>
      <c r="MKO20" s="66"/>
      <c r="MKR20" s="66"/>
      <c r="MKU20" s="66"/>
      <c r="MKX20" s="66"/>
      <c r="MLA20" s="66"/>
      <c r="MLD20" s="66"/>
      <c r="MLF20" s="66"/>
      <c r="MLH20" s="66"/>
      <c r="MLK20" s="66"/>
      <c r="MLN20" s="66"/>
      <c r="MLQ20" s="66"/>
      <c r="MLT20" s="66"/>
      <c r="MLW20" s="66"/>
      <c r="MLZ20" s="66"/>
      <c r="MMC20" s="66"/>
      <c r="MME20" s="66"/>
      <c r="MMH20" s="66"/>
      <c r="MMN20" s="66"/>
      <c r="MMT20" s="66"/>
      <c r="MMW20" s="66"/>
      <c r="MMY20" s="66"/>
      <c r="MNA20" s="66"/>
      <c r="MNB20" s="66"/>
      <c r="MNC20" s="66"/>
      <c r="MND20" s="66"/>
      <c r="MNE20" s="66"/>
      <c r="MNF20" s="66"/>
      <c r="MNX20" s="66"/>
      <c r="MNY20" s="66"/>
      <c r="MOB20" s="66"/>
      <c r="MOE20" s="66"/>
      <c r="MOG20" s="66"/>
      <c r="MOI20" s="66"/>
      <c r="MOL20" s="66"/>
      <c r="MOO20" s="66"/>
      <c r="MOR20" s="66"/>
      <c r="MOV20" s="66"/>
      <c r="MOY20" s="66"/>
      <c r="MPB20" s="66"/>
      <c r="MPJ20" s="66"/>
      <c r="MPV20" s="66"/>
      <c r="MPW20" s="66"/>
      <c r="MPX20" s="66"/>
      <c r="MPY20" s="66"/>
      <c r="MPZ20" s="66"/>
      <c r="MQA20" s="66"/>
      <c r="MQB20" s="66"/>
      <c r="MQC20" s="66"/>
      <c r="MQD20" s="66"/>
      <c r="MQE20" s="66"/>
      <c r="MQF20" s="66"/>
      <c r="MQG20" s="66"/>
      <c r="MQH20" s="66"/>
      <c r="MQI20" s="66"/>
      <c r="MQJ20" s="66"/>
      <c r="MQK20" s="66"/>
      <c r="MQL20" s="66"/>
      <c r="MQM20" s="66"/>
      <c r="MQN20" s="66"/>
      <c r="MQO20" s="66"/>
      <c r="MQP20" s="66"/>
      <c r="MQQ20" s="66"/>
      <c r="MQR20" s="66"/>
      <c r="MQS20" s="66"/>
      <c r="MQT20" s="66"/>
      <c r="MQU20" s="66"/>
      <c r="MQW20" s="66"/>
      <c r="MQX20" s="66"/>
      <c r="MQY20" s="66"/>
      <c r="MQZ20" s="66"/>
      <c r="MRA20" s="66"/>
      <c r="MRB20" s="66"/>
      <c r="MRC20" s="66"/>
      <c r="MRD20" s="66"/>
      <c r="MRE20" s="66"/>
      <c r="MRF20" s="66"/>
      <c r="MRG20" s="66"/>
      <c r="MRH20" s="66"/>
      <c r="MRI20" s="66"/>
      <c r="MRL20" s="66"/>
      <c r="MRO20" s="66"/>
      <c r="MRR20" s="66"/>
      <c r="MRU20" s="66"/>
      <c r="MRX20" s="66"/>
      <c r="MSA20" s="66"/>
      <c r="MSJ20" s="66"/>
      <c r="MSM20" s="66"/>
      <c r="MSP20" s="66"/>
      <c r="MSS20" s="66"/>
      <c r="MTB20" s="66"/>
      <c r="MTH20" s="66"/>
      <c r="MTK20" s="66"/>
      <c r="MTN20" s="66"/>
      <c r="MTQ20" s="66"/>
      <c r="MTW20" s="66"/>
      <c r="MUF20" s="66"/>
      <c r="MUH20" s="66"/>
      <c r="MUI20" s="66"/>
      <c r="MUK20" s="66"/>
      <c r="MUN20" s="66"/>
      <c r="MUQ20" s="66"/>
      <c r="MUT20" s="66"/>
      <c r="MUW20" s="66"/>
      <c r="MUZ20" s="66"/>
      <c r="MVB20" s="66"/>
      <c r="MVD20" s="66"/>
      <c r="MVG20" s="66"/>
      <c r="MVJ20" s="66"/>
      <c r="MVM20" s="66"/>
      <c r="MVP20" s="66"/>
      <c r="MVS20" s="66"/>
      <c r="MVV20" s="66"/>
      <c r="MVY20" s="66"/>
      <c r="MWA20" s="66"/>
      <c r="MWD20" s="66"/>
      <c r="MWJ20" s="66"/>
      <c r="MWP20" s="66"/>
      <c r="MWS20" s="66"/>
      <c r="MWU20" s="66"/>
      <c r="MWW20" s="66"/>
      <c r="MWX20" s="66"/>
      <c r="MWY20" s="66"/>
      <c r="MWZ20" s="66"/>
      <c r="MXA20" s="66"/>
      <c r="MXB20" s="66"/>
      <c r="MXT20" s="66"/>
      <c r="MXU20" s="66"/>
      <c r="MXX20" s="66"/>
      <c r="MYA20" s="66"/>
      <c r="MYC20" s="66"/>
      <c r="MYE20" s="66"/>
      <c r="MYH20" s="66"/>
      <c r="MYK20" s="66"/>
      <c r="MYN20" s="66"/>
      <c r="MYR20" s="66"/>
      <c r="MYU20" s="66"/>
      <c r="MYX20" s="66"/>
      <c r="MZF20" s="66"/>
      <c r="MZR20" s="66"/>
      <c r="MZS20" s="66"/>
      <c r="MZT20" s="66"/>
      <c r="MZU20" s="66"/>
      <c r="MZV20" s="66"/>
      <c r="MZW20" s="66"/>
      <c r="MZX20" s="66"/>
      <c r="MZY20" s="66"/>
      <c r="MZZ20" s="66"/>
      <c r="NAA20" s="66"/>
      <c r="NAB20" s="66"/>
      <c r="NAC20" s="66"/>
      <c r="NAD20" s="66"/>
      <c r="NAE20" s="66"/>
      <c r="NAF20" s="66"/>
      <c r="NAG20" s="66"/>
      <c r="NAH20" s="66"/>
      <c r="NAI20" s="66"/>
      <c r="NAJ20" s="66"/>
      <c r="NAK20" s="66"/>
      <c r="NAL20" s="66"/>
      <c r="NAM20" s="66"/>
      <c r="NAN20" s="66"/>
      <c r="NAO20" s="66"/>
      <c r="NAP20" s="66"/>
      <c r="NAQ20" s="66"/>
      <c r="NAS20" s="66"/>
      <c r="NAT20" s="66"/>
      <c r="NAU20" s="66"/>
      <c r="NAV20" s="66"/>
      <c r="NAW20" s="66"/>
      <c r="NAX20" s="66"/>
      <c r="NAY20" s="66"/>
      <c r="NAZ20" s="66"/>
      <c r="NBA20" s="66"/>
      <c r="NBB20" s="66"/>
      <c r="NBC20" s="66"/>
      <c r="NBD20" s="66"/>
      <c r="NBE20" s="66"/>
      <c r="NBH20" s="66"/>
      <c r="NBK20" s="66"/>
      <c r="NBN20" s="66"/>
      <c r="NBQ20" s="66"/>
      <c r="NBT20" s="66"/>
      <c r="NBW20" s="66"/>
      <c r="NCF20" s="66"/>
      <c r="NCI20" s="66"/>
      <c r="NCL20" s="66"/>
      <c r="NCO20" s="66"/>
      <c r="NCX20" s="66"/>
      <c r="NDD20" s="66"/>
      <c r="NDG20" s="66"/>
      <c r="NDJ20" s="66"/>
      <c r="NDM20" s="66"/>
      <c r="NDS20" s="66"/>
      <c r="NEB20" s="66"/>
      <c r="NED20" s="66"/>
      <c r="NEE20" s="66"/>
      <c r="NEG20" s="66"/>
      <c r="NEJ20" s="66"/>
      <c r="NEM20" s="66"/>
      <c r="NEP20" s="66"/>
      <c r="NES20" s="66"/>
      <c r="NEV20" s="66"/>
      <c r="NEX20" s="66"/>
      <c r="NEZ20" s="66"/>
      <c r="NFC20" s="66"/>
      <c r="NFF20" s="66"/>
      <c r="NFI20" s="66"/>
      <c r="NFL20" s="66"/>
      <c r="NFO20" s="66"/>
      <c r="NFR20" s="66"/>
      <c r="NFU20" s="66"/>
      <c r="NFW20" s="66"/>
      <c r="NFZ20" s="66"/>
      <c r="NGF20" s="66"/>
      <c r="NGL20" s="66"/>
      <c r="NGO20" s="66"/>
      <c r="NGQ20" s="66"/>
      <c r="NGS20" s="66"/>
      <c r="NGT20" s="66"/>
      <c r="NGU20" s="66"/>
      <c r="NGV20" s="66"/>
      <c r="NGW20" s="66"/>
      <c r="NGX20" s="66"/>
      <c r="NHP20" s="66"/>
      <c r="NHQ20" s="66"/>
      <c r="NHT20" s="66"/>
      <c r="NHW20" s="66"/>
      <c r="NHY20" s="66"/>
      <c r="NIA20" s="66"/>
      <c r="NID20" s="66"/>
      <c r="NIG20" s="66"/>
      <c r="NIJ20" s="66"/>
      <c r="NIN20" s="66"/>
      <c r="NIQ20" s="66"/>
      <c r="NIT20" s="66"/>
      <c r="NJB20" s="66"/>
      <c r="NJN20" s="66"/>
      <c r="NJO20" s="66"/>
      <c r="NJP20" s="66"/>
      <c r="NJQ20" s="66"/>
      <c r="NJR20" s="66"/>
      <c r="NJS20" s="66"/>
      <c r="NJT20" s="66"/>
      <c r="NJU20" s="66"/>
      <c r="NJV20" s="66"/>
      <c r="NJW20" s="66"/>
      <c r="NJX20" s="66"/>
      <c r="NJY20" s="66"/>
      <c r="NJZ20" s="66"/>
      <c r="NKA20" s="66"/>
      <c r="NKB20" s="66"/>
      <c r="NKC20" s="66"/>
      <c r="NKD20" s="66"/>
      <c r="NKE20" s="66"/>
      <c r="NKF20" s="66"/>
      <c r="NKG20" s="66"/>
      <c r="NKH20" s="66"/>
      <c r="NKI20" s="66"/>
      <c r="NKJ20" s="66"/>
      <c r="NKK20" s="66"/>
      <c r="NKL20" s="66"/>
      <c r="NKM20" s="66"/>
      <c r="NKO20" s="66"/>
      <c r="NKP20" s="66"/>
      <c r="NKQ20" s="66"/>
      <c r="NKR20" s="66"/>
      <c r="NKS20" s="66"/>
      <c r="NKT20" s="66"/>
      <c r="NKU20" s="66"/>
      <c r="NKV20" s="66"/>
      <c r="NKW20" s="66"/>
      <c r="NKX20" s="66"/>
      <c r="NKY20" s="66"/>
      <c r="NKZ20" s="66"/>
      <c r="NLA20" s="66"/>
      <c r="NLD20" s="66"/>
      <c r="NLG20" s="66"/>
      <c r="NLJ20" s="66"/>
      <c r="NLM20" s="66"/>
      <c r="NLP20" s="66"/>
      <c r="NLS20" s="66"/>
      <c r="NMB20" s="66"/>
      <c r="NME20" s="66"/>
      <c r="NMH20" s="66"/>
      <c r="NMK20" s="66"/>
      <c r="NMT20" s="66"/>
      <c r="NMZ20" s="66"/>
      <c r="NNC20" s="66"/>
      <c r="NNF20" s="66"/>
      <c r="NNI20" s="66"/>
      <c r="NNO20" s="66"/>
      <c r="NNX20" s="66"/>
      <c r="NNZ20" s="66"/>
      <c r="NOA20" s="66"/>
      <c r="NOC20" s="66"/>
      <c r="NOF20" s="66"/>
      <c r="NOI20" s="66"/>
      <c r="NOL20" s="66"/>
      <c r="NOO20" s="66"/>
      <c r="NOR20" s="66"/>
      <c r="NOT20" s="66"/>
      <c r="NOV20" s="66"/>
      <c r="NOY20" s="66"/>
      <c r="NPB20" s="66"/>
      <c r="NPE20" s="66"/>
      <c r="NPH20" s="66"/>
      <c r="NPK20" s="66"/>
      <c r="NPN20" s="66"/>
      <c r="NPQ20" s="66"/>
      <c r="NPS20" s="66"/>
      <c r="NPV20" s="66"/>
      <c r="NQB20" s="66"/>
      <c r="NQH20" s="66"/>
      <c r="NQK20" s="66"/>
      <c r="NQM20" s="66"/>
      <c r="NQO20" s="66"/>
      <c r="NQP20" s="66"/>
      <c r="NQQ20" s="66"/>
      <c r="NQR20" s="66"/>
      <c r="NQS20" s="66"/>
      <c r="NQT20" s="66"/>
      <c r="NRL20" s="66"/>
      <c r="NRM20" s="66"/>
      <c r="NRP20" s="66"/>
      <c r="NRS20" s="66"/>
      <c r="NRU20" s="66"/>
      <c r="NRW20" s="66"/>
      <c r="NRZ20" s="66"/>
      <c r="NSC20" s="66"/>
      <c r="NSF20" s="66"/>
      <c r="NSJ20" s="66"/>
      <c r="NSM20" s="66"/>
      <c r="NSP20" s="66"/>
      <c r="NSX20" s="66"/>
      <c r="NTJ20" s="66"/>
      <c r="NTK20" s="66"/>
      <c r="NTL20" s="66"/>
      <c r="NTM20" s="66"/>
      <c r="NTN20" s="66"/>
      <c r="NTO20" s="66"/>
      <c r="NTP20" s="66"/>
      <c r="NTQ20" s="66"/>
      <c r="NTR20" s="66"/>
      <c r="NTS20" s="66"/>
      <c r="NTT20" s="66"/>
      <c r="NTU20" s="66"/>
      <c r="NTV20" s="66"/>
      <c r="NTW20" s="66"/>
      <c r="NTX20" s="66"/>
      <c r="NTY20" s="66"/>
      <c r="NTZ20" s="66"/>
      <c r="NUA20" s="66"/>
      <c r="NUB20" s="66"/>
      <c r="NUC20" s="66"/>
      <c r="NUD20" s="66"/>
      <c r="NUE20" s="66"/>
      <c r="NUF20" s="66"/>
      <c r="NUG20" s="66"/>
      <c r="NUH20" s="66"/>
      <c r="NUI20" s="66"/>
      <c r="NUK20" s="66"/>
      <c r="NUL20" s="66"/>
      <c r="NUM20" s="66"/>
      <c r="NUN20" s="66"/>
      <c r="NUO20" s="66"/>
      <c r="NUP20" s="66"/>
      <c r="NUQ20" s="66"/>
      <c r="NUR20" s="66"/>
      <c r="NUS20" s="66"/>
      <c r="NUT20" s="66"/>
      <c r="NUU20" s="66"/>
      <c r="NUV20" s="66"/>
      <c r="NUW20" s="66"/>
      <c r="NUZ20" s="66"/>
      <c r="NVC20" s="66"/>
      <c r="NVF20" s="66"/>
      <c r="NVI20" s="66"/>
      <c r="NVL20" s="66"/>
      <c r="NVO20" s="66"/>
      <c r="NVX20" s="66"/>
      <c r="NWA20" s="66"/>
      <c r="NWD20" s="66"/>
      <c r="NWG20" s="66"/>
      <c r="NWP20" s="66"/>
      <c r="NWV20" s="66"/>
      <c r="NWY20" s="66"/>
      <c r="NXB20" s="66"/>
      <c r="NXE20" s="66"/>
      <c r="NXK20" s="66"/>
      <c r="NXT20" s="66"/>
      <c r="NXV20" s="66"/>
      <c r="NXW20" s="66"/>
      <c r="NXY20" s="66"/>
      <c r="NYB20" s="66"/>
      <c r="NYE20" s="66"/>
      <c r="NYH20" s="66"/>
      <c r="NYK20" s="66"/>
      <c r="NYN20" s="66"/>
      <c r="NYP20" s="66"/>
      <c r="NYR20" s="66"/>
      <c r="NYU20" s="66"/>
      <c r="NYX20" s="66"/>
      <c r="NZA20" s="66"/>
      <c r="NZD20" s="66"/>
      <c r="NZG20" s="66"/>
      <c r="NZJ20" s="66"/>
      <c r="NZM20" s="66"/>
      <c r="NZO20" s="66"/>
      <c r="NZR20" s="66"/>
      <c r="NZX20" s="66"/>
      <c r="OAD20" s="66"/>
      <c r="OAG20" s="66"/>
      <c r="OAI20" s="66"/>
      <c r="OAK20" s="66"/>
      <c r="OAL20" s="66"/>
      <c r="OAM20" s="66"/>
      <c r="OAN20" s="66"/>
      <c r="OAO20" s="66"/>
      <c r="OAP20" s="66"/>
      <c r="OBH20" s="66"/>
      <c r="OBI20" s="66"/>
      <c r="OBL20" s="66"/>
      <c r="OBO20" s="66"/>
      <c r="OBQ20" s="66"/>
      <c r="OBS20" s="66"/>
      <c r="OBV20" s="66"/>
      <c r="OBY20" s="66"/>
      <c r="OCB20" s="66"/>
      <c r="OCF20" s="66"/>
      <c r="OCI20" s="66"/>
      <c r="OCL20" s="66"/>
      <c r="OCT20" s="66"/>
      <c r="ODF20" s="66"/>
      <c r="ODG20" s="66"/>
      <c r="ODH20" s="66"/>
      <c r="ODI20" s="66"/>
      <c r="ODJ20" s="66"/>
      <c r="ODK20" s="66"/>
      <c r="ODL20" s="66"/>
      <c r="ODM20" s="66"/>
      <c r="ODN20" s="66"/>
      <c r="ODO20" s="66"/>
      <c r="ODP20" s="66"/>
      <c r="ODQ20" s="66"/>
      <c r="ODR20" s="66"/>
      <c r="ODS20" s="66"/>
      <c r="ODT20" s="66"/>
      <c r="ODU20" s="66"/>
      <c r="ODV20" s="66"/>
      <c r="ODW20" s="66"/>
      <c r="ODX20" s="66"/>
      <c r="ODY20" s="66"/>
      <c r="ODZ20" s="66"/>
      <c r="OEA20" s="66"/>
      <c r="OEB20" s="66"/>
      <c r="OEC20" s="66"/>
      <c r="OED20" s="66"/>
      <c r="OEE20" s="66"/>
      <c r="OEG20" s="66"/>
      <c r="OEH20" s="66"/>
      <c r="OEI20" s="66"/>
      <c r="OEJ20" s="66"/>
      <c r="OEK20" s="66"/>
      <c r="OEL20" s="66"/>
      <c r="OEM20" s="66"/>
      <c r="OEN20" s="66"/>
      <c r="OEO20" s="66"/>
      <c r="OEP20" s="66"/>
      <c r="OEQ20" s="66"/>
      <c r="OER20" s="66"/>
      <c r="OES20" s="66"/>
      <c r="OEV20" s="66"/>
      <c r="OEY20" s="66"/>
      <c r="OFB20" s="66"/>
      <c r="OFE20" s="66"/>
      <c r="OFH20" s="66"/>
      <c r="OFK20" s="66"/>
      <c r="OFT20" s="66"/>
      <c r="OFW20" s="66"/>
      <c r="OFZ20" s="66"/>
      <c r="OGC20" s="66"/>
      <c r="OGL20" s="66"/>
      <c r="OGR20" s="66"/>
      <c r="OGU20" s="66"/>
      <c r="OGX20" s="66"/>
      <c r="OHA20" s="66"/>
      <c r="OHG20" s="66"/>
      <c r="OHP20" s="66"/>
      <c r="OHR20" s="66"/>
      <c r="OHS20" s="66"/>
      <c r="OHU20" s="66"/>
      <c r="OHX20" s="66"/>
      <c r="OIA20" s="66"/>
      <c r="OID20" s="66"/>
      <c r="OIG20" s="66"/>
      <c r="OIJ20" s="66"/>
      <c r="OIL20" s="66"/>
      <c r="OIN20" s="66"/>
      <c r="OIQ20" s="66"/>
      <c r="OIT20" s="66"/>
      <c r="OIW20" s="66"/>
      <c r="OIZ20" s="66"/>
      <c r="OJC20" s="66"/>
      <c r="OJF20" s="66"/>
      <c r="OJI20" s="66"/>
      <c r="OJK20" s="66"/>
      <c r="OJN20" s="66"/>
      <c r="OJT20" s="66"/>
      <c r="OJZ20" s="66"/>
      <c r="OKC20" s="66"/>
      <c r="OKE20" s="66"/>
      <c r="OKG20" s="66"/>
      <c r="OKH20" s="66"/>
      <c r="OKI20" s="66"/>
      <c r="OKJ20" s="66"/>
      <c r="OKK20" s="66"/>
      <c r="OKL20" s="66"/>
      <c r="OLD20" s="66"/>
      <c r="OLE20" s="66"/>
      <c r="OLH20" s="66"/>
      <c r="OLK20" s="66"/>
      <c r="OLM20" s="66"/>
      <c r="OLO20" s="66"/>
      <c r="OLR20" s="66"/>
      <c r="OLU20" s="66"/>
      <c r="OLX20" s="66"/>
      <c r="OMB20" s="66"/>
      <c r="OME20" s="66"/>
      <c r="OMH20" s="66"/>
      <c r="OMP20" s="66"/>
      <c r="ONB20" s="66"/>
      <c r="ONC20" s="66"/>
      <c r="OND20" s="66"/>
      <c r="ONE20" s="66"/>
      <c r="ONF20" s="66"/>
      <c r="ONG20" s="66"/>
      <c r="ONH20" s="66"/>
      <c r="ONI20" s="66"/>
      <c r="ONJ20" s="66"/>
      <c r="ONK20" s="66"/>
      <c r="ONL20" s="66"/>
      <c r="ONM20" s="66"/>
      <c r="ONN20" s="66"/>
      <c r="ONO20" s="66"/>
      <c r="ONP20" s="66"/>
      <c r="ONQ20" s="66"/>
      <c r="ONR20" s="66"/>
      <c r="ONS20" s="66"/>
      <c r="ONT20" s="66"/>
      <c r="ONU20" s="66"/>
      <c r="ONV20" s="66"/>
      <c r="ONW20" s="66"/>
      <c r="ONX20" s="66"/>
      <c r="ONY20" s="66"/>
      <c r="ONZ20" s="66"/>
      <c r="OOA20" s="66"/>
      <c r="OOC20" s="66"/>
      <c r="OOD20" s="66"/>
      <c r="OOE20" s="66"/>
      <c r="OOF20" s="66"/>
      <c r="OOG20" s="66"/>
      <c r="OOH20" s="66"/>
      <c r="OOI20" s="66"/>
      <c r="OOJ20" s="66"/>
      <c r="OOK20" s="66"/>
      <c r="OOL20" s="66"/>
      <c r="OOM20" s="66"/>
      <c r="OON20" s="66"/>
      <c r="OOO20" s="66"/>
      <c r="OOR20" s="66"/>
      <c r="OOU20" s="66"/>
      <c r="OOX20" s="66"/>
      <c r="OPA20" s="66"/>
      <c r="OPD20" s="66"/>
      <c r="OPG20" s="66"/>
      <c r="OPP20" s="66"/>
      <c r="OPS20" s="66"/>
      <c r="OPV20" s="66"/>
      <c r="OPY20" s="66"/>
      <c r="OQH20" s="66"/>
      <c r="OQN20" s="66"/>
      <c r="OQQ20" s="66"/>
      <c r="OQT20" s="66"/>
      <c r="OQW20" s="66"/>
      <c r="ORC20" s="66"/>
      <c r="ORL20" s="66"/>
      <c r="ORN20" s="66"/>
      <c r="ORO20" s="66"/>
      <c r="ORQ20" s="66"/>
      <c r="ORT20" s="66"/>
      <c r="ORW20" s="66"/>
      <c r="ORZ20" s="66"/>
      <c r="OSC20" s="66"/>
      <c r="OSF20" s="66"/>
      <c r="OSH20" s="66"/>
      <c r="OSJ20" s="66"/>
      <c r="OSM20" s="66"/>
      <c r="OSP20" s="66"/>
      <c r="OSS20" s="66"/>
      <c r="OSV20" s="66"/>
      <c r="OSY20" s="66"/>
      <c r="OTB20" s="66"/>
      <c r="OTE20" s="66"/>
      <c r="OTG20" s="66"/>
      <c r="OTJ20" s="66"/>
      <c r="OTP20" s="66"/>
      <c r="OTV20" s="66"/>
      <c r="OTY20" s="66"/>
      <c r="OUA20" s="66"/>
      <c r="OUC20" s="66"/>
      <c r="OUD20" s="66"/>
      <c r="OUE20" s="66"/>
      <c r="OUF20" s="66"/>
      <c r="OUG20" s="66"/>
      <c r="OUH20" s="66"/>
      <c r="OUZ20" s="66"/>
      <c r="OVA20" s="66"/>
      <c r="OVD20" s="66"/>
      <c r="OVG20" s="66"/>
      <c r="OVI20" s="66"/>
      <c r="OVK20" s="66"/>
      <c r="OVN20" s="66"/>
      <c r="OVQ20" s="66"/>
      <c r="OVT20" s="66"/>
      <c r="OVX20" s="66"/>
      <c r="OWA20" s="66"/>
      <c r="OWD20" s="66"/>
      <c r="OWL20" s="66"/>
      <c r="OWX20" s="66"/>
      <c r="OWY20" s="66"/>
      <c r="OWZ20" s="66"/>
      <c r="OXA20" s="66"/>
      <c r="OXB20" s="66"/>
      <c r="OXC20" s="66"/>
      <c r="OXD20" s="66"/>
      <c r="OXE20" s="66"/>
      <c r="OXF20" s="66"/>
      <c r="OXG20" s="66"/>
      <c r="OXH20" s="66"/>
      <c r="OXI20" s="66"/>
      <c r="OXJ20" s="66"/>
      <c r="OXK20" s="66"/>
      <c r="OXL20" s="66"/>
      <c r="OXM20" s="66"/>
      <c r="OXN20" s="66"/>
      <c r="OXO20" s="66"/>
      <c r="OXP20" s="66"/>
      <c r="OXQ20" s="66"/>
      <c r="OXR20" s="66"/>
      <c r="OXS20" s="66"/>
      <c r="OXT20" s="66"/>
      <c r="OXU20" s="66"/>
      <c r="OXV20" s="66"/>
      <c r="OXW20" s="66"/>
      <c r="OXY20" s="66"/>
      <c r="OXZ20" s="66"/>
      <c r="OYA20" s="66"/>
      <c r="OYB20" s="66"/>
      <c r="OYC20" s="66"/>
      <c r="OYD20" s="66"/>
      <c r="OYE20" s="66"/>
      <c r="OYF20" s="66"/>
      <c r="OYG20" s="66"/>
      <c r="OYH20" s="66"/>
      <c r="OYI20" s="66"/>
      <c r="OYJ20" s="66"/>
      <c r="OYK20" s="66"/>
      <c r="OYN20" s="66"/>
      <c r="OYQ20" s="66"/>
      <c r="OYT20" s="66"/>
      <c r="OYW20" s="66"/>
      <c r="OYZ20" s="66"/>
      <c r="OZC20" s="66"/>
      <c r="OZL20" s="66"/>
      <c r="OZO20" s="66"/>
      <c r="OZR20" s="66"/>
      <c r="OZU20" s="66"/>
      <c r="PAD20" s="66"/>
      <c r="PAJ20" s="66"/>
      <c r="PAM20" s="66"/>
      <c r="PAP20" s="66"/>
      <c r="PAS20" s="66"/>
      <c r="PAY20" s="66"/>
      <c r="PBH20" s="66"/>
      <c r="PBJ20" s="66"/>
      <c r="PBK20" s="66"/>
      <c r="PBM20" s="66"/>
      <c r="PBP20" s="66"/>
      <c r="PBS20" s="66"/>
      <c r="PBV20" s="66"/>
      <c r="PBY20" s="66"/>
      <c r="PCB20" s="66"/>
      <c r="PCD20" s="66"/>
      <c r="PCF20" s="66"/>
      <c r="PCI20" s="66"/>
      <c r="PCL20" s="66"/>
      <c r="PCO20" s="66"/>
      <c r="PCR20" s="66"/>
      <c r="PCU20" s="66"/>
      <c r="PCX20" s="66"/>
      <c r="PDA20" s="66"/>
      <c r="PDC20" s="66"/>
      <c r="PDF20" s="66"/>
      <c r="PDL20" s="66"/>
      <c r="PDR20" s="66"/>
      <c r="PDU20" s="66"/>
      <c r="PDW20" s="66"/>
      <c r="PDY20" s="66"/>
      <c r="PDZ20" s="66"/>
      <c r="PEA20" s="66"/>
      <c r="PEB20" s="66"/>
      <c r="PEC20" s="66"/>
      <c r="PED20" s="66"/>
      <c r="PEV20" s="66"/>
      <c r="PEW20" s="66"/>
      <c r="PEZ20" s="66"/>
      <c r="PFC20" s="66"/>
      <c r="PFE20" s="66"/>
      <c r="PFG20" s="66"/>
      <c r="PFJ20" s="66"/>
      <c r="PFM20" s="66"/>
      <c r="PFP20" s="66"/>
      <c r="PFT20" s="66"/>
      <c r="PFW20" s="66"/>
      <c r="PFZ20" s="66"/>
      <c r="PGH20" s="66"/>
      <c r="PGT20" s="66"/>
      <c r="PGU20" s="66"/>
      <c r="PGV20" s="66"/>
      <c r="PGW20" s="66"/>
      <c r="PGX20" s="66"/>
      <c r="PGY20" s="66"/>
      <c r="PGZ20" s="66"/>
      <c r="PHA20" s="66"/>
      <c r="PHB20" s="66"/>
      <c r="PHC20" s="66"/>
      <c r="PHD20" s="66"/>
      <c r="PHE20" s="66"/>
      <c r="PHF20" s="66"/>
      <c r="PHG20" s="66"/>
      <c r="PHH20" s="66"/>
      <c r="PHI20" s="66"/>
      <c r="PHJ20" s="66"/>
      <c r="PHK20" s="66"/>
      <c r="PHL20" s="66"/>
      <c r="PHM20" s="66"/>
      <c r="PHN20" s="66"/>
      <c r="PHO20" s="66"/>
      <c r="PHP20" s="66"/>
      <c r="PHQ20" s="66"/>
      <c r="PHR20" s="66"/>
      <c r="PHS20" s="66"/>
      <c r="PHU20" s="66"/>
      <c r="PHV20" s="66"/>
      <c r="PHW20" s="66"/>
      <c r="PHX20" s="66"/>
      <c r="PHY20" s="66"/>
      <c r="PHZ20" s="66"/>
      <c r="PIA20" s="66"/>
      <c r="PIB20" s="66"/>
      <c r="PIC20" s="66"/>
      <c r="PID20" s="66"/>
      <c r="PIE20" s="66"/>
      <c r="PIF20" s="66"/>
      <c r="PIG20" s="66"/>
      <c r="PIJ20" s="66"/>
      <c r="PIM20" s="66"/>
      <c r="PIP20" s="66"/>
      <c r="PIS20" s="66"/>
      <c r="PIV20" s="66"/>
      <c r="PIY20" s="66"/>
      <c r="PJH20" s="66"/>
      <c r="PJK20" s="66"/>
      <c r="PJN20" s="66"/>
      <c r="PJQ20" s="66"/>
      <c r="PJZ20" s="66"/>
      <c r="PKF20" s="66"/>
      <c r="PKI20" s="66"/>
      <c r="PKL20" s="66"/>
      <c r="PKO20" s="66"/>
      <c r="PKU20" s="66"/>
      <c r="PLD20" s="66"/>
      <c r="PLF20" s="66"/>
      <c r="PLG20" s="66"/>
      <c r="PLI20" s="66"/>
      <c r="PLL20" s="66"/>
      <c r="PLO20" s="66"/>
      <c r="PLR20" s="66"/>
      <c r="PLU20" s="66"/>
      <c r="PLX20" s="66"/>
      <c r="PLZ20" s="66"/>
      <c r="PMB20" s="66"/>
      <c r="PME20" s="66"/>
      <c r="PMH20" s="66"/>
      <c r="PMK20" s="66"/>
      <c r="PMN20" s="66"/>
      <c r="PMQ20" s="66"/>
      <c r="PMT20" s="66"/>
      <c r="PMW20" s="66"/>
      <c r="PMY20" s="66"/>
      <c r="PNB20" s="66"/>
      <c r="PNH20" s="66"/>
      <c r="PNN20" s="66"/>
      <c r="PNQ20" s="66"/>
      <c r="PNS20" s="66"/>
      <c r="PNU20" s="66"/>
      <c r="PNV20" s="66"/>
      <c r="PNW20" s="66"/>
      <c r="PNX20" s="66"/>
      <c r="PNY20" s="66"/>
      <c r="PNZ20" s="66"/>
      <c r="POR20" s="66"/>
      <c r="POS20" s="66"/>
      <c r="POV20" s="66"/>
      <c r="POY20" s="66"/>
      <c r="PPA20" s="66"/>
      <c r="PPC20" s="66"/>
      <c r="PPF20" s="66"/>
      <c r="PPI20" s="66"/>
      <c r="PPL20" s="66"/>
      <c r="PPP20" s="66"/>
      <c r="PPS20" s="66"/>
      <c r="PPV20" s="66"/>
      <c r="PQD20" s="66"/>
      <c r="PQP20" s="66"/>
      <c r="PQQ20" s="66"/>
      <c r="PQR20" s="66"/>
      <c r="PQS20" s="66"/>
      <c r="PQT20" s="66"/>
      <c r="PQU20" s="66"/>
      <c r="PQV20" s="66"/>
      <c r="PQW20" s="66"/>
      <c r="PQX20" s="66"/>
      <c r="PQY20" s="66"/>
      <c r="PQZ20" s="66"/>
      <c r="PRA20" s="66"/>
      <c r="PRB20" s="66"/>
      <c r="PRC20" s="66"/>
      <c r="PRD20" s="66"/>
      <c r="PRE20" s="66"/>
      <c r="PRF20" s="66"/>
      <c r="PRG20" s="66"/>
      <c r="PRH20" s="66"/>
      <c r="PRI20" s="66"/>
      <c r="PRJ20" s="66"/>
      <c r="PRK20" s="66"/>
      <c r="PRL20" s="66"/>
      <c r="PRM20" s="66"/>
      <c r="PRN20" s="66"/>
      <c r="PRO20" s="66"/>
      <c r="PRQ20" s="66"/>
      <c r="PRR20" s="66"/>
      <c r="PRS20" s="66"/>
      <c r="PRT20" s="66"/>
      <c r="PRU20" s="66"/>
      <c r="PRV20" s="66"/>
      <c r="PRW20" s="66"/>
      <c r="PRX20" s="66"/>
      <c r="PRY20" s="66"/>
      <c r="PRZ20" s="66"/>
      <c r="PSA20" s="66"/>
      <c r="PSB20" s="66"/>
      <c r="PSC20" s="66"/>
      <c r="PSF20" s="66"/>
      <c r="PSI20" s="66"/>
      <c r="PSL20" s="66"/>
      <c r="PSO20" s="66"/>
      <c r="PSR20" s="66"/>
      <c r="PSU20" s="66"/>
      <c r="PTD20" s="66"/>
      <c r="PTG20" s="66"/>
      <c r="PTJ20" s="66"/>
      <c r="PTM20" s="66"/>
      <c r="PTV20" s="66"/>
      <c r="PUB20" s="66"/>
      <c r="PUE20" s="66"/>
      <c r="PUH20" s="66"/>
      <c r="PUK20" s="66"/>
      <c r="PUQ20" s="66"/>
      <c r="PUZ20" s="66"/>
      <c r="PVB20" s="66"/>
      <c r="PVC20" s="66"/>
      <c r="PVE20" s="66"/>
      <c r="PVH20" s="66"/>
      <c r="PVK20" s="66"/>
      <c r="PVN20" s="66"/>
      <c r="PVQ20" s="66"/>
      <c r="PVT20" s="66"/>
      <c r="PVV20" s="66"/>
      <c r="PVX20" s="66"/>
      <c r="PWA20" s="66"/>
      <c r="PWD20" s="66"/>
      <c r="PWG20" s="66"/>
      <c r="PWJ20" s="66"/>
      <c r="PWM20" s="66"/>
      <c r="PWP20" s="66"/>
      <c r="PWS20" s="66"/>
      <c r="PWU20" s="66"/>
      <c r="PWX20" s="66"/>
      <c r="PXD20" s="66"/>
      <c r="PXJ20" s="66"/>
      <c r="PXM20" s="66"/>
      <c r="PXO20" s="66"/>
      <c r="PXQ20" s="66"/>
      <c r="PXR20" s="66"/>
      <c r="PXS20" s="66"/>
      <c r="PXT20" s="66"/>
      <c r="PXU20" s="66"/>
      <c r="PXV20" s="66"/>
      <c r="PYN20" s="66"/>
      <c r="PYO20" s="66"/>
      <c r="PYR20" s="66"/>
      <c r="PYU20" s="66"/>
      <c r="PYW20" s="66"/>
      <c r="PYY20" s="66"/>
      <c r="PZB20" s="66"/>
      <c r="PZE20" s="66"/>
      <c r="PZH20" s="66"/>
      <c r="PZL20" s="66"/>
      <c r="PZO20" s="66"/>
      <c r="PZR20" s="66"/>
      <c r="PZZ20" s="66"/>
      <c r="QAL20" s="66"/>
      <c r="QAM20" s="66"/>
      <c r="QAN20" s="66"/>
      <c r="QAO20" s="66"/>
      <c r="QAP20" s="66"/>
      <c r="QAQ20" s="66"/>
      <c r="QAR20" s="66"/>
      <c r="QAS20" s="66"/>
      <c r="QAT20" s="66"/>
      <c r="QAU20" s="66"/>
      <c r="QAV20" s="66"/>
      <c r="QAW20" s="66"/>
      <c r="QAX20" s="66"/>
      <c r="QAY20" s="66"/>
      <c r="QAZ20" s="66"/>
      <c r="QBA20" s="66"/>
      <c r="QBB20" s="66"/>
      <c r="QBC20" s="66"/>
      <c r="QBD20" s="66"/>
      <c r="QBE20" s="66"/>
      <c r="QBF20" s="66"/>
      <c r="QBG20" s="66"/>
      <c r="QBH20" s="66"/>
      <c r="QBI20" s="66"/>
      <c r="QBJ20" s="66"/>
      <c r="QBK20" s="66"/>
      <c r="QBM20" s="66"/>
      <c r="QBN20" s="66"/>
      <c r="QBO20" s="66"/>
      <c r="QBP20" s="66"/>
      <c r="QBQ20" s="66"/>
      <c r="QBR20" s="66"/>
      <c r="QBS20" s="66"/>
      <c r="QBT20" s="66"/>
      <c r="QBU20" s="66"/>
      <c r="QBV20" s="66"/>
      <c r="QBW20" s="66"/>
      <c r="QBX20" s="66"/>
      <c r="QBY20" s="66"/>
      <c r="QCB20" s="66"/>
      <c r="QCE20" s="66"/>
      <c r="QCH20" s="66"/>
      <c r="QCK20" s="66"/>
      <c r="QCN20" s="66"/>
      <c r="QCQ20" s="66"/>
      <c r="QCZ20" s="66"/>
      <c r="QDC20" s="66"/>
      <c r="QDF20" s="66"/>
      <c r="QDI20" s="66"/>
      <c r="QDR20" s="66"/>
      <c r="QDX20" s="66"/>
      <c r="QEA20" s="66"/>
      <c r="QED20" s="66"/>
      <c r="QEG20" s="66"/>
      <c r="QEM20" s="66"/>
      <c r="QEV20" s="66"/>
      <c r="QEX20" s="66"/>
      <c r="QEY20" s="66"/>
      <c r="QFA20" s="66"/>
      <c r="QFD20" s="66"/>
      <c r="QFG20" s="66"/>
      <c r="QFJ20" s="66"/>
      <c r="QFM20" s="66"/>
      <c r="QFP20" s="66"/>
      <c r="QFR20" s="66"/>
      <c r="QFT20" s="66"/>
      <c r="QFW20" s="66"/>
      <c r="QFZ20" s="66"/>
      <c r="QGC20" s="66"/>
      <c r="QGF20" s="66"/>
      <c r="QGI20" s="66"/>
      <c r="QGL20" s="66"/>
      <c r="QGO20" s="66"/>
      <c r="QGQ20" s="66"/>
      <c r="QGT20" s="66"/>
      <c r="QGZ20" s="66"/>
      <c r="QHF20" s="66"/>
      <c r="QHI20" s="66"/>
      <c r="QHK20" s="66"/>
      <c r="QHM20" s="66"/>
      <c r="QHN20" s="66"/>
      <c r="QHO20" s="66"/>
      <c r="QHP20" s="66"/>
      <c r="QHQ20" s="66"/>
      <c r="QHR20" s="66"/>
      <c r="QIJ20" s="66"/>
      <c r="QIK20" s="66"/>
      <c r="QIN20" s="66"/>
      <c r="QIQ20" s="66"/>
      <c r="QIS20" s="66"/>
      <c r="QIU20" s="66"/>
      <c r="QIX20" s="66"/>
      <c r="QJA20" s="66"/>
      <c r="QJD20" s="66"/>
      <c r="QJH20" s="66"/>
      <c r="QJK20" s="66"/>
      <c r="QJN20" s="66"/>
      <c r="QJV20" s="66"/>
      <c r="QKH20" s="66"/>
      <c r="QKI20" s="66"/>
      <c r="QKJ20" s="66"/>
      <c r="QKK20" s="66"/>
      <c r="QKL20" s="66"/>
      <c r="QKM20" s="66"/>
      <c r="QKN20" s="66"/>
      <c r="QKO20" s="66"/>
      <c r="QKP20" s="66"/>
      <c r="QKQ20" s="66"/>
      <c r="QKR20" s="66"/>
      <c r="QKS20" s="66"/>
      <c r="QKT20" s="66"/>
      <c r="QKU20" s="66"/>
      <c r="QKV20" s="66"/>
      <c r="QKW20" s="66"/>
      <c r="QKX20" s="66"/>
      <c r="QKY20" s="66"/>
      <c r="QKZ20" s="66"/>
      <c r="QLA20" s="66"/>
      <c r="QLB20" s="66"/>
      <c r="QLC20" s="66"/>
      <c r="QLD20" s="66"/>
      <c r="QLE20" s="66"/>
      <c r="QLF20" s="66"/>
      <c r="QLG20" s="66"/>
      <c r="QLI20" s="66"/>
      <c r="QLJ20" s="66"/>
      <c r="QLK20" s="66"/>
      <c r="QLL20" s="66"/>
      <c r="QLM20" s="66"/>
      <c r="QLN20" s="66"/>
      <c r="QLO20" s="66"/>
      <c r="QLP20" s="66"/>
      <c r="QLQ20" s="66"/>
      <c r="QLR20" s="66"/>
      <c r="QLS20" s="66"/>
      <c r="QLT20" s="66"/>
      <c r="QLU20" s="66"/>
      <c r="QLX20" s="66"/>
      <c r="QMA20" s="66"/>
      <c r="QMD20" s="66"/>
      <c r="QMG20" s="66"/>
      <c r="QMJ20" s="66"/>
      <c r="QMM20" s="66"/>
      <c r="QMV20" s="66"/>
      <c r="QMY20" s="66"/>
      <c r="QNB20" s="66"/>
      <c r="QNE20" s="66"/>
      <c r="QNN20" s="66"/>
      <c r="QNT20" s="66"/>
      <c r="QNW20" s="66"/>
      <c r="QNZ20" s="66"/>
      <c r="QOC20" s="66"/>
      <c r="QOI20" s="66"/>
      <c r="QOR20" s="66"/>
      <c r="QOT20" s="66"/>
      <c r="QOU20" s="66"/>
      <c r="QOW20" s="66"/>
      <c r="QOZ20" s="66"/>
      <c r="QPC20" s="66"/>
      <c r="QPF20" s="66"/>
      <c r="QPI20" s="66"/>
      <c r="QPL20" s="66"/>
      <c r="QPN20" s="66"/>
      <c r="QPP20" s="66"/>
      <c r="QPS20" s="66"/>
      <c r="QPV20" s="66"/>
      <c r="QPY20" s="66"/>
      <c r="QQB20" s="66"/>
      <c r="QQE20" s="66"/>
      <c r="QQH20" s="66"/>
      <c r="QQK20" s="66"/>
      <c r="QQM20" s="66"/>
      <c r="QQP20" s="66"/>
      <c r="QQV20" s="66"/>
      <c r="QRB20" s="66"/>
      <c r="QRE20" s="66"/>
      <c r="QRG20" s="66"/>
      <c r="QRI20" s="66"/>
      <c r="QRJ20" s="66"/>
      <c r="QRK20" s="66"/>
      <c r="QRL20" s="66"/>
      <c r="QRM20" s="66"/>
      <c r="QRN20" s="66"/>
      <c r="QSF20" s="66"/>
      <c r="QSG20" s="66"/>
      <c r="QSJ20" s="66"/>
      <c r="QSM20" s="66"/>
      <c r="QSO20" s="66"/>
      <c r="QSQ20" s="66"/>
      <c r="QST20" s="66"/>
      <c r="QSW20" s="66"/>
      <c r="QSZ20" s="66"/>
      <c r="QTD20" s="66"/>
      <c r="QTG20" s="66"/>
      <c r="QTJ20" s="66"/>
      <c r="QTR20" s="66"/>
      <c r="QUD20" s="66"/>
      <c r="QUE20" s="66"/>
      <c r="QUF20" s="66"/>
      <c r="QUG20" s="66"/>
      <c r="QUH20" s="66"/>
      <c r="QUI20" s="66"/>
      <c r="QUJ20" s="66"/>
      <c r="QUK20" s="66"/>
      <c r="QUL20" s="66"/>
      <c r="QUM20" s="66"/>
      <c r="QUN20" s="66"/>
      <c r="QUO20" s="66"/>
      <c r="QUP20" s="66"/>
      <c r="QUQ20" s="66"/>
      <c r="QUR20" s="66"/>
      <c r="QUS20" s="66"/>
      <c r="QUT20" s="66"/>
      <c r="QUU20" s="66"/>
      <c r="QUV20" s="66"/>
      <c r="QUW20" s="66"/>
      <c r="QUX20" s="66"/>
      <c r="QUY20" s="66"/>
      <c r="QUZ20" s="66"/>
      <c r="QVA20" s="66"/>
      <c r="QVB20" s="66"/>
      <c r="QVC20" s="66"/>
      <c r="QVE20" s="66"/>
      <c r="QVF20" s="66"/>
      <c r="QVG20" s="66"/>
      <c r="QVH20" s="66"/>
      <c r="QVI20" s="66"/>
      <c r="QVJ20" s="66"/>
      <c r="QVK20" s="66"/>
      <c r="QVL20" s="66"/>
      <c r="QVM20" s="66"/>
      <c r="QVN20" s="66"/>
      <c r="QVO20" s="66"/>
      <c r="QVP20" s="66"/>
      <c r="QVQ20" s="66"/>
      <c r="QVT20" s="66"/>
      <c r="QVW20" s="66"/>
      <c r="QVZ20" s="66"/>
      <c r="QWC20" s="66"/>
      <c r="QWF20" s="66"/>
      <c r="QWI20" s="66"/>
      <c r="QWR20" s="66"/>
      <c r="QWU20" s="66"/>
      <c r="QWX20" s="66"/>
      <c r="QXA20" s="66"/>
      <c r="QXJ20" s="66"/>
      <c r="QXP20" s="66"/>
      <c r="QXS20" s="66"/>
      <c r="QXV20" s="66"/>
      <c r="QXY20" s="66"/>
      <c r="QYE20" s="66"/>
      <c r="QYN20" s="66"/>
      <c r="QYP20" s="66"/>
      <c r="QYQ20" s="66"/>
      <c r="QYS20" s="66"/>
      <c r="QYV20" s="66"/>
      <c r="QYY20" s="66"/>
      <c r="QZB20" s="66"/>
      <c r="QZE20" s="66"/>
      <c r="QZH20" s="66"/>
      <c r="QZJ20" s="66"/>
      <c r="QZL20" s="66"/>
      <c r="QZO20" s="66"/>
      <c r="QZR20" s="66"/>
      <c r="QZU20" s="66"/>
      <c r="QZX20" s="66"/>
      <c r="RAA20" s="66"/>
      <c r="RAD20" s="66"/>
      <c r="RAG20" s="66"/>
      <c r="RAI20" s="66"/>
      <c r="RAL20" s="66"/>
      <c r="RAR20" s="66"/>
      <c r="RAX20" s="66"/>
      <c r="RBA20" s="66"/>
      <c r="RBC20" s="66"/>
      <c r="RBE20" s="66"/>
      <c r="RBF20" s="66"/>
      <c r="RBG20" s="66"/>
      <c r="RBH20" s="66"/>
      <c r="RBI20" s="66"/>
      <c r="RBJ20" s="66"/>
      <c r="RCB20" s="66"/>
      <c r="RCC20" s="66"/>
      <c r="RCF20" s="66"/>
      <c r="RCI20" s="66"/>
      <c r="RCK20" s="66"/>
      <c r="RCM20" s="66"/>
      <c r="RCP20" s="66"/>
      <c r="RCS20" s="66"/>
      <c r="RCV20" s="66"/>
      <c r="RCZ20" s="66"/>
      <c r="RDC20" s="66"/>
      <c r="RDF20" s="66"/>
      <c r="RDN20" s="66"/>
      <c r="RDZ20" s="66"/>
      <c r="REA20" s="66"/>
      <c r="REB20" s="66"/>
      <c r="REC20" s="66"/>
      <c r="RED20" s="66"/>
      <c r="REE20" s="66"/>
      <c r="REF20" s="66"/>
      <c r="REG20" s="66"/>
      <c r="REH20" s="66"/>
      <c r="REI20" s="66"/>
      <c r="REJ20" s="66"/>
      <c r="REK20" s="66"/>
      <c r="REL20" s="66"/>
      <c r="REM20" s="66"/>
      <c r="REN20" s="66"/>
      <c r="REO20" s="66"/>
      <c r="REP20" s="66"/>
      <c r="REQ20" s="66"/>
      <c r="RER20" s="66"/>
      <c r="RES20" s="66"/>
      <c r="RET20" s="66"/>
      <c r="REU20" s="66"/>
      <c r="REV20" s="66"/>
      <c r="REW20" s="66"/>
      <c r="REX20" s="66"/>
      <c r="REY20" s="66"/>
      <c r="RFA20" s="66"/>
      <c r="RFB20" s="66"/>
      <c r="RFC20" s="66"/>
      <c r="RFD20" s="66"/>
      <c r="RFE20" s="66"/>
      <c r="RFF20" s="66"/>
      <c r="RFG20" s="66"/>
      <c r="RFH20" s="66"/>
      <c r="RFI20" s="66"/>
      <c r="RFJ20" s="66"/>
      <c r="RFK20" s="66"/>
      <c r="RFL20" s="66"/>
      <c r="RFM20" s="66"/>
      <c r="RFP20" s="66"/>
      <c r="RFS20" s="66"/>
      <c r="RFV20" s="66"/>
      <c r="RFY20" s="66"/>
      <c r="RGB20" s="66"/>
      <c r="RGE20" s="66"/>
      <c r="RGN20" s="66"/>
      <c r="RGQ20" s="66"/>
      <c r="RGT20" s="66"/>
      <c r="RGW20" s="66"/>
      <c r="RHF20" s="66"/>
      <c r="RHL20" s="66"/>
      <c r="RHO20" s="66"/>
      <c r="RHR20" s="66"/>
      <c r="RHU20" s="66"/>
      <c r="RIA20" s="66"/>
      <c r="RIJ20" s="66"/>
      <c r="RIL20" s="66"/>
      <c r="RIM20" s="66"/>
      <c r="RIO20" s="66"/>
      <c r="RIR20" s="66"/>
      <c r="RIU20" s="66"/>
      <c r="RIX20" s="66"/>
      <c r="RJA20" s="66"/>
      <c r="RJD20" s="66"/>
      <c r="RJF20" s="66"/>
      <c r="RJH20" s="66"/>
      <c r="RJK20" s="66"/>
      <c r="RJN20" s="66"/>
      <c r="RJQ20" s="66"/>
      <c r="RJT20" s="66"/>
      <c r="RJW20" s="66"/>
      <c r="RJZ20" s="66"/>
      <c r="RKC20" s="66"/>
      <c r="RKE20" s="66"/>
      <c r="RKH20" s="66"/>
      <c r="RKN20" s="66"/>
      <c r="RKT20" s="66"/>
      <c r="RKW20" s="66"/>
      <c r="RKY20" s="66"/>
      <c r="RLA20" s="66"/>
      <c r="RLB20" s="66"/>
      <c r="RLC20" s="66"/>
      <c r="RLD20" s="66"/>
      <c r="RLE20" s="66"/>
      <c r="RLF20" s="66"/>
      <c r="RLX20" s="66"/>
      <c r="RLY20" s="66"/>
      <c r="RMB20" s="66"/>
      <c r="RME20" s="66"/>
      <c r="RMG20" s="66"/>
      <c r="RMI20" s="66"/>
      <c r="RML20" s="66"/>
      <c r="RMO20" s="66"/>
      <c r="RMR20" s="66"/>
      <c r="RMV20" s="66"/>
      <c r="RMY20" s="66"/>
      <c r="RNB20" s="66"/>
      <c r="RNJ20" s="66"/>
      <c r="RNV20" s="66"/>
      <c r="RNW20" s="66"/>
      <c r="RNX20" s="66"/>
      <c r="RNY20" s="66"/>
      <c r="RNZ20" s="66"/>
      <c r="ROA20" s="66"/>
      <c r="ROB20" s="66"/>
      <c r="ROC20" s="66"/>
      <c r="ROD20" s="66"/>
      <c r="ROE20" s="66"/>
      <c r="ROF20" s="66"/>
      <c r="ROG20" s="66"/>
      <c r="ROH20" s="66"/>
      <c r="ROI20" s="66"/>
      <c r="ROJ20" s="66"/>
      <c r="ROK20" s="66"/>
      <c r="ROL20" s="66"/>
      <c r="ROM20" s="66"/>
      <c r="RON20" s="66"/>
      <c r="ROO20" s="66"/>
      <c r="ROP20" s="66"/>
      <c r="ROQ20" s="66"/>
      <c r="ROR20" s="66"/>
      <c r="ROS20" s="66"/>
      <c r="ROT20" s="66"/>
      <c r="ROU20" s="66"/>
      <c r="ROW20" s="66"/>
      <c r="ROX20" s="66"/>
      <c r="ROY20" s="66"/>
      <c r="ROZ20" s="66"/>
      <c r="RPA20" s="66"/>
      <c r="RPB20" s="66"/>
      <c r="RPC20" s="66"/>
      <c r="RPD20" s="66"/>
      <c r="RPE20" s="66"/>
      <c r="RPF20" s="66"/>
      <c r="RPG20" s="66"/>
      <c r="RPH20" s="66"/>
      <c r="RPI20" s="66"/>
      <c r="RPL20" s="66"/>
      <c r="RPO20" s="66"/>
      <c r="RPR20" s="66"/>
      <c r="RPU20" s="66"/>
      <c r="RPX20" s="66"/>
      <c r="RQA20" s="66"/>
      <c r="RQJ20" s="66"/>
      <c r="RQM20" s="66"/>
      <c r="RQP20" s="66"/>
      <c r="RQS20" s="66"/>
      <c r="RRB20" s="66"/>
      <c r="RRH20" s="66"/>
      <c r="RRK20" s="66"/>
      <c r="RRN20" s="66"/>
      <c r="RRQ20" s="66"/>
      <c r="RRW20" s="66"/>
      <c r="RSF20" s="66"/>
      <c r="RSH20" s="66"/>
      <c r="RSI20" s="66"/>
      <c r="RSK20" s="66"/>
      <c r="RSN20" s="66"/>
      <c r="RSQ20" s="66"/>
      <c r="RST20" s="66"/>
      <c r="RSW20" s="66"/>
      <c r="RSZ20" s="66"/>
      <c r="RTB20" s="66"/>
      <c r="RTD20" s="66"/>
      <c r="RTG20" s="66"/>
      <c r="RTJ20" s="66"/>
      <c r="RTM20" s="66"/>
      <c r="RTP20" s="66"/>
      <c r="RTS20" s="66"/>
      <c r="RTV20" s="66"/>
      <c r="RTY20" s="66"/>
      <c r="RUA20" s="66"/>
      <c r="RUD20" s="66"/>
      <c r="RUJ20" s="66"/>
      <c r="RUP20" s="66"/>
      <c r="RUS20" s="66"/>
      <c r="RUU20" s="66"/>
      <c r="RUW20" s="66"/>
      <c r="RUX20" s="66"/>
      <c r="RUY20" s="66"/>
      <c r="RUZ20" s="66"/>
      <c r="RVA20" s="66"/>
      <c r="RVB20" s="66"/>
      <c r="RVT20" s="66"/>
      <c r="RVU20" s="66"/>
      <c r="RVX20" s="66"/>
      <c r="RWA20" s="66"/>
      <c r="RWC20" s="66"/>
      <c r="RWE20" s="66"/>
      <c r="RWH20" s="66"/>
      <c r="RWK20" s="66"/>
      <c r="RWN20" s="66"/>
      <c r="RWR20" s="66"/>
      <c r="RWU20" s="66"/>
      <c r="RWX20" s="66"/>
      <c r="RXF20" s="66"/>
      <c r="RXR20" s="66"/>
      <c r="RXS20" s="66"/>
      <c r="RXT20" s="66"/>
      <c r="RXU20" s="66"/>
      <c r="RXV20" s="66"/>
      <c r="RXW20" s="66"/>
      <c r="RXX20" s="66"/>
      <c r="RXY20" s="66"/>
      <c r="RXZ20" s="66"/>
      <c r="RYA20" s="66"/>
      <c r="RYB20" s="66"/>
      <c r="RYC20" s="66"/>
      <c r="RYD20" s="66"/>
      <c r="RYE20" s="66"/>
      <c r="RYF20" s="66"/>
      <c r="RYG20" s="66"/>
      <c r="RYH20" s="66"/>
      <c r="RYI20" s="66"/>
      <c r="RYJ20" s="66"/>
      <c r="RYK20" s="66"/>
      <c r="RYL20" s="66"/>
      <c r="RYM20" s="66"/>
      <c r="RYN20" s="66"/>
      <c r="RYO20" s="66"/>
      <c r="RYP20" s="66"/>
      <c r="RYQ20" s="66"/>
      <c r="RYS20" s="66"/>
      <c r="RYT20" s="66"/>
      <c r="RYU20" s="66"/>
      <c r="RYV20" s="66"/>
      <c r="RYW20" s="66"/>
      <c r="RYX20" s="66"/>
      <c r="RYY20" s="66"/>
      <c r="RYZ20" s="66"/>
      <c r="RZA20" s="66"/>
      <c r="RZB20" s="66"/>
      <c r="RZC20" s="66"/>
      <c r="RZD20" s="66"/>
      <c r="RZE20" s="66"/>
      <c r="RZH20" s="66"/>
      <c r="RZK20" s="66"/>
      <c r="RZN20" s="66"/>
      <c r="RZQ20" s="66"/>
      <c r="RZT20" s="66"/>
      <c r="RZW20" s="66"/>
      <c r="SAF20" s="66"/>
      <c r="SAI20" s="66"/>
      <c r="SAL20" s="66"/>
      <c r="SAO20" s="66"/>
      <c r="SAX20" s="66"/>
      <c r="SBD20" s="66"/>
      <c r="SBG20" s="66"/>
      <c r="SBJ20" s="66"/>
      <c r="SBM20" s="66"/>
      <c r="SBS20" s="66"/>
      <c r="SCB20" s="66"/>
      <c r="SCD20" s="66"/>
      <c r="SCE20" s="66"/>
      <c r="SCG20" s="66"/>
      <c r="SCJ20" s="66"/>
      <c r="SCM20" s="66"/>
      <c r="SCP20" s="66"/>
      <c r="SCS20" s="66"/>
      <c r="SCV20" s="66"/>
      <c r="SCX20" s="66"/>
      <c r="SCZ20" s="66"/>
      <c r="SDC20" s="66"/>
      <c r="SDF20" s="66"/>
      <c r="SDI20" s="66"/>
      <c r="SDL20" s="66"/>
      <c r="SDO20" s="66"/>
      <c r="SDR20" s="66"/>
      <c r="SDU20" s="66"/>
      <c r="SDW20" s="66"/>
      <c r="SDZ20" s="66"/>
      <c r="SEF20" s="66"/>
      <c r="SEL20" s="66"/>
      <c r="SEO20" s="66"/>
      <c r="SEQ20" s="66"/>
      <c r="SES20" s="66"/>
      <c r="SET20" s="66"/>
      <c r="SEU20" s="66"/>
      <c r="SEV20" s="66"/>
      <c r="SEW20" s="66"/>
      <c r="SEX20" s="66"/>
      <c r="SFP20" s="66"/>
      <c r="SFQ20" s="66"/>
      <c r="SFT20" s="66"/>
      <c r="SFW20" s="66"/>
      <c r="SFY20" s="66"/>
      <c r="SGA20" s="66"/>
      <c r="SGD20" s="66"/>
      <c r="SGG20" s="66"/>
      <c r="SGJ20" s="66"/>
      <c r="SGN20" s="66"/>
      <c r="SGQ20" s="66"/>
      <c r="SGT20" s="66"/>
      <c r="SHB20" s="66"/>
      <c r="SHN20" s="66"/>
      <c r="SHO20" s="66"/>
      <c r="SHP20" s="66"/>
      <c r="SHQ20" s="66"/>
      <c r="SHR20" s="66"/>
      <c r="SHS20" s="66"/>
      <c r="SHT20" s="66"/>
      <c r="SHU20" s="66"/>
      <c r="SHV20" s="66"/>
      <c r="SHW20" s="66"/>
      <c r="SHX20" s="66"/>
      <c r="SHY20" s="66"/>
      <c r="SHZ20" s="66"/>
      <c r="SIA20" s="66"/>
      <c r="SIB20" s="66"/>
      <c r="SIC20" s="66"/>
      <c r="SID20" s="66"/>
      <c r="SIE20" s="66"/>
      <c r="SIF20" s="66"/>
      <c r="SIG20" s="66"/>
      <c r="SIH20" s="66"/>
      <c r="SII20" s="66"/>
      <c r="SIJ20" s="66"/>
      <c r="SIK20" s="66"/>
      <c r="SIL20" s="66"/>
      <c r="SIM20" s="66"/>
      <c r="SIO20" s="66"/>
      <c r="SIP20" s="66"/>
      <c r="SIQ20" s="66"/>
      <c r="SIR20" s="66"/>
      <c r="SIS20" s="66"/>
      <c r="SIT20" s="66"/>
      <c r="SIU20" s="66"/>
      <c r="SIV20" s="66"/>
      <c r="SIW20" s="66"/>
      <c r="SIX20" s="66"/>
      <c r="SIY20" s="66"/>
      <c r="SIZ20" s="66"/>
      <c r="SJA20" s="66"/>
      <c r="SJD20" s="66"/>
      <c r="SJG20" s="66"/>
      <c r="SJJ20" s="66"/>
      <c r="SJM20" s="66"/>
      <c r="SJP20" s="66"/>
      <c r="SJS20" s="66"/>
      <c r="SKB20" s="66"/>
      <c r="SKE20" s="66"/>
      <c r="SKH20" s="66"/>
      <c r="SKK20" s="66"/>
      <c r="SKT20" s="66"/>
      <c r="SKZ20" s="66"/>
      <c r="SLC20" s="66"/>
      <c r="SLF20" s="66"/>
      <c r="SLI20" s="66"/>
      <c r="SLO20" s="66"/>
      <c r="SLX20" s="66"/>
      <c r="SLZ20" s="66"/>
      <c r="SMA20" s="66"/>
      <c r="SMC20" s="66"/>
      <c r="SMF20" s="66"/>
      <c r="SMI20" s="66"/>
      <c r="SML20" s="66"/>
      <c r="SMO20" s="66"/>
      <c r="SMR20" s="66"/>
      <c r="SMT20" s="66"/>
      <c r="SMV20" s="66"/>
      <c r="SMY20" s="66"/>
      <c r="SNB20" s="66"/>
      <c r="SNE20" s="66"/>
      <c r="SNH20" s="66"/>
      <c r="SNK20" s="66"/>
      <c r="SNN20" s="66"/>
      <c r="SNQ20" s="66"/>
      <c r="SNS20" s="66"/>
      <c r="SNV20" s="66"/>
      <c r="SOB20" s="66"/>
      <c r="SOH20" s="66"/>
      <c r="SOK20" s="66"/>
      <c r="SOM20" s="66"/>
      <c r="SOO20" s="66"/>
      <c r="SOP20" s="66"/>
      <c r="SOQ20" s="66"/>
      <c r="SOR20" s="66"/>
      <c r="SOS20" s="66"/>
      <c r="SOT20" s="66"/>
      <c r="SPL20" s="66"/>
      <c r="SPM20" s="66"/>
      <c r="SPP20" s="66"/>
      <c r="SPS20" s="66"/>
      <c r="SPU20" s="66"/>
      <c r="SPW20" s="66"/>
      <c r="SPZ20" s="66"/>
      <c r="SQC20" s="66"/>
      <c r="SQF20" s="66"/>
      <c r="SQJ20" s="66"/>
      <c r="SQM20" s="66"/>
      <c r="SQP20" s="66"/>
      <c r="SQX20" s="66"/>
      <c r="SRJ20" s="66"/>
      <c r="SRK20" s="66"/>
      <c r="SRL20" s="66"/>
      <c r="SRM20" s="66"/>
      <c r="SRN20" s="66"/>
      <c r="SRO20" s="66"/>
      <c r="SRP20" s="66"/>
      <c r="SRQ20" s="66"/>
      <c r="SRR20" s="66"/>
      <c r="SRS20" s="66"/>
      <c r="SRT20" s="66"/>
      <c r="SRU20" s="66"/>
      <c r="SRV20" s="66"/>
      <c r="SRW20" s="66"/>
      <c r="SRX20" s="66"/>
      <c r="SRY20" s="66"/>
      <c r="SRZ20" s="66"/>
      <c r="SSA20" s="66"/>
      <c r="SSB20" s="66"/>
      <c r="SSC20" s="66"/>
      <c r="SSD20" s="66"/>
      <c r="SSE20" s="66"/>
      <c r="SSF20" s="66"/>
      <c r="SSG20" s="66"/>
      <c r="SSH20" s="66"/>
      <c r="SSI20" s="66"/>
      <c r="SSK20" s="66"/>
      <c r="SSL20" s="66"/>
      <c r="SSM20" s="66"/>
      <c r="SSN20" s="66"/>
      <c r="SSO20" s="66"/>
      <c r="SSP20" s="66"/>
      <c r="SSQ20" s="66"/>
      <c r="SSR20" s="66"/>
      <c r="SSS20" s="66"/>
      <c r="SST20" s="66"/>
      <c r="SSU20" s="66"/>
      <c r="SSV20" s="66"/>
      <c r="SSW20" s="66"/>
      <c r="SSZ20" s="66"/>
      <c r="STC20" s="66"/>
      <c r="STF20" s="66"/>
      <c r="STI20" s="66"/>
      <c r="STL20" s="66"/>
      <c r="STO20" s="66"/>
      <c r="STX20" s="66"/>
      <c r="SUA20" s="66"/>
      <c r="SUD20" s="66"/>
      <c r="SUG20" s="66"/>
      <c r="SUP20" s="66"/>
      <c r="SUV20" s="66"/>
      <c r="SUY20" s="66"/>
      <c r="SVB20" s="66"/>
      <c r="SVE20" s="66"/>
      <c r="SVK20" s="66"/>
      <c r="SVT20" s="66"/>
      <c r="SVV20" s="66"/>
      <c r="SVW20" s="66"/>
      <c r="SVY20" s="66"/>
      <c r="SWB20" s="66"/>
      <c r="SWE20" s="66"/>
      <c r="SWH20" s="66"/>
      <c r="SWK20" s="66"/>
      <c r="SWN20" s="66"/>
      <c r="SWP20" s="66"/>
      <c r="SWR20" s="66"/>
      <c r="SWU20" s="66"/>
      <c r="SWX20" s="66"/>
      <c r="SXA20" s="66"/>
      <c r="SXD20" s="66"/>
      <c r="SXG20" s="66"/>
      <c r="SXJ20" s="66"/>
      <c r="SXM20" s="66"/>
      <c r="SXO20" s="66"/>
      <c r="SXR20" s="66"/>
      <c r="SXX20" s="66"/>
      <c r="SYD20" s="66"/>
      <c r="SYG20" s="66"/>
      <c r="SYI20" s="66"/>
      <c r="SYK20" s="66"/>
      <c r="SYL20" s="66"/>
      <c r="SYM20" s="66"/>
      <c r="SYN20" s="66"/>
      <c r="SYO20" s="66"/>
      <c r="SYP20" s="66"/>
      <c r="SZH20" s="66"/>
      <c r="SZI20" s="66"/>
      <c r="SZL20" s="66"/>
      <c r="SZO20" s="66"/>
      <c r="SZQ20" s="66"/>
      <c r="SZS20" s="66"/>
      <c r="SZV20" s="66"/>
      <c r="SZY20" s="66"/>
      <c r="TAB20" s="66"/>
      <c r="TAF20" s="66"/>
      <c r="TAI20" s="66"/>
      <c r="TAL20" s="66"/>
      <c r="TAT20" s="66"/>
      <c r="TBF20" s="66"/>
      <c r="TBG20" s="66"/>
      <c r="TBH20" s="66"/>
      <c r="TBI20" s="66"/>
      <c r="TBJ20" s="66"/>
      <c r="TBK20" s="66"/>
      <c r="TBL20" s="66"/>
      <c r="TBM20" s="66"/>
      <c r="TBN20" s="66"/>
      <c r="TBO20" s="66"/>
      <c r="TBP20" s="66"/>
      <c r="TBQ20" s="66"/>
      <c r="TBR20" s="66"/>
      <c r="TBS20" s="66"/>
      <c r="TBT20" s="66"/>
      <c r="TBU20" s="66"/>
      <c r="TBV20" s="66"/>
      <c r="TBW20" s="66"/>
      <c r="TBX20" s="66"/>
      <c r="TBY20" s="66"/>
      <c r="TBZ20" s="66"/>
      <c r="TCA20" s="66"/>
      <c r="TCB20" s="66"/>
      <c r="TCC20" s="66"/>
      <c r="TCD20" s="66"/>
      <c r="TCE20" s="66"/>
      <c r="TCG20" s="66"/>
      <c r="TCH20" s="66"/>
      <c r="TCI20" s="66"/>
      <c r="TCJ20" s="66"/>
      <c r="TCK20" s="66"/>
      <c r="TCL20" s="66"/>
      <c r="TCM20" s="66"/>
      <c r="TCN20" s="66"/>
      <c r="TCO20" s="66"/>
      <c r="TCP20" s="66"/>
      <c r="TCQ20" s="66"/>
      <c r="TCR20" s="66"/>
      <c r="TCS20" s="66"/>
      <c r="TCV20" s="66"/>
      <c r="TCY20" s="66"/>
      <c r="TDB20" s="66"/>
      <c r="TDE20" s="66"/>
      <c r="TDH20" s="66"/>
      <c r="TDK20" s="66"/>
      <c r="TDT20" s="66"/>
      <c r="TDW20" s="66"/>
      <c r="TDZ20" s="66"/>
      <c r="TEC20" s="66"/>
      <c r="TEL20" s="66"/>
      <c r="TER20" s="66"/>
      <c r="TEU20" s="66"/>
      <c r="TEX20" s="66"/>
      <c r="TFA20" s="66"/>
      <c r="TFG20" s="66"/>
      <c r="TFP20" s="66"/>
      <c r="TFR20" s="66"/>
      <c r="TFS20" s="66"/>
      <c r="TFU20" s="66"/>
      <c r="TFX20" s="66"/>
      <c r="TGA20" s="66"/>
      <c r="TGD20" s="66"/>
      <c r="TGG20" s="66"/>
      <c r="TGJ20" s="66"/>
      <c r="TGL20" s="66"/>
      <c r="TGN20" s="66"/>
      <c r="TGQ20" s="66"/>
      <c r="TGT20" s="66"/>
      <c r="TGW20" s="66"/>
      <c r="TGZ20" s="66"/>
      <c r="THC20" s="66"/>
      <c r="THF20" s="66"/>
      <c r="THI20" s="66"/>
      <c r="THK20" s="66"/>
      <c r="THN20" s="66"/>
      <c r="THT20" s="66"/>
      <c r="THZ20" s="66"/>
      <c r="TIC20" s="66"/>
      <c r="TIE20" s="66"/>
      <c r="TIG20" s="66"/>
      <c r="TIH20" s="66"/>
      <c r="TII20" s="66"/>
      <c r="TIJ20" s="66"/>
      <c r="TIK20" s="66"/>
      <c r="TIL20" s="66"/>
      <c r="TJD20" s="66"/>
      <c r="TJE20" s="66"/>
      <c r="TJH20" s="66"/>
      <c r="TJK20" s="66"/>
      <c r="TJM20" s="66"/>
      <c r="TJO20" s="66"/>
      <c r="TJR20" s="66"/>
      <c r="TJU20" s="66"/>
      <c r="TJX20" s="66"/>
      <c r="TKB20" s="66"/>
      <c r="TKE20" s="66"/>
      <c r="TKH20" s="66"/>
      <c r="TKP20" s="66"/>
      <c r="TLB20" s="66"/>
      <c r="TLC20" s="66"/>
      <c r="TLD20" s="66"/>
      <c r="TLE20" s="66"/>
      <c r="TLF20" s="66"/>
      <c r="TLG20" s="66"/>
      <c r="TLH20" s="66"/>
      <c r="TLI20" s="66"/>
      <c r="TLJ20" s="66"/>
      <c r="TLK20" s="66"/>
      <c r="TLL20" s="66"/>
      <c r="TLM20" s="66"/>
      <c r="TLN20" s="66"/>
      <c r="TLO20" s="66"/>
      <c r="TLP20" s="66"/>
      <c r="TLQ20" s="66"/>
      <c r="TLR20" s="66"/>
      <c r="TLS20" s="66"/>
      <c r="TLT20" s="66"/>
      <c r="TLU20" s="66"/>
      <c r="TLV20" s="66"/>
      <c r="TLW20" s="66"/>
      <c r="TLX20" s="66"/>
      <c r="TLY20" s="66"/>
      <c r="TLZ20" s="66"/>
      <c r="TMA20" s="66"/>
      <c r="TMC20" s="66"/>
      <c r="TMD20" s="66"/>
      <c r="TME20" s="66"/>
      <c r="TMF20" s="66"/>
      <c r="TMG20" s="66"/>
      <c r="TMH20" s="66"/>
      <c r="TMI20" s="66"/>
      <c r="TMJ20" s="66"/>
      <c r="TMK20" s="66"/>
      <c r="TML20" s="66"/>
      <c r="TMM20" s="66"/>
      <c r="TMN20" s="66"/>
      <c r="TMO20" s="66"/>
      <c r="TMR20" s="66"/>
      <c r="TMU20" s="66"/>
      <c r="TMX20" s="66"/>
      <c r="TNA20" s="66"/>
      <c r="TND20" s="66"/>
      <c r="TNG20" s="66"/>
      <c r="TNP20" s="66"/>
      <c r="TNS20" s="66"/>
      <c r="TNV20" s="66"/>
      <c r="TNY20" s="66"/>
      <c r="TOH20" s="66"/>
      <c r="TON20" s="66"/>
      <c r="TOQ20" s="66"/>
      <c r="TOT20" s="66"/>
      <c r="TOW20" s="66"/>
      <c r="TPC20" s="66"/>
      <c r="TPL20" s="66"/>
      <c r="TPN20" s="66"/>
      <c r="TPO20" s="66"/>
      <c r="TPQ20" s="66"/>
      <c r="TPT20" s="66"/>
      <c r="TPW20" s="66"/>
      <c r="TPZ20" s="66"/>
      <c r="TQC20" s="66"/>
      <c r="TQF20" s="66"/>
      <c r="TQH20" s="66"/>
      <c r="TQJ20" s="66"/>
      <c r="TQM20" s="66"/>
      <c r="TQP20" s="66"/>
      <c r="TQS20" s="66"/>
      <c r="TQV20" s="66"/>
      <c r="TQY20" s="66"/>
      <c r="TRB20" s="66"/>
      <c r="TRE20" s="66"/>
      <c r="TRG20" s="66"/>
      <c r="TRJ20" s="66"/>
      <c r="TRP20" s="66"/>
      <c r="TRV20" s="66"/>
      <c r="TRY20" s="66"/>
      <c r="TSA20" s="66"/>
      <c r="TSC20" s="66"/>
      <c r="TSD20" s="66"/>
      <c r="TSE20" s="66"/>
      <c r="TSF20" s="66"/>
      <c r="TSG20" s="66"/>
      <c r="TSH20" s="66"/>
      <c r="TSZ20" s="66"/>
      <c r="TTA20" s="66"/>
      <c r="TTD20" s="66"/>
      <c r="TTG20" s="66"/>
      <c r="TTI20" s="66"/>
      <c r="TTK20" s="66"/>
      <c r="TTN20" s="66"/>
      <c r="TTQ20" s="66"/>
      <c r="TTT20" s="66"/>
      <c r="TTX20" s="66"/>
      <c r="TUA20" s="66"/>
      <c r="TUD20" s="66"/>
      <c r="TUL20" s="66"/>
      <c r="TUX20" s="66"/>
      <c r="TUY20" s="66"/>
      <c r="TUZ20" s="66"/>
      <c r="TVA20" s="66"/>
      <c r="TVB20" s="66"/>
      <c r="TVC20" s="66"/>
      <c r="TVD20" s="66"/>
      <c r="TVE20" s="66"/>
      <c r="TVF20" s="66"/>
      <c r="TVG20" s="66"/>
      <c r="TVH20" s="66"/>
      <c r="TVI20" s="66"/>
      <c r="TVJ20" s="66"/>
      <c r="TVK20" s="66"/>
      <c r="TVL20" s="66"/>
      <c r="TVM20" s="66"/>
      <c r="TVN20" s="66"/>
      <c r="TVO20" s="66"/>
      <c r="TVP20" s="66"/>
      <c r="TVQ20" s="66"/>
      <c r="TVR20" s="66"/>
      <c r="TVS20" s="66"/>
      <c r="TVT20" s="66"/>
      <c r="TVU20" s="66"/>
      <c r="TVV20" s="66"/>
      <c r="TVW20" s="66"/>
      <c r="TVY20" s="66"/>
      <c r="TVZ20" s="66"/>
      <c r="TWA20" s="66"/>
      <c r="TWB20" s="66"/>
      <c r="TWC20" s="66"/>
      <c r="TWD20" s="66"/>
      <c r="TWE20" s="66"/>
      <c r="TWF20" s="66"/>
      <c r="TWG20" s="66"/>
      <c r="TWH20" s="66"/>
      <c r="TWI20" s="66"/>
      <c r="TWJ20" s="66"/>
      <c r="TWK20" s="66"/>
      <c r="TWN20" s="66"/>
      <c r="TWQ20" s="66"/>
      <c r="TWT20" s="66"/>
      <c r="TWW20" s="66"/>
      <c r="TWZ20" s="66"/>
      <c r="TXC20" s="66"/>
      <c r="TXL20" s="66"/>
      <c r="TXO20" s="66"/>
      <c r="TXR20" s="66"/>
      <c r="TXU20" s="66"/>
      <c r="TYD20" s="66"/>
      <c r="TYJ20" s="66"/>
      <c r="TYM20" s="66"/>
      <c r="TYP20" s="66"/>
      <c r="TYS20" s="66"/>
      <c r="TYY20" s="66"/>
      <c r="TZH20" s="66"/>
      <c r="TZJ20" s="66"/>
      <c r="TZK20" s="66"/>
      <c r="TZM20" s="66"/>
      <c r="TZP20" s="66"/>
      <c r="TZS20" s="66"/>
      <c r="TZV20" s="66"/>
      <c r="TZY20" s="66"/>
      <c r="UAB20" s="66"/>
      <c r="UAD20" s="66"/>
      <c r="UAF20" s="66"/>
      <c r="UAI20" s="66"/>
      <c r="UAL20" s="66"/>
      <c r="UAO20" s="66"/>
      <c r="UAR20" s="66"/>
      <c r="UAU20" s="66"/>
      <c r="UAX20" s="66"/>
      <c r="UBA20" s="66"/>
      <c r="UBC20" s="66"/>
      <c r="UBF20" s="66"/>
      <c r="UBL20" s="66"/>
      <c r="UBR20" s="66"/>
      <c r="UBU20" s="66"/>
      <c r="UBW20" s="66"/>
      <c r="UBY20" s="66"/>
      <c r="UBZ20" s="66"/>
      <c r="UCA20" s="66"/>
      <c r="UCB20" s="66"/>
      <c r="UCC20" s="66"/>
      <c r="UCD20" s="66"/>
      <c r="UCV20" s="66"/>
      <c r="UCW20" s="66"/>
      <c r="UCZ20" s="66"/>
      <c r="UDC20" s="66"/>
      <c r="UDE20" s="66"/>
      <c r="UDG20" s="66"/>
      <c r="UDJ20" s="66"/>
      <c r="UDM20" s="66"/>
      <c r="UDP20" s="66"/>
      <c r="UDT20" s="66"/>
      <c r="UDW20" s="66"/>
      <c r="UDZ20" s="66"/>
      <c r="UEH20" s="66"/>
      <c r="UET20" s="66"/>
      <c r="UEU20" s="66"/>
      <c r="UEV20" s="66"/>
      <c r="UEW20" s="66"/>
      <c r="UEX20" s="66"/>
      <c r="UEY20" s="66"/>
      <c r="UEZ20" s="66"/>
      <c r="UFA20" s="66"/>
      <c r="UFB20" s="66"/>
      <c r="UFC20" s="66"/>
      <c r="UFD20" s="66"/>
      <c r="UFE20" s="66"/>
      <c r="UFF20" s="66"/>
      <c r="UFG20" s="66"/>
      <c r="UFH20" s="66"/>
      <c r="UFI20" s="66"/>
      <c r="UFJ20" s="66"/>
      <c r="UFK20" s="66"/>
      <c r="UFL20" s="66"/>
      <c r="UFM20" s="66"/>
      <c r="UFN20" s="66"/>
      <c r="UFO20" s="66"/>
      <c r="UFP20" s="66"/>
      <c r="UFQ20" s="66"/>
      <c r="UFR20" s="66"/>
      <c r="UFS20" s="66"/>
      <c r="UFU20" s="66"/>
      <c r="UFV20" s="66"/>
      <c r="UFW20" s="66"/>
      <c r="UFX20" s="66"/>
      <c r="UFY20" s="66"/>
      <c r="UFZ20" s="66"/>
      <c r="UGA20" s="66"/>
      <c r="UGB20" s="66"/>
      <c r="UGC20" s="66"/>
      <c r="UGD20" s="66"/>
      <c r="UGE20" s="66"/>
      <c r="UGF20" s="66"/>
      <c r="UGG20" s="66"/>
      <c r="UGJ20" s="66"/>
      <c r="UGM20" s="66"/>
      <c r="UGP20" s="66"/>
      <c r="UGS20" s="66"/>
      <c r="UGV20" s="66"/>
      <c r="UGY20" s="66"/>
      <c r="UHH20" s="66"/>
      <c r="UHK20" s="66"/>
      <c r="UHN20" s="66"/>
      <c r="UHQ20" s="66"/>
      <c r="UHZ20" s="66"/>
      <c r="UIF20" s="66"/>
      <c r="UII20" s="66"/>
      <c r="UIL20" s="66"/>
      <c r="UIO20" s="66"/>
      <c r="UIU20" s="66"/>
      <c r="UJD20" s="66"/>
      <c r="UJF20" s="66"/>
      <c r="UJG20" s="66"/>
      <c r="UJI20" s="66"/>
      <c r="UJL20" s="66"/>
      <c r="UJO20" s="66"/>
      <c r="UJR20" s="66"/>
      <c r="UJU20" s="66"/>
      <c r="UJX20" s="66"/>
      <c r="UJZ20" s="66"/>
      <c r="UKB20" s="66"/>
      <c r="UKE20" s="66"/>
      <c r="UKH20" s="66"/>
      <c r="UKK20" s="66"/>
      <c r="UKN20" s="66"/>
      <c r="UKQ20" s="66"/>
      <c r="UKT20" s="66"/>
      <c r="UKW20" s="66"/>
      <c r="UKY20" s="66"/>
      <c r="ULB20" s="66"/>
      <c r="ULH20" s="66"/>
      <c r="ULN20" s="66"/>
      <c r="ULQ20" s="66"/>
      <c r="ULS20" s="66"/>
      <c r="ULU20" s="66"/>
      <c r="ULV20" s="66"/>
      <c r="ULW20" s="66"/>
      <c r="ULX20" s="66"/>
      <c r="ULY20" s="66"/>
      <c r="ULZ20" s="66"/>
      <c r="UMR20" s="66"/>
      <c r="UMS20" s="66"/>
      <c r="UMV20" s="66"/>
      <c r="UMY20" s="66"/>
      <c r="UNA20" s="66"/>
      <c r="UNC20" s="66"/>
      <c r="UNF20" s="66"/>
      <c r="UNI20" s="66"/>
      <c r="UNL20" s="66"/>
      <c r="UNP20" s="66"/>
      <c r="UNS20" s="66"/>
      <c r="UNV20" s="66"/>
      <c r="UOD20" s="66"/>
      <c r="UOP20" s="66"/>
      <c r="UOQ20" s="66"/>
      <c r="UOR20" s="66"/>
      <c r="UOS20" s="66"/>
      <c r="UOT20" s="66"/>
      <c r="UOU20" s="66"/>
      <c r="UOV20" s="66"/>
      <c r="UOW20" s="66"/>
      <c r="UOX20" s="66"/>
      <c r="UOY20" s="66"/>
      <c r="UOZ20" s="66"/>
      <c r="UPA20" s="66"/>
      <c r="UPB20" s="66"/>
      <c r="UPC20" s="66"/>
      <c r="UPD20" s="66"/>
      <c r="UPE20" s="66"/>
      <c r="UPF20" s="66"/>
      <c r="UPG20" s="66"/>
      <c r="UPH20" s="66"/>
      <c r="UPI20" s="66"/>
      <c r="UPJ20" s="66"/>
      <c r="UPK20" s="66"/>
      <c r="UPL20" s="66"/>
      <c r="UPM20" s="66"/>
      <c r="UPN20" s="66"/>
      <c r="UPO20" s="66"/>
      <c r="UPQ20" s="66"/>
      <c r="UPR20" s="66"/>
      <c r="UPS20" s="66"/>
      <c r="UPT20" s="66"/>
      <c r="UPU20" s="66"/>
      <c r="UPV20" s="66"/>
      <c r="UPW20" s="66"/>
      <c r="UPX20" s="66"/>
      <c r="UPY20" s="66"/>
      <c r="UPZ20" s="66"/>
      <c r="UQA20" s="66"/>
      <c r="UQB20" s="66"/>
      <c r="UQC20" s="66"/>
      <c r="UQF20" s="66"/>
      <c r="UQI20" s="66"/>
      <c r="UQL20" s="66"/>
      <c r="UQO20" s="66"/>
      <c r="UQR20" s="66"/>
      <c r="UQU20" s="66"/>
      <c r="URD20" s="66"/>
      <c r="URG20" s="66"/>
      <c r="URJ20" s="66"/>
      <c r="URM20" s="66"/>
      <c r="URV20" s="66"/>
      <c r="USB20" s="66"/>
      <c r="USE20" s="66"/>
      <c r="USH20" s="66"/>
      <c r="USK20" s="66"/>
      <c r="USQ20" s="66"/>
      <c r="USZ20" s="66"/>
      <c r="UTB20" s="66"/>
      <c r="UTC20" s="66"/>
      <c r="UTE20" s="66"/>
      <c r="UTH20" s="66"/>
      <c r="UTK20" s="66"/>
      <c r="UTN20" s="66"/>
      <c r="UTQ20" s="66"/>
      <c r="UTT20" s="66"/>
      <c r="UTV20" s="66"/>
      <c r="UTX20" s="66"/>
      <c r="UUA20" s="66"/>
      <c r="UUD20" s="66"/>
      <c r="UUG20" s="66"/>
      <c r="UUJ20" s="66"/>
      <c r="UUM20" s="66"/>
      <c r="UUP20" s="66"/>
      <c r="UUS20" s="66"/>
      <c r="UUU20" s="66"/>
      <c r="UUX20" s="66"/>
      <c r="UVD20" s="66"/>
      <c r="UVJ20" s="66"/>
      <c r="UVM20" s="66"/>
      <c r="UVO20" s="66"/>
      <c r="UVQ20" s="66"/>
      <c r="UVR20" s="66"/>
      <c r="UVS20" s="66"/>
      <c r="UVT20" s="66"/>
      <c r="UVU20" s="66"/>
      <c r="UVV20" s="66"/>
      <c r="UWN20" s="66"/>
      <c r="UWO20" s="66"/>
      <c r="UWR20" s="66"/>
      <c r="UWU20" s="66"/>
      <c r="UWW20" s="66"/>
      <c r="UWY20" s="66"/>
      <c r="UXB20" s="66"/>
      <c r="UXE20" s="66"/>
      <c r="UXH20" s="66"/>
      <c r="UXL20" s="66"/>
      <c r="UXO20" s="66"/>
      <c r="UXR20" s="66"/>
      <c r="UXZ20" s="66"/>
      <c r="UYL20" s="66"/>
      <c r="UYM20" s="66"/>
      <c r="UYN20" s="66"/>
      <c r="UYO20" s="66"/>
      <c r="UYP20" s="66"/>
      <c r="UYQ20" s="66"/>
      <c r="UYR20" s="66"/>
      <c r="UYS20" s="66"/>
      <c r="UYT20" s="66"/>
      <c r="UYU20" s="66"/>
      <c r="UYV20" s="66"/>
      <c r="UYW20" s="66"/>
      <c r="UYX20" s="66"/>
      <c r="UYY20" s="66"/>
      <c r="UYZ20" s="66"/>
      <c r="UZA20" s="66"/>
      <c r="UZB20" s="66"/>
      <c r="UZC20" s="66"/>
      <c r="UZD20" s="66"/>
      <c r="UZE20" s="66"/>
      <c r="UZF20" s="66"/>
      <c r="UZG20" s="66"/>
      <c r="UZH20" s="66"/>
      <c r="UZI20" s="66"/>
      <c r="UZJ20" s="66"/>
      <c r="UZK20" s="66"/>
      <c r="UZM20" s="66"/>
      <c r="UZN20" s="66"/>
      <c r="UZO20" s="66"/>
      <c r="UZP20" s="66"/>
      <c r="UZQ20" s="66"/>
      <c r="UZR20" s="66"/>
      <c r="UZS20" s="66"/>
      <c r="UZT20" s="66"/>
      <c r="UZU20" s="66"/>
      <c r="UZV20" s="66"/>
      <c r="UZW20" s="66"/>
      <c r="UZX20" s="66"/>
      <c r="UZY20" s="66"/>
      <c r="VAB20" s="66"/>
      <c r="VAE20" s="66"/>
      <c r="VAH20" s="66"/>
      <c r="VAK20" s="66"/>
      <c r="VAN20" s="66"/>
      <c r="VAQ20" s="66"/>
      <c r="VAZ20" s="66"/>
      <c r="VBC20" s="66"/>
      <c r="VBF20" s="66"/>
      <c r="VBI20" s="66"/>
      <c r="VBR20" s="66"/>
      <c r="VBX20" s="66"/>
      <c r="VCA20" s="66"/>
      <c r="VCD20" s="66"/>
      <c r="VCG20" s="66"/>
      <c r="VCM20" s="66"/>
      <c r="VCV20" s="66"/>
      <c r="VCX20" s="66"/>
      <c r="VCY20" s="66"/>
      <c r="VDA20" s="66"/>
      <c r="VDD20" s="66"/>
      <c r="VDG20" s="66"/>
      <c r="VDJ20" s="66"/>
      <c r="VDM20" s="66"/>
      <c r="VDP20" s="66"/>
      <c r="VDR20" s="66"/>
      <c r="VDT20" s="66"/>
      <c r="VDW20" s="66"/>
      <c r="VDZ20" s="66"/>
      <c r="VEC20" s="66"/>
      <c r="VEF20" s="66"/>
      <c r="VEI20" s="66"/>
      <c r="VEL20" s="66"/>
      <c r="VEO20" s="66"/>
      <c r="VEQ20" s="66"/>
      <c r="VET20" s="66"/>
      <c r="VEZ20" s="66"/>
      <c r="VFF20" s="66"/>
      <c r="VFI20" s="66"/>
      <c r="VFK20" s="66"/>
      <c r="VFM20" s="66"/>
      <c r="VFN20" s="66"/>
      <c r="VFO20" s="66"/>
      <c r="VFP20" s="66"/>
      <c r="VFQ20" s="66"/>
      <c r="VFR20" s="66"/>
      <c r="VGJ20" s="66"/>
      <c r="VGK20" s="66"/>
      <c r="VGN20" s="66"/>
      <c r="VGQ20" s="66"/>
      <c r="VGS20" s="66"/>
      <c r="VGU20" s="66"/>
      <c r="VGX20" s="66"/>
      <c r="VHA20" s="66"/>
      <c r="VHD20" s="66"/>
      <c r="VHH20" s="66"/>
      <c r="VHK20" s="66"/>
      <c r="VHN20" s="66"/>
      <c r="VHV20" s="66"/>
      <c r="VIH20" s="66"/>
      <c r="VII20" s="66"/>
      <c r="VIJ20" s="66"/>
      <c r="VIK20" s="66"/>
      <c r="VIL20" s="66"/>
      <c r="VIM20" s="66"/>
      <c r="VIN20" s="66"/>
      <c r="VIO20" s="66"/>
      <c r="VIP20" s="66"/>
      <c r="VIQ20" s="66"/>
      <c r="VIR20" s="66"/>
      <c r="VIS20" s="66"/>
      <c r="VIT20" s="66"/>
      <c r="VIU20" s="66"/>
      <c r="VIV20" s="66"/>
      <c r="VIW20" s="66"/>
      <c r="VIX20" s="66"/>
      <c r="VIY20" s="66"/>
      <c r="VIZ20" s="66"/>
      <c r="VJA20" s="66"/>
      <c r="VJB20" s="66"/>
      <c r="VJC20" s="66"/>
      <c r="VJD20" s="66"/>
      <c r="VJE20" s="66"/>
      <c r="VJF20" s="66"/>
      <c r="VJG20" s="66"/>
      <c r="VJI20" s="66"/>
      <c r="VJJ20" s="66"/>
      <c r="VJK20" s="66"/>
      <c r="VJL20" s="66"/>
      <c r="VJM20" s="66"/>
      <c r="VJN20" s="66"/>
      <c r="VJO20" s="66"/>
      <c r="VJP20" s="66"/>
      <c r="VJQ20" s="66"/>
      <c r="VJR20" s="66"/>
      <c r="VJS20" s="66"/>
      <c r="VJT20" s="66"/>
      <c r="VJU20" s="66"/>
      <c r="VJX20" s="66"/>
      <c r="VKA20" s="66"/>
      <c r="VKD20" s="66"/>
      <c r="VKG20" s="66"/>
      <c r="VKJ20" s="66"/>
      <c r="VKM20" s="66"/>
      <c r="VKV20" s="66"/>
      <c r="VKY20" s="66"/>
      <c r="VLB20" s="66"/>
      <c r="VLE20" s="66"/>
      <c r="VLN20" s="66"/>
      <c r="VLT20" s="66"/>
      <c r="VLW20" s="66"/>
      <c r="VLZ20" s="66"/>
      <c r="VMC20" s="66"/>
      <c r="VMI20" s="66"/>
      <c r="VMR20" s="66"/>
      <c r="VMT20" s="66"/>
      <c r="VMU20" s="66"/>
      <c r="VMW20" s="66"/>
      <c r="VMZ20" s="66"/>
      <c r="VNC20" s="66"/>
      <c r="VNF20" s="66"/>
      <c r="VNI20" s="66"/>
      <c r="VNL20" s="66"/>
      <c r="VNN20" s="66"/>
      <c r="VNP20" s="66"/>
      <c r="VNS20" s="66"/>
      <c r="VNV20" s="66"/>
      <c r="VNY20" s="66"/>
      <c r="VOB20" s="66"/>
      <c r="VOE20" s="66"/>
      <c r="VOH20" s="66"/>
      <c r="VOK20" s="66"/>
      <c r="VOM20" s="66"/>
      <c r="VOP20" s="66"/>
      <c r="VOV20" s="66"/>
      <c r="VPB20" s="66"/>
      <c r="VPE20" s="66"/>
      <c r="VPG20" s="66"/>
      <c r="VPI20" s="66"/>
      <c r="VPJ20" s="66"/>
      <c r="VPK20" s="66"/>
      <c r="VPL20" s="66"/>
      <c r="VPM20" s="66"/>
      <c r="VPN20" s="66"/>
      <c r="VQF20" s="66"/>
      <c r="VQG20" s="66"/>
      <c r="VQJ20" s="66"/>
      <c r="VQM20" s="66"/>
      <c r="VQO20" s="66"/>
      <c r="VQQ20" s="66"/>
      <c r="VQT20" s="66"/>
      <c r="VQW20" s="66"/>
      <c r="VQZ20" s="66"/>
      <c r="VRD20" s="66"/>
      <c r="VRG20" s="66"/>
      <c r="VRJ20" s="66"/>
      <c r="VRR20" s="66"/>
      <c r="VSD20" s="66"/>
      <c r="VSE20" s="66"/>
      <c r="VSF20" s="66"/>
      <c r="VSG20" s="66"/>
      <c r="VSH20" s="66"/>
      <c r="VSI20" s="66"/>
      <c r="VSJ20" s="66"/>
      <c r="VSK20" s="66"/>
      <c r="VSL20" s="66"/>
      <c r="VSM20" s="66"/>
      <c r="VSN20" s="66"/>
      <c r="VSO20" s="66"/>
      <c r="VSP20" s="66"/>
      <c r="VSQ20" s="66"/>
      <c r="VSR20" s="66"/>
      <c r="VSS20" s="66"/>
      <c r="VST20" s="66"/>
      <c r="VSU20" s="66"/>
      <c r="VSV20" s="66"/>
      <c r="VSW20" s="66"/>
      <c r="VSX20" s="66"/>
      <c r="VSY20" s="66"/>
      <c r="VSZ20" s="66"/>
      <c r="VTA20" s="66"/>
      <c r="VTB20" s="66"/>
      <c r="VTC20" s="66"/>
      <c r="VTE20" s="66"/>
      <c r="VTF20" s="66"/>
      <c r="VTG20" s="66"/>
      <c r="VTH20" s="66"/>
      <c r="VTI20" s="66"/>
      <c r="VTJ20" s="66"/>
      <c r="VTK20" s="66"/>
      <c r="VTL20" s="66"/>
      <c r="VTM20" s="66"/>
      <c r="VTN20" s="66"/>
      <c r="VTO20" s="66"/>
      <c r="VTP20" s="66"/>
      <c r="VTQ20" s="66"/>
      <c r="VTT20" s="66"/>
      <c r="VTW20" s="66"/>
      <c r="VTZ20" s="66"/>
      <c r="VUC20" s="66"/>
      <c r="VUF20" s="66"/>
      <c r="VUI20" s="66"/>
      <c r="VUR20" s="66"/>
      <c r="VUU20" s="66"/>
      <c r="VUX20" s="66"/>
      <c r="VVA20" s="66"/>
      <c r="VVJ20" s="66"/>
      <c r="VVP20" s="66"/>
      <c r="VVS20" s="66"/>
      <c r="VVV20" s="66"/>
      <c r="VVY20" s="66"/>
      <c r="VWE20" s="66"/>
      <c r="VWN20" s="66"/>
      <c r="VWP20" s="66"/>
      <c r="VWQ20" s="66"/>
      <c r="VWS20" s="66"/>
      <c r="VWV20" s="66"/>
      <c r="VWY20" s="66"/>
      <c r="VXB20" s="66"/>
      <c r="VXE20" s="66"/>
      <c r="VXH20" s="66"/>
      <c r="VXJ20" s="66"/>
      <c r="VXL20" s="66"/>
      <c r="VXO20" s="66"/>
      <c r="VXR20" s="66"/>
      <c r="VXU20" s="66"/>
      <c r="VXX20" s="66"/>
      <c r="VYA20" s="66"/>
      <c r="VYD20" s="66"/>
      <c r="VYG20" s="66"/>
      <c r="VYI20" s="66"/>
      <c r="VYL20" s="66"/>
      <c r="VYR20" s="66"/>
      <c r="VYX20" s="66"/>
      <c r="VZA20" s="66"/>
      <c r="VZC20" s="66"/>
      <c r="VZE20" s="66"/>
      <c r="VZF20" s="66"/>
      <c r="VZG20" s="66"/>
      <c r="VZH20" s="66"/>
      <c r="VZI20" s="66"/>
      <c r="VZJ20" s="66"/>
      <c r="WAB20" s="66"/>
      <c r="WAC20" s="66"/>
      <c r="WAF20" s="66"/>
      <c r="WAI20" s="66"/>
      <c r="WAK20" s="66"/>
      <c r="WAM20" s="66"/>
      <c r="WAP20" s="66"/>
      <c r="WAS20" s="66"/>
      <c r="WAV20" s="66"/>
      <c r="WAZ20" s="66"/>
      <c r="WBC20" s="66"/>
      <c r="WBF20" s="66"/>
      <c r="WBN20" s="66"/>
      <c r="WBZ20" s="66"/>
      <c r="WCA20" s="66"/>
      <c r="WCB20" s="66"/>
      <c r="WCC20" s="66"/>
      <c r="WCD20" s="66"/>
      <c r="WCE20" s="66"/>
      <c r="WCF20" s="66"/>
      <c r="WCG20" s="66"/>
      <c r="WCH20" s="66"/>
      <c r="WCI20" s="66"/>
      <c r="WCJ20" s="66"/>
      <c r="WCK20" s="66"/>
      <c r="WCL20" s="66"/>
      <c r="WCM20" s="66"/>
      <c r="WCN20" s="66"/>
      <c r="WCO20" s="66"/>
      <c r="WCP20" s="66"/>
      <c r="WCQ20" s="66"/>
      <c r="WCR20" s="66"/>
      <c r="WCS20" s="66"/>
      <c r="WCT20" s="66"/>
      <c r="WCU20" s="66"/>
      <c r="WCV20" s="66"/>
      <c r="WCW20" s="66"/>
      <c r="WCX20" s="66"/>
      <c r="WCY20" s="66"/>
      <c r="WDA20" s="66"/>
      <c r="WDB20" s="66"/>
      <c r="WDC20" s="66"/>
      <c r="WDD20" s="66"/>
      <c r="WDE20" s="66"/>
      <c r="WDF20" s="66"/>
      <c r="WDG20" s="66"/>
      <c r="WDH20" s="66"/>
      <c r="WDI20" s="66"/>
      <c r="WDJ20" s="66"/>
      <c r="WDK20" s="66"/>
      <c r="WDL20" s="66"/>
      <c r="WDM20" s="66"/>
      <c r="WDP20" s="66"/>
      <c r="WDS20" s="66"/>
      <c r="WDV20" s="66"/>
      <c r="WDY20" s="66"/>
      <c r="WEB20" s="66"/>
      <c r="WEE20" s="66"/>
      <c r="WEN20" s="66"/>
      <c r="WEQ20" s="66"/>
      <c r="WET20" s="66"/>
      <c r="WEW20" s="66"/>
      <c r="WFF20" s="66"/>
      <c r="WFL20" s="66"/>
      <c r="WFO20" s="66"/>
      <c r="WFR20" s="66"/>
      <c r="WFU20" s="66"/>
      <c r="WGA20" s="66"/>
      <c r="WGJ20" s="66"/>
      <c r="WGL20" s="66"/>
      <c r="WGM20" s="66"/>
      <c r="WGO20" s="66"/>
      <c r="WGR20" s="66"/>
      <c r="WGU20" s="66"/>
      <c r="WGX20" s="66"/>
      <c r="WHA20" s="66"/>
      <c r="WHD20" s="66"/>
      <c r="WHF20" s="66"/>
      <c r="WHH20" s="66"/>
      <c r="WHK20" s="66"/>
      <c r="WHN20" s="66"/>
      <c r="WHQ20" s="66"/>
      <c r="WHT20" s="66"/>
      <c r="WHW20" s="66"/>
      <c r="WHZ20" s="66"/>
      <c r="WIC20" s="66"/>
      <c r="WIE20" s="66"/>
      <c r="WIH20" s="66"/>
      <c r="WIN20" s="66"/>
      <c r="WIT20" s="66"/>
      <c r="WIW20" s="66"/>
      <c r="WIY20" s="66"/>
      <c r="WJA20" s="66"/>
      <c r="WJB20" s="66"/>
      <c r="WJC20" s="66"/>
      <c r="WJD20" s="66"/>
      <c r="WJE20" s="66"/>
      <c r="WJF20" s="66"/>
      <c r="WJX20" s="66"/>
      <c r="WJY20" s="66"/>
      <c r="WKB20" s="66"/>
      <c r="WKE20" s="66"/>
      <c r="WKG20" s="66"/>
      <c r="WKI20" s="66"/>
      <c r="WKL20" s="66"/>
      <c r="WKO20" s="66"/>
      <c r="WKR20" s="66"/>
      <c r="WKV20" s="66"/>
      <c r="WKY20" s="66"/>
      <c r="WLB20" s="66"/>
      <c r="WLJ20" s="66"/>
      <c r="WLV20" s="66"/>
      <c r="WLW20" s="66"/>
      <c r="WLX20" s="66"/>
      <c r="WLY20" s="66"/>
      <c r="WLZ20" s="66"/>
      <c r="WMA20" s="66"/>
      <c r="WMB20" s="66"/>
      <c r="WMC20" s="66"/>
      <c r="WMD20" s="66"/>
      <c r="WME20" s="66"/>
      <c r="WMF20" s="66"/>
      <c r="WMG20" s="66"/>
      <c r="WMH20" s="66"/>
      <c r="WMI20" s="66"/>
      <c r="WMJ20" s="66"/>
      <c r="WMK20" s="66"/>
      <c r="WML20" s="66"/>
      <c r="WMM20" s="66"/>
      <c r="WMN20" s="66"/>
      <c r="WMO20" s="66"/>
      <c r="WMP20" s="66"/>
      <c r="WMQ20" s="66"/>
      <c r="WMR20" s="66"/>
      <c r="WMS20" s="66"/>
      <c r="WMT20" s="66"/>
      <c r="WMU20" s="66"/>
      <c r="WMW20" s="66"/>
      <c r="WMX20" s="66"/>
      <c r="WMY20" s="66"/>
      <c r="WMZ20" s="66"/>
      <c r="WNA20" s="66"/>
      <c r="WNB20" s="66"/>
      <c r="WNC20" s="66"/>
      <c r="WND20" s="66"/>
      <c r="WNE20" s="66"/>
      <c r="WNF20" s="66"/>
      <c r="WNG20" s="66"/>
      <c r="WNH20" s="66"/>
      <c r="WNI20" s="66"/>
      <c r="WNL20" s="66"/>
      <c r="WNO20" s="66"/>
      <c r="WNR20" s="66"/>
      <c r="WNU20" s="66"/>
      <c r="WNX20" s="66"/>
      <c r="WOA20" s="66"/>
      <c r="WOJ20" s="66"/>
      <c r="WOM20" s="66"/>
      <c r="WOP20" s="66"/>
      <c r="WOS20" s="66"/>
      <c r="WPB20" s="66"/>
      <c r="WPH20" s="66"/>
      <c r="WPK20" s="66"/>
      <c r="WPN20" s="66"/>
      <c r="WPQ20" s="66"/>
      <c r="WPW20" s="66"/>
      <c r="WQF20" s="66"/>
      <c r="WQH20" s="66"/>
      <c r="WQI20" s="66"/>
      <c r="WQK20" s="66"/>
      <c r="WQN20" s="66"/>
      <c r="WQQ20" s="66"/>
      <c r="WQT20" s="66"/>
      <c r="WQW20" s="66"/>
      <c r="WQZ20" s="66"/>
      <c r="WRB20" s="66"/>
      <c r="WRD20" s="66"/>
      <c r="WRG20" s="66"/>
      <c r="WRJ20" s="66"/>
      <c r="WRM20" s="66"/>
      <c r="WRP20" s="66"/>
      <c r="WRS20" s="66"/>
      <c r="WRV20" s="66"/>
      <c r="WRY20" s="66"/>
      <c r="WSA20" s="66"/>
      <c r="WSD20" s="66"/>
      <c r="WSJ20" s="66"/>
      <c r="WSP20" s="66"/>
      <c r="WSS20" s="66"/>
      <c r="WSU20" s="66"/>
      <c r="WSW20" s="66"/>
      <c r="WSX20" s="66"/>
      <c r="WSY20" s="66"/>
      <c r="WSZ20" s="66"/>
      <c r="WTA20" s="66"/>
      <c r="WTB20" s="66"/>
      <c r="WTT20" s="66"/>
      <c r="WTU20" s="66"/>
      <c r="WTX20" s="66"/>
      <c r="WUA20" s="66"/>
      <c r="WUC20" s="66"/>
      <c r="WUE20" s="66"/>
      <c r="WUH20" s="66"/>
      <c r="WUK20" s="66"/>
      <c r="WUN20" s="66"/>
      <c r="WUR20" s="66"/>
      <c r="WUU20" s="66"/>
      <c r="WUX20" s="66"/>
      <c r="WVF20" s="66"/>
    </row>
    <row r="21" spans="1:1022 1034:2046 2058:3070 3082:4094 4106:5118 5130:6142 6154:7166 7178:8190 8202:9214 9226:10238 10250:11262 11274:12286 12298:13310 13322:14334 14346:15358 15370:16126" s="50" customFormat="1" ht="21.75" hidden="1" customHeight="1">
      <c r="A21" s="3" t="s">
        <v>58</v>
      </c>
      <c r="B21" s="47" t="s">
        <v>341</v>
      </c>
      <c r="C21" s="4"/>
      <c r="D21" s="48">
        <f>_xlfn.IFNA(VLOOKUP(A21,'2.2'!A30:C322,3,),)</f>
        <v>0</v>
      </c>
      <c r="E21" s="49"/>
      <c r="F21" s="51"/>
      <c r="G21" s="51"/>
      <c r="H21" s="29">
        <v>0</v>
      </c>
      <c r="I21" s="52">
        <v>5</v>
      </c>
    </row>
    <row r="22" spans="1:1022 1034:2046 2058:3070 3082:4094 4106:5118 5130:6142 6154:7166 7178:8190 8202:9214 9226:10238 10250:11262 11274:12286 12298:13310 13322:14334 14346:15358 15370:16126" s="50" customFormat="1" ht="21.75" hidden="1" customHeight="1">
      <c r="A22" s="3" t="s">
        <v>59</v>
      </c>
      <c r="B22" s="47" t="s">
        <v>338</v>
      </c>
      <c r="C22" s="4"/>
      <c r="D22" s="48">
        <f>_xlfn.IFNA(VLOOKUP(A22,'2.2'!A31:C323,3,),)</f>
        <v>0</v>
      </c>
      <c r="E22" s="49"/>
      <c r="F22" s="51"/>
      <c r="G22" s="51"/>
      <c r="H22" s="29">
        <v>0</v>
      </c>
      <c r="I22" s="52">
        <v>5</v>
      </c>
    </row>
    <row r="23" spans="1:1022 1034:2046 2058:3070 3082:4094 4106:5118 5130:6142 6154:7166 7178:8190 8202:9214 9226:10238 10250:11262 11274:12286 12298:13310 13322:14334 14346:15358 15370:16126" s="50" customFormat="1" ht="20.25" hidden="1" customHeight="1">
      <c r="A23" s="7" t="s">
        <v>270</v>
      </c>
      <c r="B23" s="47" t="s">
        <v>338</v>
      </c>
      <c r="C23" s="4"/>
      <c r="D23" s="48">
        <f>_xlfn.IFNA(VLOOKUP(A23,'2.2'!A32:C324,3,),)</f>
        <v>28000</v>
      </c>
      <c r="E23" s="49"/>
      <c r="F23" s="51"/>
      <c r="G23" s="51"/>
      <c r="H23" s="29">
        <v>0</v>
      </c>
      <c r="I23" s="53">
        <v>20</v>
      </c>
    </row>
    <row r="24" spans="1:1022 1034:2046 2058:3070 3082:4094 4106:5118 5130:6142 6154:7166 7178:8190 8202:9214 9226:10238 10250:11262 11274:12286 12298:13310 13322:14334 14346:15358 15370:16126" s="50" customFormat="1" ht="21.75" hidden="1" customHeight="1">
      <c r="A24" s="7" t="s">
        <v>271</v>
      </c>
      <c r="B24" s="47" t="s">
        <v>341</v>
      </c>
      <c r="C24" s="4"/>
      <c r="D24" s="48">
        <f>_xlfn.IFNA(VLOOKUP(A24,'2.2'!A33:C325,3,),)</f>
        <v>0</v>
      </c>
      <c r="E24" s="49"/>
      <c r="F24" s="51"/>
      <c r="G24" s="51"/>
      <c r="H24" s="29">
        <v>0</v>
      </c>
      <c r="I24" s="53">
        <v>20</v>
      </c>
    </row>
    <row r="25" spans="1:1022 1034:2046 2058:3070 3082:4094 4106:5118 5130:6142 6154:7166 7178:8190 8202:9214 9226:10238 10250:11262 11274:12286 12298:13310 13322:14334 14346:15358 15370:16126" s="50" customFormat="1" ht="20.25" customHeight="1">
      <c r="A25" s="7" t="s">
        <v>30</v>
      </c>
      <c r="B25" s="76" t="s">
        <v>338</v>
      </c>
      <c r="C25" s="4">
        <v>125</v>
      </c>
      <c r="D25" s="48">
        <f>_xlfn.IFNA(VLOOKUP(A25,'2.2'!A34:C326,3,),)</f>
        <v>10000</v>
      </c>
      <c r="E25" s="69">
        <f>+D25*C25</f>
        <v>1250000</v>
      </c>
      <c r="F25" s="51"/>
      <c r="G25" s="51"/>
      <c r="H25" s="29">
        <v>0</v>
      </c>
      <c r="I25" s="52">
        <v>20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Z25" s="66"/>
      <c r="BC25" s="66"/>
      <c r="BF25" s="66"/>
      <c r="BI25" s="66"/>
      <c r="BL25" s="66"/>
      <c r="BO25" s="66"/>
      <c r="BX25" s="66"/>
      <c r="CA25" s="66"/>
      <c r="CD25" s="66"/>
      <c r="CG25" s="66"/>
      <c r="CP25" s="66"/>
      <c r="CV25" s="66"/>
      <c r="CY25" s="66"/>
      <c r="DB25" s="66"/>
      <c r="DE25" s="66"/>
      <c r="DK25" s="66"/>
      <c r="DT25" s="66"/>
      <c r="DV25" s="66"/>
      <c r="DW25" s="66"/>
      <c r="DY25" s="66"/>
      <c r="EB25" s="66"/>
      <c r="EE25" s="66"/>
      <c r="EH25" s="66"/>
      <c r="EK25" s="66"/>
      <c r="EN25" s="66"/>
      <c r="EP25" s="66"/>
      <c r="ER25" s="66"/>
      <c r="EU25" s="66"/>
      <c r="EX25" s="66"/>
      <c r="FA25" s="66"/>
      <c r="FD25" s="66"/>
      <c r="FG25" s="66"/>
      <c r="FJ25" s="66"/>
      <c r="FM25" s="66"/>
      <c r="FO25" s="66"/>
      <c r="FR25" s="66"/>
      <c r="FX25" s="66"/>
      <c r="GD25" s="66"/>
      <c r="GG25" s="66"/>
      <c r="GI25" s="66"/>
      <c r="GK25" s="66"/>
      <c r="GL25" s="66"/>
      <c r="GM25" s="66"/>
      <c r="GN25" s="66"/>
      <c r="GO25" s="66"/>
      <c r="GP25" s="66"/>
      <c r="HH25" s="66"/>
      <c r="HI25" s="66"/>
      <c r="HL25" s="66"/>
      <c r="HO25" s="66"/>
      <c r="HQ25" s="66"/>
      <c r="HS25" s="66"/>
      <c r="HV25" s="66"/>
      <c r="HY25" s="66"/>
      <c r="IB25" s="66"/>
      <c r="IF25" s="66"/>
      <c r="II25" s="66"/>
      <c r="IL25" s="66"/>
      <c r="IT25" s="66"/>
      <c r="JF25" s="66"/>
      <c r="JG25" s="66"/>
      <c r="JH25" s="66"/>
      <c r="JI25" s="66"/>
      <c r="JJ25" s="66"/>
      <c r="JK25" s="66"/>
      <c r="JL25" s="66"/>
      <c r="JM25" s="66"/>
      <c r="JN25" s="66"/>
      <c r="JO25" s="66"/>
      <c r="JP25" s="66"/>
      <c r="JQ25" s="66"/>
      <c r="JR25" s="66"/>
      <c r="JS25" s="66"/>
      <c r="JT25" s="66"/>
      <c r="JU25" s="66"/>
      <c r="JV25" s="66"/>
      <c r="JW25" s="66"/>
      <c r="JX25" s="66"/>
      <c r="JY25" s="66"/>
      <c r="JZ25" s="66"/>
      <c r="KA25" s="66"/>
      <c r="KB25" s="66"/>
      <c r="KC25" s="66"/>
      <c r="KD25" s="66"/>
      <c r="KE25" s="66"/>
      <c r="KG25" s="66"/>
      <c r="KH25" s="66"/>
      <c r="KI25" s="66"/>
      <c r="KJ25" s="66"/>
      <c r="KK25" s="66"/>
      <c r="KL25" s="66"/>
      <c r="KM25" s="66"/>
      <c r="KN25" s="66"/>
      <c r="KO25" s="66"/>
      <c r="KP25" s="66"/>
      <c r="KQ25" s="66"/>
      <c r="KR25" s="66"/>
      <c r="KS25" s="66"/>
      <c r="KV25" s="66"/>
      <c r="KY25" s="66"/>
      <c r="LB25" s="66"/>
      <c r="LE25" s="66"/>
      <c r="LH25" s="66"/>
      <c r="LK25" s="66"/>
      <c r="LT25" s="66"/>
      <c r="LW25" s="66"/>
      <c r="LZ25" s="66"/>
      <c r="MC25" s="66"/>
      <c r="ML25" s="66"/>
      <c r="MR25" s="66"/>
      <c r="MU25" s="66"/>
      <c r="MX25" s="66"/>
      <c r="NA25" s="66"/>
      <c r="NG25" s="66"/>
      <c r="NP25" s="66"/>
      <c r="NR25" s="66"/>
      <c r="NS25" s="66"/>
      <c r="NU25" s="66"/>
      <c r="NX25" s="66"/>
      <c r="OA25" s="66"/>
      <c r="OD25" s="66"/>
      <c r="OG25" s="66"/>
      <c r="OJ25" s="66"/>
      <c r="OL25" s="66"/>
      <c r="ON25" s="66"/>
      <c r="OQ25" s="66"/>
      <c r="OT25" s="66"/>
      <c r="OW25" s="66"/>
      <c r="OZ25" s="66"/>
      <c r="PC25" s="66"/>
      <c r="PF25" s="66"/>
      <c r="PI25" s="66"/>
      <c r="PK25" s="66"/>
      <c r="PN25" s="66"/>
      <c r="PT25" s="66"/>
      <c r="PZ25" s="66"/>
      <c r="QC25" s="66"/>
      <c r="QE25" s="66"/>
      <c r="QG25" s="66"/>
      <c r="QH25" s="66"/>
      <c r="QI25" s="66"/>
      <c r="QJ25" s="66"/>
      <c r="QK25" s="66"/>
      <c r="QL25" s="66"/>
      <c r="RD25" s="66"/>
      <c r="RE25" s="66"/>
      <c r="RH25" s="66"/>
      <c r="RK25" s="66"/>
      <c r="RM25" s="66"/>
      <c r="RO25" s="66"/>
      <c r="RR25" s="66"/>
      <c r="RU25" s="66"/>
      <c r="RX25" s="66"/>
      <c r="SB25" s="66"/>
      <c r="SE25" s="66"/>
      <c r="SH25" s="66"/>
      <c r="SP25" s="66"/>
      <c r="TB25" s="66"/>
      <c r="TC25" s="66"/>
      <c r="TD25" s="66"/>
      <c r="TE25" s="66"/>
      <c r="TF25" s="66"/>
      <c r="TG25" s="66"/>
      <c r="TH25" s="66"/>
      <c r="TI25" s="66"/>
      <c r="TJ25" s="66"/>
      <c r="TK25" s="66"/>
      <c r="TL25" s="66"/>
      <c r="TM25" s="66"/>
      <c r="TN25" s="66"/>
      <c r="TO25" s="66"/>
      <c r="TP25" s="66"/>
      <c r="TQ25" s="66"/>
      <c r="TR25" s="66"/>
      <c r="TS25" s="66"/>
      <c r="TT25" s="66"/>
      <c r="TU25" s="66"/>
      <c r="TV25" s="66"/>
      <c r="TW25" s="66"/>
      <c r="TX25" s="66"/>
      <c r="TY25" s="66"/>
      <c r="TZ25" s="66"/>
      <c r="UA25" s="66"/>
      <c r="UC25" s="66"/>
      <c r="UD25" s="66"/>
      <c r="UE25" s="66"/>
      <c r="UF25" s="66"/>
      <c r="UG25" s="66"/>
      <c r="UH25" s="66"/>
      <c r="UI25" s="66"/>
      <c r="UJ25" s="66"/>
      <c r="UK25" s="66"/>
      <c r="UL25" s="66"/>
      <c r="UM25" s="66"/>
      <c r="UN25" s="66"/>
      <c r="UO25" s="66"/>
      <c r="UR25" s="66"/>
      <c r="UU25" s="66"/>
      <c r="UX25" s="66"/>
      <c r="VA25" s="66"/>
      <c r="VD25" s="66"/>
      <c r="VG25" s="66"/>
      <c r="VP25" s="66"/>
      <c r="VS25" s="66"/>
      <c r="VV25" s="66"/>
      <c r="VY25" s="66"/>
      <c r="WH25" s="66"/>
      <c r="WN25" s="66"/>
      <c r="WQ25" s="66"/>
      <c r="WT25" s="66"/>
      <c r="WW25" s="66"/>
      <c r="XC25" s="66"/>
      <c r="XL25" s="66"/>
      <c r="XN25" s="66"/>
      <c r="XO25" s="66"/>
      <c r="XQ25" s="66"/>
      <c r="XT25" s="66"/>
      <c r="XW25" s="66"/>
      <c r="XZ25" s="66"/>
      <c r="YC25" s="66"/>
      <c r="YF25" s="66"/>
      <c r="YH25" s="66"/>
      <c r="YJ25" s="66"/>
      <c r="YM25" s="66"/>
      <c r="YP25" s="66"/>
      <c r="YS25" s="66"/>
      <c r="YV25" s="66"/>
      <c r="YY25" s="66"/>
      <c r="ZB25" s="66"/>
      <c r="ZE25" s="66"/>
      <c r="ZG25" s="66"/>
      <c r="ZJ25" s="66"/>
      <c r="ZP25" s="66"/>
      <c r="ZV25" s="66"/>
      <c r="ZY25" s="66"/>
      <c r="AAA25" s="66"/>
      <c r="AAC25" s="66"/>
      <c r="AAD25" s="66"/>
      <c r="AAE25" s="66"/>
      <c r="AAF25" s="66"/>
      <c r="AAG25" s="66"/>
      <c r="AAH25" s="66"/>
      <c r="AAZ25" s="66"/>
      <c r="ABA25" s="66"/>
      <c r="ABD25" s="66"/>
      <c r="ABG25" s="66"/>
      <c r="ABI25" s="66"/>
      <c r="ABK25" s="66"/>
      <c r="ABN25" s="66"/>
      <c r="ABQ25" s="66"/>
      <c r="ABT25" s="66"/>
      <c r="ABX25" s="66"/>
      <c r="ACA25" s="66"/>
      <c r="ACD25" s="66"/>
      <c r="ACL25" s="66"/>
      <c r="ACX25" s="66"/>
      <c r="ACY25" s="66"/>
      <c r="ACZ25" s="66"/>
      <c r="ADA25" s="66"/>
      <c r="ADB25" s="66"/>
      <c r="ADC25" s="66"/>
      <c r="ADD25" s="66"/>
      <c r="ADE25" s="66"/>
      <c r="ADF25" s="66"/>
      <c r="ADG25" s="66"/>
      <c r="ADH25" s="66"/>
      <c r="ADI25" s="66"/>
      <c r="ADJ25" s="66"/>
      <c r="ADK25" s="66"/>
      <c r="ADL25" s="66"/>
      <c r="ADM25" s="66"/>
      <c r="ADN25" s="66"/>
      <c r="ADO25" s="66"/>
      <c r="ADP25" s="66"/>
      <c r="ADQ25" s="66"/>
      <c r="ADR25" s="66"/>
      <c r="ADS25" s="66"/>
      <c r="ADT25" s="66"/>
      <c r="ADU25" s="66"/>
      <c r="ADV25" s="66"/>
      <c r="ADW25" s="66"/>
      <c r="ADY25" s="66"/>
      <c r="ADZ25" s="66"/>
      <c r="AEA25" s="66"/>
      <c r="AEB25" s="66"/>
      <c r="AEC25" s="66"/>
      <c r="AED25" s="66"/>
      <c r="AEE25" s="66"/>
      <c r="AEF25" s="66"/>
      <c r="AEG25" s="66"/>
      <c r="AEH25" s="66"/>
      <c r="AEI25" s="66"/>
      <c r="AEJ25" s="66"/>
      <c r="AEK25" s="66"/>
      <c r="AEN25" s="66"/>
      <c r="AEQ25" s="66"/>
      <c r="AET25" s="66"/>
      <c r="AEW25" s="66"/>
      <c r="AEZ25" s="66"/>
      <c r="AFC25" s="66"/>
      <c r="AFL25" s="66"/>
      <c r="AFO25" s="66"/>
      <c r="AFR25" s="66"/>
      <c r="AFU25" s="66"/>
      <c r="AGD25" s="66"/>
      <c r="AGJ25" s="66"/>
      <c r="AGM25" s="66"/>
      <c r="AGP25" s="66"/>
      <c r="AGS25" s="66"/>
      <c r="AGY25" s="66"/>
      <c r="AHH25" s="66"/>
      <c r="AHJ25" s="66"/>
      <c r="AHK25" s="66"/>
      <c r="AHM25" s="66"/>
      <c r="AHP25" s="66"/>
      <c r="AHS25" s="66"/>
      <c r="AHV25" s="66"/>
      <c r="AHY25" s="66"/>
      <c r="AIB25" s="66"/>
      <c r="AID25" s="66"/>
      <c r="AIF25" s="66"/>
      <c r="AII25" s="66"/>
      <c r="AIL25" s="66"/>
      <c r="AIO25" s="66"/>
      <c r="AIR25" s="66"/>
      <c r="AIU25" s="66"/>
      <c r="AIX25" s="66"/>
      <c r="AJA25" s="66"/>
      <c r="AJC25" s="66"/>
      <c r="AJF25" s="66"/>
      <c r="AJL25" s="66"/>
      <c r="AJR25" s="66"/>
      <c r="AJU25" s="66"/>
      <c r="AJW25" s="66"/>
      <c r="AJY25" s="66"/>
      <c r="AJZ25" s="66"/>
      <c r="AKA25" s="66"/>
      <c r="AKB25" s="66"/>
      <c r="AKC25" s="66"/>
      <c r="AKD25" s="66"/>
      <c r="AKV25" s="66"/>
      <c r="AKW25" s="66"/>
      <c r="AKZ25" s="66"/>
      <c r="ALC25" s="66"/>
      <c r="ALE25" s="66"/>
      <c r="ALG25" s="66"/>
      <c r="ALJ25" s="66"/>
      <c r="ALM25" s="66"/>
      <c r="ALP25" s="66"/>
      <c r="ALT25" s="66"/>
      <c r="ALW25" s="66"/>
      <c r="ALZ25" s="66"/>
      <c r="AMH25" s="66"/>
      <c r="AMT25" s="66"/>
      <c r="AMU25" s="66"/>
      <c r="AMV25" s="66"/>
      <c r="AMW25" s="66"/>
      <c r="AMX25" s="66"/>
      <c r="AMY25" s="66"/>
      <c r="AMZ25" s="66"/>
      <c r="ANA25" s="66"/>
      <c r="ANB25" s="66"/>
      <c r="ANC25" s="66"/>
      <c r="AND25" s="66"/>
      <c r="ANE25" s="66"/>
      <c r="ANF25" s="66"/>
      <c r="ANG25" s="66"/>
      <c r="ANH25" s="66"/>
      <c r="ANI25" s="66"/>
      <c r="ANJ25" s="66"/>
      <c r="ANK25" s="66"/>
      <c r="ANL25" s="66"/>
      <c r="ANM25" s="66"/>
      <c r="ANN25" s="66"/>
      <c r="ANO25" s="66"/>
      <c r="ANP25" s="66"/>
      <c r="ANQ25" s="66"/>
      <c r="ANR25" s="66"/>
      <c r="ANS25" s="66"/>
      <c r="ANU25" s="66"/>
      <c r="ANV25" s="66"/>
      <c r="ANW25" s="66"/>
      <c r="ANX25" s="66"/>
      <c r="ANY25" s="66"/>
      <c r="ANZ25" s="66"/>
      <c r="AOA25" s="66"/>
      <c r="AOB25" s="66"/>
      <c r="AOC25" s="66"/>
      <c r="AOD25" s="66"/>
      <c r="AOE25" s="66"/>
      <c r="AOF25" s="66"/>
      <c r="AOG25" s="66"/>
      <c r="AOJ25" s="66"/>
      <c r="AOM25" s="66"/>
      <c r="AOP25" s="66"/>
      <c r="AOS25" s="66"/>
      <c r="AOV25" s="66"/>
      <c r="AOY25" s="66"/>
      <c r="APH25" s="66"/>
      <c r="APK25" s="66"/>
      <c r="APN25" s="66"/>
      <c r="APQ25" s="66"/>
      <c r="APZ25" s="66"/>
      <c r="AQF25" s="66"/>
      <c r="AQI25" s="66"/>
      <c r="AQL25" s="66"/>
      <c r="AQO25" s="66"/>
      <c r="AQU25" s="66"/>
      <c r="ARD25" s="66"/>
      <c r="ARF25" s="66"/>
      <c r="ARG25" s="66"/>
      <c r="ARI25" s="66"/>
      <c r="ARL25" s="66"/>
      <c r="ARO25" s="66"/>
      <c r="ARR25" s="66"/>
      <c r="ARU25" s="66"/>
      <c r="ARX25" s="66"/>
      <c r="ARZ25" s="66"/>
      <c r="ASB25" s="66"/>
      <c r="ASE25" s="66"/>
      <c r="ASH25" s="66"/>
      <c r="ASK25" s="66"/>
      <c r="ASN25" s="66"/>
      <c r="ASQ25" s="66"/>
      <c r="AST25" s="66"/>
      <c r="ASW25" s="66"/>
      <c r="ASY25" s="66"/>
      <c r="ATB25" s="66"/>
      <c r="ATH25" s="66"/>
      <c r="ATN25" s="66"/>
      <c r="ATQ25" s="66"/>
      <c r="ATS25" s="66"/>
      <c r="ATU25" s="66"/>
      <c r="ATV25" s="66"/>
      <c r="ATW25" s="66"/>
      <c r="ATX25" s="66"/>
      <c r="ATY25" s="66"/>
      <c r="ATZ25" s="66"/>
      <c r="AUR25" s="66"/>
      <c r="AUS25" s="66"/>
      <c r="AUV25" s="66"/>
      <c r="AUY25" s="66"/>
      <c r="AVA25" s="66"/>
      <c r="AVC25" s="66"/>
      <c r="AVF25" s="66"/>
      <c r="AVI25" s="66"/>
      <c r="AVL25" s="66"/>
      <c r="AVP25" s="66"/>
      <c r="AVS25" s="66"/>
      <c r="AVV25" s="66"/>
      <c r="AWD25" s="66"/>
      <c r="AWP25" s="66"/>
      <c r="AWQ25" s="66"/>
      <c r="AWR25" s="66"/>
      <c r="AWS25" s="66"/>
      <c r="AWT25" s="66"/>
      <c r="AWU25" s="66"/>
      <c r="AWV25" s="66"/>
      <c r="AWW25" s="66"/>
      <c r="AWX25" s="66"/>
      <c r="AWY25" s="66"/>
      <c r="AWZ25" s="66"/>
      <c r="AXA25" s="66"/>
      <c r="AXB25" s="66"/>
      <c r="AXC25" s="66"/>
      <c r="AXD25" s="66"/>
      <c r="AXE25" s="66"/>
      <c r="AXF25" s="66"/>
      <c r="AXG25" s="66"/>
      <c r="AXH25" s="66"/>
      <c r="AXI25" s="66"/>
      <c r="AXJ25" s="66"/>
      <c r="AXK25" s="66"/>
      <c r="AXL25" s="66"/>
      <c r="AXM25" s="66"/>
      <c r="AXN25" s="66"/>
      <c r="AXO25" s="66"/>
      <c r="AXQ25" s="66"/>
      <c r="AXR25" s="66"/>
      <c r="AXS25" s="66"/>
      <c r="AXT25" s="66"/>
      <c r="AXU25" s="66"/>
      <c r="AXV25" s="66"/>
      <c r="AXW25" s="66"/>
      <c r="AXX25" s="66"/>
      <c r="AXY25" s="66"/>
      <c r="AXZ25" s="66"/>
      <c r="AYA25" s="66"/>
      <c r="AYB25" s="66"/>
      <c r="AYC25" s="66"/>
      <c r="AYF25" s="66"/>
      <c r="AYI25" s="66"/>
      <c r="AYL25" s="66"/>
      <c r="AYO25" s="66"/>
      <c r="AYR25" s="66"/>
      <c r="AYU25" s="66"/>
      <c r="AZD25" s="66"/>
      <c r="AZG25" s="66"/>
      <c r="AZJ25" s="66"/>
      <c r="AZM25" s="66"/>
      <c r="AZV25" s="66"/>
      <c r="BAB25" s="66"/>
      <c r="BAE25" s="66"/>
      <c r="BAH25" s="66"/>
      <c r="BAK25" s="66"/>
      <c r="BAQ25" s="66"/>
      <c r="BAZ25" s="66"/>
      <c r="BBB25" s="66"/>
      <c r="BBC25" s="66"/>
      <c r="BBE25" s="66"/>
      <c r="BBH25" s="66"/>
      <c r="BBK25" s="66"/>
      <c r="BBN25" s="66"/>
      <c r="BBQ25" s="66"/>
      <c r="BBT25" s="66"/>
      <c r="BBV25" s="66"/>
      <c r="BBX25" s="66"/>
      <c r="BCA25" s="66"/>
      <c r="BCD25" s="66"/>
      <c r="BCG25" s="66"/>
      <c r="BCJ25" s="66"/>
      <c r="BCM25" s="66"/>
      <c r="BCP25" s="66"/>
      <c r="BCS25" s="66"/>
      <c r="BCU25" s="66"/>
      <c r="BCX25" s="66"/>
      <c r="BDD25" s="66"/>
      <c r="BDJ25" s="66"/>
      <c r="BDM25" s="66"/>
      <c r="BDO25" s="66"/>
      <c r="BDQ25" s="66"/>
      <c r="BDR25" s="66"/>
      <c r="BDS25" s="66"/>
      <c r="BDT25" s="66"/>
      <c r="BDU25" s="66"/>
      <c r="BDV25" s="66"/>
      <c r="BEN25" s="66"/>
      <c r="BEO25" s="66"/>
      <c r="BER25" s="66"/>
      <c r="BEU25" s="66"/>
      <c r="BEW25" s="66"/>
      <c r="BEY25" s="66"/>
      <c r="BFB25" s="66"/>
      <c r="BFE25" s="66"/>
      <c r="BFH25" s="66"/>
      <c r="BFL25" s="66"/>
      <c r="BFO25" s="66"/>
      <c r="BFR25" s="66"/>
      <c r="BFZ25" s="66"/>
      <c r="BGL25" s="66"/>
      <c r="BGM25" s="66"/>
      <c r="BGN25" s="66"/>
      <c r="BGO25" s="66"/>
      <c r="BGP25" s="66"/>
      <c r="BGQ25" s="66"/>
      <c r="BGR25" s="66"/>
      <c r="BGS25" s="66"/>
      <c r="BGT25" s="66"/>
      <c r="BGU25" s="66"/>
      <c r="BGV25" s="66"/>
      <c r="BGW25" s="66"/>
      <c r="BGX25" s="66"/>
      <c r="BGY25" s="66"/>
      <c r="BGZ25" s="66"/>
      <c r="BHA25" s="66"/>
      <c r="BHB25" s="66"/>
      <c r="BHC25" s="66"/>
      <c r="BHD25" s="66"/>
      <c r="BHE25" s="66"/>
      <c r="BHF25" s="66"/>
      <c r="BHG25" s="66"/>
      <c r="BHH25" s="66"/>
      <c r="BHI25" s="66"/>
      <c r="BHJ25" s="66"/>
      <c r="BHK25" s="66"/>
      <c r="BHM25" s="66"/>
      <c r="BHN25" s="66"/>
      <c r="BHO25" s="66"/>
      <c r="BHP25" s="66"/>
      <c r="BHQ25" s="66"/>
      <c r="BHR25" s="66"/>
      <c r="BHS25" s="66"/>
      <c r="BHT25" s="66"/>
      <c r="BHU25" s="66"/>
      <c r="BHV25" s="66"/>
      <c r="BHW25" s="66"/>
      <c r="BHX25" s="66"/>
      <c r="BHY25" s="66"/>
      <c r="BIB25" s="66"/>
      <c r="BIE25" s="66"/>
      <c r="BIH25" s="66"/>
      <c r="BIK25" s="66"/>
      <c r="BIN25" s="66"/>
      <c r="BIQ25" s="66"/>
      <c r="BIZ25" s="66"/>
      <c r="BJC25" s="66"/>
      <c r="BJF25" s="66"/>
      <c r="BJI25" s="66"/>
      <c r="BJR25" s="66"/>
      <c r="BJX25" s="66"/>
      <c r="BKA25" s="66"/>
      <c r="BKD25" s="66"/>
      <c r="BKG25" s="66"/>
      <c r="BKM25" s="66"/>
      <c r="BKV25" s="66"/>
      <c r="BKX25" s="66"/>
      <c r="BKY25" s="66"/>
      <c r="BLA25" s="66"/>
      <c r="BLD25" s="66"/>
      <c r="BLG25" s="66"/>
      <c r="BLJ25" s="66"/>
      <c r="BLM25" s="66"/>
      <c r="BLP25" s="66"/>
      <c r="BLR25" s="66"/>
      <c r="BLT25" s="66"/>
      <c r="BLW25" s="66"/>
      <c r="BLZ25" s="66"/>
      <c r="BMC25" s="66"/>
      <c r="BMF25" s="66"/>
      <c r="BMI25" s="66"/>
      <c r="BML25" s="66"/>
      <c r="BMO25" s="66"/>
      <c r="BMQ25" s="66"/>
      <c r="BMT25" s="66"/>
      <c r="BMZ25" s="66"/>
      <c r="BNF25" s="66"/>
      <c r="BNI25" s="66"/>
      <c r="BNK25" s="66"/>
      <c r="BNM25" s="66"/>
      <c r="BNN25" s="66"/>
      <c r="BNO25" s="66"/>
      <c r="BNP25" s="66"/>
      <c r="BNQ25" s="66"/>
      <c r="BNR25" s="66"/>
      <c r="BOJ25" s="66"/>
      <c r="BOK25" s="66"/>
      <c r="BON25" s="66"/>
      <c r="BOQ25" s="66"/>
      <c r="BOS25" s="66"/>
      <c r="BOU25" s="66"/>
      <c r="BOX25" s="66"/>
      <c r="BPA25" s="66"/>
      <c r="BPD25" s="66"/>
      <c r="BPH25" s="66"/>
      <c r="BPK25" s="66"/>
      <c r="BPN25" s="66"/>
      <c r="BPV25" s="66"/>
      <c r="BQH25" s="66"/>
      <c r="BQI25" s="66"/>
      <c r="BQJ25" s="66"/>
      <c r="BQK25" s="66"/>
      <c r="BQL25" s="66"/>
      <c r="BQM25" s="66"/>
      <c r="BQN25" s="66"/>
      <c r="BQO25" s="66"/>
      <c r="BQP25" s="66"/>
      <c r="BQQ25" s="66"/>
      <c r="BQR25" s="66"/>
      <c r="BQS25" s="66"/>
      <c r="BQT25" s="66"/>
      <c r="BQU25" s="66"/>
      <c r="BQV25" s="66"/>
      <c r="BQW25" s="66"/>
      <c r="BQX25" s="66"/>
      <c r="BQY25" s="66"/>
      <c r="BQZ25" s="66"/>
      <c r="BRA25" s="66"/>
      <c r="BRB25" s="66"/>
      <c r="BRC25" s="66"/>
      <c r="BRD25" s="66"/>
      <c r="BRE25" s="66"/>
      <c r="BRF25" s="66"/>
      <c r="BRG25" s="66"/>
      <c r="BRI25" s="66"/>
      <c r="BRJ25" s="66"/>
      <c r="BRK25" s="66"/>
      <c r="BRL25" s="66"/>
      <c r="BRM25" s="66"/>
      <c r="BRN25" s="66"/>
      <c r="BRO25" s="66"/>
      <c r="BRP25" s="66"/>
      <c r="BRQ25" s="66"/>
      <c r="BRR25" s="66"/>
      <c r="BRS25" s="66"/>
      <c r="BRT25" s="66"/>
      <c r="BRU25" s="66"/>
      <c r="BRX25" s="66"/>
      <c r="BSA25" s="66"/>
      <c r="BSD25" s="66"/>
      <c r="BSG25" s="66"/>
      <c r="BSJ25" s="66"/>
      <c r="BSM25" s="66"/>
      <c r="BSV25" s="66"/>
      <c r="BSY25" s="66"/>
      <c r="BTB25" s="66"/>
      <c r="BTE25" s="66"/>
      <c r="BTN25" s="66"/>
      <c r="BTT25" s="66"/>
      <c r="BTW25" s="66"/>
      <c r="BTZ25" s="66"/>
      <c r="BUC25" s="66"/>
      <c r="BUI25" s="66"/>
      <c r="BUR25" s="66"/>
      <c r="BUT25" s="66"/>
      <c r="BUU25" s="66"/>
      <c r="BUW25" s="66"/>
      <c r="BUZ25" s="66"/>
      <c r="BVC25" s="66"/>
      <c r="BVF25" s="66"/>
      <c r="BVI25" s="66"/>
      <c r="BVL25" s="66"/>
      <c r="BVN25" s="66"/>
      <c r="BVP25" s="66"/>
      <c r="BVS25" s="66"/>
      <c r="BVV25" s="66"/>
      <c r="BVY25" s="66"/>
      <c r="BWB25" s="66"/>
      <c r="BWE25" s="66"/>
      <c r="BWH25" s="66"/>
      <c r="BWK25" s="66"/>
      <c r="BWM25" s="66"/>
      <c r="BWP25" s="66"/>
      <c r="BWV25" s="66"/>
      <c r="BXB25" s="66"/>
      <c r="BXE25" s="66"/>
      <c r="BXG25" s="66"/>
      <c r="BXI25" s="66"/>
      <c r="BXJ25" s="66"/>
      <c r="BXK25" s="66"/>
      <c r="BXL25" s="66"/>
      <c r="BXM25" s="66"/>
      <c r="BXN25" s="66"/>
      <c r="BYF25" s="66"/>
      <c r="BYG25" s="66"/>
      <c r="BYJ25" s="66"/>
      <c r="BYM25" s="66"/>
      <c r="BYO25" s="66"/>
      <c r="BYQ25" s="66"/>
      <c r="BYT25" s="66"/>
      <c r="BYW25" s="66"/>
      <c r="BYZ25" s="66"/>
      <c r="BZD25" s="66"/>
      <c r="BZG25" s="66"/>
      <c r="BZJ25" s="66"/>
      <c r="BZR25" s="66"/>
      <c r="CAD25" s="66"/>
      <c r="CAE25" s="66"/>
      <c r="CAF25" s="66"/>
      <c r="CAG25" s="66"/>
      <c r="CAH25" s="66"/>
      <c r="CAI25" s="66"/>
      <c r="CAJ25" s="66"/>
      <c r="CAK25" s="66"/>
      <c r="CAL25" s="66"/>
      <c r="CAM25" s="66"/>
      <c r="CAN25" s="66"/>
      <c r="CAO25" s="66"/>
      <c r="CAP25" s="66"/>
      <c r="CAQ25" s="66"/>
      <c r="CAR25" s="66"/>
      <c r="CAS25" s="66"/>
      <c r="CAT25" s="66"/>
      <c r="CAU25" s="66"/>
      <c r="CAV25" s="66"/>
      <c r="CAW25" s="66"/>
      <c r="CAX25" s="66"/>
      <c r="CAY25" s="66"/>
      <c r="CAZ25" s="66"/>
      <c r="CBA25" s="66"/>
      <c r="CBB25" s="66"/>
      <c r="CBC25" s="66"/>
      <c r="CBE25" s="66"/>
      <c r="CBF25" s="66"/>
      <c r="CBG25" s="66"/>
      <c r="CBH25" s="66"/>
      <c r="CBI25" s="66"/>
      <c r="CBJ25" s="66"/>
      <c r="CBK25" s="66"/>
      <c r="CBL25" s="66"/>
      <c r="CBM25" s="66"/>
      <c r="CBN25" s="66"/>
      <c r="CBO25" s="66"/>
      <c r="CBP25" s="66"/>
      <c r="CBQ25" s="66"/>
      <c r="CBT25" s="66"/>
      <c r="CBW25" s="66"/>
      <c r="CBZ25" s="66"/>
      <c r="CCC25" s="66"/>
      <c r="CCF25" s="66"/>
      <c r="CCI25" s="66"/>
      <c r="CCR25" s="66"/>
      <c r="CCU25" s="66"/>
      <c r="CCX25" s="66"/>
      <c r="CDA25" s="66"/>
      <c r="CDJ25" s="66"/>
      <c r="CDP25" s="66"/>
      <c r="CDS25" s="66"/>
      <c r="CDV25" s="66"/>
      <c r="CDY25" s="66"/>
      <c r="CEE25" s="66"/>
      <c r="CEN25" s="66"/>
      <c r="CEP25" s="66"/>
      <c r="CEQ25" s="66"/>
      <c r="CES25" s="66"/>
      <c r="CEV25" s="66"/>
      <c r="CEY25" s="66"/>
      <c r="CFB25" s="66"/>
      <c r="CFE25" s="66"/>
      <c r="CFH25" s="66"/>
      <c r="CFJ25" s="66"/>
      <c r="CFL25" s="66"/>
      <c r="CFO25" s="66"/>
      <c r="CFR25" s="66"/>
      <c r="CFU25" s="66"/>
      <c r="CFX25" s="66"/>
      <c r="CGA25" s="66"/>
      <c r="CGD25" s="66"/>
      <c r="CGG25" s="66"/>
      <c r="CGI25" s="66"/>
      <c r="CGL25" s="66"/>
      <c r="CGR25" s="66"/>
      <c r="CGX25" s="66"/>
      <c r="CHA25" s="66"/>
      <c r="CHC25" s="66"/>
      <c r="CHE25" s="66"/>
      <c r="CHF25" s="66"/>
      <c r="CHG25" s="66"/>
      <c r="CHH25" s="66"/>
      <c r="CHI25" s="66"/>
      <c r="CHJ25" s="66"/>
      <c r="CIB25" s="66"/>
      <c r="CIC25" s="66"/>
      <c r="CIF25" s="66"/>
      <c r="CII25" s="66"/>
      <c r="CIK25" s="66"/>
      <c r="CIM25" s="66"/>
      <c r="CIP25" s="66"/>
      <c r="CIS25" s="66"/>
      <c r="CIV25" s="66"/>
      <c r="CIZ25" s="66"/>
      <c r="CJC25" s="66"/>
      <c r="CJF25" s="66"/>
      <c r="CJN25" s="66"/>
      <c r="CJZ25" s="66"/>
      <c r="CKA25" s="66"/>
      <c r="CKB25" s="66"/>
      <c r="CKC25" s="66"/>
      <c r="CKD25" s="66"/>
      <c r="CKE25" s="66"/>
      <c r="CKF25" s="66"/>
      <c r="CKG25" s="66"/>
      <c r="CKH25" s="66"/>
      <c r="CKI25" s="66"/>
      <c r="CKJ25" s="66"/>
      <c r="CKK25" s="66"/>
      <c r="CKL25" s="66"/>
      <c r="CKM25" s="66"/>
      <c r="CKN25" s="66"/>
      <c r="CKO25" s="66"/>
      <c r="CKP25" s="66"/>
      <c r="CKQ25" s="66"/>
      <c r="CKR25" s="66"/>
      <c r="CKS25" s="66"/>
      <c r="CKT25" s="66"/>
      <c r="CKU25" s="66"/>
      <c r="CKV25" s="66"/>
      <c r="CKW25" s="66"/>
      <c r="CKX25" s="66"/>
      <c r="CKY25" s="66"/>
      <c r="CLA25" s="66"/>
      <c r="CLB25" s="66"/>
      <c r="CLC25" s="66"/>
      <c r="CLD25" s="66"/>
      <c r="CLE25" s="66"/>
      <c r="CLF25" s="66"/>
      <c r="CLG25" s="66"/>
      <c r="CLH25" s="66"/>
      <c r="CLI25" s="66"/>
      <c r="CLJ25" s="66"/>
      <c r="CLK25" s="66"/>
      <c r="CLL25" s="66"/>
      <c r="CLM25" s="66"/>
      <c r="CLP25" s="66"/>
      <c r="CLS25" s="66"/>
      <c r="CLV25" s="66"/>
      <c r="CLY25" s="66"/>
      <c r="CMB25" s="66"/>
      <c r="CME25" s="66"/>
      <c r="CMN25" s="66"/>
      <c r="CMQ25" s="66"/>
      <c r="CMT25" s="66"/>
      <c r="CMW25" s="66"/>
      <c r="CNF25" s="66"/>
      <c r="CNL25" s="66"/>
      <c r="CNO25" s="66"/>
      <c r="CNR25" s="66"/>
      <c r="CNU25" s="66"/>
      <c r="COA25" s="66"/>
      <c r="COJ25" s="66"/>
      <c r="COL25" s="66"/>
      <c r="COM25" s="66"/>
      <c r="COO25" s="66"/>
      <c r="COR25" s="66"/>
      <c r="COU25" s="66"/>
      <c r="COX25" s="66"/>
      <c r="CPA25" s="66"/>
      <c r="CPD25" s="66"/>
      <c r="CPF25" s="66"/>
      <c r="CPH25" s="66"/>
      <c r="CPK25" s="66"/>
      <c r="CPN25" s="66"/>
      <c r="CPQ25" s="66"/>
      <c r="CPT25" s="66"/>
      <c r="CPW25" s="66"/>
      <c r="CPZ25" s="66"/>
      <c r="CQC25" s="66"/>
      <c r="CQE25" s="66"/>
      <c r="CQH25" s="66"/>
      <c r="CQN25" s="66"/>
      <c r="CQT25" s="66"/>
      <c r="CQW25" s="66"/>
      <c r="CQY25" s="66"/>
      <c r="CRA25" s="66"/>
      <c r="CRB25" s="66"/>
      <c r="CRC25" s="66"/>
      <c r="CRD25" s="66"/>
      <c r="CRE25" s="66"/>
      <c r="CRF25" s="66"/>
      <c r="CRX25" s="66"/>
      <c r="CRY25" s="66"/>
      <c r="CSB25" s="66"/>
      <c r="CSE25" s="66"/>
      <c r="CSG25" s="66"/>
      <c r="CSI25" s="66"/>
      <c r="CSL25" s="66"/>
      <c r="CSO25" s="66"/>
      <c r="CSR25" s="66"/>
      <c r="CSV25" s="66"/>
      <c r="CSY25" s="66"/>
      <c r="CTB25" s="66"/>
      <c r="CTJ25" s="66"/>
      <c r="CTV25" s="66"/>
      <c r="CTW25" s="66"/>
      <c r="CTX25" s="66"/>
      <c r="CTY25" s="66"/>
      <c r="CTZ25" s="66"/>
      <c r="CUA25" s="66"/>
      <c r="CUB25" s="66"/>
      <c r="CUC25" s="66"/>
      <c r="CUD25" s="66"/>
      <c r="CUE25" s="66"/>
      <c r="CUF25" s="66"/>
      <c r="CUG25" s="66"/>
      <c r="CUH25" s="66"/>
      <c r="CUI25" s="66"/>
      <c r="CUJ25" s="66"/>
      <c r="CUK25" s="66"/>
      <c r="CUL25" s="66"/>
      <c r="CUM25" s="66"/>
      <c r="CUN25" s="66"/>
      <c r="CUO25" s="66"/>
      <c r="CUP25" s="66"/>
      <c r="CUQ25" s="66"/>
      <c r="CUR25" s="66"/>
      <c r="CUS25" s="66"/>
      <c r="CUT25" s="66"/>
      <c r="CUU25" s="66"/>
      <c r="CUW25" s="66"/>
      <c r="CUX25" s="66"/>
      <c r="CUY25" s="66"/>
      <c r="CUZ25" s="66"/>
      <c r="CVA25" s="66"/>
      <c r="CVB25" s="66"/>
      <c r="CVC25" s="66"/>
      <c r="CVD25" s="66"/>
      <c r="CVE25" s="66"/>
      <c r="CVF25" s="66"/>
      <c r="CVG25" s="66"/>
      <c r="CVH25" s="66"/>
      <c r="CVI25" s="66"/>
      <c r="CVL25" s="66"/>
      <c r="CVO25" s="66"/>
      <c r="CVR25" s="66"/>
      <c r="CVU25" s="66"/>
      <c r="CVX25" s="66"/>
      <c r="CWA25" s="66"/>
      <c r="CWJ25" s="66"/>
      <c r="CWM25" s="66"/>
      <c r="CWP25" s="66"/>
      <c r="CWS25" s="66"/>
      <c r="CXB25" s="66"/>
      <c r="CXH25" s="66"/>
      <c r="CXK25" s="66"/>
      <c r="CXN25" s="66"/>
      <c r="CXQ25" s="66"/>
      <c r="CXW25" s="66"/>
      <c r="CYF25" s="66"/>
      <c r="CYH25" s="66"/>
      <c r="CYI25" s="66"/>
      <c r="CYK25" s="66"/>
      <c r="CYN25" s="66"/>
      <c r="CYQ25" s="66"/>
      <c r="CYT25" s="66"/>
      <c r="CYW25" s="66"/>
      <c r="CYZ25" s="66"/>
      <c r="CZB25" s="66"/>
      <c r="CZD25" s="66"/>
      <c r="CZG25" s="66"/>
      <c r="CZJ25" s="66"/>
      <c r="CZM25" s="66"/>
      <c r="CZP25" s="66"/>
      <c r="CZS25" s="66"/>
      <c r="CZV25" s="66"/>
      <c r="CZY25" s="66"/>
      <c r="DAA25" s="66"/>
      <c r="DAD25" s="66"/>
      <c r="DAJ25" s="66"/>
      <c r="DAP25" s="66"/>
      <c r="DAS25" s="66"/>
      <c r="DAU25" s="66"/>
      <c r="DAW25" s="66"/>
      <c r="DAX25" s="66"/>
      <c r="DAY25" s="66"/>
      <c r="DAZ25" s="66"/>
      <c r="DBA25" s="66"/>
      <c r="DBB25" s="66"/>
      <c r="DBT25" s="66"/>
      <c r="DBU25" s="66"/>
      <c r="DBX25" s="66"/>
      <c r="DCA25" s="66"/>
      <c r="DCC25" s="66"/>
      <c r="DCE25" s="66"/>
      <c r="DCH25" s="66"/>
      <c r="DCK25" s="66"/>
      <c r="DCN25" s="66"/>
      <c r="DCR25" s="66"/>
      <c r="DCU25" s="66"/>
      <c r="DCX25" s="66"/>
      <c r="DDF25" s="66"/>
      <c r="DDR25" s="66"/>
      <c r="DDS25" s="66"/>
      <c r="DDT25" s="66"/>
      <c r="DDU25" s="66"/>
      <c r="DDV25" s="66"/>
      <c r="DDW25" s="66"/>
      <c r="DDX25" s="66"/>
      <c r="DDY25" s="66"/>
      <c r="DDZ25" s="66"/>
      <c r="DEA25" s="66"/>
      <c r="DEB25" s="66"/>
      <c r="DEC25" s="66"/>
      <c r="DED25" s="66"/>
      <c r="DEE25" s="66"/>
      <c r="DEF25" s="66"/>
      <c r="DEG25" s="66"/>
      <c r="DEH25" s="66"/>
      <c r="DEI25" s="66"/>
      <c r="DEJ25" s="66"/>
      <c r="DEK25" s="66"/>
      <c r="DEL25" s="66"/>
      <c r="DEM25" s="66"/>
      <c r="DEN25" s="66"/>
      <c r="DEO25" s="66"/>
      <c r="DEP25" s="66"/>
      <c r="DEQ25" s="66"/>
      <c r="DES25" s="66"/>
      <c r="DET25" s="66"/>
      <c r="DEU25" s="66"/>
      <c r="DEV25" s="66"/>
      <c r="DEW25" s="66"/>
      <c r="DEX25" s="66"/>
      <c r="DEY25" s="66"/>
      <c r="DEZ25" s="66"/>
      <c r="DFA25" s="66"/>
      <c r="DFB25" s="66"/>
      <c r="DFC25" s="66"/>
      <c r="DFD25" s="66"/>
      <c r="DFE25" s="66"/>
      <c r="DFH25" s="66"/>
      <c r="DFK25" s="66"/>
      <c r="DFN25" s="66"/>
      <c r="DFQ25" s="66"/>
      <c r="DFT25" s="66"/>
      <c r="DFW25" s="66"/>
      <c r="DGF25" s="66"/>
      <c r="DGI25" s="66"/>
      <c r="DGL25" s="66"/>
      <c r="DGO25" s="66"/>
      <c r="DGX25" s="66"/>
      <c r="DHD25" s="66"/>
      <c r="DHG25" s="66"/>
      <c r="DHJ25" s="66"/>
      <c r="DHM25" s="66"/>
      <c r="DHS25" s="66"/>
      <c r="DIB25" s="66"/>
      <c r="DID25" s="66"/>
      <c r="DIE25" s="66"/>
      <c r="DIG25" s="66"/>
      <c r="DIJ25" s="66"/>
      <c r="DIM25" s="66"/>
      <c r="DIP25" s="66"/>
      <c r="DIS25" s="66"/>
      <c r="DIV25" s="66"/>
      <c r="DIX25" s="66"/>
      <c r="DIZ25" s="66"/>
      <c r="DJC25" s="66"/>
      <c r="DJF25" s="66"/>
      <c r="DJI25" s="66"/>
      <c r="DJL25" s="66"/>
      <c r="DJO25" s="66"/>
      <c r="DJR25" s="66"/>
      <c r="DJU25" s="66"/>
      <c r="DJW25" s="66"/>
      <c r="DJZ25" s="66"/>
      <c r="DKF25" s="66"/>
      <c r="DKL25" s="66"/>
      <c r="DKO25" s="66"/>
      <c r="DKQ25" s="66"/>
      <c r="DKS25" s="66"/>
      <c r="DKT25" s="66"/>
      <c r="DKU25" s="66"/>
      <c r="DKV25" s="66"/>
      <c r="DKW25" s="66"/>
      <c r="DKX25" s="66"/>
      <c r="DLP25" s="66"/>
      <c r="DLQ25" s="66"/>
      <c r="DLT25" s="66"/>
      <c r="DLW25" s="66"/>
      <c r="DLY25" s="66"/>
      <c r="DMA25" s="66"/>
      <c r="DMD25" s="66"/>
      <c r="DMG25" s="66"/>
      <c r="DMJ25" s="66"/>
      <c r="DMN25" s="66"/>
      <c r="DMQ25" s="66"/>
      <c r="DMT25" s="66"/>
      <c r="DNB25" s="66"/>
      <c r="DNN25" s="66"/>
      <c r="DNO25" s="66"/>
      <c r="DNP25" s="66"/>
      <c r="DNQ25" s="66"/>
      <c r="DNR25" s="66"/>
      <c r="DNS25" s="66"/>
      <c r="DNT25" s="66"/>
      <c r="DNU25" s="66"/>
      <c r="DNV25" s="66"/>
      <c r="DNW25" s="66"/>
      <c r="DNX25" s="66"/>
      <c r="DNY25" s="66"/>
      <c r="DNZ25" s="66"/>
      <c r="DOA25" s="66"/>
      <c r="DOB25" s="66"/>
      <c r="DOC25" s="66"/>
      <c r="DOD25" s="66"/>
      <c r="DOE25" s="66"/>
      <c r="DOF25" s="66"/>
      <c r="DOG25" s="66"/>
      <c r="DOH25" s="66"/>
      <c r="DOI25" s="66"/>
      <c r="DOJ25" s="66"/>
      <c r="DOK25" s="66"/>
      <c r="DOL25" s="66"/>
      <c r="DOM25" s="66"/>
      <c r="DOO25" s="66"/>
      <c r="DOP25" s="66"/>
      <c r="DOQ25" s="66"/>
      <c r="DOR25" s="66"/>
      <c r="DOS25" s="66"/>
      <c r="DOT25" s="66"/>
      <c r="DOU25" s="66"/>
      <c r="DOV25" s="66"/>
      <c r="DOW25" s="66"/>
      <c r="DOX25" s="66"/>
      <c r="DOY25" s="66"/>
      <c r="DOZ25" s="66"/>
      <c r="DPA25" s="66"/>
      <c r="DPD25" s="66"/>
      <c r="DPG25" s="66"/>
      <c r="DPJ25" s="66"/>
      <c r="DPM25" s="66"/>
      <c r="DPP25" s="66"/>
      <c r="DPS25" s="66"/>
      <c r="DQB25" s="66"/>
      <c r="DQE25" s="66"/>
      <c r="DQH25" s="66"/>
      <c r="DQK25" s="66"/>
      <c r="DQT25" s="66"/>
      <c r="DQZ25" s="66"/>
      <c r="DRC25" s="66"/>
      <c r="DRF25" s="66"/>
      <c r="DRI25" s="66"/>
      <c r="DRO25" s="66"/>
      <c r="DRX25" s="66"/>
      <c r="DRZ25" s="66"/>
      <c r="DSA25" s="66"/>
      <c r="DSC25" s="66"/>
      <c r="DSF25" s="66"/>
      <c r="DSI25" s="66"/>
      <c r="DSL25" s="66"/>
      <c r="DSO25" s="66"/>
      <c r="DSR25" s="66"/>
      <c r="DST25" s="66"/>
      <c r="DSV25" s="66"/>
      <c r="DSY25" s="66"/>
      <c r="DTB25" s="66"/>
      <c r="DTE25" s="66"/>
      <c r="DTH25" s="66"/>
      <c r="DTK25" s="66"/>
      <c r="DTN25" s="66"/>
      <c r="DTQ25" s="66"/>
      <c r="DTS25" s="66"/>
      <c r="DTV25" s="66"/>
      <c r="DUB25" s="66"/>
      <c r="DUH25" s="66"/>
      <c r="DUK25" s="66"/>
      <c r="DUM25" s="66"/>
      <c r="DUO25" s="66"/>
      <c r="DUP25" s="66"/>
      <c r="DUQ25" s="66"/>
      <c r="DUR25" s="66"/>
      <c r="DUS25" s="66"/>
      <c r="DUT25" s="66"/>
      <c r="DVL25" s="66"/>
      <c r="DVM25" s="66"/>
      <c r="DVP25" s="66"/>
      <c r="DVS25" s="66"/>
      <c r="DVU25" s="66"/>
      <c r="DVW25" s="66"/>
      <c r="DVZ25" s="66"/>
      <c r="DWC25" s="66"/>
      <c r="DWF25" s="66"/>
      <c r="DWJ25" s="66"/>
      <c r="DWM25" s="66"/>
      <c r="DWP25" s="66"/>
      <c r="DWX25" s="66"/>
      <c r="DXJ25" s="66"/>
      <c r="DXK25" s="66"/>
      <c r="DXL25" s="66"/>
      <c r="DXM25" s="66"/>
      <c r="DXN25" s="66"/>
      <c r="DXO25" s="66"/>
      <c r="DXP25" s="66"/>
      <c r="DXQ25" s="66"/>
      <c r="DXR25" s="66"/>
      <c r="DXS25" s="66"/>
      <c r="DXT25" s="66"/>
      <c r="DXU25" s="66"/>
      <c r="DXV25" s="66"/>
      <c r="DXW25" s="66"/>
      <c r="DXX25" s="66"/>
      <c r="DXY25" s="66"/>
      <c r="DXZ25" s="66"/>
      <c r="DYA25" s="66"/>
      <c r="DYB25" s="66"/>
      <c r="DYC25" s="66"/>
      <c r="DYD25" s="66"/>
      <c r="DYE25" s="66"/>
      <c r="DYF25" s="66"/>
      <c r="DYG25" s="66"/>
      <c r="DYH25" s="66"/>
      <c r="DYI25" s="66"/>
      <c r="DYK25" s="66"/>
      <c r="DYL25" s="66"/>
      <c r="DYM25" s="66"/>
      <c r="DYN25" s="66"/>
      <c r="DYO25" s="66"/>
      <c r="DYP25" s="66"/>
      <c r="DYQ25" s="66"/>
      <c r="DYR25" s="66"/>
      <c r="DYS25" s="66"/>
      <c r="DYT25" s="66"/>
      <c r="DYU25" s="66"/>
      <c r="DYV25" s="66"/>
      <c r="DYW25" s="66"/>
      <c r="DYZ25" s="66"/>
      <c r="DZC25" s="66"/>
      <c r="DZF25" s="66"/>
      <c r="DZI25" s="66"/>
      <c r="DZL25" s="66"/>
      <c r="DZO25" s="66"/>
      <c r="DZX25" s="66"/>
      <c r="EAA25" s="66"/>
      <c r="EAD25" s="66"/>
      <c r="EAG25" s="66"/>
      <c r="EAP25" s="66"/>
      <c r="EAV25" s="66"/>
      <c r="EAY25" s="66"/>
      <c r="EBB25" s="66"/>
      <c r="EBE25" s="66"/>
      <c r="EBK25" s="66"/>
      <c r="EBT25" s="66"/>
      <c r="EBV25" s="66"/>
      <c r="EBW25" s="66"/>
      <c r="EBY25" s="66"/>
      <c r="ECB25" s="66"/>
      <c r="ECE25" s="66"/>
      <c r="ECH25" s="66"/>
      <c r="ECK25" s="66"/>
      <c r="ECN25" s="66"/>
      <c r="ECP25" s="66"/>
      <c r="ECR25" s="66"/>
      <c r="ECU25" s="66"/>
      <c r="ECX25" s="66"/>
      <c r="EDA25" s="66"/>
      <c r="EDD25" s="66"/>
      <c r="EDG25" s="66"/>
      <c r="EDJ25" s="66"/>
      <c r="EDM25" s="66"/>
      <c r="EDO25" s="66"/>
      <c r="EDR25" s="66"/>
      <c r="EDX25" s="66"/>
      <c r="EED25" s="66"/>
      <c r="EEG25" s="66"/>
      <c r="EEI25" s="66"/>
      <c r="EEK25" s="66"/>
      <c r="EEL25" s="66"/>
      <c r="EEM25" s="66"/>
      <c r="EEN25" s="66"/>
      <c r="EEO25" s="66"/>
      <c r="EEP25" s="66"/>
      <c r="EFH25" s="66"/>
      <c r="EFI25" s="66"/>
      <c r="EFL25" s="66"/>
      <c r="EFO25" s="66"/>
      <c r="EFQ25" s="66"/>
      <c r="EFS25" s="66"/>
      <c r="EFV25" s="66"/>
      <c r="EFY25" s="66"/>
      <c r="EGB25" s="66"/>
      <c r="EGF25" s="66"/>
      <c r="EGI25" s="66"/>
      <c r="EGL25" s="66"/>
      <c r="EGT25" s="66"/>
      <c r="EHF25" s="66"/>
      <c r="EHG25" s="66"/>
      <c r="EHH25" s="66"/>
      <c r="EHI25" s="66"/>
      <c r="EHJ25" s="66"/>
      <c r="EHK25" s="66"/>
      <c r="EHL25" s="66"/>
      <c r="EHM25" s="66"/>
      <c r="EHN25" s="66"/>
      <c r="EHO25" s="66"/>
      <c r="EHP25" s="66"/>
      <c r="EHQ25" s="66"/>
      <c r="EHR25" s="66"/>
      <c r="EHS25" s="66"/>
      <c r="EHT25" s="66"/>
      <c r="EHU25" s="66"/>
      <c r="EHV25" s="66"/>
      <c r="EHW25" s="66"/>
      <c r="EHX25" s="66"/>
      <c r="EHY25" s="66"/>
      <c r="EHZ25" s="66"/>
      <c r="EIA25" s="66"/>
      <c r="EIB25" s="66"/>
      <c r="EIC25" s="66"/>
      <c r="EID25" s="66"/>
      <c r="EIE25" s="66"/>
      <c r="EIG25" s="66"/>
      <c r="EIH25" s="66"/>
      <c r="EII25" s="66"/>
      <c r="EIJ25" s="66"/>
      <c r="EIK25" s="66"/>
      <c r="EIL25" s="66"/>
      <c r="EIM25" s="66"/>
      <c r="EIN25" s="66"/>
      <c r="EIO25" s="66"/>
      <c r="EIP25" s="66"/>
      <c r="EIQ25" s="66"/>
      <c r="EIR25" s="66"/>
      <c r="EIS25" s="66"/>
      <c r="EIV25" s="66"/>
      <c r="EIY25" s="66"/>
      <c r="EJB25" s="66"/>
      <c r="EJE25" s="66"/>
      <c r="EJH25" s="66"/>
      <c r="EJK25" s="66"/>
      <c r="EJT25" s="66"/>
      <c r="EJW25" s="66"/>
      <c r="EJZ25" s="66"/>
      <c r="EKC25" s="66"/>
      <c r="EKL25" s="66"/>
      <c r="EKR25" s="66"/>
      <c r="EKU25" s="66"/>
      <c r="EKX25" s="66"/>
      <c r="ELA25" s="66"/>
      <c r="ELG25" s="66"/>
      <c r="ELP25" s="66"/>
      <c r="ELR25" s="66"/>
      <c r="ELS25" s="66"/>
      <c r="ELU25" s="66"/>
      <c r="ELX25" s="66"/>
      <c r="EMA25" s="66"/>
      <c r="EMD25" s="66"/>
      <c r="EMG25" s="66"/>
      <c r="EMJ25" s="66"/>
      <c r="EML25" s="66"/>
      <c r="EMN25" s="66"/>
      <c r="EMQ25" s="66"/>
      <c r="EMT25" s="66"/>
      <c r="EMW25" s="66"/>
      <c r="EMZ25" s="66"/>
      <c r="ENC25" s="66"/>
      <c r="ENF25" s="66"/>
      <c r="ENI25" s="66"/>
      <c r="ENK25" s="66"/>
      <c r="ENN25" s="66"/>
      <c r="ENT25" s="66"/>
      <c r="ENZ25" s="66"/>
      <c r="EOC25" s="66"/>
      <c r="EOE25" s="66"/>
      <c r="EOG25" s="66"/>
      <c r="EOH25" s="66"/>
      <c r="EOI25" s="66"/>
      <c r="EOJ25" s="66"/>
      <c r="EOK25" s="66"/>
      <c r="EOL25" s="66"/>
      <c r="EPD25" s="66"/>
      <c r="EPE25" s="66"/>
      <c r="EPH25" s="66"/>
      <c r="EPK25" s="66"/>
      <c r="EPM25" s="66"/>
      <c r="EPO25" s="66"/>
      <c r="EPR25" s="66"/>
      <c r="EPU25" s="66"/>
      <c r="EPX25" s="66"/>
      <c r="EQB25" s="66"/>
      <c r="EQE25" s="66"/>
      <c r="EQH25" s="66"/>
      <c r="EQP25" s="66"/>
      <c r="ERB25" s="66"/>
      <c r="ERC25" s="66"/>
      <c r="ERD25" s="66"/>
      <c r="ERE25" s="66"/>
      <c r="ERF25" s="66"/>
      <c r="ERG25" s="66"/>
      <c r="ERH25" s="66"/>
      <c r="ERI25" s="66"/>
      <c r="ERJ25" s="66"/>
      <c r="ERK25" s="66"/>
      <c r="ERL25" s="66"/>
      <c r="ERM25" s="66"/>
      <c r="ERN25" s="66"/>
      <c r="ERO25" s="66"/>
      <c r="ERP25" s="66"/>
      <c r="ERQ25" s="66"/>
      <c r="ERR25" s="66"/>
      <c r="ERS25" s="66"/>
      <c r="ERT25" s="66"/>
      <c r="ERU25" s="66"/>
      <c r="ERV25" s="66"/>
      <c r="ERW25" s="66"/>
      <c r="ERX25" s="66"/>
      <c r="ERY25" s="66"/>
      <c r="ERZ25" s="66"/>
      <c r="ESA25" s="66"/>
      <c r="ESC25" s="66"/>
      <c r="ESD25" s="66"/>
      <c r="ESE25" s="66"/>
      <c r="ESF25" s="66"/>
      <c r="ESG25" s="66"/>
      <c r="ESH25" s="66"/>
      <c r="ESI25" s="66"/>
      <c r="ESJ25" s="66"/>
      <c r="ESK25" s="66"/>
      <c r="ESL25" s="66"/>
      <c r="ESM25" s="66"/>
      <c r="ESN25" s="66"/>
      <c r="ESO25" s="66"/>
      <c r="ESR25" s="66"/>
      <c r="ESU25" s="66"/>
      <c r="ESX25" s="66"/>
      <c r="ETA25" s="66"/>
      <c r="ETD25" s="66"/>
      <c r="ETG25" s="66"/>
      <c r="ETP25" s="66"/>
      <c r="ETS25" s="66"/>
      <c r="ETV25" s="66"/>
      <c r="ETY25" s="66"/>
      <c r="EUH25" s="66"/>
      <c r="EUN25" s="66"/>
      <c r="EUQ25" s="66"/>
      <c r="EUT25" s="66"/>
      <c r="EUW25" s="66"/>
      <c r="EVC25" s="66"/>
      <c r="EVL25" s="66"/>
      <c r="EVN25" s="66"/>
      <c r="EVO25" s="66"/>
      <c r="EVQ25" s="66"/>
      <c r="EVT25" s="66"/>
      <c r="EVW25" s="66"/>
      <c r="EVZ25" s="66"/>
      <c r="EWC25" s="66"/>
      <c r="EWF25" s="66"/>
      <c r="EWH25" s="66"/>
      <c r="EWJ25" s="66"/>
      <c r="EWM25" s="66"/>
      <c r="EWP25" s="66"/>
      <c r="EWS25" s="66"/>
      <c r="EWV25" s="66"/>
      <c r="EWY25" s="66"/>
      <c r="EXB25" s="66"/>
      <c r="EXE25" s="66"/>
      <c r="EXG25" s="66"/>
      <c r="EXJ25" s="66"/>
      <c r="EXP25" s="66"/>
      <c r="EXV25" s="66"/>
      <c r="EXY25" s="66"/>
      <c r="EYA25" s="66"/>
      <c r="EYC25" s="66"/>
      <c r="EYD25" s="66"/>
      <c r="EYE25" s="66"/>
      <c r="EYF25" s="66"/>
      <c r="EYG25" s="66"/>
      <c r="EYH25" s="66"/>
      <c r="EYZ25" s="66"/>
      <c r="EZA25" s="66"/>
      <c r="EZD25" s="66"/>
      <c r="EZG25" s="66"/>
      <c r="EZI25" s="66"/>
      <c r="EZK25" s="66"/>
      <c r="EZN25" s="66"/>
      <c r="EZQ25" s="66"/>
      <c r="EZT25" s="66"/>
      <c r="EZX25" s="66"/>
      <c r="FAA25" s="66"/>
      <c r="FAD25" s="66"/>
      <c r="FAL25" s="66"/>
      <c r="FAX25" s="66"/>
      <c r="FAY25" s="66"/>
      <c r="FAZ25" s="66"/>
      <c r="FBA25" s="66"/>
      <c r="FBB25" s="66"/>
      <c r="FBC25" s="66"/>
      <c r="FBD25" s="66"/>
      <c r="FBE25" s="66"/>
      <c r="FBF25" s="66"/>
      <c r="FBG25" s="66"/>
      <c r="FBH25" s="66"/>
      <c r="FBI25" s="66"/>
      <c r="FBJ25" s="66"/>
      <c r="FBK25" s="66"/>
      <c r="FBL25" s="66"/>
      <c r="FBM25" s="66"/>
      <c r="FBN25" s="66"/>
      <c r="FBO25" s="66"/>
      <c r="FBP25" s="66"/>
      <c r="FBQ25" s="66"/>
      <c r="FBR25" s="66"/>
      <c r="FBS25" s="66"/>
      <c r="FBT25" s="66"/>
      <c r="FBU25" s="66"/>
      <c r="FBV25" s="66"/>
      <c r="FBW25" s="66"/>
      <c r="FBY25" s="66"/>
      <c r="FBZ25" s="66"/>
      <c r="FCA25" s="66"/>
      <c r="FCB25" s="66"/>
      <c r="FCC25" s="66"/>
      <c r="FCD25" s="66"/>
      <c r="FCE25" s="66"/>
      <c r="FCF25" s="66"/>
      <c r="FCG25" s="66"/>
      <c r="FCH25" s="66"/>
      <c r="FCI25" s="66"/>
      <c r="FCJ25" s="66"/>
      <c r="FCK25" s="66"/>
      <c r="FCN25" s="66"/>
      <c r="FCQ25" s="66"/>
      <c r="FCT25" s="66"/>
      <c r="FCW25" s="66"/>
      <c r="FCZ25" s="66"/>
      <c r="FDC25" s="66"/>
      <c r="FDL25" s="66"/>
      <c r="FDO25" s="66"/>
      <c r="FDR25" s="66"/>
      <c r="FDU25" s="66"/>
      <c r="FED25" s="66"/>
      <c r="FEJ25" s="66"/>
      <c r="FEM25" s="66"/>
      <c r="FEP25" s="66"/>
      <c r="FES25" s="66"/>
      <c r="FEY25" s="66"/>
      <c r="FFH25" s="66"/>
      <c r="FFJ25" s="66"/>
      <c r="FFK25" s="66"/>
      <c r="FFM25" s="66"/>
      <c r="FFP25" s="66"/>
      <c r="FFS25" s="66"/>
      <c r="FFV25" s="66"/>
      <c r="FFY25" s="66"/>
      <c r="FGB25" s="66"/>
      <c r="FGD25" s="66"/>
      <c r="FGF25" s="66"/>
      <c r="FGI25" s="66"/>
      <c r="FGL25" s="66"/>
      <c r="FGO25" s="66"/>
      <c r="FGR25" s="66"/>
      <c r="FGU25" s="66"/>
      <c r="FGX25" s="66"/>
      <c r="FHA25" s="66"/>
      <c r="FHC25" s="66"/>
      <c r="FHF25" s="66"/>
      <c r="FHL25" s="66"/>
      <c r="FHR25" s="66"/>
      <c r="FHU25" s="66"/>
      <c r="FHW25" s="66"/>
      <c r="FHY25" s="66"/>
      <c r="FHZ25" s="66"/>
      <c r="FIA25" s="66"/>
      <c r="FIB25" s="66"/>
      <c r="FIC25" s="66"/>
      <c r="FID25" s="66"/>
      <c r="FIV25" s="66"/>
      <c r="FIW25" s="66"/>
      <c r="FIZ25" s="66"/>
      <c r="FJC25" s="66"/>
      <c r="FJE25" s="66"/>
      <c r="FJG25" s="66"/>
      <c r="FJJ25" s="66"/>
      <c r="FJM25" s="66"/>
      <c r="FJP25" s="66"/>
      <c r="FJT25" s="66"/>
      <c r="FJW25" s="66"/>
      <c r="FJZ25" s="66"/>
      <c r="FKH25" s="66"/>
      <c r="FKT25" s="66"/>
      <c r="FKU25" s="66"/>
      <c r="FKV25" s="66"/>
      <c r="FKW25" s="66"/>
      <c r="FKX25" s="66"/>
      <c r="FKY25" s="66"/>
      <c r="FKZ25" s="66"/>
      <c r="FLA25" s="66"/>
      <c r="FLB25" s="66"/>
      <c r="FLC25" s="66"/>
      <c r="FLD25" s="66"/>
      <c r="FLE25" s="66"/>
      <c r="FLF25" s="66"/>
      <c r="FLG25" s="66"/>
      <c r="FLH25" s="66"/>
      <c r="FLI25" s="66"/>
      <c r="FLJ25" s="66"/>
      <c r="FLK25" s="66"/>
      <c r="FLL25" s="66"/>
      <c r="FLM25" s="66"/>
      <c r="FLN25" s="66"/>
      <c r="FLO25" s="66"/>
      <c r="FLP25" s="66"/>
      <c r="FLQ25" s="66"/>
      <c r="FLR25" s="66"/>
      <c r="FLS25" s="66"/>
      <c r="FLU25" s="66"/>
      <c r="FLV25" s="66"/>
      <c r="FLW25" s="66"/>
      <c r="FLX25" s="66"/>
      <c r="FLY25" s="66"/>
      <c r="FLZ25" s="66"/>
      <c r="FMA25" s="66"/>
      <c r="FMB25" s="66"/>
      <c r="FMC25" s="66"/>
      <c r="FMD25" s="66"/>
      <c r="FME25" s="66"/>
      <c r="FMF25" s="66"/>
      <c r="FMG25" s="66"/>
      <c r="FMJ25" s="66"/>
      <c r="FMM25" s="66"/>
      <c r="FMP25" s="66"/>
      <c r="FMS25" s="66"/>
      <c r="FMV25" s="66"/>
      <c r="FMY25" s="66"/>
      <c r="FNH25" s="66"/>
      <c r="FNK25" s="66"/>
      <c r="FNN25" s="66"/>
      <c r="FNQ25" s="66"/>
      <c r="FNZ25" s="66"/>
      <c r="FOF25" s="66"/>
      <c r="FOI25" s="66"/>
      <c r="FOL25" s="66"/>
      <c r="FOO25" s="66"/>
      <c r="FOU25" s="66"/>
      <c r="FPD25" s="66"/>
      <c r="FPF25" s="66"/>
      <c r="FPG25" s="66"/>
      <c r="FPI25" s="66"/>
      <c r="FPL25" s="66"/>
      <c r="FPO25" s="66"/>
      <c r="FPR25" s="66"/>
      <c r="FPU25" s="66"/>
      <c r="FPX25" s="66"/>
      <c r="FPZ25" s="66"/>
      <c r="FQB25" s="66"/>
      <c r="FQE25" s="66"/>
      <c r="FQH25" s="66"/>
      <c r="FQK25" s="66"/>
      <c r="FQN25" s="66"/>
      <c r="FQQ25" s="66"/>
      <c r="FQT25" s="66"/>
      <c r="FQW25" s="66"/>
      <c r="FQY25" s="66"/>
      <c r="FRB25" s="66"/>
      <c r="FRH25" s="66"/>
      <c r="FRN25" s="66"/>
      <c r="FRQ25" s="66"/>
      <c r="FRS25" s="66"/>
      <c r="FRU25" s="66"/>
      <c r="FRV25" s="66"/>
      <c r="FRW25" s="66"/>
      <c r="FRX25" s="66"/>
      <c r="FRY25" s="66"/>
      <c r="FRZ25" s="66"/>
      <c r="FSR25" s="66"/>
      <c r="FSS25" s="66"/>
      <c r="FSV25" s="66"/>
      <c r="FSY25" s="66"/>
      <c r="FTA25" s="66"/>
      <c r="FTC25" s="66"/>
      <c r="FTF25" s="66"/>
      <c r="FTI25" s="66"/>
      <c r="FTL25" s="66"/>
      <c r="FTP25" s="66"/>
      <c r="FTS25" s="66"/>
      <c r="FTV25" s="66"/>
      <c r="FUD25" s="66"/>
      <c r="FUP25" s="66"/>
      <c r="FUQ25" s="66"/>
      <c r="FUR25" s="66"/>
      <c r="FUS25" s="66"/>
      <c r="FUT25" s="66"/>
      <c r="FUU25" s="66"/>
      <c r="FUV25" s="66"/>
      <c r="FUW25" s="66"/>
      <c r="FUX25" s="66"/>
      <c r="FUY25" s="66"/>
      <c r="FUZ25" s="66"/>
      <c r="FVA25" s="66"/>
      <c r="FVB25" s="66"/>
      <c r="FVC25" s="66"/>
      <c r="FVD25" s="66"/>
      <c r="FVE25" s="66"/>
      <c r="FVF25" s="66"/>
      <c r="FVG25" s="66"/>
      <c r="FVH25" s="66"/>
      <c r="FVI25" s="66"/>
      <c r="FVJ25" s="66"/>
      <c r="FVK25" s="66"/>
      <c r="FVL25" s="66"/>
      <c r="FVM25" s="66"/>
      <c r="FVN25" s="66"/>
      <c r="FVO25" s="66"/>
      <c r="FVQ25" s="66"/>
      <c r="FVR25" s="66"/>
      <c r="FVS25" s="66"/>
      <c r="FVT25" s="66"/>
      <c r="FVU25" s="66"/>
      <c r="FVV25" s="66"/>
      <c r="FVW25" s="66"/>
      <c r="FVX25" s="66"/>
      <c r="FVY25" s="66"/>
      <c r="FVZ25" s="66"/>
      <c r="FWA25" s="66"/>
      <c r="FWB25" s="66"/>
      <c r="FWC25" s="66"/>
      <c r="FWF25" s="66"/>
      <c r="FWI25" s="66"/>
      <c r="FWL25" s="66"/>
      <c r="FWO25" s="66"/>
      <c r="FWR25" s="66"/>
      <c r="FWU25" s="66"/>
      <c r="FXD25" s="66"/>
      <c r="FXG25" s="66"/>
      <c r="FXJ25" s="66"/>
      <c r="FXM25" s="66"/>
      <c r="FXV25" s="66"/>
      <c r="FYB25" s="66"/>
      <c r="FYE25" s="66"/>
      <c r="FYH25" s="66"/>
      <c r="FYK25" s="66"/>
      <c r="FYQ25" s="66"/>
      <c r="FYZ25" s="66"/>
      <c r="FZB25" s="66"/>
      <c r="FZC25" s="66"/>
      <c r="FZE25" s="66"/>
      <c r="FZH25" s="66"/>
      <c r="FZK25" s="66"/>
      <c r="FZN25" s="66"/>
      <c r="FZQ25" s="66"/>
      <c r="FZT25" s="66"/>
      <c r="FZV25" s="66"/>
      <c r="FZX25" s="66"/>
      <c r="GAA25" s="66"/>
      <c r="GAD25" s="66"/>
      <c r="GAG25" s="66"/>
      <c r="GAJ25" s="66"/>
      <c r="GAM25" s="66"/>
      <c r="GAP25" s="66"/>
      <c r="GAS25" s="66"/>
      <c r="GAU25" s="66"/>
      <c r="GAX25" s="66"/>
      <c r="GBD25" s="66"/>
      <c r="GBJ25" s="66"/>
      <c r="GBM25" s="66"/>
      <c r="GBO25" s="66"/>
      <c r="GBQ25" s="66"/>
      <c r="GBR25" s="66"/>
      <c r="GBS25" s="66"/>
      <c r="GBT25" s="66"/>
      <c r="GBU25" s="66"/>
      <c r="GBV25" s="66"/>
      <c r="GCN25" s="66"/>
      <c r="GCO25" s="66"/>
      <c r="GCR25" s="66"/>
      <c r="GCU25" s="66"/>
      <c r="GCW25" s="66"/>
      <c r="GCY25" s="66"/>
      <c r="GDB25" s="66"/>
      <c r="GDE25" s="66"/>
      <c r="GDH25" s="66"/>
      <c r="GDL25" s="66"/>
      <c r="GDO25" s="66"/>
      <c r="GDR25" s="66"/>
      <c r="GDZ25" s="66"/>
      <c r="GEL25" s="66"/>
      <c r="GEM25" s="66"/>
      <c r="GEN25" s="66"/>
      <c r="GEO25" s="66"/>
      <c r="GEP25" s="66"/>
      <c r="GEQ25" s="66"/>
      <c r="GER25" s="66"/>
      <c r="GES25" s="66"/>
      <c r="GET25" s="66"/>
      <c r="GEU25" s="66"/>
      <c r="GEV25" s="66"/>
      <c r="GEW25" s="66"/>
      <c r="GEX25" s="66"/>
      <c r="GEY25" s="66"/>
      <c r="GEZ25" s="66"/>
      <c r="GFA25" s="66"/>
      <c r="GFB25" s="66"/>
      <c r="GFC25" s="66"/>
      <c r="GFD25" s="66"/>
      <c r="GFE25" s="66"/>
      <c r="GFF25" s="66"/>
      <c r="GFG25" s="66"/>
      <c r="GFH25" s="66"/>
      <c r="GFI25" s="66"/>
      <c r="GFJ25" s="66"/>
      <c r="GFK25" s="66"/>
      <c r="GFM25" s="66"/>
      <c r="GFN25" s="66"/>
      <c r="GFO25" s="66"/>
      <c r="GFP25" s="66"/>
      <c r="GFQ25" s="66"/>
      <c r="GFR25" s="66"/>
      <c r="GFS25" s="66"/>
      <c r="GFT25" s="66"/>
      <c r="GFU25" s="66"/>
      <c r="GFV25" s="66"/>
      <c r="GFW25" s="66"/>
      <c r="GFX25" s="66"/>
      <c r="GFY25" s="66"/>
      <c r="GGB25" s="66"/>
      <c r="GGE25" s="66"/>
      <c r="GGH25" s="66"/>
      <c r="GGK25" s="66"/>
      <c r="GGN25" s="66"/>
      <c r="GGQ25" s="66"/>
      <c r="GGZ25" s="66"/>
      <c r="GHC25" s="66"/>
      <c r="GHF25" s="66"/>
      <c r="GHI25" s="66"/>
      <c r="GHR25" s="66"/>
      <c r="GHX25" s="66"/>
      <c r="GIA25" s="66"/>
      <c r="GID25" s="66"/>
      <c r="GIG25" s="66"/>
      <c r="GIM25" s="66"/>
      <c r="GIV25" s="66"/>
      <c r="GIX25" s="66"/>
      <c r="GIY25" s="66"/>
      <c r="GJA25" s="66"/>
      <c r="GJD25" s="66"/>
      <c r="GJG25" s="66"/>
      <c r="GJJ25" s="66"/>
      <c r="GJM25" s="66"/>
      <c r="GJP25" s="66"/>
      <c r="GJR25" s="66"/>
      <c r="GJT25" s="66"/>
      <c r="GJW25" s="66"/>
      <c r="GJZ25" s="66"/>
      <c r="GKC25" s="66"/>
      <c r="GKF25" s="66"/>
      <c r="GKI25" s="66"/>
      <c r="GKL25" s="66"/>
      <c r="GKO25" s="66"/>
      <c r="GKQ25" s="66"/>
      <c r="GKT25" s="66"/>
      <c r="GKZ25" s="66"/>
      <c r="GLF25" s="66"/>
      <c r="GLI25" s="66"/>
      <c r="GLK25" s="66"/>
      <c r="GLM25" s="66"/>
      <c r="GLN25" s="66"/>
      <c r="GLO25" s="66"/>
      <c r="GLP25" s="66"/>
      <c r="GLQ25" s="66"/>
      <c r="GLR25" s="66"/>
      <c r="GMJ25" s="66"/>
      <c r="GMK25" s="66"/>
      <c r="GMN25" s="66"/>
      <c r="GMQ25" s="66"/>
      <c r="GMS25" s="66"/>
      <c r="GMU25" s="66"/>
      <c r="GMX25" s="66"/>
      <c r="GNA25" s="66"/>
      <c r="GND25" s="66"/>
      <c r="GNH25" s="66"/>
      <c r="GNK25" s="66"/>
      <c r="GNN25" s="66"/>
      <c r="GNV25" s="66"/>
      <c r="GOH25" s="66"/>
      <c r="GOI25" s="66"/>
      <c r="GOJ25" s="66"/>
      <c r="GOK25" s="66"/>
      <c r="GOL25" s="66"/>
      <c r="GOM25" s="66"/>
      <c r="GON25" s="66"/>
      <c r="GOO25" s="66"/>
      <c r="GOP25" s="66"/>
      <c r="GOQ25" s="66"/>
      <c r="GOR25" s="66"/>
      <c r="GOS25" s="66"/>
      <c r="GOT25" s="66"/>
      <c r="GOU25" s="66"/>
      <c r="GOV25" s="66"/>
      <c r="GOW25" s="66"/>
      <c r="GOX25" s="66"/>
      <c r="GOY25" s="66"/>
      <c r="GOZ25" s="66"/>
      <c r="GPA25" s="66"/>
      <c r="GPB25" s="66"/>
      <c r="GPC25" s="66"/>
      <c r="GPD25" s="66"/>
      <c r="GPE25" s="66"/>
      <c r="GPF25" s="66"/>
      <c r="GPG25" s="66"/>
      <c r="GPI25" s="66"/>
      <c r="GPJ25" s="66"/>
      <c r="GPK25" s="66"/>
      <c r="GPL25" s="66"/>
      <c r="GPM25" s="66"/>
      <c r="GPN25" s="66"/>
      <c r="GPO25" s="66"/>
      <c r="GPP25" s="66"/>
      <c r="GPQ25" s="66"/>
      <c r="GPR25" s="66"/>
      <c r="GPS25" s="66"/>
      <c r="GPT25" s="66"/>
      <c r="GPU25" s="66"/>
      <c r="GPX25" s="66"/>
      <c r="GQA25" s="66"/>
      <c r="GQD25" s="66"/>
      <c r="GQG25" s="66"/>
      <c r="GQJ25" s="66"/>
      <c r="GQM25" s="66"/>
      <c r="GQV25" s="66"/>
      <c r="GQY25" s="66"/>
      <c r="GRB25" s="66"/>
      <c r="GRE25" s="66"/>
      <c r="GRN25" s="66"/>
      <c r="GRT25" s="66"/>
      <c r="GRW25" s="66"/>
      <c r="GRZ25" s="66"/>
      <c r="GSC25" s="66"/>
      <c r="GSI25" s="66"/>
      <c r="GSR25" s="66"/>
      <c r="GST25" s="66"/>
      <c r="GSU25" s="66"/>
      <c r="GSW25" s="66"/>
      <c r="GSZ25" s="66"/>
      <c r="GTC25" s="66"/>
      <c r="GTF25" s="66"/>
      <c r="GTI25" s="66"/>
      <c r="GTL25" s="66"/>
      <c r="GTN25" s="66"/>
      <c r="GTP25" s="66"/>
      <c r="GTS25" s="66"/>
      <c r="GTV25" s="66"/>
      <c r="GTY25" s="66"/>
      <c r="GUB25" s="66"/>
      <c r="GUE25" s="66"/>
      <c r="GUH25" s="66"/>
      <c r="GUK25" s="66"/>
      <c r="GUM25" s="66"/>
      <c r="GUP25" s="66"/>
      <c r="GUV25" s="66"/>
      <c r="GVB25" s="66"/>
      <c r="GVE25" s="66"/>
      <c r="GVG25" s="66"/>
      <c r="GVI25" s="66"/>
      <c r="GVJ25" s="66"/>
      <c r="GVK25" s="66"/>
      <c r="GVL25" s="66"/>
      <c r="GVM25" s="66"/>
      <c r="GVN25" s="66"/>
      <c r="GWF25" s="66"/>
      <c r="GWG25" s="66"/>
      <c r="GWJ25" s="66"/>
      <c r="GWM25" s="66"/>
      <c r="GWO25" s="66"/>
      <c r="GWQ25" s="66"/>
      <c r="GWT25" s="66"/>
      <c r="GWW25" s="66"/>
      <c r="GWZ25" s="66"/>
      <c r="GXD25" s="66"/>
      <c r="GXG25" s="66"/>
      <c r="GXJ25" s="66"/>
      <c r="GXR25" s="66"/>
      <c r="GYD25" s="66"/>
      <c r="GYE25" s="66"/>
      <c r="GYF25" s="66"/>
      <c r="GYG25" s="66"/>
      <c r="GYH25" s="66"/>
      <c r="GYI25" s="66"/>
      <c r="GYJ25" s="66"/>
      <c r="GYK25" s="66"/>
      <c r="GYL25" s="66"/>
      <c r="GYM25" s="66"/>
      <c r="GYN25" s="66"/>
      <c r="GYO25" s="66"/>
      <c r="GYP25" s="66"/>
      <c r="GYQ25" s="66"/>
      <c r="GYR25" s="66"/>
      <c r="GYS25" s="66"/>
      <c r="GYT25" s="66"/>
      <c r="GYU25" s="66"/>
      <c r="GYV25" s="66"/>
      <c r="GYW25" s="66"/>
      <c r="GYX25" s="66"/>
      <c r="GYY25" s="66"/>
      <c r="GYZ25" s="66"/>
      <c r="GZA25" s="66"/>
      <c r="GZB25" s="66"/>
      <c r="GZC25" s="66"/>
      <c r="GZE25" s="66"/>
      <c r="GZF25" s="66"/>
      <c r="GZG25" s="66"/>
      <c r="GZH25" s="66"/>
      <c r="GZI25" s="66"/>
      <c r="GZJ25" s="66"/>
      <c r="GZK25" s="66"/>
      <c r="GZL25" s="66"/>
      <c r="GZM25" s="66"/>
      <c r="GZN25" s="66"/>
      <c r="GZO25" s="66"/>
      <c r="GZP25" s="66"/>
      <c r="GZQ25" s="66"/>
      <c r="GZT25" s="66"/>
      <c r="GZW25" s="66"/>
      <c r="GZZ25" s="66"/>
      <c r="HAC25" s="66"/>
      <c r="HAF25" s="66"/>
      <c r="HAI25" s="66"/>
      <c r="HAR25" s="66"/>
      <c r="HAU25" s="66"/>
      <c r="HAX25" s="66"/>
      <c r="HBA25" s="66"/>
      <c r="HBJ25" s="66"/>
      <c r="HBP25" s="66"/>
      <c r="HBS25" s="66"/>
      <c r="HBV25" s="66"/>
      <c r="HBY25" s="66"/>
      <c r="HCE25" s="66"/>
      <c r="HCN25" s="66"/>
      <c r="HCP25" s="66"/>
      <c r="HCQ25" s="66"/>
      <c r="HCS25" s="66"/>
      <c r="HCV25" s="66"/>
      <c r="HCY25" s="66"/>
      <c r="HDB25" s="66"/>
      <c r="HDE25" s="66"/>
      <c r="HDH25" s="66"/>
      <c r="HDJ25" s="66"/>
      <c r="HDL25" s="66"/>
      <c r="HDO25" s="66"/>
      <c r="HDR25" s="66"/>
      <c r="HDU25" s="66"/>
      <c r="HDX25" s="66"/>
      <c r="HEA25" s="66"/>
      <c r="HED25" s="66"/>
      <c r="HEG25" s="66"/>
      <c r="HEI25" s="66"/>
      <c r="HEL25" s="66"/>
      <c r="HER25" s="66"/>
      <c r="HEX25" s="66"/>
      <c r="HFA25" s="66"/>
      <c r="HFC25" s="66"/>
      <c r="HFE25" s="66"/>
      <c r="HFF25" s="66"/>
      <c r="HFG25" s="66"/>
      <c r="HFH25" s="66"/>
      <c r="HFI25" s="66"/>
      <c r="HFJ25" s="66"/>
      <c r="HGB25" s="66"/>
      <c r="HGC25" s="66"/>
      <c r="HGF25" s="66"/>
      <c r="HGI25" s="66"/>
      <c r="HGK25" s="66"/>
      <c r="HGM25" s="66"/>
      <c r="HGP25" s="66"/>
      <c r="HGS25" s="66"/>
      <c r="HGV25" s="66"/>
      <c r="HGZ25" s="66"/>
      <c r="HHC25" s="66"/>
      <c r="HHF25" s="66"/>
      <c r="HHN25" s="66"/>
      <c r="HHZ25" s="66"/>
      <c r="HIA25" s="66"/>
      <c r="HIB25" s="66"/>
      <c r="HIC25" s="66"/>
      <c r="HID25" s="66"/>
      <c r="HIE25" s="66"/>
      <c r="HIF25" s="66"/>
      <c r="HIG25" s="66"/>
      <c r="HIH25" s="66"/>
      <c r="HII25" s="66"/>
      <c r="HIJ25" s="66"/>
      <c r="HIK25" s="66"/>
      <c r="HIL25" s="66"/>
      <c r="HIM25" s="66"/>
      <c r="HIN25" s="66"/>
      <c r="HIO25" s="66"/>
      <c r="HIP25" s="66"/>
      <c r="HIQ25" s="66"/>
      <c r="HIR25" s="66"/>
      <c r="HIS25" s="66"/>
      <c r="HIT25" s="66"/>
      <c r="HIU25" s="66"/>
      <c r="HIV25" s="66"/>
      <c r="HIW25" s="66"/>
      <c r="HIX25" s="66"/>
      <c r="HIY25" s="66"/>
      <c r="HJA25" s="66"/>
      <c r="HJB25" s="66"/>
      <c r="HJC25" s="66"/>
      <c r="HJD25" s="66"/>
      <c r="HJE25" s="66"/>
      <c r="HJF25" s="66"/>
      <c r="HJG25" s="66"/>
      <c r="HJH25" s="66"/>
      <c r="HJI25" s="66"/>
      <c r="HJJ25" s="66"/>
      <c r="HJK25" s="66"/>
      <c r="HJL25" s="66"/>
      <c r="HJM25" s="66"/>
      <c r="HJP25" s="66"/>
      <c r="HJS25" s="66"/>
      <c r="HJV25" s="66"/>
      <c r="HJY25" s="66"/>
      <c r="HKB25" s="66"/>
      <c r="HKE25" s="66"/>
      <c r="HKN25" s="66"/>
      <c r="HKQ25" s="66"/>
      <c r="HKT25" s="66"/>
      <c r="HKW25" s="66"/>
      <c r="HLF25" s="66"/>
      <c r="HLL25" s="66"/>
      <c r="HLO25" s="66"/>
      <c r="HLR25" s="66"/>
      <c r="HLU25" s="66"/>
      <c r="HMA25" s="66"/>
      <c r="HMJ25" s="66"/>
      <c r="HML25" s="66"/>
      <c r="HMM25" s="66"/>
      <c r="HMO25" s="66"/>
      <c r="HMR25" s="66"/>
      <c r="HMU25" s="66"/>
      <c r="HMX25" s="66"/>
      <c r="HNA25" s="66"/>
      <c r="HND25" s="66"/>
      <c r="HNF25" s="66"/>
      <c r="HNH25" s="66"/>
      <c r="HNK25" s="66"/>
      <c r="HNN25" s="66"/>
      <c r="HNQ25" s="66"/>
      <c r="HNT25" s="66"/>
      <c r="HNW25" s="66"/>
      <c r="HNZ25" s="66"/>
      <c r="HOC25" s="66"/>
      <c r="HOE25" s="66"/>
      <c r="HOH25" s="66"/>
      <c r="HON25" s="66"/>
      <c r="HOT25" s="66"/>
      <c r="HOW25" s="66"/>
      <c r="HOY25" s="66"/>
      <c r="HPA25" s="66"/>
      <c r="HPB25" s="66"/>
      <c r="HPC25" s="66"/>
      <c r="HPD25" s="66"/>
      <c r="HPE25" s="66"/>
      <c r="HPF25" s="66"/>
      <c r="HPX25" s="66"/>
      <c r="HPY25" s="66"/>
      <c r="HQB25" s="66"/>
      <c r="HQE25" s="66"/>
      <c r="HQG25" s="66"/>
      <c r="HQI25" s="66"/>
      <c r="HQL25" s="66"/>
      <c r="HQO25" s="66"/>
      <c r="HQR25" s="66"/>
      <c r="HQV25" s="66"/>
      <c r="HQY25" s="66"/>
      <c r="HRB25" s="66"/>
      <c r="HRJ25" s="66"/>
      <c r="HRV25" s="66"/>
      <c r="HRW25" s="66"/>
      <c r="HRX25" s="66"/>
      <c r="HRY25" s="66"/>
      <c r="HRZ25" s="66"/>
      <c r="HSA25" s="66"/>
      <c r="HSB25" s="66"/>
      <c r="HSC25" s="66"/>
      <c r="HSD25" s="66"/>
      <c r="HSE25" s="66"/>
      <c r="HSF25" s="66"/>
      <c r="HSG25" s="66"/>
      <c r="HSH25" s="66"/>
      <c r="HSI25" s="66"/>
      <c r="HSJ25" s="66"/>
      <c r="HSK25" s="66"/>
      <c r="HSL25" s="66"/>
      <c r="HSM25" s="66"/>
      <c r="HSN25" s="66"/>
      <c r="HSO25" s="66"/>
      <c r="HSP25" s="66"/>
      <c r="HSQ25" s="66"/>
      <c r="HSR25" s="66"/>
      <c r="HSS25" s="66"/>
      <c r="HST25" s="66"/>
      <c r="HSU25" s="66"/>
      <c r="HSW25" s="66"/>
      <c r="HSX25" s="66"/>
      <c r="HSY25" s="66"/>
      <c r="HSZ25" s="66"/>
      <c r="HTA25" s="66"/>
      <c r="HTB25" s="66"/>
      <c r="HTC25" s="66"/>
      <c r="HTD25" s="66"/>
      <c r="HTE25" s="66"/>
      <c r="HTF25" s="66"/>
      <c r="HTG25" s="66"/>
      <c r="HTH25" s="66"/>
      <c r="HTI25" s="66"/>
      <c r="HTL25" s="66"/>
      <c r="HTO25" s="66"/>
      <c r="HTR25" s="66"/>
      <c r="HTU25" s="66"/>
      <c r="HTX25" s="66"/>
      <c r="HUA25" s="66"/>
      <c r="HUJ25" s="66"/>
      <c r="HUM25" s="66"/>
      <c r="HUP25" s="66"/>
      <c r="HUS25" s="66"/>
      <c r="HVB25" s="66"/>
      <c r="HVH25" s="66"/>
      <c r="HVK25" s="66"/>
      <c r="HVN25" s="66"/>
      <c r="HVQ25" s="66"/>
      <c r="HVW25" s="66"/>
      <c r="HWF25" s="66"/>
      <c r="HWH25" s="66"/>
      <c r="HWI25" s="66"/>
      <c r="HWK25" s="66"/>
      <c r="HWN25" s="66"/>
      <c r="HWQ25" s="66"/>
      <c r="HWT25" s="66"/>
      <c r="HWW25" s="66"/>
      <c r="HWZ25" s="66"/>
      <c r="HXB25" s="66"/>
      <c r="HXD25" s="66"/>
      <c r="HXG25" s="66"/>
      <c r="HXJ25" s="66"/>
      <c r="HXM25" s="66"/>
      <c r="HXP25" s="66"/>
      <c r="HXS25" s="66"/>
      <c r="HXV25" s="66"/>
      <c r="HXY25" s="66"/>
      <c r="HYA25" s="66"/>
      <c r="HYD25" s="66"/>
      <c r="HYJ25" s="66"/>
      <c r="HYP25" s="66"/>
      <c r="HYS25" s="66"/>
      <c r="HYU25" s="66"/>
      <c r="HYW25" s="66"/>
      <c r="HYX25" s="66"/>
      <c r="HYY25" s="66"/>
      <c r="HYZ25" s="66"/>
      <c r="HZA25" s="66"/>
      <c r="HZB25" s="66"/>
      <c r="HZT25" s="66"/>
      <c r="HZU25" s="66"/>
      <c r="HZX25" s="66"/>
      <c r="IAA25" s="66"/>
      <c r="IAC25" s="66"/>
      <c r="IAE25" s="66"/>
      <c r="IAH25" s="66"/>
      <c r="IAK25" s="66"/>
      <c r="IAN25" s="66"/>
      <c r="IAR25" s="66"/>
      <c r="IAU25" s="66"/>
      <c r="IAX25" s="66"/>
      <c r="IBF25" s="66"/>
      <c r="IBR25" s="66"/>
      <c r="IBS25" s="66"/>
      <c r="IBT25" s="66"/>
      <c r="IBU25" s="66"/>
      <c r="IBV25" s="66"/>
      <c r="IBW25" s="66"/>
      <c r="IBX25" s="66"/>
      <c r="IBY25" s="66"/>
      <c r="IBZ25" s="66"/>
      <c r="ICA25" s="66"/>
      <c r="ICB25" s="66"/>
      <c r="ICC25" s="66"/>
      <c r="ICD25" s="66"/>
      <c r="ICE25" s="66"/>
      <c r="ICF25" s="66"/>
      <c r="ICG25" s="66"/>
      <c r="ICH25" s="66"/>
      <c r="ICI25" s="66"/>
      <c r="ICJ25" s="66"/>
      <c r="ICK25" s="66"/>
      <c r="ICL25" s="66"/>
      <c r="ICM25" s="66"/>
      <c r="ICN25" s="66"/>
      <c r="ICO25" s="66"/>
      <c r="ICP25" s="66"/>
      <c r="ICQ25" s="66"/>
      <c r="ICS25" s="66"/>
      <c r="ICT25" s="66"/>
      <c r="ICU25" s="66"/>
      <c r="ICV25" s="66"/>
      <c r="ICW25" s="66"/>
      <c r="ICX25" s="66"/>
      <c r="ICY25" s="66"/>
      <c r="ICZ25" s="66"/>
      <c r="IDA25" s="66"/>
      <c r="IDB25" s="66"/>
      <c r="IDC25" s="66"/>
      <c r="IDD25" s="66"/>
      <c r="IDE25" s="66"/>
      <c r="IDH25" s="66"/>
      <c r="IDK25" s="66"/>
      <c r="IDN25" s="66"/>
      <c r="IDQ25" s="66"/>
      <c r="IDT25" s="66"/>
      <c r="IDW25" s="66"/>
      <c r="IEF25" s="66"/>
      <c r="IEI25" s="66"/>
      <c r="IEL25" s="66"/>
      <c r="IEO25" s="66"/>
      <c r="IEX25" s="66"/>
      <c r="IFD25" s="66"/>
      <c r="IFG25" s="66"/>
      <c r="IFJ25" s="66"/>
      <c r="IFM25" s="66"/>
      <c r="IFS25" s="66"/>
      <c r="IGB25" s="66"/>
      <c r="IGD25" s="66"/>
      <c r="IGE25" s="66"/>
      <c r="IGG25" s="66"/>
      <c r="IGJ25" s="66"/>
      <c r="IGM25" s="66"/>
      <c r="IGP25" s="66"/>
      <c r="IGS25" s="66"/>
      <c r="IGV25" s="66"/>
      <c r="IGX25" s="66"/>
      <c r="IGZ25" s="66"/>
      <c r="IHC25" s="66"/>
      <c r="IHF25" s="66"/>
      <c r="IHI25" s="66"/>
      <c r="IHL25" s="66"/>
      <c r="IHO25" s="66"/>
      <c r="IHR25" s="66"/>
      <c r="IHU25" s="66"/>
      <c r="IHW25" s="66"/>
      <c r="IHZ25" s="66"/>
      <c r="IIF25" s="66"/>
      <c r="IIL25" s="66"/>
      <c r="IIO25" s="66"/>
      <c r="IIQ25" s="66"/>
      <c r="IIS25" s="66"/>
      <c r="IIT25" s="66"/>
      <c r="IIU25" s="66"/>
      <c r="IIV25" s="66"/>
      <c r="IIW25" s="66"/>
      <c r="IIX25" s="66"/>
      <c r="IJP25" s="66"/>
      <c r="IJQ25" s="66"/>
      <c r="IJT25" s="66"/>
      <c r="IJW25" s="66"/>
      <c r="IJY25" s="66"/>
      <c r="IKA25" s="66"/>
      <c r="IKD25" s="66"/>
      <c r="IKG25" s="66"/>
      <c r="IKJ25" s="66"/>
      <c r="IKN25" s="66"/>
      <c r="IKQ25" s="66"/>
      <c r="IKT25" s="66"/>
      <c r="ILB25" s="66"/>
      <c r="ILN25" s="66"/>
      <c r="ILO25" s="66"/>
      <c r="ILP25" s="66"/>
      <c r="ILQ25" s="66"/>
      <c r="ILR25" s="66"/>
      <c r="ILS25" s="66"/>
      <c r="ILT25" s="66"/>
      <c r="ILU25" s="66"/>
      <c r="ILV25" s="66"/>
      <c r="ILW25" s="66"/>
      <c r="ILX25" s="66"/>
      <c r="ILY25" s="66"/>
      <c r="ILZ25" s="66"/>
      <c r="IMA25" s="66"/>
      <c r="IMB25" s="66"/>
      <c r="IMC25" s="66"/>
      <c r="IMD25" s="66"/>
      <c r="IME25" s="66"/>
      <c r="IMF25" s="66"/>
      <c r="IMG25" s="66"/>
      <c r="IMH25" s="66"/>
      <c r="IMI25" s="66"/>
      <c r="IMJ25" s="66"/>
      <c r="IMK25" s="66"/>
      <c r="IML25" s="66"/>
      <c r="IMM25" s="66"/>
      <c r="IMO25" s="66"/>
      <c r="IMP25" s="66"/>
      <c r="IMQ25" s="66"/>
      <c r="IMR25" s="66"/>
      <c r="IMS25" s="66"/>
      <c r="IMT25" s="66"/>
      <c r="IMU25" s="66"/>
      <c r="IMV25" s="66"/>
      <c r="IMW25" s="66"/>
      <c r="IMX25" s="66"/>
      <c r="IMY25" s="66"/>
      <c r="IMZ25" s="66"/>
      <c r="INA25" s="66"/>
      <c r="IND25" s="66"/>
      <c r="ING25" s="66"/>
      <c r="INJ25" s="66"/>
      <c r="INM25" s="66"/>
      <c r="INP25" s="66"/>
      <c r="INS25" s="66"/>
      <c r="IOB25" s="66"/>
      <c r="IOE25" s="66"/>
      <c r="IOH25" s="66"/>
      <c r="IOK25" s="66"/>
      <c r="IOT25" s="66"/>
      <c r="IOZ25" s="66"/>
      <c r="IPC25" s="66"/>
      <c r="IPF25" s="66"/>
      <c r="IPI25" s="66"/>
      <c r="IPO25" s="66"/>
      <c r="IPX25" s="66"/>
      <c r="IPZ25" s="66"/>
      <c r="IQA25" s="66"/>
      <c r="IQC25" s="66"/>
      <c r="IQF25" s="66"/>
      <c r="IQI25" s="66"/>
      <c r="IQL25" s="66"/>
      <c r="IQO25" s="66"/>
      <c r="IQR25" s="66"/>
      <c r="IQT25" s="66"/>
      <c r="IQV25" s="66"/>
      <c r="IQY25" s="66"/>
      <c r="IRB25" s="66"/>
      <c r="IRE25" s="66"/>
      <c r="IRH25" s="66"/>
      <c r="IRK25" s="66"/>
      <c r="IRN25" s="66"/>
      <c r="IRQ25" s="66"/>
      <c r="IRS25" s="66"/>
      <c r="IRV25" s="66"/>
      <c r="ISB25" s="66"/>
      <c r="ISH25" s="66"/>
      <c r="ISK25" s="66"/>
      <c r="ISM25" s="66"/>
      <c r="ISO25" s="66"/>
      <c r="ISP25" s="66"/>
      <c r="ISQ25" s="66"/>
      <c r="ISR25" s="66"/>
      <c r="ISS25" s="66"/>
      <c r="IST25" s="66"/>
      <c r="ITL25" s="66"/>
      <c r="ITM25" s="66"/>
      <c r="ITP25" s="66"/>
      <c r="ITS25" s="66"/>
      <c r="ITU25" s="66"/>
      <c r="ITW25" s="66"/>
      <c r="ITZ25" s="66"/>
      <c r="IUC25" s="66"/>
      <c r="IUF25" s="66"/>
      <c r="IUJ25" s="66"/>
      <c r="IUM25" s="66"/>
      <c r="IUP25" s="66"/>
      <c r="IUX25" s="66"/>
      <c r="IVJ25" s="66"/>
      <c r="IVK25" s="66"/>
      <c r="IVL25" s="66"/>
      <c r="IVM25" s="66"/>
      <c r="IVN25" s="66"/>
      <c r="IVO25" s="66"/>
      <c r="IVP25" s="66"/>
      <c r="IVQ25" s="66"/>
      <c r="IVR25" s="66"/>
      <c r="IVS25" s="66"/>
      <c r="IVT25" s="66"/>
      <c r="IVU25" s="66"/>
      <c r="IVV25" s="66"/>
      <c r="IVW25" s="66"/>
      <c r="IVX25" s="66"/>
      <c r="IVY25" s="66"/>
      <c r="IVZ25" s="66"/>
      <c r="IWA25" s="66"/>
      <c r="IWB25" s="66"/>
      <c r="IWC25" s="66"/>
      <c r="IWD25" s="66"/>
      <c r="IWE25" s="66"/>
      <c r="IWF25" s="66"/>
      <c r="IWG25" s="66"/>
      <c r="IWH25" s="66"/>
      <c r="IWI25" s="66"/>
      <c r="IWK25" s="66"/>
      <c r="IWL25" s="66"/>
      <c r="IWM25" s="66"/>
      <c r="IWN25" s="66"/>
      <c r="IWO25" s="66"/>
      <c r="IWP25" s="66"/>
      <c r="IWQ25" s="66"/>
      <c r="IWR25" s="66"/>
      <c r="IWS25" s="66"/>
      <c r="IWT25" s="66"/>
      <c r="IWU25" s="66"/>
      <c r="IWV25" s="66"/>
      <c r="IWW25" s="66"/>
      <c r="IWZ25" s="66"/>
      <c r="IXC25" s="66"/>
      <c r="IXF25" s="66"/>
      <c r="IXI25" s="66"/>
      <c r="IXL25" s="66"/>
      <c r="IXO25" s="66"/>
      <c r="IXX25" s="66"/>
      <c r="IYA25" s="66"/>
      <c r="IYD25" s="66"/>
      <c r="IYG25" s="66"/>
      <c r="IYP25" s="66"/>
      <c r="IYV25" s="66"/>
      <c r="IYY25" s="66"/>
      <c r="IZB25" s="66"/>
      <c r="IZE25" s="66"/>
      <c r="IZK25" s="66"/>
      <c r="IZT25" s="66"/>
      <c r="IZV25" s="66"/>
      <c r="IZW25" s="66"/>
      <c r="IZY25" s="66"/>
      <c r="JAB25" s="66"/>
      <c r="JAE25" s="66"/>
      <c r="JAH25" s="66"/>
      <c r="JAK25" s="66"/>
      <c r="JAN25" s="66"/>
      <c r="JAP25" s="66"/>
      <c r="JAR25" s="66"/>
      <c r="JAU25" s="66"/>
      <c r="JAX25" s="66"/>
      <c r="JBA25" s="66"/>
      <c r="JBD25" s="66"/>
      <c r="JBG25" s="66"/>
      <c r="JBJ25" s="66"/>
      <c r="JBM25" s="66"/>
      <c r="JBO25" s="66"/>
      <c r="JBR25" s="66"/>
      <c r="JBX25" s="66"/>
      <c r="JCD25" s="66"/>
      <c r="JCG25" s="66"/>
      <c r="JCI25" s="66"/>
      <c r="JCK25" s="66"/>
      <c r="JCL25" s="66"/>
      <c r="JCM25" s="66"/>
      <c r="JCN25" s="66"/>
      <c r="JCO25" s="66"/>
      <c r="JCP25" s="66"/>
      <c r="JDH25" s="66"/>
      <c r="JDI25" s="66"/>
      <c r="JDL25" s="66"/>
      <c r="JDO25" s="66"/>
      <c r="JDQ25" s="66"/>
      <c r="JDS25" s="66"/>
      <c r="JDV25" s="66"/>
      <c r="JDY25" s="66"/>
      <c r="JEB25" s="66"/>
      <c r="JEF25" s="66"/>
      <c r="JEI25" s="66"/>
      <c r="JEL25" s="66"/>
      <c r="JET25" s="66"/>
      <c r="JFF25" s="66"/>
      <c r="JFG25" s="66"/>
      <c r="JFH25" s="66"/>
      <c r="JFI25" s="66"/>
      <c r="JFJ25" s="66"/>
      <c r="JFK25" s="66"/>
      <c r="JFL25" s="66"/>
      <c r="JFM25" s="66"/>
      <c r="JFN25" s="66"/>
      <c r="JFO25" s="66"/>
      <c r="JFP25" s="66"/>
      <c r="JFQ25" s="66"/>
      <c r="JFR25" s="66"/>
      <c r="JFS25" s="66"/>
      <c r="JFT25" s="66"/>
      <c r="JFU25" s="66"/>
      <c r="JFV25" s="66"/>
      <c r="JFW25" s="66"/>
      <c r="JFX25" s="66"/>
      <c r="JFY25" s="66"/>
      <c r="JFZ25" s="66"/>
      <c r="JGA25" s="66"/>
      <c r="JGB25" s="66"/>
      <c r="JGC25" s="66"/>
      <c r="JGD25" s="66"/>
      <c r="JGE25" s="66"/>
      <c r="JGG25" s="66"/>
      <c r="JGH25" s="66"/>
      <c r="JGI25" s="66"/>
      <c r="JGJ25" s="66"/>
      <c r="JGK25" s="66"/>
      <c r="JGL25" s="66"/>
      <c r="JGM25" s="66"/>
      <c r="JGN25" s="66"/>
      <c r="JGO25" s="66"/>
      <c r="JGP25" s="66"/>
      <c r="JGQ25" s="66"/>
      <c r="JGR25" s="66"/>
      <c r="JGS25" s="66"/>
      <c r="JGV25" s="66"/>
      <c r="JGY25" s="66"/>
      <c r="JHB25" s="66"/>
      <c r="JHE25" s="66"/>
      <c r="JHH25" s="66"/>
      <c r="JHK25" s="66"/>
      <c r="JHT25" s="66"/>
      <c r="JHW25" s="66"/>
      <c r="JHZ25" s="66"/>
      <c r="JIC25" s="66"/>
      <c r="JIL25" s="66"/>
      <c r="JIR25" s="66"/>
      <c r="JIU25" s="66"/>
      <c r="JIX25" s="66"/>
      <c r="JJA25" s="66"/>
      <c r="JJG25" s="66"/>
      <c r="JJP25" s="66"/>
      <c r="JJR25" s="66"/>
      <c r="JJS25" s="66"/>
      <c r="JJU25" s="66"/>
      <c r="JJX25" s="66"/>
      <c r="JKA25" s="66"/>
      <c r="JKD25" s="66"/>
      <c r="JKG25" s="66"/>
      <c r="JKJ25" s="66"/>
      <c r="JKL25" s="66"/>
      <c r="JKN25" s="66"/>
      <c r="JKQ25" s="66"/>
      <c r="JKT25" s="66"/>
      <c r="JKW25" s="66"/>
      <c r="JKZ25" s="66"/>
      <c r="JLC25" s="66"/>
      <c r="JLF25" s="66"/>
      <c r="JLI25" s="66"/>
      <c r="JLK25" s="66"/>
      <c r="JLN25" s="66"/>
      <c r="JLT25" s="66"/>
      <c r="JLZ25" s="66"/>
      <c r="JMC25" s="66"/>
      <c r="JME25" s="66"/>
      <c r="JMG25" s="66"/>
      <c r="JMH25" s="66"/>
      <c r="JMI25" s="66"/>
      <c r="JMJ25" s="66"/>
      <c r="JMK25" s="66"/>
      <c r="JML25" s="66"/>
      <c r="JND25" s="66"/>
      <c r="JNE25" s="66"/>
      <c r="JNH25" s="66"/>
      <c r="JNK25" s="66"/>
      <c r="JNM25" s="66"/>
      <c r="JNO25" s="66"/>
      <c r="JNR25" s="66"/>
      <c r="JNU25" s="66"/>
      <c r="JNX25" s="66"/>
      <c r="JOB25" s="66"/>
      <c r="JOE25" s="66"/>
      <c r="JOH25" s="66"/>
      <c r="JOP25" s="66"/>
      <c r="JPB25" s="66"/>
      <c r="JPC25" s="66"/>
      <c r="JPD25" s="66"/>
      <c r="JPE25" s="66"/>
      <c r="JPF25" s="66"/>
      <c r="JPG25" s="66"/>
      <c r="JPH25" s="66"/>
      <c r="JPI25" s="66"/>
      <c r="JPJ25" s="66"/>
      <c r="JPK25" s="66"/>
      <c r="JPL25" s="66"/>
      <c r="JPM25" s="66"/>
      <c r="JPN25" s="66"/>
      <c r="JPO25" s="66"/>
      <c r="JPP25" s="66"/>
      <c r="JPQ25" s="66"/>
      <c r="JPR25" s="66"/>
      <c r="JPS25" s="66"/>
      <c r="JPT25" s="66"/>
      <c r="JPU25" s="66"/>
      <c r="JPV25" s="66"/>
      <c r="JPW25" s="66"/>
      <c r="JPX25" s="66"/>
      <c r="JPY25" s="66"/>
      <c r="JPZ25" s="66"/>
      <c r="JQA25" s="66"/>
      <c r="JQC25" s="66"/>
      <c r="JQD25" s="66"/>
      <c r="JQE25" s="66"/>
      <c r="JQF25" s="66"/>
      <c r="JQG25" s="66"/>
      <c r="JQH25" s="66"/>
      <c r="JQI25" s="66"/>
      <c r="JQJ25" s="66"/>
      <c r="JQK25" s="66"/>
      <c r="JQL25" s="66"/>
      <c r="JQM25" s="66"/>
      <c r="JQN25" s="66"/>
      <c r="JQO25" s="66"/>
      <c r="JQR25" s="66"/>
      <c r="JQU25" s="66"/>
      <c r="JQX25" s="66"/>
      <c r="JRA25" s="66"/>
      <c r="JRD25" s="66"/>
      <c r="JRG25" s="66"/>
      <c r="JRP25" s="66"/>
      <c r="JRS25" s="66"/>
      <c r="JRV25" s="66"/>
      <c r="JRY25" s="66"/>
      <c r="JSH25" s="66"/>
      <c r="JSN25" s="66"/>
      <c r="JSQ25" s="66"/>
      <c r="JST25" s="66"/>
      <c r="JSW25" s="66"/>
      <c r="JTC25" s="66"/>
      <c r="JTL25" s="66"/>
      <c r="JTN25" s="66"/>
      <c r="JTO25" s="66"/>
      <c r="JTQ25" s="66"/>
      <c r="JTT25" s="66"/>
      <c r="JTW25" s="66"/>
      <c r="JTZ25" s="66"/>
      <c r="JUC25" s="66"/>
      <c r="JUF25" s="66"/>
      <c r="JUH25" s="66"/>
      <c r="JUJ25" s="66"/>
      <c r="JUM25" s="66"/>
      <c r="JUP25" s="66"/>
      <c r="JUS25" s="66"/>
      <c r="JUV25" s="66"/>
      <c r="JUY25" s="66"/>
      <c r="JVB25" s="66"/>
      <c r="JVE25" s="66"/>
      <c r="JVG25" s="66"/>
      <c r="JVJ25" s="66"/>
      <c r="JVP25" s="66"/>
      <c r="JVV25" s="66"/>
      <c r="JVY25" s="66"/>
      <c r="JWA25" s="66"/>
      <c r="JWC25" s="66"/>
      <c r="JWD25" s="66"/>
      <c r="JWE25" s="66"/>
      <c r="JWF25" s="66"/>
      <c r="JWG25" s="66"/>
      <c r="JWH25" s="66"/>
      <c r="JWZ25" s="66"/>
      <c r="JXA25" s="66"/>
      <c r="JXD25" s="66"/>
      <c r="JXG25" s="66"/>
      <c r="JXI25" s="66"/>
      <c r="JXK25" s="66"/>
      <c r="JXN25" s="66"/>
      <c r="JXQ25" s="66"/>
      <c r="JXT25" s="66"/>
      <c r="JXX25" s="66"/>
      <c r="JYA25" s="66"/>
      <c r="JYD25" s="66"/>
      <c r="JYL25" s="66"/>
      <c r="JYX25" s="66"/>
      <c r="JYY25" s="66"/>
      <c r="JYZ25" s="66"/>
      <c r="JZA25" s="66"/>
      <c r="JZB25" s="66"/>
      <c r="JZC25" s="66"/>
      <c r="JZD25" s="66"/>
      <c r="JZE25" s="66"/>
      <c r="JZF25" s="66"/>
      <c r="JZG25" s="66"/>
      <c r="JZH25" s="66"/>
      <c r="JZI25" s="66"/>
      <c r="JZJ25" s="66"/>
      <c r="JZK25" s="66"/>
      <c r="JZL25" s="66"/>
      <c r="JZM25" s="66"/>
      <c r="JZN25" s="66"/>
      <c r="JZO25" s="66"/>
      <c r="JZP25" s="66"/>
      <c r="JZQ25" s="66"/>
      <c r="JZR25" s="66"/>
      <c r="JZS25" s="66"/>
      <c r="JZT25" s="66"/>
      <c r="JZU25" s="66"/>
      <c r="JZV25" s="66"/>
      <c r="JZW25" s="66"/>
      <c r="JZY25" s="66"/>
      <c r="JZZ25" s="66"/>
      <c r="KAA25" s="66"/>
      <c r="KAB25" s="66"/>
      <c r="KAC25" s="66"/>
      <c r="KAD25" s="66"/>
      <c r="KAE25" s="66"/>
      <c r="KAF25" s="66"/>
      <c r="KAG25" s="66"/>
      <c r="KAH25" s="66"/>
      <c r="KAI25" s="66"/>
      <c r="KAJ25" s="66"/>
      <c r="KAK25" s="66"/>
      <c r="KAN25" s="66"/>
      <c r="KAQ25" s="66"/>
      <c r="KAT25" s="66"/>
      <c r="KAW25" s="66"/>
      <c r="KAZ25" s="66"/>
      <c r="KBC25" s="66"/>
      <c r="KBL25" s="66"/>
      <c r="KBO25" s="66"/>
      <c r="KBR25" s="66"/>
      <c r="KBU25" s="66"/>
      <c r="KCD25" s="66"/>
      <c r="KCJ25" s="66"/>
      <c r="KCM25" s="66"/>
      <c r="KCP25" s="66"/>
      <c r="KCS25" s="66"/>
      <c r="KCY25" s="66"/>
      <c r="KDH25" s="66"/>
      <c r="KDJ25" s="66"/>
      <c r="KDK25" s="66"/>
      <c r="KDM25" s="66"/>
      <c r="KDP25" s="66"/>
      <c r="KDS25" s="66"/>
      <c r="KDV25" s="66"/>
      <c r="KDY25" s="66"/>
      <c r="KEB25" s="66"/>
      <c r="KED25" s="66"/>
      <c r="KEF25" s="66"/>
      <c r="KEI25" s="66"/>
      <c r="KEL25" s="66"/>
      <c r="KEO25" s="66"/>
      <c r="KER25" s="66"/>
      <c r="KEU25" s="66"/>
      <c r="KEX25" s="66"/>
      <c r="KFA25" s="66"/>
      <c r="KFC25" s="66"/>
      <c r="KFF25" s="66"/>
      <c r="KFL25" s="66"/>
      <c r="KFR25" s="66"/>
      <c r="KFU25" s="66"/>
      <c r="KFW25" s="66"/>
      <c r="KFY25" s="66"/>
      <c r="KFZ25" s="66"/>
      <c r="KGA25" s="66"/>
      <c r="KGB25" s="66"/>
      <c r="KGC25" s="66"/>
      <c r="KGD25" s="66"/>
      <c r="KGV25" s="66"/>
      <c r="KGW25" s="66"/>
      <c r="KGZ25" s="66"/>
      <c r="KHC25" s="66"/>
      <c r="KHE25" s="66"/>
      <c r="KHG25" s="66"/>
      <c r="KHJ25" s="66"/>
      <c r="KHM25" s="66"/>
      <c r="KHP25" s="66"/>
      <c r="KHT25" s="66"/>
      <c r="KHW25" s="66"/>
      <c r="KHZ25" s="66"/>
      <c r="KIH25" s="66"/>
      <c r="KIT25" s="66"/>
      <c r="KIU25" s="66"/>
      <c r="KIV25" s="66"/>
      <c r="KIW25" s="66"/>
      <c r="KIX25" s="66"/>
      <c r="KIY25" s="66"/>
      <c r="KIZ25" s="66"/>
      <c r="KJA25" s="66"/>
      <c r="KJB25" s="66"/>
      <c r="KJC25" s="66"/>
      <c r="KJD25" s="66"/>
      <c r="KJE25" s="66"/>
      <c r="KJF25" s="66"/>
      <c r="KJG25" s="66"/>
      <c r="KJH25" s="66"/>
      <c r="KJI25" s="66"/>
      <c r="KJJ25" s="66"/>
      <c r="KJK25" s="66"/>
      <c r="KJL25" s="66"/>
      <c r="KJM25" s="66"/>
      <c r="KJN25" s="66"/>
      <c r="KJO25" s="66"/>
      <c r="KJP25" s="66"/>
      <c r="KJQ25" s="66"/>
      <c r="KJR25" s="66"/>
      <c r="KJS25" s="66"/>
      <c r="KJU25" s="66"/>
      <c r="KJV25" s="66"/>
      <c r="KJW25" s="66"/>
      <c r="KJX25" s="66"/>
      <c r="KJY25" s="66"/>
      <c r="KJZ25" s="66"/>
      <c r="KKA25" s="66"/>
      <c r="KKB25" s="66"/>
      <c r="KKC25" s="66"/>
      <c r="KKD25" s="66"/>
      <c r="KKE25" s="66"/>
      <c r="KKF25" s="66"/>
      <c r="KKG25" s="66"/>
      <c r="KKJ25" s="66"/>
      <c r="KKM25" s="66"/>
      <c r="KKP25" s="66"/>
      <c r="KKS25" s="66"/>
      <c r="KKV25" s="66"/>
      <c r="KKY25" s="66"/>
      <c r="KLH25" s="66"/>
      <c r="KLK25" s="66"/>
      <c r="KLN25" s="66"/>
      <c r="KLQ25" s="66"/>
      <c r="KLZ25" s="66"/>
      <c r="KMF25" s="66"/>
      <c r="KMI25" s="66"/>
      <c r="KML25" s="66"/>
      <c r="KMO25" s="66"/>
      <c r="KMU25" s="66"/>
      <c r="KND25" s="66"/>
      <c r="KNF25" s="66"/>
      <c r="KNG25" s="66"/>
      <c r="KNI25" s="66"/>
      <c r="KNL25" s="66"/>
      <c r="KNO25" s="66"/>
      <c r="KNR25" s="66"/>
      <c r="KNU25" s="66"/>
      <c r="KNX25" s="66"/>
      <c r="KNZ25" s="66"/>
      <c r="KOB25" s="66"/>
      <c r="KOE25" s="66"/>
      <c r="KOH25" s="66"/>
      <c r="KOK25" s="66"/>
      <c r="KON25" s="66"/>
      <c r="KOQ25" s="66"/>
      <c r="KOT25" s="66"/>
      <c r="KOW25" s="66"/>
      <c r="KOY25" s="66"/>
      <c r="KPB25" s="66"/>
      <c r="KPH25" s="66"/>
      <c r="KPN25" s="66"/>
      <c r="KPQ25" s="66"/>
      <c r="KPS25" s="66"/>
      <c r="KPU25" s="66"/>
      <c r="KPV25" s="66"/>
      <c r="KPW25" s="66"/>
      <c r="KPX25" s="66"/>
      <c r="KPY25" s="66"/>
      <c r="KPZ25" s="66"/>
      <c r="KQR25" s="66"/>
      <c r="KQS25" s="66"/>
      <c r="KQV25" s="66"/>
      <c r="KQY25" s="66"/>
      <c r="KRA25" s="66"/>
      <c r="KRC25" s="66"/>
      <c r="KRF25" s="66"/>
      <c r="KRI25" s="66"/>
      <c r="KRL25" s="66"/>
      <c r="KRP25" s="66"/>
      <c r="KRS25" s="66"/>
      <c r="KRV25" s="66"/>
      <c r="KSD25" s="66"/>
      <c r="KSP25" s="66"/>
      <c r="KSQ25" s="66"/>
      <c r="KSR25" s="66"/>
      <c r="KSS25" s="66"/>
      <c r="KST25" s="66"/>
      <c r="KSU25" s="66"/>
      <c r="KSV25" s="66"/>
      <c r="KSW25" s="66"/>
      <c r="KSX25" s="66"/>
      <c r="KSY25" s="66"/>
      <c r="KSZ25" s="66"/>
      <c r="KTA25" s="66"/>
      <c r="KTB25" s="66"/>
      <c r="KTC25" s="66"/>
      <c r="KTD25" s="66"/>
      <c r="KTE25" s="66"/>
      <c r="KTF25" s="66"/>
      <c r="KTG25" s="66"/>
      <c r="KTH25" s="66"/>
      <c r="KTI25" s="66"/>
      <c r="KTJ25" s="66"/>
      <c r="KTK25" s="66"/>
      <c r="KTL25" s="66"/>
      <c r="KTM25" s="66"/>
      <c r="KTN25" s="66"/>
      <c r="KTO25" s="66"/>
      <c r="KTQ25" s="66"/>
      <c r="KTR25" s="66"/>
      <c r="KTS25" s="66"/>
      <c r="KTT25" s="66"/>
      <c r="KTU25" s="66"/>
      <c r="KTV25" s="66"/>
      <c r="KTW25" s="66"/>
      <c r="KTX25" s="66"/>
      <c r="KTY25" s="66"/>
      <c r="KTZ25" s="66"/>
      <c r="KUA25" s="66"/>
      <c r="KUB25" s="66"/>
      <c r="KUC25" s="66"/>
      <c r="KUF25" s="66"/>
      <c r="KUI25" s="66"/>
      <c r="KUL25" s="66"/>
      <c r="KUO25" s="66"/>
      <c r="KUR25" s="66"/>
      <c r="KUU25" s="66"/>
      <c r="KVD25" s="66"/>
      <c r="KVG25" s="66"/>
      <c r="KVJ25" s="66"/>
      <c r="KVM25" s="66"/>
      <c r="KVV25" s="66"/>
      <c r="KWB25" s="66"/>
      <c r="KWE25" s="66"/>
      <c r="KWH25" s="66"/>
      <c r="KWK25" s="66"/>
      <c r="KWQ25" s="66"/>
      <c r="KWZ25" s="66"/>
      <c r="KXB25" s="66"/>
      <c r="KXC25" s="66"/>
      <c r="KXE25" s="66"/>
      <c r="KXH25" s="66"/>
      <c r="KXK25" s="66"/>
      <c r="KXN25" s="66"/>
      <c r="KXQ25" s="66"/>
      <c r="KXT25" s="66"/>
      <c r="KXV25" s="66"/>
      <c r="KXX25" s="66"/>
      <c r="KYA25" s="66"/>
      <c r="KYD25" s="66"/>
      <c r="KYG25" s="66"/>
      <c r="KYJ25" s="66"/>
      <c r="KYM25" s="66"/>
      <c r="KYP25" s="66"/>
      <c r="KYS25" s="66"/>
      <c r="KYU25" s="66"/>
      <c r="KYX25" s="66"/>
      <c r="KZD25" s="66"/>
      <c r="KZJ25" s="66"/>
      <c r="KZM25" s="66"/>
      <c r="KZO25" s="66"/>
      <c r="KZQ25" s="66"/>
      <c r="KZR25" s="66"/>
      <c r="KZS25" s="66"/>
      <c r="KZT25" s="66"/>
      <c r="KZU25" s="66"/>
      <c r="KZV25" s="66"/>
      <c r="LAN25" s="66"/>
      <c r="LAO25" s="66"/>
      <c r="LAR25" s="66"/>
      <c r="LAU25" s="66"/>
      <c r="LAW25" s="66"/>
      <c r="LAY25" s="66"/>
      <c r="LBB25" s="66"/>
      <c r="LBE25" s="66"/>
      <c r="LBH25" s="66"/>
      <c r="LBL25" s="66"/>
      <c r="LBO25" s="66"/>
      <c r="LBR25" s="66"/>
      <c r="LBZ25" s="66"/>
      <c r="LCL25" s="66"/>
      <c r="LCM25" s="66"/>
      <c r="LCN25" s="66"/>
      <c r="LCO25" s="66"/>
      <c r="LCP25" s="66"/>
      <c r="LCQ25" s="66"/>
      <c r="LCR25" s="66"/>
      <c r="LCS25" s="66"/>
      <c r="LCT25" s="66"/>
      <c r="LCU25" s="66"/>
      <c r="LCV25" s="66"/>
      <c r="LCW25" s="66"/>
      <c r="LCX25" s="66"/>
      <c r="LCY25" s="66"/>
      <c r="LCZ25" s="66"/>
      <c r="LDA25" s="66"/>
      <c r="LDB25" s="66"/>
      <c r="LDC25" s="66"/>
      <c r="LDD25" s="66"/>
      <c r="LDE25" s="66"/>
      <c r="LDF25" s="66"/>
      <c r="LDG25" s="66"/>
      <c r="LDH25" s="66"/>
      <c r="LDI25" s="66"/>
      <c r="LDJ25" s="66"/>
      <c r="LDK25" s="66"/>
      <c r="LDM25" s="66"/>
      <c r="LDN25" s="66"/>
      <c r="LDO25" s="66"/>
      <c r="LDP25" s="66"/>
      <c r="LDQ25" s="66"/>
      <c r="LDR25" s="66"/>
      <c r="LDS25" s="66"/>
      <c r="LDT25" s="66"/>
      <c r="LDU25" s="66"/>
      <c r="LDV25" s="66"/>
      <c r="LDW25" s="66"/>
      <c r="LDX25" s="66"/>
      <c r="LDY25" s="66"/>
      <c r="LEB25" s="66"/>
      <c r="LEE25" s="66"/>
      <c r="LEH25" s="66"/>
      <c r="LEK25" s="66"/>
      <c r="LEN25" s="66"/>
      <c r="LEQ25" s="66"/>
      <c r="LEZ25" s="66"/>
      <c r="LFC25" s="66"/>
      <c r="LFF25" s="66"/>
      <c r="LFI25" s="66"/>
      <c r="LFR25" s="66"/>
      <c r="LFX25" s="66"/>
      <c r="LGA25" s="66"/>
      <c r="LGD25" s="66"/>
      <c r="LGG25" s="66"/>
      <c r="LGM25" s="66"/>
      <c r="LGV25" s="66"/>
      <c r="LGX25" s="66"/>
      <c r="LGY25" s="66"/>
      <c r="LHA25" s="66"/>
      <c r="LHD25" s="66"/>
      <c r="LHG25" s="66"/>
      <c r="LHJ25" s="66"/>
      <c r="LHM25" s="66"/>
      <c r="LHP25" s="66"/>
      <c r="LHR25" s="66"/>
      <c r="LHT25" s="66"/>
      <c r="LHW25" s="66"/>
      <c r="LHZ25" s="66"/>
      <c r="LIC25" s="66"/>
      <c r="LIF25" s="66"/>
      <c r="LII25" s="66"/>
      <c r="LIL25" s="66"/>
      <c r="LIO25" s="66"/>
      <c r="LIQ25" s="66"/>
      <c r="LIT25" s="66"/>
      <c r="LIZ25" s="66"/>
      <c r="LJF25" s="66"/>
      <c r="LJI25" s="66"/>
      <c r="LJK25" s="66"/>
      <c r="LJM25" s="66"/>
      <c r="LJN25" s="66"/>
      <c r="LJO25" s="66"/>
      <c r="LJP25" s="66"/>
      <c r="LJQ25" s="66"/>
      <c r="LJR25" s="66"/>
      <c r="LKJ25" s="66"/>
      <c r="LKK25" s="66"/>
      <c r="LKN25" s="66"/>
      <c r="LKQ25" s="66"/>
      <c r="LKS25" s="66"/>
      <c r="LKU25" s="66"/>
      <c r="LKX25" s="66"/>
      <c r="LLA25" s="66"/>
      <c r="LLD25" s="66"/>
      <c r="LLH25" s="66"/>
      <c r="LLK25" s="66"/>
      <c r="LLN25" s="66"/>
      <c r="LLV25" s="66"/>
      <c r="LMH25" s="66"/>
      <c r="LMI25" s="66"/>
      <c r="LMJ25" s="66"/>
      <c r="LMK25" s="66"/>
      <c r="LML25" s="66"/>
      <c r="LMM25" s="66"/>
      <c r="LMN25" s="66"/>
      <c r="LMO25" s="66"/>
      <c r="LMP25" s="66"/>
      <c r="LMQ25" s="66"/>
      <c r="LMR25" s="66"/>
      <c r="LMS25" s="66"/>
      <c r="LMT25" s="66"/>
      <c r="LMU25" s="66"/>
      <c r="LMV25" s="66"/>
      <c r="LMW25" s="66"/>
      <c r="LMX25" s="66"/>
      <c r="LMY25" s="66"/>
      <c r="LMZ25" s="66"/>
      <c r="LNA25" s="66"/>
      <c r="LNB25" s="66"/>
      <c r="LNC25" s="66"/>
      <c r="LND25" s="66"/>
      <c r="LNE25" s="66"/>
      <c r="LNF25" s="66"/>
      <c r="LNG25" s="66"/>
      <c r="LNI25" s="66"/>
      <c r="LNJ25" s="66"/>
      <c r="LNK25" s="66"/>
      <c r="LNL25" s="66"/>
      <c r="LNM25" s="66"/>
      <c r="LNN25" s="66"/>
      <c r="LNO25" s="66"/>
      <c r="LNP25" s="66"/>
      <c r="LNQ25" s="66"/>
      <c r="LNR25" s="66"/>
      <c r="LNS25" s="66"/>
      <c r="LNT25" s="66"/>
      <c r="LNU25" s="66"/>
      <c r="LNX25" s="66"/>
      <c r="LOA25" s="66"/>
      <c r="LOD25" s="66"/>
      <c r="LOG25" s="66"/>
      <c r="LOJ25" s="66"/>
      <c r="LOM25" s="66"/>
      <c r="LOV25" s="66"/>
      <c r="LOY25" s="66"/>
      <c r="LPB25" s="66"/>
      <c r="LPE25" s="66"/>
      <c r="LPN25" s="66"/>
      <c r="LPT25" s="66"/>
      <c r="LPW25" s="66"/>
      <c r="LPZ25" s="66"/>
      <c r="LQC25" s="66"/>
      <c r="LQI25" s="66"/>
      <c r="LQR25" s="66"/>
      <c r="LQT25" s="66"/>
      <c r="LQU25" s="66"/>
      <c r="LQW25" s="66"/>
      <c r="LQZ25" s="66"/>
      <c r="LRC25" s="66"/>
      <c r="LRF25" s="66"/>
      <c r="LRI25" s="66"/>
      <c r="LRL25" s="66"/>
      <c r="LRN25" s="66"/>
      <c r="LRP25" s="66"/>
      <c r="LRS25" s="66"/>
      <c r="LRV25" s="66"/>
      <c r="LRY25" s="66"/>
      <c r="LSB25" s="66"/>
      <c r="LSE25" s="66"/>
      <c r="LSH25" s="66"/>
      <c r="LSK25" s="66"/>
      <c r="LSM25" s="66"/>
      <c r="LSP25" s="66"/>
      <c r="LSV25" s="66"/>
      <c r="LTB25" s="66"/>
      <c r="LTE25" s="66"/>
      <c r="LTG25" s="66"/>
      <c r="LTI25" s="66"/>
      <c r="LTJ25" s="66"/>
      <c r="LTK25" s="66"/>
      <c r="LTL25" s="66"/>
      <c r="LTM25" s="66"/>
      <c r="LTN25" s="66"/>
      <c r="LUF25" s="66"/>
      <c r="LUG25" s="66"/>
      <c r="LUJ25" s="66"/>
      <c r="LUM25" s="66"/>
      <c r="LUO25" s="66"/>
      <c r="LUQ25" s="66"/>
      <c r="LUT25" s="66"/>
      <c r="LUW25" s="66"/>
      <c r="LUZ25" s="66"/>
      <c r="LVD25" s="66"/>
      <c r="LVG25" s="66"/>
      <c r="LVJ25" s="66"/>
      <c r="LVR25" s="66"/>
      <c r="LWD25" s="66"/>
      <c r="LWE25" s="66"/>
      <c r="LWF25" s="66"/>
      <c r="LWG25" s="66"/>
      <c r="LWH25" s="66"/>
      <c r="LWI25" s="66"/>
      <c r="LWJ25" s="66"/>
      <c r="LWK25" s="66"/>
      <c r="LWL25" s="66"/>
      <c r="LWM25" s="66"/>
      <c r="LWN25" s="66"/>
      <c r="LWO25" s="66"/>
      <c r="LWP25" s="66"/>
      <c r="LWQ25" s="66"/>
      <c r="LWR25" s="66"/>
      <c r="LWS25" s="66"/>
      <c r="LWT25" s="66"/>
      <c r="LWU25" s="66"/>
      <c r="LWV25" s="66"/>
      <c r="LWW25" s="66"/>
      <c r="LWX25" s="66"/>
      <c r="LWY25" s="66"/>
      <c r="LWZ25" s="66"/>
      <c r="LXA25" s="66"/>
      <c r="LXB25" s="66"/>
      <c r="LXC25" s="66"/>
      <c r="LXE25" s="66"/>
      <c r="LXF25" s="66"/>
      <c r="LXG25" s="66"/>
      <c r="LXH25" s="66"/>
      <c r="LXI25" s="66"/>
      <c r="LXJ25" s="66"/>
      <c r="LXK25" s="66"/>
      <c r="LXL25" s="66"/>
      <c r="LXM25" s="66"/>
      <c r="LXN25" s="66"/>
      <c r="LXO25" s="66"/>
      <c r="LXP25" s="66"/>
      <c r="LXQ25" s="66"/>
      <c r="LXT25" s="66"/>
      <c r="LXW25" s="66"/>
      <c r="LXZ25" s="66"/>
      <c r="LYC25" s="66"/>
      <c r="LYF25" s="66"/>
      <c r="LYI25" s="66"/>
      <c r="LYR25" s="66"/>
      <c r="LYU25" s="66"/>
      <c r="LYX25" s="66"/>
      <c r="LZA25" s="66"/>
      <c r="LZJ25" s="66"/>
      <c r="LZP25" s="66"/>
      <c r="LZS25" s="66"/>
      <c r="LZV25" s="66"/>
      <c r="LZY25" s="66"/>
      <c r="MAE25" s="66"/>
      <c r="MAN25" s="66"/>
      <c r="MAP25" s="66"/>
      <c r="MAQ25" s="66"/>
      <c r="MAS25" s="66"/>
      <c r="MAV25" s="66"/>
      <c r="MAY25" s="66"/>
      <c r="MBB25" s="66"/>
      <c r="MBE25" s="66"/>
      <c r="MBH25" s="66"/>
      <c r="MBJ25" s="66"/>
      <c r="MBL25" s="66"/>
      <c r="MBO25" s="66"/>
      <c r="MBR25" s="66"/>
      <c r="MBU25" s="66"/>
      <c r="MBX25" s="66"/>
      <c r="MCA25" s="66"/>
      <c r="MCD25" s="66"/>
      <c r="MCG25" s="66"/>
      <c r="MCI25" s="66"/>
      <c r="MCL25" s="66"/>
      <c r="MCR25" s="66"/>
      <c r="MCX25" s="66"/>
      <c r="MDA25" s="66"/>
      <c r="MDC25" s="66"/>
      <c r="MDE25" s="66"/>
      <c r="MDF25" s="66"/>
      <c r="MDG25" s="66"/>
      <c r="MDH25" s="66"/>
      <c r="MDI25" s="66"/>
      <c r="MDJ25" s="66"/>
      <c r="MEB25" s="66"/>
      <c r="MEC25" s="66"/>
      <c r="MEF25" s="66"/>
      <c r="MEI25" s="66"/>
      <c r="MEK25" s="66"/>
      <c r="MEM25" s="66"/>
      <c r="MEP25" s="66"/>
      <c r="MES25" s="66"/>
      <c r="MEV25" s="66"/>
      <c r="MEZ25" s="66"/>
      <c r="MFC25" s="66"/>
      <c r="MFF25" s="66"/>
      <c r="MFN25" s="66"/>
      <c r="MFZ25" s="66"/>
      <c r="MGA25" s="66"/>
      <c r="MGB25" s="66"/>
      <c r="MGC25" s="66"/>
      <c r="MGD25" s="66"/>
      <c r="MGE25" s="66"/>
      <c r="MGF25" s="66"/>
      <c r="MGG25" s="66"/>
      <c r="MGH25" s="66"/>
      <c r="MGI25" s="66"/>
      <c r="MGJ25" s="66"/>
      <c r="MGK25" s="66"/>
      <c r="MGL25" s="66"/>
      <c r="MGM25" s="66"/>
      <c r="MGN25" s="66"/>
      <c r="MGO25" s="66"/>
      <c r="MGP25" s="66"/>
      <c r="MGQ25" s="66"/>
      <c r="MGR25" s="66"/>
      <c r="MGS25" s="66"/>
      <c r="MGT25" s="66"/>
      <c r="MGU25" s="66"/>
      <c r="MGV25" s="66"/>
      <c r="MGW25" s="66"/>
      <c r="MGX25" s="66"/>
      <c r="MGY25" s="66"/>
      <c r="MHA25" s="66"/>
      <c r="MHB25" s="66"/>
      <c r="MHC25" s="66"/>
      <c r="MHD25" s="66"/>
      <c r="MHE25" s="66"/>
      <c r="MHF25" s="66"/>
      <c r="MHG25" s="66"/>
      <c r="MHH25" s="66"/>
      <c r="MHI25" s="66"/>
      <c r="MHJ25" s="66"/>
      <c r="MHK25" s="66"/>
      <c r="MHL25" s="66"/>
      <c r="MHM25" s="66"/>
      <c r="MHP25" s="66"/>
      <c r="MHS25" s="66"/>
      <c r="MHV25" s="66"/>
      <c r="MHY25" s="66"/>
      <c r="MIB25" s="66"/>
      <c r="MIE25" s="66"/>
      <c r="MIN25" s="66"/>
      <c r="MIQ25" s="66"/>
      <c r="MIT25" s="66"/>
      <c r="MIW25" s="66"/>
      <c r="MJF25" s="66"/>
      <c r="MJL25" s="66"/>
      <c r="MJO25" s="66"/>
      <c r="MJR25" s="66"/>
      <c r="MJU25" s="66"/>
      <c r="MKA25" s="66"/>
      <c r="MKJ25" s="66"/>
      <c r="MKL25" s="66"/>
      <c r="MKM25" s="66"/>
      <c r="MKO25" s="66"/>
      <c r="MKR25" s="66"/>
      <c r="MKU25" s="66"/>
      <c r="MKX25" s="66"/>
      <c r="MLA25" s="66"/>
      <c r="MLD25" s="66"/>
      <c r="MLF25" s="66"/>
      <c r="MLH25" s="66"/>
      <c r="MLK25" s="66"/>
      <c r="MLN25" s="66"/>
      <c r="MLQ25" s="66"/>
      <c r="MLT25" s="66"/>
      <c r="MLW25" s="66"/>
      <c r="MLZ25" s="66"/>
      <c r="MMC25" s="66"/>
      <c r="MME25" s="66"/>
      <c r="MMH25" s="66"/>
      <c r="MMN25" s="66"/>
      <c r="MMT25" s="66"/>
      <c r="MMW25" s="66"/>
      <c r="MMY25" s="66"/>
      <c r="MNA25" s="66"/>
      <c r="MNB25" s="66"/>
      <c r="MNC25" s="66"/>
      <c r="MND25" s="66"/>
      <c r="MNE25" s="66"/>
      <c r="MNF25" s="66"/>
      <c r="MNX25" s="66"/>
      <c r="MNY25" s="66"/>
      <c r="MOB25" s="66"/>
      <c r="MOE25" s="66"/>
      <c r="MOG25" s="66"/>
      <c r="MOI25" s="66"/>
      <c r="MOL25" s="66"/>
      <c r="MOO25" s="66"/>
      <c r="MOR25" s="66"/>
      <c r="MOV25" s="66"/>
      <c r="MOY25" s="66"/>
      <c r="MPB25" s="66"/>
      <c r="MPJ25" s="66"/>
      <c r="MPV25" s="66"/>
      <c r="MPW25" s="66"/>
      <c r="MPX25" s="66"/>
      <c r="MPY25" s="66"/>
      <c r="MPZ25" s="66"/>
      <c r="MQA25" s="66"/>
      <c r="MQB25" s="66"/>
      <c r="MQC25" s="66"/>
      <c r="MQD25" s="66"/>
      <c r="MQE25" s="66"/>
      <c r="MQF25" s="66"/>
      <c r="MQG25" s="66"/>
      <c r="MQH25" s="66"/>
      <c r="MQI25" s="66"/>
      <c r="MQJ25" s="66"/>
      <c r="MQK25" s="66"/>
      <c r="MQL25" s="66"/>
      <c r="MQM25" s="66"/>
      <c r="MQN25" s="66"/>
      <c r="MQO25" s="66"/>
      <c r="MQP25" s="66"/>
      <c r="MQQ25" s="66"/>
      <c r="MQR25" s="66"/>
      <c r="MQS25" s="66"/>
      <c r="MQT25" s="66"/>
      <c r="MQU25" s="66"/>
      <c r="MQW25" s="66"/>
      <c r="MQX25" s="66"/>
      <c r="MQY25" s="66"/>
      <c r="MQZ25" s="66"/>
      <c r="MRA25" s="66"/>
      <c r="MRB25" s="66"/>
      <c r="MRC25" s="66"/>
      <c r="MRD25" s="66"/>
      <c r="MRE25" s="66"/>
      <c r="MRF25" s="66"/>
      <c r="MRG25" s="66"/>
      <c r="MRH25" s="66"/>
      <c r="MRI25" s="66"/>
      <c r="MRL25" s="66"/>
      <c r="MRO25" s="66"/>
      <c r="MRR25" s="66"/>
      <c r="MRU25" s="66"/>
      <c r="MRX25" s="66"/>
      <c r="MSA25" s="66"/>
      <c r="MSJ25" s="66"/>
      <c r="MSM25" s="66"/>
      <c r="MSP25" s="66"/>
      <c r="MSS25" s="66"/>
      <c r="MTB25" s="66"/>
      <c r="MTH25" s="66"/>
      <c r="MTK25" s="66"/>
      <c r="MTN25" s="66"/>
      <c r="MTQ25" s="66"/>
      <c r="MTW25" s="66"/>
      <c r="MUF25" s="66"/>
      <c r="MUH25" s="66"/>
      <c r="MUI25" s="66"/>
      <c r="MUK25" s="66"/>
      <c r="MUN25" s="66"/>
      <c r="MUQ25" s="66"/>
      <c r="MUT25" s="66"/>
      <c r="MUW25" s="66"/>
      <c r="MUZ25" s="66"/>
      <c r="MVB25" s="66"/>
      <c r="MVD25" s="66"/>
      <c r="MVG25" s="66"/>
      <c r="MVJ25" s="66"/>
      <c r="MVM25" s="66"/>
      <c r="MVP25" s="66"/>
      <c r="MVS25" s="66"/>
      <c r="MVV25" s="66"/>
      <c r="MVY25" s="66"/>
      <c r="MWA25" s="66"/>
      <c r="MWD25" s="66"/>
      <c r="MWJ25" s="66"/>
      <c r="MWP25" s="66"/>
      <c r="MWS25" s="66"/>
      <c r="MWU25" s="66"/>
      <c r="MWW25" s="66"/>
      <c r="MWX25" s="66"/>
      <c r="MWY25" s="66"/>
      <c r="MWZ25" s="66"/>
      <c r="MXA25" s="66"/>
      <c r="MXB25" s="66"/>
      <c r="MXT25" s="66"/>
      <c r="MXU25" s="66"/>
      <c r="MXX25" s="66"/>
      <c r="MYA25" s="66"/>
      <c r="MYC25" s="66"/>
      <c r="MYE25" s="66"/>
      <c r="MYH25" s="66"/>
      <c r="MYK25" s="66"/>
      <c r="MYN25" s="66"/>
      <c r="MYR25" s="66"/>
      <c r="MYU25" s="66"/>
      <c r="MYX25" s="66"/>
      <c r="MZF25" s="66"/>
      <c r="MZR25" s="66"/>
      <c r="MZS25" s="66"/>
      <c r="MZT25" s="66"/>
      <c r="MZU25" s="66"/>
      <c r="MZV25" s="66"/>
      <c r="MZW25" s="66"/>
      <c r="MZX25" s="66"/>
      <c r="MZY25" s="66"/>
      <c r="MZZ25" s="66"/>
      <c r="NAA25" s="66"/>
      <c r="NAB25" s="66"/>
      <c r="NAC25" s="66"/>
      <c r="NAD25" s="66"/>
      <c r="NAE25" s="66"/>
      <c r="NAF25" s="66"/>
      <c r="NAG25" s="66"/>
      <c r="NAH25" s="66"/>
      <c r="NAI25" s="66"/>
      <c r="NAJ25" s="66"/>
      <c r="NAK25" s="66"/>
      <c r="NAL25" s="66"/>
      <c r="NAM25" s="66"/>
      <c r="NAN25" s="66"/>
      <c r="NAO25" s="66"/>
      <c r="NAP25" s="66"/>
      <c r="NAQ25" s="66"/>
      <c r="NAS25" s="66"/>
      <c r="NAT25" s="66"/>
      <c r="NAU25" s="66"/>
      <c r="NAV25" s="66"/>
      <c r="NAW25" s="66"/>
      <c r="NAX25" s="66"/>
      <c r="NAY25" s="66"/>
      <c r="NAZ25" s="66"/>
      <c r="NBA25" s="66"/>
      <c r="NBB25" s="66"/>
      <c r="NBC25" s="66"/>
      <c r="NBD25" s="66"/>
      <c r="NBE25" s="66"/>
      <c r="NBH25" s="66"/>
      <c r="NBK25" s="66"/>
      <c r="NBN25" s="66"/>
      <c r="NBQ25" s="66"/>
      <c r="NBT25" s="66"/>
      <c r="NBW25" s="66"/>
      <c r="NCF25" s="66"/>
      <c r="NCI25" s="66"/>
      <c r="NCL25" s="66"/>
      <c r="NCO25" s="66"/>
      <c r="NCX25" s="66"/>
      <c r="NDD25" s="66"/>
      <c r="NDG25" s="66"/>
      <c r="NDJ25" s="66"/>
      <c r="NDM25" s="66"/>
      <c r="NDS25" s="66"/>
      <c r="NEB25" s="66"/>
      <c r="NED25" s="66"/>
      <c r="NEE25" s="66"/>
      <c r="NEG25" s="66"/>
      <c r="NEJ25" s="66"/>
      <c r="NEM25" s="66"/>
      <c r="NEP25" s="66"/>
      <c r="NES25" s="66"/>
      <c r="NEV25" s="66"/>
      <c r="NEX25" s="66"/>
      <c r="NEZ25" s="66"/>
      <c r="NFC25" s="66"/>
      <c r="NFF25" s="66"/>
      <c r="NFI25" s="66"/>
      <c r="NFL25" s="66"/>
      <c r="NFO25" s="66"/>
      <c r="NFR25" s="66"/>
      <c r="NFU25" s="66"/>
      <c r="NFW25" s="66"/>
      <c r="NFZ25" s="66"/>
      <c r="NGF25" s="66"/>
      <c r="NGL25" s="66"/>
      <c r="NGO25" s="66"/>
      <c r="NGQ25" s="66"/>
      <c r="NGS25" s="66"/>
      <c r="NGT25" s="66"/>
      <c r="NGU25" s="66"/>
      <c r="NGV25" s="66"/>
      <c r="NGW25" s="66"/>
      <c r="NGX25" s="66"/>
      <c r="NHP25" s="66"/>
      <c r="NHQ25" s="66"/>
      <c r="NHT25" s="66"/>
      <c r="NHW25" s="66"/>
      <c r="NHY25" s="66"/>
      <c r="NIA25" s="66"/>
      <c r="NID25" s="66"/>
      <c r="NIG25" s="66"/>
      <c r="NIJ25" s="66"/>
      <c r="NIN25" s="66"/>
      <c r="NIQ25" s="66"/>
      <c r="NIT25" s="66"/>
      <c r="NJB25" s="66"/>
      <c r="NJN25" s="66"/>
      <c r="NJO25" s="66"/>
      <c r="NJP25" s="66"/>
      <c r="NJQ25" s="66"/>
      <c r="NJR25" s="66"/>
      <c r="NJS25" s="66"/>
      <c r="NJT25" s="66"/>
      <c r="NJU25" s="66"/>
      <c r="NJV25" s="66"/>
      <c r="NJW25" s="66"/>
      <c r="NJX25" s="66"/>
      <c r="NJY25" s="66"/>
      <c r="NJZ25" s="66"/>
      <c r="NKA25" s="66"/>
      <c r="NKB25" s="66"/>
      <c r="NKC25" s="66"/>
      <c r="NKD25" s="66"/>
      <c r="NKE25" s="66"/>
      <c r="NKF25" s="66"/>
      <c r="NKG25" s="66"/>
      <c r="NKH25" s="66"/>
      <c r="NKI25" s="66"/>
      <c r="NKJ25" s="66"/>
      <c r="NKK25" s="66"/>
      <c r="NKL25" s="66"/>
      <c r="NKM25" s="66"/>
      <c r="NKO25" s="66"/>
      <c r="NKP25" s="66"/>
      <c r="NKQ25" s="66"/>
      <c r="NKR25" s="66"/>
      <c r="NKS25" s="66"/>
      <c r="NKT25" s="66"/>
      <c r="NKU25" s="66"/>
      <c r="NKV25" s="66"/>
      <c r="NKW25" s="66"/>
      <c r="NKX25" s="66"/>
      <c r="NKY25" s="66"/>
      <c r="NKZ25" s="66"/>
      <c r="NLA25" s="66"/>
      <c r="NLD25" s="66"/>
      <c r="NLG25" s="66"/>
      <c r="NLJ25" s="66"/>
      <c r="NLM25" s="66"/>
      <c r="NLP25" s="66"/>
      <c r="NLS25" s="66"/>
      <c r="NMB25" s="66"/>
      <c r="NME25" s="66"/>
      <c r="NMH25" s="66"/>
      <c r="NMK25" s="66"/>
      <c r="NMT25" s="66"/>
      <c r="NMZ25" s="66"/>
      <c r="NNC25" s="66"/>
      <c r="NNF25" s="66"/>
      <c r="NNI25" s="66"/>
      <c r="NNO25" s="66"/>
      <c r="NNX25" s="66"/>
      <c r="NNZ25" s="66"/>
      <c r="NOA25" s="66"/>
      <c r="NOC25" s="66"/>
      <c r="NOF25" s="66"/>
      <c r="NOI25" s="66"/>
      <c r="NOL25" s="66"/>
      <c r="NOO25" s="66"/>
      <c r="NOR25" s="66"/>
      <c r="NOT25" s="66"/>
      <c r="NOV25" s="66"/>
      <c r="NOY25" s="66"/>
      <c r="NPB25" s="66"/>
      <c r="NPE25" s="66"/>
      <c r="NPH25" s="66"/>
      <c r="NPK25" s="66"/>
      <c r="NPN25" s="66"/>
      <c r="NPQ25" s="66"/>
      <c r="NPS25" s="66"/>
      <c r="NPV25" s="66"/>
      <c r="NQB25" s="66"/>
      <c r="NQH25" s="66"/>
      <c r="NQK25" s="66"/>
      <c r="NQM25" s="66"/>
      <c r="NQO25" s="66"/>
      <c r="NQP25" s="66"/>
      <c r="NQQ25" s="66"/>
      <c r="NQR25" s="66"/>
      <c r="NQS25" s="66"/>
      <c r="NQT25" s="66"/>
      <c r="NRL25" s="66"/>
      <c r="NRM25" s="66"/>
      <c r="NRP25" s="66"/>
      <c r="NRS25" s="66"/>
      <c r="NRU25" s="66"/>
      <c r="NRW25" s="66"/>
      <c r="NRZ25" s="66"/>
      <c r="NSC25" s="66"/>
      <c r="NSF25" s="66"/>
      <c r="NSJ25" s="66"/>
      <c r="NSM25" s="66"/>
      <c r="NSP25" s="66"/>
      <c r="NSX25" s="66"/>
      <c r="NTJ25" s="66"/>
      <c r="NTK25" s="66"/>
      <c r="NTL25" s="66"/>
      <c r="NTM25" s="66"/>
      <c r="NTN25" s="66"/>
      <c r="NTO25" s="66"/>
      <c r="NTP25" s="66"/>
      <c r="NTQ25" s="66"/>
      <c r="NTR25" s="66"/>
      <c r="NTS25" s="66"/>
      <c r="NTT25" s="66"/>
      <c r="NTU25" s="66"/>
      <c r="NTV25" s="66"/>
      <c r="NTW25" s="66"/>
      <c r="NTX25" s="66"/>
      <c r="NTY25" s="66"/>
      <c r="NTZ25" s="66"/>
      <c r="NUA25" s="66"/>
      <c r="NUB25" s="66"/>
      <c r="NUC25" s="66"/>
      <c r="NUD25" s="66"/>
      <c r="NUE25" s="66"/>
      <c r="NUF25" s="66"/>
      <c r="NUG25" s="66"/>
      <c r="NUH25" s="66"/>
      <c r="NUI25" s="66"/>
      <c r="NUK25" s="66"/>
      <c r="NUL25" s="66"/>
      <c r="NUM25" s="66"/>
      <c r="NUN25" s="66"/>
      <c r="NUO25" s="66"/>
      <c r="NUP25" s="66"/>
      <c r="NUQ25" s="66"/>
      <c r="NUR25" s="66"/>
      <c r="NUS25" s="66"/>
      <c r="NUT25" s="66"/>
      <c r="NUU25" s="66"/>
      <c r="NUV25" s="66"/>
      <c r="NUW25" s="66"/>
      <c r="NUZ25" s="66"/>
      <c r="NVC25" s="66"/>
      <c r="NVF25" s="66"/>
      <c r="NVI25" s="66"/>
      <c r="NVL25" s="66"/>
      <c r="NVO25" s="66"/>
      <c r="NVX25" s="66"/>
      <c r="NWA25" s="66"/>
      <c r="NWD25" s="66"/>
      <c r="NWG25" s="66"/>
      <c r="NWP25" s="66"/>
      <c r="NWV25" s="66"/>
      <c r="NWY25" s="66"/>
      <c r="NXB25" s="66"/>
      <c r="NXE25" s="66"/>
      <c r="NXK25" s="66"/>
      <c r="NXT25" s="66"/>
      <c r="NXV25" s="66"/>
      <c r="NXW25" s="66"/>
      <c r="NXY25" s="66"/>
      <c r="NYB25" s="66"/>
      <c r="NYE25" s="66"/>
      <c r="NYH25" s="66"/>
      <c r="NYK25" s="66"/>
      <c r="NYN25" s="66"/>
      <c r="NYP25" s="66"/>
      <c r="NYR25" s="66"/>
      <c r="NYU25" s="66"/>
      <c r="NYX25" s="66"/>
      <c r="NZA25" s="66"/>
      <c r="NZD25" s="66"/>
      <c r="NZG25" s="66"/>
      <c r="NZJ25" s="66"/>
      <c r="NZM25" s="66"/>
      <c r="NZO25" s="66"/>
      <c r="NZR25" s="66"/>
      <c r="NZX25" s="66"/>
      <c r="OAD25" s="66"/>
      <c r="OAG25" s="66"/>
      <c r="OAI25" s="66"/>
      <c r="OAK25" s="66"/>
      <c r="OAL25" s="66"/>
      <c r="OAM25" s="66"/>
      <c r="OAN25" s="66"/>
      <c r="OAO25" s="66"/>
      <c r="OAP25" s="66"/>
      <c r="OBH25" s="66"/>
      <c r="OBI25" s="66"/>
      <c r="OBL25" s="66"/>
      <c r="OBO25" s="66"/>
      <c r="OBQ25" s="66"/>
      <c r="OBS25" s="66"/>
      <c r="OBV25" s="66"/>
      <c r="OBY25" s="66"/>
      <c r="OCB25" s="66"/>
      <c r="OCF25" s="66"/>
      <c r="OCI25" s="66"/>
      <c r="OCL25" s="66"/>
      <c r="OCT25" s="66"/>
      <c r="ODF25" s="66"/>
      <c r="ODG25" s="66"/>
      <c r="ODH25" s="66"/>
      <c r="ODI25" s="66"/>
      <c r="ODJ25" s="66"/>
      <c r="ODK25" s="66"/>
      <c r="ODL25" s="66"/>
      <c r="ODM25" s="66"/>
      <c r="ODN25" s="66"/>
      <c r="ODO25" s="66"/>
      <c r="ODP25" s="66"/>
      <c r="ODQ25" s="66"/>
      <c r="ODR25" s="66"/>
      <c r="ODS25" s="66"/>
      <c r="ODT25" s="66"/>
      <c r="ODU25" s="66"/>
      <c r="ODV25" s="66"/>
      <c r="ODW25" s="66"/>
      <c r="ODX25" s="66"/>
      <c r="ODY25" s="66"/>
      <c r="ODZ25" s="66"/>
      <c r="OEA25" s="66"/>
      <c r="OEB25" s="66"/>
      <c r="OEC25" s="66"/>
      <c r="OED25" s="66"/>
      <c r="OEE25" s="66"/>
      <c r="OEG25" s="66"/>
      <c r="OEH25" s="66"/>
      <c r="OEI25" s="66"/>
      <c r="OEJ25" s="66"/>
      <c r="OEK25" s="66"/>
      <c r="OEL25" s="66"/>
      <c r="OEM25" s="66"/>
      <c r="OEN25" s="66"/>
      <c r="OEO25" s="66"/>
      <c r="OEP25" s="66"/>
      <c r="OEQ25" s="66"/>
      <c r="OER25" s="66"/>
      <c r="OES25" s="66"/>
      <c r="OEV25" s="66"/>
      <c r="OEY25" s="66"/>
      <c r="OFB25" s="66"/>
      <c r="OFE25" s="66"/>
      <c r="OFH25" s="66"/>
      <c r="OFK25" s="66"/>
      <c r="OFT25" s="66"/>
      <c r="OFW25" s="66"/>
      <c r="OFZ25" s="66"/>
      <c r="OGC25" s="66"/>
      <c r="OGL25" s="66"/>
      <c r="OGR25" s="66"/>
      <c r="OGU25" s="66"/>
      <c r="OGX25" s="66"/>
      <c r="OHA25" s="66"/>
      <c r="OHG25" s="66"/>
      <c r="OHP25" s="66"/>
      <c r="OHR25" s="66"/>
      <c r="OHS25" s="66"/>
      <c r="OHU25" s="66"/>
      <c r="OHX25" s="66"/>
      <c r="OIA25" s="66"/>
      <c r="OID25" s="66"/>
      <c r="OIG25" s="66"/>
      <c r="OIJ25" s="66"/>
      <c r="OIL25" s="66"/>
      <c r="OIN25" s="66"/>
      <c r="OIQ25" s="66"/>
      <c r="OIT25" s="66"/>
      <c r="OIW25" s="66"/>
      <c r="OIZ25" s="66"/>
      <c r="OJC25" s="66"/>
      <c r="OJF25" s="66"/>
      <c r="OJI25" s="66"/>
      <c r="OJK25" s="66"/>
      <c r="OJN25" s="66"/>
      <c r="OJT25" s="66"/>
      <c r="OJZ25" s="66"/>
      <c r="OKC25" s="66"/>
      <c r="OKE25" s="66"/>
      <c r="OKG25" s="66"/>
      <c r="OKH25" s="66"/>
      <c r="OKI25" s="66"/>
      <c r="OKJ25" s="66"/>
      <c r="OKK25" s="66"/>
      <c r="OKL25" s="66"/>
      <c r="OLD25" s="66"/>
      <c r="OLE25" s="66"/>
      <c r="OLH25" s="66"/>
      <c r="OLK25" s="66"/>
      <c r="OLM25" s="66"/>
      <c r="OLO25" s="66"/>
      <c r="OLR25" s="66"/>
      <c r="OLU25" s="66"/>
      <c r="OLX25" s="66"/>
      <c r="OMB25" s="66"/>
      <c r="OME25" s="66"/>
      <c r="OMH25" s="66"/>
      <c r="OMP25" s="66"/>
      <c r="ONB25" s="66"/>
      <c r="ONC25" s="66"/>
      <c r="OND25" s="66"/>
      <c r="ONE25" s="66"/>
      <c r="ONF25" s="66"/>
      <c r="ONG25" s="66"/>
      <c r="ONH25" s="66"/>
      <c r="ONI25" s="66"/>
      <c r="ONJ25" s="66"/>
      <c r="ONK25" s="66"/>
      <c r="ONL25" s="66"/>
      <c r="ONM25" s="66"/>
      <c r="ONN25" s="66"/>
      <c r="ONO25" s="66"/>
      <c r="ONP25" s="66"/>
      <c r="ONQ25" s="66"/>
      <c r="ONR25" s="66"/>
      <c r="ONS25" s="66"/>
      <c r="ONT25" s="66"/>
      <c r="ONU25" s="66"/>
      <c r="ONV25" s="66"/>
      <c r="ONW25" s="66"/>
      <c r="ONX25" s="66"/>
      <c r="ONY25" s="66"/>
      <c r="ONZ25" s="66"/>
      <c r="OOA25" s="66"/>
      <c r="OOC25" s="66"/>
      <c r="OOD25" s="66"/>
      <c r="OOE25" s="66"/>
      <c r="OOF25" s="66"/>
      <c r="OOG25" s="66"/>
      <c r="OOH25" s="66"/>
      <c r="OOI25" s="66"/>
      <c r="OOJ25" s="66"/>
      <c r="OOK25" s="66"/>
      <c r="OOL25" s="66"/>
      <c r="OOM25" s="66"/>
      <c r="OON25" s="66"/>
      <c r="OOO25" s="66"/>
      <c r="OOR25" s="66"/>
      <c r="OOU25" s="66"/>
      <c r="OOX25" s="66"/>
      <c r="OPA25" s="66"/>
      <c r="OPD25" s="66"/>
      <c r="OPG25" s="66"/>
      <c r="OPP25" s="66"/>
      <c r="OPS25" s="66"/>
      <c r="OPV25" s="66"/>
      <c r="OPY25" s="66"/>
      <c r="OQH25" s="66"/>
      <c r="OQN25" s="66"/>
      <c r="OQQ25" s="66"/>
      <c r="OQT25" s="66"/>
      <c r="OQW25" s="66"/>
      <c r="ORC25" s="66"/>
      <c r="ORL25" s="66"/>
      <c r="ORN25" s="66"/>
      <c r="ORO25" s="66"/>
      <c r="ORQ25" s="66"/>
      <c r="ORT25" s="66"/>
      <c r="ORW25" s="66"/>
      <c r="ORZ25" s="66"/>
      <c r="OSC25" s="66"/>
      <c r="OSF25" s="66"/>
      <c r="OSH25" s="66"/>
      <c r="OSJ25" s="66"/>
      <c r="OSM25" s="66"/>
      <c r="OSP25" s="66"/>
      <c r="OSS25" s="66"/>
      <c r="OSV25" s="66"/>
      <c r="OSY25" s="66"/>
      <c r="OTB25" s="66"/>
      <c r="OTE25" s="66"/>
      <c r="OTG25" s="66"/>
      <c r="OTJ25" s="66"/>
      <c r="OTP25" s="66"/>
      <c r="OTV25" s="66"/>
      <c r="OTY25" s="66"/>
      <c r="OUA25" s="66"/>
      <c r="OUC25" s="66"/>
      <c r="OUD25" s="66"/>
      <c r="OUE25" s="66"/>
      <c r="OUF25" s="66"/>
      <c r="OUG25" s="66"/>
      <c r="OUH25" s="66"/>
      <c r="OUZ25" s="66"/>
      <c r="OVA25" s="66"/>
      <c r="OVD25" s="66"/>
      <c r="OVG25" s="66"/>
      <c r="OVI25" s="66"/>
      <c r="OVK25" s="66"/>
      <c r="OVN25" s="66"/>
      <c r="OVQ25" s="66"/>
      <c r="OVT25" s="66"/>
      <c r="OVX25" s="66"/>
      <c r="OWA25" s="66"/>
      <c r="OWD25" s="66"/>
      <c r="OWL25" s="66"/>
      <c r="OWX25" s="66"/>
      <c r="OWY25" s="66"/>
      <c r="OWZ25" s="66"/>
      <c r="OXA25" s="66"/>
      <c r="OXB25" s="66"/>
      <c r="OXC25" s="66"/>
      <c r="OXD25" s="66"/>
      <c r="OXE25" s="66"/>
      <c r="OXF25" s="66"/>
      <c r="OXG25" s="66"/>
      <c r="OXH25" s="66"/>
      <c r="OXI25" s="66"/>
      <c r="OXJ25" s="66"/>
      <c r="OXK25" s="66"/>
      <c r="OXL25" s="66"/>
      <c r="OXM25" s="66"/>
      <c r="OXN25" s="66"/>
      <c r="OXO25" s="66"/>
      <c r="OXP25" s="66"/>
      <c r="OXQ25" s="66"/>
      <c r="OXR25" s="66"/>
      <c r="OXS25" s="66"/>
      <c r="OXT25" s="66"/>
      <c r="OXU25" s="66"/>
      <c r="OXV25" s="66"/>
      <c r="OXW25" s="66"/>
      <c r="OXY25" s="66"/>
      <c r="OXZ25" s="66"/>
      <c r="OYA25" s="66"/>
      <c r="OYB25" s="66"/>
      <c r="OYC25" s="66"/>
      <c r="OYD25" s="66"/>
      <c r="OYE25" s="66"/>
      <c r="OYF25" s="66"/>
      <c r="OYG25" s="66"/>
      <c r="OYH25" s="66"/>
      <c r="OYI25" s="66"/>
      <c r="OYJ25" s="66"/>
      <c r="OYK25" s="66"/>
      <c r="OYN25" s="66"/>
      <c r="OYQ25" s="66"/>
      <c r="OYT25" s="66"/>
      <c r="OYW25" s="66"/>
      <c r="OYZ25" s="66"/>
      <c r="OZC25" s="66"/>
      <c r="OZL25" s="66"/>
      <c r="OZO25" s="66"/>
      <c r="OZR25" s="66"/>
      <c r="OZU25" s="66"/>
      <c r="PAD25" s="66"/>
      <c r="PAJ25" s="66"/>
      <c r="PAM25" s="66"/>
      <c r="PAP25" s="66"/>
      <c r="PAS25" s="66"/>
      <c r="PAY25" s="66"/>
      <c r="PBH25" s="66"/>
      <c r="PBJ25" s="66"/>
      <c r="PBK25" s="66"/>
      <c r="PBM25" s="66"/>
      <c r="PBP25" s="66"/>
      <c r="PBS25" s="66"/>
      <c r="PBV25" s="66"/>
      <c r="PBY25" s="66"/>
      <c r="PCB25" s="66"/>
      <c r="PCD25" s="66"/>
      <c r="PCF25" s="66"/>
      <c r="PCI25" s="66"/>
      <c r="PCL25" s="66"/>
      <c r="PCO25" s="66"/>
      <c r="PCR25" s="66"/>
      <c r="PCU25" s="66"/>
      <c r="PCX25" s="66"/>
      <c r="PDA25" s="66"/>
      <c r="PDC25" s="66"/>
      <c r="PDF25" s="66"/>
      <c r="PDL25" s="66"/>
      <c r="PDR25" s="66"/>
      <c r="PDU25" s="66"/>
      <c r="PDW25" s="66"/>
      <c r="PDY25" s="66"/>
      <c r="PDZ25" s="66"/>
      <c r="PEA25" s="66"/>
      <c r="PEB25" s="66"/>
      <c r="PEC25" s="66"/>
      <c r="PED25" s="66"/>
      <c r="PEV25" s="66"/>
      <c r="PEW25" s="66"/>
      <c r="PEZ25" s="66"/>
      <c r="PFC25" s="66"/>
      <c r="PFE25" s="66"/>
      <c r="PFG25" s="66"/>
      <c r="PFJ25" s="66"/>
      <c r="PFM25" s="66"/>
      <c r="PFP25" s="66"/>
      <c r="PFT25" s="66"/>
      <c r="PFW25" s="66"/>
      <c r="PFZ25" s="66"/>
      <c r="PGH25" s="66"/>
      <c r="PGT25" s="66"/>
      <c r="PGU25" s="66"/>
      <c r="PGV25" s="66"/>
      <c r="PGW25" s="66"/>
      <c r="PGX25" s="66"/>
      <c r="PGY25" s="66"/>
      <c r="PGZ25" s="66"/>
      <c r="PHA25" s="66"/>
      <c r="PHB25" s="66"/>
      <c r="PHC25" s="66"/>
      <c r="PHD25" s="66"/>
      <c r="PHE25" s="66"/>
      <c r="PHF25" s="66"/>
      <c r="PHG25" s="66"/>
      <c r="PHH25" s="66"/>
      <c r="PHI25" s="66"/>
      <c r="PHJ25" s="66"/>
      <c r="PHK25" s="66"/>
      <c r="PHL25" s="66"/>
      <c r="PHM25" s="66"/>
      <c r="PHN25" s="66"/>
      <c r="PHO25" s="66"/>
      <c r="PHP25" s="66"/>
      <c r="PHQ25" s="66"/>
      <c r="PHR25" s="66"/>
      <c r="PHS25" s="66"/>
      <c r="PHU25" s="66"/>
      <c r="PHV25" s="66"/>
      <c r="PHW25" s="66"/>
      <c r="PHX25" s="66"/>
      <c r="PHY25" s="66"/>
      <c r="PHZ25" s="66"/>
      <c r="PIA25" s="66"/>
      <c r="PIB25" s="66"/>
      <c r="PIC25" s="66"/>
      <c r="PID25" s="66"/>
      <c r="PIE25" s="66"/>
      <c r="PIF25" s="66"/>
      <c r="PIG25" s="66"/>
      <c r="PIJ25" s="66"/>
      <c r="PIM25" s="66"/>
      <c r="PIP25" s="66"/>
      <c r="PIS25" s="66"/>
      <c r="PIV25" s="66"/>
      <c r="PIY25" s="66"/>
      <c r="PJH25" s="66"/>
      <c r="PJK25" s="66"/>
      <c r="PJN25" s="66"/>
      <c r="PJQ25" s="66"/>
      <c r="PJZ25" s="66"/>
      <c r="PKF25" s="66"/>
      <c r="PKI25" s="66"/>
      <c r="PKL25" s="66"/>
      <c r="PKO25" s="66"/>
      <c r="PKU25" s="66"/>
      <c r="PLD25" s="66"/>
      <c r="PLF25" s="66"/>
      <c r="PLG25" s="66"/>
      <c r="PLI25" s="66"/>
      <c r="PLL25" s="66"/>
      <c r="PLO25" s="66"/>
      <c r="PLR25" s="66"/>
      <c r="PLU25" s="66"/>
      <c r="PLX25" s="66"/>
      <c r="PLZ25" s="66"/>
      <c r="PMB25" s="66"/>
      <c r="PME25" s="66"/>
      <c r="PMH25" s="66"/>
      <c r="PMK25" s="66"/>
      <c r="PMN25" s="66"/>
      <c r="PMQ25" s="66"/>
      <c r="PMT25" s="66"/>
      <c r="PMW25" s="66"/>
      <c r="PMY25" s="66"/>
      <c r="PNB25" s="66"/>
      <c r="PNH25" s="66"/>
      <c r="PNN25" s="66"/>
      <c r="PNQ25" s="66"/>
      <c r="PNS25" s="66"/>
      <c r="PNU25" s="66"/>
      <c r="PNV25" s="66"/>
      <c r="PNW25" s="66"/>
      <c r="PNX25" s="66"/>
      <c r="PNY25" s="66"/>
      <c r="PNZ25" s="66"/>
      <c r="POR25" s="66"/>
      <c r="POS25" s="66"/>
      <c r="POV25" s="66"/>
      <c r="POY25" s="66"/>
      <c r="PPA25" s="66"/>
      <c r="PPC25" s="66"/>
      <c r="PPF25" s="66"/>
      <c r="PPI25" s="66"/>
      <c r="PPL25" s="66"/>
      <c r="PPP25" s="66"/>
      <c r="PPS25" s="66"/>
      <c r="PPV25" s="66"/>
      <c r="PQD25" s="66"/>
      <c r="PQP25" s="66"/>
      <c r="PQQ25" s="66"/>
      <c r="PQR25" s="66"/>
      <c r="PQS25" s="66"/>
      <c r="PQT25" s="66"/>
      <c r="PQU25" s="66"/>
      <c r="PQV25" s="66"/>
      <c r="PQW25" s="66"/>
      <c r="PQX25" s="66"/>
      <c r="PQY25" s="66"/>
      <c r="PQZ25" s="66"/>
      <c r="PRA25" s="66"/>
      <c r="PRB25" s="66"/>
      <c r="PRC25" s="66"/>
      <c r="PRD25" s="66"/>
      <c r="PRE25" s="66"/>
      <c r="PRF25" s="66"/>
      <c r="PRG25" s="66"/>
      <c r="PRH25" s="66"/>
      <c r="PRI25" s="66"/>
      <c r="PRJ25" s="66"/>
      <c r="PRK25" s="66"/>
      <c r="PRL25" s="66"/>
      <c r="PRM25" s="66"/>
      <c r="PRN25" s="66"/>
      <c r="PRO25" s="66"/>
      <c r="PRQ25" s="66"/>
      <c r="PRR25" s="66"/>
      <c r="PRS25" s="66"/>
      <c r="PRT25" s="66"/>
      <c r="PRU25" s="66"/>
      <c r="PRV25" s="66"/>
      <c r="PRW25" s="66"/>
      <c r="PRX25" s="66"/>
      <c r="PRY25" s="66"/>
      <c r="PRZ25" s="66"/>
      <c r="PSA25" s="66"/>
      <c r="PSB25" s="66"/>
      <c r="PSC25" s="66"/>
      <c r="PSF25" s="66"/>
      <c r="PSI25" s="66"/>
      <c r="PSL25" s="66"/>
      <c r="PSO25" s="66"/>
      <c r="PSR25" s="66"/>
      <c r="PSU25" s="66"/>
      <c r="PTD25" s="66"/>
      <c r="PTG25" s="66"/>
      <c r="PTJ25" s="66"/>
      <c r="PTM25" s="66"/>
      <c r="PTV25" s="66"/>
      <c r="PUB25" s="66"/>
      <c r="PUE25" s="66"/>
      <c r="PUH25" s="66"/>
      <c r="PUK25" s="66"/>
      <c r="PUQ25" s="66"/>
      <c r="PUZ25" s="66"/>
      <c r="PVB25" s="66"/>
      <c r="PVC25" s="66"/>
      <c r="PVE25" s="66"/>
      <c r="PVH25" s="66"/>
      <c r="PVK25" s="66"/>
      <c r="PVN25" s="66"/>
      <c r="PVQ25" s="66"/>
      <c r="PVT25" s="66"/>
      <c r="PVV25" s="66"/>
      <c r="PVX25" s="66"/>
      <c r="PWA25" s="66"/>
      <c r="PWD25" s="66"/>
      <c r="PWG25" s="66"/>
      <c r="PWJ25" s="66"/>
      <c r="PWM25" s="66"/>
      <c r="PWP25" s="66"/>
      <c r="PWS25" s="66"/>
      <c r="PWU25" s="66"/>
      <c r="PWX25" s="66"/>
      <c r="PXD25" s="66"/>
      <c r="PXJ25" s="66"/>
      <c r="PXM25" s="66"/>
      <c r="PXO25" s="66"/>
      <c r="PXQ25" s="66"/>
      <c r="PXR25" s="66"/>
      <c r="PXS25" s="66"/>
      <c r="PXT25" s="66"/>
      <c r="PXU25" s="66"/>
      <c r="PXV25" s="66"/>
      <c r="PYN25" s="66"/>
      <c r="PYO25" s="66"/>
      <c r="PYR25" s="66"/>
      <c r="PYU25" s="66"/>
      <c r="PYW25" s="66"/>
      <c r="PYY25" s="66"/>
      <c r="PZB25" s="66"/>
      <c r="PZE25" s="66"/>
      <c r="PZH25" s="66"/>
      <c r="PZL25" s="66"/>
      <c r="PZO25" s="66"/>
      <c r="PZR25" s="66"/>
      <c r="PZZ25" s="66"/>
      <c r="QAL25" s="66"/>
      <c r="QAM25" s="66"/>
      <c r="QAN25" s="66"/>
      <c r="QAO25" s="66"/>
      <c r="QAP25" s="66"/>
      <c r="QAQ25" s="66"/>
      <c r="QAR25" s="66"/>
      <c r="QAS25" s="66"/>
      <c r="QAT25" s="66"/>
      <c r="QAU25" s="66"/>
      <c r="QAV25" s="66"/>
      <c r="QAW25" s="66"/>
      <c r="QAX25" s="66"/>
      <c r="QAY25" s="66"/>
      <c r="QAZ25" s="66"/>
      <c r="QBA25" s="66"/>
      <c r="QBB25" s="66"/>
      <c r="QBC25" s="66"/>
      <c r="QBD25" s="66"/>
      <c r="QBE25" s="66"/>
      <c r="QBF25" s="66"/>
      <c r="QBG25" s="66"/>
      <c r="QBH25" s="66"/>
      <c r="QBI25" s="66"/>
      <c r="QBJ25" s="66"/>
      <c r="QBK25" s="66"/>
      <c r="QBM25" s="66"/>
      <c r="QBN25" s="66"/>
      <c r="QBO25" s="66"/>
      <c r="QBP25" s="66"/>
      <c r="QBQ25" s="66"/>
      <c r="QBR25" s="66"/>
      <c r="QBS25" s="66"/>
      <c r="QBT25" s="66"/>
      <c r="QBU25" s="66"/>
      <c r="QBV25" s="66"/>
      <c r="QBW25" s="66"/>
      <c r="QBX25" s="66"/>
      <c r="QBY25" s="66"/>
      <c r="QCB25" s="66"/>
      <c r="QCE25" s="66"/>
      <c r="QCH25" s="66"/>
      <c r="QCK25" s="66"/>
      <c r="QCN25" s="66"/>
      <c r="QCQ25" s="66"/>
      <c r="QCZ25" s="66"/>
      <c r="QDC25" s="66"/>
      <c r="QDF25" s="66"/>
      <c r="QDI25" s="66"/>
      <c r="QDR25" s="66"/>
      <c r="QDX25" s="66"/>
      <c r="QEA25" s="66"/>
      <c r="QED25" s="66"/>
      <c r="QEG25" s="66"/>
      <c r="QEM25" s="66"/>
      <c r="QEV25" s="66"/>
      <c r="QEX25" s="66"/>
      <c r="QEY25" s="66"/>
      <c r="QFA25" s="66"/>
      <c r="QFD25" s="66"/>
      <c r="QFG25" s="66"/>
      <c r="QFJ25" s="66"/>
      <c r="QFM25" s="66"/>
      <c r="QFP25" s="66"/>
      <c r="QFR25" s="66"/>
      <c r="QFT25" s="66"/>
      <c r="QFW25" s="66"/>
      <c r="QFZ25" s="66"/>
      <c r="QGC25" s="66"/>
      <c r="QGF25" s="66"/>
      <c r="QGI25" s="66"/>
      <c r="QGL25" s="66"/>
      <c r="QGO25" s="66"/>
      <c r="QGQ25" s="66"/>
      <c r="QGT25" s="66"/>
      <c r="QGZ25" s="66"/>
      <c r="QHF25" s="66"/>
      <c r="QHI25" s="66"/>
      <c r="QHK25" s="66"/>
      <c r="QHM25" s="66"/>
      <c r="QHN25" s="66"/>
      <c r="QHO25" s="66"/>
      <c r="QHP25" s="66"/>
      <c r="QHQ25" s="66"/>
      <c r="QHR25" s="66"/>
      <c r="QIJ25" s="66"/>
      <c r="QIK25" s="66"/>
      <c r="QIN25" s="66"/>
      <c r="QIQ25" s="66"/>
      <c r="QIS25" s="66"/>
      <c r="QIU25" s="66"/>
      <c r="QIX25" s="66"/>
      <c r="QJA25" s="66"/>
      <c r="QJD25" s="66"/>
      <c r="QJH25" s="66"/>
      <c r="QJK25" s="66"/>
      <c r="QJN25" s="66"/>
      <c r="QJV25" s="66"/>
      <c r="QKH25" s="66"/>
      <c r="QKI25" s="66"/>
      <c r="QKJ25" s="66"/>
      <c r="QKK25" s="66"/>
      <c r="QKL25" s="66"/>
      <c r="QKM25" s="66"/>
      <c r="QKN25" s="66"/>
      <c r="QKO25" s="66"/>
      <c r="QKP25" s="66"/>
      <c r="QKQ25" s="66"/>
      <c r="QKR25" s="66"/>
      <c r="QKS25" s="66"/>
      <c r="QKT25" s="66"/>
      <c r="QKU25" s="66"/>
      <c r="QKV25" s="66"/>
      <c r="QKW25" s="66"/>
      <c r="QKX25" s="66"/>
      <c r="QKY25" s="66"/>
      <c r="QKZ25" s="66"/>
      <c r="QLA25" s="66"/>
      <c r="QLB25" s="66"/>
      <c r="QLC25" s="66"/>
      <c r="QLD25" s="66"/>
      <c r="QLE25" s="66"/>
      <c r="QLF25" s="66"/>
      <c r="QLG25" s="66"/>
      <c r="QLI25" s="66"/>
      <c r="QLJ25" s="66"/>
      <c r="QLK25" s="66"/>
      <c r="QLL25" s="66"/>
      <c r="QLM25" s="66"/>
      <c r="QLN25" s="66"/>
      <c r="QLO25" s="66"/>
      <c r="QLP25" s="66"/>
      <c r="QLQ25" s="66"/>
      <c r="QLR25" s="66"/>
      <c r="QLS25" s="66"/>
      <c r="QLT25" s="66"/>
      <c r="QLU25" s="66"/>
      <c r="QLX25" s="66"/>
      <c r="QMA25" s="66"/>
      <c r="QMD25" s="66"/>
      <c r="QMG25" s="66"/>
      <c r="QMJ25" s="66"/>
      <c r="QMM25" s="66"/>
      <c r="QMV25" s="66"/>
      <c r="QMY25" s="66"/>
      <c r="QNB25" s="66"/>
      <c r="QNE25" s="66"/>
      <c r="QNN25" s="66"/>
      <c r="QNT25" s="66"/>
      <c r="QNW25" s="66"/>
      <c r="QNZ25" s="66"/>
      <c r="QOC25" s="66"/>
      <c r="QOI25" s="66"/>
      <c r="QOR25" s="66"/>
      <c r="QOT25" s="66"/>
      <c r="QOU25" s="66"/>
      <c r="QOW25" s="66"/>
      <c r="QOZ25" s="66"/>
      <c r="QPC25" s="66"/>
      <c r="QPF25" s="66"/>
      <c r="QPI25" s="66"/>
      <c r="QPL25" s="66"/>
      <c r="QPN25" s="66"/>
      <c r="QPP25" s="66"/>
      <c r="QPS25" s="66"/>
      <c r="QPV25" s="66"/>
      <c r="QPY25" s="66"/>
      <c r="QQB25" s="66"/>
      <c r="QQE25" s="66"/>
      <c r="QQH25" s="66"/>
      <c r="QQK25" s="66"/>
      <c r="QQM25" s="66"/>
      <c r="QQP25" s="66"/>
      <c r="QQV25" s="66"/>
      <c r="QRB25" s="66"/>
      <c r="QRE25" s="66"/>
      <c r="QRG25" s="66"/>
      <c r="QRI25" s="66"/>
      <c r="QRJ25" s="66"/>
      <c r="QRK25" s="66"/>
      <c r="QRL25" s="66"/>
      <c r="QRM25" s="66"/>
      <c r="QRN25" s="66"/>
      <c r="QSF25" s="66"/>
      <c r="QSG25" s="66"/>
      <c r="QSJ25" s="66"/>
      <c r="QSM25" s="66"/>
      <c r="QSO25" s="66"/>
      <c r="QSQ25" s="66"/>
      <c r="QST25" s="66"/>
      <c r="QSW25" s="66"/>
      <c r="QSZ25" s="66"/>
      <c r="QTD25" s="66"/>
      <c r="QTG25" s="66"/>
      <c r="QTJ25" s="66"/>
      <c r="QTR25" s="66"/>
      <c r="QUD25" s="66"/>
      <c r="QUE25" s="66"/>
      <c r="QUF25" s="66"/>
      <c r="QUG25" s="66"/>
      <c r="QUH25" s="66"/>
      <c r="QUI25" s="66"/>
      <c r="QUJ25" s="66"/>
      <c r="QUK25" s="66"/>
      <c r="QUL25" s="66"/>
      <c r="QUM25" s="66"/>
      <c r="QUN25" s="66"/>
      <c r="QUO25" s="66"/>
      <c r="QUP25" s="66"/>
      <c r="QUQ25" s="66"/>
      <c r="QUR25" s="66"/>
      <c r="QUS25" s="66"/>
      <c r="QUT25" s="66"/>
      <c r="QUU25" s="66"/>
      <c r="QUV25" s="66"/>
      <c r="QUW25" s="66"/>
      <c r="QUX25" s="66"/>
      <c r="QUY25" s="66"/>
      <c r="QUZ25" s="66"/>
      <c r="QVA25" s="66"/>
      <c r="QVB25" s="66"/>
      <c r="QVC25" s="66"/>
      <c r="QVE25" s="66"/>
      <c r="QVF25" s="66"/>
      <c r="QVG25" s="66"/>
      <c r="QVH25" s="66"/>
      <c r="QVI25" s="66"/>
      <c r="QVJ25" s="66"/>
      <c r="QVK25" s="66"/>
      <c r="QVL25" s="66"/>
      <c r="QVM25" s="66"/>
      <c r="QVN25" s="66"/>
      <c r="QVO25" s="66"/>
      <c r="QVP25" s="66"/>
      <c r="QVQ25" s="66"/>
      <c r="QVT25" s="66"/>
      <c r="QVW25" s="66"/>
      <c r="QVZ25" s="66"/>
      <c r="QWC25" s="66"/>
      <c r="QWF25" s="66"/>
      <c r="QWI25" s="66"/>
      <c r="QWR25" s="66"/>
      <c r="QWU25" s="66"/>
      <c r="QWX25" s="66"/>
      <c r="QXA25" s="66"/>
      <c r="QXJ25" s="66"/>
      <c r="QXP25" s="66"/>
      <c r="QXS25" s="66"/>
      <c r="QXV25" s="66"/>
      <c r="QXY25" s="66"/>
      <c r="QYE25" s="66"/>
      <c r="QYN25" s="66"/>
      <c r="QYP25" s="66"/>
      <c r="QYQ25" s="66"/>
      <c r="QYS25" s="66"/>
      <c r="QYV25" s="66"/>
      <c r="QYY25" s="66"/>
      <c r="QZB25" s="66"/>
      <c r="QZE25" s="66"/>
      <c r="QZH25" s="66"/>
      <c r="QZJ25" s="66"/>
      <c r="QZL25" s="66"/>
      <c r="QZO25" s="66"/>
      <c r="QZR25" s="66"/>
      <c r="QZU25" s="66"/>
      <c r="QZX25" s="66"/>
      <c r="RAA25" s="66"/>
      <c r="RAD25" s="66"/>
      <c r="RAG25" s="66"/>
      <c r="RAI25" s="66"/>
      <c r="RAL25" s="66"/>
      <c r="RAR25" s="66"/>
      <c r="RAX25" s="66"/>
      <c r="RBA25" s="66"/>
      <c r="RBC25" s="66"/>
      <c r="RBE25" s="66"/>
      <c r="RBF25" s="66"/>
      <c r="RBG25" s="66"/>
      <c r="RBH25" s="66"/>
      <c r="RBI25" s="66"/>
      <c r="RBJ25" s="66"/>
      <c r="RCB25" s="66"/>
      <c r="RCC25" s="66"/>
      <c r="RCF25" s="66"/>
      <c r="RCI25" s="66"/>
      <c r="RCK25" s="66"/>
      <c r="RCM25" s="66"/>
      <c r="RCP25" s="66"/>
      <c r="RCS25" s="66"/>
      <c r="RCV25" s="66"/>
      <c r="RCZ25" s="66"/>
      <c r="RDC25" s="66"/>
      <c r="RDF25" s="66"/>
      <c r="RDN25" s="66"/>
      <c r="RDZ25" s="66"/>
      <c r="REA25" s="66"/>
      <c r="REB25" s="66"/>
      <c r="REC25" s="66"/>
      <c r="RED25" s="66"/>
      <c r="REE25" s="66"/>
      <c r="REF25" s="66"/>
      <c r="REG25" s="66"/>
      <c r="REH25" s="66"/>
      <c r="REI25" s="66"/>
      <c r="REJ25" s="66"/>
      <c r="REK25" s="66"/>
      <c r="REL25" s="66"/>
      <c r="REM25" s="66"/>
      <c r="REN25" s="66"/>
      <c r="REO25" s="66"/>
      <c r="REP25" s="66"/>
      <c r="REQ25" s="66"/>
      <c r="RER25" s="66"/>
      <c r="RES25" s="66"/>
      <c r="RET25" s="66"/>
      <c r="REU25" s="66"/>
      <c r="REV25" s="66"/>
      <c r="REW25" s="66"/>
      <c r="REX25" s="66"/>
      <c r="REY25" s="66"/>
      <c r="RFA25" s="66"/>
      <c r="RFB25" s="66"/>
      <c r="RFC25" s="66"/>
      <c r="RFD25" s="66"/>
      <c r="RFE25" s="66"/>
      <c r="RFF25" s="66"/>
      <c r="RFG25" s="66"/>
      <c r="RFH25" s="66"/>
      <c r="RFI25" s="66"/>
      <c r="RFJ25" s="66"/>
      <c r="RFK25" s="66"/>
      <c r="RFL25" s="66"/>
      <c r="RFM25" s="66"/>
      <c r="RFP25" s="66"/>
      <c r="RFS25" s="66"/>
      <c r="RFV25" s="66"/>
      <c r="RFY25" s="66"/>
      <c r="RGB25" s="66"/>
      <c r="RGE25" s="66"/>
      <c r="RGN25" s="66"/>
      <c r="RGQ25" s="66"/>
      <c r="RGT25" s="66"/>
      <c r="RGW25" s="66"/>
      <c r="RHF25" s="66"/>
      <c r="RHL25" s="66"/>
      <c r="RHO25" s="66"/>
      <c r="RHR25" s="66"/>
      <c r="RHU25" s="66"/>
      <c r="RIA25" s="66"/>
      <c r="RIJ25" s="66"/>
      <c r="RIL25" s="66"/>
      <c r="RIM25" s="66"/>
      <c r="RIO25" s="66"/>
      <c r="RIR25" s="66"/>
      <c r="RIU25" s="66"/>
      <c r="RIX25" s="66"/>
      <c r="RJA25" s="66"/>
      <c r="RJD25" s="66"/>
      <c r="RJF25" s="66"/>
      <c r="RJH25" s="66"/>
      <c r="RJK25" s="66"/>
      <c r="RJN25" s="66"/>
      <c r="RJQ25" s="66"/>
      <c r="RJT25" s="66"/>
      <c r="RJW25" s="66"/>
      <c r="RJZ25" s="66"/>
      <c r="RKC25" s="66"/>
      <c r="RKE25" s="66"/>
      <c r="RKH25" s="66"/>
      <c r="RKN25" s="66"/>
      <c r="RKT25" s="66"/>
      <c r="RKW25" s="66"/>
      <c r="RKY25" s="66"/>
      <c r="RLA25" s="66"/>
      <c r="RLB25" s="66"/>
      <c r="RLC25" s="66"/>
      <c r="RLD25" s="66"/>
      <c r="RLE25" s="66"/>
      <c r="RLF25" s="66"/>
      <c r="RLX25" s="66"/>
      <c r="RLY25" s="66"/>
      <c r="RMB25" s="66"/>
      <c r="RME25" s="66"/>
      <c r="RMG25" s="66"/>
      <c r="RMI25" s="66"/>
      <c r="RML25" s="66"/>
      <c r="RMO25" s="66"/>
      <c r="RMR25" s="66"/>
      <c r="RMV25" s="66"/>
      <c r="RMY25" s="66"/>
      <c r="RNB25" s="66"/>
      <c r="RNJ25" s="66"/>
      <c r="RNV25" s="66"/>
      <c r="RNW25" s="66"/>
      <c r="RNX25" s="66"/>
      <c r="RNY25" s="66"/>
      <c r="RNZ25" s="66"/>
      <c r="ROA25" s="66"/>
      <c r="ROB25" s="66"/>
      <c r="ROC25" s="66"/>
      <c r="ROD25" s="66"/>
      <c r="ROE25" s="66"/>
      <c r="ROF25" s="66"/>
      <c r="ROG25" s="66"/>
      <c r="ROH25" s="66"/>
      <c r="ROI25" s="66"/>
      <c r="ROJ25" s="66"/>
      <c r="ROK25" s="66"/>
      <c r="ROL25" s="66"/>
      <c r="ROM25" s="66"/>
      <c r="RON25" s="66"/>
      <c r="ROO25" s="66"/>
      <c r="ROP25" s="66"/>
      <c r="ROQ25" s="66"/>
      <c r="ROR25" s="66"/>
      <c r="ROS25" s="66"/>
      <c r="ROT25" s="66"/>
      <c r="ROU25" s="66"/>
      <c r="ROW25" s="66"/>
      <c r="ROX25" s="66"/>
      <c r="ROY25" s="66"/>
      <c r="ROZ25" s="66"/>
      <c r="RPA25" s="66"/>
      <c r="RPB25" s="66"/>
      <c r="RPC25" s="66"/>
      <c r="RPD25" s="66"/>
      <c r="RPE25" s="66"/>
      <c r="RPF25" s="66"/>
      <c r="RPG25" s="66"/>
      <c r="RPH25" s="66"/>
      <c r="RPI25" s="66"/>
      <c r="RPL25" s="66"/>
      <c r="RPO25" s="66"/>
      <c r="RPR25" s="66"/>
      <c r="RPU25" s="66"/>
      <c r="RPX25" s="66"/>
      <c r="RQA25" s="66"/>
      <c r="RQJ25" s="66"/>
      <c r="RQM25" s="66"/>
      <c r="RQP25" s="66"/>
      <c r="RQS25" s="66"/>
      <c r="RRB25" s="66"/>
      <c r="RRH25" s="66"/>
      <c r="RRK25" s="66"/>
      <c r="RRN25" s="66"/>
      <c r="RRQ25" s="66"/>
      <c r="RRW25" s="66"/>
      <c r="RSF25" s="66"/>
      <c r="RSH25" s="66"/>
      <c r="RSI25" s="66"/>
      <c r="RSK25" s="66"/>
      <c r="RSN25" s="66"/>
      <c r="RSQ25" s="66"/>
      <c r="RST25" s="66"/>
      <c r="RSW25" s="66"/>
      <c r="RSZ25" s="66"/>
      <c r="RTB25" s="66"/>
      <c r="RTD25" s="66"/>
      <c r="RTG25" s="66"/>
      <c r="RTJ25" s="66"/>
      <c r="RTM25" s="66"/>
      <c r="RTP25" s="66"/>
      <c r="RTS25" s="66"/>
      <c r="RTV25" s="66"/>
      <c r="RTY25" s="66"/>
      <c r="RUA25" s="66"/>
      <c r="RUD25" s="66"/>
      <c r="RUJ25" s="66"/>
      <c r="RUP25" s="66"/>
      <c r="RUS25" s="66"/>
      <c r="RUU25" s="66"/>
      <c r="RUW25" s="66"/>
      <c r="RUX25" s="66"/>
      <c r="RUY25" s="66"/>
      <c r="RUZ25" s="66"/>
      <c r="RVA25" s="66"/>
      <c r="RVB25" s="66"/>
      <c r="RVT25" s="66"/>
      <c r="RVU25" s="66"/>
      <c r="RVX25" s="66"/>
      <c r="RWA25" s="66"/>
      <c r="RWC25" s="66"/>
      <c r="RWE25" s="66"/>
      <c r="RWH25" s="66"/>
      <c r="RWK25" s="66"/>
      <c r="RWN25" s="66"/>
      <c r="RWR25" s="66"/>
      <c r="RWU25" s="66"/>
      <c r="RWX25" s="66"/>
      <c r="RXF25" s="66"/>
      <c r="RXR25" s="66"/>
      <c r="RXS25" s="66"/>
      <c r="RXT25" s="66"/>
      <c r="RXU25" s="66"/>
      <c r="RXV25" s="66"/>
      <c r="RXW25" s="66"/>
      <c r="RXX25" s="66"/>
      <c r="RXY25" s="66"/>
      <c r="RXZ25" s="66"/>
      <c r="RYA25" s="66"/>
      <c r="RYB25" s="66"/>
      <c r="RYC25" s="66"/>
      <c r="RYD25" s="66"/>
      <c r="RYE25" s="66"/>
      <c r="RYF25" s="66"/>
      <c r="RYG25" s="66"/>
      <c r="RYH25" s="66"/>
      <c r="RYI25" s="66"/>
      <c r="RYJ25" s="66"/>
      <c r="RYK25" s="66"/>
      <c r="RYL25" s="66"/>
      <c r="RYM25" s="66"/>
      <c r="RYN25" s="66"/>
      <c r="RYO25" s="66"/>
      <c r="RYP25" s="66"/>
      <c r="RYQ25" s="66"/>
      <c r="RYS25" s="66"/>
      <c r="RYT25" s="66"/>
      <c r="RYU25" s="66"/>
      <c r="RYV25" s="66"/>
      <c r="RYW25" s="66"/>
      <c r="RYX25" s="66"/>
      <c r="RYY25" s="66"/>
      <c r="RYZ25" s="66"/>
      <c r="RZA25" s="66"/>
      <c r="RZB25" s="66"/>
      <c r="RZC25" s="66"/>
      <c r="RZD25" s="66"/>
      <c r="RZE25" s="66"/>
      <c r="RZH25" s="66"/>
      <c r="RZK25" s="66"/>
      <c r="RZN25" s="66"/>
      <c r="RZQ25" s="66"/>
      <c r="RZT25" s="66"/>
      <c r="RZW25" s="66"/>
      <c r="SAF25" s="66"/>
      <c r="SAI25" s="66"/>
      <c r="SAL25" s="66"/>
      <c r="SAO25" s="66"/>
      <c r="SAX25" s="66"/>
      <c r="SBD25" s="66"/>
      <c r="SBG25" s="66"/>
      <c r="SBJ25" s="66"/>
      <c r="SBM25" s="66"/>
      <c r="SBS25" s="66"/>
      <c r="SCB25" s="66"/>
      <c r="SCD25" s="66"/>
      <c r="SCE25" s="66"/>
      <c r="SCG25" s="66"/>
      <c r="SCJ25" s="66"/>
      <c r="SCM25" s="66"/>
      <c r="SCP25" s="66"/>
      <c r="SCS25" s="66"/>
      <c r="SCV25" s="66"/>
      <c r="SCX25" s="66"/>
      <c r="SCZ25" s="66"/>
      <c r="SDC25" s="66"/>
      <c r="SDF25" s="66"/>
      <c r="SDI25" s="66"/>
      <c r="SDL25" s="66"/>
      <c r="SDO25" s="66"/>
      <c r="SDR25" s="66"/>
      <c r="SDU25" s="66"/>
      <c r="SDW25" s="66"/>
      <c r="SDZ25" s="66"/>
      <c r="SEF25" s="66"/>
      <c r="SEL25" s="66"/>
      <c r="SEO25" s="66"/>
      <c r="SEQ25" s="66"/>
      <c r="SES25" s="66"/>
      <c r="SET25" s="66"/>
      <c r="SEU25" s="66"/>
      <c r="SEV25" s="66"/>
      <c r="SEW25" s="66"/>
      <c r="SEX25" s="66"/>
      <c r="SFP25" s="66"/>
      <c r="SFQ25" s="66"/>
      <c r="SFT25" s="66"/>
      <c r="SFW25" s="66"/>
      <c r="SFY25" s="66"/>
      <c r="SGA25" s="66"/>
      <c r="SGD25" s="66"/>
      <c r="SGG25" s="66"/>
      <c r="SGJ25" s="66"/>
      <c r="SGN25" s="66"/>
      <c r="SGQ25" s="66"/>
      <c r="SGT25" s="66"/>
      <c r="SHB25" s="66"/>
      <c r="SHN25" s="66"/>
      <c r="SHO25" s="66"/>
      <c r="SHP25" s="66"/>
      <c r="SHQ25" s="66"/>
      <c r="SHR25" s="66"/>
      <c r="SHS25" s="66"/>
      <c r="SHT25" s="66"/>
      <c r="SHU25" s="66"/>
      <c r="SHV25" s="66"/>
      <c r="SHW25" s="66"/>
      <c r="SHX25" s="66"/>
      <c r="SHY25" s="66"/>
      <c r="SHZ25" s="66"/>
      <c r="SIA25" s="66"/>
      <c r="SIB25" s="66"/>
      <c r="SIC25" s="66"/>
      <c r="SID25" s="66"/>
      <c r="SIE25" s="66"/>
      <c r="SIF25" s="66"/>
      <c r="SIG25" s="66"/>
      <c r="SIH25" s="66"/>
      <c r="SII25" s="66"/>
      <c r="SIJ25" s="66"/>
      <c r="SIK25" s="66"/>
      <c r="SIL25" s="66"/>
      <c r="SIM25" s="66"/>
      <c r="SIO25" s="66"/>
      <c r="SIP25" s="66"/>
      <c r="SIQ25" s="66"/>
      <c r="SIR25" s="66"/>
      <c r="SIS25" s="66"/>
      <c r="SIT25" s="66"/>
      <c r="SIU25" s="66"/>
      <c r="SIV25" s="66"/>
      <c r="SIW25" s="66"/>
      <c r="SIX25" s="66"/>
      <c r="SIY25" s="66"/>
      <c r="SIZ25" s="66"/>
      <c r="SJA25" s="66"/>
      <c r="SJD25" s="66"/>
      <c r="SJG25" s="66"/>
      <c r="SJJ25" s="66"/>
      <c r="SJM25" s="66"/>
      <c r="SJP25" s="66"/>
      <c r="SJS25" s="66"/>
      <c r="SKB25" s="66"/>
      <c r="SKE25" s="66"/>
      <c r="SKH25" s="66"/>
      <c r="SKK25" s="66"/>
      <c r="SKT25" s="66"/>
      <c r="SKZ25" s="66"/>
      <c r="SLC25" s="66"/>
      <c r="SLF25" s="66"/>
      <c r="SLI25" s="66"/>
      <c r="SLO25" s="66"/>
      <c r="SLX25" s="66"/>
      <c r="SLZ25" s="66"/>
      <c r="SMA25" s="66"/>
      <c r="SMC25" s="66"/>
      <c r="SMF25" s="66"/>
      <c r="SMI25" s="66"/>
      <c r="SML25" s="66"/>
      <c r="SMO25" s="66"/>
      <c r="SMR25" s="66"/>
      <c r="SMT25" s="66"/>
      <c r="SMV25" s="66"/>
      <c r="SMY25" s="66"/>
      <c r="SNB25" s="66"/>
      <c r="SNE25" s="66"/>
      <c r="SNH25" s="66"/>
      <c r="SNK25" s="66"/>
      <c r="SNN25" s="66"/>
      <c r="SNQ25" s="66"/>
      <c r="SNS25" s="66"/>
      <c r="SNV25" s="66"/>
      <c r="SOB25" s="66"/>
      <c r="SOH25" s="66"/>
      <c r="SOK25" s="66"/>
      <c r="SOM25" s="66"/>
      <c r="SOO25" s="66"/>
      <c r="SOP25" s="66"/>
      <c r="SOQ25" s="66"/>
      <c r="SOR25" s="66"/>
      <c r="SOS25" s="66"/>
      <c r="SOT25" s="66"/>
      <c r="SPL25" s="66"/>
      <c r="SPM25" s="66"/>
      <c r="SPP25" s="66"/>
      <c r="SPS25" s="66"/>
      <c r="SPU25" s="66"/>
      <c r="SPW25" s="66"/>
      <c r="SPZ25" s="66"/>
      <c r="SQC25" s="66"/>
      <c r="SQF25" s="66"/>
      <c r="SQJ25" s="66"/>
      <c r="SQM25" s="66"/>
      <c r="SQP25" s="66"/>
      <c r="SQX25" s="66"/>
      <c r="SRJ25" s="66"/>
      <c r="SRK25" s="66"/>
      <c r="SRL25" s="66"/>
      <c r="SRM25" s="66"/>
      <c r="SRN25" s="66"/>
      <c r="SRO25" s="66"/>
      <c r="SRP25" s="66"/>
      <c r="SRQ25" s="66"/>
      <c r="SRR25" s="66"/>
      <c r="SRS25" s="66"/>
      <c r="SRT25" s="66"/>
      <c r="SRU25" s="66"/>
      <c r="SRV25" s="66"/>
      <c r="SRW25" s="66"/>
      <c r="SRX25" s="66"/>
      <c r="SRY25" s="66"/>
      <c r="SRZ25" s="66"/>
      <c r="SSA25" s="66"/>
      <c r="SSB25" s="66"/>
      <c r="SSC25" s="66"/>
      <c r="SSD25" s="66"/>
      <c r="SSE25" s="66"/>
      <c r="SSF25" s="66"/>
      <c r="SSG25" s="66"/>
      <c r="SSH25" s="66"/>
      <c r="SSI25" s="66"/>
      <c r="SSK25" s="66"/>
      <c r="SSL25" s="66"/>
      <c r="SSM25" s="66"/>
      <c r="SSN25" s="66"/>
      <c r="SSO25" s="66"/>
      <c r="SSP25" s="66"/>
      <c r="SSQ25" s="66"/>
      <c r="SSR25" s="66"/>
      <c r="SSS25" s="66"/>
      <c r="SST25" s="66"/>
      <c r="SSU25" s="66"/>
      <c r="SSV25" s="66"/>
      <c r="SSW25" s="66"/>
      <c r="SSZ25" s="66"/>
      <c r="STC25" s="66"/>
      <c r="STF25" s="66"/>
      <c r="STI25" s="66"/>
      <c r="STL25" s="66"/>
      <c r="STO25" s="66"/>
      <c r="STX25" s="66"/>
      <c r="SUA25" s="66"/>
      <c r="SUD25" s="66"/>
      <c r="SUG25" s="66"/>
      <c r="SUP25" s="66"/>
      <c r="SUV25" s="66"/>
      <c r="SUY25" s="66"/>
      <c r="SVB25" s="66"/>
      <c r="SVE25" s="66"/>
      <c r="SVK25" s="66"/>
      <c r="SVT25" s="66"/>
      <c r="SVV25" s="66"/>
      <c r="SVW25" s="66"/>
      <c r="SVY25" s="66"/>
      <c r="SWB25" s="66"/>
      <c r="SWE25" s="66"/>
      <c r="SWH25" s="66"/>
      <c r="SWK25" s="66"/>
      <c r="SWN25" s="66"/>
      <c r="SWP25" s="66"/>
      <c r="SWR25" s="66"/>
      <c r="SWU25" s="66"/>
      <c r="SWX25" s="66"/>
      <c r="SXA25" s="66"/>
      <c r="SXD25" s="66"/>
      <c r="SXG25" s="66"/>
      <c r="SXJ25" s="66"/>
      <c r="SXM25" s="66"/>
      <c r="SXO25" s="66"/>
      <c r="SXR25" s="66"/>
      <c r="SXX25" s="66"/>
      <c r="SYD25" s="66"/>
      <c r="SYG25" s="66"/>
      <c r="SYI25" s="66"/>
      <c r="SYK25" s="66"/>
      <c r="SYL25" s="66"/>
      <c r="SYM25" s="66"/>
      <c r="SYN25" s="66"/>
      <c r="SYO25" s="66"/>
      <c r="SYP25" s="66"/>
      <c r="SZH25" s="66"/>
      <c r="SZI25" s="66"/>
      <c r="SZL25" s="66"/>
      <c r="SZO25" s="66"/>
      <c r="SZQ25" s="66"/>
      <c r="SZS25" s="66"/>
      <c r="SZV25" s="66"/>
      <c r="SZY25" s="66"/>
      <c r="TAB25" s="66"/>
      <c r="TAF25" s="66"/>
      <c r="TAI25" s="66"/>
      <c r="TAL25" s="66"/>
      <c r="TAT25" s="66"/>
      <c r="TBF25" s="66"/>
      <c r="TBG25" s="66"/>
      <c r="TBH25" s="66"/>
      <c r="TBI25" s="66"/>
      <c r="TBJ25" s="66"/>
      <c r="TBK25" s="66"/>
      <c r="TBL25" s="66"/>
      <c r="TBM25" s="66"/>
      <c r="TBN25" s="66"/>
      <c r="TBO25" s="66"/>
      <c r="TBP25" s="66"/>
      <c r="TBQ25" s="66"/>
      <c r="TBR25" s="66"/>
      <c r="TBS25" s="66"/>
      <c r="TBT25" s="66"/>
      <c r="TBU25" s="66"/>
      <c r="TBV25" s="66"/>
      <c r="TBW25" s="66"/>
      <c r="TBX25" s="66"/>
      <c r="TBY25" s="66"/>
      <c r="TBZ25" s="66"/>
      <c r="TCA25" s="66"/>
      <c r="TCB25" s="66"/>
      <c r="TCC25" s="66"/>
      <c r="TCD25" s="66"/>
      <c r="TCE25" s="66"/>
      <c r="TCG25" s="66"/>
      <c r="TCH25" s="66"/>
      <c r="TCI25" s="66"/>
      <c r="TCJ25" s="66"/>
      <c r="TCK25" s="66"/>
      <c r="TCL25" s="66"/>
      <c r="TCM25" s="66"/>
      <c r="TCN25" s="66"/>
      <c r="TCO25" s="66"/>
      <c r="TCP25" s="66"/>
      <c r="TCQ25" s="66"/>
      <c r="TCR25" s="66"/>
      <c r="TCS25" s="66"/>
      <c r="TCV25" s="66"/>
      <c r="TCY25" s="66"/>
      <c r="TDB25" s="66"/>
      <c r="TDE25" s="66"/>
      <c r="TDH25" s="66"/>
      <c r="TDK25" s="66"/>
      <c r="TDT25" s="66"/>
      <c r="TDW25" s="66"/>
      <c r="TDZ25" s="66"/>
      <c r="TEC25" s="66"/>
      <c r="TEL25" s="66"/>
      <c r="TER25" s="66"/>
      <c r="TEU25" s="66"/>
      <c r="TEX25" s="66"/>
      <c r="TFA25" s="66"/>
      <c r="TFG25" s="66"/>
      <c r="TFP25" s="66"/>
      <c r="TFR25" s="66"/>
      <c r="TFS25" s="66"/>
      <c r="TFU25" s="66"/>
      <c r="TFX25" s="66"/>
      <c r="TGA25" s="66"/>
      <c r="TGD25" s="66"/>
      <c r="TGG25" s="66"/>
      <c r="TGJ25" s="66"/>
      <c r="TGL25" s="66"/>
      <c r="TGN25" s="66"/>
      <c r="TGQ25" s="66"/>
      <c r="TGT25" s="66"/>
      <c r="TGW25" s="66"/>
      <c r="TGZ25" s="66"/>
      <c r="THC25" s="66"/>
      <c r="THF25" s="66"/>
      <c r="THI25" s="66"/>
      <c r="THK25" s="66"/>
      <c r="THN25" s="66"/>
      <c r="THT25" s="66"/>
      <c r="THZ25" s="66"/>
      <c r="TIC25" s="66"/>
      <c r="TIE25" s="66"/>
      <c r="TIG25" s="66"/>
      <c r="TIH25" s="66"/>
      <c r="TII25" s="66"/>
      <c r="TIJ25" s="66"/>
      <c r="TIK25" s="66"/>
      <c r="TIL25" s="66"/>
      <c r="TJD25" s="66"/>
      <c r="TJE25" s="66"/>
      <c r="TJH25" s="66"/>
      <c r="TJK25" s="66"/>
      <c r="TJM25" s="66"/>
      <c r="TJO25" s="66"/>
      <c r="TJR25" s="66"/>
      <c r="TJU25" s="66"/>
      <c r="TJX25" s="66"/>
      <c r="TKB25" s="66"/>
      <c r="TKE25" s="66"/>
      <c r="TKH25" s="66"/>
      <c r="TKP25" s="66"/>
      <c r="TLB25" s="66"/>
      <c r="TLC25" s="66"/>
      <c r="TLD25" s="66"/>
      <c r="TLE25" s="66"/>
      <c r="TLF25" s="66"/>
      <c r="TLG25" s="66"/>
      <c r="TLH25" s="66"/>
      <c r="TLI25" s="66"/>
      <c r="TLJ25" s="66"/>
      <c r="TLK25" s="66"/>
      <c r="TLL25" s="66"/>
      <c r="TLM25" s="66"/>
      <c r="TLN25" s="66"/>
      <c r="TLO25" s="66"/>
      <c r="TLP25" s="66"/>
      <c r="TLQ25" s="66"/>
      <c r="TLR25" s="66"/>
      <c r="TLS25" s="66"/>
      <c r="TLT25" s="66"/>
      <c r="TLU25" s="66"/>
      <c r="TLV25" s="66"/>
      <c r="TLW25" s="66"/>
      <c r="TLX25" s="66"/>
      <c r="TLY25" s="66"/>
      <c r="TLZ25" s="66"/>
      <c r="TMA25" s="66"/>
      <c r="TMC25" s="66"/>
      <c r="TMD25" s="66"/>
      <c r="TME25" s="66"/>
      <c r="TMF25" s="66"/>
      <c r="TMG25" s="66"/>
      <c r="TMH25" s="66"/>
      <c r="TMI25" s="66"/>
      <c r="TMJ25" s="66"/>
      <c r="TMK25" s="66"/>
      <c r="TML25" s="66"/>
      <c r="TMM25" s="66"/>
      <c r="TMN25" s="66"/>
      <c r="TMO25" s="66"/>
      <c r="TMR25" s="66"/>
      <c r="TMU25" s="66"/>
      <c r="TMX25" s="66"/>
      <c r="TNA25" s="66"/>
      <c r="TND25" s="66"/>
      <c r="TNG25" s="66"/>
      <c r="TNP25" s="66"/>
      <c r="TNS25" s="66"/>
      <c r="TNV25" s="66"/>
      <c r="TNY25" s="66"/>
      <c r="TOH25" s="66"/>
      <c r="TON25" s="66"/>
      <c r="TOQ25" s="66"/>
      <c r="TOT25" s="66"/>
      <c r="TOW25" s="66"/>
      <c r="TPC25" s="66"/>
      <c r="TPL25" s="66"/>
      <c r="TPN25" s="66"/>
      <c r="TPO25" s="66"/>
      <c r="TPQ25" s="66"/>
      <c r="TPT25" s="66"/>
      <c r="TPW25" s="66"/>
      <c r="TPZ25" s="66"/>
      <c r="TQC25" s="66"/>
      <c r="TQF25" s="66"/>
      <c r="TQH25" s="66"/>
      <c r="TQJ25" s="66"/>
      <c r="TQM25" s="66"/>
      <c r="TQP25" s="66"/>
      <c r="TQS25" s="66"/>
      <c r="TQV25" s="66"/>
      <c r="TQY25" s="66"/>
      <c r="TRB25" s="66"/>
      <c r="TRE25" s="66"/>
      <c r="TRG25" s="66"/>
      <c r="TRJ25" s="66"/>
      <c r="TRP25" s="66"/>
      <c r="TRV25" s="66"/>
      <c r="TRY25" s="66"/>
      <c r="TSA25" s="66"/>
      <c r="TSC25" s="66"/>
      <c r="TSD25" s="66"/>
      <c r="TSE25" s="66"/>
      <c r="TSF25" s="66"/>
      <c r="TSG25" s="66"/>
      <c r="TSH25" s="66"/>
      <c r="TSZ25" s="66"/>
      <c r="TTA25" s="66"/>
      <c r="TTD25" s="66"/>
      <c r="TTG25" s="66"/>
      <c r="TTI25" s="66"/>
      <c r="TTK25" s="66"/>
      <c r="TTN25" s="66"/>
      <c r="TTQ25" s="66"/>
      <c r="TTT25" s="66"/>
      <c r="TTX25" s="66"/>
      <c r="TUA25" s="66"/>
      <c r="TUD25" s="66"/>
      <c r="TUL25" s="66"/>
      <c r="TUX25" s="66"/>
      <c r="TUY25" s="66"/>
      <c r="TUZ25" s="66"/>
      <c r="TVA25" s="66"/>
      <c r="TVB25" s="66"/>
      <c r="TVC25" s="66"/>
      <c r="TVD25" s="66"/>
      <c r="TVE25" s="66"/>
      <c r="TVF25" s="66"/>
      <c r="TVG25" s="66"/>
      <c r="TVH25" s="66"/>
      <c r="TVI25" s="66"/>
      <c r="TVJ25" s="66"/>
      <c r="TVK25" s="66"/>
      <c r="TVL25" s="66"/>
      <c r="TVM25" s="66"/>
      <c r="TVN25" s="66"/>
      <c r="TVO25" s="66"/>
      <c r="TVP25" s="66"/>
      <c r="TVQ25" s="66"/>
      <c r="TVR25" s="66"/>
      <c r="TVS25" s="66"/>
      <c r="TVT25" s="66"/>
      <c r="TVU25" s="66"/>
      <c r="TVV25" s="66"/>
      <c r="TVW25" s="66"/>
      <c r="TVY25" s="66"/>
      <c r="TVZ25" s="66"/>
      <c r="TWA25" s="66"/>
      <c r="TWB25" s="66"/>
      <c r="TWC25" s="66"/>
      <c r="TWD25" s="66"/>
      <c r="TWE25" s="66"/>
      <c r="TWF25" s="66"/>
      <c r="TWG25" s="66"/>
      <c r="TWH25" s="66"/>
      <c r="TWI25" s="66"/>
      <c r="TWJ25" s="66"/>
      <c r="TWK25" s="66"/>
      <c r="TWN25" s="66"/>
      <c r="TWQ25" s="66"/>
      <c r="TWT25" s="66"/>
      <c r="TWW25" s="66"/>
      <c r="TWZ25" s="66"/>
      <c r="TXC25" s="66"/>
      <c r="TXL25" s="66"/>
      <c r="TXO25" s="66"/>
      <c r="TXR25" s="66"/>
      <c r="TXU25" s="66"/>
      <c r="TYD25" s="66"/>
      <c r="TYJ25" s="66"/>
      <c r="TYM25" s="66"/>
      <c r="TYP25" s="66"/>
      <c r="TYS25" s="66"/>
      <c r="TYY25" s="66"/>
      <c r="TZH25" s="66"/>
      <c r="TZJ25" s="66"/>
      <c r="TZK25" s="66"/>
      <c r="TZM25" s="66"/>
      <c r="TZP25" s="66"/>
      <c r="TZS25" s="66"/>
      <c r="TZV25" s="66"/>
      <c r="TZY25" s="66"/>
      <c r="UAB25" s="66"/>
      <c r="UAD25" s="66"/>
      <c r="UAF25" s="66"/>
      <c r="UAI25" s="66"/>
      <c r="UAL25" s="66"/>
      <c r="UAO25" s="66"/>
      <c r="UAR25" s="66"/>
      <c r="UAU25" s="66"/>
      <c r="UAX25" s="66"/>
      <c r="UBA25" s="66"/>
      <c r="UBC25" s="66"/>
      <c r="UBF25" s="66"/>
      <c r="UBL25" s="66"/>
      <c r="UBR25" s="66"/>
      <c r="UBU25" s="66"/>
      <c r="UBW25" s="66"/>
      <c r="UBY25" s="66"/>
      <c r="UBZ25" s="66"/>
      <c r="UCA25" s="66"/>
      <c r="UCB25" s="66"/>
      <c r="UCC25" s="66"/>
      <c r="UCD25" s="66"/>
      <c r="UCV25" s="66"/>
      <c r="UCW25" s="66"/>
      <c r="UCZ25" s="66"/>
      <c r="UDC25" s="66"/>
      <c r="UDE25" s="66"/>
      <c r="UDG25" s="66"/>
      <c r="UDJ25" s="66"/>
      <c r="UDM25" s="66"/>
      <c r="UDP25" s="66"/>
      <c r="UDT25" s="66"/>
      <c r="UDW25" s="66"/>
      <c r="UDZ25" s="66"/>
      <c r="UEH25" s="66"/>
      <c r="UET25" s="66"/>
      <c r="UEU25" s="66"/>
      <c r="UEV25" s="66"/>
      <c r="UEW25" s="66"/>
      <c r="UEX25" s="66"/>
      <c r="UEY25" s="66"/>
      <c r="UEZ25" s="66"/>
      <c r="UFA25" s="66"/>
      <c r="UFB25" s="66"/>
      <c r="UFC25" s="66"/>
      <c r="UFD25" s="66"/>
      <c r="UFE25" s="66"/>
      <c r="UFF25" s="66"/>
      <c r="UFG25" s="66"/>
      <c r="UFH25" s="66"/>
      <c r="UFI25" s="66"/>
      <c r="UFJ25" s="66"/>
      <c r="UFK25" s="66"/>
      <c r="UFL25" s="66"/>
      <c r="UFM25" s="66"/>
      <c r="UFN25" s="66"/>
      <c r="UFO25" s="66"/>
      <c r="UFP25" s="66"/>
      <c r="UFQ25" s="66"/>
      <c r="UFR25" s="66"/>
      <c r="UFS25" s="66"/>
      <c r="UFU25" s="66"/>
      <c r="UFV25" s="66"/>
      <c r="UFW25" s="66"/>
      <c r="UFX25" s="66"/>
      <c r="UFY25" s="66"/>
      <c r="UFZ25" s="66"/>
      <c r="UGA25" s="66"/>
      <c r="UGB25" s="66"/>
      <c r="UGC25" s="66"/>
      <c r="UGD25" s="66"/>
      <c r="UGE25" s="66"/>
      <c r="UGF25" s="66"/>
      <c r="UGG25" s="66"/>
      <c r="UGJ25" s="66"/>
      <c r="UGM25" s="66"/>
      <c r="UGP25" s="66"/>
      <c r="UGS25" s="66"/>
      <c r="UGV25" s="66"/>
      <c r="UGY25" s="66"/>
      <c r="UHH25" s="66"/>
      <c r="UHK25" s="66"/>
      <c r="UHN25" s="66"/>
      <c r="UHQ25" s="66"/>
      <c r="UHZ25" s="66"/>
      <c r="UIF25" s="66"/>
      <c r="UII25" s="66"/>
      <c r="UIL25" s="66"/>
      <c r="UIO25" s="66"/>
      <c r="UIU25" s="66"/>
      <c r="UJD25" s="66"/>
      <c r="UJF25" s="66"/>
      <c r="UJG25" s="66"/>
      <c r="UJI25" s="66"/>
      <c r="UJL25" s="66"/>
      <c r="UJO25" s="66"/>
      <c r="UJR25" s="66"/>
      <c r="UJU25" s="66"/>
      <c r="UJX25" s="66"/>
      <c r="UJZ25" s="66"/>
      <c r="UKB25" s="66"/>
      <c r="UKE25" s="66"/>
      <c r="UKH25" s="66"/>
      <c r="UKK25" s="66"/>
      <c r="UKN25" s="66"/>
      <c r="UKQ25" s="66"/>
      <c r="UKT25" s="66"/>
      <c r="UKW25" s="66"/>
      <c r="UKY25" s="66"/>
      <c r="ULB25" s="66"/>
      <c r="ULH25" s="66"/>
      <c r="ULN25" s="66"/>
      <c r="ULQ25" s="66"/>
      <c r="ULS25" s="66"/>
      <c r="ULU25" s="66"/>
      <c r="ULV25" s="66"/>
      <c r="ULW25" s="66"/>
      <c r="ULX25" s="66"/>
      <c r="ULY25" s="66"/>
      <c r="ULZ25" s="66"/>
      <c r="UMR25" s="66"/>
      <c r="UMS25" s="66"/>
      <c r="UMV25" s="66"/>
      <c r="UMY25" s="66"/>
      <c r="UNA25" s="66"/>
      <c r="UNC25" s="66"/>
      <c r="UNF25" s="66"/>
      <c r="UNI25" s="66"/>
      <c r="UNL25" s="66"/>
      <c r="UNP25" s="66"/>
      <c r="UNS25" s="66"/>
      <c r="UNV25" s="66"/>
      <c r="UOD25" s="66"/>
      <c r="UOP25" s="66"/>
      <c r="UOQ25" s="66"/>
      <c r="UOR25" s="66"/>
      <c r="UOS25" s="66"/>
      <c r="UOT25" s="66"/>
      <c r="UOU25" s="66"/>
      <c r="UOV25" s="66"/>
      <c r="UOW25" s="66"/>
      <c r="UOX25" s="66"/>
      <c r="UOY25" s="66"/>
      <c r="UOZ25" s="66"/>
      <c r="UPA25" s="66"/>
      <c r="UPB25" s="66"/>
      <c r="UPC25" s="66"/>
      <c r="UPD25" s="66"/>
      <c r="UPE25" s="66"/>
      <c r="UPF25" s="66"/>
      <c r="UPG25" s="66"/>
      <c r="UPH25" s="66"/>
      <c r="UPI25" s="66"/>
      <c r="UPJ25" s="66"/>
      <c r="UPK25" s="66"/>
      <c r="UPL25" s="66"/>
      <c r="UPM25" s="66"/>
      <c r="UPN25" s="66"/>
      <c r="UPO25" s="66"/>
      <c r="UPQ25" s="66"/>
      <c r="UPR25" s="66"/>
      <c r="UPS25" s="66"/>
      <c r="UPT25" s="66"/>
      <c r="UPU25" s="66"/>
      <c r="UPV25" s="66"/>
      <c r="UPW25" s="66"/>
      <c r="UPX25" s="66"/>
      <c r="UPY25" s="66"/>
      <c r="UPZ25" s="66"/>
      <c r="UQA25" s="66"/>
      <c r="UQB25" s="66"/>
      <c r="UQC25" s="66"/>
      <c r="UQF25" s="66"/>
      <c r="UQI25" s="66"/>
      <c r="UQL25" s="66"/>
      <c r="UQO25" s="66"/>
      <c r="UQR25" s="66"/>
      <c r="UQU25" s="66"/>
      <c r="URD25" s="66"/>
      <c r="URG25" s="66"/>
      <c r="URJ25" s="66"/>
      <c r="URM25" s="66"/>
      <c r="URV25" s="66"/>
      <c r="USB25" s="66"/>
      <c r="USE25" s="66"/>
      <c r="USH25" s="66"/>
      <c r="USK25" s="66"/>
      <c r="USQ25" s="66"/>
      <c r="USZ25" s="66"/>
      <c r="UTB25" s="66"/>
      <c r="UTC25" s="66"/>
      <c r="UTE25" s="66"/>
      <c r="UTH25" s="66"/>
      <c r="UTK25" s="66"/>
      <c r="UTN25" s="66"/>
      <c r="UTQ25" s="66"/>
      <c r="UTT25" s="66"/>
      <c r="UTV25" s="66"/>
      <c r="UTX25" s="66"/>
      <c r="UUA25" s="66"/>
      <c r="UUD25" s="66"/>
      <c r="UUG25" s="66"/>
      <c r="UUJ25" s="66"/>
      <c r="UUM25" s="66"/>
      <c r="UUP25" s="66"/>
      <c r="UUS25" s="66"/>
      <c r="UUU25" s="66"/>
      <c r="UUX25" s="66"/>
      <c r="UVD25" s="66"/>
      <c r="UVJ25" s="66"/>
      <c r="UVM25" s="66"/>
      <c r="UVO25" s="66"/>
      <c r="UVQ25" s="66"/>
      <c r="UVR25" s="66"/>
      <c r="UVS25" s="66"/>
      <c r="UVT25" s="66"/>
      <c r="UVU25" s="66"/>
      <c r="UVV25" s="66"/>
      <c r="UWN25" s="66"/>
      <c r="UWO25" s="66"/>
      <c r="UWR25" s="66"/>
      <c r="UWU25" s="66"/>
      <c r="UWW25" s="66"/>
      <c r="UWY25" s="66"/>
      <c r="UXB25" s="66"/>
      <c r="UXE25" s="66"/>
      <c r="UXH25" s="66"/>
      <c r="UXL25" s="66"/>
      <c r="UXO25" s="66"/>
      <c r="UXR25" s="66"/>
      <c r="UXZ25" s="66"/>
      <c r="UYL25" s="66"/>
      <c r="UYM25" s="66"/>
      <c r="UYN25" s="66"/>
      <c r="UYO25" s="66"/>
      <c r="UYP25" s="66"/>
      <c r="UYQ25" s="66"/>
      <c r="UYR25" s="66"/>
      <c r="UYS25" s="66"/>
      <c r="UYT25" s="66"/>
      <c r="UYU25" s="66"/>
      <c r="UYV25" s="66"/>
      <c r="UYW25" s="66"/>
      <c r="UYX25" s="66"/>
      <c r="UYY25" s="66"/>
      <c r="UYZ25" s="66"/>
      <c r="UZA25" s="66"/>
      <c r="UZB25" s="66"/>
      <c r="UZC25" s="66"/>
      <c r="UZD25" s="66"/>
      <c r="UZE25" s="66"/>
      <c r="UZF25" s="66"/>
      <c r="UZG25" s="66"/>
      <c r="UZH25" s="66"/>
      <c r="UZI25" s="66"/>
      <c r="UZJ25" s="66"/>
      <c r="UZK25" s="66"/>
      <c r="UZM25" s="66"/>
      <c r="UZN25" s="66"/>
      <c r="UZO25" s="66"/>
      <c r="UZP25" s="66"/>
      <c r="UZQ25" s="66"/>
      <c r="UZR25" s="66"/>
      <c r="UZS25" s="66"/>
      <c r="UZT25" s="66"/>
      <c r="UZU25" s="66"/>
      <c r="UZV25" s="66"/>
      <c r="UZW25" s="66"/>
      <c r="UZX25" s="66"/>
      <c r="UZY25" s="66"/>
      <c r="VAB25" s="66"/>
      <c r="VAE25" s="66"/>
      <c r="VAH25" s="66"/>
      <c r="VAK25" s="66"/>
      <c r="VAN25" s="66"/>
      <c r="VAQ25" s="66"/>
      <c r="VAZ25" s="66"/>
      <c r="VBC25" s="66"/>
      <c r="VBF25" s="66"/>
      <c r="VBI25" s="66"/>
      <c r="VBR25" s="66"/>
      <c r="VBX25" s="66"/>
      <c r="VCA25" s="66"/>
      <c r="VCD25" s="66"/>
      <c r="VCG25" s="66"/>
      <c r="VCM25" s="66"/>
      <c r="VCV25" s="66"/>
      <c r="VCX25" s="66"/>
      <c r="VCY25" s="66"/>
      <c r="VDA25" s="66"/>
      <c r="VDD25" s="66"/>
      <c r="VDG25" s="66"/>
      <c r="VDJ25" s="66"/>
      <c r="VDM25" s="66"/>
      <c r="VDP25" s="66"/>
      <c r="VDR25" s="66"/>
      <c r="VDT25" s="66"/>
      <c r="VDW25" s="66"/>
      <c r="VDZ25" s="66"/>
      <c r="VEC25" s="66"/>
      <c r="VEF25" s="66"/>
      <c r="VEI25" s="66"/>
      <c r="VEL25" s="66"/>
      <c r="VEO25" s="66"/>
      <c r="VEQ25" s="66"/>
      <c r="VET25" s="66"/>
      <c r="VEZ25" s="66"/>
      <c r="VFF25" s="66"/>
      <c r="VFI25" s="66"/>
      <c r="VFK25" s="66"/>
      <c r="VFM25" s="66"/>
      <c r="VFN25" s="66"/>
      <c r="VFO25" s="66"/>
      <c r="VFP25" s="66"/>
      <c r="VFQ25" s="66"/>
      <c r="VFR25" s="66"/>
      <c r="VGJ25" s="66"/>
      <c r="VGK25" s="66"/>
      <c r="VGN25" s="66"/>
      <c r="VGQ25" s="66"/>
      <c r="VGS25" s="66"/>
      <c r="VGU25" s="66"/>
      <c r="VGX25" s="66"/>
      <c r="VHA25" s="66"/>
      <c r="VHD25" s="66"/>
      <c r="VHH25" s="66"/>
      <c r="VHK25" s="66"/>
      <c r="VHN25" s="66"/>
      <c r="VHV25" s="66"/>
      <c r="VIH25" s="66"/>
      <c r="VII25" s="66"/>
      <c r="VIJ25" s="66"/>
      <c r="VIK25" s="66"/>
      <c r="VIL25" s="66"/>
      <c r="VIM25" s="66"/>
      <c r="VIN25" s="66"/>
      <c r="VIO25" s="66"/>
      <c r="VIP25" s="66"/>
      <c r="VIQ25" s="66"/>
      <c r="VIR25" s="66"/>
      <c r="VIS25" s="66"/>
      <c r="VIT25" s="66"/>
      <c r="VIU25" s="66"/>
      <c r="VIV25" s="66"/>
      <c r="VIW25" s="66"/>
      <c r="VIX25" s="66"/>
      <c r="VIY25" s="66"/>
      <c r="VIZ25" s="66"/>
      <c r="VJA25" s="66"/>
      <c r="VJB25" s="66"/>
      <c r="VJC25" s="66"/>
      <c r="VJD25" s="66"/>
      <c r="VJE25" s="66"/>
      <c r="VJF25" s="66"/>
      <c r="VJG25" s="66"/>
      <c r="VJI25" s="66"/>
      <c r="VJJ25" s="66"/>
      <c r="VJK25" s="66"/>
      <c r="VJL25" s="66"/>
      <c r="VJM25" s="66"/>
      <c r="VJN25" s="66"/>
      <c r="VJO25" s="66"/>
      <c r="VJP25" s="66"/>
      <c r="VJQ25" s="66"/>
      <c r="VJR25" s="66"/>
      <c r="VJS25" s="66"/>
      <c r="VJT25" s="66"/>
      <c r="VJU25" s="66"/>
      <c r="VJX25" s="66"/>
      <c r="VKA25" s="66"/>
      <c r="VKD25" s="66"/>
      <c r="VKG25" s="66"/>
      <c r="VKJ25" s="66"/>
      <c r="VKM25" s="66"/>
      <c r="VKV25" s="66"/>
      <c r="VKY25" s="66"/>
      <c r="VLB25" s="66"/>
      <c r="VLE25" s="66"/>
      <c r="VLN25" s="66"/>
      <c r="VLT25" s="66"/>
      <c r="VLW25" s="66"/>
      <c r="VLZ25" s="66"/>
      <c r="VMC25" s="66"/>
      <c r="VMI25" s="66"/>
      <c r="VMR25" s="66"/>
      <c r="VMT25" s="66"/>
      <c r="VMU25" s="66"/>
      <c r="VMW25" s="66"/>
      <c r="VMZ25" s="66"/>
      <c r="VNC25" s="66"/>
      <c r="VNF25" s="66"/>
      <c r="VNI25" s="66"/>
      <c r="VNL25" s="66"/>
      <c r="VNN25" s="66"/>
      <c r="VNP25" s="66"/>
      <c r="VNS25" s="66"/>
      <c r="VNV25" s="66"/>
      <c r="VNY25" s="66"/>
      <c r="VOB25" s="66"/>
      <c r="VOE25" s="66"/>
      <c r="VOH25" s="66"/>
      <c r="VOK25" s="66"/>
      <c r="VOM25" s="66"/>
      <c r="VOP25" s="66"/>
      <c r="VOV25" s="66"/>
      <c r="VPB25" s="66"/>
      <c r="VPE25" s="66"/>
      <c r="VPG25" s="66"/>
      <c r="VPI25" s="66"/>
      <c r="VPJ25" s="66"/>
      <c r="VPK25" s="66"/>
      <c r="VPL25" s="66"/>
      <c r="VPM25" s="66"/>
      <c r="VPN25" s="66"/>
      <c r="VQF25" s="66"/>
      <c r="VQG25" s="66"/>
      <c r="VQJ25" s="66"/>
      <c r="VQM25" s="66"/>
      <c r="VQO25" s="66"/>
      <c r="VQQ25" s="66"/>
      <c r="VQT25" s="66"/>
      <c r="VQW25" s="66"/>
      <c r="VQZ25" s="66"/>
      <c r="VRD25" s="66"/>
      <c r="VRG25" s="66"/>
      <c r="VRJ25" s="66"/>
      <c r="VRR25" s="66"/>
      <c r="VSD25" s="66"/>
      <c r="VSE25" s="66"/>
      <c r="VSF25" s="66"/>
      <c r="VSG25" s="66"/>
      <c r="VSH25" s="66"/>
      <c r="VSI25" s="66"/>
      <c r="VSJ25" s="66"/>
      <c r="VSK25" s="66"/>
      <c r="VSL25" s="66"/>
      <c r="VSM25" s="66"/>
      <c r="VSN25" s="66"/>
      <c r="VSO25" s="66"/>
      <c r="VSP25" s="66"/>
      <c r="VSQ25" s="66"/>
      <c r="VSR25" s="66"/>
      <c r="VSS25" s="66"/>
      <c r="VST25" s="66"/>
      <c r="VSU25" s="66"/>
      <c r="VSV25" s="66"/>
      <c r="VSW25" s="66"/>
      <c r="VSX25" s="66"/>
      <c r="VSY25" s="66"/>
      <c r="VSZ25" s="66"/>
      <c r="VTA25" s="66"/>
      <c r="VTB25" s="66"/>
      <c r="VTC25" s="66"/>
      <c r="VTE25" s="66"/>
      <c r="VTF25" s="66"/>
      <c r="VTG25" s="66"/>
      <c r="VTH25" s="66"/>
      <c r="VTI25" s="66"/>
      <c r="VTJ25" s="66"/>
      <c r="VTK25" s="66"/>
      <c r="VTL25" s="66"/>
      <c r="VTM25" s="66"/>
      <c r="VTN25" s="66"/>
      <c r="VTO25" s="66"/>
      <c r="VTP25" s="66"/>
      <c r="VTQ25" s="66"/>
      <c r="VTT25" s="66"/>
      <c r="VTW25" s="66"/>
      <c r="VTZ25" s="66"/>
      <c r="VUC25" s="66"/>
      <c r="VUF25" s="66"/>
      <c r="VUI25" s="66"/>
      <c r="VUR25" s="66"/>
      <c r="VUU25" s="66"/>
      <c r="VUX25" s="66"/>
      <c r="VVA25" s="66"/>
      <c r="VVJ25" s="66"/>
      <c r="VVP25" s="66"/>
      <c r="VVS25" s="66"/>
      <c r="VVV25" s="66"/>
      <c r="VVY25" s="66"/>
      <c r="VWE25" s="66"/>
      <c r="VWN25" s="66"/>
      <c r="VWP25" s="66"/>
      <c r="VWQ25" s="66"/>
      <c r="VWS25" s="66"/>
      <c r="VWV25" s="66"/>
      <c r="VWY25" s="66"/>
      <c r="VXB25" s="66"/>
      <c r="VXE25" s="66"/>
      <c r="VXH25" s="66"/>
      <c r="VXJ25" s="66"/>
      <c r="VXL25" s="66"/>
      <c r="VXO25" s="66"/>
      <c r="VXR25" s="66"/>
      <c r="VXU25" s="66"/>
      <c r="VXX25" s="66"/>
      <c r="VYA25" s="66"/>
      <c r="VYD25" s="66"/>
      <c r="VYG25" s="66"/>
      <c r="VYI25" s="66"/>
      <c r="VYL25" s="66"/>
      <c r="VYR25" s="66"/>
      <c r="VYX25" s="66"/>
      <c r="VZA25" s="66"/>
      <c r="VZC25" s="66"/>
      <c r="VZE25" s="66"/>
      <c r="VZF25" s="66"/>
      <c r="VZG25" s="66"/>
      <c r="VZH25" s="66"/>
      <c r="VZI25" s="66"/>
      <c r="VZJ25" s="66"/>
      <c r="WAB25" s="66"/>
      <c r="WAC25" s="66"/>
      <c r="WAF25" s="66"/>
      <c r="WAI25" s="66"/>
      <c r="WAK25" s="66"/>
      <c r="WAM25" s="66"/>
      <c r="WAP25" s="66"/>
      <c r="WAS25" s="66"/>
      <c r="WAV25" s="66"/>
      <c r="WAZ25" s="66"/>
      <c r="WBC25" s="66"/>
      <c r="WBF25" s="66"/>
      <c r="WBN25" s="66"/>
      <c r="WBZ25" s="66"/>
      <c r="WCA25" s="66"/>
      <c r="WCB25" s="66"/>
      <c r="WCC25" s="66"/>
      <c r="WCD25" s="66"/>
      <c r="WCE25" s="66"/>
      <c r="WCF25" s="66"/>
      <c r="WCG25" s="66"/>
      <c r="WCH25" s="66"/>
      <c r="WCI25" s="66"/>
      <c r="WCJ25" s="66"/>
      <c r="WCK25" s="66"/>
      <c r="WCL25" s="66"/>
      <c r="WCM25" s="66"/>
      <c r="WCN25" s="66"/>
      <c r="WCO25" s="66"/>
      <c r="WCP25" s="66"/>
      <c r="WCQ25" s="66"/>
      <c r="WCR25" s="66"/>
      <c r="WCS25" s="66"/>
      <c r="WCT25" s="66"/>
      <c r="WCU25" s="66"/>
      <c r="WCV25" s="66"/>
      <c r="WCW25" s="66"/>
      <c r="WCX25" s="66"/>
      <c r="WCY25" s="66"/>
      <c r="WDA25" s="66"/>
      <c r="WDB25" s="66"/>
      <c r="WDC25" s="66"/>
      <c r="WDD25" s="66"/>
      <c r="WDE25" s="66"/>
      <c r="WDF25" s="66"/>
      <c r="WDG25" s="66"/>
      <c r="WDH25" s="66"/>
      <c r="WDI25" s="66"/>
      <c r="WDJ25" s="66"/>
      <c r="WDK25" s="66"/>
      <c r="WDL25" s="66"/>
      <c r="WDM25" s="66"/>
      <c r="WDP25" s="66"/>
      <c r="WDS25" s="66"/>
      <c r="WDV25" s="66"/>
      <c r="WDY25" s="66"/>
      <c r="WEB25" s="66"/>
      <c r="WEE25" s="66"/>
      <c r="WEN25" s="66"/>
      <c r="WEQ25" s="66"/>
      <c r="WET25" s="66"/>
      <c r="WEW25" s="66"/>
      <c r="WFF25" s="66"/>
      <c r="WFL25" s="66"/>
      <c r="WFO25" s="66"/>
      <c r="WFR25" s="66"/>
      <c r="WFU25" s="66"/>
      <c r="WGA25" s="66"/>
      <c r="WGJ25" s="66"/>
      <c r="WGL25" s="66"/>
      <c r="WGM25" s="66"/>
      <c r="WGO25" s="66"/>
      <c r="WGR25" s="66"/>
      <c r="WGU25" s="66"/>
      <c r="WGX25" s="66"/>
      <c r="WHA25" s="66"/>
      <c r="WHD25" s="66"/>
      <c r="WHF25" s="66"/>
      <c r="WHH25" s="66"/>
      <c r="WHK25" s="66"/>
      <c r="WHN25" s="66"/>
      <c r="WHQ25" s="66"/>
      <c r="WHT25" s="66"/>
      <c r="WHW25" s="66"/>
      <c r="WHZ25" s="66"/>
      <c r="WIC25" s="66"/>
      <c r="WIE25" s="66"/>
      <c r="WIH25" s="66"/>
      <c r="WIN25" s="66"/>
      <c r="WIT25" s="66"/>
      <c r="WIW25" s="66"/>
      <c r="WIY25" s="66"/>
      <c r="WJA25" s="66"/>
      <c r="WJB25" s="66"/>
      <c r="WJC25" s="66"/>
      <c r="WJD25" s="66"/>
      <c r="WJE25" s="66"/>
      <c r="WJF25" s="66"/>
      <c r="WJX25" s="66"/>
      <c r="WJY25" s="66"/>
      <c r="WKB25" s="66"/>
      <c r="WKE25" s="66"/>
      <c r="WKG25" s="66"/>
      <c r="WKI25" s="66"/>
      <c r="WKL25" s="66"/>
      <c r="WKO25" s="66"/>
      <c r="WKR25" s="66"/>
      <c r="WKV25" s="66"/>
      <c r="WKY25" s="66"/>
      <c r="WLB25" s="66"/>
      <c r="WLJ25" s="66"/>
      <c r="WLV25" s="66"/>
      <c r="WLW25" s="66"/>
      <c r="WLX25" s="66"/>
      <c r="WLY25" s="66"/>
      <c r="WLZ25" s="66"/>
      <c r="WMA25" s="66"/>
      <c r="WMB25" s="66"/>
      <c r="WMC25" s="66"/>
      <c r="WMD25" s="66"/>
      <c r="WME25" s="66"/>
      <c r="WMF25" s="66"/>
      <c r="WMG25" s="66"/>
      <c r="WMH25" s="66"/>
      <c r="WMI25" s="66"/>
      <c r="WMJ25" s="66"/>
      <c r="WMK25" s="66"/>
      <c r="WML25" s="66"/>
      <c r="WMM25" s="66"/>
      <c r="WMN25" s="66"/>
      <c r="WMO25" s="66"/>
      <c r="WMP25" s="66"/>
      <c r="WMQ25" s="66"/>
      <c r="WMR25" s="66"/>
      <c r="WMS25" s="66"/>
      <c r="WMT25" s="66"/>
      <c r="WMU25" s="66"/>
      <c r="WMW25" s="66"/>
      <c r="WMX25" s="66"/>
      <c r="WMY25" s="66"/>
      <c r="WMZ25" s="66"/>
      <c r="WNA25" s="66"/>
      <c r="WNB25" s="66"/>
      <c r="WNC25" s="66"/>
      <c r="WND25" s="66"/>
      <c r="WNE25" s="66"/>
      <c r="WNF25" s="66"/>
      <c r="WNG25" s="66"/>
      <c r="WNH25" s="66"/>
      <c r="WNI25" s="66"/>
      <c r="WNL25" s="66"/>
      <c r="WNO25" s="66"/>
      <c r="WNR25" s="66"/>
      <c r="WNU25" s="66"/>
      <c r="WNX25" s="66"/>
      <c r="WOA25" s="66"/>
      <c r="WOJ25" s="66"/>
      <c r="WOM25" s="66"/>
      <c r="WOP25" s="66"/>
      <c r="WOS25" s="66"/>
      <c r="WPB25" s="66"/>
      <c r="WPH25" s="66"/>
      <c r="WPK25" s="66"/>
      <c r="WPN25" s="66"/>
      <c r="WPQ25" s="66"/>
      <c r="WPW25" s="66"/>
      <c r="WQF25" s="66"/>
      <c r="WQH25" s="66"/>
      <c r="WQI25" s="66"/>
      <c r="WQK25" s="66"/>
      <c r="WQN25" s="66"/>
      <c r="WQQ25" s="66"/>
      <c r="WQT25" s="66"/>
      <c r="WQW25" s="66"/>
      <c r="WQZ25" s="66"/>
      <c r="WRB25" s="66"/>
      <c r="WRD25" s="66"/>
      <c r="WRG25" s="66"/>
      <c r="WRJ25" s="66"/>
      <c r="WRM25" s="66"/>
      <c r="WRP25" s="66"/>
      <c r="WRS25" s="66"/>
      <c r="WRV25" s="66"/>
      <c r="WRY25" s="66"/>
      <c r="WSA25" s="66"/>
      <c r="WSD25" s="66"/>
      <c r="WSJ25" s="66"/>
      <c r="WSP25" s="66"/>
      <c r="WSS25" s="66"/>
      <c r="WSU25" s="66"/>
      <c r="WSW25" s="66"/>
      <c r="WSX25" s="66"/>
      <c r="WSY25" s="66"/>
      <c r="WSZ25" s="66"/>
      <c r="WTA25" s="66"/>
      <c r="WTB25" s="66"/>
      <c r="WTT25" s="66"/>
      <c r="WTU25" s="66"/>
      <c r="WTX25" s="66"/>
      <c r="WUA25" s="66"/>
      <c r="WUC25" s="66"/>
      <c r="WUE25" s="66"/>
      <c r="WUH25" s="66"/>
      <c r="WUK25" s="66"/>
      <c r="WUN25" s="66"/>
      <c r="WUR25" s="66"/>
      <c r="WUU25" s="66"/>
      <c r="WUX25" s="66"/>
      <c r="WVF25" s="66"/>
    </row>
    <row r="26" spans="1:1022 1034:2046 2058:3070 3082:4094 4106:5118 5130:6142 6154:7166 7178:8190 8202:9214 9226:10238 10250:11262 11274:12286 12298:13310 13322:14334 14346:15358 15370:16126" s="50" customFormat="1" ht="21.75" hidden="1" customHeight="1">
      <c r="A26" s="7" t="s">
        <v>273</v>
      </c>
      <c r="B26" s="47" t="s">
        <v>341</v>
      </c>
      <c r="C26" s="4"/>
      <c r="D26" s="48">
        <f>_xlfn.IFNA(VLOOKUP(A26,'2.2'!A35:C327,3,),)</f>
        <v>0</v>
      </c>
      <c r="E26" s="49"/>
      <c r="F26" s="51"/>
      <c r="G26" s="51"/>
      <c r="H26" s="29">
        <v>253</v>
      </c>
      <c r="I26" s="52">
        <v>40</v>
      </c>
    </row>
    <row r="27" spans="1:1022 1034:2046 2058:3070 3082:4094 4106:5118 5130:6142 6154:7166 7178:8190 8202:9214 9226:10238 10250:11262 11274:12286 12298:13310 13322:14334 14346:15358 15370:16126" s="50" customFormat="1" ht="21.75" hidden="1" customHeight="1">
      <c r="A27" s="7" t="s">
        <v>274</v>
      </c>
      <c r="B27" s="47" t="s">
        <v>338</v>
      </c>
      <c r="C27" s="4"/>
      <c r="D27" s="48">
        <f>_xlfn.IFNA(VLOOKUP(A27,'2.2'!A36:C328,3,),)</f>
        <v>0</v>
      </c>
      <c r="E27" s="49"/>
      <c r="F27" s="51"/>
      <c r="G27" s="51"/>
      <c r="H27" s="29">
        <v>0</v>
      </c>
      <c r="I27" s="52">
        <v>15</v>
      </c>
    </row>
    <row r="28" spans="1:1022 1034:2046 2058:3070 3082:4094 4106:5118 5130:6142 6154:7166 7178:8190 8202:9214 9226:10238 10250:11262 11274:12286 12298:13310 13322:14334 14346:15358 15370:16126" s="50" customFormat="1" ht="21.75" hidden="1" customHeight="1">
      <c r="A28" s="7" t="s">
        <v>62</v>
      </c>
      <c r="B28" s="47" t="s">
        <v>338</v>
      </c>
      <c r="C28" s="4"/>
      <c r="D28" s="48">
        <f>_xlfn.IFNA(VLOOKUP(A28,'2.2'!A37:C329,3,),)</f>
        <v>0</v>
      </c>
      <c r="E28" s="49"/>
      <c r="F28" s="51"/>
      <c r="G28" s="51"/>
      <c r="H28" s="29">
        <v>0</v>
      </c>
      <c r="I28" s="52">
        <v>20</v>
      </c>
    </row>
    <row r="29" spans="1:1022 1034:2046 2058:3070 3082:4094 4106:5118 5130:6142 6154:7166 7178:8190 8202:9214 9226:10238 10250:11262 11274:12286 12298:13310 13322:14334 14346:15358 15370:16126" s="50" customFormat="1" ht="39.9" hidden="1" customHeight="1">
      <c r="A29" s="3" t="s">
        <v>33</v>
      </c>
      <c r="B29" s="47" t="s">
        <v>338</v>
      </c>
      <c r="C29" s="4"/>
      <c r="D29" s="48">
        <f>_xlfn.IFNA(VLOOKUP(A29,'2.2'!A38:C330,3,),)</f>
        <v>0</v>
      </c>
      <c r="E29" s="49"/>
      <c r="F29" s="51"/>
      <c r="G29" s="51"/>
      <c r="H29" s="29">
        <v>0</v>
      </c>
      <c r="I29" s="52">
        <v>20</v>
      </c>
    </row>
    <row r="30" spans="1:1022 1034:2046 2058:3070 3082:4094 4106:5118 5130:6142 6154:7166 7178:8190 8202:9214 9226:10238 10250:11262 11274:12286 12298:13310 13322:14334 14346:15358 15370:16126" s="50" customFormat="1" ht="20.25" hidden="1" customHeight="1">
      <c r="A30" s="3" t="s">
        <v>64</v>
      </c>
      <c r="B30" s="47" t="s">
        <v>338</v>
      </c>
      <c r="C30" s="4"/>
      <c r="D30" s="48">
        <f>_xlfn.IFNA(VLOOKUP(A30,'2.2'!A39:C331,3,),)</f>
        <v>0</v>
      </c>
      <c r="E30" s="49"/>
      <c r="F30" s="51"/>
      <c r="G30" s="51"/>
      <c r="H30" s="29">
        <v>0</v>
      </c>
      <c r="I30" s="52">
        <v>20</v>
      </c>
    </row>
    <row r="31" spans="1:1022 1034:2046 2058:3070 3082:4094 4106:5118 5130:6142 6154:7166 7178:8190 8202:9214 9226:10238 10250:11262 11274:12286 12298:13310 13322:14334 14346:15358 15370:16126" s="50" customFormat="1" ht="20.25" hidden="1" customHeight="1">
      <c r="A31" s="7" t="s">
        <v>36</v>
      </c>
      <c r="B31" s="47" t="s">
        <v>338</v>
      </c>
      <c r="C31" s="4"/>
      <c r="D31" s="48">
        <f>_xlfn.IFNA(VLOOKUP(A31,'2.2'!A40:C332,3,),)</f>
        <v>0</v>
      </c>
      <c r="E31" s="71"/>
      <c r="F31" s="51"/>
      <c r="G31" s="51"/>
      <c r="H31" s="29"/>
      <c r="I31" s="52">
        <v>5</v>
      </c>
    </row>
    <row r="32" spans="1:1022 1034:2046 2058:3070 3082:4094 4106:5118 5130:6142 6154:7166 7178:8190 8202:9214 9226:10238 10250:11262 11274:12286 12298:13310 13322:14334 14346:15358 15370:16126" s="50" customFormat="1" ht="21.75" hidden="1" customHeight="1">
      <c r="A32" s="7" t="s">
        <v>228</v>
      </c>
      <c r="B32" s="47" t="s">
        <v>340</v>
      </c>
      <c r="C32" s="4"/>
      <c r="D32" s="48">
        <f>_xlfn.IFNA(VLOOKUP(A32,'2.2'!A41:C333,3,),)</f>
        <v>0</v>
      </c>
      <c r="E32" s="49"/>
      <c r="F32" s="51"/>
      <c r="G32" s="51"/>
      <c r="H32" s="29">
        <v>190</v>
      </c>
      <c r="I32" s="53">
        <v>20</v>
      </c>
    </row>
    <row r="33" spans="1:1022 1034:2046 2058:3070 3082:4094 4106:5118 5130:6142 6154:7166 7178:8190 8202:9214 9226:10238 10250:11262 11274:12286 12298:13310 13322:14334 14346:15358 15370:16126" s="50" customFormat="1" ht="20.25" hidden="1" customHeight="1">
      <c r="A33" s="5" t="s">
        <v>229</v>
      </c>
      <c r="B33" s="47" t="s">
        <v>338</v>
      </c>
      <c r="C33" s="8"/>
      <c r="D33" s="48">
        <f>_xlfn.IFNA(VLOOKUP(A33,'2.2'!A42:C334,3,),)</f>
        <v>0</v>
      </c>
      <c r="E33" s="49"/>
      <c r="F33" s="51"/>
      <c r="G33" s="51"/>
      <c r="H33" s="29"/>
      <c r="I33" s="52">
        <v>5</v>
      </c>
    </row>
    <row r="34" spans="1:1022 1034:2046 2058:3070 3082:4094 4106:5118 5130:6142 6154:7166 7178:8190 8202:9214 9226:10238 10250:11262 11274:12286 12298:13310 13322:14334 14346:15358 15370:16126" s="50" customFormat="1" ht="20.25" hidden="1" customHeight="1">
      <c r="A34" s="5" t="s">
        <v>230</v>
      </c>
      <c r="B34" s="47" t="s">
        <v>338</v>
      </c>
      <c r="C34" s="8"/>
      <c r="D34" s="48">
        <f>_xlfn.IFNA(VLOOKUP(A34,'2.2'!A43:C335,3,),)</f>
        <v>0</v>
      </c>
      <c r="E34" s="49"/>
      <c r="F34" s="51"/>
      <c r="G34" s="51"/>
      <c r="H34" s="29"/>
      <c r="I34" s="52">
        <v>5</v>
      </c>
    </row>
    <row r="35" spans="1:1022 1034:2046 2058:3070 3082:4094 4106:5118 5130:6142 6154:7166 7178:8190 8202:9214 9226:10238 10250:11262 11274:12286 12298:13310 13322:14334 14346:15358 15370:16126" s="50" customFormat="1" ht="20.25" hidden="1" customHeight="1">
      <c r="A35" s="7" t="s">
        <v>119</v>
      </c>
      <c r="B35" s="47" t="s">
        <v>338</v>
      </c>
      <c r="C35" s="4"/>
      <c r="D35" s="48">
        <f>_xlfn.IFNA(VLOOKUP(A35,'2.2'!A44:C336,3,),)</f>
        <v>0</v>
      </c>
      <c r="E35" s="49"/>
      <c r="F35" s="51"/>
      <c r="G35" s="51"/>
      <c r="H35" s="29">
        <v>0</v>
      </c>
      <c r="I35" s="53">
        <v>10</v>
      </c>
    </row>
    <row r="36" spans="1:1022 1034:2046 2058:3070 3082:4094 4106:5118 5130:6142 6154:7166 7178:8190 8202:9214 9226:10238 10250:11262 11274:12286 12298:13310 13322:14334 14346:15358 15370:16126" s="50" customFormat="1" ht="20.25" hidden="1" customHeight="1">
      <c r="A36" s="7" t="s">
        <v>146</v>
      </c>
      <c r="B36" s="47" t="s">
        <v>338</v>
      </c>
      <c r="C36" s="4"/>
      <c r="D36" s="48">
        <f>_xlfn.IFNA(VLOOKUP(A36,'2.2'!A45:C337,3,),)</f>
        <v>0</v>
      </c>
      <c r="E36" s="49"/>
      <c r="F36" s="51"/>
      <c r="G36" s="51"/>
      <c r="H36" s="29">
        <v>0</v>
      </c>
      <c r="I36" s="52"/>
    </row>
    <row r="37" spans="1:1022 1034:2046 2058:3070 3082:4094 4106:5118 5130:6142 6154:7166 7178:8190 8202:9214 9226:10238 10250:11262 11274:12286 12298:13310 13322:14334 14346:15358 15370:16126" s="50" customFormat="1" ht="20.25" customHeight="1">
      <c r="A37" s="77" t="s">
        <v>94</v>
      </c>
      <c r="B37" s="76" t="s">
        <v>339</v>
      </c>
      <c r="C37" s="4">
        <v>2</v>
      </c>
      <c r="D37" s="48">
        <f>35000*0.3</f>
        <v>10500</v>
      </c>
      <c r="E37" s="69">
        <f t="shared" ref="E37:E38" si="0">+D37*C37</f>
        <v>21000</v>
      </c>
      <c r="F37" s="51"/>
      <c r="G37" s="51"/>
      <c r="H37" s="29">
        <v>0</v>
      </c>
      <c r="I37" s="52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Z37" s="66"/>
      <c r="BC37" s="66"/>
      <c r="BF37" s="66"/>
      <c r="BI37" s="66"/>
      <c r="BL37" s="66"/>
      <c r="BO37" s="66"/>
      <c r="BX37" s="66"/>
      <c r="CA37" s="66"/>
      <c r="CD37" s="66"/>
      <c r="CG37" s="66"/>
      <c r="CP37" s="66"/>
      <c r="CV37" s="66"/>
      <c r="CY37" s="66"/>
      <c r="DB37" s="66"/>
      <c r="DE37" s="66"/>
      <c r="DK37" s="66"/>
      <c r="DT37" s="66"/>
      <c r="DV37" s="66"/>
      <c r="DW37" s="66"/>
      <c r="DY37" s="66"/>
      <c r="EB37" s="66"/>
      <c r="EE37" s="66"/>
      <c r="EH37" s="66"/>
      <c r="EK37" s="66"/>
      <c r="EN37" s="66"/>
      <c r="EP37" s="66"/>
      <c r="ER37" s="66"/>
      <c r="EU37" s="66"/>
      <c r="EX37" s="66"/>
      <c r="FA37" s="66"/>
      <c r="FD37" s="66"/>
      <c r="FG37" s="66"/>
      <c r="FJ37" s="66"/>
      <c r="FM37" s="66"/>
      <c r="FO37" s="66"/>
      <c r="FR37" s="66"/>
      <c r="FX37" s="66"/>
      <c r="GD37" s="66"/>
      <c r="GG37" s="66"/>
      <c r="GI37" s="66"/>
      <c r="GK37" s="66"/>
      <c r="GL37" s="66"/>
      <c r="GM37" s="66"/>
      <c r="GN37" s="66"/>
      <c r="GO37" s="66"/>
      <c r="GP37" s="66"/>
      <c r="HH37" s="66"/>
      <c r="HI37" s="66"/>
      <c r="HL37" s="66"/>
      <c r="HO37" s="66"/>
      <c r="HQ37" s="66"/>
      <c r="HS37" s="66"/>
      <c r="HV37" s="66"/>
      <c r="HY37" s="66"/>
      <c r="IB37" s="66"/>
      <c r="IF37" s="66"/>
      <c r="II37" s="66"/>
      <c r="IL37" s="66"/>
      <c r="IT37" s="66"/>
      <c r="JF37" s="66"/>
      <c r="JG37" s="66"/>
      <c r="JH37" s="66"/>
      <c r="JI37" s="66"/>
      <c r="JJ37" s="66"/>
      <c r="JK37" s="66"/>
      <c r="JL37" s="66"/>
      <c r="JM37" s="66"/>
      <c r="JN37" s="66"/>
      <c r="JO37" s="66"/>
      <c r="JP37" s="66"/>
      <c r="JQ37" s="66"/>
      <c r="JR37" s="66"/>
      <c r="JS37" s="66"/>
      <c r="JT37" s="66"/>
      <c r="JU37" s="66"/>
      <c r="JV37" s="66"/>
      <c r="JW37" s="66"/>
      <c r="JX37" s="66"/>
      <c r="JY37" s="66"/>
      <c r="JZ37" s="66"/>
      <c r="KA37" s="66"/>
      <c r="KB37" s="66"/>
      <c r="KC37" s="66"/>
      <c r="KD37" s="66"/>
      <c r="KE37" s="66"/>
      <c r="KG37" s="66"/>
      <c r="KH37" s="66"/>
      <c r="KI37" s="66"/>
      <c r="KJ37" s="66"/>
      <c r="KK37" s="66"/>
      <c r="KL37" s="66"/>
      <c r="KM37" s="66"/>
      <c r="KN37" s="66"/>
      <c r="KO37" s="66"/>
      <c r="KP37" s="66"/>
      <c r="KQ37" s="66"/>
      <c r="KR37" s="66"/>
      <c r="KS37" s="66"/>
      <c r="KV37" s="66"/>
      <c r="KY37" s="66"/>
      <c r="LB37" s="66"/>
      <c r="LE37" s="66"/>
      <c r="LH37" s="66"/>
      <c r="LK37" s="66"/>
      <c r="LT37" s="66"/>
      <c r="LW37" s="66"/>
      <c r="LZ37" s="66"/>
      <c r="MC37" s="66"/>
      <c r="ML37" s="66"/>
      <c r="MR37" s="66"/>
      <c r="MU37" s="66"/>
      <c r="MX37" s="66"/>
      <c r="NA37" s="66"/>
      <c r="NG37" s="66"/>
      <c r="NP37" s="66"/>
      <c r="NR37" s="66"/>
      <c r="NS37" s="66"/>
      <c r="NU37" s="66"/>
      <c r="NX37" s="66"/>
      <c r="OA37" s="66"/>
      <c r="OD37" s="66"/>
      <c r="OG37" s="66"/>
      <c r="OJ37" s="66"/>
      <c r="OL37" s="66"/>
      <c r="ON37" s="66"/>
      <c r="OQ37" s="66"/>
      <c r="OT37" s="66"/>
      <c r="OW37" s="66"/>
      <c r="OZ37" s="66"/>
      <c r="PC37" s="66"/>
      <c r="PF37" s="66"/>
      <c r="PI37" s="66"/>
      <c r="PK37" s="66"/>
      <c r="PN37" s="66"/>
      <c r="PT37" s="66"/>
      <c r="PZ37" s="66"/>
      <c r="QC37" s="66"/>
      <c r="QE37" s="66"/>
      <c r="QG37" s="66"/>
      <c r="QH37" s="66"/>
      <c r="QI37" s="66"/>
      <c r="QJ37" s="66"/>
      <c r="QK37" s="66"/>
      <c r="QL37" s="66"/>
      <c r="RD37" s="66"/>
      <c r="RE37" s="66"/>
      <c r="RH37" s="66"/>
      <c r="RK37" s="66"/>
      <c r="RM37" s="66"/>
      <c r="RO37" s="66"/>
      <c r="RR37" s="66"/>
      <c r="RU37" s="66"/>
      <c r="RX37" s="66"/>
      <c r="SB37" s="66"/>
      <c r="SE37" s="66"/>
      <c r="SH37" s="66"/>
      <c r="SP37" s="66"/>
      <c r="TB37" s="66"/>
      <c r="TC37" s="66"/>
      <c r="TD37" s="66"/>
      <c r="TE37" s="66"/>
      <c r="TF37" s="66"/>
      <c r="TG37" s="66"/>
      <c r="TH37" s="66"/>
      <c r="TI37" s="66"/>
      <c r="TJ37" s="66"/>
      <c r="TK37" s="66"/>
      <c r="TL37" s="66"/>
      <c r="TM37" s="66"/>
      <c r="TN37" s="66"/>
      <c r="TO37" s="66"/>
      <c r="TP37" s="66"/>
      <c r="TQ37" s="66"/>
      <c r="TR37" s="66"/>
      <c r="TS37" s="66"/>
      <c r="TT37" s="66"/>
      <c r="TU37" s="66"/>
      <c r="TV37" s="66"/>
      <c r="TW37" s="66"/>
      <c r="TX37" s="66"/>
      <c r="TY37" s="66"/>
      <c r="TZ37" s="66"/>
      <c r="UA37" s="66"/>
      <c r="UC37" s="66"/>
      <c r="UD37" s="66"/>
      <c r="UE37" s="66"/>
      <c r="UF37" s="66"/>
      <c r="UG37" s="66"/>
      <c r="UH37" s="66"/>
      <c r="UI37" s="66"/>
      <c r="UJ37" s="66"/>
      <c r="UK37" s="66"/>
      <c r="UL37" s="66"/>
      <c r="UM37" s="66"/>
      <c r="UN37" s="66"/>
      <c r="UO37" s="66"/>
      <c r="UR37" s="66"/>
      <c r="UU37" s="66"/>
      <c r="UX37" s="66"/>
      <c r="VA37" s="66"/>
      <c r="VD37" s="66"/>
      <c r="VG37" s="66"/>
      <c r="VP37" s="66"/>
      <c r="VS37" s="66"/>
      <c r="VV37" s="66"/>
      <c r="VY37" s="66"/>
      <c r="WH37" s="66"/>
      <c r="WN37" s="66"/>
      <c r="WQ37" s="66"/>
      <c r="WT37" s="66"/>
      <c r="WW37" s="66"/>
      <c r="XC37" s="66"/>
      <c r="XL37" s="66"/>
      <c r="XN37" s="66"/>
      <c r="XO37" s="66"/>
      <c r="XQ37" s="66"/>
      <c r="XT37" s="66"/>
      <c r="XW37" s="66"/>
      <c r="XZ37" s="66"/>
      <c r="YC37" s="66"/>
      <c r="YF37" s="66"/>
      <c r="YH37" s="66"/>
      <c r="YJ37" s="66"/>
      <c r="YM37" s="66"/>
      <c r="YP37" s="66"/>
      <c r="YS37" s="66"/>
      <c r="YV37" s="66"/>
      <c r="YY37" s="66"/>
      <c r="ZB37" s="66"/>
      <c r="ZE37" s="66"/>
      <c r="ZG37" s="66"/>
      <c r="ZJ37" s="66"/>
      <c r="ZP37" s="66"/>
      <c r="ZV37" s="66"/>
      <c r="ZY37" s="66"/>
      <c r="AAA37" s="66"/>
      <c r="AAC37" s="66"/>
      <c r="AAD37" s="66"/>
      <c r="AAE37" s="66"/>
      <c r="AAF37" s="66"/>
      <c r="AAG37" s="66"/>
      <c r="AAH37" s="66"/>
      <c r="AAZ37" s="66"/>
      <c r="ABA37" s="66"/>
      <c r="ABD37" s="66"/>
      <c r="ABG37" s="66"/>
      <c r="ABI37" s="66"/>
      <c r="ABK37" s="66"/>
      <c r="ABN37" s="66"/>
      <c r="ABQ37" s="66"/>
      <c r="ABT37" s="66"/>
      <c r="ABX37" s="66"/>
      <c r="ACA37" s="66"/>
      <c r="ACD37" s="66"/>
      <c r="ACL37" s="66"/>
      <c r="ACX37" s="66"/>
      <c r="ACY37" s="66"/>
      <c r="ACZ37" s="66"/>
      <c r="ADA37" s="66"/>
      <c r="ADB37" s="66"/>
      <c r="ADC37" s="66"/>
      <c r="ADD37" s="66"/>
      <c r="ADE37" s="66"/>
      <c r="ADF37" s="66"/>
      <c r="ADG37" s="66"/>
      <c r="ADH37" s="66"/>
      <c r="ADI37" s="66"/>
      <c r="ADJ37" s="66"/>
      <c r="ADK37" s="66"/>
      <c r="ADL37" s="66"/>
      <c r="ADM37" s="66"/>
      <c r="ADN37" s="66"/>
      <c r="ADO37" s="66"/>
      <c r="ADP37" s="66"/>
      <c r="ADQ37" s="66"/>
      <c r="ADR37" s="66"/>
      <c r="ADS37" s="66"/>
      <c r="ADT37" s="66"/>
      <c r="ADU37" s="66"/>
      <c r="ADV37" s="66"/>
      <c r="ADW37" s="66"/>
      <c r="ADY37" s="66"/>
      <c r="ADZ37" s="66"/>
      <c r="AEA37" s="66"/>
      <c r="AEB37" s="66"/>
      <c r="AEC37" s="66"/>
      <c r="AED37" s="66"/>
      <c r="AEE37" s="66"/>
      <c r="AEF37" s="66"/>
      <c r="AEG37" s="66"/>
      <c r="AEH37" s="66"/>
      <c r="AEI37" s="66"/>
      <c r="AEJ37" s="66"/>
      <c r="AEK37" s="66"/>
      <c r="AEN37" s="66"/>
      <c r="AEQ37" s="66"/>
      <c r="AET37" s="66"/>
      <c r="AEW37" s="66"/>
      <c r="AEZ37" s="66"/>
      <c r="AFC37" s="66"/>
      <c r="AFL37" s="66"/>
      <c r="AFO37" s="66"/>
      <c r="AFR37" s="66"/>
      <c r="AFU37" s="66"/>
      <c r="AGD37" s="66"/>
      <c r="AGJ37" s="66"/>
      <c r="AGM37" s="66"/>
      <c r="AGP37" s="66"/>
      <c r="AGS37" s="66"/>
      <c r="AGY37" s="66"/>
      <c r="AHH37" s="66"/>
      <c r="AHJ37" s="66"/>
      <c r="AHK37" s="66"/>
      <c r="AHM37" s="66"/>
      <c r="AHP37" s="66"/>
      <c r="AHS37" s="66"/>
      <c r="AHV37" s="66"/>
      <c r="AHY37" s="66"/>
      <c r="AIB37" s="66"/>
      <c r="AID37" s="66"/>
      <c r="AIF37" s="66"/>
      <c r="AII37" s="66"/>
      <c r="AIL37" s="66"/>
      <c r="AIO37" s="66"/>
      <c r="AIR37" s="66"/>
      <c r="AIU37" s="66"/>
      <c r="AIX37" s="66"/>
      <c r="AJA37" s="66"/>
      <c r="AJC37" s="66"/>
      <c r="AJF37" s="66"/>
      <c r="AJL37" s="66"/>
      <c r="AJR37" s="66"/>
      <c r="AJU37" s="66"/>
      <c r="AJW37" s="66"/>
      <c r="AJY37" s="66"/>
      <c r="AJZ37" s="66"/>
      <c r="AKA37" s="66"/>
      <c r="AKB37" s="66"/>
      <c r="AKC37" s="66"/>
      <c r="AKD37" s="66"/>
      <c r="AKV37" s="66"/>
      <c r="AKW37" s="66"/>
      <c r="AKZ37" s="66"/>
      <c r="ALC37" s="66"/>
      <c r="ALE37" s="66"/>
      <c r="ALG37" s="66"/>
      <c r="ALJ37" s="66"/>
      <c r="ALM37" s="66"/>
      <c r="ALP37" s="66"/>
      <c r="ALT37" s="66"/>
      <c r="ALW37" s="66"/>
      <c r="ALZ37" s="66"/>
      <c r="AMH37" s="66"/>
      <c r="AMT37" s="66"/>
      <c r="AMU37" s="66"/>
      <c r="AMV37" s="66"/>
      <c r="AMW37" s="66"/>
      <c r="AMX37" s="66"/>
      <c r="AMY37" s="66"/>
      <c r="AMZ37" s="66"/>
      <c r="ANA37" s="66"/>
      <c r="ANB37" s="66"/>
      <c r="ANC37" s="66"/>
      <c r="AND37" s="66"/>
      <c r="ANE37" s="66"/>
      <c r="ANF37" s="66"/>
      <c r="ANG37" s="66"/>
      <c r="ANH37" s="66"/>
      <c r="ANI37" s="66"/>
      <c r="ANJ37" s="66"/>
      <c r="ANK37" s="66"/>
      <c r="ANL37" s="66"/>
      <c r="ANM37" s="66"/>
      <c r="ANN37" s="66"/>
      <c r="ANO37" s="66"/>
      <c r="ANP37" s="66"/>
      <c r="ANQ37" s="66"/>
      <c r="ANR37" s="66"/>
      <c r="ANS37" s="66"/>
      <c r="ANU37" s="66"/>
      <c r="ANV37" s="66"/>
      <c r="ANW37" s="66"/>
      <c r="ANX37" s="66"/>
      <c r="ANY37" s="66"/>
      <c r="ANZ37" s="66"/>
      <c r="AOA37" s="66"/>
      <c r="AOB37" s="66"/>
      <c r="AOC37" s="66"/>
      <c r="AOD37" s="66"/>
      <c r="AOE37" s="66"/>
      <c r="AOF37" s="66"/>
      <c r="AOG37" s="66"/>
      <c r="AOJ37" s="66"/>
      <c r="AOM37" s="66"/>
      <c r="AOP37" s="66"/>
      <c r="AOS37" s="66"/>
      <c r="AOV37" s="66"/>
      <c r="AOY37" s="66"/>
      <c r="APH37" s="66"/>
      <c r="APK37" s="66"/>
      <c r="APN37" s="66"/>
      <c r="APQ37" s="66"/>
      <c r="APZ37" s="66"/>
      <c r="AQF37" s="66"/>
      <c r="AQI37" s="66"/>
      <c r="AQL37" s="66"/>
      <c r="AQO37" s="66"/>
      <c r="AQU37" s="66"/>
      <c r="ARD37" s="66"/>
      <c r="ARF37" s="66"/>
      <c r="ARG37" s="66"/>
      <c r="ARI37" s="66"/>
      <c r="ARL37" s="66"/>
      <c r="ARO37" s="66"/>
      <c r="ARR37" s="66"/>
      <c r="ARU37" s="66"/>
      <c r="ARX37" s="66"/>
      <c r="ARZ37" s="66"/>
      <c r="ASB37" s="66"/>
      <c r="ASE37" s="66"/>
      <c r="ASH37" s="66"/>
      <c r="ASK37" s="66"/>
      <c r="ASN37" s="66"/>
      <c r="ASQ37" s="66"/>
      <c r="AST37" s="66"/>
      <c r="ASW37" s="66"/>
      <c r="ASY37" s="66"/>
      <c r="ATB37" s="66"/>
      <c r="ATH37" s="66"/>
      <c r="ATN37" s="66"/>
      <c r="ATQ37" s="66"/>
      <c r="ATS37" s="66"/>
      <c r="ATU37" s="66"/>
      <c r="ATV37" s="66"/>
      <c r="ATW37" s="66"/>
      <c r="ATX37" s="66"/>
      <c r="ATY37" s="66"/>
      <c r="ATZ37" s="66"/>
      <c r="AUR37" s="66"/>
      <c r="AUS37" s="66"/>
      <c r="AUV37" s="66"/>
      <c r="AUY37" s="66"/>
      <c r="AVA37" s="66"/>
      <c r="AVC37" s="66"/>
      <c r="AVF37" s="66"/>
      <c r="AVI37" s="66"/>
      <c r="AVL37" s="66"/>
      <c r="AVP37" s="66"/>
      <c r="AVS37" s="66"/>
      <c r="AVV37" s="66"/>
      <c r="AWD37" s="66"/>
      <c r="AWP37" s="66"/>
      <c r="AWQ37" s="66"/>
      <c r="AWR37" s="66"/>
      <c r="AWS37" s="66"/>
      <c r="AWT37" s="66"/>
      <c r="AWU37" s="66"/>
      <c r="AWV37" s="66"/>
      <c r="AWW37" s="66"/>
      <c r="AWX37" s="66"/>
      <c r="AWY37" s="66"/>
      <c r="AWZ37" s="66"/>
      <c r="AXA37" s="66"/>
      <c r="AXB37" s="66"/>
      <c r="AXC37" s="66"/>
      <c r="AXD37" s="66"/>
      <c r="AXE37" s="66"/>
      <c r="AXF37" s="66"/>
      <c r="AXG37" s="66"/>
      <c r="AXH37" s="66"/>
      <c r="AXI37" s="66"/>
      <c r="AXJ37" s="66"/>
      <c r="AXK37" s="66"/>
      <c r="AXL37" s="66"/>
      <c r="AXM37" s="66"/>
      <c r="AXN37" s="66"/>
      <c r="AXO37" s="66"/>
      <c r="AXQ37" s="66"/>
      <c r="AXR37" s="66"/>
      <c r="AXS37" s="66"/>
      <c r="AXT37" s="66"/>
      <c r="AXU37" s="66"/>
      <c r="AXV37" s="66"/>
      <c r="AXW37" s="66"/>
      <c r="AXX37" s="66"/>
      <c r="AXY37" s="66"/>
      <c r="AXZ37" s="66"/>
      <c r="AYA37" s="66"/>
      <c r="AYB37" s="66"/>
      <c r="AYC37" s="66"/>
      <c r="AYF37" s="66"/>
      <c r="AYI37" s="66"/>
      <c r="AYL37" s="66"/>
      <c r="AYO37" s="66"/>
      <c r="AYR37" s="66"/>
      <c r="AYU37" s="66"/>
      <c r="AZD37" s="66"/>
      <c r="AZG37" s="66"/>
      <c r="AZJ37" s="66"/>
      <c r="AZM37" s="66"/>
      <c r="AZV37" s="66"/>
      <c r="BAB37" s="66"/>
      <c r="BAE37" s="66"/>
      <c r="BAH37" s="66"/>
      <c r="BAK37" s="66"/>
      <c r="BAQ37" s="66"/>
      <c r="BAZ37" s="66"/>
      <c r="BBB37" s="66"/>
      <c r="BBC37" s="66"/>
      <c r="BBE37" s="66"/>
      <c r="BBH37" s="66"/>
      <c r="BBK37" s="66"/>
      <c r="BBN37" s="66"/>
      <c r="BBQ37" s="66"/>
      <c r="BBT37" s="66"/>
      <c r="BBV37" s="66"/>
      <c r="BBX37" s="66"/>
      <c r="BCA37" s="66"/>
      <c r="BCD37" s="66"/>
      <c r="BCG37" s="66"/>
      <c r="BCJ37" s="66"/>
      <c r="BCM37" s="66"/>
      <c r="BCP37" s="66"/>
      <c r="BCS37" s="66"/>
      <c r="BCU37" s="66"/>
      <c r="BCX37" s="66"/>
      <c r="BDD37" s="66"/>
      <c r="BDJ37" s="66"/>
      <c r="BDM37" s="66"/>
      <c r="BDO37" s="66"/>
      <c r="BDQ37" s="66"/>
      <c r="BDR37" s="66"/>
      <c r="BDS37" s="66"/>
      <c r="BDT37" s="66"/>
      <c r="BDU37" s="66"/>
      <c r="BDV37" s="66"/>
      <c r="BEN37" s="66"/>
      <c r="BEO37" s="66"/>
      <c r="BER37" s="66"/>
      <c r="BEU37" s="66"/>
      <c r="BEW37" s="66"/>
      <c r="BEY37" s="66"/>
      <c r="BFB37" s="66"/>
      <c r="BFE37" s="66"/>
      <c r="BFH37" s="66"/>
      <c r="BFL37" s="66"/>
      <c r="BFO37" s="66"/>
      <c r="BFR37" s="66"/>
      <c r="BFZ37" s="66"/>
      <c r="BGL37" s="66"/>
      <c r="BGM37" s="66"/>
      <c r="BGN37" s="66"/>
      <c r="BGO37" s="66"/>
      <c r="BGP37" s="66"/>
      <c r="BGQ37" s="66"/>
      <c r="BGR37" s="66"/>
      <c r="BGS37" s="66"/>
      <c r="BGT37" s="66"/>
      <c r="BGU37" s="66"/>
      <c r="BGV37" s="66"/>
      <c r="BGW37" s="66"/>
      <c r="BGX37" s="66"/>
      <c r="BGY37" s="66"/>
      <c r="BGZ37" s="66"/>
      <c r="BHA37" s="66"/>
      <c r="BHB37" s="66"/>
      <c r="BHC37" s="66"/>
      <c r="BHD37" s="66"/>
      <c r="BHE37" s="66"/>
      <c r="BHF37" s="66"/>
      <c r="BHG37" s="66"/>
      <c r="BHH37" s="66"/>
      <c r="BHI37" s="66"/>
      <c r="BHJ37" s="66"/>
      <c r="BHK37" s="66"/>
      <c r="BHM37" s="66"/>
      <c r="BHN37" s="66"/>
      <c r="BHO37" s="66"/>
      <c r="BHP37" s="66"/>
      <c r="BHQ37" s="66"/>
      <c r="BHR37" s="66"/>
      <c r="BHS37" s="66"/>
      <c r="BHT37" s="66"/>
      <c r="BHU37" s="66"/>
      <c r="BHV37" s="66"/>
      <c r="BHW37" s="66"/>
      <c r="BHX37" s="66"/>
      <c r="BHY37" s="66"/>
      <c r="BIB37" s="66"/>
      <c r="BIE37" s="66"/>
      <c r="BIH37" s="66"/>
      <c r="BIK37" s="66"/>
      <c r="BIN37" s="66"/>
      <c r="BIQ37" s="66"/>
      <c r="BIZ37" s="66"/>
      <c r="BJC37" s="66"/>
      <c r="BJF37" s="66"/>
      <c r="BJI37" s="66"/>
      <c r="BJR37" s="66"/>
      <c r="BJX37" s="66"/>
      <c r="BKA37" s="66"/>
      <c r="BKD37" s="66"/>
      <c r="BKG37" s="66"/>
      <c r="BKM37" s="66"/>
      <c r="BKV37" s="66"/>
      <c r="BKX37" s="66"/>
      <c r="BKY37" s="66"/>
      <c r="BLA37" s="66"/>
      <c r="BLD37" s="66"/>
      <c r="BLG37" s="66"/>
      <c r="BLJ37" s="66"/>
      <c r="BLM37" s="66"/>
      <c r="BLP37" s="66"/>
      <c r="BLR37" s="66"/>
      <c r="BLT37" s="66"/>
      <c r="BLW37" s="66"/>
      <c r="BLZ37" s="66"/>
      <c r="BMC37" s="66"/>
      <c r="BMF37" s="66"/>
      <c r="BMI37" s="66"/>
      <c r="BML37" s="66"/>
      <c r="BMO37" s="66"/>
      <c r="BMQ37" s="66"/>
      <c r="BMT37" s="66"/>
      <c r="BMZ37" s="66"/>
      <c r="BNF37" s="66"/>
      <c r="BNI37" s="66"/>
      <c r="BNK37" s="66"/>
      <c r="BNM37" s="66"/>
      <c r="BNN37" s="66"/>
      <c r="BNO37" s="66"/>
      <c r="BNP37" s="66"/>
      <c r="BNQ37" s="66"/>
      <c r="BNR37" s="66"/>
      <c r="BOJ37" s="66"/>
      <c r="BOK37" s="66"/>
      <c r="BON37" s="66"/>
      <c r="BOQ37" s="66"/>
      <c r="BOS37" s="66"/>
      <c r="BOU37" s="66"/>
      <c r="BOX37" s="66"/>
      <c r="BPA37" s="66"/>
      <c r="BPD37" s="66"/>
      <c r="BPH37" s="66"/>
      <c r="BPK37" s="66"/>
      <c r="BPN37" s="66"/>
      <c r="BPV37" s="66"/>
      <c r="BQH37" s="66"/>
      <c r="BQI37" s="66"/>
      <c r="BQJ37" s="66"/>
      <c r="BQK37" s="66"/>
      <c r="BQL37" s="66"/>
      <c r="BQM37" s="66"/>
      <c r="BQN37" s="66"/>
      <c r="BQO37" s="66"/>
      <c r="BQP37" s="66"/>
      <c r="BQQ37" s="66"/>
      <c r="BQR37" s="66"/>
      <c r="BQS37" s="66"/>
      <c r="BQT37" s="66"/>
      <c r="BQU37" s="66"/>
      <c r="BQV37" s="66"/>
      <c r="BQW37" s="66"/>
      <c r="BQX37" s="66"/>
      <c r="BQY37" s="66"/>
      <c r="BQZ37" s="66"/>
      <c r="BRA37" s="66"/>
      <c r="BRB37" s="66"/>
      <c r="BRC37" s="66"/>
      <c r="BRD37" s="66"/>
      <c r="BRE37" s="66"/>
      <c r="BRF37" s="66"/>
      <c r="BRG37" s="66"/>
      <c r="BRI37" s="66"/>
      <c r="BRJ37" s="66"/>
      <c r="BRK37" s="66"/>
      <c r="BRL37" s="66"/>
      <c r="BRM37" s="66"/>
      <c r="BRN37" s="66"/>
      <c r="BRO37" s="66"/>
      <c r="BRP37" s="66"/>
      <c r="BRQ37" s="66"/>
      <c r="BRR37" s="66"/>
      <c r="BRS37" s="66"/>
      <c r="BRT37" s="66"/>
      <c r="BRU37" s="66"/>
      <c r="BRX37" s="66"/>
      <c r="BSA37" s="66"/>
      <c r="BSD37" s="66"/>
      <c r="BSG37" s="66"/>
      <c r="BSJ37" s="66"/>
      <c r="BSM37" s="66"/>
      <c r="BSV37" s="66"/>
      <c r="BSY37" s="66"/>
      <c r="BTB37" s="66"/>
      <c r="BTE37" s="66"/>
      <c r="BTN37" s="66"/>
      <c r="BTT37" s="66"/>
      <c r="BTW37" s="66"/>
      <c r="BTZ37" s="66"/>
      <c r="BUC37" s="66"/>
      <c r="BUI37" s="66"/>
      <c r="BUR37" s="66"/>
      <c r="BUT37" s="66"/>
      <c r="BUU37" s="66"/>
      <c r="BUW37" s="66"/>
      <c r="BUZ37" s="66"/>
      <c r="BVC37" s="66"/>
      <c r="BVF37" s="66"/>
      <c r="BVI37" s="66"/>
      <c r="BVL37" s="66"/>
      <c r="BVN37" s="66"/>
      <c r="BVP37" s="66"/>
      <c r="BVS37" s="66"/>
      <c r="BVV37" s="66"/>
      <c r="BVY37" s="66"/>
      <c r="BWB37" s="66"/>
      <c r="BWE37" s="66"/>
      <c r="BWH37" s="66"/>
      <c r="BWK37" s="66"/>
      <c r="BWM37" s="66"/>
      <c r="BWP37" s="66"/>
      <c r="BWV37" s="66"/>
      <c r="BXB37" s="66"/>
      <c r="BXE37" s="66"/>
      <c r="BXG37" s="66"/>
      <c r="BXI37" s="66"/>
      <c r="BXJ37" s="66"/>
      <c r="BXK37" s="66"/>
      <c r="BXL37" s="66"/>
      <c r="BXM37" s="66"/>
      <c r="BXN37" s="66"/>
      <c r="BYF37" s="66"/>
      <c r="BYG37" s="66"/>
      <c r="BYJ37" s="66"/>
      <c r="BYM37" s="66"/>
      <c r="BYO37" s="66"/>
      <c r="BYQ37" s="66"/>
      <c r="BYT37" s="66"/>
      <c r="BYW37" s="66"/>
      <c r="BYZ37" s="66"/>
      <c r="BZD37" s="66"/>
      <c r="BZG37" s="66"/>
      <c r="BZJ37" s="66"/>
      <c r="BZR37" s="66"/>
      <c r="CAD37" s="66"/>
      <c r="CAE37" s="66"/>
      <c r="CAF37" s="66"/>
      <c r="CAG37" s="66"/>
      <c r="CAH37" s="66"/>
      <c r="CAI37" s="66"/>
      <c r="CAJ37" s="66"/>
      <c r="CAK37" s="66"/>
      <c r="CAL37" s="66"/>
      <c r="CAM37" s="66"/>
      <c r="CAN37" s="66"/>
      <c r="CAO37" s="66"/>
      <c r="CAP37" s="66"/>
      <c r="CAQ37" s="66"/>
      <c r="CAR37" s="66"/>
      <c r="CAS37" s="66"/>
      <c r="CAT37" s="66"/>
      <c r="CAU37" s="66"/>
      <c r="CAV37" s="66"/>
      <c r="CAW37" s="66"/>
      <c r="CAX37" s="66"/>
      <c r="CAY37" s="66"/>
      <c r="CAZ37" s="66"/>
      <c r="CBA37" s="66"/>
      <c r="CBB37" s="66"/>
      <c r="CBC37" s="66"/>
      <c r="CBE37" s="66"/>
      <c r="CBF37" s="66"/>
      <c r="CBG37" s="66"/>
      <c r="CBH37" s="66"/>
      <c r="CBI37" s="66"/>
      <c r="CBJ37" s="66"/>
      <c r="CBK37" s="66"/>
      <c r="CBL37" s="66"/>
      <c r="CBM37" s="66"/>
      <c r="CBN37" s="66"/>
      <c r="CBO37" s="66"/>
      <c r="CBP37" s="66"/>
      <c r="CBQ37" s="66"/>
      <c r="CBT37" s="66"/>
      <c r="CBW37" s="66"/>
      <c r="CBZ37" s="66"/>
      <c r="CCC37" s="66"/>
      <c r="CCF37" s="66"/>
      <c r="CCI37" s="66"/>
      <c r="CCR37" s="66"/>
      <c r="CCU37" s="66"/>
      <c r="CCX37" s="66"/>
      <c r="CDA37" s="66"/>
      <c r="CDJ37" s="66"/>
      <c r="CDP37" s="66"/>
      <c r="CDS37" s="66"/>
      <c r="CDV37" s="66"/>
      <c r="CDY37" s="66"/>
      <c r="CEE37" s="66"/>
      <c r="CEN37" s="66"/>
      <c r="CEP37" s="66"/>
      <c r="CEQ37" s="66"/>
      <c r="CES37" s="66"/>
      <c r="CEV37" s="66"/>
      <c r="CEY37" s="66"/>
      <c r="CFB37" s="66"/>
      <c r="CFE37" s="66"/>
      <c r="CFH37" s="66"/>
      <c r="CFJ37" s="66"/>
      <c r="CFL37" s="66"/>
      <c r="CFO37" s="66"/>
      <c r="CFR37" s="66"/>
      <c r="CFU37" s="66"/>
      <c r="CFX37" s="66"/>
      <c r="CGA37" s="66"/>
      <c r="CGD37" s="66"/>
      <c r="CGG37" s="66"/>
      <c r="CGI37" s="66"/>
      <c r="CGL37" s="66"/>
      <c r="CGR37" s="66"/>
      <c r="CGX37" s="66"/>
      <c r="CHA37" s="66"/>
      <c r="CHC37" s="66"/>
      <c r="CHE37" s="66"/>
      <c r="CHF37" s="66"/>
      <c r="CHG37" s="66"/>
      <c r="CHH37" s="66"/>
      <c r="CHI37" s="66"/>
      <c r="CHJ37" s="66"/>
      <c r="CIB37" s="66"/>
      <c r="CIC37" s="66"/>
      <c r="CIF37" s="66"/>
      <c r="CII37" s="66"/>
      <c r="CIK37" s="66"/>
      <c r="CIM37" s="66"/>
      <c r="CIP37" s="66"/>
      <c r="CIS37" s="66"/>
      <c r="CIV37" s="66"/>
      <c r="CIZ37" s="66"/>
      <c r="CJC37" s="66"/>
      <c r="CJF37" s="66"/>
      <c r="CJN37" s="66"/>
      <c r="CJZ37" s="66"/>
      <c r="CKA37" s="66"/>
      <c r="CKB37" s="66"/>
      <c r="CKC37" s="66"/>
      <c r="CKD37" s="66"/>
      <c r="CKE37" s="66"/>
      <c r="CKF37" s="66"/>
      <c r="CKG37" s="66"/>
      <c r="CKH37" s="66"/>
      <c r="CKI37" s="66"/>
      <c r="CKJ37" s="66"/>
      <c r="CKK37" s="66"/>
      <c r="CKL37" s="66"/>
      <c r="CKM37" s="66"/>
      <c r="CKN37" s="66"/>
      <c r="CKO37" s="66"/>
      <c r="CKP37" s="66"/>
      <c r="CKQ37" s="66"/>
      <c r="CKR37" s="66"/>
      <c r="CKS37" s="66"/>
      <c r="CKT37" s="66"/>
      <c r="CKU37" s="66"/>
      <c r="CKV37" s="66"/>
      <c r="CKW37" s="66"/>
      <c r="CKX37" s="66"/>
      <c r="CKY37" s="66"/>
      <c r="CLA37" s="66"/>
      <c r="CLB37" s="66"/>
      <c r="CLC37" s="66"/>
      <c r="CLD37" s="66"/>
      <c r="CLE37" s="66"/>
      <c r="CLF37" s="66"/>
      <c r="CLG37" s="66"/>
      <c r="CLH37" s="66"/>
      <c r="CLI37" s="66"/>
      <c r="CLJ37" s="66"/>
      <c r="CLK37" s="66"/>
      <c r="CLL37" s="66"/>
      <c r="CLM37" s="66"/>
      <c r="CLP37" s="66"/>
      <c r="CLS37" s="66"/>
      <c r="CLV37" s="66"/>
      <c r="CLY37" s="66"/>
      <c r="CMB37" s="66"/>
      <c r="CME37" s="66"/>
      <c r="CMN37" s="66"/>
      <c r="CMQ37" s="66"/>
      <c r="CMT37" s="66"/>
      <c r="CMW37" s="66"/>
      <c r="CNF37" s="66"/>
      <c r="CNL37" s="66"/>
      <c r="CNO37" s="66"/>
      <c r="CNR37" s="66"/>
      <c r="CNU37" s="66"/>
      <c r="COA37" s="66"/>
      <c r="COJ37" s="66"/>
      <c r="COL37" s="66"/>
      <c r="COM37" s="66"/>
      <c r="COO37" s="66"/>
      <c r="COR37" s="66"/>
      <c r="COU37" s="66"/>
      <c r="COX37" s="66"/>
      <c r="CPA37" s="66"/>
      <c r="CPD37" s="66"/>
      <c r="CPF37" s="66"/>
      <c r="CPH37" s="66"/>
      <c r="CPK37" s="66"/>
      <c r="CPN37" s="66"/>
      <c r="CPQ37" s="66"/>
      <c r="CPT37" s="66"/>
      <c r="CPW37" s="66"/>
      <c r="CPZ37" s="66"/>
      <c r="CQC37" s="66"/>
      <c r="CQE37" s="66"/>
      <c r="CQH37" s="66"/>
      <c r="CQN37" s="66"/>
      <c r="CQT37" s="66"/>
      <c r="CQW37" s="66"/>
      <c r="CQY37" s="66"/>
      <c r="CRA37" s="66"/>
      <c r="CRB37" s="66"/>
      <c r="CRC37" s="66"/>
      <c r="CRD37" s="66"/>
      <c r="CRE37" s="66"/>
      <c r="CRF37" s="66"/>
      <c r="CRX37" s="66"/>
      <c r="CRY37" s="66"/>
      <c r="CSB37" s="66"/>
      <c r="CSE37" s="66"/>
      <c r="CSG37" s="66"/>
      <c r="CSI37" s="66"/>
      <c r="CSL37" s="66"/>
      <c r="CSO37" s="66"/>
      <c r="CSR37" s="66"/>
      <c r="CSV37" s="66"/>
      <c r="CSY37" s="66"/>
      <c r="CTB37" s="66"/>
      <c r="CTJ37" s="66"/>
      <c r="CTV37" s="66"/>
      <c r="CTW37" s="66"/>
      <c r="CTX37" s="66"/>
      <c r="CTY37" s="66"/>
      <c r="CTZ37" s="66"/>
      <c r="CUA37" s="66"/>
      <c r="CUB37" s="66"/>
      <c r="CUC37" s="66"/>
      <c r="CUD37" s="66"/>
      <c r="CUE37" s="66"/>
      <c r="CUF37" s="66"/>
      <c r="CUG37" s="66"/>
      <c r="CUH37" s="66"/>
      <c r="CUI37" s="66"/>
      <c r="CUJ37" s="66"/>
      <c r="CUK37" s="66"/>
      <c r="CUL37" s="66"/>
      <c r="CUM37" s="66"/>
      <c r="CUN37" s="66"/>
      <c r="CUO37" s="66"/>
      <c r="CUP37" s="66"/>
      <c r="CUQ37" s="66"/>
      <c r="CUR37" s="66"/>
      <c r="CUS37" s="66"/>
      <c r="CUT37" s="66"/>
      <c r="CUU37" s="66"/>
      <c r="CUW37" s="66"/>
      <c r="CUX37" s="66"/>
      <c r="CUY37" s="66"/>
      <c r="CUZ37" s="66"/>
      <c r="CVA37" s="66"/>
      <c r="CVB37" s="66"/>
      <c r="CVC37" s="66"/>
      <c r="CVD37" s="66"/>
      <c r="CVE37" s="66"/>
      <c r="CVF37" s="66"/>
      <c r="CVG37" s="66"/>
      <c r="CVH37" s="66"/>
      <c r="CVI37" s="66"/>
      <c r="CVL37" s="66"/>
      <c r="CVO37" s="66"/>
      <c r="CVR37" s="66"/>
      <c r="CVU37" s="66"/>
      <c r="CVX37" s="66"/>
      <c r="CWA37" s="66"/>
      <c r="CWJ37" s="66"/>
      <c r="CWM37" s="66"/>
      <c r="CWP37" s="66"/>
      <c r="CWS37" s="66"/>
      <c r="CXB37" s="66"/>
      <c r="CXH37" s="66"/>
      <c r="CXK37" s="66"/>
      <c r="CXN37" s="66"/>
      <c r="CXQ37" s="66"/>
      <c r="CXW37" s="66"/>
      <c r="CYF37" s="66"/>
      <c r="CYH37" s="66"/>
      <c r="CYI37" s="66"/>
      <c r="CYK37" s="66"/>
      <c r="CYN37" s="66"/>
      <c r="CYQ37" s="66"/>
      <c r="CYT37" s="66"/>
      <c r="CYW37" s="66"/>
      <c r="CYZ37" s="66"/>
      <c r="CZB37" s="66"/>
      <c r="CZD37" s="66"/>
      <c r="CZG37" s="66"/>
      <c r="CZJ37" s="66"/>
      <c r="CZM37" s="66"/>
      <c r="CZP37" s="66"/>
      <c r="CZS37" s="66"/>
      <c r="CZV37" s="66"/>
      <c r="CZY37" s="66"/>
      <c r="DAA37" s="66"/>
      <c r="DAD37" s="66"/>
      <c r="DAJ37" s="66"/>
      <c r="DAP37" s="66"/>
      <c r="DAS37" s="66"/>
      <c r="DAU37" s="66"/>
      <c r="DAW37" s="66"/>
      <c r="DAX37" s="66"/>
      <c r="DAY37" s="66"/>
      <c r="DAZ37" s="66"/>
      <c r="DBA37" s="66"/>
      <c r="DBB37" s="66"/>
      <c r="DBT37" s="66"/>
      <c r="DBU37" s="66"/>
      <c r="DBX37" s="66"/>
      <c r="DCA37" s="66"/>
      <c r="DCC37" s="66"/>
      <c r="DCE37" s="66"/>
      <c r="DCH37" s="66"/>
      <c r="DCK37" s="66"/>
      <c r="DCN37" s="66"/>
      <c r="DCR37" s="66"/>
      <c r="DCU37" s="66"/>
      <c r="DCX37" s="66"/>
      <c r="DDF37" s="66"/>
      <c r="DDR37" s="66"/>
      <c r="DDS37" s="66"/>
      <c r="DDT37" s="66"/>
      <c r="DDU37" s="66"/>
      <c r="DDV37" s="66"/>
      <c r="DDW37" s="66"/>
      <c r="DDX37" s="66"/>
      <c r="DDY37" s="66"/>
      <c r="DDZ37" s="66"/>
      <c r="DEA37" s="66"/>
      <c r="DEB37" s="66"/>
      <c r="DEC37" s="66"/>
      <c r="DED37" s="66"/>
      <c r="DEE37" s="66"/>
      <c r="DEF37" s="66"/>
      <c r="DEG37" s="66"/>
      <c r="DEH37" s="66"/>
      <c r="DEI37" s="66"/>
      <c r="DEJ37" s="66"/>
      <c r="DEK37" s="66"/>
      <c r="DEL37" s="66"/>
      <c r="DEM37" s="66"/>
      <c r="DEN37" s="66"/>
      <c r="DEO37" s="66"/>
      <c r="DEP37" s="66"/>
      <c r="DEQ37" s="66"/>
      <c r="DES37" s="66"/>
      <c r="DET37" s="66"/>
      <c r="DEU37" s="66"/>
      <c r="DEV37" s="66"/>
      <c r="DEW37" s="66"/>
      <c r="DEX37" s="66"/>
      <c r="DEY37" s="66"/>
      <c r="DEZ37" s="66"/>
      <c r="DFA37" s="66"/>
      <c r="DFB37" s="66"/>
      <c r="DFC37" s="66"/>
      <c r="DFD37" s="66"/>
      <c r="DFE37" s="66"/>
      <c r="DFH37" s="66"/>
      <c r="DFK37" s="66"/>
      <c r="DFN37" s="66"/>
      <c r="DFQ37" s="66"/>
      <c r="DFT37" s="66"/>
      <c r="DFW37" s="66"/>
      <c r="DGF37" s="66"/>
      <c r="DGI37" s="66"/>
      <c r="DGL37" s="66"/>
      <c r="DGO37" s="66"/>
      <c r="DGX37" s="66"/>
      <c r="DHD37" s="66"/>
      <c r="DHG37" s="66"/>
      <c r="DHJ37" s="66"/>
      <c r="DHM37" s="66"/>
      <c r="DHS37" s="66"/>
      <c r="DIB37" s="66"/>
      <c r="DID37" s="66"/>
      <c r="DIE37" s="66"/>
      <c r="DIG37" s="66"/>
      <c r="DIJ37" s="66"/>
      <c r="DIM37" s="66"/>
      <c r="DIP37" s="66"/>
      <c r="DIS37" s="66"/>
      <c r="DIV37" s="66"/>
      <c r="DIX37" s="66"/>
      <c r="DIZ37" s="66"/>
      <c r="DJC37" s="66"/>
      <c r="DJF37" s="66"/>
      <c r="DJI37" s="66"/>
      <c r="DJL37" s="66"/>
      <c r="DJO37" s="66"/>
      <c r="DJR37" s="66"/>
      <c r="DJU37" s="66"/>
      <c r="DJW37" s="66"/>
      <c r="DJZ37" s="66"/>
      <c r="DKF37" s="66"/>
      <c r="DKL37" s="66"/>
      <c r="DKO37" s="66"/>
      <c r="DKQ37" s="66"/>
      <c r="DKS37" s="66"/>
      <c r="DKT37" s="66"/>
      <c r="DKU37" s="66"/>
      <c r="DKV37" s="66"/>
      <c r="DKW37" s="66"/>
      <c r="DKX37" s="66"/>
      <c r="DLP37" s="66"/>
      <c r="DLQ37" s="66"/>
      <c r="DLT37" s="66"/>
      <c r="DLW37" s="66"/>
      <c r="DLY37" s="66"/>
      <c r="DMA37" s="66"/>
      <c r="DMD37" s="66"/>
      <c r="DMG37" s="66"/>
      <c r="DMJ37" s="66"/>
      <c r="DMN37" s="66"/>
      <c r="DMQ37" s="66"/>
      <c r="DMT37" s="66"/>
      <c r="DNB37" s="66"/>
      <c r="DNN37" s="66"/>
      <c r="DNO37" s="66"/>
      <c r="DNP37" s="66"/>
      <c r="DNQ37" s="66"/>
      <c r="DNR37" s="66"/>
      <c r="DNS37" s="66"/>
      <c r="DNT37" s="66"/>
      <c r="DNU37" s="66"/>
      <c r="DNV37" s="66"/>
      <c r="DNW37" s="66"/>
      <c r="DNX37" s="66"/>
      <c r="DNY37" s="66"/>
      <c r="DNZ37" s="66"/>
      <c r="DOA37" s="66"/>
      <c r="DOB37" s="66"/>
      <c r="DOC37" s="66"/>
      <c r="DOD37" s="66"/>
      <c r="DOE37" s="66"/>
      <c r="DOF37" s="66"/>
      <c r="DOG37" s="66"/>
      <c r="DOH37" s="66"/>
      <c r="DOI37" s="66"/>
      <c r="DOJ37" s="66"/>
      <c r="DOK37" s="66"/>
      <c r="DOL37" s="66"/>
      <c r="DOM37" s="66"/>
      <c r="DOO37" s="66"/>
      <c r="DOP37" s="66"/>
      <c r="DOQ37" s="66"/>
      <c r="DOR37" s="66"/>
      <c r="DOS37" s="66"/>
      <c r="DOT37" s="66"/>
      <c r="DOU37" s="66"/>
      <c r="DOV37" s="66"/>
      <c r="DOW37" s="66"/>
      <c r="DOX37" s="66"/>
      <c r="DOY37" s="66"/>
      <c r="DOZ37" s="66"/>
      <c r="DPA37" s="66"/>
      <c r="DPD37" s="66"/>
      <c r="DPG37" s="66"/>
      <c r="DPJ37" s="66"/>
      <c r="DPM37" s="66"/>
      <c r="DPP37" s="66"/>
      <c r="DPS37" s="66"/>
      <c r="DQB37" s="66"/>
      <c r="DQE37" s="66"/>
      <c r="DQH37" s="66"/>
      <c r="DQK37" s="66"/>
      <c r="DQT37" s="66"/>
      <c r="DQZ37" s="66"/>
      <c r="DRC37" s="66"/>
      <c r="DRF37" s="66"/>
      <c r="DRI37" s="66"/>
      <c r="DRO37" s="66"/>
      <c r="DRX37" s="66"/>
      <c r="DRZ37" s="66"/>
      <c r="DSA37" s="66"/>
      <c r="DSC37" s="66"/>
      <c r="DSF37" s="66"/>
      <c r="DSI37" s="66"/>
      <c r="DSL37" s="66"/>
      <c r="DSO37" s="66"/>
      <c r="DSR37" s="66"/>
      <c r="DST37" s="66"/>
      <c r="DSV37" s="66"/>
      <c r="DSY37" s="66"/>
      <c r="DTB37" s="66"/>
      <c r="DTE37" s="66"/>
      <c r="DTH37" s="66"/>
      <c r="DTK37" s="66"/>
      <c r="DTN37" s="66"/>
      <c r="DTQ37" s="66"/>
      <c r="DTS37" s="66"/>
      <c r="DTV37" s="66"/>
      <c r="DUB37" s="66"/>
      <c r="DUH37" s="66"/>
      <c r="DUK37" s="66"/>
      <c r="DUM37" s="66"/>
      <c r="DUO37" s="66"/>
      <c r="DUP37" s="66"/>
      <c r="DUQ37" s="66"/>
      <c r="DUR37" s="66"/>
      <c r="DUS37" s="66"/>
      <c r="DUT37" s="66"/>
      <c r="DVL37" s="66"/>
      <c r="DVM37" s="66"/>
      <c r="DVP37" s="66"/>
      <c r="DVS37" s="66"/>
      <c r="DVU37" s="66"/>
      <c r="DVW37" s="66"/>
      <c r="DVZ37" s="66"/>
      <c r="DWC37" s="66"/>
      <c r="DWF37" s="66"/>
      <c r="DWJ37" s="66"/>
      <c r="DWM37" s="66"/>
      <c r="DWP37" s="66"/>
      <c r="DWX37" s="66"/>
      <c r="DXJ37" s="66"/>
      <c r="DXK37" s="66"/>
      <c r="DXL37" s="66"/>
      <c r="DXM37" s="66"/>
      <c r="DXN37" s="66"/>
      <c r="DXO37" s="66"/>
      <c r="DXP37" s="66"/>
      <c r="DXQ37" s="66"/>
      <c r="DXR37" s="66"/>
      <c r="DXS37" s="66"/>
      <c r="DXT37" s="66"/>
      <c r="DXU37" s="66"/>
      <c r="DXV37" s="66"/>
      <c r="DXW37" s="66"/>
      <c r="DXX37" s="66"/>
      <c r="DXY37" s="66"/>
      <c r="DXZ37" s="66"/>
      <c r="DYA37" s="66"/>
      <c r="DYB37" s="66"/>
      <c r="DYC37" s="66"/>
      <c r="DYD37" s="66"/>
      <c r="DYE37" s="66"/>
      <c r="DYF37" s="66"/>
      <c r="DYG37" s="66"/>
      <c r="DYH37" s="66"/>
      <c r="DYI37" s="66"/>
      <c r="DYK37" s="66"/>
      <c r="DYL37" s="66"/>
      <c r="DYM37" s="66"/>
      <c r="DYN37" s="66"/>
      <c r="DYO37" s="66"/>
      <c r="DYP37" s="66"/>
      <c r="DYQ37" s="66"/>
      <c r="DYR37" s="66"/>
      <c r="DYS37" s="66"/>
      <c r="DYT37" s="66"/>
      <c r="DYU37" s="66"/>
      <c r="DYV37" s="66"/>
      <c r="DYW37" s="66"/>
      <c r="DYZ37" s="66"/>
      <c r="DZC37" s="66"/>
      <c r="DZF37" s="66"/>
      <c r="DZI37" s="66"/>
      <c r="DZL37" s="66"/>
      <c r="DZO37" s="66"/>
      <c r="DZX37" s="66"/>
      <c r="EAA37" s="66"/>
      <c r="EAD37" s="66"/>
      <c r="EAG37" s="66"/>
      <c r="EAP37" s="66"/>
      <c r="EAV37" s="66"/>
      <c r="EAY37" s="66"/>
      <c r="EBB37" s="66"/>
      <c r="EBE37" s="66"/>
      <c r="EBK37" s="66"/>
      <c r="EBT37" s="66"/>
      <c r="EBV37" s="66"/>
      <c r="EBW37" s="66"/>
      <c r="EBY37" s="66"/>
      <c r="ECB37" s="66"/>
      <c r="ECE37" s="66"/>
      <c r="ECH37" s="66"/>
      <c r="ECK37" s="66"/>
      <c r="ECN37" s="66"/>
      <c r="ECP37" s="66"/>
      <c r="ECR37" s="66"/>
      <c r="ECU37" s="66"/>
      <c r="ECX37" s="66"/>
      <c r="EDA37" s="66"/>
      <c r="EDD37" s="66"/>
      <c r="EDG37" s="66"/>
      <c r="EDJ37" s="66"/>
      <c r="EDM37" s="66"/>
      <c r="EDO37" s="66"/>
      <c r="EDR37" s="66"/>
      <c r="EDX37" s="66"/>
      <c r="EED37" s="66"/>
      <c r="EEG37" s="66"/>
      <c r="EEI37" s="66"/>
      <c r="EEK37" s="66"/>
      <c r="EEL37" s="66"/>
      <c r="EEM37" s="66"/>
      <c r="EEN37" s="66"/>
      <c r="EEO37" s="66"/>
      <c r="EEP37" s="66"/>
      <c r="EFH37" s="66"/>
      <c r="EFI37" s="66"/>
      <c r="EFL37" s="66"/>
      <c r="EFO37" s="66"/>
      <c r="EFQ37" s="66"/>
      <c r="EFS37" s="66"/>
      <c r="EFV37" s="66"/>
      <c r="EFY37" s="66"/>
      <c r="EGB37" s="66"/>
      <c r="EGF37" s="66"/>
      <c r="EGI37" s="66"/>
      <c r="EGL37" s="66"/>
      <c r="EGT37" s="66"/>
      <c r="EHF37" s="66"/>
      <c r="EHG37" s="66"/>
      <c r="EHH37" s="66"/>
      <c r="EHI37" s="66"/>
      <c r="EHJ37" s="66"/>
      <c r="EHK37" s="66"/>
      <c r="EHL37" s="66"/>
      <c r="EHM37" s="66"/>
      <c r="EHN37" s="66"/>
      <c r="EHO37" s="66"/>
      <c r="EHP37" s="66"/>
      <c r="EHQ37" s="66"/>
      <c r="EHR37" s="66"/>
      <c r="EHS37" s="66"/>
      <c r="EHT37" s="66"/>
      <c r="EHU37" s="66"/>
      <c r="EHV37" s="66"/>
      <c r="EHW37" s="66"/>
      <c r="EHX37" s="66"/>
      <c r="EHY37" s="66"/>
      <c r="EHZ37" s="66"/>
      <c r="EIA37" s="66"/>
      <c r="EIB37" s="66"/>
      <c r="EIC37" s="66"/>
      <c r="EID37" s="66"/>
      <c r="EIE37" s="66"/>
      <c r="EIG37" s="66"/>
      <c r="EIH37" s="66"/>
      <c r="EII37" s="66"/>
      <c r="EIJ37" s="66"/>
      <c r="EIK37" s="66"/>
      <c r="EIL37" s="66"/>
      <c r="EIM37" s="66"/>
      <c r="EIN37" s="66"/>
      <c r="EIO37" s="66"/>
      <c r="EIP37" s="66"/>
      <c r="EIQ37" s="66"/>
      <c r="EIR37" s="66"/>
      <c r="EIS37" s="66"/>
      <c r="EIV37" s="66"/>
      <c r="EIY37" s="66"/>
      <c r="EJB37" s="66"/>
      <c r="EJE37" s="66"/>
      <c r="EJH37" s="66"/>
      <c r="EJK37" s="66"/>
      <c r="EJT37" s="66"/>
      <c r="EJW37" s="66"/>
      <c r="EJZ37" s="66"/>
      <c r="EKC37" s="66"/>
      <c r="EKL37" s="66"/>
      <c r="EKR37" s="66"/>
      <c r="EKU37" s="66"/>
      <c r="EKX37" s="66"/>
      <c r="ELA37" s="66"/>
      <c r="ELG37" s="66"/>
      <c r="ELP37" s="66"/>
      <c r="ELR37" s="66"/>
      <c r="ELS37" s="66"/>
      <c r="ELU37" s="66"/>
      <c r="ELX37" s="66"/>
      <c r="EMA37" s="66"/>
      <c r="EMD37" s="66"/>
      <c r="EMG37" s="66"/>
      <c r="EMJ37" s="66"/>
      <c r="EML37" s="66"/>
      <c r="EMN37" s="66"/>
      <c r="EMQ37" s="66"/>
      <c r="EMT37" s="66"/>
      <c r="EMW37" s="66"/>
      <c r="EMZ37" s="66"/>
      <c r="ENC37" s="66"/>
      <c r="ENF37" s="66"/>
      <c r="ENI37" s="66"/>
      <c r="ENK37" s="66"/>
      <c r="ENN37" s="66"/>
      <c r="ENT37" s="66"/>
      <c r="ENZ37" s="66"/>
      <c r="EOC37" s="66"/>
      <c r="EOE37" s="66"/>
      <c r="EOG37" s="66"/>
      <c r="EOH37" s="66"/>
      <c r="EOI37" s="66"/>
      <c r="EOJ37" s="66"/>
      <c r="EOK37" s="66"/>
      <c r="EOL37" s="66"/>
      <c r="EPD37" s="66"/>
      <c r="EPE37" s="66"/>
      <c r="EPH37" s="66"/>
      <c r="EPK37" s="66"/>
      <c r="EPM37" s="66"/>
      <c r="EPO37" s="66"/>
      <c r="EPR37" s="66"/>
      <c r="EPU37" s="66"/>
      <c r="EPX37" s="66"/>
      <c r="EQB37" s="66"/>
      <c r="EQE37" s="66"/>
      <c r="EQH37" s="66"/>
      <c r="EQP37" s="66"/>
      <c r="ERB37" s="66"/>
      <c r="ERC37" s="66"/>
      <c r="ERD37" s="66"/>
      <c r="ERE37" s="66"/>
      <c r="ERF37" s="66"/>
      <c r="ERG37" s="66"/>
      <c r="ERH37" s="66"/>
      <c r="ERI37" s="66"/>
      <c r="ERJ37" s="66"/>
      <c r="ERK37" s="66"/>
      <c r="ERL37" s="66"/>
      <c r="ERM37" s="66"/>
      <c r="ERN37" s="66"/>
      <c r="ERO37" s="66"/>
      <c r="ERP37" s="66"/>
      <c r="ERQ37" s="66"/>
      <c r="ERR37" s="66"/>
      <c r="ERS37" s="66"/>
      <c r="ERT37" s="66"/>
      <c r="ERU37" s="66"/>
      <c r="ERV37" s="66"/>
      <c r="ERW37" s="66"/>
      <c r="ERX37" s="66"/>
      <c r="ERY37" s="66"/>
      <c r="ERZ37" s="66"/>
      <c r="ESA37" s="66"/>
      <c r="ESC37" s="66"/>
      <c r="ESD37" s="66"/>
      <c r="ESE37" s="66"/>
      <c r="ESF37" s="66"/>
      <c r="ESG37" s="66"/>
      <c r="ESH37" s="66"/>
      <c r="ESI37" s="66"/>
      <c r="ESJ37" s="66"/>
      <c r="ESK37" s="66"/>
      <c r="ESL37" s="66"/>
      <c r="ESM37" s="66"/>
      <c r="ESN37" s="66"/>
      <c r="ESO37" s="66"/>
      <c r="ESR37" s="66"/>
      <c r="ESU37" s="66"/>
      <c r="ESX37" s="66"/>
      <c r="ETA37" s="66"/>
      <c r="ETD37" s="66"/>
      <c r="ETG37" s="66"/>
      <c r="ETP37" s="66"/>
      <c r="ETS37" s="66"/>
      <c r="ETV37" s="66"/>
      <c r="ETY37" s="66"/>
      <c r="EUH37" s="66"/>
      <c r="EUN37" s="66"/>
      <c r="EUQ37" s="66"/>
      <c r="EUT37" s="66"/>
      <c r="EUW37" s="66"/>
      <c r="EVC37" s="66"/>
      <c r="EVL37" s="66"/>
      <c r="EVN37" s="66"/>
      <c r="EVO37" s="66"/>
      <c r="EVQ37" s="66"/>
      <c r="EVT37" s="66"/>
      <c r="EVW37" s="66"/>
      <c r="EVZ37" s="66"/>
      <c r="EWC37" s="66"/>
      <c r="EWF37" s="66"/>
      <c r="EWH37" s="66"/>
      <c r="EWJ37" s="66"/>
      <c r="EWM37" s="66"/>
      <c r="EWP37" s="66"/>
      <c r="EWS37" s="66"/>
      <c r="EWV37" s="66"/>
      <c r="EWY37" s="66"/>
      <c r="EXB37" s="66"/>
      <c r="EXE37" s="66"/>
      <c r="EXG37" s="66"/>
      <c r="EXJ37" s="66"/>
      <c r="EXP37" s="66"/>
      <c r="EXV37" s="66"/>
      <c r="EXY37" s="66"/>
      <c r="EYA37" s="66"/>
      <c r="EYC37" s="66"/>
      <c r="EYD37" s="66"/>
      <c r="EYE37" s="66"/>
      <c r="EYF37" s="66"/>
      <c r="EYG37" s="66"/>
      <c r="EYH37" s="66"/>
      <c r="EYZ37" s="66"/>
      <c r="EZA37" s="66"/>
      <c r="EZD37" s="66"/>
      <c r="EZG37" s="66"/>
      <c r="EZI37" s="66"/>
      <c r="EZK37" s="66"/>
      <c r="EZN37" s="66"/>
      <c r="EZQ37" s="66"/>
      <c r="EZT37" s="66"/>
      <c r="EZX37" s="66"/>
      <c r="FAA37" s="66"/>
      <c r="FAD37" s="66"/>
      <c r="FAL37" s="66"/>
      <c r="FAX37" s="66"/>
      <c r="FAY37" s="66"/>
      <c r="FAZ37" s="66"/>
      <c r="FBA37" s="66"/>
      <c r="FBB37" s="66"/>
      <c r="FBC37" s="66"/>
      <c r="FBD37" s="66"/>
      <c r="FBE37" s="66"/>
      <c r="FBF37" s="66"/>
      <c r="FBG37" s="66"/>
      <c r="FBH37" s="66"/>
      <c r="FBI37" s="66"/>
      <c r="FBJ37" s="66"/>
      <c r="FBK37" s="66"/>
      <c r="FBL37" s="66"/>
      <c r="FBM37" s="66"/>
      <c r="FBN37" s="66"/>
      <c r="FBO37" s="66"/>
      <c r="FBP37" s="66"/>
      <c r="FBQ37" s="66"/>
      <c r="FBR37" s="66"/>
      <c r="FBS37" s="66"/>
      <c r="FBT37" s="66"/>
      <c r="FBU37" s="66"/>
      <c r="FBV37" s="66"/>
      <c r="FBW37" s="66"/>
      <c r="FBY37" s="66"/>
      <c r="FBZ37" s="66"/>
      <c r="FCA37" s="66"/>
      <c r="FCB37" s="66"/>
      <c r="FCC37" s="66"/>
      <c r="FCD37" s="66"/>
      <c r="FCE37" s="66"/>
      <c r="FCF37" s="66"/>
      <c r="FCG37" s="66"/>
      <c r="FCH37" s="66"/>
      <c r="FCI37" s="66"/>
      <c r="FCJ37" s="66"/>
      <c r="FCK37" s="66"/>
      <c r="FCN37" s="66"/>
      <c r="FCQ37" s="66"/>
      <c r="FCT37" s="66"/>
      <c r="FCW37" s="66"/>
      <c r="FCZ37" s="66"/>
      <c r="FDC37" s="66"/>
      <c r="FDL37" s="66"/>
      <c r="FDO37" s="66"/>
      <c r="FDR37" s="66"/>
      <c r="FDU37" s="66"/>
      <c r="FED37" s="66"/>
      <c r="FEJ37" s="66"/>
      <c r="FEM37" s="66"/>
      <c r="FEP37" s="66"/>
      <c r="FES37" s="66"/>
      <c r="FEY37" s="66"/>
      <c r="FFH37" s="66"/>
      <c r="FFJ37" s="66"/>
      <c r="FFK37" s="66"/>
      <c r="FFM37" s="66"/>
      <c r="FFP37" s="66"/>
      <c r="FFS37" s="66"/>
      <c r="FFV37" s="66"/>
      <c r="FFY37" s="66"/>
      <c r="FGB37" s="66"/>
      <c r="FGD37" s="66"/>
      <c r="FGF37" s="66"/>
      <c r="FGI37" s="66"/>
      <c r="FGL37" s="66"/>
      <c r="FGO37" s="66"/>
      <c r="FGR37" s="66"/>
      <c r="FGU37" s="66"/>
      <c r="FGX37" s="66"/>
      <c r="FHA37" s="66"/>
      <c r="FHC37" s="66"/>
      <c r="FHF37" s="66"/>
      <c r="FHL37" s="66"/>
      <c r="FHR37" s="66"/>
      <c r="FHU37" s="66"/>
      <c r="FHW37" s="66"/>
      <c r="FHY37" s="66"/>
      <c r="FHZ37" s="66"/>
      <c r="FIA37" s="66"/>
      <c r="FIB37" s="66"/>
      <c r="FIC37" s="66"/>
      <c r="FID37" s="66"/>
      <c r="FIV37" s="66"/>
      <c r="FIW37" s="66"/>
      <c r="FIZ37" s="66"/>
      <c r="FJC37" s="66"/>
      <c r="FJE37" s="66"/>
      <c r="FJG37" s="66"/>
      <c r="FJJ37" s="66"/>
      <c r="FJM37" s="66"/>
      <c r="FJP37" s="66"/>
      <c r="FJT37" s="66"/>
      <c r="FJW37" s="66"/>
      <c r="FJZ37" s="66"/>
      <c r="FKH37" s="66"/>
      <c r="FKT37" s="66"/>
      <c r="FKU37" s="66"/>
      <c r="FKV37" s="66"/>
      <c r="FKW37" s="66"/>
      <c r="FKX37" s="66"/>
      <c r="FKY37" s="66"/>
      <c r="FKZ37" s="66"/>
      <c r="FLA37" s="66"/>
      <c r="FLB37" s="66"/>
      <c r="FLC37" s="66"/>
      <c r="FLD37" s="66"/>
      <c r="FLE37" s="66"/>
      <c r="FLF37" s="66"/>
      <c r="FLG37" s="66"/>
      <c r="FLH37" s="66"/>
      <c r="FLI37" s="66"/>
      <c r="FLJ37" s="66"/>
      <c r="FLK37" s="66"/>
      <c r="FLL37" s="66"/>
      <c r="FLM37" s="66"/>
      <c r="FLN37" s="66"/>
      <c r="FLO37" s="66"/>
      <c r="FLP37" s="66"/>
      <c r="FLQ37" s="66"/>
      <c r="FLR37" s="66"/>
      <c r="FLS37" s="66"/>
      <c r="FLU37" s="66"/>
      <c r="FLV37" s="66"/>
      <c r="FLW37" s="66"/>
      <c r="FLX37" s="66"/>
      <c r="FLY37" s="66"/>
      <c r="FLZ37" s="66"/>
      <c r="FMA37" s="66"/>
      <c r="FMB37" s="66"/>
      <c r="FMC37" s="66"/>
      <c r="FMD37" s="66"/>
      <c r="FME37" s="66"/>
      <c r="FMF37" s="66"/>
      <c r="FMG37" s="66"/>
      <c r="FMJ37" s="66"/>
      <c r="FMM37" s="66"/>
      <c r="FMP37" s="66"/>
      <c r="FMS37" s="66"/>
      <c r="FMV37" s="66"/>
      <c r="FMY37" s="66"/>
      <c r="FNH37" s="66"/>
      <c r="FNK37" s="66"/>
      <c r="FNN37" s="66"/>
      <c r="FNQ37" s="66"/>
      <c r="FNZ37" s="66"/>
      <c r="FOF37" s="66"/>
      <c r="FOI37" s="66"/>
      <c r="FOL37" s="66"/>
      <c r="FOO37" s="66"/>
      <c r="FOU37" s="66"/>
      <c r="FPD37" s="66"/>
      <c r="FPF37" s="66"/>
      <c r="FPG37" s="66"/>
      <c r="FPI37" s="66"/>
      <c r="FPL37" s="66"/>
      <c r="FPO37" s="66"/>
      <c r="FPR37" s="66"/>
      <c r="FPU37" s="66"/>
      <c r="FPX37" s="66"/>
      <c r="FPZ37" s="66"/>
      <c r="FQB37" s="66"/>
      <c r="FQE37" s="66"/>
      <c r="FQH37" s="66"/>
      <c r="FQK37" s="66"/>
      <c r="FQN37" s="66"/>
      <c r="FQQ37" s="66"/>
      <c r="FQT37" s="66"/>
      <c r="FQW37" s="66"/>
      <c r="FQY37" s="66"/>
      <c r="FRB37" s="66"/>
      <c r="FRH37" s="66"/>
      <c r="FRN37" s="66"/>
      <c r="FRQ37" s="66"/>
      <c r="FRS37" s="66"/>
      <c r="FRU37" s="66"/>
      <c r="FRV37" s="66"/>
      <c r="FRW37" s="66"/>
      <c r="FRX37" s="66"/>
      <c r="FRY37" s="66"/>
      <c r="FRZ37" s="66"/>
      <c r="FSR37" s="66"/>
      <c r="FSS37" s="66"/>
      <c r="FSV37" s="66"/>
      <c r="FSY37" s="66"/>
      <c r="FTA37" s="66"/>
      <c r="FTC37" s="66"/>
      <c r="FTF37" s="66"/>
      <c r="FTI37" s="66"/>
      <c r="FTL37" s="66"/>
      <c r="FTP37" s="66"/>
      <c r="FTS37" s="66"/>
      <c r="FTV37" s="66"/>
      <c r="FUD37" s="66"/>
      <c r="FUP37" s="66"/>
      <c r="FUQ37" s="66"/>
      <c r="FUR37" s="66"/>
      <c r="FUS37" s="66"/>
      <c r="FUT37" s="66"/>
      <c r="FUU37" s="66"/>
      <c r="FUV37" s="66"/>
      <c r="FUW37" s="66"/>
      <c r="FUX37" s="66"/>
      <c r="FUY37" s="66"/>
      <c r="FUZ37" s="66"/>
      <c r="FVA37" s="66"/>
      <c r="FVB37" s="66"/>
      <c r="FVC37" s="66"/>
      <c r="FVD37" s="66"/>
      <c r="FVE37" s="66"/>
      <c r="FVF37" s="66"/>
      <c r="FVG37" s="66"/>
      <c r="FVH37" s="66"/>
      <c r="FVI37" s="66"/>
      <c r="FVJ37" s="66"/>
      <c r="FVK37" s="66"/>
      <c r="FVL37" s="66"/>
      <c r="FVM37" s="66"/>
      <c r="FVN37" s="66"/>
      <c r="FVO37" s="66"/>
      <c r="FVQ37" s="66"/>
      <c r="FVR37" s="66"/>
      <c r="FVS37" s="66"/>
      <c r="FVT37" s="66"/>
      <c r="FVU37" s="66"/>
      <c r="FVV37" s="66"/>
      <c r="FVW37" s="66"/>
      <c r="FVX37" s="66"/>
      <c r="FVY37" s="66"/>
      <c r="FVZ37" s="66"/>
      <c r="FWA37" s="66"/>
      <c r="FWB37" s="66"/>
      <c r="FWC37" s="66"/>
      <c r="FWF37" s="66"/>
      <c r="FWI37" s="66"/>
      <c r="FWL37" s="66"/>
      <c r="FWO37" s="66"/>
      <c r="FWR37" s="66"/>
      <c r="FWU37" s="66"/>
      <c r="FXD37" s="66"/>
      <c r="FXG37" s="66"/>
      <c r="FXJ37" s="66"/>
      <c r="FXM37" s="66"/>
      <c r="FXV37" s="66"/>
      <c r="FYB37" s="66"/>
      <c r="FYE37" s="66"/>
      <c r="FYH37" s="66"/>
      <c r="FYK37" s="66"/>
      <c r="FYQ37" s="66"/>
      <c r="FYZ37" s="66"/>
      <c r="FZB37" s="66"/>
      <c r="FZC37" s="66"/>
      <c r="FZE37" s="66"/>
      <c r="FZH37" s="66"/>
      <c r="FZK37" s="66"/>
      <c r="FZN37" s="66"/>
      <c r="FZQ37" s="66"/>
      <c r="FZT37" s="66"/>
      <c r="FZV37" s="66"/>
      <c r="FZX37" s="66"/>
      <c r="GAA37" s="66"/>
      <c r="GAD37" s="66"/>
      <c r="GAG37" s="66"/>
      <c r="GAJ37" s="66"/>
      <c r="GAM37" s="66"/>
      <c r="GAP37" s="66"/>
      <c r="GAS37" s="66"/>
      <c r="GAU37" s="66"/>
      <c r="GAX37" s="66"/>
      <c r="GBD37" s="66"/>
      <c r="GBJ37" s="66"/>
      <c r="GBM37" s="66"/>
      <c r="GBO37" s="66"/>
      <c r="GBQ37" s="66"/>
      <c r="GBR37" s="66"/>
      <c r="GBS37" s="66"/>
      <c r="GBT37" s="66"/>
      <c r="GBU37" s="66"/>
      <c r="GBV37" s="66"/>
      <c r="GCN37" s="66"/>
      <c r="GCO37" s="66"/>
      <c r="GCR37" s="66"/>
      <c r="GCU37" s="66"/>
      <c r="GCW37" s="66"/>
      <c r="GCY37" s="66"/>
      <c r="GDB37" s="66"/>
      <c r="GDE37" s="66"/>
      <c r="GDH37" s="66"/>
      <c r="GDL37" s="66"/>
      <c r="GDO37" s="66"/>
      <c r="GDR37" s="66"/>
      <c r="GDZ37" s="66"/>
      <c r="GEL37" s="66"/>
      <c r="GEM37" s="66"/>
      <c r="GEN37" s="66"/>
      <c r="GEO37" s="66"/>
      <c r="GEP37" s="66"/>
      <c r="GEQ37" s="66"/>
      <c r="GER37" s="66"/>
      <c r="GES37" s="66"/>
      <c r="GET37" s="66"/>
      <c r="GEU37" s="66"/>
      <c r="GEV37" s="66"/>
      <c r="GEW37" s="66"/>
      <c r="GEX37" s="66"/>
      <c r="GEY37" s="66"/>
      <c r="GEZ37" s="66"/>
      <c r="GFA37" s="66"/>
      <c r="GFB37" s="66"/>
      <c r="GFC37" s="66"/>
      <c r="GFD37" s="66"/>
      <c r="GFE37" s="66"/>
      <c r="GFF37" s="66"/>
      <c r="GFG37" s="66"/>
      <c r="GFH37" s="66"/>
      <c r="GFI37" s="66"/>
      <c r="GFJ37" s="66"/>
      <c r="GFK37" s="66"/>
      <c r="GFM37" s="66"/>
      <c r="GFN37" s="66"/>
      <c r="GFO37" s="66"/>
      <c r="GFP37" s="66"/>
      <c r="GFQ37" s="66"/>
      <c r="GFR37" s="66"/>
      <c r="GFS37" s="66"/>
      <c r="GFT37" s="66"/>
      <c r="GFU37" s="66"/>
      <c r="GFV37" s="66"/>
      <c r="GFW37" s="66"/>
      <c r="GFX37" s="66"/>
      <c r="GFY37" s="66"/>
      <c r="GGB37" s="66"/>
      <c r="GGE37" s="66"/>
      <c r="GGH37" s="66"/>
      <c r="GGK37" s="66"/>
      <c r="GGN37" s="66"/>
      <c r="GGQ37" s="66"/>
      <c r="GGZ37" s="66"/>
      <c r="GHC37" s="66"/>
      <c r="GHF37" s="66"/>
      <c r="GHI37" s="66"/>
      <c r="GHR37" s="66"/>
      <c r="GHX37" s="66"/>
      <c r="GIA37" s="66"/>
      <c r="GID37" s="66"/>
      <c r="GIG37" s="66"/>
      <c r="GIM37" s="66"/>
      <c r="GIV37" s="66"/>
      <c r="GIX37" s="66"/>
      <c r="GIY37" s="66"/>
      <c r="GJA37" s="66"/>
      <c r="GJD37" s="66"/>
      <c r="GJG37" s="66"/>
      <c r="GJJ37" s="66"/>
      <c r="GJM37" s="66"/>
      <c r="GJP37" s="66"/>
      <c r="GJR37" s="66"/>
      <c r="GJT37" s="66"/>
      <c r="GJW37" s="66"/>
      <c r="GJZ37" s="66"/>
      <c r="GKC37" s="66"/>
      <c r="GKF37" s="66"/>
      <c r="GKI37" s="66"/>
      <c r="GKL37" s="66"/>
      <c r="GKO37" s="66"/>
      <c r="GKQ37" s="66"/>
      <c r="GKT37" s="66"/>
      <c r="GKZ37" s="66"/>
      <c r="GLF37" s="66"/>
      <c r="GLI37" s="66"/>
      <c r="GLK37" s="66"/>
      <c r="GLM37" s="66"/>
      <c r="GLN37" s="66"/>
      <c r="GLO37" s="66"/>
      <c r="GLP37" s="66"/>
      <c r="GLQ37" s="66"/>
      <c r="GLR37" s="66"/>
      <c r="GMJ37" s="66"/>
      <c r="GMK37" s="66"/>
      <c r="GMN37" s="66"/>
      <c r="GMQ37" s="66"/>
      <c r="GMS37" s="66"/>
      <c r="GMU37" s="66"/>
      <c r="GMX37" s="66"/>
      <c r="GNA37" s="66"/>
      <c r="GND37" s="66"/>
      <c r="GNH37" s="66"/>
      <c r="GNK37" s="66"/>
      <c r="GNN37" s="66"/>
      <c r="GNV37" s="66"/>
      <c r="GOH37" s="66"/>
      <c r="GOI37" s="66"/>
      <c r="GOJ37" s="66"/>
      <c r="GOK37" s="66"/>
      <c r="GOL37" s="66"/>
      <c r="GOM37" s="66"/>
      <c r="GON37" s="66"/>
      <c r="GOO37" s="66"/>
      <c r="GOP37" s="66"/>
      <c r="GOQ37" s="66"/>
      <c r="GOR37" s="66"/>
      <c r="GOS37" s="66"/>
      <c r="GOT37" s="66"/>
      <c r="GOU37" s="66"/>
      <c r="GOV37" s="66"/>
      <c r="GOW37" s="66"/>
      <c r="GOX37" s="66"/>
      <c r="GOY37" s="66"/>
      <c r="GOZ37" s="66"/>
      <c r="GPA37" s="66"/>
      <c r="GPB37" s="66"/>
      <c r="GPC37" s="66"/>
      <c r="GPD37" s="66"/>
      <c r="GPE37" s="66"/>
      <c r="GPF37" s="66"/>
      <c r="GPG37" s="66"/>
      <c r="GPI37" s="66"/>
      <c r="GPJ37" s="66"/>
      <c r="GPK37" s="66"/>
      <c r="GPL37" s="66"/>
      <c r="GPM37" s="66"/>
      <c r="GPN37" s="66"/>
      <c r="GPO37" s="66"/>
      <c r="GPP37" s="66"/>
      <c r="GPQ37" s="66"/>
      <c r="GPR37" s="66"/>
      <c r="GPS37" s="66"/>
      <c r="GPT37" s="66"/>
      <c r="GPU37" s="66"/>
      <c r="GPX37" s="66"/>
      <c r="GQA37" s="66"/>
      <c r="GQD37" s="66"/>
      <c r="GQG37" s="66"/>
      <c r="GQJ37" s="66"/>
      <c r="GQM37" s="66"/>
      <c r="GQV37" s="66"/>
      <c r="GQY37" s="66"/>
      <c r="GRB37" s="66"/>
      <c r="GRE37" s="66"/>
      <c r="GRN37" s="66"/>
      <c r="GRT37" s="66"/>
      <c r="GRW37" s="66"/>
      <c r="GRZ37" s="66"/>
      <c r="GSC37" s="66"/>
      <c r="GSI37" s="66"/>
      <c r="GSR37" s="66"/>
      <c r="GST37" s="66"/>
      <c r="GSU37" s="66"/>
      <c r="GSW37" s="66"/>
      <c r="GSZ37" s="66"/>
      <c r="GTC37" s="66"/>
      <c r="GTF37" s="66"/>
      <c r="GTI37" s="66"/>
      <c r="GTL37" s="66"/>
      <c r="GTN37" s="66"/>
      <c r="GTP37" s="66"/>
      <c r="GTS37" s="66"/>
      <c r="GTV37" s="66"/>
      <c r="GTY37" s="66"/>
      <c r="GUB37" s="66"/>
      <c r="GUE37" s="66"/>
      <c r="GUH37" s="66"/>
      <c r="GUK37" s="66"/>
      <c r="GUM37" s="66"/>
      <c r="GUP37" s="66"/>
      <c r="GUV37" s="66"/>
      <c r="GVB37" s="66"/>
      <c r="GVE37" s="66"/>
      <c r="GVG37" s="66"/>
      <c r="GVI37" s="66"/>
      <c r="GVJ37" s="66"/>
      <c r="GVK37" s="66"/>
      <c r="GVL37" s="66"/>
      <c r="GVM37" s="66"/>
      <c r="GVN37" s="66"/>
      <c r="GWF37" s="66"/>
      <c r="GWG37" s="66"/>
      <c r="GWJ37" s="66"/>
      <c r="GWM37" s="66"/>
      <c r="GWO37" s="66"/>
      <c r="GWQ37" s="66"/>
      <c r="GWT37" s="66"/>
      <c r="GWW37" s="66"/>
      <c r="GWZ37" s="66"/>
      <c r="GXD37" s="66"/>
      <c r="GXG37" s="66"/>
      <c r="GXJ37" s="66"/>
      <c r="GXR37" s="66"/>
      <c r="GYD37" s="66"/>
      <c r="GYE37" s="66"/>
      <c r="GYF37" s="66"/>
      <c r="GYG37" s="66"/>
      <c r="GYH37" s="66"/>
      <c r="GYI37" s="66"/>
      <c r="GYJ37" s="66"/>
      <c r="GYK37" s="66"/>
      <c r="GYL37" s="66"/>
      <c r="GYM37" s="66"/>
      <c r="GYN37" s="66"/>
      <c r="GYO37" s="66"/>
      <c r="GYP37" s="66"/>
      <c r="GYQ37" s="66"/>
      <c r="GYR37" s="66"/>
      <c r="GYS37" s="66"/>
      <c r="GYT37" s="66"/>
      <c r="GYU37" s="66"/>
      <c r="GYV37" s="66"/>
      <c r="GYW37" s="66"/>
      <c r="GYX37" s="66"/>
      <c r="GYY37" s="66"/>
      <c r="GYZ37" s="66"/>
      <c r="GZA37" s="66"/>
      <c r="GZB37" s="66"/>
      <c r="GZC37" s="66"/>
      <c r="GZE37" s="66"/>
      <c r="GZF37" s="66"/>
      <c r="GZG37" s="66"/>
      <c r="GZH37" s="66"/>
      <c r="GZI37" s="66"/>
      <c r="GZJ37" s="66"/>
      <c r="GZK37" s="66"/>
      <c r="GZL37" s="66"/>
      <c r="GZM37" s="66"/>
      <c r="GZN37" s="66"/>
      <c r="GZO37" s="66"/>
      <c r="GZP37" s="66"/>
      <c r="GZQ37" s="66"/>
      <c r="GZT37" s="66"/>
      <c r="GZW37" s="66"/>
      <c r="GZZ37" s="66"/>
      <c r="HAC37" s="66"/>
      <c r="HAF37" s="66"/>
      <c r="HAI37" s="66"/>
      <c r="HAR37" s="66"/>
      <c r="HAU37" s="66"/>
      <c r="HAX37" s="66"/>
      <c r="HBA37" s="66"/>
      <c r="HBJ37" s="66"/>
      <c r="HBP37" s="66"/>
      <c r="HBS37" s="66"/>
      <c r="HBV37" s="66"/>
      <c r="HBY37" s="66"/>
      <c r="HCE37" s="66"/>
      <c r="HCN37" s="66"/>
      <c r="HCP37" s="66"/>
      <c r="HCQ37" s="66"/>
      <c r="HCS37" s="66"/>
      <c r="HCV37" s="66"/>
      <c r="HCY37" s="66"/>
      <c r="HDB37" s="66"/>
      <c r="HDE37" s="66"/>
      <c r="HDH37" s="66"/>
      <c r="HDJ37" s="66"/>
      <c r="HDL37" s="66"/>
      <c r="HDO37" s="66"/>
      <c r="HDR37" s="66"/>
      <c r="HDU37" s="66"/>
      <c r="HDX37" s="66"/>
      <c r="HEA37" s="66"/>
      <c r="HED37" s="66"/>
      <c r="HEG37" s="66"/>
      <c r="HEI37" s="66"/>
      <c r="HEL37" s="66"/>
      <c r="HER37" s="66"/>
      <c r="HEX37" s="66"/>
      <c r="HFA37" s="66"/>
      <c r="HFC37" s="66"/>
      <c r="HFE37" s="66"/>
      <c r="HFF37" s="66"/>
      <c r="HFG37" s="66"/>
      <c r="HFH37" s="66"/>
      <c r="HFI37" s="66"/>
      <c r="HFJ37" s="66"/>
      <c r="HGB37" s="66"/>
      <c r="HGC37" s="66"/>
      <c r="HGF37" s="66"/>
      <c r="HGI37" s="66"/>
      <c r="HGK37" s="66"/>
      <c r="HGM37" s="66"/>
      <c r="HGP37" s="66"/>
      <c r="HGS37" s="66"/>
      <c r="HGV37" s="66"/>
      <c r="HGZ37" s="66"/>
      <c r="HHC37" s="66"/>
      <c r="HHF37" s="66"/>
      <c r="HHN37" s="66"/>
      <c r="HHZ37" s="66"/>
      <c r="HIA37" s="66"/>
      <c r="HIB37" s="66"/>
      <c r="HIC37" s="66"/>
      <c r="HID37" s="66"/>
      <c r="HIE37" s="66"/>
      <c r="HIF37" s="66"/>
      <c r="HIG37" s="66"/>
      <c r="HIH37" s="66"/>
      <c r="HII37" s="66"/>
      <c r="HIJ37" s="66"/>
      <c r="HIK37" s="66"/>
      <c r="HIL37" s="66"/>
      <c r="HIM37" s="66"/>
      <c r="HIN37" s="66"/>
      <c r="HIO37" s="66"/>
      <c r="HIP37" s="66"/>
      <c r="HIQ37" s="66"/>
      <c r="HIR37" s="66"/>
      <c r="HIS37" s="66"/>
      <c r="HIT37" s="66"/>
      <c r="HIU37" s="66"/>
      <c r="HIV37" s="66"/>
      <c r="HIW37" s="66"/>
      <c r="HIX37" s="66"/>
      <c r="HIY37" s="66"/>
      <c r="HJA37" s="66"/>
      <c r="HJB37" s="66"/>
      <c r="HJC37" s="66"/>
      <c r="HJD37" s="66"/>
      <c r="HJE37" s="66"/>
      <c r="HJF37" s="66"/>
      <c r="HJG37" s="66"/>
      <c r="HJH37" s="66"/>
      <c r="HJI37" s="66"/>
      <c r="HJJ37" s="66"/>
      <c r="HJK37" s="66"/>
      <c r="HJL37" s="66"/>
      <c r="HJM37" s="66"/>
      <c r="HJP37" s="66"/>
      <c r="HJS37" s="66"/>
      <c r="HJV37" s="66"/>
      <c r="HJY37" s="66"/>
      <c r="HKB37" s="66"/>
      <c r="HKE37" s="66"/>
      <c r="HKN37" s="66"/>
      <c r="HKQ37" s="66"/>
      <c r="HKT37" s="66"/>
      <c r="HKW37" s="66"/>
      <c r="HLF37" s="66"/>
      <c r="HLL37" s="66"/>
      <c r="HLO37" s="66"/>
      <c r="HLR37" s="66"/>
      <c r="HLU37" s="66"/>
      <c r="HMA37" s="66"/>
      <c r="HMJ37" s="66"/>
      <c r="HML37" s="66"/>
      <c r="HMM37" s="66"/>
      <c r="HMO37" s="66"/>
      <c r="HMR37" s="66"/>
      <c r="HMU37" s="66"/>
      <c r="HMX37" s="66"/>
      <c r="HNA37" s="66"/>
      <c r="HND37" s="66"/>
      <c r="HNF37" s="66"/>
      <c r="HNH37" s="66"/>
      <c r="HNK37" s="66"/>
      <c r="HNN37" s="66"/>
      <c r="HNQ37" s="66"/>
      <c r="HNT37" s="66"/>
      <c r="HNW37" s="66"/>
      <c r="HNZ37" s="66"/>
      <c r="HOC37" s="66"/>
      <c r="HOE37" s="66"/>
      <c r="HOH37" s="66"/>
      <c r="HON37" s="66"/>
      <c r="HOT37" s="66"/>
      <c r="HOW37" s="66"/>
      <c r="HOY37" s="66"/>
      <c r="HPA37" s="66"/>
      <c r="HPB37" s="66"/>
      <c r="HPC37" s="66"/>
      <c r="HPD37" s="66"/>
      <c r="HPE37" s="66"/>
      <c r="HPF37" s="66"/>
      <c r="HPX37" s="66"/>
      <c r="HPY37" s="66"/>
      <c r="HQB37" s="66"/>
      <c r="HQE37" s="66"/>
      <c r="HQG37" s="66"/>
      <c r="HQI37" s="66"/>
      <c r="HQL37" s="66"/>
      <c r="HQO37" s="66"/>
      <c r="HQR37" s="66"/>
      <c r="HQV37" s="66"/>
      <c r="HQY37" s="66"/>
      <c r="HRB37" s="66"/>
      <c r="HRJ37" s="66"/>
      <c r="HRV37" s="66"/>
      <c r="HRW37" s="66"/>
      <c r="HRX37" s="66"/>
      <c r="HRY37" s="66"/>
      <c r="HRZ37" s="66"/>
      <c r="HSA37" s="66"/>
      <c r="HSB37" s="66"/>
      <c r="HSC37" s="66"/>
      <c r="HSD37" s="66"/>
      <c r="HSE37" s="66"/>
      <c r="HSF37" s="66"/>
      <c r="HSG37" s="66"/>
      <c r="HSH37" s="66"/>
      <c r="HSI37" s="66"/>
      <c r="HSJ37" s="66"/>
      <c r="HSK37" s="66"/>
      <c r="HSL37" s="66"/>
      <c r="HSM37" s="66"/>
      <c r="HSN37" s="66"/>
      <c r="HSO37" s="66"/>
      <c r="HSP37" s="66"/>
      <c r="HSQ37" s="66"/>
      <c r="HSR37" s="66"/>
      <c r="HSS37" s="66"/>
      <c r="HST37" s="66"/>
      <c r="HSU37" s="66"/>
      <c r="HSW37" s="66"/>
      <c r="HSX37" s="66"/>
      <c r="HSY37" s="66"/>
      <c r="HSZ37" s="66"/>
      <c r="HTA37" s="66"/>
      <c r="HTB37" s="66"/>
      <c r="HTC37" s="66"/>
      <c r="HTD37" s="66"/>
      <c r="HTE37" s="66"/>
      <c r="HTF37" s="66"/>
      <c r="HTG37" s="66"/>
      <c r="HTH37" s="66"/>
      <c r="HTI37" s="66"/>
      <c r="HTL37" s="66"/>
      <c r="HTO37" s="66"/>
      <c r="HTR37" s="66"/>
      <c r="HTU37" s="66"/>
      <c r="HTX37" s="66"/>
      <c r="HUA37" s="66"/>
      <c r="HUJ37" s="66"/>
      <c r="HUM37" s="66"/>
      <c r="HUP37" s="66"/>
      <c r="HUS37" s="66"/>
      <c r="HVB37" s="66"/>
      <c r="HVH37" s="66"/>
      <c r="HVK37" s="66"/>
      <c r="HVN37" s="66"/>
      <c r="HVQ37" s="66"/>
      <c r="HVW37" s="66"/>
      <c r="HWF37" s="66"/>
      <c r="HWH37" s="66"/>
      <c r="HWI37" s="66"/>
      <c r="HWK37" s="66"/>
      <c r="HWN37" s="66"/>
      <c r="HWQ37" s="66"/>
      <c r="HWT37" s="66"/>
      <c r="HWW37" s="66"/>
      <c r="HWZ37" s="66"/>
      <c r="HXB37" s="66"/>
      <c r="HXD37" s="66"/>
      <c r="HXG37" s="66"/>
      <c r="HXJ37" s="66"/>
      <c r="HXM37" s="66"/>
      <c r="HXP37" s="66"/>
      <c r="HXS37" s="66"/>
      <c r="HXV37" s="66"/>
      <c r="HXY37" s="66"/>
      <c r="HYA37" s="66"/>
      <c r="HYD37" s="66"/>
      <c r="HYJ37" s="66"/>
      <c r="HYP37" s="66"/>
      <c r="HYS37" s="66"/>
      <c r="HYU37" s="66"/>
      <c r="HYW37" s="66"/>
      <c r="HYX37" s="66"/>
      <c r="HYY37" s="66"/>
      <c r="HYZ37" s="66"/>
      <c r="HZA37" s="66"/>
      <c r="HZB37" s="66"/>
      <c r="HZT37" s="66"/>
      <c r="HZU37" s="66"/>
      <c r="HZX37" s="66"/>
      <c r="IAA37" s="66"/>
      <c r="IAC37" s="66"/>
      <c r="IAE37" s="66"/>
      <c r="IAH37" s="66"/>
      <c r="IAK37" s="66"/>
      <c r="IAN37" s="66"/>
      <c r="IAR37" s="66"/>
      <c r="IAU37" s="66"/>
      <c r="IAX37" s="66"/>
      <c r="IBF37" s="66"/>
      <c r="IBR37" s="66"/>
      <c r="IBS37" s="66"/>
      <c r="IBT37" s="66"/>
      <c r="IBU37" s="66"/>
      <c r="IBV37" s="66"/>
      <c r="IBW37" s="66"/>
      <c r="IBX37" s="66"/>
      <c r="IBY37" s="66"/>
      <c r="IBZ37" s="66"/>
      <c r="ICA37" s="66"/>
      <c r="ICB37" s="66"/>
      <c r="ICC37" s="66"/>
      <c r="ICD37" s="66"/>
      <c r="ICE37" s="66"/>
      <c r="ICF37" s="66"/>
      <c r="ICG37" s="66"/>
      <c r="ICH37" s="66"/>
      <c r="ICI37" s="66"/>
      <c r="ICJ37" s="66"/>
      <c r="ICK37" s="66"/>
      <c r="ICL37" s="66"/>
      <c r="ICM37" s="66"/>
      <c r="ICN37" s="66"/>
      <c r="ICO37" s="66"/>
      <c r="ICP37" s="66"/>
      <c r="ICQ37" s="66"/>
      <c r="ICS37" s="66"/>
      <c r="ICT37" s="66"/>
      <c r="ICU37" s="66"/>
      <c r="ICV37" s="66"/>
      <c r="ICW37" s="66"/>
      <c r="ICX37" s="66"/>
      <c r="ICY37" s="66"/>
      <c r="ICZ37" s="66"/>
      <c r="IDA37" s="66"/>
      <c r="IDB37" s="66"/>
      <c r="IDC37" s="66"/>
      <c r="IDD37" s="66"/>
      <c r="IDE37" s="66"/>
      <c r="IDH37" s="66"/>
      <c r="IDK37" s="66"/>
      <c r="IDN37" s="66"/>
      <c r="IDQ37" s="66"/>
      <c r="IDT37" s="66"/>
      <c r="IDW37" s="66"/>
      <c r="IEF37" s="66"/>
      <c r="IEI37" s="66"/>
      <c r="IEL37" s="66"/>
      <c r="IEO37" s="66"/>
      <c r="IEX37" s="66"/>
      <c r="IFD37" s="66"/>
      <c r="IFG37" s="66"/>
      <c r="IFJ37" s="66"/>
      <c r="IFM37" s="66"/>
      <c r="IFS37" s="66"/>
      <c r="IGB37" s="66"/>
      <c r="IGD37" s="66"/>
      <c r="IGE37" s="66"/>
      <c r="IGG37" s="66"/>
      <c r="IGJ37" s="66"/>
      <c r="IGM37" s="66"/>
      <c r="IGP37" s="66"/>
      <c r="IGS37" s="66"/>
      <c r="IGV37" s="66"/>
      <c r="IGX37" s="66"/>
      <c r="IGZ37" s="66"/>
      <c r="IHC37" s="66"/>
      <c r="IHF37" s="66"/>
      <c r="IHI37" s="66"/>
      <c r="IHL37" s="66"/>
      <c r="IHO37" s="66"/>
      <c r="IHR37" s="66"/>
      <c r="IHU37" s="66"/>
      <c r="IHW37" s="66"/>
      <c r="IHZ37" s="66"/>
      <c r="IIF37" s="66"/>
      <c r="IIL37" s="66"/>
      <c r="IIO37" s="66"/>
      <c r="IIQ37" s="66"/>
      <c r="IIS37" s="66"/>
      <c r="IIT37" s="66"/>
      <c r="IIU37" s="66"/>
      <c r="IIV37" s="66"/>
      <c r="IIW37" s="66"/>
      <c r="IIX37" s="66"/>
      <c r="IJP37" s="66"/>
      <c r="IJQ37" s="66"/>
      <c r="IJT37" s="66"/>
      <c r="IJW37" s="66"/>
      <c r="IJY37" s="66"/>
      <c r="IKA37" s="66"/>
      <c r="IKD37" s="66"/>
      <c r="IKG37" s="66"/>
      <c r="IKJ37" s="66"/>
      <c r="IKN37" s="66"/>
      <c r="IKQ37" s="66"/>
      <c r="IKT37" s="66"/>
      <c r="ILB37" s="66"/>
      <c r="ILN37" s="66"/>
      <c r="ILO37" s="66"/>
      <c r="ILP37" s="66"/>
      <c r="ILQ37" s="66"/>
      <c r="ILR37" s="66"/>
      <c r="ILS37" s="66"/>
      <c r="ILT37" s="66"/>
      <c r="ILU37" s="66"/>
      <c r="ILV37" s="66"/>
      <c r="ILW37" s="66"/>
      <c r="ILX37" s="66"/>
      <c r="ILY37" s="66"/>
      <c r="ILZ37" s="66"/>
      <c r="IMA37" s="66"/>
      <c r="IMB37" s="66"/>
      <c r="IMC37" s="66"/>
      <c r="IMD37" s="66"/>
      <c r="IME37" s="66"/>
      <c r="IMF37" s="66"/>
      <c r="IMG37" s="66"/>
      <c r="IMH37" s="66"/>
      <c r="IMI37" s="66"/>
      <c r="IMJ37" s="66"/>
      <c r="IMK37" s="66"/>
      <c r="IML37" s="66"/>
      <c r="IMM37" s="66"/>
      <c r="IMO37" s="66"/>
      <c r="IMP37" s="66"/>
      <c r="IMQ37" s="66"/>
      <c r="IMR37" s="66"/>
      <c r="IMS37" s="66"/>
      <c r="IMT37" s="66"/>
      <c r="IMU37" s="66"/>
      <c r="IMV37" s="66"/>
      <c r="IMW37" s="66"/>
      <c r="IMX37" s="66"/>
      <c r="IMY37" s="66"/>
      <c r="IMZ37" s="66"/>
      <c r="INA37" s="66"/>
      <c r="IND37" s="66"/>
      <c r="ING37" s="66"/>
      <c r="INJ37" s="66"/>
      <c r="INM37" s="66"/>
      <c r="INP37" s="66"/>
      <c r="INS37" s="66"/>
      <c r="IOB37" s="66"/>
      <c r="IOE37" s="66"/>
      <c r="IOH37" s="66"/>
      <c r="IOK37" s="66"/>
      <c r="IOT37" s="66"/>
      <c r="IOZ37" s="66"/>
      <c r="IPC37" s="66"/>
      <c r="IPF37" s="66"/>
      <c r="IPI37" s="66"/>
      <c r="IPO37" s="66"/>
      <c r="IPX37" s="66"/>
      <c r="IPZ37" s="66"/>
      <c r="IQA37" s="66"/>
      <c r="IQC37" s="66"/>
      <c r="IQF37" s="66"/>
      <c r="IQI37" s="66"/>
      <c r="IQL37" s="66"/>
      <c r="IQO37" s="66"/>
      <c r="IQR37" s="66"/>
      <c r="IQT37" s="66"/>
      <c r="IQV37" s="66"/>
      <c r="IQY37" s="66"/>
      <c r="IRB37" s="66"/>
      <c r="IRE37" s="66"/>
      <c r="IRH37" s="66"/>
      <c r="IRK37" s="66"/>
      <c r="IRN37" s="66"/>
      <c r="IRQ37" s="66"/>
      <c r="IRS37" s="66"/>
      <c r="IRV37" s="66"/>
      <c r="ISB37" s="66"/>
      <c r="ISH37" s="66"/>
      <c r="ISK37" s="66"/>
      <c r="ISM37" s="66"/>
      <c r="ISO37" s="66"/>
      <c r="ISP37" s="66"/>
      <c r="ISQ37" s="66"/>
      <c r="ISR37" s="66"/>
      <c r="ISS37" s="66"/>
      <c r="IST37" s="66"/>
      <c r="ITL37" s="66"/>
      <c r="ITM37" s="66"/>
      <c r="ITP37" s="66"/>
      <c r="ITS37" s="66"/>
      <c r="ITU37" s="66"/>
      <c r="ITW37" s="66"/>
      <c r="ITZ37" s="66"/>
      <c r="IUC37" s="66"/>
      <c r="IUF37" s="66"/>
      <c r="IUJ37" s="66"/>
      <c r="IUM37" s="66"/>
      <c r="IUP37" s="66"/>
      <c r="IUX37" s="66"/>
      <c r="IVJ37" s="66"/>
      <c r="IVK37" s="66"/>
      <c r="IVL37" s="66"/>
      <c r="IVM37" s="66"/>
      <c r="IVN37" s="66"/>
      <c r="IVO37" s="66"/>
      <c r="IVP37" s="66"/>
      <c r="IVQ37" s="66"/>
      <c r="IVR37" s="66"/>
      <c r="IVS37" s="66"/>
      <c r="IVT37" s="66"/>
      <c r="IVU37" s="66"/>
      <c r="IVV37" s="66"/>
      <c r="IVW37" s="66"/>
      <c r="IVX37" s="66"/>
      <c r="IVY37" s="66"/>
      <c r="IVZ37" s="66"/>
      <c r="IWA37" s="66"/>
      <c r="IWB37" s="66"/>
      <c r="IWC37" s="66"/>
      <c r="IWD37" s="66"/>
      <c r="IWE37" s="66"/>
      <c r="IWF37" s="66"/>
      <c r="IWG37" s="66"/>
      <c r="IWH37" s="66"/>
      <c r="IWI37" s="66"/>
      <c r="IWK37" s="66"/>
      <c r="IWL37" s="66"/>
      <c r="IWM37" s="66"/>
      <c r="IWN37" s="66"/>
      <c r="IWO37" s="66"/>
      <c r="IWP37" s="66"/>
      <c r="IWQ37" s="66"/>
      <c r="IWR37" s="66"/>
      <c r="IWS37" s="66"/>
      <c r="IWT37" s="66"/>
      <c r="IWU37" s="66"/>
      <c r="IWV37" s="66"/>
      <c r="IWW37" s="66"/>
      <c r="IWZ37" s="66"/>
      <c r="IXC37" s="66"/>
      <c r="IXF37" s="66"/>
      <c r="IXI37" s="66"/>
      <c r="IXL37" s="66"/>
      <c r="IXO37" s="66"/>
      <c r="IXX37" s="66"/>
      <c r="IYA37" s="66"/>
      <c r="IYD37" s="66"/>
      <c r="IYG37" s="66"/>
      <c r="IYP37" s="66"/>
      <c r="IYV37" s="66"/>
      <c r="IYY37" s="66"/>
      <c r="IZB37" s="66"/>
      <c r="IZE37" s="66"/>
      <c r="IZK37" s="66"/>
      <c r="IZT37" s="66"/>
      <c r="IZV37" s="66"/>
      <c r="IZW37" s="66"/>
      <c r="IZY37" s="66"/>
      <c r="JAB37" s="66"/>
      <c r="JAE37" s="66"/>
      <c r="JAH37" s="66"/>
      <c r="JAK37" s="66"/>
      <c r="JAN37" s="66"/>
      <c r="JAP37" s="66"/>
      <c r="JAR37" s="66"/>
      <c r="JAU37" s="66"/>
      <c r="JAX37" s="66"/>
      <c r="JBA37" s="66"/>
      <c r="JBD37" s="66"/>
      <c r="JBG37" s="66"/>
      <c r="JBJ37" s="66"/>
      <c r="JBM37" s="66"/>
      <c r="JBO37" s="66"/>
      <c r="JBR37" s="66"/>
      <c r="JBX37" s="66"/>
      <c r="JCD37" s="66"/>
      <c r="JCG37" s="66"/>
      <c r="JCI37" s="66"/>
      <c r="JCK37" s="66"/>
      <c r="JCL37" s="66"/>
      <c r="JCM37" s="66"/>
      <c r="JCN37" s="66"/>
      <c r="JCO37" s="66"/>
      <c r="JCP37" s="66"/>
      <c r="JDH37" s="66"/>
      <c r="JDI37" s="66"/>
      <c r="JDL37" s="66"/>
      <c r="JDO37" s="66"/>
      <c r="JDQ37" s="66"/>
      <c r="JDS37" s="66"/>
      <c r="JDV37" s="66"/>
      <c r="JDY37" s="66"/>
      <c r="JEB37" s="66"/>
      <c r="JEF37" s="66"/>
      <c r="JEI37" s="66"/>
      <c r="JEL37" s="66"/>
      <c r="JET37" s="66"/>
      <c r="JFF37" s="66"/>
      <c r="JFG37" s="66"/>
      <c r="JFH37" s="66"/>
      <c r="JFI37" s="66"/>
      <c r="JFJ37" s="66"/>
      <c r="JFK37" s="66"/>
      <c r="JFL37" s="66"/>
      <c r="JFM37" s="66"/>
      <c r="JFN37" s="66"/>
      <c r="JFO37" s="66"/>
      <c r="JFP37" s="66"/>
      <c r="JFQ37" s="66"/>
      <c r="JFR37" s="66"/>
      <c r="JFS37" s="66"/>
      <c r="JFT37" s="66"/>
      <c r="JFU37" s="66"/>
      <c r="JFV37" s="66"/>
      <c r="JFW37" s="66"/>
      <c r="JFX37" s="66"/>
      <c r="JFY37" s="66"/>
      <c r="JFZ37" s="66"/>
      <c r="JGA37" s="66"/>
      <c r="JGB37" s="66"/>
      <c r="JGC37" s="66"/>
      <c r="JGD37" s="66"/>
      <c r="JGE37" s="66"/>
      <c r="JGG37" s="66"/>
      <c r="JGH37" s="66"/>
      <c r="JGI37" s="66"/>
      <c r="JGJ37" s="66"/>
      <c r="JGK37" s="66"/>
      <c r="JGL37" s="66"/>
      <c r="JGM37" s="66"/>
      <c r="JGN37" s="66"/>
      <c r="JGO37" s="66"/>
      <c r="JGP37" s="66"/>
      <c r="JGQ37" s="66"/>
      <c r="JGR37" s="66"/>
      <c r="JGS37" s="66"/>
      <c r="JGV37" s="66"/>
      <c r="JGY37" s="66"/>
      <c r="JHB37" s="66"/>
      <c r="JHE37" s="66"/>
      <c r="JHH37" s="66"/>
      <c r="JHK37" s="66"/>
      <c r="JHT37" s="66"/>
      <c r="JHW37" s="66"/>
      <c r="JHZ37" s="66"/>
      <c r="JIC37" s="66"/>
      <c r="JIL37" s="66"/>
      <c r="JIR37" s="66"/>
      <c r="JIU37" s="66"/>
      <c r="JIX37" s="66"/>
      <c r="JJA37" s="66"/>
      <c r="JJG37" s="66"/>
      <c r="JJP37" s="66"/>
      <c r="JJR37" s="66"/>
      <c r="JJS37" s="66"/>
      <c r="JJU37" s="66"/>
      <c r="JJX37" s="66"/>
      <c r="JKA37" s="66"/>
      <c r="JKD37" s="66"/>
      <c r="JKG37" s="66"/>
      <c r="JKJ37" s="66"/>
      <c r="JKL37" s="66"/>
      <c r="JKN37" s="66"/>
      <c r="JKQ37" s="66"/>
      <c r="JKT37" s="66"/>
      <c r="JKW37" s="66"/>
      <c r="JKZ37" s="66"/>
      <c r="JLC37" s="66"/>
      <c r="JLF37" s="66"/>
      <c r="JLI37" s="66"/>
      <c r="JLK37" s="66"/>
      <c r="JLN37" s="66"/>
      <c r="JLT37" s="66"/>
      <c r="JLZ37" s="66"/>
      <c r="JMC37" s="66"/>
      <c r="JME37" s="66"/>
      <c r="JMG37" s="66"/>
      <c r="JMH37" s="66"/>
      <c r="JMI37" s="66"/>
      <c r="JMJ37" s="66"/>
      <c r="JMK37" s="66"/>
      <c r="JML37" s="66"/>
      <c r="JND37" s="66"/>
      <c r="JNE37" s="66"/>
      <c r="JNH37" s="66"/>
      <c r="JNK37" s="66"/>
      <c r="JNM37" s="66"/>
      <c r="JNO37" s="66"/>
      <c r="JNR37" s="66"/>
      <c r="JNU37" s="66"/>
      <c r="JNX37" s="66"/>
      <c r="JOB37" s="66"/>
      <c r="JOE37" s="66"/>
      <c r="JOH37" s="66"/>
      <c r="JOP37" s="66"/>
      <c r="JPB37" s="66"/>
      <c r="JPC37" s="66"/>
      <c r="JPD37" s="66"/>
      <c r="JPE37" s="66"/>
      <c r="JPF37" s="66"/>
      <c r="JPG37" s="66"/>
      <c r="JPH37" s="66"/>
      <c r="JPI37" s="66"/>
      <c r="JPJ37" s="66"/>
      <c r="JPK37" s="66"/>
      <c r="JPL37" s="66"/>
      <c r="JPM37" s="66"/>
      <c r="JPN37" s="66"/>
      <c r="JPO37" s="66"/>
      <c r="JPP37" s="66"/>
      <c r="JPQ37" s="66"/>
      <c r="JPR37" s="66"/>
      <c r="JPS37" s="66"/>
      <c r="JPT37" s="66"/>
      <c r="JPU37" s="66"/>
      <c r="JPV37" s="66"/>
      <c r="JPW37" s="66"/>
      <c r="JPX37" s="66"/>
      <c r="JPY37" s="66"/>
      <c r="JPZ37" s="66"/>
      <c r="JQA37" s="66"/>
      <c r="JQC37" s="66"/>
      <c r="JQD37" s="66"/>
      <c r="JQE37" s="66"/>
      <c r="JQF37" s="66"/>
      <c r="JQG37" s="66"/>
      <c r="JQH37" s="66"/>
      <c r="JQI37" s="66"/>
      <c r="JQJ37" s="66"/>
      <c r="JQK37" s="66"/>
      <c r="JQL37" s="66"/>
      <c r="JQM37" s="66"/>
      <c r="JQN37" s="66"/>
      <c r="JQO37" s="66"/>
      <c r="JQR37" s="66"/>
      <c r="JQU37" s="66"/>
      <c r="JQX37" s="66"/>
      <c r="JRA37" s="66"/>
      <c r="JRD37" s="66"/>
      <c r="JRG37" s="66"/>
      <c r="JRP37" s="66"/>
      <c r="JRS37" s="66"/>
      <c r="JRV37" s="66"/>
      <c r="JRY37" s="66"/>
      <c r="JSH37" s="66"/>
      <c r="JSN37" s="66"/>
      <c r="JSQ37" s="66"/>
      <c r="JST37" s="66"/>
      <c r="JSW37" s="66"/>
      <c r="JTC37" s="66"/>
      <c r="JTL37" s="66"/>
      <c r="JTN37" s="66"/>
      <c r="JTO37" s="66"/>
      <c r="JTQ37" s="66"/>
      <c r="JTT37" s="66"/>
      <c r="JTW37" s="66"/>
      <c r="JTZ37" s="66"/>
      <c r="JUC37" s="66"/>
      <c r="JUF37" s="66"/>
      <c r="JUH37" s="66"/>
      <c r="JUJ37" s="66"/>
      <c r="JUM37" s="66"/>
      <c r="JUP37" s="66"/>
      <c r="JUS37" s="66"/>
      <c r="JUV37" s="66"/>
      <c r="JUY37" s="66"/>
      <c r="JVB37" s="66"/>
      <c r="JVE37" s="66"/>
      <c r="JVG37" s="66"/>
      <c r="JVJ37" s="66"/>
      <c r="JVP37" s="66"/>
      <c r="JVV37" s="66"/>
      <c r="JVY37" s="66"/>
      <c r="JWA37" s="66"/>
      <c r="JWC37" s="66"/>
      <c r="JWD37" s="66"/>
      <c r="JWE37" s="66"/>
      <c r="JWF37" s="66"/>
      <c r="JWG37" s="66"/>
      <c r="JWH37" s="66"/>
      <c r="JWZ37" s="66"/>
      <c r="JXA37" s="66"/>
      <c r="JXD37" s="66"/>
      <c r="JXG37" s="66"/>
      <c r="JXI37" s="66"/>
      <c r="JXK37" s="66"/>
      <c r="JXN37" s="66"/>
      <c r="JXQ37" s="66"/>
      <c r="JXT37" s="66"/>
      <c r="JXX37" s="66"/>
      <c r="JYA37" s="66"/>
      <c r="JYD37" s="66"/>
      <c r="JYL37" s="66"/>
      <c r="JYX37" s="66"/>
      <c r="JYY37" s="66"/>
      <c r="JYZ37" s="66"/>
      <c r="JZA37" s="66"/>
      <c r="JZB37" s="66"/>
      <c r="JZC37" s="66"/>
      <c r="JZD37" s="66"/>
      <c r="JZE37" s="66"/>
      <c r="JZF37" s="66"/>
      <c r="JZG37" s="66"/>
      <c r="JZH37" s="66"/>
      <c r="JZI37" s="66"/>
      <c r="JZJ37" s="66"/>
      <c r="JZK37" s="66"/>
      <c r="JZL37" s="66"/>
      <c r="JZM37" s="66"/>
      <c r="JZN37" s="66"/>
      <c r="JZO37" s="66"/>
      <c r="JZP37" s="66"/>
      <c r="JZQ37" s="66"/>
      <c r="JZR37" s="66"/>
      <c r="JZS37" s="66"/>
      <c r="JZT37" s="66"/>
      <c r="JZU37" s="66"/>
      <c r="JZV37" s="66"/>
      <c r="JZW37" s="66"/>
      <c r="JZY37" s="66"/>
      <c r="JZZ37" s="66"/>
      <c r="KAA37" s="66"/>
      <c r="KAB37" s="66"/>
      <c r="KAC37" s="66"/>
      <c r="KAD37" s="66"/>
      <c r="KAE37" s="66"/>
      <c r="KAF37" s="66"/>
      <c r="KAG37" s="66"/>
      <c r="KAH37" s="66"/>
      <c r="KAI37" s="66"/>
      <c r="KAJ37" s="66"/>
      <c r="KAK37" s="66"/>
      <c r="KAN37" s="66"/>
      <c r="KAQ37" s="66"/>
      <c r="KAT37" s="66"/>
      <c r="KAW37" s="66"/>
      <c r="KAZ37" s="66"/>
      <c r="KBC37" s="66"/>
      <c r="KBL37" s="66"/>
      <c r="KBO37" s="66"/>
      <c r="KBR37" s="66"/>
      <c r="KBU37" s="66"/>
      <c r="KCD37" s="66"/>
      <c r="KCJ37" s="66"/>
      <c r="KCM37" s="66"/>
      <c r="KCP37" s="66"/>
      <c r="KCS37" s="66"/>
      <c r="KCY37" s="66"/>
      <c r="KDH37" s="66"/>
      <c r="KDJ37" s="66"/>
      <c r="KDK37" s="66"/>
      <c r="KDM37" s="66"/>
      <c r="KDP37" s="66"/>
      <c r="KDS37" s="66"/>
      <c r="KDV37" s="66"/>
      <c r="KDY37" s="66"/>
      <c r="KEB37" s="66"/>
      <c r="KED37" s="66"/>
      <c r="KEF37" s="66"/>
      <c r="KEI37" s="66"/>
      <c r="KEL37" s="66"/>
      <c r="KEO37" s="66"/>
      <c r="KER37" s="66"/>
      <c r="KEU37" s="66"/>
      <c r="KEX37" s="66"/>
      <c r="KFA37" s="66"/>
      <c r="KFC37" s="66"/>
      <c r="KFF37" s="66"/>
      <c r="KFL37" s="66"/>
      <c r="KFR37" s="66"/>
      <c r="KFU37" s="66"/>
      <c r="KFW37" s="66"/>
      <c r="KFY37" s="66"/>
      <c r="KFZ37" s="66"/>
      <c r="KGA37" s="66"/>
      <c r="KGB37" s="66"/>
      <c r="KGC37" s="66"/>
      <c r="KGD37" s="66"/>
      <c r="KGV37" s="66"/>
      <c r="KGW37" s="66"/>
      <c r="KGZ37" s="66"/>
      <c r="KHC37" s="66"/>
      <c r="KHE37" s="66"/>
      <c r="KHG37" s="66"/>
      <c r="KHJ37" s="66"/>
      <c r="KHM37" s="66"/>
      <c r="KHP37" s="66"/>
      <c r="KHT37" s="66"/>
      <c r="KHW37" s="66"/>
      <c r="KHZ37" s="66"/>
      <c r="KIH37" s="66"/>
      <c r="KIT37" s="66"/>
      <c r="KIU37" s="66"/>
      <c r="KIV37" s="66"/>
      <c r="KIW37" s="66"/>
      <c r="KIX37" s="66"/>
      <c r="KIY37" s="66"/>
      <c r="KIZ37" s="66"/>
      <c r="KJA37" s="66"/>
      <c r="KJB37" s="66"/>
      <c r="KJC37" s="66"/>
      <c r="KJD37" s="66"/>
      <c r="KJE37" s="66"/>
      <c r="KJF37" s="66"/>
      <c r="KJG37" s="66"/>
      <c r="KJH37" s="66"/>
      <c r="KJI37" s="66"/>
      <c r="KJJ37" s="66"/>
      <c r="KJK37" s="66"/>
      <c r="KJL37" s="66"/>
      <c r="KJM37" s="66"/>
      <c r="KJN37" s="66"/>
      <c r="KJO37" s="66"/>
      <c r="KJP37" s="66"/>
      <c r="KJQ37" s="66"/>
      <c r="KJR37" s="66"/>
      <c r="KJS37" s="66"/>
      <c r="KJU37" s="66"/>
      <c r="KJV37" s="66"/>
      <c r="KJW37" s="66"/>
      <c r="KJX37" s="66"/>
      <c r="KJY37" s="66"/>
      <c r="KJZ37" s="66"/>
      <c r="KKA37" s="66"/>
      <c r="KKB37" s="66"/>
      <c r="KKC37" s="66"/>
      <c r="KKD37" s="66"/>
      <c r="KKE37" s="66"/>
      <c r="KKF37" s="66"/>
      <c r="KKG37" s="66"/>
      <c r="KKJ37" s="66"/>
      <c r="KKM37" s="66"/>
      <c r="KKP37" s="66"/>
      <c r="KKS37" s="66"/>
      <c r="KKV37" s="66"/>
      <c r="KKY37" s="66"/>
      <c r="KLH37" s="66"/>
      <c r="KLK37" s="66"/>
      <c r="KLN37" s="66"/>
      <c r="KLQ37" s="66"/>
      <c r="KLZ37" s="66"/>
      <c r="KMF37" s="66"/>
      <c r="KMI37" s="66"/>
      <c r="KML37" s="66"/>
      <c r="KMO37" s="66"/>
      <c r="KMU37" s="66"/>
      <c r="KND37" s="66"/>
      <c r="KNF37" s="66"/>
      <c r="KNG37" s="66"/>
      <c r="KNI37" s="66"/>
      <c r="KNL37" s="66"/>
      <c r="KNO37" s="66"/>
      <c r="KNR37" s="66"/>
      <c r="KNU37" s="66"/>
      <c r="KNX37" s="66"/>
      <c r="KNZ37" s="66"/>
      <c r="KOB37" s="66"/>
      <c r="KOE37" s="66"/>
      <c r="KOH37" s="66"/>
      <c r="KOK37" s="66"/>
      <c r="KON37" s="66"/>
      <c r="KOQ37" s="66"/>
      <c r="KOT37" s="66"/>
      <c r="KOW37" s="66"/>
      <c r="KOY37" s="66"/>
      <c r="KPB37" s="66"/>
      <c r="KPH37" s="66"/>
      <c r="KPN37" s="66"/>
      <c r="KPQ37" s="66"/>
      <c r="KPS37" s="66"/>
      <c r="KPU37" s="66"/>
      <c r="KPV37" s="66"/>
      <c r="KPW37" s="66"/>
      <c r="KPX37" s="66"/>
      <c r="KPY37" s="66"/>
      <c r="KPZ37" s="66"/>
      <c r="KQR37" s="66"/>
      <c r="KQS37" s="66"/>
      <c r="KQV37" s="66"/>
      <c r="KQY37" s="66"/>
      <c r="KRA37" s="66"/>
      <c r="KRC37" s="66"/>
      <c r="KRF37" s="66"/>
      <c r="KRI37" s="66"/>
      <c r="KRL37" s="66"/>
      <c r="KRP37" s="66"/>
      <c r="KRS37" s="66"/>
      <c r="KRV37" s="66"/>
      <c r="KSD37" s="66"/>
      <c r="KSP37" s="66"/>
      <c r="KSQ37" s="66"/>
      <c r="KSR37" s="66"/>
      <c r="KSS37" s="66"/>
      <c r="KST37" s="66"/>
      <c r="KSU37" s="66"/>
      <c r="KSV37" s="66"/>
      <c r="KSW37" s="66"/>
      <c r="KSX37" s="66"/>
      <c r="KSY37" s="66"/>
      <c r="KSZ37" s="66"/>
      <c r="KTA37" s="66"/>
      <c r="KTB37" s="66"/>
      <c r="KTC37" s="66"/>
      <c r="KTD37" s="66"/>
      <c r="KTE37" s="66"/>
      <c r="KTF37" s="66"/>
      <c r="KTG37" s="66"/>
      <c r="KTH37" s="66"/>
      <c r="KTI37" s="66"/>
      <c r="KTJ37" s="66"/>
      <c r="KTK37" s="66"/>
      <c r="KTL37" s="66"/>
      <c r="KTM37" s="66"/>
      <c r="KTN37" s="66"/>
      <c r="KTO37" s="66"/>
      <c r="KTQ37" s="66"/>
      <c r="KTR37" s="66"/>
      <c r="KTS37" s="66"/>
      <c r="KTT37" s="66"/>
      <c r="KTU37" s="66"/>
      <c r="KTV37" s="66"/>
      <c r="KTW37" s="66"/>
      <c r="KTX37" s="66"/>
      <c r="KTY37" s="66"/>
      <c r="KTZ37" s="66"/>
      <c r="KUA37" s="66"/>
      <c r="KUB37" s="66"/>
      <c r="KUC37" s="66"/>
      <c r="KUF37" s="66"/>
      <c r="KUI37" s="66"/>
      <c r="KUL37" s="66"/>
      <c r="KUO37" s="66"/>
      <c r="KUR37" s="66"/>
      <c r="KUU37" s="66"/>
      <c r="KVD37" s="66"/>
      <c r="KVG37" s="66"/>
      <c r="KVJ37" s="66"/>
      <c r="KVM37" s="66"/>
      <c r="KVV37" s="66"/>
      <c r="KWB37" s="66"/>
      <c r="KWE37" s="66"/>
      <c r="KWH37" s="66"/>
      <c r="KWK37" s="66"/>
      <c r="KWQ37" s="66"/>
      <c r="KWZ37" s="66"/>
      <c r="KXB37" s="66"/>
      <c r="KXC37" s="66"/>
      <c r="KXE37" s="66"/>
      <c r="KXH37" s="66"/>
      <c r="KXK37" s="66"/>
      <c r="KXN37" s="66"/>
      <c r="KXQ37" s="66"/>
      <c r="KXT37" s="66"/>
      <c r="KXV37" s="66"/>
      <c r="KXX37" s="66"/>
      <c r="KYA37" s="66"/>
      <c r="KYD37" s="66"/>
      <c r="KYG37" s="66"/>
      <c r="KYJ37" s="66"/>
      <c r="KYM37" s="66"/>
      <c r="KYP37" s="66"/>
      <c r="KYS37" s="66"/>
      <c r="KYU37" s="66"/>
      <c r="KYX37" s="66"/>
      <c r="KZD37" s="66"/>
      <c r="KZJ37" s="66"/>
      <c r="KZM37" s="66"/>
      <c r="KZO37" s="66"/>
      <c r="KZQ37" s="66"/>
      <c r="KZR37" s="66"/>
      <c r="KZS37" s="66"/>
      <c r="KZT37" s="66"/>
      <c r="KZU37" s="66"/>
      <c r="KZV37" s="66"/>
      <c r="LAN37" s="66"/>
      <c r="LAO37" s="66"/>
      <c r="LAR37" s="66"/>
      <c r="LAU37" s="66"/>
      <c r="LAW37" s="66"/>
      <c r="LAY37" s="66"/>
      <c r="LBB37" s="66"/>
      <c r="LBE37" s="66"/>
      <c r="LBH37" s="66"/>
      <c r="LBL37" s="66"/>
      <c r="LBO37" s="66"/>
      <c r="LBR37" s="66"/>
      <c r="LBZ37" s="66"/>
      <c r="LCL37" s="66"/>
      <c r="LCM37" s="66"/>
      <c r="LCN37" s="66"/>
      <c r="LCO37" s="66"/>
      <c r="LCP37" s="66"/>
      <c r="LCQ37" s="66"/>
      <c r="LCR37" s="66"/>
      <c r="LCS37" s="66"/>
      <c r="LCT37" s="66"/>
      <c r="LCU37" s="66"/>
      <c r="LCV37" s="66"/>
      <c r="LCW37" s="66"/>
      <c r="LCX37" s="66"/>
      <c r="LCY37" s="66"/>
      <c r="LCZ37" s="66"/>
      <c r="LDA37" s="66"/>
      <c r="LDB37" s="66"/>
      <c r="LDC37" s="66"/>
      <c r="LDD37" s="66"/>
      <c r="LDE37" s="66"/>
      <c r="LDF37" s="66"/>
      <c r="LDG37" s="66"/>
      <c r="LDH37" s="66"/>
      <c r="LDI37" s="66"/>
      <c r="LDJ37" s="66"/>
      <c r="LDK37" s="66"/>
      <c r="LDM37" s="66"/>
      <c r="LDN37" s="66"/>
      <c r="LDO37" s="66"/>
      <c r="LDP37" s="66"/>
      <c r="LDQ37" s="66"/>
      <c r="LDR37" s="66"/>
      <c r="LDS37" s="66"/>
      <c r="LDT37" s="66"/>
      <c r="LDU37" s="66"/>
      <c r="LDV37" s="66"/>
      <c r="LDW37" s="66"/>
      <c r="LDX37" s="66"/>
      <c r="LDY37" s="66"/>
      <c r="LEB37" s="66"/>
      <c r="LEE37" s="66"/>
      <c r="LEH37" s="66"/>
      <c r="LEK37" s="66"/>
      <c r="LEN37" s="66"/>
      <c r="LEQ37" s="66"/>
      <c r="LEZ37" s="66"/>
      <c r="LFC37" s="66"/>
      <c r="LFF37" s="66"/>
      <c r="LFI37" s="66"/>
      <c r="LFR37" s="66"/>
      <c r="LFX37" s="66"/>
      <c r="LGA37" s="66"/>
      <c r="LGD37" s="66"/>
      <c r="LGG37" s="66"/>
      <c r="LGM37" s="66"/>
      <c r="LGV37" s="66"/>
      <c r="LGX37" s="66"/>
      <c r="LGY37" s="66"/>
      <c r="LHA37" s="66"/>
      <c r="LHD37" s="66"/>
      <c r="LHG37" s="66"/>
      <c r="LHJ37" s="66"/>
      <c r="LHM37" s="66"/>
      <c r="LHP37" s="66"/>
      <c r="LHR37" s="66"/>
      <c r="LHT37" s="66"/>
      <c r="LHW37" s="66"/>
      <c r="LHZ37" s="66"/>
      <c r="LIC37" s="66"/>
      <c r="LIF37" s="66"/>
      <c r="LII37" s="66"/>
      <c r="LIL37" s="66"/>
      <c r="LIO37" s="66"/>
      <c r="LIQ37" s="66"/>
      <c r="LIT37" s="66"/>
      <c r="LIZ37" s="66"/>
      <c r="LJF37" s="66"/>
      <c r="LJI37" s="66"/>
      <c r="LJK37" s="66"/>
      <c r="LJM37" s="66"/>
      <c r="LJN37" s="66"/>
      <c r="LJO37" s="66"/>
      <c r="LJP37" s="66"/>
      <c r="LJQ37" s="66"/>
      <c r="LJR37" s="66"/>
      <c r="LKJ37" s="66"/>
      <c r="LKK37" s="66"/>
      <c r="LKN37" s="66"/>
      <c r="LKQ37" s="66"/>
      <c r="LKS37" s="66"/>
      <c r="LKU37" s="66"/>
      <c r="LKX37" s="66"/>
      <c r="LLA37" s="66"/>
      <c r="LLD37" s="66"/>
      <c r="LLH37" s="66"/>
      <c r="LLK37" s="66"/>
      <c r="LLN37" s="66"/>
      <c r="LLV37" s="66"/>
      <c r="LMH37" s="66"/>
      <c r="LMI37" s="66"/>
      <c r="LMJ37" s="66"/>
      <c r="LMK37" s="66"/>
      <c r="LML37" s="66"/>
      <c r="LMM37" s="66"/>
      <c r="LMN37" s="66"/>
      <c r="LMO37" s="66"/>
      <c r="LMP37" s="66"/>
      <c r="LMQ37" s="66"/>
      <c r="LMR37" s="66"/>
      <c r="LMS37" s="66"/>
      <c r="LMT37" s="66"/>
      <c r="LMU37" s="66"/>
      <c r="LMV37" s="66"/>
      <c r="LMW37" s="66"/>
      <c r="LMX37" s="66"/>
      <c r="LMY37" s="66"/>
      <c r="LMZ37" s="66"/>
      <c r="LNA37" s="66"/>
      <c r="LNB37" s="66"/>
      <c r="LNC37" s="66"/>
      <c r="LND37" s="66"/>
      <c r="LNE37" s="66"/>
      <c r="LNF37" s="66"/>
      <c r="LNG37" s="66"/>
      <c r="LNI37" s="66"/>
      <c r="LNJ37" s="66"/>
      <c r="LNK37" s="66"/>
      <c r="LNL37" s="66"/>
      <c r="LNM37" s="66"/>
      <c r="LNN37" s="66"/>
      <c r="LNO37" s="66"/>
      <c r="LNP37" s="66"/>
      <c r="LNQ37" s="66"/>
      <c r="LNR37" s="66"/>
      <c r="LNS37" s="66"/>
      <c r="LNT37" s="66"/>
      <c r="LNU37" s="66"/>
      <c r="LNX37" s="66"/>
      <c r="LOA37" s="66"/>
      <c r="LOD37" s="66"/>
      <c r="LOG37" s="66"/>
      <c r="LOJ37" s="66"/>
      <c r="LOM37" s="66"/>
      <c r="LOV37" s="66"/>
      <c r="LOY37" s="66"/>
      <c r="LPB37" s="66"/>
      <c r="LPE37" s="66"/>
      <c r="LPN37" s="66"/>
      <c r="LPT37" s="66"/>
      <c r="LPW37" s="66"/>
      <c r="LPZ37" s="66"/>
      <c r="LQC37" s="66"/>
      <c r="LQI37" s="66"/>
      <c r="LQR37" s="66"/>
      <c r="LQT37" s="66"/>
      <c r="LQU37" s="66"/>
      <c r="LQW37" s="66"/>
      <c r="LQZ37" s="66"/>
      <c r="LRC37" s="66"/>
      <c r="LRF37" s="66"/>
      <c r="LRI37" s="66"/>
      <c r="LRL37" s="66"/>
      <c r="LRN37" s="66"/>
      <c r="LRP37" s="66"/>
      <c r="LRS37" s="66"/>
      <c r="LRV37" s="66"/>
      <c r="LRY37" s="66"/>
      <c r="LSB37" s="66"/>
      <c r="LSE37" s="66"/>
      <c r="LSH37" s="66"/>
      <c r="LSK37" s="66"/>
      <c r="LSM37" s="66"/>
      <c r="LSP37" s="66"/>
      <c r="LSV37" s="66"/>
      <c r="LTB37" s="66"/>
      <c r="LTE37" s="66"/>
      <c r="LTG37" s="66"/>
      <c r="LTI37" s="66"/>
      <c r="LTJ37" s="66"/>
      <c r="LTK37" s="66"/>
      <c r="LTL37" s="66"/>
      <c r="LTM37" s="66"/>
      <c r="LTN37" s="66"/>
      <c r="LUF37" s="66"/>
      <c r="LUG37" s="66"/>
      <c r="LUJ37" s="66"/>
      <c r="LUM37" s="66"/>
      <c r="LUO37" s="66"/>
      <c r="LUQ37" s="66"/>
      <c r="LUT37" s="66"/>
      <c r="LUW37" s="66"/>
      <c r="LUZ37" s="66"/>
      <c r="LVD37" s="66"/>
      <c r="LVG37" s="66"/>
      <c r="LVJ37" s="66"/>
      <c r="LVR37" s="66"/>
      <c r="LWD37" s="66"/>
      <c r="LWE37" s="66"/>
      <c r="LWF37" s="66"/>
      <c r="LWG37" s="66"/>
      <c r="LWH37" s="66"/>
      <c r="LWI37" s="66"/>
      <c r="LWJ37" s="66"/>
      <c r="LWK37" s="66"/>
      <c r="LWL37" s="66"/>
      <c r="LWM37" s="66"/>
      <c r="LWN37" s="66"/>
      <c r="LWO37" s="66"/>
      <c r="LWP37" s="66"/>
      <c r="LWQ37" s="66"/>
      <c r="LWR37" s="66"/>
      <c r="LWS37" s="66"/>
      <c r="LWT37" s="66"/>
      <c r="LWU37" s="66"/>
      <c r="LWV37" s="66"/>
      <c r="LWW37" s="66"/>
      <c r="LWX37" s="66"/>
      <c r="LWY37" s="66"/>
      <c r="LWZ37" s="66"/>
      <c r="LXA37" s="66"/>
      <c r="LXB37" s="66"/>
      <c r="LXC37" s="66"/>
      <c r="LXE37" s="66"/>
      <c r="LXF37" s="66"/>
      <c r="LXG37" s="66"/>
      <c r="LXH37" s="66"/>
      <c r="LXI37" s="66"/>
      <c r="LXJ37" s="66"/>
      <c r="LXK37" s="66"/>
      <c r="LXL37" s="66"/>
      <c r="LXM37" s="66"/>
      <c r="LXN37" s="66"/>
      <c r="LXO37" s="66"/>
      <c r="LXP37" s="66"/>
      <c r="LXQ37" s="66"/>
      <c r="LXT37" s="66"/>
      <c r="LXW37" s="66"/>
      <c r="LXZ37" s="66"/>
      <c r="LYC37" s="66"/>
      <c r="LYF37" s="66"/>
      <c r="LYI37" s="66"/>
      <c r="LYR37" s="66"/>
      <c r="LYU37" s="66"/>
      <c r="LYX37" s="66"/>
      <c r="LZA37" s="66"/>
      <c r="LZJ37" s="66"/>
      <c r="LZP37" s="66"/>
      <c r="LZS37" s="66"/>
      <c r="LZV37" s="66"/>
      <c r="LZY37" s="66"/>
      <c r="MAE37" s="66"/>
      <c r="MAN37" s="66"/>
      <c r="MAP37" s="66"/>
      <c r="MAQ37" s="66"/>
      <c r="MAS37" s="66"/>
      <c r="MAV37" s="66"/>
      <c r="MAY37" s="66"/>
      <c r="MBB37" s="66"/>
      <c r="MBE37" s="66"/>
      <c r="MBH37" s="66"/>
      <c r="MBJ37" s="66"/>
      <c r="MBL37" s="66"/>
      <c r="MBO37" s="66"/>
      <c r="MBR37" s="66"/>
      <c r="MBU37" s="66"/>
      <c r="MBX37" s="66"/>
      <c r="MCA37" s="66"/>
      <c r="MCD37" s="66"/>
      <c r="MCG37" s="66"/>
      <c r="MCI37" s="66"/>
      <c r="MCL37" s="66"/>
      <c r="MCR37" s="66"/>
      <c r="MCX37" s="66"/>
      <c r="MDA37" s="66"/>
      <c r="MDC37" s="66"/>
      <c r="MDE37" s="66"/>
      <c r="MDF37" s="66"/>
      <c r="MDG37" s="66"/>
      <c r="MDH37" s="66"/>
      <c r="MDI37" s="66"/>
      <c r="MDJ37" s="66"/>
      <c r="MEB37" s="66"/>
      <c r="MEC37" s="66"/>
      <c r="MEF37" s="66"/>
      <c r="MEI37" s="66"/>
      <c r="MEK37" s="66"/>
      <c r="MEM37" s="66"/>
      <c r="MEP37" s="66"/>
      <c r="MES37" s="66"/>
      <c r="MEV37" s="66"/>
      <c r="MEZ37" s="66"/>
      <c r="MFC37" s="66"/>
      <c r="MFF37" s="66"/>
      <c r="MFN37" s="66"/>
      <c r="MFZ37" s="66"/>
      <c r="MGA37" s="66"/>
      <c r="MGB37" s="66"/>
      <c r="MGC37" s="66"/>
      <c r="MGD37" s="66"/>
      <c r="MGE37" s="66"/>
      <c r="MGF37" s="66"/>
      <c r="MGG37" s="66"/>
      <c r="MGH37" s="66"/>
      <c r="MGI37" s="66"/>
      <c r="MGJ37" s="66"/>
      <c r="MGK37" s="66"/>
      <c r="MGL37" s="66"/>
      <c r="MGM37" s="66"/>
      <c r="MGN37" s="66"/>
      <c r="MGO37" s="66"/>
      <c r="MGP37" s="66"/>
      <c r="MGQ37" s="66"/>
      <c r="MGR37" s="66"/>
      <c r="MGS37" s="66"/>
      <c r="MGT37" s="66"/>
      <c r="MGU37" s="66"/>
      <c r="MGV37" s="66"/>
      <c r="MGW37" s="66"/>
      <c r="MGX37" s="66"/>
      <c r="MGY37" s="66"/>
      <c r="MHA37" s="66"/>
      <c r="MHB37" s="66"/>
      <c r="MHC37" s="66"/>
      <c r="MHD37" s="66"/>
      <c r="MHE37" s="66"/>
      <c r="MHF37" s="66"/>
      <c r="MHG37" s="66"/>
      <c r="MHH37" s="66"/>
      <c r="MHI37" s="66"/>
      <c r="MHJ37" s="66"/>
      <c r="MHK37" s="66"/>
      <c r="MHL37" s="66"/>
      <c r="MHM37" s="66"/>
      <c r="MHP37" s="66"/>
      <c r="MHS37" s="66"/>
      <c r="MHV37" s="66"/>
      <c r="MHY37" s="66"/>
      <c r="MIB37" s="66"/>
      <c r="MIE37" s="66"/>
      <c r="MIN37" s="66"/>
      <c r="MIQ37" s="66"/>
      <c r="MIT37" s="66"/>
      <c r="MIW37" s="66"/>
      <c r="MJF37" s="66"/>
      <c r="MJL37" s="66"/>
      <c r="MJO37" s="66"/>
      <c r="MJR37" s="66"/>
      <c r="MJU37" s="66"/>
      <c r="MKA37" s="66"/>
      <c r="MKJ37" s="66"/>
      <c r="MKL37" s="66"/>
      <c r="MKM37" s="66"/>
      <c r="MKO37" s="66"/>
      <c r="MKR37" s="66"/>
      <c r="MKU37" s="66"/>
      <c r="MKX37" s="66"/>
      <c r="MLA37" s="66"/>
      <c r="MLD37" s="66"/>
      <c r="MLF37" s="66"/>
      <c r="MLH37" s="66"/>
      <c r="MLK37" s="66"/>
      <c r="MLN37" s="66"/>
      <c r="MLQ37" s="66"/>
      <c r="MLT37" s="66"/>
      <c r="MLW37" s="66"/>
      <c r="MLZ37" s="66"/>
      <c r="MMC37" s="66"/>
      <c r="MME37" s="66"/>
      <c r="MMH37" s="66"/>
      <c r="MMN37" s="66"/>
      <c r="MMT37" s="66"/>
      <c r="MMW37" s="66"/>
      <c r="MMY37" s="66"/>
      <c r="MNA37" s="66"/>
      <c r="MNB37" s="66"/>
      <c r="MNC37" s="66"/>
      <c r="MND37" s="66"/>
      <c r="MNE37" s="66"/>
      <c r="MNF37" s="66"/>
      <c r="MNX37" s="66"/>
      <c r="MNY37" s="66"/>
      <c r="MOB37" s="66"/>
      <c r="MOE37" s="66"/>
      <c r="MOG37" s="66"/>
      <c r="MOI37" s="66"/>
      <c r="MOL37" s="66"/>
      <c r="MOO37" s="66"/>
      <c r="MOR37" s="66"/>
      <c r="MOV37" s="66"/>
      <c r="MOY37" s="66"/>
      <c r="MPB37" s="66"/>
      <c r="MPJ37" s="66"/>
      <c r="MPV37" s="66"/>
      <c r="MPW37" s="66"/>
      <c r="MPX37" s="66"/>
      <c r="MPY37" s="66"/>
      <c r="MPZ37" s="66"/>
      <c r="MQA37" s="66"/>
      <c r="MQB37" s="66"/>
      <c r="MQC37" s="66"/>
      <c r="MQD37" s="66"/>
      <c r="MQE37" s="66"/>
      <c r="MQF37" s="66"/>
      <c r="MQG37" s="66"/>
      <c r="MQH37" s="66"/>
      <c r="MQI37" s="66"/>
      <c r="MQJ37" s="66"/>
      <c r="MQK37" s="66"/>
      <c r="MQL37" s="66"/>
      <c r="MQM37" s="66"/>
      <c r="MQN37" s="66"/>
      <c r="MQO37" s="66"/>
      <c r="MQP37" s="66"/>
      <c r="MQQ37" s="66"/>
      <c r="MQR37" s="66"/>
      <c r="MQS37" s="66"/>
      <c r="MQT37" s="66"/>
      <c r="MQU37" s="66"/>
      <c r="MQW37" s="66"/>
      <c r="MQX37" s="66"/>
      <c r="MQY37" s="66"/>
      <c r="MQZ37" s="66"/>
      <c r="MRA37" s="66"/>
      <c r="MRB37" s="66"/>
      <c r="MRC37" s="66"/>
      <c r="MRD37" s="66"/>
      <c r="MRE37" s="66"/>
      <c r="MRF37" s="66"/>
      <c r="MRG37" s="66"/>
      <c r="MRH37" s="66"/>
      <c r="MRI37" s="66"/>
      <c r="MRL37" s="66"/>
      <c r="MRO37" s="66"/>
      <c r="MRR37" s="66"/>
      <c r="MRU37" s="66"/>
      <c r="MRX37" s="66"/>
      <c r="MSA37" s="66"/>
      <c r="MSJ37" s="66"/>
      <c r="MSM37" s="66"/>
      <c r="MSP37" s="66"/>
      <c r="MSS37" s="66"/>
      <c r="MTB37" s="66"/>
      <c r="MTH37" s="66"/>
      <c r="MTK37" s="66"/>
      <c r="MTN37" s="66"/>
      <c r="MTQ37" s="66"/>
      <c r="MTW37" s="66"/>
      <c r="MUF37" s="66"/>
      <c r="MUH37" s="66"/>
      <c r="MUI37" s="66"/>
      <c r="MUK37" s="66"/>
      <c r="MUN37" s="66"/>
      <c r="MUQ37" s="66"/>
      <c r="MUT37" s="66"/>
      <c r="MUW37" s="66"/>
      <c r="MUZ37" s="66"/>
      <c r="MVB37" s="66"/>
      <c r="MVD37" s="66"/>
      <c r="MVG37" s="66"/>
      <c r="MVJ37" s="66"/>
      <c r="MVM37" s="66"/>
      <c r="MVP37" s="66"/>
      <c r="MVS37" s="66"/>
      <c r="MVV37" s="66"/>
      <c r="MVY37" s="66"/>
      <c r="MWA37" s="66"/>
      <c r="MWD37" s="66"/>
      <c r="MWJ37" s="66"/>
      <c r="MWP37" s="66"/>
      <c r="MWS37" s="66"/>
      <c r="MWU37" s="66"/>
      <c r="MWW37" s="66"/>
      <c r="MWX37" s="66"/>
      <c r="MWY37" s="66"/>
      <c r="MWZ37" s="66"/>
      <c r="MXA37" s="66"/>
      <c r="MXB37" s="66"/>
      <c r="MXT37" s="66"/>
      <c r="MXU37" s="66"/>
      <c r="MXX37" s="66"/>
      <c r="MYA37" s="66"/>
      <c r="MYC37" s="66"/>
      <c r="MYE37" s="66"/>
      <c r="MYH37" s="66"/>
      <c r="MYK37" s="66"/>
      <c r="MYN37" s="66"/>
      <c r="MYR37" s="66"/>
      <c r="MYU37" s="66"/>
      <c r="MYX37" s="66"/>
      <c r="MZF37" s="66"/>
      <c r="MZR37" s="66"/>
      <c r="MZS37" s="66"/>
      <c r="MZT37" s="66"/>
      <c r="MZU37" s="66"/>
      <c r="MZV37" s="66"/>
      <c r="MZW37" s="66"/>
      <c r="MZX37" s="66"/>
      <c r="MZY37" s="66"/>
      <c r="MZZ37" s="66"/>
      <c r="NAA37" s="66"/>
      <c r="NAB37" s="66"/>
      <c r="NAC37" s="66"/>
      <c r="NAD37" s="66"/>
      <c r="NAE37" s="66"/>
      <c r="NAF37" s="66"/>
      <c r="NAG37" s="66"/>
      <c r="NAH37" s="66"/>
      <c r="NAI37" s="66"/>
      <c r="NAJ37" s="66"/>
      <c r="NAK37" s="66"/>
      <c r="NAL37" s="66"/>
      <c r="NAM37" s="66"/>
      <c r="NAN37" s="66"/>
      <c r="NAO37" s="66"/>
      <c r="NAP37" s="66"/>
      <c r="NAQ37" s="66"/>
      <c r="NAS37" s="66"/>
      <c r="NAT37" s="66"/>
      <c r="NAU37" s="66"/>
      <c r="NAV37" s="66"/>
      <c r="NAW37" s="66"/>
      <c r="NAX37" s="66"/>
      <c r="NAY37" s="66"/>
      <c r="NAZ37" s="66"/>
      <c r="NBA37" s="66"/>
      <c r="NBB37" s="66"/>
      <c r="NBC37" s="66"/>
      <c r="NBD37" s="66"/>
      <c r="NBE37" s="66"/>
      <c r="NBH37" s="66"/>
      <c r="NBK37" s="66"/>
      <c r="NBN37" s="66"/>
      <c r="NBQ37" s="66"/>
      <c r="NBT37" s="66"/>
      <c r="NBW37" s="66"/>
      <c r="NCF37" s="66"/>
      <c r="NCI37" s="66"/>
      <c r="NCL37" s="66"/>
      <c r="NCO37" s="66"/>
      <c r="NCX37" s="66"/>
      <c r="NDD37" s="66"/>
      <c r="NDG37" s="66"/>
      <c r="NDJ37" s="66"/>
      <c r="NDM37" s="66"/>
      <c r="NDS37" s="66"/>
      <c r="NEB37" s="66"/>
      <c r="NED37" s="66"/>
      <c r="NEE37" s="66"/>
      <c r="NEG37" s="66"/>
      <c r="NEJ37" s="66"/>
      <c r="NEM37" s="66"/>
      <c r="NEP37" s="66"/>
      <c r="NES37" s="66"/>
      <c r="NEV37" s="66"/>
      <c r="NEX37" s="66"/>
      <c r="NEZ37" s="66"/>
      <c r="NFC37" s="66"/>
      <c r="NFF37" s="66"/>
      <c r="NFI37" s="66"/>
      <c r="NFL37" s="66"/>
      <c r="NFO37" s="66"/>
      <c r="NFR37" s="66"/>
      <c r="NFU37" s="66"/>
      <c r="NFW37" s="66"/>
      <c r="NFZ37" s="66"/>
      <c r="NGF37" s="66"/>
      <c r="NGL37" s="66"/>
      <c r="NGO37" s="66"/>
      <c r="NGQ37" s="66"/>
      <c r="NGS37" s="66"/>
      <c r="NGT37" s="66"/>
      <c r="NGU37" s="66"/>
      <c r="NGV37" s="66"/>
      <c r="NGW37" s="66"/>
      <c r="NGX37" s="66"/>
      <c r="NHP37" s="66"/>
      <c r="NHQ37" s="66"/>
      <c r="NHT37" s="66"/>
      <c r="NHW37" s="66"/>
      <c r="NHY37" s="66"/>
      <c r="NIA37" s="66"/>
      <c r="NID37" s="66"/>
      <c r="NIG37" s="66"/>
      <c r="NIJ37" s="66"/>
      <c r="NIN37" s="66"/>
      <c r="NIQ37" s="66"/>
      <c r="NIT37" s="66"/>
      <c r="NJB37" s="66"/>
      <c r="NJN37" s="66"/>
      <c r="NJO37" s="66"/>
      <c r="NJP37" s="66"/>
      <c r="NJQ37" s="66"/>
      <c r="NJR37" s="66"/>
      <c r="NJS37" s="66"/>
      <c r="NJT37" s="66"/>
      <c r="NJU37" s="66"/>
      <c r="NJV37" s="66"/>
      <c r="NJW37" s="66"/>
      <c r="NJX37" s="66"/>
      <c r="NJY37" s="66"/>
      <c r="NJZ37" s="66"/>
      <c r="NKA37" s="66"/>
      <c r="NKB37" s="66"/>
      <c r="NKC37" s="66"/>
      <c r="NKD37" s="66"/>
      <c r="NKE37" s="66"/>
      <c r="NKF37" s="66"/>
      <c r="NKG37" s="66"/>
      <c r="NKH37" s="66"/>
      <c r="NKI37" s="66"/>
      <c r="NKJ37" s="66"/>
      <c r="NKK37" s="66"/>
      <c r="NKL37" s="66"/>
      <c r="NKM37" s="66"/>
      <c r="NKO37" s="66"/>
      <c r="NKP37" s="66"/>
      <c r="NKQ37" s="66"/>
      <c r="NKR37" s="66"/>
      <c r="NKS37" s="66"/>
      <c r="NKT37" s="66"/>
      <c r="NKU37" s="66"/>
      <c r="NKV37" s="66"/>
      <c r="NKW37" s="66"/>
      <c r="NKX37" s="66"/>
      <c r="NKY37" s="66"/>
      <c r="NKZ37" s="66"/>
      <c r="NLA37" s="66"/>
      <c r="NLD37" s="66"/>
      <c r="NLG37" s="66"/>
      <c r="NLJ37" s="66"/>
      <c r="NLM37" s="66"/>
      <c r="NLP37" s="66"/>
      <c r="NLS37" s="66"/>
      <c r="NMB37" s="66"/>
      <c r="NME37" s="66"/>
      <c r="NMH37" s="66"/>
      <c r="NMK37" s="66"/>
      <c r="NMT37" s="66"/>
      <c r="NMZ37" s="66"/>
      <c r="NNC37" s="66"/>
      <c r="NNF37" s="66"/>
      <c r="NNI37" s="66"/>
      <c r="NNO37" s="66"/>
      <c r="NNX37" s="66"/>
      <c r="NNZ37" s="66"/>
      <c r="NOA37" s="66"/>
      <c r="NOC37" s="66"/>
      <c r="NOF37" s="66"/>
      <c r="NOI37" s="66"/>
      <c r="NOL37" s="66"/>
      <c r="NOO37" s="66"/>
      <c r="NOR37" s="66"/>
      <c r="NOT37" s="66"/>
      <c r="NOV37" s="66"/>
      <c r="NOY37" s="66"/>
      <c r="NPB37" s="66"/>
      <c r="NPE37" s="66"/>
      <c r="NPH37" s="66"/>
      <c r="NPK37" s="66"/>
      <c r="NPN37" s="66"/>
      <c r="NPQ37" s="66"/>
      <c r="NPS37" s="66"/>
      <c r="NPV37" s="66"/>
      <c r="NQB37" s="66"/>
      <c r="NQH37" s="66"/>
      <c r="NQK37" s="66"/>
      <c r="NQM37" s="66"/>
      <c r="NQO37" s="66"/>
      <c r="NQP37" s="66"/>
      <c r="NQQ37" s="66"/>
      <c r="NQR37" s="66"/>
      <c r="NQS37" s="66"/>
      <c r="NQT37" s="66"/>
      <c r="NRL37" s="66"/>
      <c r="NRM37" s="66"/>
      <c r="NRP37" s="66"/>
      <c r="NRS37" s="66"/>
      <c r="NRU37" s="66"/>
      <c r="NRW37" s="66"/>
      <c r="NRZ37" s="66"/>
      <c r="NSC37" s="66"/>
      <c r="NSF37" s="66"/>
      <c r="NSJ37" s="66"/>
      <c r="NSM37" s="66"/>
      <c r="NSP37" s="66"/>
      <c r="NSX37" s="66"/>
      <c r="NTJ37" s="66"/>
      <c r="NTK37" s="66"/>
      <c r="NTL37" s="66"/>
      <c r="NTM37" s="66"/>
      <c r="NTN37" s="66"/>
      <c r="NTO37" s="66"/>
      <c r="NTP37" s="66"/>
      <c r="NTQ37" s="66"/>
      <c r="NTR37" s="66"/>
      <c r="NTS37" s="66"/>
      <c r="NTT37" s="66"/>
      <c r="NTU37" s="66"/>
      <c r="NTV37" s="66"/>
      <c r="NTW37" s="66"/>
      <c r="NTX37" s="66"/>
      <c r="NTY37" s="66"/>
      <c r="NTZ37" s="66"/>
      <c r="NUA37" s="66"/>
      <c r="NUB37" s="66"/>
      <c r="NUC37" s="66"/>
      <c r="NUD37" s="66"/>
      <c r="NUE37" s="66"/>
      <c r="NUF37" s="66"/>
      <c r="NUG37" s="66"/>
      <c r="NUH37" s="66"/>
      <c r="NUI37" s="66"/>
      <c r="NUK37" s="66"/>
      <c r="NUL37" s="66"/>
      <c r="NUM37" s="66"/>
      <c r="NUN37" s="66"/>
      <c r="NUO37" s="66"/>
      <c r="NUP37" s="66"/>
      <c r="NUQ37" s="66"/>
      <c r="NUR37" s="66"/>
      <c r="NUS37" s="66"/>
      <c r="NUT37" s="66"/>
      <c r="NUU37" s="66"/>
      <c r="NUV37" s="66"/>
      <c r="NUW37" s="66"/>
      <c r="NUZ37" s="66"/>
      <c r="NVC37" s="66"/>
      <c r="NVF37" s="66"/>
      <c r="NVI37" s="66"/>
      <c r="NVL37" s="66"/>
      <c r="NVO37" s="66"/>
      <c r="NVX37" s="66"/>
      <c r="NWA37" s="66"/>
      <c r="NWD37" s="66"/>
      <c r="NWG37" s="66"/>
      <c r="NWP37" s="66"/>
      <c r="NWV37" s="66"/>
      <c r="NWY37" s="66"/>
      <c r="NXB37" s="66"/>
      <c r="NXE37" s="66"/>
      <c r="NXK37" s="66"/>
      <c r="NXT37" s="66"/>
      <c r="NXV37" s="66"/>
      <c r="NXW37" s="66"/>
      <c r="NXY37" s="66"/>
      <c r="NYB37" s="66"/>
      <c r="NYE37" s="66"/>
      <c r="NYH37" s="66"/>
      <c r="NYK37" s="66"/>
      <c r="NYN37" s="66"/>
      <c r="NYP37" s="66"/>
      <c r="NYR37" s="66"/>
      <c r="NYU37" s="66"/>
      <c r="NYX37" s="66"/>
      <c r="NZA37" s="66"/>
      <c r="NZD37" s="66"/>
      <c r="NZG37" s="66"/>
      <c r="NZJ37" s="66"/>
      <c r="NZM37" s="66"/>
      <c r="NZO37" s="66"/>
      <c r="NZR37" s="66"/>
      <c r="NZX37" s="66"/>
      <c r="OAD37" s="66"/>
      <c r="OAG37" s="66"/>
      <c r="OAI37" s="66"/>
      <c r="OAK37" s="66"/>
      <c r="OAL37" s="66"/>
      <c r="OAM37" s="66"/>
      <c r="OAN37" s="66"/>
      <c r="OAO37" s="66"/>
      <c r="OAP37" s="66"/>
      <c r="OBH37" s="66"/>
      <c r="OBI37" s="66"/>
      <c r="OBL37" s="66"/>
      <c r="OBO37" s="66"/>
      <c r="OBQ37" s="66"/>
      <c r="OBS37" s="66"/>
      <c r="OBV37" s="66"/>
      <c r="OBY37" s="66"/>
      <c r="OCB37" s="66"/>
      <c r="OCF37" s="66"/>
      <c r="OCI37" s="66"/>
      <c r="OCL37" s="66"/>
      <c r="OCT37" s="66"/>
      <c r="ODF37" s="66"/>
      <c r="ODG37" s="66"/>
      <c r="ODH37" s="66"/>
      <c r="ODI37" s="66"/>
      <c r="ODJ37" s="66"/>
      <c r="ODK37" s="66"/>
      <c r="ODL37" s="66"/>
      <c r="ODM37" s="66"/>
      <c r="ODN37" s="66"/>
      <c r="ODO37" s="66"/>
      <c r="ODP37" s="66"/>
      <c r="ODQ37" s="66"/>
      <c r="ODR37" s="66"/>
      <c r="ODS37" s="66"/>
      <c r="ODT37" s="66"/>
      <c r="ODU37" s="66"/>
      <c r="ODV37" s="66"/>
      <c r="ODW37" s="66"/>
      <c r="ODX37" s="66"/>
      <c r="ODY37" s="66"/>
      <c r="ODZ37" s="66"/>
      <c r="OEA37" s="66"/>
      <c r="OEB37" s="66"/>
      <c r="OEC37" s="66"/>
      <c r="OED37" s="66"/>
      <c r="OEE37" s="66"/>
      <c r="OEG37" s="66"/>
      <c r="OEH37" s="66"/>
      <c r="OEI37" s="66"/>
      <c r="OEJ37" s="66"/>
      <c r="OEK37" s="66"/>
      <c r="OEL37" s="66"/>
      <c r="OEM37" s="66"/>
      <c r="OEN37" s="66"/>
      <c r="OEO37" s="66"/>
      <c r="OEP37" s="66"/>
      <c r="OEQ37" s="66"/>
      <c r="OER37" s="66"/>
      <c r="OES37" s="66"/>
      <c r="OEV37" s="66"/>
      <c r="OEY37" s="66"/>
      <c r="OFB37" s="66"/>
      <c r="OFE37" s="66"/>
      <c r="OFH37" s="66"/>
      <c r="OFK37" s="66"/>
      <c r="OFT37" s="66"/>
      <c r="OFW37" s="66"/>
      <c r="OFZ37" s="66"/>
      <c r="OGC37" s="66"/>
      <c r="OGL37" s="66"/>
      <c r="OGR37" s="66"/>
      <c r="OGU37" s="66"/>
      <c r="OGX37" s="66"/>
      <c r="OHA37" s="66"/>
      <c r="OHG37" s="66"/>
      <c r="OHP37" s="66"/>
      <c r="OHR37" s="66"/>
      <c r="OHS37" s="66"/>
      <c r="OHU37" s="66"/>
      <c r="OHX37" s="66"/>
      <c r="OIA37" s="66"/>
      <c r="OID37" s="66"/>
      <c r="OIG37" s="66"/>
      <c r="OIJ37" s="66"/>
      <c r="OIL37" s="66"/>
      <c r="OIN37" s="66"/>
      <c r="OIQ37" s="66"/>
      <c r="OIT37" s="66"/>
      <c r="OIW37" s="66"/>
      <c r="OIZ37" s="66"/>
      <c r="OJC37" s="66"/>
      <c r="OJF37" s="66"/>
      <c r="OJI37" s="66"/>
      <c r="OJK37" s="66"/>
      <c r="OJN37" s="66"/>
      <c r="OJT37" s="66"/>
      <c r="OJZ37" s="66"/>
      <c r="OKC37" s="66"/>
      <c r="OKE37" s="66"/>
      <c r="OKG37" s="66"/>
      <c r="OKH37" s="66"/>
      <c r="OKI37" s="66"/>
      <c r="OKJ37" s="66"/>
      <c r="OKK37" s="66"/>
      <c r="OKL37" s="66"/>
      <c r="OLD37" s="66"/>
      <c r="OLE37" s="66"/>
      <c r="OLH37" s="66"/>
      <c r="OLK37" s="66"/>
      <c r="OLM37" s="66"/>
      <c r="OLO37" s="66"/>
      <c r="OLR37" s="66"/>
      <c r="OLU37" s="66"/>
      <c r="OLX37" s="66"/>
      <c r="OMB37" s="66"/>
      <c r="OME37" s="66"/>
      <c r="OMH37" s="66"/>
      <c r="OMP37" s="66"/>
      <c r="ONB37" s="66"/>
      <c r="ONC37" s="66"/>
      <c r="OND37" s="66"/>
      <c r="ONE37" s="66"/>
      <c r="ONF37" s="66"/>
      <c r="ONG37" s="66"/>
      <c r="ONH37" s="66"/>
      <c r="ONI37" s="66"/>
      <c r="ONJ37" s="66"/>
      <c r="ONK37" s="66"/>
      <c r="ONL37" s="66"/>
      <c r="ONM37" s="66"/>
      <c r="ONN37" s="66"/>
      <c r="ONO37" s="66"/>
      <c r="ONP37" s="66"/>
      <c r="ONQ37" s="66"/>
      <c r="ONR37" s="66"/>
      <c r="ONS37" s="66"/>
      <c r="ONT37" s="66"/>
      <c r="ONU37" s="66"/>
      <c r="ONV37" s="66"/>
      <c r="ONW37" s="66"/>
      <c r="ONX37" s="66"/>
      <c r="ONY37" s="66"/>
      <c r="ONZ37" s="66"/>
      <c r="OOA37" s="66"/>
      <c r="OOC37" s="66"/>
      <c r="OOD37" s="66"/>
      <c r="OOE37" s="66"/>
      <c r="OOF37" s="66"/>
      <c r="OOG37" s="66"/>
      <c r="OOH37" s="66"/>
      <c r="OOI37" s="66"/>
      <c r="OOJ37" s="66"/>
      <c r="OOK37" s="66"/>
      <c r="OOL37" s="66"/>
      <c r="OOM37" s="66"/>
      <c r="OON37" s="66"/>
      <c r="OOO37" s="66"/>
      <c r="OOR37" s="66"/>
      <c r="OOU37" s="66"/>
      <c r="OOX37" s="66"/>
      <c r="OPA37" s="66"/>
      <c r="OPD37" s="66"/>
      <c r="OPG37" s="66"/>
      <c r="OPP37" s="66"/>
      <c r="OPS37" s="66"/>
      <c r="OPV37" s="66"/>
      <c r="OPY37" s="66"/>
      <c r="OQH37" s="66"/>
      <c r="OQN37" s="66"/>
      <c r="OQQ37" s="66"/>
      <c r="OQT37" s="66"/>
      <c r="OQW37" s="66"/>
      <c r="ORC37" s="66"/>
      <c r="ORL37" s="66"/>
      <c r="ORN37" s="66"/>
      <c r="ORO37" s="66"/>
      <c r="ORQ37" s="66"/>
      <c r="ORT37" s="66"/>
      <c r="ORW37" s="66"/>
      <c r="ORZ37" s="66"/>
      <c r="OSC37" s="66"/>
      <c r="OSF37" s="66"/>
      <c r="OSH37" s="66"/>
      <c r="OSJ37" s="66"/>
      <c r="OSM37" s="66"/>
      <c r="OSP37" s="66"/>
      <c r="OSS37" s="66"/>
      <c r="OSV37" s="66"/>
      <c r="OSY37" s="66"/>
      <c r="OTB37" s="66"/>
      <c r="OTE37" s="66"/>
      <c r="OTG37" s="66"/>
      <c r="OTJ37" s="66"/>
      <c r="OTP37" s="66"/>
      <c r="OTV37" s="66"/>
      <c r="OTY37" s="66"/>
      <c r="OUA37" s="66"/>
      <c r="OUC37" s="66"/>
      <c r="OUD37" s="66"/>
      <c r="OUE37" s="66"/>
      <c r="OUF37" s="66"/>
      <c r="OUG37" s="66"/>
      <c r="OUH37" s="66"/>
      <c r="OUZ37" s="66"/>
      <c r="OVA37" s="66"/>
      <c r="OVD37" s="66"/>
      <c r="OVG37" s="66"/>
      <c r="OVI37" s="66"/>
      <c r="OVK37" s="66"/>
      <c r="OVN37" s="66"/>
      <c r="OVQ37" s="66"/>
      <c r="OVT37" s="66"/>
      <c r="OVX37" s="66"/>
      <c r="OWA37" s="66"/>
      <c r="OWD37" s="66"/>
      <c r="OWL37" s="66"/>
      <c r="OWX37" s="66"/>
      <c r="OWY37" s="66"/>
      <c r="OWZ37" s="66"/>
      <c r="OXA37" s="66"/>
      <c r="OXB37" s="66"/>
      <c r="OXC37" s="66"/>
      <c r="OXD37" s="66"/>
      <c r="OXE37" s="66"/>
      <c r="OXF37" s="66"/>
      <c r="OXG37" s="66"/>
      <c r="OXH37" s="66"/>
      <c r="OXI37" s="66"/>
      <c r="OXJ37" s="66"/>
      <c r="OXK37" s="66"/>
      <c r="OXL37" s="66"/>
      <c r="OXM37" s="66"/>
      <c r="OXN37" s="66"/>
      <c r="OXO37" s="66"/>
      <c r="OXP37" s="66"/>
      <c r="OXQ37" s="66"/>
      <c r="OXR37" s="66"/>
      <c r="OXS37" s="66"/>
      <c r="OXT37" s="66"/>
      <c r="OXU37" s="66"/>
      <c r="OXV37" s="66"/>
      <c r="OXW37" s="66"/>
      <c r="OXY37" s="66"/>
      <c r="OXZ37" s="66"/>
      <c r="OYA37" s="66"/>
      <c r="OYB37" s="66"/>
      <c r="OYC37" s="66"/>
      <c r="OYD37" s="66"/>
      <c r="OYE37" s="66"/>
      <c r="OYF37" s="66"/>
      <c r="OYG37" s="66"/>
      <c r="OYH37" s="66"/>
      <c r="OYI37" s="66"/>
      <c r="OYJ37" s="66"/>
      <c r="OYK37" s="66"/>
      <c r="OYN37" s="66"/>
      <c r="OYQ37" s="66"/>
      <c r="OYT37" s="66"/>
      <c r="OYW37" s="66"/>
      <c r="OYZ37" s="66"/>
      <c r="OZC37" s="66"/>
      <c r="OZL37" s="66"/>
      <c r="OZO37" s="66"/>
      <c r="OZR37" s="66"/>
      <c r="OZU37" s="66"/>
      <c r="PAD37" s="66"/>
      <c r="PAJ37" s="66"/>
      <c r="PAM37" s="66"/>
      <c r="PAP37" s="66"/>
      <c r="PAS37" s="66"/>
      <c r="PAY37" s="66"/>
      <c r="PBH37" s="66"/>
      <c r="PBJ37" s="66"/>
      <c r="PBK37" s="66"/>
      <c r="PBM37" s="66"/>
      <c r="PBP37" s="66"/>
      <c r="PBS37" s="66"/>
      <c r="PBV37" s="66"/>
      <c r="PBY37" s="66"/>
      <c r="PCB37" s="66"/>
      <c r="PCD37" s="66"/>
      <c r="PCF37" s="66"/>
      <c r="PCI37" s="66"/>
      <c r="PCL37" s="66"/>
      <c r="PCO37" s="66"/>
      <c r="PCR37" s="66"/>
      <c r="PCU37" s="66"/>
      <c r="PCX37" s="66"/>
      <c r="PDA37" s="66"/>
      <c r="PDC37" s="66"/>
      <c r="PDF37" s="66"/>
      <c r="PDL37" s="66"/>
      <c r="PDR37" s="66"/>
      <c r="PDU37" s="66"/>
      <c r="PDW37" s="66"/>
      <c r="PDY37" s="66"/>
      <c r="PDZ37" s="66"/>
      <c r="PEA37" s="66"/>
      <c r="PEB37" s="66"/>
      <c r="PEC37" s="66"/>
      <c r="PED37" s="66"/>
      <c r="PEV37" s="66"/>
      <c r="PEW37" s="66"/>
      <c r="PEZ37" s="66"/>
      <c r="PFC37" s="66"/>
      <c r="PFE37" s="66"/>
      <c r="PFG37" s="66"/>
      <c r="PFJ37" s="66"/>
      <c r="PFM37" s="66"/>
      <c r="PFP37" s="66"/>
      <c r="PFT37" s="66"/>
      <c r="PFW37" s="66"/>
      <c r="PFZ37" s="66"/>
      <c r="PGH37" s="66"/>
      <c r="PGT37" s="66"/>
      <c r="PGU37" s="66"/>
      <c r="PGV37" s="66"/>
      <c r="PGW37" s="66"/>
      <c r="PGX37" s="66"/>
      <c r="PGY37" s="66"/>
      <c r="PGZ37" s="66"/>
      <c r="PHA37" s="66"/>
      <c r="PHB37" s="66"/>
      <c r="PHC37" s="66"/>
      <c r="PHD37" s="66"/>
      <c r="PHE37" s="66"/>
      <c r="PHF37" s="66"/>
      <c r="PHG37" s="66"/>
      <c r="PHH37" s="66"/>
      <c r="PHI37" s="66"/>
      <c r="PHJ37" s="66"/>
      <c r="PHK37" s="66"/>
      <c r="PHL37" s="66"/>
      <c r="PHM37" s="66"/>
      <c r="PHN37" s="66"/>
      <c r="PHO37" s="66"/>
      <c r="PHP37" s="66"/>
      <c r="PHQ37" s="66"/>
      <c r="PHR37" s="66"/>
      <c r="PHS37" s="66"/>
      <c r="PHU37" s="66"/>
      <c r="PHV37" s="66"/>
      <c r="PHW37" s="66"/>
      <c r="PHX37" s="66"/>
      <c r="PHY37" s="66"/>
      <c r="PHZ37" s="66"/>
      <c r="PIA37" s="66"/>
      <c r="PIB37" s="66"/>
      <c r="PIC37" s="66"/>
      <c r="PID37" s="66"/>
      <c r="PIE37" s="66"/>
      <c r="PIF37" s="66"/>
      <c r="PIG37" s="66"/>
      <c r="PIJ37" s="66"/>
      <c r="PIM37" s="66"/>
      <c r="PIP37" s="66"/>
      <c r="PIS37" s="66"/>
      <c r="PIV37" s="66"/>
      <c r="PIY37" s="66"/>
      <c r="PJH37" s="66"/>
      <c r="PJK37" s="66"/>
      <c r="PJN37" s="66"/>
      <c r="PJQ37" s="66"/>
      <c r="PJZ37" s="66"/>
      <c r="PKF37" s="66"/>
      <c r="PKI37" s="66"/>
      <c r="PKL37" s="66"/>
      <c r="PKO37" s="66"/>
      <c r="PKU37" s="66"/>
      <c r="PLD37" s="66"/>
      <c r="PLF37" s="66"/>
      <c r="PLG37" s="66"/>
      <c r="PLI37" s="66"/>
      <c r="PLL37" s="66"/>
      <c r="PLO37" s="66"/>
      <c r="PLR37" s="66"/>
      <c r="PLU37" s="66"/>
      <c r="PLX37" s="66"/>
      <c r="PLZ37" s="66"/>
      <c r="PMB37" s="66"/>
      <c r="PME37" s="66"/>
      <c r="PMH37" s="66"/>
      <c r="PMK37" s="66"/>
      <c r="PMN37" s="66"/>
      <c r="PMQ37" s="66"/>
      <c r="PMT37" s="66"/>
      <c r="PMW37" s="66"/>
      <c r="PMY37" s="66"/>
      <c r="PNB37" s="66"/>
      <c r="PNH37" s="66"/>
      <c r="PNN37" s="66"/>
      <c r="PNQ37" s="66"/>
      <c r="PNS37" s="66"/>
      <c r="PNU37" s="66"/>
      <c r="PNV37" s="66"/>
      <c r="PNW37" s="66"/>
      <c r="PNX37" s="66"/>
      <c r="PNY37" s="66"/>
      <c r="PNZ37" s="66"/>
      <c r="POR37" s="66"/>
      <c r="POS37" s="66"/>
      <c r="POV37" s="66"/>
      <c r="POY37" s="66"/>
      <c r="PPA37" s="66"/>
      <c r="PPC37" s="66"/>
      <c r="PPF37" s="66"/>
      <c r="PPI37" s="66"/>
      <c r="PPL37" s="66"/>
      <c r="PPP37" s="66"/>
      <c r="PPS37" s="66"/>
      <c r="PPV37" s="66"/>
      <c r="PQD37" s="66"/>
      <c r="PQP37" s="66"/>
      <c r="PQQ37" s="66"/>
      <c r="PQR37" s="66"/>
      <c r="PQS37" s="66"/>
      <c r="PQT37" s="66"/>
      <c r="PQU37" s="66"/>
      <c r="PQV37" s="66"/>
      <c r="PQW37" s="66"/>
      <c r="PQX37" s="66"/>
      <c r="PQY37" s="66"/>
      <c r="PQZ37" s="66"/>
      <c r="PRA37" s="66"/>
      <c r="PRB37" s="66"/>
      <c r="PRC37" s="66"/>
      <c r="PRD37" s="66"/>
      <c r="PRE37" s="66"/>
      <c r="PRF37" s="66"/>
      <c r="PRG37" s="66"/>
      <c r="PRH37" s="66"/>
      <c r="PRI37" s="66"/>
      <c r="PRJ37" s="66"/>
      <c r="PRK37" s="66"/>
      <c r="PRL37" s="66"/>
      <c r="PRM37" s="66"/>
      <c r="PRN37" s="66"/>
      <c r="PRO37" s="66"/>
      <c r="PRQ37" s="66"/>
      <c r="PRR37" s="66"/>
      <c r="PRS37" s="66"/>
      <c r="PRT37" s="66"/>
      <c r="PRU37" s="66"/>
      <c r="PRV37" s="66"/>
      <c r="PRW37" s="66"/>
      <c r="PRX37" s="66"/>
      <c r="PRY37" s="66"/>
      <c r="PRZ37" s="66"/>
      <c r="PSA37" s="66"/>
      <c r="PSB37" s="66"/>
      <c r="PSC37" s="66"/>
      <c r="PSF37" s="66"/>
      <c r="PSI37" s="66"/>
      <c r="PSL37" s="66"/>
      <c r="PSO37" s="66"/>
      <c r="PSR37" s="66"/>
      <c r="PSU37" s="66"/>
      <c r="PTD37" s="66"/>
      <c r="PTG37" s="66"/>
      <c r="PTJ37" s="66"/>
      <c r="PTM37" s="66"/>
      <c r="PTV37" s="66"/>
      <c r="PUB37" s="66"/>
      <c r="PUE37" s="66"/>
      <c r="PUH37" s="66"/>
      <c r="PUK37" s="66"/>
      <c r="PUQ37" s="66"/>
      <c r="PUZ37" s="66"/>
      <c r="PVB37" s="66"/>
      <c r="PVC37" s="66"/>
      <c r="PVE37" s="66"/>
      <c r="PVH37" s="66"/>
      <c r="PVK37" s="66"/>
      <c r="PVN37" s="66"/>
      <c r="PVQ37" s="66"/>
      <c r="PVT37" s="66"/>
      <c r="PVV37" s="66"/>
      <c r="PVX37" s="66"/>
      <c r="PWA37" s="66"/>
      <c r="PWD37" s="66"/>
      <c r="PWG37" s="66"/>
      <c r="PWJ37" s="66"/>
      <c r="PWM37" s="66"/>
      <c r="PWP37" s="66"/>
      <c r="PWS37" s="66"/>
      <c r="PWU37" s="66"/>
      <c r="PWX37" s="66"/>
      <c r="PXD37" s="66"/>
      <c r="PXJ37" s="66"/>
      <c r="PXM37" s="66"/>
      <c r="PXO37" s="66"/>
      <c r="PXQ37" s="66"/>
      <c r="PXR37" s="66"/>
      <c r="PXS37" s="66"/>
      <c r="PXT37" s="66"/>
      <c r="PXU37" s="66"/>
      <c r="PXV37" s="66"/>
      <c r="PYN37" s="66"/>
      <c r="PYO37" s="66"/>
      <c r="PYR37" s="66"/>
      <c r="PYU37" s="66"/>
      <c r="PYW37" s="66"/>
      <c r="PYY37" s="66"/>
      <c r="PZB37" s="66"/>
      <c r="PZE37" s="66"/>
      <c r="PZH37" s="66"/>
      <c r="PZL37" s="66"/>
      <c r="PZO37" s="66"/>
      <c r="PZR37" s="66"/>
      <c r="PZZ37" s="66"/>
      <c r="QAL37" s="66"/>
      <c r="QAM37" s="66"/>
      <c r="QAN37" s="66"/>
      <c r="QAO37" s="66"/>
      <c r="QAP37" s="66"/>
      <c r="QAQ37" s="66"/>
      <c r="QAR37" s="66"/>
      <c r="QAS37" s="66"/>
      <c r="QAT37" s="66"/>
      <c r="QAU37" s="66"/>
      <c r="QAV37" s="66"/>
      <c r="QAW37" s="66"/>
      <c r="QAX37" s="66"/>
      <c r="QAY37" s="66"/>
      <c r="QAZ37" s="66"/>
      <c r="QBA37" s="66"/>
      <c r="QBB37" s="66"/>
      <c r="QBC37" s="66"/>
      <c r="QBD37" s="66"/>
      <c r="QBE37" s="66"/>
      <c r="QBF37" s="66"/>
      <c r="QBG37" s="66"/>
      <c r="QBH37" s="66"/>
      <c r="QBI37" s="66"/>
      <c r="QBJ37" s="66"/>
      <c r="QBK37" s="66"/>
      <c r="QBM37" s="66"/>
      <c r="QBN37" s="66"/>
      <c r="QBO37" s="66"/>
      <c r="QBP37" s="66"/>
      <c r="QBQ37" s="66"/>
      <c r="QBR37" s="66"/>
      <c r="QBS37" s="66"/>
      <c r="QBT37" s="66"/>
      <c r="QBU37" s="66"/>
      <c r="QBV37" s="66"/>
      <c r="QBW37" s="66"/>
      <c r="QBX37" s="66"/>
      <c r="QBY37" s="66"/>
      <c r="QCB37" s="66"/>
      <c r="QCE37" s="66"/>
      <c r="QCH37" s="66"/>
      <c r="QCK37" s="66"/>
      <c r="QCN37" s="66"/>
      <c r="QCQ37" s="66"/>
      <c r="QCZ37" s="66"/>
      <c r="QDC37" s="66"/>
      <c r="QDF37" s="66"/>
      <c r="QDI37" s="66"/>
      <c r="QDR37" s="66"/>
      <c r="QDX37" s="66"/>
      <c r="QEA37" s="66"/>
      <c r="QED37" s="66"/>
      <c r="QEG37" s="66"/>
      <c r="QEM37" s="66"/>
      <c r="QEV37" s="66"/>
      <c r="QEX37" s="66"/>
      <c r="QEY37" s="66"/>
      <c r="QFA37" s="66"/>
      <c r="QFD37" s="66"/>
      <c r="QFG37" s="66"/>
      <c r="QFJ37" s="66"/>
      <c r="QFM37" s="66"/>
      <c r="QFP37" s="66"/>
      <c r="QFR37" s="66"/>
      <c r="QFT37" s="66"/>
      <c r="QFW37" s="66"/>
      <c r="QFZ37" s="66"/>
      <c r="QGC37" s="66"/>
      <c r="QGF37" s="66"/>
      <c r="QGI37" s="66"/>
      <c r="QGL37" s="66"/>
      <c r="QGO37" s="66"/>
      <c r="QGQ37" s="66"/>
      <c r="QGT37" s="66"/>
      <c r="QGZ37" s="66"/>
      <c r="QHF37" s="66"/>
      <c r="QHI37" s="66"/>
      <c r="QHK37" s="66"/>
      <c r="QHM37" s="66"/>
      <c r="QHN37" s="66"/>
      <c r="QHO37" s="66"/>
      <c r="QHP37" s="66"/>
      <c r="QHQ37" s="66"/>
      <c r="QHR37" s="66"/>
      <c r="QIJ37" s="66"/>
      <c r="QIK37" s="66"/>
      <c r="QIN37" s="66"/>
      <c r="QIQ37" s="66"/>
      <c r="QIS37" s="66"/>
      <c r="QIU37" s="66"/>
      <c r="QIX37" s="66"/>
      <c r="QJA37" s="66"/>
      <c r="QJD37" s="66"/>
      <c r="QJH37" s="66"/>
      <c r="QJK37" s="66"/>
      <c r="QJN37" s="66"/>
      <c r="QJV37" s="66"/>
      <c r="QKH37" s="66"/>
      <c r="QKI37" s="66"/>
      <c r="QKJ37" s="66"/>
      <c r="QKK37" s="66"/>
      <c r="QKL37" s="66"/>
      <c r="QKM37" s="66"/>
      <c r="QKN37" s="66"/>
      <c r="QKO37" s="66"/>
      <c r="QKP37" s="66"/>
      <c r="QKQ37" s="66"/>
      <c r="QKR37" s="66"/>
      <c r="QKS37" s="66"/>
      <c r="QKT37" s="66"/>
      <c r="QKU37" s="66"/>
      <c r="QKV37" s="66"/>
      <c r="QKW37" s="66"/>
      <c r="QKX37" s="66"/>
      <c r="QKY37" s="66"/>
      <c r="QKZ37" s="66"/>
      <c r="QLA37" s="66"/>
      <c r="QLB37" s="66"/>
      <c r="QLC37" s="66"/>
      <c r="QLD37" s="66"/>
      <c r="QLE37" s="66"/>
      <c r="QLF37" s="66"/>
      <c r="QLG37" s="66"/>
      <c r="QLI37" s="66"/>
      <c r="QLJ37" s="66"/>
      <c r="QLK37" s="66"/>
      <c r="QLL37" s="66"/>
      <c r="QLM37" s="66"/>
      <c r="QLN37" s="66"/>
      <c r="QLO37" s="66"/>
      <c r="QLP37" s="66"/>
      <c r="QLQ37" s="66"/>
      <c r="QLR37" s="66"/>
      <c r="QLS37" s="66"/>
      <c r="QLT37" s="66"/>
      <c r="QLU37" s="66"/>
      <c r="QLX37" s="66"/>
      <c r="QMA37" s="66"/>
      <c r="QMD37" s="66"/>
      <c r="QMG37" s="66"/>
      <c r="QMJ37" s="66"/>
      <c r="QMM37" s="66"/>
      <c r="QMV37" s="66"/>
      <c r="QMY37" s="66"/>
      <c r="QNB37" s="66"/>
      <c r="QNE37" s="66"/>
      <c r="QNN37" s="66"/>
      <c r="QNT37" s="66"/>
      <c r="QNW37" s="66"/>
      <c r="QNZ37" s="66"/>
      <c r="QOC37" s="66"/>
      <c r="QOI37" s="66"/>
      <c r="QOR37" s="66"/>
      <c r="QOT37" s="66"/>
      <c r="QOU37" s="66"/>
      <c r="QOW37" s="66"/>
      <c r="QOZ37" s="66"/>
      <c r="QPC37" s="66"/>
      <c r="QPF37" s="66"/>
      <c r="QPI37" s="66"/>
      <c r="QPL37" s="66"/>
      <c r="QPN37" s="66"/>
      <c r="QPP37" s="66"/>
      <c r="QPS37" s="66"/>
      <c r="QPV37" s="66"/>
      <c r="QPY37" s="66"/>
      <c r="QQB37" s="66"/>
      <c r="QQE37" s="66"/>
      <c r="QQH37" s="66"/>
      <c r="QQK37" s="66"/>
      <c r="QQM37" s="66"/>
      <c r="QQP37" s="66"/>
      <c r="QQV37" s="66"/>
      <c r="QRB37" s="66"/>
      <c r="QRE37" s="66"/>
      <c r="QRG37" s="66"/>
      <c r="QRI37" s="66"/>
      <c r="QRJ37" s="66"/>
      <c r="QRK37" s="66"/>
      <c r="QRL37" s="66"/>
      <c r="QRM37" s="66"/>
      <c r="QRN37" s="66"/>
      <c r="QSF37" s="66"/>
      <c r="QSG37" s="66"/>
      <c r="QSJ37" s="66"/>
      <c r="QSM37" s="66"/>
      <c r="QSO37" s="66"/>
      <c r="QSQ37" s="66"/>
      <c r="QST37" s="66"/>
      <c r="QSW37" s="66"/>
      <c r="QSZ37" s="66"/>
      <c r="QTD37" s="66"/>
      <c r="QTG37" s="66"/>
      <c r="QTJ37" s="66"/>
      <c r="QTR37" s="66"/>
      <c r="QUD37" s="66"/>
      <c r="QUE37" s="66"/>
      <c r="QUF37" s="66"/>
      <c r="QUG37" s="66"/>
      <c r="QUH37" s="66"/>
      <c r="QUI37" s="66"/>
      <c r="QUJ37" s="66"/>
      <c r="QUK37" s="66"/>
      <c r="QUL37" s="66"/>
      <c r="QUM37" s="66"/>
      <c r="QUN37" s="66"/>
      <c r="QUO37" s="66"/>
      <c r="QUP37" s="66"/>
      <c r="QUQ37" s="66"/>
      <c r="QUR37" s="66"/>
      <c r="QUS37" s="66"/>
      <c r="QUT37" s="66"/>
      <c r="QUU37" s="66"/>
      <c r="QUV37" s="66"/>
      <c r="QUW37" s="66"/>
      <c r="QUX37" s="66"/>
      <c r="QUY37" s="66"/>
      <c r="QUZ37" s="66"/>
      <c r="QVA37" s="66"/>
      <c r="QVB37" s="66"/>
      <c r="QVC37" s="66"/>
      <c r="QVE37" s="66"/>
      <c r="QVF37" s="66"/>
      <c r="QVG37" s="66"/>
      <c r="QVH37" s="66"/>
      <c r="QVI37" s="66"/>
      <c r="QVJ37" s="66"/>
      <c r="QVK37" s="66"/>
      <c r="QVL37" s="66"/>
      <c r="QVM37" s="66"/>
      <c r="QVN37" s="66"/>
      <c r="QVO37" s="66"/>
      <c r="QVP37" s="66"/>
      <c r="QVQ37" s="66"/>
      <c r="QVT37" s="66"/>
      <c r="QVW37" s="66"/>
      <c r="QVZ37" s="66"/>
      <c r="QWC37" s="66"/>
      <c r="QWF37" s="66"/>
      <c r="QWI37" s="66"/>
      <c r="QWR37" s="66"/>
      <c r="QWU37" s="66"/>
      <c r="QWX37" s="66"/>
      <c r="QXA37" s="66"/>
      <c r="QXJ37" s="66"/>
      <c r="QXP37" s="66"/>
      <c r="QXS37" s="66"/>
      <c r="QXV37" s="66"/>
      <c r="QXY37" s="66"/>
      <c r="QYE37" s="66"/>
      <c r="QYN37" s="66"/>
      <c r="QYP37" s="66"/>
      <c r="QYQ37" s="66"/>
      <c r="QYS37" s="66"/>
      <c r="QYV37" s="66"/>
      <c r="QYY37" s="66"/>
      <c r="QZB37" s="66"/>
      <c r="QZE37" s="66"/>
      <c r="QZH37" s="66"/>
      <c r="QZJ37" s="66"/>
      <c r="QZL37" s="66"/>
      <c r="QZO37" s="66"/>
      <c r="QZR37" s="66"/>
      <c r="QZU37" s="66"/>
      <c r="QZX37" s="66"/>
      <c r="RAA37" s="66"/>
      <c r="RAD37" s="66"/>
      <c r="RAG37" s="66"/>
      <c r="RAI37" s="66"/>
      <c r="RAL37" s="66"/>
      <c r="RAR37" s="66"/>
      <c r="RAX37" s="66"/>
      <c r="RBA37" s="66"/>
      <c r="RBC37" s="66"/>
      <c r="RBE37" s="66"/>
      <c r="RBF37" s="66"/>
      <c r="RBG37" s="66"/>
      <c r="RBH37" s="66"/>
      <c r="RBI37" s="66"/>
      <c r="RBJ37" s="66"/>
      <c r="RCB37" s="66"/>
      <c r="RCC37" s="66"/>
      <c r="RCF37" s="66"/>
      <c r="RCI37" s="66"/>
      <c r="RCK37" s="66"/>
      <c r="RCM37" s="66"/>
      <c r="RCP37" s="66"/>
      <c r="RCS37" s="66"/>
      <c r="RCV37" s="66"/>
      <c r="RCZ37" s="66"/>
      <c r="RDC37" s="66"/>
      <c r="RDF37" s="66"/>
      <c r="RDN37" s="66"/>
      <c r="RDZ37" s="66"/>
      <c r="REA37" s="66"/>
      <c r="REB37" s="66"/>
      <c r="REC37" s="66"/>
      <c r="RED37" s="66"/>
      <c r="REE37" s="66"/>
      <c r="REF37" s="66"/>
      <c r="REG37" s="66"/>
      <c r="REH37" s="66"/>
      <c r="REI37" s="66"/>
      <c r="REJ37" s="66"/>
      <c r="REK37" s="66"/>
      <c r="REL37" s="66"/>
      <c r="REM37" s="66"/>
      <c r="REN37" s="66"/>
      <c r="REO37" s="66"/>
      <c r="REP37" s="66"/>
      <c r="REQ37" s="66"/>
      <c r="RER37" s="66"/>
      <c r="RES37" s="66"/>
      <c r="RET37" s="66"/>
      <c r="REU37" s="66"/>
      <c r="REV37" s="66"/>
      <c r="REW37" s="66"/>
      <c r="REX37" s="66"/>
      <c r="REY37" s="66"/>
      <c r="RFA37" s="66"/>
      <c r="RFB37" s="66"/>
      <c r="RFC37" s="66"/>
      <c r="RFD37" s="66"/>
      <c r="RFE37" s="66"/>
      <c r="RFF37" s="66"/>
      <c r="RFG37" s="66"/>
      <c r="RFH37" s="66"/>
      <c r="RFI37" s="66"/>
      <c r="RFJ37" s="66"/>
      <c r="RFK37" s="66"/>
      <c r="RFL37" s="66"/>
      <c r="RFM37" s="66"/>
      <c r="RFP37" s="66"/>
      <c r="RFS37" s="66"/>
      <c r="RFV37" s="66"/>
      <c r="RFY37" s="66"/>
      <c r="RGB37" s="66"/>
      <c r="RGE37" s="66"/>
      <c r="RGN37" s="66"/>
      <c r="RGQ37" s="66"/>
      <c r="RGT37" s="66"/>
      <c r="RGW37" s="66"/>
      <c r="RHF37" s="66"/>
      <c r="RHL37" s="66"/>
      <c r="RHO37" s="66"/>
      <c r="RHR37" s="66"/>
      <c r="RHU37" s="66"/>
      <c r="RIA37" s="66"/>
      <c r="RIJ37" s="66"/>
      <c r="RIL37" s="66"/>
      <c r="RIM37" s="66"/>
      <c r="RIO37" s="66"/>
      <c r="RIR37" s="66"/>
      <c r="RIU37" s="66"/>
      <c r="RIX37" s="66"/>
      <c r="RJA37" s="66"/>
      <c r="RJD37" s="66"/>
      <c r="RJF37" s="66"/>
      <c r="RJH37" s="66"/>
      <c r="RJK37" s="66"/>
      <c r="RJN37" s="66"/>
      <c r="RJQ37" s="66"/>
      <c r="RJT37" s="66"/>
      <c r="RJW37" s="66"/>
      <c r="RJZ37" s="66"/>
      <c r="RKC37" s="66"/>
      <c r="RKE37" s="66"/>
      <c r="RKH37" s="66"/>
      <c r="RKN37" s="66"/>
      <c r="RKT37" s="66"/>
      <c r="RKW37" s="66"/>
      <c r="RKY37" s="66"/>
      <c r="RLA37" s="66"/>
      <c r="RLB37" s="66"/>
      <c r="RLC37" s="66"/>
      <c r="RLD37" s="66"/>
      <c r="RLE37" s="66"/>
      <c r="RLF37" s="66"/>
      <c r="RLX37" s="66"/>
      <c r="RLY37" s="66"/>
      <c r="RMB37" s="66"/>
      <c r="RME37" s="66"/>
      <c r="RMG37" s="66"/>
      <c r="RMI37" s="66"/>
      <c r="RML37" s="66"/>
      <c r="RMO37" s="66"/>
      <c r="RMR37" s="66"/>
      <c r="RMV37" s="66"/>
      <c r="RMY37" s="66"/>
      <c r="RNB37" s="66"/>
      <c r="RNJ37" s="66"/>
      <c r="RNV37" s="66"/>
      <c r="RNW37" s="66"/>
      <c r="RNX37" s="66"/>
      <c r="RNY37" s="66"/>
      <c r="RNZ37" s="66"/>
      <c r="ROA37" s="66"/>
      <c r="ROB37" s="66"/>
      <c r="ROC37" s="66"/>
      <c r="ROD37" s="66"/>
      <c r="ROE37" s="66"/>
      <c r="ROF37" s="66"/>
      <c r="ROG37" s="66"/>
      <c r="ROH37" s="66"/>
      <c r="ROI37" s="66"/>
      <c r="ROJ37" s="66"/>
      <c r="ROK37" s="66"/>
      <c r="ROL37" s="66"/>
      <c r="ROM37" s="66"/>
      <c r="RON37" s="66"/>
      <c r="ROO37" s="66"/>
      <c r="ROP37" s="66"/>
      <c r="ROQ37" s="66"/>
      <c r="ROR37" s="66"/>
      <c r="ROS37" s="66"/>
      <c r="ROT37" s="66"/>
      <c r="ROU37" s="66"/>
      <c r="ROW37" s="66"/>
      <c r="ROX37" s="66"/>
      <c r="ROY37" s="66"/>
      <c r="ROZ37" s="66"/>
      <c r="RPA37" s="66"/>
      <c r="RPB37" s="66"/>
      <c r="RPC37" s="66"/>
      <c r="RPD37" s="66"/>
      <c r="RPE37" s="66"/>
      <c r="RPF37" s="66"/>
      <c r="RPG37" s="66"/>
      <c r="RPH37" s="66"/>
      <c r="RPI37" s="66"/>
      <c r="RPL37" s="66"/>
      <c r="RPO37" s="66"/>
      <c r="RPR37" s="66"/>
      <c r="RPU37" s="66"/>
      <c r="RPX37" s="66"/>
      <c r="RQA37" s="66"/>
      <c r="RQJ37" s="66"/>
      <c r="RQM37" s="66"/>
      <c r="RQP37" s="66"/>
      <c r="RQS37" s="66"/>
      <c r="RRB37" s="66"/>
      <c r="RRH37" s="66"/>
      <c r="RRK37" s="66"/>
      <c r="RRN37" s="66"/>
      <c r="RRQ37" s="66"/>
      <c r="RRW37" s="66"/>
      <c r="RSF37" s="66"/>
      <c r="RSH37" s="66"/>
      <c r="RSI37" s="66"/>
      <c r="RSK37" s="66"/>
      <c r="RSN37" s="66"/>
      <c r="RSQ37" s="66"/>
      <c r="RST37" s="66"/>
      <c r="RSW37" s="66"/>
      <c r="RSZ37" s="66"/>
      <c r="RTB37" s="66"/>
      <c r="RTD37" s="66"/>
      <c r="RTG37" s="66"/>
      <c r="RTJ37" s="66"/>
      <c r="RTM37" s="66"/>
      <c r="RTP37" s="66"/>
      <c r="RTS37" s="66"/>
      <c r="RTV37" s="66"/>
      <c r="RTY37" s="66"/>
      <c r="RUA37" s="66"/>
      <c r="RUD37" s="66"/>
      <c r="RUJ37" s="66"/>
      <c r="RUP37" s="66"/>
      <c r="RUS37" s="66"/>
      <c r="RUU37" s="66"/>
      <c r="RUW37" s="66"/>
      <c r="RUX37" s="66"/>
      <c r="RUY37" s="66"/>
      <c r="RUZ37" s="66"/>
      <c r="RVA37" s="66"/>
      <c r="RVB37" s="66"/>
      <c r="RVT37" s="66"/>
      <c r="RVU37" s="66"/>
      <c r="RVX37" s="66"/>
      <c r="RWA37" s="66"/>
      <c r="RWC37" s="66"/>
      <c r="RWE37" s="66"/>
      <c r="RWH37" s="66"/>
      <c r="RWK37" s="66"/>
      <c r="RWN37" s="66"/>
      <c r="RWR37" s="66"/>
      <c r="RWU37" s="66"/>
      <c r="RWX37" s="66"/>
      <c r="RXF37" s="66"/>
      <c r="RXR37" s="66"/>
      <c r="RXS37" s="66"/>
      <c r="RXT37" s="66"/>
      <c r="RXU37" s="66"/>
      <c r="RXV37" s="66"/>
      <c r="RXW37" s="66"/>
      <c r="RXX37" s="66"/>
      <c r="RXY37" s="66"/>
      <c r="RXZ37" s="66"/>
      <c r="RYA37" s="66"/>
      <c r="RYB37" s="66"/>
      <c r="RYC37" s="66"/>
      <c r="RYD37" s="66"/>
      <c r="RYE37" s="66"/>
      <c r="RYF37" s="66"/>
      <c r="RYG37" s="66"/>
      <c r="RYH37" s="66"/>
      <c r="RYI37" s="66"/>
      <c r="RYJ37" s="66"/>
      <c r="RYK37" s="66"/>
      <c r="RYL37" s="66"/>
      <c r="RYM37" s="66"/>
      <c r="RYN37" s="66"/>
      <c r="RYO37" s="66"/>
      <c r="RYP37" s="66"/>
      <c r="RYQ37" s="66"/>
      <c r="RYS37" s="66"/>
      <c r="RYT37" s="66"/>
      <c r="RYU37" s="66"/>
      <c r="RYV37" s="66"/>
      <c r="RYW37" s="66"/>
      <c r="RYX37" s="66"/>
      <c r="RYY37" s="66"/>
      <c r="RYZ37" s="66"/>
      <c r="RZA37" s="66"/>
      <c r="RZB37" s="66"/>
      <c r="RZC37" s="66"/>
      <c r="RZD37" s="66"/>
      <c r="RZE37" s="66"/>
      <c r="RZH37" s="66"/>
      <c r="RZK37" s="66"/>
      <c r="RZN37" s="66"/>
      <c r="RZQ37" s="66"/>
      <c r="RZT37" s="66"/>
      <c r="RZW37" s="66"/>
      <c r="SAF37" s="66"/>
      <c r="SAI37" s="66"/>
      <c r="SAL37" s="66"/>
      <c r="SAO37" s="66"/>
      <c r="SAX37" s="66"/>
      <c r="SBD37" s="66"/>
      <c r="SBG37" s="66"/>
      <c r="SBJ37" s="66"/>
      <c r="SBM37" s="66"/>
      <c r="SBS37" s="66"/>
      <c r="SCB37" s="66"/>
      <c r="SCD37" s="66"/>
      <c r="SCE37" s="66"/>
      <c r="SCG37" s="66"/>
      <c r="SCJ37" s="66"/>
      <c r="SCM37" s="66"/>
      <c r="SCP37" s="66"/>
      <c r="SCS37" s="66"/>
      <c r="SCV37" s="66"/>
      <c r="SCX37" s="66"/>
      <c r="SCZ37" s="66"/>
      <c r="SDC37" s="66"/>
      <c r="SDF37" s="66"/>
      <c r="SDI37" s="66"/>
      <c r="SDL37" s="66"/>
      <c r="SDO37" s="66"/>
      <c r="SDR37" s="66"/>
      <c r="SDU37" s="66"/>
      <c r="SDW37" s="66"/>
      <c r="SDZ37" s="66"/>
      <c r="SEF37" s="66"/>
      <c r="SEL37" s="66"/>
      <c r="SEO37" s="66"/>
      <c r="SEQ37" s="66"/>
      <c r="SES37" s="66"/>
      <c r="SET37" s="66"/>
      <c r="SEU37" s="66"/>
      <c r="SEV37" s="66"/>
      <c r="SEW37" s="66"/>
      <c r="SEX37" s="66"/>
      <c r="SFP37" s="66"/>
      <c r="SFQ37" s="66"/>
      <c r="SFT37" s="66"/>
      <c r="SFW37" s="66"/>
      <c r="SFY37" s="66"/>
      <c r="SGA37" s="66"/>
      <c r="SGD37" s="66"/>
      <c r="SGG37" s="66"/>
      <c r="SGJ37" s="66"/>
      <c r="SGN37" s="66"/>
      <c r="SGQ37" s="66"/>
      <c r="SGT37" s="66"/>
      <c r="SHB37" s="66"/>
      <c r="SHN37" s="66"/>
      <c r="SHO37" s="66"/>
      <c r="SHP37" s="66"/>
      <c r="SHQ37" s="66"/>
      <c r="SHR37" s="66"/>
      <c r="SHS37" s="66"/>
      <c r="SHT37" s="66"/>
      <c r="SHU37" s="66"/>
      <c r="SHV37" s="66"/>
      <c r="SHW37" s="66"/>
      <c r="SHX37" s="66"/>
      <c r="SHY37" s="66"/>
      <c r="SHZ37" s="66"/>
      <c r="SIA37" s="66"/>
      <c r="SIB37" s="66"/>
      <c r="SIC37" s="66"/>
      <c r="SID37" s="66"/>
      <c r="SIE37" s="66"/>
      <c r="SIF37" s="66"/>
      <c r="SIG37" s="66"/>
      <c r="SIH37" s="66"/>
      <c r="SII37" s="66"/>
      <c r="SIJ37" s="66"/>
      <c r="SIK37" s="66"/>
      <c r="SIL37" s="66"/>
      <c r="SIM37" s="66"/>
      <c r="SIO37" s="66"/>
      <c r="SIP37" s="66"/>
      <c r="SIQ37" s="66"/>
      <c r="SIR37" s="66"/>
      <c r="SIS37" s="66"/>
      <c r="SIT37" s="66"/>
      <c r="SIU37" s="66"/>
      <c r="SIV37" s="66"/>
      <c r="SIW37" s="66"/>
      <c r="SIX37" s="66"/>
      <c r="SIY37" s="66"/>
      <c r="SIZ37" s="66"/>
      <c r="SJA37" s="66"/>
      <c r="SJD37" s="66"/>
      <c r="SJG37" s="66"/>
      <c r="SJJ37" s="66"/>
      <c r="SJM37" s="66"/>
      <c r="SJP37" s="66"/>
      <c r="SJS37" s="66"/>
      <c r="SKB37" s="66"/>
      <c r="SKE37" s="66"/>
      <c r="SKH37" s="66"/>
      <c r="SKK37" s="66"/>
      <c r="SKT37" s="66"/>
      <c r="SKZ37" s="66"/>
      <c r="SLC37" s="66"/>
      <c r="SLF37" s="66"/>
      <c r="SLI37" s="66"/>
      <c r="SLO37" s="66"/>
      <c r="SLX37" s="66"/>
      <c r="SLZ37" s="66"/>
      <c r="SMA37" s="66"/>
      <c r="SMC37" s="66"/>
      <c r="SMF37" s="66"/>
      <c r="SMI37" s="66"/>
      <c r="SML37" s="66"/>
      <c r="SMO37" s="66"/>
      <c r="SMR37" s="66"/>
      <c r="SMT37" s="66"/>
      <c r="SMV37" s="66"/>
      <c r="SMY37" s="66"/>
      <c r="SNB37" s="66"/>
      <c r="SNE37" s="66"/>
      <c r="SNH37" s="66"/>
      <c r="SNK37" s="66"/>
      <c r="SNN37" s="66"/>
      <c r="SNQ37" s="66"/>
      <c r="SNS37" s="66"/>
      <c r="SNV37" s="66"/>
      <c r="SOB37" s="66"/>
      <c r="SOH37" s="66"/>
      <c r="SOK37" s="66"/>
      <c r="SOM37" s="66"/>
      <c r="SOO37" s="66"/>
      <c r="SOP37" s="66"/>
      <c r="SOQ37" s="66"/>
      <c r="SOR37" s="66"/>
      <c r="SOS37" s="66"/>
      <c r="SOT37" s="66"/>
      <c r="SPL37" s="66"/>
      <c r="SPM37" s="66"/>
      <c r="SPP37" s="66"/>
      <c r="SPS37" s="66"/>
      <c r="SPU37" s="66"/>
      <c r="SPW37" s="66"/>
      <c r="SPZ37" s="66"/>
      <c r="SQC37" s="66"/>
      <c r="SQF37" s="66"/>
      <c r="SQJ37" s="66"/>
      <c r="SQM37" s="66"/>
      <c r="SQP37" s="66"/>
      <c r="SQX37" s="66"/>
      <c r="SRJ37" s="66"/>
      <c r="SRK37" s="66"/>
      <c r="SRL37" s="66"/>
      <c r="SRM37" s="66"/>
      <c r="SRN37" s="66"/>
      <c r="SRO37" s="66"/>
      <c r="SRP37" s="66"/>
      <c r="SRQ37" s="66"/>
      <c r="SRR37" s="66"/>
      <c r="SRS37" s="66"/>
      <c r="SRT37" s="66"/>
      <c r="SRU37" s="66"/>
      <c r="SRV37" s="66"/>
      <c r="SRW37" s="66"/>
      <c r="SRX37" s="66"/>
      <c r="SRY37" s="66"/>
      <c r="SRZ37" s="66"/>
      <c r="SSA37" s="66"/>
      <c r="SSB37" s="66"/>
      <c r="SSC37" s="66"/>
      <c r="SSD37" s="66"/>
      <c r="SSE37" s="66"/>
      <c r="SSF37" s="66"/>
      <c r="SSG37" s="66"/>
      <c r="SSH37" s="66"/>
      <c r="SSI37" s="66"/>
      <c r="SSK37" s="66"/>
      <c r="SSL37" s="66"/>
      <c r="SSM37" s="66"/>
      <c r="SSN37" s="66"/>
      <c r="SSO37" s="66"/>
      <c r="SSP37" s="66"/>
      <c r="SSQ37" s="66"/>
      <c r="SSR37" s="66"/>
      <c r="SSS37" s="66"/>
      <c r="SST37" s="66"/>
      <c r="SSU37" s="66"/>
      <c r="SSV37" s="66"/>
      <c r="SSW37" s="66"/>
      <c r="SSZ37" s="66"/>
      <c r="STC37" s="66"/>
      <c r="STF37" s="66"/>
      <c r="STI37" s="66"/>
      <c r="STL37" s="66"/>
      <c r="STO37" s="66"/>
      <c r="STX37" s="66"/>
      <c r="SUA37" s="66"/>
      <c r="SUD37" s="66"/>
      <c r="SUG37" s="66"/>
      <c r="SUP37" s="66"/>
      <c r="SUV37" s="66"/>
      <c r="SUY37" s="66"/>
      <c r="SVB37" s="66"/>
      <c r="SVE37" s="66"/>
      <c r="SVK37" s="66"/>
      <c r="SVT37" s="66"/>
      <c r="SVV37" s="66"/>
      <c r="SVW37" s="66"/>
      <c r="SVY37" s="66"/>
      <c r="SWB37" s="66"/>
      <c r="SWE37" s="66"/>
      <c r="SWH37" s="66"/>
      <c r="SWK37" s="66"/>
      <c r="SWN37" s="66"/>
      <c r="SWP37" s="66"/>
      <c r="SWR37" s="66"/>
      <c r="SWU37" s="66"/>
      <c r="SWX37" s="66"/>
      <c r="SXA37" s="66"/>
      <c r="SXD37" s="66"/>
      <c r="SXG37" s="66"/>
      <c r="SXJ37" s="66"/>
      <c r="SXM37" s="66"/>
      <c r="SXO37" s="66"/>
      <c r="SXR37" s="66"/>
      <c r="SXX37" s="66"/>
      <c r="SYD37" s="66"/>
      <c r="SYG37" s="66"/>
      <c r="SYI37" s="66"/>
      <c r="SYK37" s="66"/>
      <c r="SYL37" s="66"/>
      <c r="SYM37" s="66"/>
      <c r="SYN37" s="66"/>
      <c r="SYO37" s="66"/>
      <c r="SYP37" s="66"/>
      <c r="SZH37" s="66"/>
      <c r="SZI37" s="66"/>
      <c r="SZL37" s="66"/>
      <c r="SZO37" s="66"/>
      <c r="SZQ37" s="66"/>
      <c r="SZS37" s="66"/>
      <c r="SZV37" s="66"/>
      <c r="SZY37" s="66"/>
      <c r="TAB37" s="66"/>
      <c r="TAF37" s="66"/>
      <c r="TAI37" s="66"/>
      <c r="TAL37" s="66"/>
      <c r="TAT37" s="66"/>
      <c r="TBF37" s="66"/>
      <c r="TBG37" s="66"/>
      <c r="TBH37" s="66"/>
      <c r="TBI37" s="66"/>
      <c r="TBJ37" s="66"/>
      <c r="TBK37" s="66"/>
      <c r="TBL37" s="66"/>
      <c r="TBM37" s="66"/>
      <c r="TBN37" s="66"/>
      <c r="TBO37" s="66"/>
      <c r="TBP37" s="66"/>
      <c r="TBQ37" s="66"/>
      <c r="TBR37" s="66"/>
      <c r="TBS37" s="66"/>
      <c r="TBT37" s="66"/>
      <c r="TBU37" s="66"/>
      <c r="TBV37" s="66"/>
      <c r="TBW37" s="66"/>
      <c r="TBX37" s="66"/>
      <c r="TBY37" s="66"/>
      <c r="TBZ37" s="66"/>
      <c r="TCA37" s="66"/>
      <c r="TCB37" s="66"/>
      <c r="TCC37" s="66"/>
      <c r="TCD37" s="66"/>
      <c r="TCE37" s="66"/>
      <c r="TCG37" s="66"/>
      <c r="TCH37" s="66"/>
      <c r="TCI37" s="66"/>
      <c r="TCJ37" s="66"/>
      <c r="TCK37" s="66"/>
      <c r="TCL37" s="66"/>
      <c r="TCM37" s="66"/>
      <c r="TCN37" s="66"/>
      <c r="TCO37" s="66"/>
      <c r="TCP37" s="66"/>
      <c r="TCQ37" s="66"/>
      <c r="TCR37" s="66"/>
      <c r="TCS37" s="66"/>
      <c r="TCV37" s="66"/>
      <c r="TCY37" s="66"/>
      <c r="TDB37" s="66"/>
      <c r="TDE37" s="66"/>
      <c r="TDH37" s="66"/>
      <c r="TDK37" s="66"/>
      <c r="TDT37" s="66"/>
      <c r="TDW37" s="66"/>
      <c r="TDZ37" s="66"/>
      <c r="TEC37" s="66"/>
      <c r="TEL37" s="66"/>
      <c r="TER37" s="66"/>
      <c r="TEU37" s="66"/>
      <c r="TEX37" s="66"/>
      <c r="TFA37" s="66"/>
      <c r="TFG37" s="66"/>
      <c r="TFP37" s="66"/>
      <c r="TFR37" s="66"/>
      <c r="TFS37" s="66"/>
      <c r="TFU37" s="66"/>
      <c r="TFX37" s="66"/>
      <c r="TGA37" s="66"/>
      <c r="TGD37" s="66"/>
      <c r="TGG37" s="66"/>
      <c r="TGJ37" s="66"/>
      <c r="TGL37" s="66"/>
      <c r="TGN37" s="66"/>
      <c r="TGQ37" s="66"/>
      <c r="TGT37" s="66"/>
      <c r="TGW37" s="66"/>
      <c r="TGZ37" s="66"/>
      <c r="THC37" s="66"/>
      <c r="THF37" s="66"/>
      <c r="THI37" s="66"/>
      <c r="THK37" s="66"/>
      <c r="THN37" s="66"/>
      <c r="THT37" s="66"/>
      <c r="THZ37" s="66"/>
      <c r="TIC37" s="66"/>
      <c r="TIE37" s="66"/>
      <c r="TIG37" s="66"/>
      <c r="TIH37" s="66"/>
      <c r="TII37" s="66"/>
      <c r="TIJ37" s="66"/>
      <c r="TIK37" s="66"/>
      <c r="TIL37" s="66"/>
      <c r="TJD37" s="66"/>
      <c r="TJE37" s="66"/>
      <c r="TJH37" s="66"/>
      <c r="TJK37" s="66"/>
      <c r="TJM37" s="66"/>
      <c r="TJO37" s="66"/>
      <c r="TJR37" s="66"/>
      <c r="TJU37" s="66"/>
      <c r="TJX37" s="66"/>
      <c r="TKB37" s="66"/>
      <c r="TKE37" s="66"/>
      <c r="TKH37" s="66"/>
      <c r="TKP37" s="66"/>
      <c r="TLB37" s="66"/>
      <c r="TLC37" s="66"/>
      <c r="TLD37" s="66"/>
      <c r="TLE37" s="66"/>
      <c r="TLF37" s="66"/>
      <c r="TLG37" s="66"/>
      <c r="TLH37" s="66"/>
      <c r="TLI37" s="66"/>
      <c r="TLJ37" s="66"/>
      <c r="TLK37" s="66"/>
      <c r="TLL37" s="66"/>
      <c r="TLM37" s="66"/>
      <c r="TLN37" s="66"/>
      <c r="TLO37" s="66"/>
      <c r="TLP37" s="66"/>
      <c r="TLQ37" s="66"/>
      <c r="TLR37" s="66"/>
      <c r="TLS37" s="66"/>
      <c r="TLT37" s="66"/>
      <c r="TLU37" s="66"/>
      <c r="TLV37" s="66"/>
      <c r="TLW37" s="66"/>
      <c r="TLX37" s="66"/>
      <c r="TLY37" s="66"/>
      <c r="TLZ37" s="66"/>
      <c r="TMA37" s="66"/>
      <c r="TMC37" s="66"/>
      <c r="TMD37" s="66"/>
      <c r="TME37" s="66"/>
      <c r="TMF37" s="66"/>
      <c r="TMG37" s="66"/>
      <c r="TMH37" s="66"/>
      <c r="TMI37" s="66"/>
      <c r="TMJ37" s="66"/>
      <c r="TMK37" s="66"/>
      <c r="TML37" s="66"/>
      <c r="TMM37" s="66"/>
      <c r="TMN37" s="66"/>
      <c r="TMO37" s="66"/>
      <c r="TMR37" s="66"/>
      <c r="TMU37" s="66"/>
      <c r="TMX37" s="66"/>
      <c r="TNA37" s="66"/>
      <c r="TND37" s="66"/>
      <c r="TNG37" s="66"/>
      <c r="TNP37" s="66"/>
      <c r="TNS37" s="66"/>
      <c r="TNV37" s="66"/>
      <c r="TNY37" s="66"/>
      <c r="TOH37" s="66"/>
      <c r="TON37" s="66"/>
      <c r="TOQ37" s="66"/>
      <c r="TOT37" s="66"/>
      <c r="TOW37" s="66"/>
      <c r="TPC37" s="66"/>
      <c r="TPL37" s="66"/>
      <c r="TPN37" s="66"/>
      <c r="TPO37" s="66"/>
      <c r="TPQ37" s="66"/>
      <c r="TPT37" s="66"/>
      <c r="TPW37" s="66"/>
      <c r="TPZ37" s="66"/>
      <c r="TQC37" s="66"/>
      <c r="TQF37" s="66"/>
      <c r="TQH37" s="66"/>
      <c r="TQJ37" s="66"/>
      <c r="TQM37" s="66"/>
      <c r="TQP37" s="66"/>
      <c r="TQS37" s="66"/>
      <c r="TQV37" s="66"/>
      <c r="TQY37" s="66"/>
      <c r="TRB37" s="66"/>
      <c r="TRE37" s="66"/>
      <c r="TRG37" s="66"/>
      <c r="TRJ37" s="66"/>
      <c r="TRP37" s="66"/>
      <c r="TRV37" s="66"/>
      <c r="TRY37" s="66"/>
      <c r="TSA37" s="66"/>
      <c r="TSC37" s="66"/>
      <c r="TSD37" s="66"/>
      <c r="TSE37" s="66"/>
      <c r="TSF37" s="66"/>
      <c r="TSG37" s="66"/>
      <c r="TSH37" s="66"/>
      <c r="TSZ37" s="66"/>
      <c r="TTA37" s="66"/>
      <c r="TTD37" s="66"/>
      <c r="TTG37" s="66"/>
      <c r="TTI37" s="66"/>
      <c r="TTK37" s="66"/>
      <c r="TTN37" s="66"/>
      <c r="TTQ37" s="66"/>
      <c r="TTT37" s="66"/>
      <c r="TTX37" s="66"/>
      <c r="TUA37" s="66"/>
      <c r="TUD37" s="66"/>
      <c r="TUL37" s="66"/>
      <c r="TUX37" s="66"/>
      <c r="TUY37" s="66"/>
      <c r="TUZ37" s="66"/>
      <c r="TVA37" s="66"/>
      <c r="TVB37" s="66"/>
      <c r="TVC37" s="66"/>
      <c r="TVD37" s="66"/>
      <c r="TVE37" s="66"/>
      <c r="TVF37" s="66"/>
      <c r="TVG37" s="66"/>
      <c r="TVH37" s="66"/>
      <c r="TVI37" s="66"/>
      <c r="TVJ37" s="66"/>
      <c r="TVK37" s="66"/>
      <c r="TVL37" s="66"/>
      <c r="TVM37" s="66"/>
      <c r="TVN37" s="66"/>
      <c r="TVO37" s="66"/>
      <c r="TVP37" s="66"/>
      <c r="TVQ37" s="66"/>
      <c r="TVR37" s="66"/>
      <c r="TVS37" s="66"/>
      <c r="TVT37" s="66"/>
      <c r="TVU37" s="66"/>
      <c r="TVV37" s="66"/>
      <c r="TVW37" s="66"/>
      <c r="TVY37" s="66"/>
      <c r="TVZ37" s="66"/>
      <c r="TWA37" s="66"/>
      <c r="TWB37" s="66"/>
      <c r="TWC37" s="66"/>
      <c r="TWD37" s="66"/>
      <c r="TWE37" s="66"/>
      <c r="TWF37" s="66"/>
      <c r="TWG37" s="66"/>
      <c r="TWH37" s="66"/>
      <c r="TWI37" s="66"/>
      <c r="TWJ37" s="66"/>
      <c r="TWK37" s="66"/>
      <c r="TWN37" s="66"/>
      <c r="TWQ37" s="66"/>
      <c r="TWT37" s="66"/>
      <c r="TWW37" s="66"/>
      <c r="TWZ37" s="66"/>
      <c r="TXC37" s="66"/>
      <c r="TXL37" s="66"/>
      <c r="TXO37" s="66"/>
      <c r="TXR37" s="66"/>
      <c r="TXU37" s="66"/>
      <c r="TYD37" s="66"/>
      <c r="TYJ37" s="66"/>
      <c r="TYM37" s="66"/>
      <c r="TYP37" s="66"/>
      <c r="TYS37" s="66"/>
      <c r="TYY37" s="66"/>
      <c r="TZH37" s="66"/>
      <c r="TZJ37" s="66"/>
      <c r="TZK37" s="66"/>
      <c r="TZM37" s="66"/>
      <c r="TZP37" s="66"/>
      <c r="TZS37" s="66"/>
      <c r="TZV37" s="66"/>
      <c r="TZY37" s="66"/>
      <c r="UAB37" s="66"/>
      <c r="UAD37" s="66"/>
      <c r="UAF37" s="66"/>
      <c r="UAI37" s="66"/>
      <c r="UAL37" s="66"/>
      <c r="UAO37" s="66"/>
      <c r="UAR37" s="66"/>
      <c r="UAU37" s="66"/>
      <c r="UAX37" s="66"/>
      <c r="UBA37" s="66"/>
      <c r="UBC37" s="66"/>
      <c r="UBF37" s="66"/>
      <c r="UBL37" s="66"/>
      <c r="UBR37" s="66"/>
      <c r="UBU37" s="66"/>
      <c r="UBW37" s="66"/>
      <c r="UBY37" s="66"/>
      <c r="UBZ37" s="66"/>
      <c r="UCA37" s="66"/>
      <c r="UCB37" s="66"/>
      <c r="UCC37" s="66"/>
      <c r="UCD37" s="66"/>
      <c r="UCV37" s="66"/>
      <c r="UCW37" s="66"/>
      <c r="UCZ37" s="66"/>
      <c r="UDC37" s="66"/>
      <c r="UDE37" s="66"/>
      <c r="UDG37" s="66"/>
      <c r="UDJ37" s="66"/>
      <c r="UDM37" s="66"/>
      <c r="UDP37" s="66"/>
      <c r="UDT37" s="66"/>
      <c r="UDW37" s="66"/>
      <c r="UDZ37" s="66"/>
      <c r="UEH37" s="66"/>
      <c r="UET37" s="66"/>
      <c r="UEU37" s="66"/>
      <c r="UEV37" s="66"/>
      <c r="UEW37" s="66"/>
      <c r="UEX37" s="66"/>
      <c r="UEY37" s="66"/>
      <c r="UEZ37" s="66"/>
      <c r="UFA37" s="66"/>
      <c r="UFB37" s="66"/>
      <c r="UFC37" s="66"/>
      <c r="UFD37" s="66"/>
      <c r="UFE37" s="66"/>
      <c r="UFF37" s="66"/>
      <c r="UFG37" s="66"/>
      <c r="UFH37" s="66"/>
      <c r="UFI37" s="66"/>
      <c r="UFJ37" s="66"/>
      <c r="UFK37" s="66"/>
      <c r="UFL37" s="66"/>
      <c r="UFM37" s="66"/>
      <c r="UFN37" s="66"/>
      <c r="UFO37" s="66"/>
      <c r="UFP37" s="66"/>
      <c r="UFQ37" s="66"/>
      <c r="UFR37" s="66"/>
      <c r="UFS37" s="66"/>
      <c r="UFU37" s="66"/>
      <c r="UFV37" s="66"/>
      <c r="UFW37" s="66"/>
      <c r="UFX37" s="66"/>
      <c r="UFY37" s="66"/>
      <c r="UFZ37" s="66"/>
      <c r="UGA37" s="66"/>
      <c r="UGB37" s="66"/>
      <c r="UGC37" s="66"/>
      <c r="UGD37" s="66"/>
      <c r="UGE37" s="66"/>
      <c r="UGF37" s="66"/>
      <c r="UGG37" s="66"/>
      <c r="UGJ37" s="66"/>
      <c r="UGM37" s="66"/>
      <c r="UGP37" s="66"/>
      <c r="UGS37" s="66"/>
      <c r="UGV37" s="66"/>
      <c r="UGY37" s="66"/>
      <c r="UHH37" s="66"/>
      <c r="UHK37" s="66"/>
      <c r="UHN37" s="66"/>
      <c r="UHQ37" s="66"/>
      <c r="UHZ37" s="66"/>
      <c r="UIF37" s="66"/>
      <c r="UII37" s="66"/>
      <c r="UIL37" s="66"/>
      <c r="UIO37" s="66"/>
      <c r="UIU37" s="66"/>
      <c r="UJD37" s="66"/>
      <c r="UJF37" s="66"/>
      <c r="UJG37" s="66"/>
      <c r="UJI37" s="66"/>
      <c r="UJL37" s="66"/>
      <c r="UJO37" s="66"/>
      <c r="UJR37" s="66"/>
      <c r="UJU37" s="66"/>
      <c r="UJX37" s="66"/>
      <c r="UJZ37" s="66"/>
      <c r="UKB37" s="66"/>
      <c r="UKE37" s="66"/>
      <c r="UKH37" s="66"/>
      <c r="UKK37" s="66"/>
      <c r="UKN37" s="66"/>
      <c r="UKQ37" s="66"/>
      <c r="UKT37" s="66"/>
      <c r="UKW37" s="66"/>
      <c r="UKY37" s="66"/>
      <c r="ULB37" s="66"/>
      <c r="ULH37" s="66"/>
      <c r="ULN37" s="66"/>
      <c r="ULQ37" s="66"/>
      <c r="ULS37" s="66"/>
      <c r="ULU37" s="66"/>
      <c r="ULV37" s="66"/>
      <c r="ULW37" s="66"/>
      <c r="ULX37" s="66"/>
      <c r="ULY37" s="66"/>
      <c r="ULZ37" s="66"/>
      <c r="UMR37" s="66"/>
      <c r="UMS37" s="66"/>
      <c r="UMV37" s="66"/>
      <c r="UMY37" s="66"/>
      <c r="UNA37" s="66"/>
      <c r="UNC37" s="66"/>
      <c r="UNF37" s="66"/>
      <c r="UNI37" s="66"/>
      <c r="UNL37" s="66"/>
      <c r="UNP37" s="66"/>
      <c r="UNS37" s="66"/>
      <c r="UNV37" s="66"/>
      <c r="UOD37" s="66"/>
      <c r="UOP37" s="66"/>
      <c r="UOQ37" s="66"/>
      <c r="UOR37" s="66"/>
      <c r="UOS37" s="66"/>
      <c r="UOT37" s="66"/>
      <c r="UOU37" s="66"/>
      <c r="UOV37" s="66"/>
      <c r="UOW37" s="66"/>
      <c r="UOX37" s="66"/>
      <c r="UOY37" s="66"/>
      <c r="UOZ37" s="66"/>
      <c r="UPA37" s="66"/>
      <c r="UPB37" s="66"/>
      <c r="UPC37" s="66"/>
      <c r="UPD37" s="66"/>
      <c r="UPE37" s="66"/>
      <c r="UPF37" s="66"/>
      <c r="UPG37" s="66"/>
      <c r="UPH37" s="66"/>
      <c r="UPI37" s="66"/>
      <c r="UPJ37" s="66"/>
      <c r="UPK37" s="66"/>
      <c r="UPL37" s="66"/>
      <c r="UPM37" s="66"/>
      <c r="UPN37" s="66"/>
      <c r="UPO37" s="66"/>
      <c r="UPQ37" s="66"/>
      <c r="UPR37" s="66"/>
      <c r="UPS37" s="66"/>
      <c r="UPT37" s="66"/>
      <c r="UPU37" s="66"/>
      <c r="UPV37" s="66"/>
      <c r="UPW37" s="66"/>
      <c r="UPX37" s="66"/>
      <c r="UPY37" s="66"/>
      <c r="UPZ37" s="66"/>
      <c r="UQA37" s="66"/>
      <c r="UQB37" s="66"/>
      <c r="UQC37" s="66"/>
      <c r="UQF37" s="66"/>
      <c r="UQI37" s="66"/>
      <c r="UQL37" s="66"/>
      <c r="UQO37" s="66"/>
      <c r="UQR37" s="66"/>
      <c r="UQU37" s="66"/>
      <c r="URD37" s="66"/>
      <c r="URG37" s="66"/>
      <c r="URJ37" s="66"/>
      <c r="URM37" s="66"/>
      <c r="URV37" s="66"/>
      <c r="USB37" s="66"/>
      <c r="USE37" s="66"/>
      <c r="USH37" s="66"/>
      <c r="USK37" s="66"/>
      <c r="USQ37" s="66"/>
      <c r="USZ37" s="66"/>
      <c r="UTB37" s="66"/>
      <c r="UTC37" s="66"/>
      <c r="UTE37" s="66"/>
      <c r="UTH37" s="66"/>
      <c r="UTK37" s="66"/>
      <c r="UTN37" s="66"/>
      <c r="UTQ37" s="66"/>
      <c r="UTT37" s="66"/>
      <c r="UTV37" s="66"/>
      <c r="UTX37" s="66"/>
      <c r="UUA37" s="66"/>
      <c r="UUD37" s="66"/>
      <c r="UUG37" s="66"/>
      <c r="UUJ37" s="66"/>
      <c r="UUM37" s="66"/>
      <c r="UUP37" s="66"/>
      <c r="UUS37" s="66"/>
      <c r="UUU37" s="66"/>
      <c r="UUX37" s="66"/>
      <c r="UVD37" s="66"/>
      <c r="UVJ37" s="66"/>
      <c r="UVM37" s="66"/>
      <c r="UVO37" s="66"/>
      <c r="UVQ37" s="66"/>
      <c r="UVR37" s="66"/>
      <c r="UVS37" s="66"/>
      <c r="UVT37" s="66"/>
      <c r="UVU37" s="66"/>
      <c r="UVV37" s="66"/>
      <c r="UWN37" s="66"/>
      <c r="UWO37" s="66"/>
      <c r="UWR37" s="66"/>
      <c r="UWU37" s="66"/>
      <c r="UWW37" s="66"/>
      <c r="UWY37" s="66"/>
      <c r="UXB37" s="66"/>
      <c r="UXE37" s="66"/>
      <c r="UXH37" s="66"/>
      <c r="UXL37" s="66"/>
      <c r="UXO37" s="66"/>
      <c r="UXR37" s="66"/>
      <c r="UXZ37" s="66"/>
      <c r="UYL37" s="66"/>
      <c r="UYM37" s="66"/>
      <c r="UYN37" s="66"/>
      <c r="UYO37" s="66"/>
      <c r="UYP37" s="66"/>
      <c r="UYQ37" s="66"/>
      <c r="UYR37" s="66"/>
      <c r="UYS37" s="66"/>
      <c r="UYT37" s="66"/>
      <c r="UYU37" s="66"/>
      <c r="UYV37" s="66"/>
      <c r="UYW37" s="66"/>
      <c r="UYX37" s="66"/>
      <c r="UYY37" s="66"/>
      <c r="UYZ37" s="66"/>
      <c r="UZA37" s="66"/>
      <c r="UZB37" s="66"/>
      <c r="UZC37" s="66"/>
      <c r="UZD37" s="66"/>
      <c r="UZE37" s="66"/>
      <c r="UZF37" s="66"/>
      <c r="UZG37" s="66"/>
      <c r="UZH37" s="66"/>
      <c r="UZI37" s="66"/>
      <c r="UZJ37" s="66"/>
      <c r="UZK37" s="66"/>
      <c r="UZM37" s="66"/>
      <c r="UZN37" s="66"/>
      <c r="UZO37" s="66"/>
      <c r="UZP37" s="66"/>
      <c r="UZQ37" s="66"/>
      <c r="UZR37" s="66"/>
      <c r="UZS37" s="66"/>
      <c r="UZT37" s="66"/>
      <c r="UZU37" s="66"/>
      <c r="UZV37" s="66"/>
      <c r="UZW37" s="66"/>
      <c r="UZX37" s="66"/>
      <c r="UZY37" s="66"/>
      <c r="VAB37" s="66"/>
      <c r="VAE37" s="66"/>
      <c r="VAH37" s="66"/>
      <c r="VAK37" s="66"/>
      <c r="VAN37" s="66"/>
      <c r="VAQ37" s="66"/>
      <c r="VAZ37" s="66"/>
      <c r="VBC37" s="66"/>
      <c r="VBF37" s="66"/>
      <c r="VBI37" s="66"/>
      <c r="VBR37" s="66"/>
      <c r="VBX37" s="66"/>
      <c r="VCA37" s="66"/>
      <c r="VCD37" s="66"/>
      <c r="VCG37" s="66"/>
      <c r="VCM37" s="66"/>
      <c r="VCV37" s="66"/>
      <c r="VCX37" s="66"/>
      <c r="VCY37" s="66"/>
      <c r="VDA37" s="66"/>
      <c r="VDD37" s="66"/>
      <c r="VDG37" s="66"/>
      <c r="VDJ37" s="66"/>
      <c r="VDM37" s="66"/>
      <c r="VDP37" s="66"/>
      <c r="VDR37" s="66"/>
      <c r="VDT37" s="66"/>
      <c r="VDW37" s="66"/>
      <c r="VDZ37" s="66"/>
      <c r="VEC37" s="66"/>
      <c r="VEF37" s="66"/>
      <c r="VEI37" s="66"/>
      <c r="VEL37" s="66"/>
      <c r="VEO37" s="66"/>
      <c r="VEQ37" s="66"/>
      <c r="VET37" s="66"/>
      <c r="VEZ37" s="66"/>
      <c r="VFF37" s="66"/>
      <c r="VFI37" s="66"/>
      <c r="VFK37" s="66"/>
      <c r="VFM37" s="66"/>
      <c r="VFN37" s="66"/>
      <c r="VFO37" s="66"/>
      <c r="VFP37" s="66"/>
      <c r="VFQ37" s="66"/>
      <c r="VFR37" s="66"/>
      <c r="VGJ37" s="66"/>
      <c r="VGK37" s="66"/>
      <c r="VGN37" s="66"/>
      <c r="VGQ37" s="66"/>
      <c r="VGS37" s="66"/>
      <c r="VGU37" s="66"/>
      <c r="VGX37" s="66"/>
      <c r="VHA37" s="66"/>
      <c r="VHD37" s="66"/>
      <c r="VHH37" s="66"/>
      <c r="VHK37" s="66"/>
      <c r="VHN37" s="66"/>
      <c r="VHV37" s="66"/>
      <c r="VIH37" s="66"/>
      <c r="VII37" s="66"/>
      <c r="VIJ37" s="66"/>
      <c r="VIK37" s="66"/>
      <c r="VIL37" s="66"/>
      <c r="VIM37" s="66"/>
      <c r="VIN37" s="66"/>
      <c r="VIO37" s="66"/>
      <c r="VIP37" s="66"/>
      <c r="VIQ37" s="66"/>
      <c r="VIR37" s="66"/>
      <c r="VIS37" s="66"/>
      <c r="VIT37" s="66"/>
      <c r="VIU37" s="66"/>
      <c r="VIV37" s="66"/>
      <c r="VIW37" s="66"/>
      <c r="VIX37" s="66"/>
      <c r="VIY37" s="66"/>
      <c r="VIZ37" s="66"/>
      <c r="VJA37" s="66"/>
      <c r="VJB37" s="66"/>
      <c r="VJC37" s="66"/>
      <c r="VJD37" s="66"/>
      <c r="VJE37" s="66"/>
      <c r="VJF37" s="66"/>
      <c r="VJG37" s="66"/>
      <c r="VJI37" s="66"/>
      <c r="VJJ37" s="66"/>
      <c r="VJK37" s="66"/>
      <c r="VJL37" s="66"/>
      <c r="VJM37" s="66"/>
      <c r="VJN37" s="66"/>
      <c r="VJO37" s="66"/>
      <c r="VJP37" s="66"/>
      <c r="VJQ37" s="66"/>
      <c r="VJR37" s="66"/>
      <c r="VJS37" s="66"/>
      <c r="VJT37" s="66"/>
      <c r="VJU37" s="66"/>
      <c r="VJX37" s="66"/>
      <c r="VKA37" s="66"/>
      <c r="VKD37" s="66"/>
      <c r="VKG37" s="66"/>
      <c r="VKJ37" s="66"/>
      <c r="VKM37" s="66"/>
      <c r="VKV37" s="66"/>
      <c r="VKY37" s="66"/>
      <c r="VLB37" s="66"/>
      <c r="VLE37" s="66"/>
      <c r="VLN37" s="66"/>
      <c r="VLT37" s="66"/>
      <c r="VLW37" s="66"/>
      <c r="VLZ37" s="66"/>
      <c r="VMC37" s="66"/>
      <c r="VMI37" s="66"/>
      <c r="VMR37" s="66"/>
      <c r="VMT37" s="66"/>
      <c r="VMU37" s="66"/>
      <c r="VMW37" s="66"/>
      <c r="VMZ37" s="66"/>
      <c r="VNC37" s="66"/>
      <c r="VNF37" s="66"/>
      <c r="VNI37" s="66"/>
      <c r="VNL37" s="66"/>
      <c r="VNN37" s="66"/>
      <c r="VNP37" s="66"/>
      <c r="VNS37" s="66"/>
      <c r="VNV37" s="66"/>
      <c r="VNY37" s="66"/>
      <c r="VOB37" s="66"/>
      <c r="VOE37" s="66"/>
      <c r="VOH37" s="66"/>
      <c r="VOK37" s="66"/>
      <c r="VOM37" s="66"/>
      <c r="VOP37" s="66"/>
      <c r="VOV37" s="66"/>
      <c r="VPB37" s="66"/>
      <c r="VPE37" s="66"/>
      <c r="VPG37" s="66"/>
      <c r="VPI37" s="66"/>
      <c r="VPJ37" s="66"/>
      <c r="VPK37" s="66"/>
      <c r="VPL37" s="66"/>
      <c r="VPM37" s="66"/>
      <c r="VPN37" s="66"/>
      <c r="VQF37" s="66"/>
      <c r="VQG37" s="66"/>
      <c r="VQJ37" s="66"/>
      <c r="VQM37" s="66"/>
      <c r="VQO37" s="66"/>
      <c r="VQQ37" s="66"/>
      <c r="VQT37" s="66"/>
      <c r="VQW37" s="66"/>
      <c r="VQZ37" s="66"/>
      <c r="VRD37" s="66"/>
      <c r="VRG37" s="66"/>
      <c r="VRJ37" s="66"/>
      <c r="VRR37" s="66"/>
      <c r="VSD37" s="66"/>
      <c r="VSE37" s="66"/>
      <c r="VSF37" s="66"/>
      <c r="VSG37" s="66"/>
      <c r="VSH37" s="66"/>
      <c r="VSI37" s="66"/>
      <c r="VSJ37" s="66"/>
      <c r="VSK37" s="66"/>
      <c r="VSL37" s="66"/>
      <c r="VSM37" s="66"/>
      <c r="VSN37" s="66"/>
      <c r="VSO37" s="66"/>
      <c r="VSP37" s="66"/>
      <c r="VSQ37" s="66"/>
      <c r="VSR37" s="66"/>
      <c r="VSS37" s="66"/>
      <c r="VST37" s="66"/>
      <c r="VSU37" s="66"/>
      <c r="VSV37" s="66"/>
      <c r="VSW37" s="66"/>
      <c r="VSX37" s="66"/>
      <c r="VSY37" s="66"/>
      <c r="VSZ37" s="66"/>
      <c r="VTA37" s="66"/>
      <c r="VTB37" s="66"/>
      <c r="VTC37" s="66"/>
      <c r="VTE37" s="66"/>
      <c r="VTF37" s="66"/>
      <c r="VTG37" s="66"/>
      <c r="VTH37" s="66"/>
      <c r="VTI37" s="66"/>
      <c r="VTJ37" s="66"/>
      <c r="VTK37" s="66"/>
      <c r="VTL37" s="66"/>
      <c r="VTM37" s="66"/>
      <c r="VTN37" s="66"/>
      <c r="VTO37" s="66"/>
      <c r="VTP37" s="66"/>
      <c r="VTQ37" s="66"/>
      <c r="VTT37" s="66"/>
      <c r="VTW37" s="66"/>
      <c r="VTZ37" s="66"/>
      <c r="VUC37" s="66"/>
      <c r="VUF37" s="66"/>
      <c r="VUI37" s="66"/>
      <c r="VUR37" s="66"/>
      <c r="VUU37" s="66"/>
      <c r="VUX37" s="66"/>
      <c r="VVA37" s="66"/>
      <c r="VVJ37" s="66"/>
      <c r="VVP37" s="66"/>
      <c r="VVS37" s="66"/>
      <c r="VVV37" s="66"/>
      <c r="VVY37" s="66"/>
      <c r="VWE37" s="66"/>
      <c r="VWN37" s="66"/>
      <c r="VWP37" s="66"/>
      <c r="VWQ37" s="66"/>
      <c r="VWS37" s="66"/>
      <c r="VWV37" s="66"/>
      <c r="VWY37" s="66"/>
      <c r="VXB37" s="66"/>
      <c r="VXE37" s="66"/>
      <c r="VXH37" s="66"/>
      <c r="VXJ37" s="66"/>
      <c r="VXL37" s="66"/>
      <c r="VXO37" s="66"/>
      <c r="VXR37" s="66"/>
      <c r="VXU37" s="66"/>
      <c r="VXX37" s="66"/>
      <c r="VYA37" s="66"/>
      <c r="VYD37" s="66"/>
      <c r="VYG37" s="66"/>
      <c r="VYI37" s="66"/>
      <c r="VYL37" s="66"/>
      <c r="VYR37" s="66"/>
      <c r="VYX37" s="66"/>
      <c r="VZA37" s="66"/>
      <c r="VZC37" s="66"/>
      <c r="VZE37" s="66"/>
      <c r="VZF37" s="66"/>
      <c r="VZG37" s="66"/>
      <c r="VZH37" s="66"/>
      <c r="VZI37" s="66"/>
      <c r="VZJ37" s="66"/>
      <c r="WAB37" s="66"/>
      <c r="WAC37" s="66"/>
      <c r="WAF37" s="66"/>
      <c r="WAI37" s="66"/>
      <c r="WAK37" s="66"/>
      <c r="WAM37" s="66"/>
      <c r="WAP37" s="66"/>
      <c r="WAS37" s="66"/>
      <c r="WAV37" s="66"/>
      <c r="WAZ37" s="66"/>
      <c r="WBC37" s="66"/>
      <c r="WBF37" s="66"/>
      <c r="WBN37" s="66"/>
      <c r="WBZ37" s="66"/>
      <c r="WCA37" s="66"/>
      <c r="WCB37" s="66"/>
      <c r="WCC37" s="66"/>
      <c r="WCD37" s="66"/>
      <c r="WCE37" s="66"/>
      <c r="WCF37" s="66"/>
      <c r="WCG37" s="66"/>
      <c r="WCH37" s="66"/>
      <c r="WCI37" s="66"/>
      <c r="WCJ37" s="66"/>
      <c r="WCK37" s="66"/>
      <c r="WCL37" s="66"/>
      <c r="WCM37" s="66"/>
      <c r="WCN37" s="66"/>
      <c r="WCO37" s="66"/>
      <c r="WCP37" s="66"/>
      <c r="WCQ37" s="66"/>
      <c r="WCR37" s="66"/>
      <c r="WCS37" s="66"/>
      <c r="WCT37" s="66"/>
      <c r="WCU37" s="66"/>
      <c r="WCV37" s="66"/>
      <c r="WCW37" s="66"/>
      <c r="WCX37" s="66"/>
      <c r="WCY37" s="66"/>
      <c r="WDA37" s="66"/>
      <c r="WDB37" s="66"/>
      <c r="WDC37" s="66"/>
      <c r="WDD37" s="66"/>
      <c r="WDE37" s="66"/>
      <c r="WDF37" s="66"/>
      <c r="WDG37" s="66"/>
      <c r="WDH37" s="66"/>
      <c r="WDI37" s="66"/>
      <c r="WDJ37" s="66"/>
      <c r="WDK37" s="66"/>
      <c r="WDL37" s="66"/>
      <c r="WDM37" s="66"/>
      <c r="WDP37" s="66"/>
      <c r="WDS37" s="66"/>
      <c r="WDV37" s="66"/>
      <c r="WDY37" s="66"/>
      <c r="WEB37" s="66"/>
      <c r="WEE37" s="66"/>
      <c r="WEN37" s="66"/>
      <c r="WEQ37" s="66"/>
      <c r="WET37" s="66"/>
      <c r="WEW37" s="66"/>
      <c r="WFF37" s="66"/>
      <c r="WFL37" s="66"/>
      <c r="WFO37" s="66"/>
      <c r="WFR37" s="66"/>
      <c r="WFU37" s="66"/>
      <c r="WGA37" s="66"/>
      <c r="WGJ37" s="66"/>
      <c r="WGL37" s="66"/>
      <c r="WGM37" s="66"/>
      <c r="WGO37" s="66"/>
      <c r="WGR37" s="66"/>
      <c r="WGU37" s="66"/>
      <c r="WGX37" s="66"/>
      <c r="WHA37" s="66"/>
      <c r="WHD37" s="66"/>
      <c r="WHF37" s="66"/>
      <c r="WHH37" s="66"/>
      <c r="WHK37" s="66"/>
      <c r="WHN37" s="66"/>
      <c r="WHQ37" s="66"/>
      <c r="WHT37" s="66"/>
      <c r="WHW37" s="66"/>
      <c r="WHZ37" s="66"/>
      <c r="WIC37" s="66"/>
      <c r="WIE37" s="66"/>
      <c r="WIH37" s="66"/>
      <c r="WIN37" s="66"/>
      <c r="WIT37" s="66"/>
      <c r="WIW37" s="66"/>
      <c r="WIY37" s="66"/>
      <c r="WJA37" s="66"/>
      <c r="WJB37" s="66"/>
      <c r="WJC37" s="66"/>
      <c r="WJD37" s="66"/>
      <c r="WJE37" s="66"/>
      <c r="WJF37" s="66"/>
      <c r="WJX37" s="66"/>
      <c r="WJY37" s="66"/>
      <c r="WKB37" s="66"/>
      <c r="WKE37" s="66"/>
      <c r="WKG37" s="66"/>
      <c r="WKI37" s="66"/>
      <c r="WKL37" s="66"/>
      <c r="WKO37" s="66"/>
      <c r="WKR37" s="66"/>
      <c r="WKV37" s="66"/>
      <c r="WKY37" s="66"/>
      <c r="WLB37" s="66"/>
      <c r="WLJ37" s="66"/>
      <c r="WLV37" s="66"/>
      <c r="WLW37" s="66"/>
      <c r="WLX37" s="66"/>
      <c r="WLY37" s="66"/>
      <c r="WLZ37" s="66"/>
      <c r="WMA37" s="66"/>
      <c r="WMB37" s="66"/>
      <c r="WMC37" s="66"/>
      <c r="WMD37" s="66"/>
      <c r="WME37" s="66"/>
      <c r="WMF37" s="66"/>
      <c r="WMG37" s="66"/>
      <c r="WMH37" s="66"/>
      <c r="WMI37" s="66"/>
      <c r="WMJ37" s="66"/>
      <c r="WMK37" s="66"/>
      <c r="WML37" s="66"/>
      <c r="WMM37" s="66"/>
      <c r="WMN37" s="66"/>
      <c r="WMO37" s="66"/>
      <c r="WMP37" s="66"/>
      <c r="WMQ37" s="66"/>
      <c r="WMR37" s="66"/>
      <c r="WMS37" s="66"/>
      <c r="WMT37" s="66"/>
      <c r="WMU37" s="66"/>
      <c r="WMW37" s="66"/>
      <c r="WMX37" s="66"/>
      <c r="WMY37" s="66"/>
      <c r="WMZ37" s="66"/>
      <c r="WNA37" s="66"/>
      <c r="WNB37" s="66"/>
      <c r="WNC37" s="66"/>
      <c r="WND37" s="66"/>
      <c r="WNE37" s="66"/>
      <c r="WNF37" s="66"/>
      <c r="WNG37" s="66"/>
      <c r="WNH37" s="66"/>
      <c r="WNI37" s="66"/>
      <c r="WNL37" s="66"/>
      <c r="WNO37" s="66"/>
      <c r="WNR37" s="66"/>
      <c r="WNU37" s="66"/>
      <c r="WNX37" s="66"/>
      <c r="WOA37" s="66"/>
      <c r="WOJ37" s="66"/>
      <c r="WOM37" s="66"/>
      <c r="WOP37" s="66"/>
      <c r="WOS37" s="66"/>
      <c r="WPB37" s="66"/>
      <c r="WPH37" s="66"/>
      <c r="WPK37" s="66"/>
      <c r="WPN37" s="66"/>
      <c r="WPQ37" s="66"/>
      <c r="WPW37" s="66"/>
      <c r="WQF37" s="66"/>
      <c r="WQH37" s="66"/>
      <c r="WQI37" s="66"/>
      <c r="WQK37" s="66"/>
      <c r="WQN37" s="66"/>
      <c r="WQQ37" s="66"/>
      <c r="WQT37" s="66"/>
      <c r="WQW37" s="66"/>
      <c r="WQZ37" s="66"/>
      <c r="WRB37" s="66"/>
      <c r="WRD37" s="66"/>
      <c r="WRG37" s="66"/>
      <c r="WRJ37" s="66"/>
      <c r="WRM37" s="66"/>
      <c r="WRP37" s="66"/>
      <c r="WRS37" s="66"/>
      <c r="WRV37" s="66"/>
      <c r="WRY37" s="66"/>
      <c r="WSA37" s="66"/>
      <c r="WSD37" s="66"/>
      <c r="WSJ37" s="66"/>
      <c r="WSP37" s="66"/>
      <c r="WSS37" s="66"/>
      <c r="WSU37" s="66"/>
      <c r="WSW37" s="66"/>
      <c r="WSX37" s="66"/>
      <c r="WSY37" s="66"/>
      <c r="WSZ37" s="66"/>
      <c r="WTA37" s="66"/>
      <c r="WTB37" s="66"/>
      <c r="WTT37" s="66"/>
      <c r="WTU37" s="66"/>
      <c r="WTX37" s="66"/>
      <c r="WUA37" s="66"/>
      <c r="WUC37" s="66"/>
      <c r="WUE37" s="66"/>
      <c r="WUH37" s="66"/>
      <c r="WUK37" s="66"/>
      <c r="WUN37" s="66"/>
      <c r="WUR37" s="66"/>
      <c r="WUU37" s="66"/>
      <c r="WUX37" s="66"/>
      <c r="WVF37" s="66"/>
    </row>
    <row r="38" spans="1:1022 1034:2046 2058:3070 3082:4094 4106:5118 5130:6142 6154:7166 7178:8190 8202:9214 9226:10238 10250:11262 11274:12286 12298:13310 13322:14334 14346:15358 15370:16126" s="50" customFormat="1" ht="20.25" customHeight="1">
      <c r="A38" s="7" t="s">
        <v>41</v>
      </c>
      <c r="B38" s="76" t="s">
        <v>338</v>
      </c>
      <c r="C38" s="4">
        <v>2</v>
      </c>
      <c r="D38" s="48">
        <f>_xlfn.IFNA(VLOOKUP(A38,'2.2'!A47:C339,3,),)</f>
        <v>11000</v>
      </c>
      <c r="E38" s="69">
        <f t="shared" si="0"/>
        <v>22000</v>
      </c>
      <c r="F38" s="51">
        <v>84</v>
      </c>
      <c r="G38" s="51"/>
      <c r="H38" s="29"/>
      <c r="I38" s="62">
        <v>8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Z38" s="66"/>
      <c r="BC38" s="66"/>
      <c r="BF38" s="66"/>
      <c r="BI38" s="66"/>
      <c r="BL38" s="66"/>
      <c r="BO38" s="66"/>
      <c r="BX38" s="66"/>
      <c r="CA38" s="66"/>
      <c r="CD38" s="66"/>
      <c r="CG38" s="66"/>
      <c r="CP38" s="66"/>
      <c r="CV38" s="66"/>
      <c r="CY38" s="66"/>
      <c r="DB38" s="66"/>
      <c r="DE38" s="66"/>
      <c r="DK38" s="66"/>
      <c r="DT38" s="66"/>
      <c r="DV38" s="66"/>
      <c r="DW38" s="66"/>
      <c r="DY38" s="66"/>
      <c r="EB38" s="66"/>
      <c r="EE38" s="66"/>
      <c r="EH38" s="66"/>
      <c r="EK38" s="66"/>
      <c r="EN38" s="66"/>
      <c r="EP38" s="66"/>
      <c r="ER38" s="66"/>
      <c r="EU38" s="66"/>
      <c r="EX38" s="66"/>
      <c r="FA38" s="66"/>
      <c r="FD38" s="66"/>
      <c r="FG38" s="66"/>
      <c r="FJ38" s="66"/>
      <c r="FM38" s="66"/>
      <c r="FO38" s="66"/>
      <c r="FR38" s="66"/>
      <c r="FX38" s="66"/>
      <c r="GD38" s="66"/>
      <c r="GG38" s="66"/>
      <c r="GI38" s="66"/>
      <c r="GK38" s="66"/>
      <c r="GL38" s="66"/>
      <c r="GM38" s="66"/>
      <c r="GN38" s="66"/>
      <c r="GO38" s="66"/>
      <c r="GP38" s="66"/>
      <c r="HH38" s="66"/>
      <c r="HI38" s="66"/>
      <c r="HL38" s="66"/>
      <c r="HO38" s="66"/>
      <c r="HQ38" s="66"/>
      <c r="HS38" s="66"/>
      <c r="HV38" s="66"/>
      <c r="HY38" s="66"/>
      <c r="IB38" s="66"/>
      <c r="IF38" s="66"/>
      <c r="II38" s="66"/>
      <c r="IL38" s="66"/>
      <c r="IT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66"/>
      <c r="JX38" s="66"/>
      <c r="JY38" s="66"/>
      <c r="JZ38" s="66"/>
      <c r="KA38" s="66"/>
      <c r="KB38" s="66"/>
      <c r="KC38" s="66"/>
      <c r="KD38" s="66"/>
      <c r="KE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V38" s="66"/>
      <c r="KY38" s="66"/>
      <c r="LB38" s="66"/>
      <c r="LE38" s="66"/>
      <c r="LH38" s="66"/>
      <c r="LK38" s="66"/>
      <c r="LT38" s="66"/>
      <c r="LW38" s="66"/>
      <c r="LZ38" s="66"/>
      <c r="MC38" s="66"/>
      <c r="ML38" s="66"/>
      <c r="MR38" s="66"/>
      <c r="MU38" s="66"/>
      <c r="MX38" s="66"/>
      <c r="NA38" s="66"/>
      <c r="NG38" s="66"/>
      <c r="NP38" s="66"/>
      <c r="NR38" s="66"/>
      <c r="NS38" s="66"/>
      <c r="NU38" s="66"/>
      <c r="NX38" s="66"/>
      <c r="OA38" s="66"/>
      <c r="OD38" s="66"/>
      <c r="OG38" s="66"/>
      <c r="OJ38" s="66"/>
      <c r="OL38" s="66"/>
      <c r="ON38" s="66"/>
      <c r="OQ38" s="66"/>
      <c r="OT38" s="66"/>
      <c r="OW38" s="66"/>
      <c r="OZ38" s="66"/>
      <c r="PC38" s="66"/>
      <c r="PF38" s="66"/>
      <c r="PI38" s="66"/>
      <c r="PK38" s="66"/>
      <c r="PN38" s="66"/>
      <c r="PT38" s="66"/>
      <c r="PZ38" s="66"/>
      <c r="QC38" s="66"/>
      <c r="QE38" s="66"/>
      <c r="QG38" s="66"/>
      <c r="QH38" s="66"/>
      <c r="QI38" s="66"/>
      <c r="QJ38" s="66"/>
      <c r="QK38" s="66"/>
      <c r="QL38" s="66"/>
      <c r="RD38" s="66"/>
      <c r="RE38" s="66"/>
      <c r="RH38" s="66"/>
      <c r="RK38" s="66"/>
      <c r="RM38" s="66"/>
      <c r="RO38" s="66"/>
      <c r="RR38" s="66"/>
      <c r="RU38" s="66"/>
      <c r="RX38" s="66"/>
      <c r="SB38" s="66"/>
      <c r="SE38" s="66"/>
      <c r="SH38" s="66"/>
      <c r="SP38" s="66"/>
      <c r="TB38" s="66"/>
      <c r="TC38" s="66"/>
      <c r="TD38" s="66"/>
      <c r="TE38" s="66"/>
      <c r="TF38" s="66"/>
      <c r="TG38" s="66"/>
      <c r="TH38" s="66"/>
      <c r="TI38" s="66"/>
      <c r="TJ38" s="66"/>
      <c r="TK38" s="66"/>
      <c r="TL38" s="66"/>
      <c r="TM38" s="66"/>
      <c r="TN38" s="66"/>
      <c r="TO38" s="66"/>
      <c r="TP38" s="66"/>
      <c r="TQ38" s="66"/>
      <c r="TR38" s="66"/>
      <c r="TS38" s="66"/>
      <c r="TT38" s="66"/>
      <c r="TU38" s="66"/>
      <c r="TV38" s="66"/>
      <c r="TW38" s="66"/>
      <c r="TX38" s="66"/>
      <c r="TY38" s="66"/>
      <c r="TZ38" s="66"/>
      <c r="UA38" s="66"/>
      <c r="UC38" s="66"/>
      <c r="UD38" s="66"/>
      <c r="UE38" s="66"/>
      <c r="UF38" s="66"/>
      <c r="UG38" s="66"/>
      <c r="UH38" s="66"/>
      <c r="UI38" s="66"/>
      <c r="UJ38" s="66"/>
      <c r="UK38" s="66"/>
      <c r="UL38" s="66"/>
      <c r="UM38" s="66"/>
      <c r="UN38" s="66"/>
      <c r="UO38" s="66"/>
      <c r="UR38" s="66"/>
      <c r="UU38" s="66"/>
      <c r="UX38" s="66"/>
      <c r="VA38" s="66"/>
      <c r="VD38" s="66"/>
      <c r="VG38" s="66"/>
      <c r="VP38" s="66"/>
      <c r="VS38" s="66"/>
      <c r="VV38" s="66"/>
      <c r="VY38" s="66"/>
      <c r="WH38" s="66"/>
      <c r="WN38" s="66"/>
      <c r="WQ38" s="66"/>
      <c r="WT38" s="66"/>
      <c r="WW38" s="66"/>
      <c r="XC38" s="66"/>
      <c r="XL38" s="66"/>
      <c r="XN38" s="66"/>
      <c r="XO38" s="66"/>
      <c r="XQ38" s="66"/>
      <c r="XT38" s="66"/>
      <c r="XW38" s="66"/>
      <c r="XZ38" s="66"/>
      <c r="YC38" s="66"/>
      <c r="YF38" s="66"/>
      <c r="YH38" s="66"/>
      <c r="YJ38" s="66"/>
      <c r="YM38" s="66"/>
      <c r="YP38" s="66"/>
      <c r="YS38" s="66"/>
      <c r="YV38" s="66"/>
      <c r="YY38" s="66"/>
      <c r="ZB38" s="66"/>
      <c r="ZE38" s="66"/>
      <c r="ZG38" s="66"/>
      <c r="ZJ38" s="66"/>
      <c r="ZP38" s="66"/>
      <c r="ZV38" s="66"/>
      <c r="ZY38" s="66"/>
      <c r="AAA38" s="66"/>
      <c r="AAC38" s="66"/>
      <c r="AAD38" s="66"/>
      <c r="AAE38" s="66"/>
      <c r="AAF38" s="66"/>
      <c r="AAG38" s="66"/>
      <c r="AAH38" s="66"/>
      <c r="AAZ38" s="66"/>
      <c r="ABA38" s="66"/>
      <c r="ABD38" s="66"/>
      <c r="ABG38" s="66"/>
      <c r="ABI38" s="66"/>
      <c r="ABK38" s="66"/>
      <c r="ABN38" s="66"/>
      <c r="ABQ38" s="66"/>
      <c r="ABT38" s="66"/>
      <c r="ABX38" s="66"/>
      <c r="ACA38" s="66"/>
      <c r="ACD38" s="66"/>
      <c r="ACL38" s="66"/>
      <c r="ACX38" s="66"/>
      <c r="ACY38" s="66"/>
      <c r="ACZ38" s="66"/>
      <c r="ADA38" s="66"/>
      <c r="ADB38" s="66"/>
      <c r="ADC38" s="66"/>
      <c r="ADD38" s="66"/>
      <c r="ADE38" s="66"/>
      <c r="ADF38" s="66"/>
      <c r="ADG38" s="66"/>
      <c r="ADH38" s="66"/>
      <c r="ADI38" s="66"/>
      <c r="ADJ38" s="66"/>
      <c r="ADK38" s="66"/>
      <c r="ADL38" s="66"/>
      <c r="ADM38" s="66"/>
      <c r="ADN38" s="66"/>
      <c r="ADO38" s="66"/>
      <c r="ADP38" s="66"/>
      <c r="ADQ38" s="66"/>
      <c r="ADR38" s="66"/>
      <c r="ADS38" s="66"/>
      <c r="ADT38" s="66"/>
      <c r="ADU38" s="66"/>
      <c r="ADV38" s="66"/>
      <c r="ADW38" s="66"/>
      <c r="ADY38" s="66"/>
      <c r="ADZ38" s="66"/>
      <c r="AEA38" s="66"/>
      <c r="AEB38" s="66"/>
      <c r="AEC38" s="66"/>
      <c r="AED38" s="66"/>
      <c r="AEE38" s="66"/>
      <c r="AEF38" s="66"/>
      <c r="AEG38" s="66"/>
      <c r="AEH38" s="66"/>
      <c r="AEI38" s="66"/>
      <c r="AEJ38" s="66"/>
      <c r="AEK38" s="66"/>
      <c r="AEN38" s="66"/>
      <c r="AEQ38" s="66"/>
      <c r="AET38" s="66"/>
      <c r="AEW38" s="66"/>
      <c r="AEZ38" s="66"/>
      <c r="AFC38" s="66"/>
      <c r="AFL38" s="66"/>
      <c r="AFO38" s="66"/>
      <c r="AFR38" s="66"/>
      <c r="AFU38" s="66"/>
      <c r="AGD38" s="66"/>
      <c r="AGJ38" s="66"/>
      <c r="AGM38" s="66"/>
      <c r="AGP38" s="66"/>
      <c r="AGS38" s="66"/>
      <c r="AGY38" s="66"/>
      <c r="AHH38" s="66"/>
      <c r="AHJ38" s="66"/>
      <c r="AHK38" s="66"/>
      <c r="AHM38" s="66"/>
      <c r="AHP38" s="66"/>
      <c r="AHS38" s="66"/>
      <c r="AHV38" s="66"/>
      <c r="AHY38" s="66"/>
      <c r="AIB38" s="66"/>
      <c r="AID38" s="66"/>
      <c r="AIF38" s="66"/>
      <c r="AII38" s="66"/>
      <c r="AIL38" s="66"/>
      <c r="AIO38" s="66"/>
      <c r="AIR38" s="66"/>
      <c r="AIU38" s="66"/>
      <c r="AIX38" s="66"/>
      <c r="AJA38" s="66"/>
      <c r="AJC38" s="66"/>
      <c r="AJF38" s="66"/>
      <c r="AJL38" s="66"/>
      <c r="AJR38" s="66"/>
      <c r="AJU38" s="66"/>
      <c r="AJW38" s="66"/>
      <c r="AJY38" s="66"/>
      <c r="AJZ38" s="66"/>
      <c r="AKA38" s="66"/>
      <c r="AKB38" s="66"/>
      <c r="AKC38" s="66"/>
      <c r="AKD38" s="66"/>
      <c r="AKV38" s="66"/>
      <c r="AKW38" s="66"/>
      <c r="AKZ38" s="66"/>
      <c r="ALC38" s="66"/>
      <c r="ALE38" s="66"/>
      <c r="ALG38" s="66"/>
      <c r="ALJ38" s="66"/>
      <c r="ALM38" s="66"/>
      <c r="ALP38" s="66"/>
      <c r="ALT38" s="66"/>
      <c r="ALW38" s="66"/>
      <c r="ALZ38" s="66"/>
      <c r="AMH38" s="66"/>
      <c r="AMT38" s="66"/>
      <c r="AMU38" s="66"/>
      <c r="AMV38" s="66"/>
      <c r="AMW38" s="66"/>
      <c r="AMX38" s="66"/>
      <c r="AMY38" s="66"/>
      <c r="AMZ38" s="66"/>
      <c r="ANA38" s="66"/>
      <c r="ANB38" s="66"/>
      <c r="ANC38" s="66"/>
      <c r="AND38" s="66"/>
      <c r="ANE38" s="66"/>
      <c r="ANF38" s="66"/>
      <c r="ANG38" s="66"/>
      <c r="ANH38" s="66"/>
      <c r="ANI38" s="66"/>
      <c r="ANJ38" s="66"/>
      <c r="ANK38" s="66"/>
      <c r="ANL38" s="66"/>
      <c r="ANM38" s="66"/>
      <c r="ANN38" s="66"/>
      <c r="ANO38" s="66"/>
      <c r="ANP38" s="66"/>
      <c r="ANQ38" s="66"/>
      <c r="ANR38" s="66"/>
      <c r="ANS38" s="66"/>
      <c r="ANU38" s="66"/>
      <c r="ANV38" s="66"/>
      <c r="ANW38" s="66"/>
      <c r="ANX38" s="66"/>
      <c r="ANY38" s="66"/>
      <c r="ANZ38" s="66"/>
      <c r="AOA38" s="66"/>
      <c r="AOB38" s="66"/>
      <c r="AOC38" s="66"/>
      <c r="AOD38" s="66"/>
      <c r="AOE38" s="66"/>
      <c r="AOF38" s="66"/>
      <c r="AOG38" s="66"/>
      <c r="AOJ38" s="66"/>
      <c r="AOM38" s="66"/>
      <c r="AOP38" s="66"/>
      <c r="AOS38" s="66"/>
      <c r="AOV38" s="66"/>
      <c r="AOY38" s="66"/>
      <c r="APH38" s="66"/>
      <c r="APK38" s="66"/>
      <c r="APN38" s="66"/>
      <c r="APQ38" s="66"/>
      <c r="APZ38" s="66"/>
      <c r="AQF38" s="66"/>
      <c r="AQI38" s="66"/>
      <c r="AQL38" s="66"/>
      <c r="AQO38" s="66"/>
      <c r="AQU38" s="66"/>
      <c r="ARD38" s="66"/>
      <c r="ARF38" s="66"/>
      <c r="ARG38" s="66"/>
      <c r="ARI38" s="66"/>
      <c r="ARL38" s="66"/>
      <c r="ARO38" s="66"/>
      <c r="ARR38" s="66"/>
      <c r="ARU38" s="66"/>
      <c r="ARX38" s="66"/>
      <c r="ARZ38" s="66"/>
      <c r="ASB38" s="66"/>
      <c r="ASE38" s="66"/>
      <c r="ASH38" s="66"/>
      <c r="ASK38" s="66"/>
      <c r="ASN38" s="66"/>
      <c r="ASQ38" s="66"/>
      <c r="AST38" s="66"/>
      <c r="ASW38" s="66"/>
      <c r="ASY38" s="66"/>
      <c r="ATB38" s="66"/>
      <c r="ATH38" s="66"/>
      <c r="ATN38" s="66"/>
      <c r="ATQ38" s="66"/>
      <c r="ATS38" s="66"/>
      <c r="ATU38" s="66"/>
      <c r="ATV38" s="66"/>
      <c r="ATW38" s="66"/>
      <c r="ATX38" s="66"/>
      <c r="ATY38" s="66"/>
      <c r="ATZ38" s="66"/>
      <c r="AUR38" s="66"/>
      <c r="AUS38" s="66"/>
      <c r="AUV38" s="66"/>
      <c r="AUY38" s="66"/>
      <c r="AVA38" s="66"/>
      <c r="AVC38" s="66"/>
      <c r="AVF38" s="66"/>
      <c r="AVI38" s="66"/>
      <c r="AVL38" s="66"/>
      <c r="AVP38" s="66"/>
      <c r="AVS38" s="66"/>
      <c r="AVV38" s="66"/>
      <c r="AWD38" s="66"/>
      <c r="AWP38" s="66"/>
      <c r="AWQ38" s="66"/>
      <c r="AWR38" s="66"/>
      <c r="AWS38" s="66"/>
      <c r="AWT38" s="66"/>
      <c r="AWU38" s="66"/>
      <c r="AWV38" s="66"/>
      <c r="AWW38" s="66"/>
      <c r="AWX38" s="66"/>
      <c r="AWY38" s="66"/>
      <c r="AWZ38" s="66"/>
      <c r="AXA38" s="66"/>
      <c r="AXB38" s="66"/>
      <c r="AXC38" s="66"/>
      <c r="AXD38" s="66"/>
      <c r="AXE38" s="66"/>
      <c r="AXF38" s="66"/>
      <c r="AXG38" s="66"/>
      <c r="AXH38" s="66"/>
      <c r="AXI38" s="66"/>
      <c r="AXJ38" s="66"/>
      <c r="AXK38" s="66"/>
      <c r="AXL38" s="66"/>
      <c r="AXM38" s="66"/>
      <c r="AXN38" s="66"/>
      <c r="AXO38" s="66"/>
      <c r="AXQ38" s="66"/>
      <c r="AXR38" s="66"/>
      <c r="AXS38" s="66"/>
      <c r="AXT38" s="66"/>
      <c r="AXU38" s="66"/>
      <c r="AXV38" s="66"/>
      <c r="AXW38" s="66"/>
      <c r="AXX38" s="66"/>
      <c r="AXY38" s="66"/>
      <c r="AXZ38" s="66"/>
      <c r="AYA38" s="66"/>
      <c r="AYB38" s="66"/>
      <c r="AYC38" s="66"/>
      <c r="AYF38" s="66"/>
      <c r="AYI38" s="66"/>
      <c r="AYL38" s="66"/>
      <c r="AYO38" s="66"/>
      <c r="AYR38" s="66"/>
      <c r="AYU38" s="66"/>
      <c r="AZD38" s="66"/>
      <c r="AZG38" s="66"/>
      <c r="AZJ38" s="66"/>
      <c r="AZM38" s="66"/>
      <c r="AZV38" s="66"/>
      <c r="BAB38" s="66"/>
      <c r="BAE38" s="66"/>
      <c r="BAH38" s="66"/>
      <c r="BAK38" s="66"/>
      <c r="BAQ38" s="66"/>
      <c r="BAZ38" s="66"/>
      <c r="BBB38" s="66"/>
      <c r="BBC38" s="66"/>
      <c r="BBE38" s="66"/>
      <c r="BBH38" s="66"/>
      <c r="BBK38" s="66"/>
      <c r="BBN38" s="66"/>
      <c r="BBQ38" s="66"/>
      <c r="BBT38" s="66"/>
      <c r="BBV38" s="66"/>
      <c r="BBX38" s="66"/>
      <c r="BCA38" s="66"/>
      <c r="BCD38" s="66"/>
      <c r="BCG38" s="66"/>
      <c r="BCJ38" s="66"/>
      <c r="BCM38" s="66"/>
      <c r="BCP38" s="66"/>
      <c r="BCS38" s="66"/>
      <c r="BCU38" s="66"/>
      <c r="BCX38" s="66"/>
      <c r="BDD38" s="66"/>
      <c r="BDJ38" s="66"/>
      <c r="BDM38" s="66"/>
      <c r="BDO38" s="66"/>
      <c r="BDQ38" s="66"/>
      <c r="BDR38" s="66"/>
      <c r="BDS38" s="66"/>
      <c r="BDT38" s="66"/>
      <c r="BDU38" s="66"/>
      <c r="BDV38" s="66"/>
      <c r="BEN38" s="66"/>
      <c r="BEO38" s="66"/>
      <c r="BER38" s="66"/>
      <c r="BEU38" s="66"/>
      <c r="BEW38" s="66"/>
      <c r="BEY38" s="66"/>
      <c r="BFB38" s="66"/>
      <c r="BFE38" s="66"/>
      <c r="BFH38" s="66"/>
      <c r="BFL38" s="66"/>
      <c r="BFO38" s="66"/>
      <c r="BFR38" s="66"/>
      <c r="BFZ38" s="66"/>
      <c r="BGL38" s="66"/>
      <c r="BGM38" s="66"/>
      <c r="BGN38" s="66"/>
      <c r="BGO38" s="66"/>
      <c r="BGP38" s="66"/>
      <c r="BGQ38" s="66"/>
      <c r="BGR38" s="66"/>
      <c r="BGS38" s="66"/>
      <c r="BGT38" s="66"/>
      <c r="BGU38" s="66"/>
      <c r="BGV38" s="66"/>
      <c r="BGW38" s="66"/>
      <c r="BGX38" s="66"/>
      <c r="BGY38" s="66"/>
      <c r="BGZ38" s="66"/>
      <c r="BHA38" s="66"/>
      <c r="BHB38" s="66"/>
      <c r="BHC38" s="66"/>
      <c r="BHD38" s="66"/>
      <c r="BHE38" s="66"/>
      <c r="BHF38" s="66"/>
      <c r="BHG38" s="66"/>
      <c r="BHH38" s="66"/>
      <c r="BHI38" s="66"/>
      <c r="BHJ38" s="66"/>
      <c r="BHK38" s="66"/>
      <c r="BHM38" s="66"/>
      <c r="BHN38" s="66"/>
      <c r="BHO38" s="66"/>
      <c r="BHP38" s="66"/>
      <c r="BHQ38" s="66"/>
      <c r="BHR38" s="66"/>
      <c r="BHS38" s="66"/>
      <c r="BHT38" s="66"/>
      <c r="BHU38" s="66"/>
      <c r="BHV38" s="66"/>
      <c r="BHW38" s="66"/>
      <c r="BHX38" s="66"/>
      <c r="BHY38" s="66"/>
      <c r="BIB38" s="66"/>
      <c r="BIE38" s="66"/>
      <c r="BIH38" s="66"/>
      <c r="BIK38" s="66"/>
      <c r="BIN38" s="66"/>
      <c r="BIQ38" s="66"/>
      <c r="BIZ38" s="66"/>
      <c r="BJC38" s="66"/>
      <c r="BJF38" s="66"/>
      <c r="BJI38" s="66"/>
      <c r="BJR38" s="66"/>
      <c r="BJX38" s="66"/>
      <c r="BKA38" s="66"/>
      <c r="BKD38" s="66"/>
      <c r="BKG38" s="66"/>
      <c r="BKM38" s="66"/>
      <c r="BKV38" s="66"/>
      <c r="BKX38" s="66"/>
      <c r="BKY38" s="66"/>
      <c r="BLA38" s="66"/>
      <c r="BLD38" s="66"/>
      <c r="BLG38" s="66"/>
      <c r="BLJ38" s="66"/>
      <c r="BLM38" s="66"/>
      <c r="BLP38" s="66"/>
      <c r="BLR38" s="66"/>
      <c r="BLT38" s="66"/>
      <c r="BLW38" s="66"/>
      <c r="BLZ38" s="66"/>
      <c r="BMC38" s="66"/>
      <c r="BMF38" s="66"/>
      <c r="BMI38" s="66"/>
      <c r="BML38" s="66"/>
      <c r="BMO38" s="66"/>
      <c r="BMQ38" s="66"/>
      <c r="BMT38" s="66"/>
      <c r="BMZ38" s="66"/>
      <c r="BNF38" s="66"/>
      <c r="BNI38" s="66"/>
      <c r="BNK38" s="66"/>
      <c r="BNM38" s="66"/>
      <c r="BNN38" s="66"/>
      <c r="BNO38" s="66"/>
      <c r="BNP38" s="66"/>
      <c r="BNQ38" s="66"/>
      <c r="BNR38" s="66"/>
      <c r="BOJ38" s="66"/>
      <c r="BOK38" s="66"/>
      <c r="BON38" s="66"/>
      <c r="BOQ38" s="66"/>
      <c r="BOS38" s="66"/>
      <c r="BOU38" s="66"/>
      <c r="BOX38" s="66"/>
      <c r="BPA38" s="66"/>
      <c r="BPD38" s="66"/>
      <c r="BPH38" s="66"/>
      <c r="BPK38" s="66"/>
      <c r="BPN38" s="66"/>
      <c r="BPV38" s="66"/>
      <c r="BQH38" s="66"/>
      <c r="BQI38" s="66"/>
      <c r="BQJ38" s="66"/>
      <c r="BQK38" s="66"/>
      <c r="BQL38" s="66"/>
      <c r="BQM38" s="66"/>
      <c r="BQN38" s="66"/>
      <c r="BQO38" s="66"/>
      <c r="BQP38" s="66"/>
      <c r="BQQ38" s="66"/>
      <c r="BQR38" s="66"/>
      <c r="BQS38" s="66"/>
      <c r="BQT38" s="66"/>
      <c r="BQU38" s="66"/>
      <c r="BQV38" s="66"/>
      <c r="BQW38" s="66"/>
      <c r="BQX38" s="66"/>
      <c r="BQY38" s="66"/>
      <c r="BQZ38" s="66"/>
      <c r="BRA38" s="66"/>
      <c r="BRB38" s="66"/>
      <c r="BRC38" s="66"/>
      <c r="BRD38" s="66"/>
      <c r="BRE38" s="66"/>
      <c r="BRF38" s="66"/>
      <c r="BRG38" s="66"/>
      <c r="BRI38" s="66"/>
      <c r="BRJ38" s="66"/>
      <c r="BRK38" s="66"/>
      <c r="BRL38" s="66"/>
      <c r="BRM38" s="66"/>
      <c r="BRN38" s="66"/>
      <c r="BRO38" s="66"/>
      <c r="BRP38" s="66"/>
      <c r="BRQ38" s="66"/>
      <c r="BRR38" s="66"/>
      <c r="BRS38" s="66"/>
      <c r="BRT38" s="66"/>
      <c r="BRU38" s="66"/>
      <c r="BRX38" s="66"/>
      <c r="BSA38" s="66"/>
      <c r="BSD38" s="66"/>
      <c r="BSG38" s="66"/>
      <c r="BSJ38" s="66"/>
      <c r="BSM38" s="66"/>
      <c r="BSV38" s="66"/>
      <c r="BSY38" s="66"/>
      <c r="BTB38" s="66"/>
      <c r="BTE38" s="66"/>
      <c r="BTN38" s="66"/>
      <c r="BTT38" s="66"/>
      <c r="BTW38" s="66"/>
      <c r="BTZ38" s="66"/>
      <c r="BUC38" s="66"/>
      <c r="BUI38" s="66"/>
      <c r="BUR38" s="66"/>
      <c r="BUT38" s="66"/>
      <c r="BUU38" s="66"/>
      <c r="BUW38" s="66"/>
      <c r="BUZ38" s="66"/>
      <c r="BVC38" s="66"/>
      <c r="BVF38" s="66"/>
      <c r="BVI38" s="66"/>
      <c r="BVL38" s="66"/>
      <c r="BVN38" s="66"/>
      <c r="BVP38" s="66"/>
      <c r="BVS38" s="66"/>
      <c r="BVV38" s="66"/>
      <c r="BVY38" s="66"/>
      <c r="BWB38" s="66"/>
      <c r="BWE38" s="66"/>
      <c r="BWH38" s="66"/>
      <c r="BWK38" s="66"/>
      <c r="BWM38" s="66"/>
      <c r="BWP38" s="66"/>
      <c r="BWV38" s="66"/>
      <c r="BXB38" s="66"/>
      <c r="BXE38" s="66"/>
      <c r="BXG38" s="66"/>
      <c r="BXI38" s="66"/>
      <c r="BXJ38" s="66"/>
      <c r="BXK38" s="66"/>
      <c r="BXL38" s="66"/>
      <c r="BXM38" s="66"/>
      <c r="BXN38" s="66"/>
      <c r="BYF38" s="66"/>
      <c r="BYG38" s="66"/>
      <c r="BYJ38" s="66"/>
      <c r="BYM38" s="66"/>
      <c r="BYO38" s="66"/>
      <c r="BYQ38" s="66"/>
      <c r="BYT38" s="66"/>
      <c r="BYW38" s="66"/>
      <c r="BYZ38" s="66"/>
      <c r="BZD38" s="66"/>
      <c r="BZG38" s="66"/>
      <c r="BZJ38" s="66"/>
      <c r="BZR38" s="66"/>
      <c r="CAD38" s="66"/>
      <c r="CAE38" s="66"/>
      <c r="CAF38" s="66"/>
      <c r="CAG38" s="66"/>
      <c r="CAH38" s="66"/>
      <c r="CAI38" s="66"/>
      <c r="CAJ38" s="66"/>
      <c r="CAK38" s="66"/>
      <c r="CAL38" s="66"/>
      <c r="CAM38" s="66"/>
      <c r="CAN38" s="66"/>
      <c r="CAO38" s="66"/>
      <c r="CAP38" s="66"/>
      <c r="CAQ38" s="66"/>
      <c r="CAR38" s="66"/>
      <c r="CAS38" s="66"/>
      <c r="CAT38" s="66"/>
      <c r="CAU38" s="66"/>
      <c r="CAV38" s="66"/>
      <c r="CAW38" s="66"/>
      <c r="CAX38" s="66"/>
      <c r="CAY38" s="66"/>
      <c r="CAZ38" s="66"/>
      <c r="CBA38" s="66"/>
      <c r="CBB38" s="66"/>
      <c r="CBC38" s="66"/>
      <c r="CBE38" s="66"/>
      <c r="CBF38" s="66"/>
      <c r="CBG38" s="66"/>
      <c r="CBH38" s="66"/>
      <c r="CBI38" s="66"/>
      <c r="CBJ38" s="66"/>
      <c r="CBK38" s="66"/>
      <c r="CBL38" s="66"/>
      <c r="CBM38" s="66"/>
      <c r="CBN38" s="66"/>
      <c r="CBO38" s="66"/>
      <c r="CBP38" s="66"/>
      <c r="CBQ38" s="66"/>
      <c r="CBT38" s="66"/>
      <c r="CBW38" s="66"/>
      <c r="CBZ38" s="66"/>
      <c r="CCC38" s="66"/>
      <c r="CCF38" s="66"/>
      <c r="CCI38" s="66"/>
      <c r="CCR38" s="66"/>
      <c r="CCU38" s="66"/>
      <c r="CCX38" s="66"/>
      <c r="CDA38" s="66"/>
      <c r="CDJ38" s="66"/>
      <c r="CDP38" s="66"/>
      <c r="CDS38" s="66"/>
      <c r="CDV38" s="66"/>
      <c r="CDY38" s="66"/>
      <c r="CEE38" s="66"/>
      <c r="CEN38" s="66"/>
      <c r="CEP38" s="66"/>
      <c r="CEQ38" s="66"/>
      <c r="CES38" s="66"/>
      <c r="CEV38" s="66"/>
      <c r="CEY38" s="66"/>
      <c r="CFB38" s="66"/>
      <c r="CFE38" s="66"/>
      <c r="CFH38" s="66"/>
      <c r="CFJ38" s="66"/>
      <c r="CFL38" s="66"/>
      <c r="CFO38" s="66"/>
      <c r="CFR38" s="66"/>
      <c r="CFU38" s="66"/>
      <c r="CFX38" s="66"/>
      <c r="CGA38" s="66"/>
      <c r="CGD38" s="66"/>
      <c r="CGG38" s="66"/>
      <c r="CGI38" s="66"/>
      <c r="CGL38" s="66"/>
      <c r="CGR38" s="66"/>
      <c r="CGX38" s="66"/>
      <c r="CHA38" s="66"/>
      <c r="CHC38" s="66"/>
      <c r="CHE38" s="66"/>
      <c r="CHF38" s="66"/>
      <c r="CHG38" s="66"/>
      <c r="CHH38" s="66"/>
      <c r="CHI38" s="66"/>
      <c r="CHJ38" s="66"/>
      <c r="CIB38" s="66"/>
      <c r="CIC38" s="66"/>
      <c r="CIF38" s="66"/>
      <c r="CII38" s="66"/>
      <c r="CIK38" s="66"/>
      <c r="CIM38" s="66"/>
      <c r="CIP38" s="66"/>
      <c r="CIS38" s="66"/>
      <c r="CIV38" s="66"/>
      <c r="CIZ38" s="66"/>
      <c r="CJC38" s="66"/>
      <c r="CJF38" s="66"/>
      <c r="CJN38" s="66"/>
      <c r="CJZ38" s="66"/>
      <c r="CKA38" s="66"/>
      <c r="CKB38" s="66"/>
      <c r="CKC38" s="66"/>
      <c r="CKD38" s="66"/>
      <c r="CKE38" s="66"/>
      <c r="CKF38" s="66"/>
      <c r="CKG38" s="66"/>
      <c r="CKH38" s="66"/>
      <c r="CKI38" s="66"/>
      <c r="CKJ38" s="66"/>
      <c r="CKK38" s="66"/>
      <c r="CKL38" s="66"/>
      <c r="CKM38" s="66"/>
      <c r="CKN38" s="66"/>
      <c r="CKO38" s="66"/>
      <c r="CKP38" s="66"/>
      <c r="CKQ38" s="66"/>
      <c r="CKR38" s="66"/>
      <c r="CKS38" s="66"/>
      <c r="CKT38" s="66"/>
      <c r="CKU38" s="66"/>
      <c r="CKV38" s="66"/>
      <c r="CKW38" s="66"/>
      <c r="CKX38" s="66"/>
      <c r="CKY38" s="66"/>
      <c r="CLA38" s="66"/>
      <c r="CLB38" s="66"/>
      <c r="CLC38" s="66"/>
      <c r="CLD38" s="66"/>
      <c r="CLE38" s="66"/>
      <c r="CLF38" s="66"/>
      <c r="CLG38" s="66"/>
      <c r="CLH38" s="66"/>
      <c r="CLI38" s="66"/>
      <c r="CLJ38" s="66"/>
      <c r="CLK38" s="66"/>
      <c r="CLL38" s="66"/>
      <c r="CLM38" s="66"/>
      <c r="CLP38" s="66"/>
      <c r="CLS38" s="66"/>
      <c r="CLV38" s="66"/>
      <c r="CLY38" s="66"/>
      <c r="CMB38" s="66"/>
      <c r="CME38" s="66"/>
      <c r="CMN38" s="66"/>
      <c r="CMQ38" s="66"/>
      <c r="CMT38" s="66"/>
      <c r="CMW38" s="66"/>
      <c r="CNF38" s="66"/>
      <c r="CNL38" s="66"/>
      <c r="CNO38" s="66"/>
      <c r="CNR38" s="66"/>
      <c r="CNU38" s="66"/>
      <c r="COA38" s="66"/>
      <c r="COJ38" s="66"/>
      <c r="COL38" s="66"/>
      <c r="COM38" s="66"/>
      <c r="COO38" s="66"/>
      <c r="COR38" s="66"/>
      <c r="COU38" s="66"/>
      <c r="COX38" s="66"/>
      <c r="CPA38" s="66"/>
      <c r="CPD38" s="66"/>
      <c r="CPF38" s="66"/>
      <c r="CPH38" s="66"/>
      <c r="CPK38" s="66"/>
      <c r="CPN38" s="66"/>
      <c r="CPQ38" s="66"/>
      <c r="CPT38" s="66"/>
      <c r="CPW38" s="66"/>
      <c r="CPZ38" s="66"/>
      <c r="CQC38" s="66"/>
      <c r="CQE38" s="66"/>
      <c r="CQH38" s="66"/>
      <c r="CQN38" s="66"/>
      <c r="CQT38" s="66"/>
      <c r="CQW38" s="66"/>
      <c r="CQY38" s="66"/>
      <c r="CRA38" s="66"/>
      <c r="CRB38" s="66"/>
      <c r="CRC38" s="66"/>
      <c r="CRD38" s="66"/>
      <c r="CRE38" s="66"/>
      <c r="CRF38" s="66"/>
      <c r="CRX38" s="66"/>
      <c r="CRY38" s="66"/>
      <c r="CSB38" s="66"/>
      <c r="CSE38" s="66"/>
      <c r="CSG38" s="66"/>
      <c r="CSI38" s="66"/>
      <c r="CSL38" s="66"/>
      <c r="CSO38" s="66"/>
      <c r="CSR38" s="66"/>
      <c r="CSV38" s="66"/>
      <c r="CSY38" s="66"/>
      <c r="CTB38" s="66"/>
      <c r="CTJ38" s="66"/>
      <c r="CTV38" s="66"/>
      <c r="CTW38" s="66"/>
      <c r="CTX38" s="66"/>
      <c r="CTY38" s="66"/>
      <c r="CTZ38" s="66"/>
      <c r="CUA38" s="66"/>
      <c r="CUB38" s="66"/>
      <c r="CUC38" s="66"/>
      <c r="CUD38" s="66"/>
      <c r="CUE38" s="66"/>
      <c r="CUF38" s="66"/>
      <c r="CUG38" s="66"/>
      <c r="CUH38" s="66"/>
      <c r="CUI38" s="66"/>
      <c r="CUJ38" s="66"/>
      <c r="CUK38" s="66"/>
      <c r="CUL38" s="66"/>
      <c r="CUM38" s="66"/>
      <c r="CUN38" s="66"/>
      <c r="CUO38" s="66"/>
      <c r="CUP38" s="66"/>
      <c r="CUQ38" s="66"/>
      <c r="CUR38" s="66"/>
      <c r="CUS38" s="66"/>
      <c r="CUT38" s="66"/>
      <c r="CUU38" s="66"/>
      <c r="CUW38" s="66"/>
      <c r="CUX38" s="66"/>
      <c r="CUY38" s="66"/>
      <c r="CUZ38" s="66"/>
      <c r="CVA38" s="66"/>
      <c r="CVB38" s="66"/>
      <c r="CVC38" s="66"/>
      <c r="CVD38" s="66"/>
      <c r="CVE38" s="66"/>
      <c r="CVF38" s="66"/>
      <c r="CVG38" s="66"/>
      <c r="CVH38" s="66"/>
      <c r="CVI38" s="66"/>
      <c r="CVL38" s="66"/>
      <c r="CVO38" s="66"/>
      <c r="CVR38" s="66"/>
      <c r="CVU38" s="66"/>
      <c r="CVX38" s="66"/>
      <c r="CWA38" s="66"/>
      <c r="CWJ38" s="66"/>
      <c r="CWM38" s="66"/>
      <c r="CWP38" s="66"/>
      <c r="CWS38" s="66"/>
      <c r="CXB38" s="66"/>
      <c r="CXH38" s="66"/>
      <c r="CXK38" s="66"/>
      <c r="CXN38" s="66"/>
      <c r="CXQ38" s="66"/>
      <c r="CXW38" s="66"/>
      <c r="CYF38" s="66"/>
      <c r="CYH38" s="66"/>
      <c r="CYI38" s="66"/>
      <c r="CYK38" s="66"/>
      <c r="CYN38" s="66"/>
      <c r="CYQ38" s="66"/>
      <c r="CYT38" s="66"/>
      <c r="CYW38" s="66"/>
      <c r="CYZ38" s="66"/>
      <c r="CZB38" s="66"/>
      <c r="CZD38" s="66"/>
      <c r="CZG38" s="66"/>
      <c r="CZJ38" s="66"/>
      <c r="CZM38" s="66"/>
      <c r="CZP38" s="66"/>
      <c r="CZS38" s="66"/>
      <c r="CZV38" s="66"/>
      <c r="CZY38" s="66"/>
      <c r="DAA38" s="66"/>
      <c r="DAD38" s="66"/>
      <c r="DAJ38" s="66"/>
      <c r="DAP38" s="66"/>
      <c r="DAS38" s="66"/>
      <c r="DAU38" s="66"/>
      <c r="DAW38" s="66"/>
      <c r="DAX38" s="66"/>
      <c r="DAY38" s="66"/>
      <c r="DAZ38" s="66"/>
      <c r="DBA38" s="66"/>
      <c r="DBB38" s="66"/>
      <c r="DBT38" s="66"/>
      <c r="DBU38" s="66"/>
      <c r="DBX38" s="66"/>
      <c r="DCA38" s="66"/>
      <c r="DCC38" s="66"/>
      <c r="DCE38" s="66"/>
      <c r="DCH38" s="66"/>
      <c r="DCK38" s="66"/>
      <c r="DCN38" s="66"/>
      <c r="DCR38" s="66"/>
      <c r="DCU38" s="66"/>
      <c r="DCX38" s="66"/>
      <c r="DDF38" s="66"/>
      <c r="DDR38" s="66"/>
      <c r="DDS38" s="66"/>
      <c r="DDT38" s="66"/>
      <c r="DDU38" s="66"/>
      <c r="DDV38" s="66"/>
      <c r="DDW38" s="66"/>
      <c r="DDX38" s="66"/>
      <c r="DDY38" s="66"/>
      <c r="DDZ38" s="66"/>
      <c r="DEA38" s="66"/>
      <c r="DEB38" s="66"/>
      <c r="DEC38" s="66"/>
      <c r="DED38" s="66"/>
      <c r="DEE38" s="66"/>
      <c r="DEF38" s="66"/>
      <c r="DEG38" s="66"/>
      <c r="DEH38" s="66"/>
      <c r="DEI38" s="66"/>
      <c r="DEJ38" s="66"/>
      <c r="DEK38" s="66"/>
      <c r="DEL38" s="66"/>
      <c r="DEM38" s="66"/>
      <c r="DEN38" s="66"/>
      <c r="DEO38" s="66"/>
      <c r="DEP38" s="66"/>
      <c r="DEQ38" s="66"/>
      <c r="DES38" s="66"/>
      <c r="DET38" s="66"/>
      <c r="DEU38" s="66"/>
      <c r="DEV38" s="66"/>
      <c r="DEW38" s="66"/>
      <c r="DEX38" s="66"/>
      <c r="DEY38" s="66"/>
      <c r="DEZ38" s="66"/>
      <c r="DFA38" s="66"/>
      <c r="DFB38" s="66"/>
      <c r="DFC38" s="66"/>
      <c r="DFD38" s="66"/>
      <c r="DFE38" s="66"/>
      <c r="DFH38" s="66"/>
      <c r="DFK38" s="66"/>
      <c r="DFN38" s="66"/>
      <c r="DFQ38" s="66"/>
      <c r="DFT38" s="66"/>
      <c r="DFW38" s="66"/>
      <c r="DGF38" s="66"/>
      <c r="DGI38" s="66"/>
      <c r="DGL38" s="66"/>
      <c r="DGO38" s="66"/>
      <c r="DGX38" s="66"/>
      <c r="DHD38" s="66"/>
      <c r="DHG38" s="66"/>
      <c r="DHJ38" s="66"/>
      <c r="DHM38" s="66"/>
      <c r="DHS38" s="66"/>
      <c r="DIB38" s="66"/>
      <c r="DID38" s="66"/>
      <c r="DIE38" s="66"/>
      <c r="DIG38" s="66"/>
      <c r="DIJ38" s="66"/>
      <c r="DIM38" s="66"/>
      <c r="DIP38" s="66"/>
      <c r="DIS38" s="66"/>
      <c r="DIV38" s="66"/>
      <c r="DIX38" s="66"/>
      <c r="DIZ38" s="66"/>
      <c r="DJC38" s="66"/>
      <c r="DJF38" s="66"/>
      <c r="DJI38" s="66"/>
      <c r="DJL38" s="66"/>
      <c r="DJO38" s="66"/>
      <c r="DJR38" s="66"/>
      <c r="DJU38" s="66"/>
      <c r="DJW38" s="66"/>
      <c r="DJZ38" s="66"/>
      <c r="DKF38" s="66"/>
      <c r="DKL38" s="66"/>
      <c r="DKO38" s="66"/>
      <c r="DKQ38" s="66"/>
      <c r="DKS38" s="66"/>
      <c r="DKT38" s="66"/>
      <c r="DKU38" s="66"/>
      <c r="DKV38" s="66"/>
      <c r="DKW38" s="66"/>
      <c r="DKX38" s="66"/>
      <c r="DLP38" s="66"/>
      <c r="DLQ38" s="66"/>
      <c r="DLT38" s="66"/>
      <c r="DLW38" s="66"/>
      <c r="DLY38" s="66"/>
      <c r="DMA38" s="66"/>
      <c r="DMD38" s="66"/>
      <c r="DMG38" s="66"/>
      <c r="DMJ38" s="66"/>
      <c r="DMN38" s="66"/>
      <c r="DMQ38" s="66"/>
      <c r="DMT38" s="66"/>
      <c r="DNB38" s="66"/>
      <c r="DNN38" s="66"/>
      <c r="DNO38" s="66"/>
      <c r="DNP38" s="66"/>
      <c r="DNQ38" s="66"/>
      <c r="DNR38" s="66"/>
      <c r="DNS38" s="66"/>
      <c r="DNT38" s="66"/>
      <c r="DNU38" s="66"/>
      <c r="DNV38" s="66"/>
      <c r="DNW38" s="66"/>
      <c r="DNX38" s="66"/>
      <c r="DNY38" s="66"/>
      <c r="DNZ38" s="66"/>
      <c r="DOA38" s="66"/>
      <c r="DOB38" s="66"/>
      <c r="DOC38" s="66"/>
      <c r="DOD38" s="66"/>
      <c r="DOE38" s="66"/>
      <c r="DOF38" s="66"/>
      <c r="DOG38" s="66"/>
      <c r="DOH38" s="66"/>
      <c r="DOI38" s="66"/>
      <c r="DOJ38" s="66"/>
      <c r="DOK38" s="66"/>
      <c r="DOL38" s="66"/>
      <c r="DOM38" s="66"/>
      <c r="DOO38" s="66"/>
      <c r="DOP38" s="66"/>
      <c r="DOQ38" s="66"/>
      <c r="DOR38" s="66"/>
      <c r="DOS38" s="66"/>
      <c r="DOT38" s="66"/>
      <c r="DOU38" s="66"/>
      <c r="DOV38" s="66"/>
      <c r="DOW38" s="66"/>
      <c r="DOX38" s="66"/>
      <c r="DOY38" s="66"/>
      <c r="DOZ38" s="66"/>
      <c r="DPA38" s="66"/>
      <c r="DPD38" s="66"/>
      <c r="DPG38" s="66"/>
      <c r="DPJ38" s="66"/>
      <c r="DPM38" s="66"/>
      <c r="DPP38" s="66"/>
      <c r="DPS38" s="66"/>
      <c r="DQB38" s="66"/>
      <c r="DQE38" s="66"/>
      <c r="DQH38" s="66"/>
      <c r="DQK38" s="66"/>
      <c r="DQT38" s="66"/>
      <c r="DQZ38" s="66"/>
      <c r="DRC38" s="66"/>
      <c r="DRF38" s="66"/>
      <c r="DRI38" s="66"/>
      <c r="DRO38" s="66"/>
      <c r="DRX38" s="66"/>
      <c r="DRZ38" s="66"/>
      <c r="DSA38" s="66"/>
      <c r="DSC38" s="66"/>
      <c r="DSF38" s="66"/>
      <c r="DSI38" s="66"/>
      <c r="DSL38" s="66"/>
      <c r="DSO38" s="66"/>
      <c r="DSR38" s="66"/>
      <c r="DST38" s="66"/>
      <c r="DSV38" s="66"/>
      <c r="DSY38" s="66"/>
      <c r="DTB38" s="66"/>
      <c r="DTE38" s="66"/>
      <c r="DTH38" s="66"/>
      <c r="DTK38" s="66"/>
      <c r="DTN38" s="66"/>
      <c r="DTQ38" s="66"/>
      <c r="DTS38" s="66"/>
      <c r="DTV38" s="66"/>
      <c r="DUB38" s="66"/>
      <c r="DUH38" s="66"/>
      <c r="DUK38" s="66"/>
      <c r="DUM38" s="66"/>
      <c r="DUO38" s="66"/>
      <c r="DUP38" s="66"/>
      <c r="DUQ38" s="66"/>
      <c r="DUR38" s="66"/>
      <c r="DUS38" s="66"/>
      <c r="DUT38" s="66"/>
      <c r="DVL38" s="66"/>
      <c r="DVM38" s="66"/>
      <c r="DVP38" s="66"/>
      <c r="DVS38" s="66"/>
      <c r="DVU38" s="66"/>
      <c r="DVW38" s="66"/>
      <c r="DVZ38" s="66"/>
      <c r="DWC38" s="66"/>
      <c r="DWF38" s="66"/>
      <c r="DWJ38" s="66"/>
      <c r="DWM38" s="66"/>
      <c r="DWP38" s="66"/>
      <c r="DWX38" s="66"/>
      <c r="DXJ38" s="66"/>
      <c r="DXK38" s="66"/>
      <c r="DXL38" s="66"/>
      <c r="DXM38" s="66"/>
      <c r="DXN38" s="66"/>
      <c r="DXO38" s="66"/>
      <c r="DXP38" s="66"/>
      <c r="DXQ38" s="66"/>
      <c r="DXR38" s="66"/>
      <c r="DXS38" s="66"/>
      <c r="DXT38" s="66"/>
      <c r="DXU38" s="66"/>
      <c r="DXV38" s="66"/>
      <c r="DXW38" s="66"/>
      <c r="DXX38" s="66"/>
      <c r="DXY38" s="66"/>
      <c r="DXZ38" s="66"/>
      <c r="DYA38" s="66"/>
      <c r="DYB38" s="66"/>
      <c r="DYC38" s="66"/>
      <c r="DYD38" s="66"/>
      <c r="DYE38" s="66"/>
      <c r="DYF38" s="66"/>
      <c r="DYG38" s="66"/>
      <c r="DYH38" s="66"/>
      <c r="DYI38" s="66"/>
      <c r="DYK38" s="66"/>
      <c r="DYL38" s="66"/>
      <c r="DYM38" s="66"/>
      <c r="DYN38" s="66"/>
      <c r="DYO38" s="66"/>
      <c r="DYP38" s="66"/>
      <c r="DYQ38" s="66"/>
      <c r="DYR38" s="66"/>
      <c r="DYS38" s="66"/>
      <c r="DYT38" s="66"/>
      <c r="DYU38" s="66"/>
      <c r="DYV38" s="66"/>
      <c r="DYW38" s="66"/>
      <c r="DYZ38" s="66"/>
      <c r="DZC38" s="66"/>
      <c r="DZF38" s="66"/>
      <c r="DZI38" s="66"/>
      <c r="DZL38" s="66"/>
      <c r="DZO38" s="66"/>
      <c r="DZX38" s="66"/>
      <c r="EAA38" s="66"/>
      <c r="EAD38" s="66"/>
      <c r="EAG38" s="66"/>
      <c r="EAP38" s="66"/>
      <c r="EAV38" s="66"/>
      <c r="EAY38" s="66"/>
      <c r="EBB38" s="66"/>
      <c r="EBE38" s="66"/>
      <c r="EBK38" s="66"/>
      <c r="EBT38" s="66"/>
      <c r="EBV38" s="66"/>
      <c r="EBW38" s="66"/>
      <c r="EBY38" s="66"/>
      <c r="ECB38" s="66"/>
      <c r="ECE38" s="66"/>
      <c r="ECH38" s="66"/>
      <c r="ECK38" s="66"/>
      <c r="ECN38" s="66"/>
      <c r="ECP38" s="66"/>
      <c r="ECR38" s="66"/>
      <c r="ECU38" s="66"/>
      <c r="ECX38" s="66"/>
      <c r="EDA38" s="66"/>
      <c r="EDD38" s="66"/>
      <c r="EDG38" s="66"/>
      <c r="EDJ38" s="66"/>
      <c r="EDM38" s="66"/>
      <c r="EDO38" s="66"/>
      <c r="EDR38" s="66"/>
      <c r="EDX38" s="66"/>
      <c r="EED38" s="66"/>
      <c r="EEG38" s="66"/>
      <c r="EEI38" s="66"/>
      <c r="EEK38" s="66"/>
      <c r="EEL38" s="66"/>
      <c r="EEM38" s="66"/>
      <c r="EEN38" s="66"/>
      <c r="EEO38" s="66"/>
      <c r="EEP38" s="66"/>
      <c r="EFH38" s="66"/>
      <c r="EFI38" s="66"/>
      <c r="EFL38" s="66"/>
      <c r="EFO38" s="66"/>
      <c r="EFQ38" s="66"/>
      <c r="EFS38" s="66"/>
      <c r="EFV38" s="66"/>
      <c r="EFY38" s="66"/>
      <c r="EGB38" s="66"/>
      <c r="EGF38" s="66"/>
      <c r="EGI38" s="66"/>
      <c r="EGL38" s="66"/>
      <c r="EGT38" s="66"/>
      <c r="EHF38" s="66"/>
      <c r="EHG38" s="66"/>
      <c r="EHH38" s="66"/>
      <c r="EHI38" s="66"/>
      <c r="EHJ38" s="66"/>
      <c r="EHK38" s="66"/>
      <c r="EHL38" s="66"/>
      <c r="EHM38" s="66"/>
      <c r="EHN38" s="66"/>
      <c r="EHO38" s="66"/>
      <c r="EHP38" s="66"/>
      <c r="EHQ38" s="66"/>
      <c r="EHR38" s="66"/>
      <c r="EHS38" s="66"/>
      <c r="EHT38" s="66"/>
      <c r="EHU38" s="66"/>
      <c r="EHV38" s="66"/>
      <c r="EHW38" s="66"/>
      <c r="EHX38" s="66"/>
      <c r="EHY38" s="66"/>
      <c r="EHZ38" s="66"/>
      <c r="EIA38" s="66"/>
      <c r="EIB38" s="66"/>
      <c r="EIC38" s="66"/>
      <c r="EID38" s="66"/>
      <c r="EIE38" s="66"/>
      <c r="EIG38" s="66"/>
      <c r="EIH38" s="66"/>
      <c r="EII38" s="66"/>
      <c r="EIJ38" s="66"/>
      <c r="EIK38" s="66"/>
      <c r="EIL38" s="66"/>
      <c r="EIM38" s="66"/>
      <c r="EIN38" s="66"/>
      <c r="EIO38" s="66"/>
      <c r="EIP38" s="66"/>
      <c r="EIQ38" s="66"/>
      <c r="EIR38" s="66"/>
      <c r="EIS38" s="66"/>
      <c r="EIV38" s="66"/>
      <c r="EIY38" s="66"/>
      <c r="EJB38" s="66"/>
      <c r="EJE38" s="66"/>
      <c r="EJH38" s="66"/>
      <c r="EJK38" s="66"/>
      <c r="EJT38" s="66"/>
      <c r="EJW38" s="66"/>
      <c r="EJZ38" s="66"/>
      <c r="EKC38" s="66"/>
      <c r="EKL38" s="66"/>
      <c r="EKR38" s="66"/>
      <c r="EKU38" s="66"/>
      <c r="EKX38" s="66"/>
      <c r="ELA38" s="66"/>
      <c r="ELG38" s="66"/>
      <c r="ELP38" s="66"/>
      <c r="ELR38" s="66"/>
      <c r="ELS38" s="66"/>
      <c r="ELU38" s="66"/>
      <c r="ELX38" s="66"/>
      <c r="EMA38" s="66"/>
      <c r="EMD38" s="66"/>
      <c r="EMG38" s="66"/>
      <c r="EMJ38" s="66"/>
      <c r="EML38" s="66"/>
      <c r="EMN38" s="66"/>
      <c r="EMQ38" s="66"/>
      <c r="EMT38" s="66"/>
      <c r="EMW38" s="66"/>
      <c r="EMZ38" s="66"/>
      <c r="ENC38" s="66"/>
      <c r="ENF38" s="66"/>
      <c r="ENI38" s="66"/>
      <c r="ENK38" s="66"/>
      <c r="ENN38" s="66"/>
      <c r="ENT38" s="66"/>
      <c r="ENZ38" s="66"/>
      <c r="EOC38" s="66"/>
      <c r="EOE38" s="66"/>
      <c r="EOG38" s="66"/>
      <c r="EOH38" s="66"/>
      <c r="EOI38" s="66"/>
      <c r="EOJ38" s="66"/>
      <c r="EOK38" s="66"/>
      <c r="EOL38" s="66"/>
      <c r="EPD38" s="66"/>
      <c r="EPE38" s="66"/>
      <c r="EPH38" s="66"/>
      <c r="EPK38" s="66"/>
      <c r="EPM38" s="66"/>
      <c r="EPO38" s="66"/>
      <c r="EPR38" s="66"/>
      <c r="EPU38" s="66"/>
      <c r="EPX38" s="66"/>
      <c r="EQB38" s="66"/>
      <c r="EQE38" s="66"/>
      <c r="EQH38" s="66"/>
      <c r="EQP38" s="66"/>
      <c r="ERB38" s="66"/>
      <c r="ERC38" s="66"/>
      <c r="ERD38" s="66"/>
      <c r="ERE38" s="66"/>
      <c r="ERF38" s="66"/>
      <c r="ERG38" s="66"/>
      <c r="ERH38" s="66"/>
      <c r="ERI38" s="66"/>
      <c r="ERJ38" s="66"/>
      <c r="ERK38" s="66"/>
      <c r="ERL38" s="66"/>
      <c r="ERM38" s="66"/>
      <c r="ERN38" s="66"/>
      <c r="ERO38" s="66"/>
      <c r="ERP38" s="66"/>
      <c r="ERQ38" s="66"/>
      <c r="ERR38" s="66"/>
      <c r="ERS38" s="66"/>
      <c r="ERT38" s="66"/>
      <c r="ERU38" s="66"/>
      <c r="ERV38" s="66"/>
      <c r="ERW38" s="66"/>
      <c r="ERX38" s="66"/>
      <c r="ERY38" s="66"/>
      <c r="ERZ38" s="66"/>
      <c r="ESA38" s="66"/>
      <c r="ESC38" s="66"/>
      <c r="ESD38" s="66"/>
      <c r="ESE38" s="66"/>
      <c r="ESF38" s="66"/>
      <c r="ESG38" s="66"/>
      <c r="ESH38" s="66"/>
      <c r="ESI38" s="66"/>
      <c r="ESJ38" s="66"/>
      <c r="ESK38" s="66"/>
      <c r="ESL38" s="66"/>
      <c r="ESM38" s="66"/>
      <c r="ESN38" s="66"/>
      <c r="ESO38" s="66"/>
      <c r="ESR38" s="66"/>
      <c r="ESU38" s="66"/>
      <c r="ESX38" s="66"/>
      <c r="ETA38" s="66"/>
      <c r="ETD38" s="66"/>
      <c r="ETG38" s="66"/>
      <c r="ETP38" s="66"/>
      <c r="ETS38" s="66"/>
      <c r="ETV38" s="66"/>
      <c r="ETY38" s="66"/>
      <c r="EUH38" s="66"/>
      <c r="EUN38" s="66"/>
      <c r="EUQ38" s="66"/>
      <c r="EUT38" s="66"/>
      <c r="EUW38" s="66"/>
      <c r="EVC38" s="66"/>
      <c r="EVL38" s="66"/>
      <c r="EVN38" s="66"/>
      <c r="EVO38" s="66"/>
      <c r="EVQ38" s="66"/>
      <c r="EVT38" s="66"/>
      <c r="EVW38" s="66"/>
      <c r="EVZ38" s="66"/>
      <c r="EWC38" s="66"/>
      <c r="EWF38" s="66"/>
      <c r="EWH38" s="66"/>
      <c r="EWJ38" s="66"/>
      <c r="EWM38" s="66"/>
      <c r="EWP38" s="66"/>
      <c r="EWS38" s="66"/>
      <c r="EWV38" s="66"/>
      <c r="EWY38" s="66"/>
      <c r="EXB38" s="66"/>
      <c r="EXE38" s="66"/>
      <c r="EXG38" s="66"/>
      <c r="EXJ38" s="66"/>
      <c r="EXP38" s="66"/>
      <c r="EXV38" s="66"/>
      <c r="EXY38" s="66"/>
      <c r="EYA38" s="66"/>
      <c r="EYC38" s="66"/>
      <c r="EYD38" s="66"/>
      <c r="EYE38" s="66"/>
      <c r="EYF38" s="66"/>
      <c r="EYG38" s="66"/>
      <c r="EYH38" s="66"/>
      <c r="EYZ38" s="66"/>
      <c r="EZA38" s="66"/>
      <c r="EZD38" s="66"/>
      <c r="EZG38" s="66"/>
      <c r="EZI38" s="66"/>
      <c r="EZK38" s="66"/>
      <c r="EZN38" s="66"/>
      <c r="EZQ38" s="66"/>
      <c r="EZT38" s="66"/>
      <c r="EZX38" s="66"/>
      <c r="FAA38" s="66"/>
      <c r="FAD38" s="66"/>
      <c r="FAL38" s="66"/>
      <c r="FAX38" s="66"/>
      <c r="FAY38" s="66"/>
      <c r="FAZ38" s="66"/>
      <c r="FBA38" s="66"/>
      <c r="FBB38" s="66"/>
      <c r="FBC38" s="66"/>
      <c r="FBD38" s="66"/>
      <c r="FBE38" s="66"/>
      <c r="FBF38" s="66"/>
      <c r="FBG38" s="66"/>
      <c r="FBH38" s="66"/>
      <c r="FBI38" s="66"/>
      <c r="FBJ38" s="66"/>
      <c r="FBK38" s="66"/>
      <c r="FBL38" s="66"/>
      <c r="FBM38" s="66"/>
      <c r="FBN38" s="66"/>
      <c r="FBO38" s="66"/>
      <c r="FBP38" s="66"/>
      <c r="FBQ38" s="66"/>
      <c r="FBR38" s="66"/>
      <c r="FBS38" s="66"/>
      <c r="FBT38" s="66"/>
      <c r="FBU38" s="66"/>
      <c r="FBV38" s="66"/>
      <c r="FBW38" s="66"/>
      <c r="FBY38" s="66"/>
      <c r="FBZ38" s="66"/>
      <c r="FCA38" s="66"/>
      <c r="FCB38" s="66"/>
      <c r="FCC38" s="66"/>
      <c r="FCD38" s="66"/>
      <c r="FCE38" s="66"/>
      <c r="FCF38" s="66"/>
      <c r="FCG38" s="66"/>
      <c r="FCH38" s="66"/>
      <c r="FCI38" s="66"/>
      <c r="FCJ38" s="66"/>
      <c r="FCK38" s="66"/>
      <c r="FCN38" s="66"/>
      <c r="FCQ38" s="66"/>
      <c r="FCT38" s="66"/>
      <c r="FCW38" s="66"/>
      <c r="FCZ38" s="66"/>
      <c r="FDC38" s="66"/>
      <c r="FDL38" s="66"/>
      <c r="FDO38" s="66"/>
      <c r="FDR38" s="66"/>
      <c r="FDU38" s="66"/>
      <c r="FED38" s="66"/>
      <c r="FEJ38" s="66"/>
      <c r="FEM38" s="66"/>
      <c r="FEP38" s="66"/>
      <c r="FES38" s="66"/>
      <c r="FEY38" s="66"/>
      <c r="FFH38" s="66"/>
      <c r="FFJ38" s="66"/>
      <c r="FFK38" s="66"/>
      <c r="FFM38" s="66"/>
      <c r="FFP38" s="66"/>
      <c r="FFS38" s="66"/>
      <c r="FFV38" s="66"/>
      <c r="FFY38" s="66"/>
      <c r="FGB38" s="66"/>
      <c r="FGD38" s="66"/>
      <c r="FGF38" s="66"/>
      <c r="FGI38" s="66"/>
      <c r="FGL38" s="66"/>
      <c r="FGO38" s="66"/>
      <c r="FGR38" s="66"/>
      <c r="FGU38" s="66"/>
      <c r="FGX38" s="66"/>
      <c r="FHA38" s="66"/>
      <c r="FHC38" s="66"/>
      <c r="FHF38" s="66"/>
      <c r="FHL38" s="66"/>
      <c r="FHR38" s="66"/>
      <c r="FHU38" s="66"/>
      <c r="FHW38" s="66"/>
      <c r="FHY38" s="66"/>
      <c r="FHZ38" s="66"/>
      <c r="FIA38" s="66"/>
      <c r="FIB38" s="66"/>
      <c r="FIC38" s="66"/>
      <c r="FID38" s="66"/>
      <c r="FIV38" s="66"/>
      <c r="FIW38" s="66"/>
      <c r="FIZ38" s="66"/>
      <c r="FJC38" s="66"/>
      <c r="FJE38" s="66"/>
      <c r="FJG38" s="66"/>
      <c r="FJJ38" s="66"/>
      <c r="FJM38" s="66"/>
      <c r="FJP38" s="66"/>
      <c r="FJT38" s="66"/>
      <c r="FJW38" s="66"/>
      <c r="FJZ38" s="66"/>
      <c r="FKH38" s="66"/>
      <c r="FKT38" s="66"/>
      <c r="FKU38" s="66"/>
      <c r="FKV38" s="66"/>
      <c r="FKW38" s="66"/>
      <c r="FKX38" s="66"/>
      <c r="FKY38" s="66"/>
      <c r="FKZ38" s="66"/>
      <c r="FLA38" s="66"/>
      <c r="FLB38" s="66"/>
      <c r="FLC38" s="66"/>
      <c r="FLD38" s="66"/>
      <c r="FLE38" s="66"/>
      <c r="FLF38" s="66"/>
      <c r="FLG38" s="66"/>
      <c r="FLH38" s="66"/>
      <c r="FLI38" s="66"/>
      <c r="FLJ38" s="66"/>
      <c r="FLK38" s="66"/>
      <c r="FLL38" s="66"/>
      <c r="FLM38" s="66"/>
      <c r="FLN38" s="66"/>
      <c r="FLO38" s="66"/>
      <c r="FLP38" s="66"/>
      <c r="FLQ38" s="66"/>
      <c r="FLR38" s="66"/>
      <c r="FLS38" s="66"/>
      <c r="FLU38" s="66"/>
      <c r="FLV38" s="66"/>
      <c r="FLW38" s="66"/>
      <c r="FLX38" s="66"/>
      <c r="FLY38" s="66"/>
      <c r="FLZ38" s="66"/>
      <c r="FMA38" s="66"/>
      <c r="FMB38" s="66"/>
      <c r="FMC38" s="66"/>
      <c r="FMD38" s="66"/>
      <c r="FME38" s="66"/>
      <c r="FMF38" s="66"/>
      <c r="FMG38" s="66"/>
      <c r="FMJ38" s="66"/>
      <c r="FMM38" s="66"/>
      <c r="FMP38" s="66"/>
      <c r="FMS38" s="66"/>
      <c r="FMV38" s="66"/>
      <c r="FMY38" s="66"/>
      <c r="FNH38" s="66"/>
      <c r="FNK38" s="66"/>
      <c r="FNN38" s="66"/>
      <c r="FNQ38" s="66"/>
      <c r="FNZ38" s="66"/>
      <c r="FOF38" s="66"/>
      <c r="FOI38" s="66"/>
      <c r="FOL38" s="66"/>
      <c r="FOO38" s="66"/>
      <c r="FOU38" s="66"/>
      <c r="FPD38" s="66"/>
      <c r="FPF38" s="66"/>
      <c r="FPG38" s="66"/>
      <c r="FPI38" s="66"/>
      <c r="FPL38" s="66"/>
      <c r="FPO38" s="66"/>
      <c r="FPR38" s="66"/>
      <c r="FPU38" s="66"/>
      <c r="FPX38" s="66"/>
      <c r="FPZ38" s="66"/>
      <c r="FQB38" s="66"/>
      <c r="FQE38" s="66"/>
      <c r="FQH38" s="66"/>
      <c r="FQK38" s="66"/>
      <c r="FQN38" s="66"/>
      <c r="FQQ38" s="66"/>
      <c r="FQT38" s="66"/>
      <c r="FQW38" s="66"/>
      <c r="FQY38" s="66"/>
      <c r="FRB38" s="66"/>
      <c r="FRH38" s="66"/>
      <c r="FRN38" s="66"/>
      <c r="FRQ38" s="66"/>
      <c r="FRS38" s="66"/>
      <c r="FRU38" s="66"/>
      <c r="FRV38" s="66"/>
      <c r="FRW38" s="66"/>
      <c r="FRX38" s="66"/>
      <c r="FRY38" s="66"/>
      <c r="FRZ38" s="66"/>
      <c r="FSR38" s="66"/>
      <c r="FSS38" s="66"/>
      <c r="FSV38" s="66"/>
      <c r="FSY38" s="66"/>
      <c r="FTA38" s="66"/>
      <c r="FTC38" s="66"/>
      <c r="FTF38" s="66"/>
      <c r="FTI38" s="66"/>
      <c r="FTL38" s="66"/>
      <c r="FTP38" s="66"/>
      <c r="FTS38" s="66"/>
      <c r="FTV38" s="66"/>
      <c r="FUD38" s="66"/>
      <c r="FUP38" s="66"/>
      <c r="FUQ38" s="66"/>
      <c r="FUR38" s="66"/>
      <c r="FUS38" s="66"/>
      <c r="FUT38" s="66"/>
      <c r="FUU38" s="66"/>
      <c r="FUV38" s="66"/>
      <c r="FUW38" s="66"/>
      <c r="FUX38" s="66"/>
      <c r="FUY38" s="66"/>
      <c r="FUZ38" s="66"/>
      <c r="FVA38" s="66"/>
      <c r="FVB38" s="66"/>
      <c r="FVC38" s="66"/>
      <c r="FVD38" s="66"/>
      <c r="FVE38" s="66"/>
      <c r="FVF38" s="66"/>
      <c r="FVG38" s="66"/>
      <c r="FVH38" s="66"/>
      <c r="FVI38" s="66"/>
      <c r="FVJ38" s="66"/>
      <c r="FVK38" s="66"/>
      <c r="FVL38" s="66"/>
      <c r="FVM38" s="66"/>
      <c r="FVN38" s="66"/>
      <c r="FVO38" s="66"/>
      <c r="FVQ38" s="66"/>
      <c r="FVR38" s="66"/>
      <c r="FVS38" s="66"/>
      <c r="FVT38" s="66"/>
      <c r="FVU38" s="66"/>
      <c r="FVV38" s="66"/>
      <c r="FVW38" s="66"/>
      <c r="FVX38" s="66"/>
      <c r="FVY38" s="66"/>
      <c r="FVZ38" s="66"/>
      <c r="FWA38" s="66"/>
      <c r="FWB38" s="66"/>
      <c r="FWC38" s="66"/>
      <c r="FWF38" s="66"/>
      <c r="FWI38" s="66"/>
      <c r="FWL38" s="66"/>
      <c r="FWO38" s="66"/>
      <c r="FWR38" s="66"/>
      <c r="FWU38" s="66"/>
      <c r="FXD38" s="66"/>
      <c r="FXG38" s="66"/>
      <c r="FXJ38" s="66"/>
      <c r="FXM38" s="66"/>
      <c r="FXV38" s="66"/>
      <c r="FYB38" s="66"/>
      <c r="FYE38" s="66"/>
      <c r="FYH38" s="66"/>
      <c r="FYK38" s="66"/>
      <c r="FYQ38" s="66"/>
      <c r="FYZ38" s="66"/>
      <c r="FZB38" s="66"/>
      <c r="FZC38" s="66"/>
      <c r="FZE38" s="66"/>
      <c r="FZH38" s="66"/>
      <c r="FZK38" s="66"/>
      <c r="FZN38" s="66"/>
      <c r="FZQ38" s="66"/>
      <c r="FZT38" s="66"/>
      <c r="FZV38" s="66"/>
      <c r="FZX38" s="66"/>
      <c r="GAA38" s="66"/>
      <c r="GAD38" s="66"/>
      <c r="GAG38" s="66"/>
      <c r="GAJ38" s="66"/>
      <c r="GAM38" s="66"/>
      <c r="GAP38" s="66"/>
      <c r="GAS38" s="66"/>
      <c r="GAU38" s="66"/>
      <c r="GAX38" s="66"/>
      <c r="GBD38" s="66"/>
      <c r="GBJ38" s="66"/>
      <c r="GBM38" s="66"/>
      <c r="GBO38" s="66"/>
      <c r="GBQ38" s="66"/>
      <c r="GBR38" s="66"/>
      <c r="GBS38" s="66"/>
      <c r="GBT38" s="66"/>
      <c r="GBU38" s="66"/>
      <c r="GBV38" s="66"/>
      <c r="GCN38" s="66"/>
      <c r="GCO38" s="66"/>
      <c r="GCR38" s="66"/>
      <c r="GCU38" s="66"/>
      <c r="GCW38" s="66"/>
      <c r="GCY38" s="66"/>
      <c r="GDB38" s="66"/>
      <c r="GDE38" s="66"/>
      <c r="GDH38" s="66"/>
      <c r="GDL38" s="66"/>
      <c r="GDO38" s="66"/>
      <c r="GDR38" s="66"/>
      <c r="GDZ38" s="66"/>
      <c r="GEL38" s="66"/>
      <c r="GEM38" s="66"/>
      <c r="GEN38" s="66"/>
      <c r="GEO38" s="66"/>
      <c r="GEP38" s="66"/>
      <c r="GEQ38" s="66"/>
      <c r="GER38" s="66"/>
      <c r="GES38" s="66"/>
      <c r="GET38" s="66"/>
      <c r="GEU38" s="66"/>
      <c r="GEV38" s="66"/>
      <c r="GEW38" s="66"/>
      <c r="GEX38" s="66"/>
      <c r="GEY38" s="66"/>
      <c r="GEZ38" s="66"/>
      <c r="GFA38" s="66"/>
      <c r="GFB38" s="66"/>
      <c r="GFC38" s="66"/>
      <c r="GFD38" s="66"/>
      <c r="GFE38" s="66"/>
      <c r="GFF38" s="66"/>
      <c r="GFG38" s="66"/>
      <c r="GFH38" s="66"/>
      <c r="GFI38" s="66"/>
      <c r="GFJ38" s="66"/>
      <c r="GFK38" s="66"/>
      <c r="GFM38" s="66"/>
      <c r="GFN38" s="66"/>
      <c r="GFO38" s="66"/>
      <c r="GFP38" s="66"/>
      <c r="GFQ38" s="66"/>
      <c r="GFR38" s="66"/>
      <c r="GFS38" s="66"/>
      <c r="GFT38" s="66"/>
      <c r="GFU38" s="66"/>
      <c r="GFV38" s="66"/>
      <c r="GFW38" s="66"/>
      <c r="GFX38" s="66"/>
      <c r="GFY38" s="66"/>
      <c r="GGB38" s="66"/>
      <c r="GGE38" s="66"/>
      <c r="GGH38" s="66"/>
      <c r="GGK38" s="66"/>
      <c r="GGN38" s="66"/>
      <c r="GGQ38" s="66"/>
      <c r="GGZ38" s="66"/>
      <c r="GHC38" s="66"/>
      <c r="GHF38" s="66"/>
      <c r="GHI38" s="66"/>
      <c r="GHR38" s="66"/>
      <c r="GHX38" s="66"/>
      <c r="GIA38" s="66"/>
      <c r="GID38" s="66"/>
      <c r="GIG38" s="66"/>
      <c r="GIM38" s="66"/>
      <c r="GIV38" s="66"/>
      <c r="GIX38" s="66"/>
      <c r="GIY38" s="66"/>
      <c r="GJA38" s="66"/>
      <c r="GJD38" s="66"/>
      <c r="GJG38" s="66"/>
      <c r="GJJ38" s="66"/>
      <c r="GJM38" s="66"/>
      <c r="GJP38" s="66"/>
      <c r="GJR38" s="66"/>
      <c r="GJT38" s="66"/>
      <c r="GJW38" s="66"/>
      <c r="GJZ38" s="66"/>
      <c r="GKC38" s="66"/>
      <c r="GKF38" s="66"/>
      <c r="GKI38" s="66"/>
      <c r="GKL38" s="66"/>
      <c r="GKO38" s="66"/>
      <c r="GKQ38" s="66"/>
      <c r="GKT38" s="66"/>
      <c r="GKZ38" s="66"/>
      <c r="GLF38" s="66"/>
      <c r="GLI38" s="66"/>
      <c r="GLK38" s="66"/>
      <c r="GLM38" s="66"/>
      <c r="GLN38" s="66"/>
      <c r="GLO38" s="66"/>
      <c r="GLP38" s="66"/>
      <c r="GLQ38" s="66"/>
      <c r="GLR38" s="66"/>
      <c r="GMJ38" s="66"/>
      <c r="GMK38" s="66"/>
      <c r="GMN38" s="66"/>
      <c r="GMQ38" s="66"/>
      <c r="GMS38" s="66"/>
      <c r="GMU38" s="66"/>
      <c r="GMX38" s="66"/>
      <c r="GNA38" s="66"/>
      <c r="GND38" s="66"/>
      <c r="GNH38" s="66"/>
      <c r="GNK38" s="66"/>
      <c r="GNN38" s="66"/>
      <c r="GNV38" s="66"/>
      <c r="GOH38" s="66"/>
      <c r="GOI38" s="66"/>
      <c r="GOJ38" s="66"/>
      <c r="GOK38" s="66"/>
      <c r="GOL38" s="66"/>
      <c r="GOM38" s="66"/>
      <c r="GON38" s="66"/>
      <c r="GOO38" s="66"/>
      <c r="GOP38" s="66"/>
      <c r="GOQ38" s="66"/>
      <c r="GOR38" s="66"/>
      <c r="GOS38" s="66"/>
      <c r="GOT38" s="66"/>
      <c r="GOU38" s="66"/>
      <c r="GOV38" s="66"/>
      <c r="GOW38" s="66"/>
      <c r="GOX38" s="66"/>
      <c r="GOY38" s="66"/>
      <c r="GOZ38" s="66"/>
      <c r="GPA38" s="66"/>
      <c r="GPB38" s="66"/>
      <c r="GPC38" s="66"/>
      <c r="GPD38" s="66"/>
      <c r="GPE38" s="66"/>
      <c r="GPF38" s="66"/>
      <c r="GPG38" s="66"/>
      <c r="GPI38" s="66"/>
      <c r="GPJ38" s="66"/>
      <c r="GPK38" s="66"/>
      <c r="GPL38" s="66"/>
      <c r="GPM38" s="66"/>
      <c r="GPN38" s="66"/>
      <c r="GPO38" s="66"/>
      <c r="GPP38" s="66"/>
      <c r="GPQ38" s="66"/>
      <c r="GPR38" s="66"/>
      <c r="GPS38" s="66"/>
      <c r="GPT38" s="66"/>
      <c r="GPU38" s="66"/>
      <c r="GPX38" s="66"/>
      <c r="GQA38" s="66"/>
      <c r="GQD38" s="66"/>
      <c r="GQG38" s="66"/>
      <c r="GQJ38" s="66"/>
      <c r="GQM38" s="66"/>
      <c r="GQV38" s="66"/>
      <c r="GQY38" s="66"/>
      <c r="GRB38" s="66"/>
      <c r="GRE38" s="66"/>
      <c r="GRN38" s="66"/>
      <c r="GRT38" s="66"/>
      <c r="GRW38" s="66"/>
      <c r="GRZ38" s="66"/>
      <c r="GSC38" s="66"/>
      <c r="GSI38" s="66"/>
      <c r="GSR38" s="66"/>
      <c r="GST38" s="66"/>
      <c r="GSU38" s="66"/>
      <c r="GSW38" s="66"/>
      <c r="GSZ38" s="66"/>
      <c r="GTC38" s="66"/>
      <c r="GTF38" s="66"/>
      <c r="GTI38" s="66"/>
      <c r="GTL38" s="66"/>
      <c r="GTN38" s="66"/>
      <c r="GTP38" s="66"/>
      <c r="GTS38" s="66"/>
      <c r="GTV38" s="66"/>
      <c r="GTY38" s="66"/>
      <c r="GUB38" s="66"/>
      <c r="GUE38" s="66"/>
      <c r="GUH38" s="66"/>
      <c r="GUK38" s="66"/>
      <c r="GUM38" s="66"/>
      <c r="GUP38" s="66"/>
      <c r="GUV38" s="66"/>
      <c r="GVB38" s="66"/>
      <c r="GVE38" s="66"/>
      <c r="GVG38" s="66"/>
      <c r="GVI38" s="66"/>
      <c r="GVJ38" s="66"/>
      <c r="GVK38" s="66"/>
      <c r="GVL38" s="66"/>
      <c r="GVM38" s="66"/>
      <c r="GVN38" s="66"/>
      <c r="GWF38" s="66"/>
      <c r="GWG38" s="66"/>
      <c r="GWJ38" s="66"/>
      <c r="GWM38" s="66"/>
      <c r="GWO38" s="66"/>
      <c r="GWQ38" s="66"/>
      <c r="GWT38" s="66"/>
      <c r="GWW38" s="66"/>
      <c r="GWZ38" s="66"/>
      <c r="GXD38" s="66"/>
      <c r="GXG38" s="66"/>
      <c r="GXJ38" s="66"/>
      <c r="GXR38" s="66"/>
      <c r="GYD38" s="66"/>
      <c r="GYE38" s="66"/>
      <c r="GYF38" s="66"/>
      <c r="GYG38" s="66"/>
      <c r="GYH38" s="66"/>
      <c r="GYI38" s="66"/>
      <c r="GYJ38" s="66"/>
      <c r="GYK38" s="66"/>
      <c r="GYL38" s="66"/>
      <c r="GYM38" s="66"/>
      <c r="GYN38" s="66"/>
      <c r="GYO38" s="66"/>
      <c r="GYP38" s="66"/>
      <c r="GYQ38" s="66"/>
      <c r="GYR38" s="66"/>
      <c r="GYS38" s="66"/>
      <c r="GYT38" s="66"/>
      <c r="GYU38" s="66"/>
      <c r="GYV38" s="66"/>
      <c r="GYW38" s="66"/>
      <c r="GYX38" s="66"/>
      <c r="GYY38" s="66"/>
      <c r="GYZ38" s="66"/>
      <c r="GZA38" s="66"/>
      <c r="GZB38" s="66"/>
      <c r="GZC38" s="66"/>
      <c r="GZE38" s="66"/>
      <c r="GZF38" s="66"/>
      <c r="GZG38" s="66"/>
      <c r="GZH38" s="66"/>
      <c r="GZI38" s="66"/>
      <c r="GZJ38" s="66"/>
      <c r="GZK38" s="66"/>
      <c r="GZL38" s="66"/>
      <c r="GZM38" s="66"/>
      <c r="GZN38" s="66"/>
      <c r="GZO38" s="66"/>
      <c r="GZP38" s="66"/>
      <c r="GZQ38" s="66"/>
      <c r="GZT38" s="66"/>
      <c r="GZW38" s="66"/>
      <c r="GZZ38" s="66"/>
      <c r="HAC38" s="66"/>
      <c r="HAF38" s="66"/>
      <c r="HAI38" s="66"/>
      <c r="HAR38" s="66"/>
      <c r="HAU38" s="66"/>
      <c r="HAX38" s="66"/>
      <c r="HBA38" s="66"/>
      <c r="HBJ38" s="66"/>
      <c r="HBP38" s="66"/>
      <c r="HBS38" s="66"/>
      <c r="HBV38" s="66"/>
      <c r="HBY38" s="66"/>
      <c r="HCE38" s="66"/>
      <c r="HCN38" s="66"/>
      <c r="HCP38" s="66"/>
      <c r="HCQ38" s="66"/>
      <c r="HCS38" s="66"/>
      <c r="HCV38" s="66"/>
      <c r="HCY38" s="66"/>
      <c r="HDB38" s="66"/>
      <c r="HDE38" s="66"/>
      <c r="HDH38" s="66"/>
      <c r="HDJ38" s="66"/>
      <c r="HDL38" s="66"/>
      <c r="HDO38" s="66"/>
      <c r="HDR38" s="66"/>
      <c r="HDU38" s="66"/>
      <c r="HDX38" s="66"/>
      <c r="HEA38" s="66"/>
      <c r="HED38" s="66"/>
      <c r="HEG38" s="66"/>
      <c r="HEI38" s="66"/>
      <c r="HEL38" s="66"/>
      <c r="HER38" s="66"/>
      <c r="HEX38" s="66"/>
      <c r="HFA38" s="66"/>
      <c r="HFC38" s="66"/>
      <c r="HFE38" s="66"/>
      <c r="HFF38" s="66"/>
      <c r="HFG38" s="66"/>
      <c r="HFH38" s="66"/>
      <c r="HFI38" s="66"/>
      <c r="HFJ38" s="66"/>
      <c r="HGB38" s="66"/>
      <c r="HGC38" s="66"/>
      <c r="HGF38" s="66"/>
      <c r="HGI38" s="66"/>
      <c r="HGK38" s="66"/>
      <c r="HGM38" s="66"/>
      <c r="HGP38" s="66"/>
      <c r="HGS38" s="66"/>
      <c r="HGV38" s="66"/>
      <c r="HGZ38" s="66"/>
      <c r="HHC38" s="66"/>
      <c r="HHF38" s="66"/>
      <c r="HHN38" s="66"/>
      <c r="HHZ38" s="66"/>
      <c r="HIA38" s="66"/>
      <c r="HIB38" s="66"/>
      <c r="HIC38" s="66"/>
      <c r="HID38" s="66"/>
      <c r="HIE38" s="66"/>
      <c r="HIF38" s="66"/>
      <c r="HIG38" s="66"/>
      <c r="HIH38" s="66"/>
      <c r="HII38" s="66"/>
      <c r="HIJ38" s="66"/>
      <c r="HIK38" s="66"/>
      <c r="HIL38" s="66"/>
      <c r="HIM38" s="66"/>
      <c r="HIN38" s="66"/>
      <c r="HIO38" s="66"/>
      <c r="HIP38" s="66"/>
      <c r="HIQ38" s="66"/>
      <c r="HIR38" s="66"/>
      <c r="HIS38" s="66"/>
      <c r="HIT38" s="66"/>
      <c r="HIU38" s="66"/>
      <c r="HIV38" s="66"/>
      <c r="HIW38" s="66"/>
      <c r="HIX38" s="66"/>
      <c r="HIY38" s="66"/>
      <c r="HJA38" s="66"/>
      <c r="HJB38" s="66"/>
      <c r="HJC38" s="66"/>
      <c r="HJD38" s="66"/>
      <c r="HJE38" s="66"/>
      <c r="HJF38" s="66"/>
      <c r="HJG38" s="66"/>
      <c r="HJH38" s="66"/>
      <c r="HJI38" s="66"/>
      <c r="HJJ38" s="66"/>
      <c r="HJK38" s="66"/>
      <c r="HJL38" s="66"/>
      <c r="HJM38" s="66"/>
      <c r="HJP38" s="66"/>
      <c r="HJS38" s="66"/>
      <c r="HJV38" s="66"/>
      <c r="HJY38" s="66"/>
      <c r="HKB38" s="66"/>
      <c r="HKE38" s="66"/>
      <c r="HKN38" s="66"/>
      <c r="HKQ38" s="66"/>
      <c r="HKT38" s="66"/>
      <c r="HKW38" s="66"/>
      <c r="HLF38" s="66"/>
      <c r="HLL38" s="66"/>
      <c r="HLO38" s="66"/>
      <c r="HLR38" s="66"/>
      <c r="HLU38" s="66"/>
      <c r="HMA38" s="66"/>
      <c r="HMJ38" s="66"/>
      <c r="HML38" s="66"/>
      <c r="HMM38" s="66"/>
      <c r="HMO38" s="66"/>
      <c r="HMR38" s="66"/>
      <c r="HMU38" s="66"/>
      <c r="HMX38" s="66"/>
      <c r="HNA38" s="66"/>
      <c r="HND38" s="66"/>
      <c r="HNF38" s="66"/>
      <c r="HNH38" s="66"/>
      <c r="HNK38" s="66"/>
      <c r="HNN38" s="66"/>
      <c r="HNQ38" s="66"/>
      <c r="HNT38" s="66"/>
      <c r="HNW38" s="66"/>
      <c r="HNZ38" s="66"/>
      <c r="HOC38" s="66"/>
      <c r="HOE38" s="66"/>
      <c r="HOH38" s="66"/>
      <c r="HON38" s="66"/>
      <c r="HOT38" s="66"/>
      <c r="HOW38" s="66"/>
      <c r="HOY38" s="66"/>
      <c r="HPA38" s="66"/>
      <c r="HPB38" s="66"/>
      <c r="HPC38" s="66"/>
      <c r="HPD38" s="66"/>
      <c r="HPE38" s="66"/>
      <c r="HPF38" s="66"/>
      <c r="HPX38" s="66"/>
      <c r="HPY38" s="66"/>
      <c r="HQB38" s="66"/>
      <c r="HQE38" s="66"/>
      <c r="HQG38" s="66"/>
      <c r="HQI38" s="66"/>
      <c r="HQL38" s="66"/>
      <c r="HQO38" s="66"/>
      <c r="HQR38" s="66"/>
      <c r="HQV38" s="66"/>
      <c r="HQY38" s="66"/>
      <c r="HRB38" s="66"/>
      <c r="HRJ38" s="66"/>
      <c r="HRV38" s="66"/>
      <c r="HRW38" s="66"/>
      <c r="HRX38" s="66"/>
      <c r="HRY38" s="66"/>
      <c r="HRZ38" s="66"/>
      <c r="HSA38" s="66"/>
      <c r="HSB38" s="66"/>
      <c r="HSC38" s="66"/>
      <c r="HSD38" s="66"/>
      <c r="HSE38" s="66"/>
      <c r="HSF38" s="66"/>
      <c r="HSG38" s="66"/>
      <c r="HSH38" s="66"/>
      <c r="HSI38" s="66"/>
      <c r="HSJ38" s="66"/>
      <c r="HSK38" s="66"/>
      <c r="HSL38" s="66"/>
      <c r="HSM38" s="66"/>
      <c r="HSN38" s="66"/>
      <c r="HSO38" s="66"/>
      <c r="HSP38" s="66"/>
      <c r="HSQ38" s="66"/>
      <c r="HSR38" s="66"/>
      <c r="HSS38" s="66"/>
      <c r="HST38" s="66"/>
      <c r="HSU38" s="66"/>
      <c r="HSW38" s="66"/>
      <c r="HSX38" s="66"/>
      <c r="HSY38" s="66"/>
      <c r="HSZ38" s="66"/>
      <c r="HTA38" s="66"/>
      <c r="HTB38" s="66"/>
      <c r="HTC38" s="66"/>
      <c r="HTD38" s="66"/>
      <c r="HTE38" s="66"/>
      <c r="HTF38" s="66"/>
      <c r="HTG38" s="66"/>
      <c r="HTH38" s="66"/>
      <c r="HTI38" s="66"/>
      <c r="HTL38" s="66"/>
      <c r="HTO38" s="66"/>
      <c r="HTR38" s="66"/>
      <c r="HTU38" s="66"/>
      <c r="HTX38" s="66"/>
      <c r="HUA38" s="66"/>
      <c r="HUJ38" s="66"/>
      <c r="HUM38" s="66"/>
      <c r="HUP38" s="66"/>
      <c r="HUS38" s="66"/>
      <c r="HVB38" s="66"/>
      <c r="HVH38" s="66"/>
      <c r="HVK38" s="66"/>
      <c r="HVN38" s="66"/>
      <c r="HVQ38" s="66"/>
      <c r="HVW38" s="66"/>
      <c r="HWF38" s="66"/>
      <c r="HWH38" s="66"/>
      <c r="HWI38" s="66"/>
      <c r="HWK38" s="66"/>
      <c r="HWN38" s="66"/>
      <c r="HWQ38" s="66"/>
      <c r="HWT38" s="66"/>
      <c r="HWW38" s="66"/>
      <c r="HWZ38" s="66"/>
      <c r="HXB38" s="66"/>
      <c r="HXD38" s="66"/>
      <c r="HXG38" s="66"/>
      <c r="HXJ38" s="66"/>
      <c r="HXM38" s="66"/>
      <c r="HXP38" s="66"/>
      <c r="HXS38" s="66"/>
      <c r="HXV38" s="66"/>
      <c r="HXY38" s="66"/>
      <c r="HYA38" s="66"/>
      <c r="HYD38" s="66"/>
      <c r="HYJ38" s="66"/>
      <c r="HYP38" s="66"/>
      <c r="HYS38" s="66"/>
      <c r="HYU38" s="66"/>
      <c r="HYW38" s="66"/>
      <c r="HYX38" s="66"/>
      <c r="HYY38" s="66"/>
      <c r="HYZ38" s="66"/>
      <c r="HZA38" s="66"/>
      <c r="HZB38" s="66"/>
      <c r="HZT38" s="66"/>
      <c r="HZU38" s="66"/>
      <c r="HZX38" s="66"/>
      <c r="IAA38" s="66"/>
      <c r="IAC38" s="66"/>
      <c r="IAE38" s="66"/>
      <c r="IAH38" s="66"/>
      <c r="IAK38" s="66"/>
      <c r="IAN38" s="66"/>
      <c r="IAR38" s="66"/>
      <c r="IAU38" s="66"/>
      <c r="IAX38" s="66"/>
      <c r="IBF38" s="66"/>
      <c r="IBR38" s="66"/>
      <c r="IBS38" s="66"/>
      <c r="IBT38" s="66"/>
      <c r="IBU38" s="66"/>
      <c r="IBV38" s="66"/>
      <c r="IBW38" s="66"/>
      <c r="IBX38" s="66"/>
      <c r="IBY38" s="66"/>
      <c r="IBZ38" s="66"/>
      <c r="ICA38" s="66"/>
      <c r="ICB38" s="66"/>
      <c r="ICC38" s="66"/>
      <c r="ICD38" s="66"/>
      <c r="ICE38" s="66"/>
      <c r="ICF38" s="66"/>
      <c r="ICG38" s="66"/>
      <c r="ICH38" s="66"/>
      <c r="ICI38" s="66"/>
      <c r="ICJ38" s="66"/>
      <c r="ICK38" s="66"/>
      <c r="ICL38" s="66"/>
      <c r="ICM38" s="66"/>
      <c r="ICN38" s="66"/>
      <c r="ICO38" s="66"/>
      <c r="ICP38" s="66"/>
      <c r="ICQ38" s="66"/>
      <c r="ICS38" s="66"/>
      <c r="ICT38" s="66"/>
      <c r="ICU38" s="66"/>
      <c r="ICV38" s="66"/>
      <c r="ICW38" s="66"/>
      <c r="ICX38" s="66"/>
      <c r="ICY38" s="66"/>
      <c r="ICZ38" s="66"/>
      <c r="IDA38" s="66"/>
      <c r="IDB38" s="66"/>
      <c r="IDC38" s="66"/>
      <c r="IDD38" s="66"/>
      <c r="IDE38" s="66"/>
      <c r="IDH38" s="66"/>
      <c r="IDK38" s="66"/>
      <c r="IDN38" s="66"/>
      <c r="IDQ38" s="66"/>
      <c r="IDT38" s="66"/>
      <c r="IDW38" s="66"/>
      <c r="IEF38" s="66"/>
      <c r="IEI38" s="66"/>
      <c r="IEL38" s="66"/>
      <c r="IEO38" s="66"/>
      <c r="IEX38" s="66"/>
      <c r="IFD38" s="66"/>
      <c r="IFG38" s="66"/>
      <c r="IFJ38" s="66"/>
      <c r="IFM38" s="66"/>
      <c r="IFS38" s="66"/>
      <c r="IGB38" s="66"/>
      <c r="IGD38" s="66"/>
      <c r="IGE38" s="66"/>
      <c r="IGG38" s="66"/>
      <c r="IGJ38" s="66"/>
      <c r="IGM38" s="66"/>
      <c r="IGP38" s="66"/>
      <c r="IGS38" s="66"/>
      <c r="IGV38" s="66"/>
      <c r="IGX38" s="66"/>
      <c r="IGZ38" s="66"/>
      <c r="IHC38" s="66"/>
      <c r="IHF38" s="66"/>
      <c r="IHI38" s="66"/>
      <c r="IHL38" s="66"/>
      <c r="IHO38" s="66"/>
      <c r="IHR38" s="66"/>
      <c r="IHU38" s="66"/>
      <c r="IHW38" s="66"/>
      <c r="IHZ38" s="66"/>
      <c r="IIF38" s="66"/>
      <c r="IIL38" s="66"/>
      <c r="IIO38" s="66"/>
      <c r="IIQ38" s="66"/>
      <c r="IIS38" s="66"/>
      <c r="IIT38" s="66"/>
      <c r="IIU38" s="66"/>
      <c r="IIV38" s="66"/>
      <c r="IIW38" s="66"/>
      <c r="IIX38" s="66"/>
      <c r="IJP38" s="66"/>
      <c r="IJQ38" s="66"/>
      <c r="IJT38" s="66"/>
      <c r="IJW38" s="66"/>
      <c r="IJY38" s="66"/>
      <c r="IKA38" s="66"/>
      <c r="IKD38" s="66"/>
      <c r="IKG38" s="66"/>
      <c r="IKJ38" s="66"/>
      <c r="IKN38" s="66"/>
      <c r="IKQ38" s="66"/>
      <c r="IKT38" s="66"/>
      <c r="ILB38" s="66"/>
      <c r="ILN38" s="66"/>
      <c r="ILO38" s="66"/>
      <c r="ILP38" s="66"/>
      <c r="ILQ38" s="66"/>
      <c r="ILR38" s="66"/>
      <c r="ILS38" s="66"/>
      <c r="ILT38" s="66"/>
      <c r="ILU38" s="66"/>
      <c r="ILV38" s="66"/>
      <c r="ILW38" s="66"/>
      <c r="ILX38" s="66"/>
      <c r="ILY38" s="66"/>
      <c r="ILZ38" s="66"/>
      <c r="IMA38" s="66"/>
      <c r="IMB38" s="66"/>
      <c r="IMC38" s="66"/>
      <c r="IMD38" s="66"/>
      <c r="IME38" s="66"/>
      <c r="IMF38" s="66"/>
      <c r="IMG38" s="66"/>
      <c r="IMH38" s="66"/>
      <c r="IMI38" s="66"/>
      <c r="IMJ38" s="66"/>
      <c r="IMK38" s="66"/>
      <c r="IML38" s="66"/>
      <c r="IMM38" s="66"/>
      <c r="IMO38" s="66"/>
      <c r="IMP38" s="66"/>
      <c r="IMQ38" s="66"/>
      <c r="IMR38" s="66"/>
      <c r="IMS38" s="66"/>
      <c r="IMT38" s="66"/>
      <c r="IMU38" s="66"/>
      <c r="IMV38" s="66"/>
      <c r="IMW38" s="66"/>
      <c r="IMX38" s="66"/>
      <c r="IMY38" s="66"/>
      <c r="IMZ38" s="66"/>
      <c r="INA38" s="66"/>
      <c r="IND38" s="66"/>
      <c r="ING38" s="66"/>
      <c r="INJ38" s="66"/>
      <c r="INM38" s="66"/>
      <c r="INP38" s="66"/>
      <c r="INS38" s="66"/>
      <c r="IOB38" s="66"/>
      <c r="IOE38" s="66"/>
      <c r="IOH38" s="66"/>
      <c r="IOK38" s="66"/>
      <c r="IOT38" s="66"/>
      <c r="IOZ38" s="66"/>
      <c r="IPC38" s="66"/>
      <c r="IPF38" s="66"/>
      <c r="IPI38" s="66"/>
      <c r="IPO38" s="66"/>
      <c r="IPX38" s="66"/>
      <c r="IPZ38" s="66"/>
      <c r="IQA38" s="66"/>
      <c r="IQC38" s="66"/>
      <c r="IQF38" s="66"/>
      <c r="IQI38" s="66"/>
      <c r="IQL38" s="66"/>
      <c r="IQO38" s="66"/>
      <c r="IQR38" s="66"/>
      <c r="IQT38" s="66"/>
      <c r="IQV38" s="66"/>
      <c r="IQY38" s="66"/>
      <c r="IRB38" s="66"/>
      <c r="IRE38" s="66"/>
      <c r="IRH38" s="66"/>
      <c r="IRK38" s="66"/>
      <c r="IRN38" s="66"/>
      <c r="IRQ38" s="66"/>
      <c r="IRS38" s="66"/>
      <c r="IRV38" s="66"/>
      <c r="ISB38" s="66"/>
      <c r="ISH38" s="66"/>
      <c r="ISK38" s="66"/>
      <c r="ISM38" s="66"/>
      <c r="ISO38" s="66"/>
      <c r="ISP38" s="66"/>
      <c r="ISQ38" s="66"/>
      <c r="ISR38" s="66"/>
      <c r="ISS38" s="66"/>
      <c r="IST38" s="66"/>
      <c r="ITL38" s="66"/>
      <c r="ITM38" s="66"/>
      <c r="ITP38" s="66"/>
      <c r="ITS38" s="66"/>
      <c r="ITU38" s="66"/>
      <c r="ITW38" s="66"/>
      <c r="ITZ38" s="66"/>
      <c r="IUC38" s="66"/>
      <c r="IUF38" s="66"/>
      <c r="IUJ38" s="66"/>
      <c r="IUM38" s="66"/>
      <c r="IUP38" s="66"/>
      <c r="IUX38" s="66"/>
      <c r="IVJ38" s="66"/>
      <c r="IVK38" s="66"/>
      <c r="IVL38" s="66"/>
      <c r="IVM38" s="66"/>
      <c r="IVN38" s="66"/>
      <c r="IVO38" s="66"/>
      <c r="IVP38" s="66"/>
      <c r="IVQ38" s="66"/>
      <c r="IVR38" s="66"/>
      <c r="IVS38" s="66"/>
      <c r="IVT38" s="66"/>
      <c r="IVU38" s="66"/>
      <c r="IVV38" s="66"/>
      <c r="IVW38" s="66"/>
      <c r="IVX38" s="66"/>
      <c r="IVY38" s="66"/>
      <c r="IVZ38" s="66"/>
      <c r="IWA38" s="66"/>
      <c r="IWB38" s="66"/>
      <c r="IWC38" s="66"/>
      <c r="IWD38" s="66"/>
      <c r="IWE38" s="66"/>
      <c r="IWF38" s="66"/>
      <c r="IWG38" s="66"/>
      <c r="IWH38" s="66"/>
      <c r="IWI38" s="66"/>
      <c r="IWK38" s="66"/>
      <c r="IWL38" s="66"/>
      <c r="IWM38" s="66"/>
      <c r="IWN38" s="66"/>
      <c r="IWO38" s="66"/>
      <c r="IWP38" s="66"/>
      <c r="IWQ38" s="66"/>
      <c r="IWR38" s="66"/>
      <c r="IWS38" s="66"/>
      <c r="IWT38" s="66"/>
      <c r="IWU38" s="66"/>
      <c r="IWV38" s="66"/>
      <c r="IWW38" s="66"/>
      <c r="IWZ38" s="66"/>
      <c r="IXC38" s="66"/>
      <c r="IXF38" s="66"/>
      <c r="IXI38" s="66"/>
      <c r="IXL38" s="66"/>
      <c r="IXO38" s="66"/>
      <c r="IXX38" s="66"/>
      <c r="IYA38" s="66"/>
      <c r="IYD38" s="66"/>
      <c r="IYG38" s="66"/>
      <c r="IYP38" s="66"/>
      <c r="IYV38" s="66"/>
      <c r="IYY38" s="66"/>
      <c r="IZB38" s="66"/>
      <c r="IZE38" s="66"/>
      <c r="IZK38" s="66"/>
      <c r="IZT38" s="66"/>
      <c r="IZV38" s="66"/>
      <c r="IZW38" s="66"/>
      <c r="IZY38" s="66"/>
      <c r="JAB38" s="66"/>
      <c r="JAE38" s="66"/>
      <c r="JAH38" s="66"/>
      <c r="JAK38" s="66"/>
      <c r="JAN38" s="66"/>
      <c r="JAP38" s="66"/>
      <c r="JAR38" s="66"/>
      <c r="JAU38" s="66"/>
      <c r="JAX38" s="66"/>
      <c r="JBA38" s="66"/>
      <c r="JBD38" s="66"/>
      <c r="JBG38" s="66"/>
      <c r="JBJ38" s="66"/>
      <c r="JBM38" s="66"/>
      <c r="JBO38" s="66"/>
      <c r="JBR38" s="66"/>
      <c r="JBX38" s="66"/>
      <c r="JCD38" s="66"/>
      <c r="JCG38" s="66"/>
      <c r="JCI38" s="66"/>
      <c r="JCK38" s="66"/>
      <c r="JCL38" s="66"/>
      <c r="JCM38" s="66"/>
      <c r="JCN38" s="66"/>
      <c r="JCO38" s="66"/>
      <c r="JCP38" s="66"/>
      <c r="JDH38" s="66"/>
      <c r="JDI38" s="66"/>
      <c r="JDL38" s="66"/>
      <c r="JDO38" s="66"/>
      <c r="JDQ38" s="66"/>
      <c r="JDS38" s="66"/>
      <c r="JDV38" s="66"/>
      <c r="JDY38" s="66"/>
      <c r="JEB38" s="66"/>
      <c r="JEF38" s="66"/>
      <c r="JEI38" s="66"/>
      <c r="JEL38" s="66"/>
      <c r="JET38" s="66"/>
      <c r="JFF38" s="66"/>
      <c r="JFG38" s="66"/>
      <c r="JFH38" s="66"/>
      <c r="JFI38" s="66"/>
      <c r="JFJ38" s="66"/>
      <c r="JFK38" s="66"/>
      <c r="JFL38" s="66"/>
      <c r="JFM38" s="66"/>
      <c r="JFN38" s="66"/>
      <c r="JFO38" s="66"/>
      <c r="JFP38" s="66"/>
      <c r="JFQ38" s="66"/>
      <c r="JFR38" s="66"/>
      <c r="JFS38" s="66"/>
      <c r="JFT38" s="66"/>
      <c r="JFU38" s="66"/>
      <c r="JFV38" s="66"/>
      <c r="JFW38" s="66"/>
      <c r="JFX38" s="66"/>
      <c r="JFY38" s="66"/>
      <c r="JFZ38" s="66"/>
      <c r="JGA38" s="66"/>
      <c r="JGB38" s="66"/>
      <c r="JGC38" s="66"/>
      <c r="JGD38" s="66"/>
      <c r="JGE38" s="66"/>
      <c r="JGG38" s="66"/>
      <c r="JGH38" s="66"/>
      <c r="JGI38" s="66"/>
      <c r="JGJ38" s="66"/>
      <c r="JGK38" s="66"/>
      <c r="JGL38" s="66"/>
      <c r="JGM38" s="66"/>
      <c r="JGN38" s="66"/>
      <c r="JGO38" s="66"/>
      <c r="JGP38" s="66"/>
      <c r="JGQ38" s="66"/>
      <c r="JGR38" s="66"/>
      <c r="JGS38" s="66"/>
      <c r="JGV38" s="66"/>
      <c r="JGY38" s="66"/>
      <c r="JHB38" s="66"/>
      <c r="JHE38" s="66"/>
      <c r="JHH38" s="66"/>
      <c r="JHK38" s="66"/>
      <c r="JHT38" s="66"/>
      <c r="JHW38" s="66"/>
      <c r="JHZ38" s="66"/>
      <c r="JIC38" s="66"/>
      <c r="JIL38" s="66"/>
      <c r="JIR38" s="66"/>
      <c r="JIU38" s="66"/>
      <c r="JIX38" s="66"/>
      <c r="JJA38" s="66"/>
      <c r="JJG38" s="66"/>
      <c r="JJP38" s="66"/>
      <c r="JJR38" s="66"/>
      <c r="JJS38" s="66"/>
      <c r="JJU38" s="66"/>
      <c r="JJX38" s="66"/>
      <c r="JKA38" s="66"/>
      <c r="JKD38" s="66"/>
      <c r="JKG38" s="66"/>
      <c r="JKJ38" s="66"/>
      <c r="JKL38" s="66"/>
      <c r="JKN38" s="66"/>
      <c r="JKQ38" s="66"/>
      <c r="JKT38" s="66"/>
      <c r="JKW38" s="66"/>
      <c r="JKZ38" s="66"/>
      <c r="JLC38" s="66"/>
      <c r="JLF38" s="66"/>
      <c r="JLI38" s="66"/>
      <c r="JLK38" s="66"/>
      <c r="JLN38" s="66"/>
      <c r="JLT38" s="66"/>
      <c r="JLZ38" s="66"/>
      <c r="JMC38" s="66"/>
      <c r="JME38" s="66"/>
      <c r="JMG38" s="66"/>
      <c r="JMH38" s="66"/>
      <c r="JMI38" s="66"/>
      <c r="JMJ38" s="66"/>
      <c r="JMK38" s="66"/>
      <c r="JML38" s="66"/>
      <c r="JND38" s="66"/>
      <c r="JNE38" s="66"/>
      <c r="JNH38" s="66"/>
      <c r="JNK38" s="66"/>
      <c r="JNM38" s="66"/>
      <c r="JNO38" s="66"/>
      <c r="JNR38" s="66"/>
      <c r="JNU38" s="66"/>
      <c r="JNX38" s="66"/>
      <c r="JOB38" s="66"/>
      <c r="JOE38" s="66"/>
      <c r="JOH38" s="66"/>
      <c r="JOP38" s="66"/>
      <c r="JPB38" s="66"/>
      <c r="JPC38" s="66"/>
      <c r="JPD38" s="66"/>
      <c r="JPE38" s="66"/>
      <c r="JPF38" s="66"/>
      <c r="JPG38" s="66"/>
      <c r="JPH38" s="66"/>
      <c r="JPI38" s="66"/>
      <c r="JPJ38" s="66"/>
      <c r="JPK38" s="66"/>
      <c r="JPL38" s="66"/>
      <c r="JPM38" s="66"/>
      <c r="JPN38" s="66"/>
      <c r="JPO38" s="66"/>
      <c r="JPP38" s="66"/>
      <c r="JPQ38" s="66"/>
      <c r="JPR38" s="66"/>
      <c r="JPS38" s="66"/>
      <c r="JPT38" s="66"/>
      <c r="JPU38" s="66"/>
      <c r="JPV38" s="66"/>
      <c r="JPW38" s="66"/>
      <c r="JPX38" s="66"/>
      <c r="JPY38" s="66"/>
      <c r="JPZ38" s="66"/>
      <c r="JQA38" s="66"/>
      <c r="JQC38" s="66"/>
      <c r="JQD38" s="66"/>
      <c r="JQE38" s="66"/>
      <c r="JQF38" s="66"/>
      <c r="JQG38" s="66"/>
      <c r="JQH38" s="66"/>
      <c r="JQI38" s="66"/>
      <c r="JQJ38" s="66"/>
      <c r="JQK38" s="66"/>
      <c r="JQL38" s="66"/>
      <c r="JQM38" s="66"/>
      <c r="JQN38" s="66"/>
      <c r="JQO38" s="66"/>
      <c r="JQR38" s="66"/>
      <c r="JQU38" s="66"/>
      <c r="JQX38" s="66"/>
      <c r="JRA38" s="66"/>
      <c r="JRD38" s="66"/>
      <c r="JRG38" s="66"/>
      <c r="JRP38" s="66"/>
      <c r="JRS38" s="66"/>
      <c r="JRV38" s="66"/>
      <c r="JRY38" s="66"/>
      <c r="JSH38" s="66"/>
      <c r="JSN38" s="66"/>
      <c r="JSQ38" s="66"/>
      <c r="JST38" s="66"/>
      <c r="JSW38" s="66"/>
      <c r="JTC38" s="66"/>
      <c r="JTL38" s="66"/>
      <c r="JTN38" s="66"/>
      <c r="JTO38" s="66"/>
      <c r="JTQ38" s="66"/>
      <c r="JTT38" s="66"/>
      <c r="JTW38" s="66"/>
      <c r="JTZ38" s="66"/>
      <c r="JUC38" s="66"/>
      <c r="JUF38" s="66"/>
      <c r="JUH38" s="66"/>
      <c r="JUJ38" s="66"/>
      <c r="JUM38" s="66"/>
      <c r="JUP38" s="66"/>
      <c r="JUS38" s="66"/>
      <c r="JUV38" s="66"/>
      <c r="JUY38" s="66"/>
      <c r="JVB38" s="66"/>
      <c r="JVE38" s="66"/>
      <c r="JVG38" s="66"/>
      <c r="JVJ38" s="66"/>
      <c r="JVP38" s="66"/>
      <c r="JVV38" s="66"/>
      <c r="JVY38" s="66"/>
      <c r="JWA38" s="66"/>
      <c r="JWC38" s="66"/>
      <c r="JWD38" s="66"/>
      <c r="JWE38" s="66"/>
      <c r="JWF38" s="66"/>
      <c r="JWG38" s="66"/>
      <c r="JWH38" s="66"/>
      <c r="JWZ38" s="66"/>
      <c r="JXA38" s="66"/>
      <c r="JXD38" s="66"/>
      <c r="JXG38" s="66"/>
      <c r="JXI38" s="66"/>
      <c r="JXK38" s="66"/>
      <c r="JXN38" s="66"/>
      <c r="JXQ38" s="66"/>
      <c r="JXT38" s="66"/>
      <c r="JXX38" s="66"/>
      <c r="JYA38" s="66"/>
      <c r="JYD38" s="66"/>
      <c r="JYL38" s="66"/>
      <c r="JYX38" s="66"/>
      <c r="JYY38" s="66"/>
      <c r="JYZ38" s="66"/>
      <c r="JZA38" s="66"/>
      <c r="JZB38" s="66"/>
      <c r="JZC38" s="66"/>
      <c r="JZD38" s="66"/>
      <c r="JZE38" s="66"/>
      <c r="JZF38" s="66"/>
      <c r="JZG38" s="66"/>
      <c r="JZH38" s="66"/>
      <c r="JZI38" s="66"/>
      <c r="JZJ38" s="66"/>
      <c r="JZK38" s="66"/>
      <c r="JZL38" s="66"/>
      <c r="JZM38" s="66"/>
      <c r="JZN38" s="66"/>
      <c r="JZO38" s="66"/>
      <c r="JZP38" s="66"/>
      <c r="JZQ38" s="66"/>
      <c r="JZR38" s="66"/>
      <c r="JZS38" s="66"/>
      <c r="JZT38" s="66"/>
      <c r="JZU38" s="66"/>
      <c r="JZV38" s="66"/>
      <c r="JZW38" s="66"/>
      <c r="JZY38" s="66"/>
      <c r="JZZ38" s="66"/>
      <c r="KAA38" s="66"/>
      <c r="KAB38" s="66"/>
      <c r="KAC38" s="66"/>
      <c r="KAD38" s="66"/>
      <c r="KAE38" s="66"/>
      <c r="KAF38" s="66"/>
      <c r="KAG38" s="66"/>
      <c r="KAH38" s="66"/>
      <c r="KAI38" s="66"/>
      <c r="KAJ38" s="66"/>
      <c r="KAK38" s="66"/>
      <c r="KAN38" s="66"/>
      <c r="KAQ38" s="66"/>
      <c r="KAT38" s="66"/>
      <c r="KAW38" s="66"/>
      <c r="KAZ38" s="66"/>
      <c r="KBC38" s="66"/>
      <c r="KBL38" s="66"/>
      <c r="KBO38" s="66"/>
      <c r="KBR38" s="66"/>
      <c r="KBU38" s="66"/>
      <c r="KCD38" s="66"/>
      <c r="KCJ38" s="66"/>
      <c r="KCM38" s="66"/>
      <c r="KCP38" s="66"/>
      <c r="KCS38" s="66"/>
      <c r="KCY38" s="66"/>
      <c r="KDH38" s="66"/>
      <c r="KDJ38" s="66"/>
      <c r="KDK38" s="66"/>
      <c r="KDM38" s="66"/>
      <c r="KDP38" s="66"/>
      <c r="KDS38" s="66"/>
      <c r="KDV38" s="66"/>
      <c r="KDY38" s="66"/>
      <c r="KEB38" s="66"/>
      <c r="KED38" s="66"/>
      <c r="KEF38" s="66"/>
      <c r="KEI38" s="66"/>
      <c r="KEL38" s="66"/>
      <c r="KEO38" s="66"/>
      <c r="KER38" s="66"/>
      <c r="KEU38" s="66"/>
      <c r="KEX38" s="66"/>
      <c r="KFA38" s="66"/>
      <c r="KFC38" s="66"/>
      <c r="KFF38" s="66"/>
      <c r="KFL38" s="66"/>
      <c r="KFR38" s="66"/>
      <c r="KFU38" s="66"/>
      <c r="KFW38" s="66"/>
      <c r="KFY38" s="66"/>
      <c r="KFZ38" s="66"/>
      <c r="KGA38" s="66"/>
      <c r="KGB38" s="66"/>
      <c r="KGC38" s="66"/>
      <c r="KGD38" s="66"/>
      <c r="KGV38" s="66"/>
      <c r="KGW38" s="66"/>
      <c r="KGZ38" s="66"/>
      <c r="KHC38" s="66"/>
      <c r="KHE38" s="66"/>
      <c r="KHG38" s="66"/>
      <c r="KHJ38" s="66"/>
      <c r="KHM38" s="66"/>
      <c r="KHP38" s="66"/>
      <c r="KHT38" s="66"/>
      <c r="KHW38" s="66"/>
      <c r="KHZ38" s="66"/>
      <c r="KIH38" s="66"/>
      <c r="KIT38" s="66"/>
      <c r="KIU38" s="66"/>
      <c r="KIV38" s="66"/>
      <c r="KIW38" s="66"/>
      <c r="KIX38" s="66"/>
      <c r="KIY38" s="66"/>
      <c r="KIZ38" s="66"/>
      <c r="KJA38" s="66"/>
      <c r="KJB38" s="66"/>
      <c r="KJC38" s="66"/>
      <c r="KJD38" s="66"/>
      <c r="KJE38" s="66"/>
      <c r="KJF38" s="66"/>
      <c r="KJG38" s="66"/>
      <c r="KJH38" s="66"/>
      <c r="KJI38" s="66"/>
      <c r="KJJ38" s="66"/>
      <c r="KJK38" s="66"/>
      <c r="KJL38" s="66"/>
      <c r="KJM38" s="66"/>
      <c r="KJN38" s="66"/>
      <c r="KJO38" s="66"/>
      <c r="KJP38" s="66"/>
      <c r="KJQ38" s="66"/>
      <c r="KJR38" s="66"/>
      <c r="KJS38" s="66"/>
      <c r="KJU38" s="66"/>
      <c r="KJV38" s="66"/>
      <c r="KJW38" s="66"/>
      <c r="KJX38" s="66"/>
      <c r="KJY38" s="66"/>
      <c r="KJZ38" s="66"/>
      <c r="KKA38" s="66"/>
      <c r="KKB38" s="66"/>
      <c r="KKC38" s="66"/>
      <c r="KKD38" s="66"/>
      <c r="KKE38" s="66"/>
      <c r="KKF38" s="66"/>
      <c r="KKG38" s="66"/>
      <c r="KKJ38" s="66"/>
      <c r="KKM38" s="66"/>
      <c r="KKP38" s="66"/>
      <c r="KKS38" s="66"/>
      <c r="KKV38" s="66"/>
      <c r="KKY38" s="66"/>
      <c r="KLH38" s="66"/>
      <c r="KLK38" s="66"/>
      <c r="KLN38" s="66"/>
      <c r="KLQ38" s="66"/>
      <c r="KLZ38" s="66"/>
      <c r="KMF38" s="66"/>
      <c r="KMI38" s="66"/>
      <c r="KML38" s="66"/>
      <c r="KMO38" s="66"/>
      <c r="KMU38" s="66"/>
      <c r="KND38" s="66"/>
      <c r="KNF38" s="66"/>
      <c r="KNG38" s="66"/>
      <c r="KNI38" s="66"/>
      <c r="KNL38" s="66"/>
      <c r="KNO38" s="66"/>
      <c r="KNR38" s="66"/>
      <c r="KNU38" s="66"/>
      <c r="KNX38" s="66"/>
      <c r="KNZ38" s="66"/>
      <c r="KOB38" s="66"/>
      <c r="KOE38" s="66"/>
      <c r="KOH38" s="66"/>
      <c r="KOK38" s="66"/>
      <c r="KON38" s="66"/>
      <c r="KOQ38" s="66"/>
      <c r="KOT38" s="66"/>
      <c r="KOW38" s="66"/>
      <c r="KOY38" s="66"/>
      <c r="KPB38" s="66"/>
      <c r="KPH38" s="66"/>
      <c r="KPN38" s="66"/>
      <c r="KPQ38" s="66"/>
      <c r="KPS38" s="66"/>
      <c r="KPU38" s="66"/>
      <c r="KPV38" s="66"/>
      <c r="KPW38" s="66"/>
      <c r="KPX38" s="66"/>
      <c r="KPY38" s="66"/>
      <c r="KPZ38" s="66"/>
      <c r="KQR38" s="66"/>
      <c r="KQS38" s="66"/>
      <c r="KQV38" s="66"/>
      <c r="KQY38" s="66"/>
      <c r="KRA38" s="66"/>
      <c r="KRC38" s="66"/>
      <c r="KRF38" s="66"/>
      <c r="KRI38" s="66"/>
      <c r="KRL38" s="66"/>
      <c r="KRP38" s="66"/>
      <c r="KRS38" s="66"/>
      <c r="KRV38" s="66"/>
      <c r="KSD38" s="66"/>
      <c r="KSP38" s="66"/>
      <c r="KSQ38" s="66"/>
      <c r="KSR38" s="66"/>
      <c r="KSS38" s="66"/>
      <c r="KST38" s="66"/>
      <c r="KSU38" s="66"/>
      <c r="KSV38" s="66"/>
      <c r="KSW38" s="66"/>
      <c r="KSX38" s="66"/>
      <c r="KSY38" s="66"/>
      <c r="KSZ38" s="66"/>
      <c r="KTA38" s="66"/>
      <c r="KTB38" s="66"/>
      <c r="KTC38" s="66"/>
      <c r="KTD38" s="66"/>
      <c r="KTE38" s="66"/>
      <c r="KTF38" s="66"/>
      <c r="KTG38" s="66"/>
      <c r="KTH38" s="66"/>
      <c r="KTI38" s="66"/>
      <c r="KTJ38" s="66"/>
      <c r="KTK38" s="66"/>
      <c r="KTL38" s="66"/>
      <c r="KTM38" s="66"/>
      <c r="KTN38" s="66"/>
      <c r="KTO38" s="66"/>
      <c r="KTQ38" s="66"/>
      <c r="KTR38" s="66"/>
      <c r="KTS38" s="66"/>
      <c r="KTT38" s="66"/>
      <c r="KTU38" s="66"/>
      <c r="KTV38" s="66"/>
      <c r="KTW38" s="66"/>
      <c r="KTX38" s="66"/>
      <c r="KTY38" s="66"/>
      <c r="KTZ38" s="66"/>
      <c r="KUA38" s="66"/>
      <c r="KUB38" s="66"/>
      <c r="KUC38" s="66"/>
      <c r="KUF38" s="66"/>
      <c r="KUI38" s="66"/>
      <c r="KUL38" s="66"/>
      <c r="KUO38" s="66"/>
      <c r="KUR38" s="66"/>
      <c r="KUU38" s="66"/>
      <c r="KVD38" s="66"/>
      <c r="KVG38" s="66"/>
      <c r="KVJ38" s="66"/>
      <c r="KVM38" s="66"/>
      <c r="KVV38" s="66"/>
      <c r="KWB38" s="66"/>
      <c r="KWE38" s="66"/>
      <c r="KWH38" s="66"/>
      <c r="KWK38" s="66"/>
      <c r="KWQ38" s="66"/>
      <c r="KWZ38" s="66"/>
      <c r="KXB38" s="66"/>
      <c r="KXC38" s="66"/>
      <c r="KXE38" s="66"/>
      <c r="KXH38" s="66"/>
      <c r="KXK38" s="66"/>
      <c r="KXN38" s="66"/>
      <c r="KXQ38" s="66"/>
      <c r="KXT38" s="66"/>
      <c r="KXV38" s="66"/>
      <c r="KXX38" s="66"/>
      <c r="KYA38" s="66"/>
      <c r="KYD38" s="66"/>
      <c r="KYG38" s="66"/>
      <c r="KYJ38" s="66"/>
      <c r="KYM38" s="66"/>
      <c r="KYP38" s="66"/>
      <c r="KYS38" s="66"/>
      <c r="KYU38" s="66"/>
      <c r="KYX38" s="66"/>
      <c r="KZD38" s="66"/>
      <c r="KZJ38" s="66"/>
      <c r="KZM38" s="66"/>
      <c r="KZO38" s="66"/>
      <c r="KZQ38" s="66"/>
      <c r="KZR38" s="66"/>
      <c r="KZS38" s="66"/>
      <c r="KZT38" s="66"/>
      <c r="KZU38" s="66"/>
      <c r="KZV38" s="66"/>
      <c r="LAN38" s="66"/>
      <c r="LAO38" s="66"/>
      <c r="LAR38" s="66"/>
      <c r="LAU38" s="66"/>
      <c r="LAW38" s="66"/>
      <c r="LAY38" s="66"/>
      <c r="LBB38" s="66"/>
      <c r="LBE38" s="66"/>
      <c r="LBH38" s="66"/>
      <c r="LBL38" s="66"/>
      <c r="LBO38" s="66"/>
      <c r="LBR38" s="66"/>
      <c r="LBZ38" s="66"/>
      <c r="LCL38" s="66"/>
      <c r="LCM38" s="66"/>
      <c r="LCN38" s="66"/>
      <c r="LCO38" s="66"/>
      <c r="LCP38" s="66"/>
      <c r="LCQ38" s="66"/>
      <c r="LCR38" s="66"/>
      <c r="LCS38" s="66"/>
      <c r="LCT38" s="66"/>
      <c r="LCU38" s="66"/>
      <c r="LCV38" s="66"/>
      <c r="LCW38" s="66"/>
      <c r="LCX38" s="66"/>
      <c r="LCY38" s="66"/>
      <c r="LCZ38" s="66"/>
      <c r="LDA38" s="66"/>
      <c r="LDB38" s="66"/>
      <c r="LDC38" s="66"/>
      <c r="LDD38" s="66"/>
      <c r="LDE38" s="66"/>
      <c r="LDF38" s="66"/>
      <c r="LDG38" s="66"/>
      <c r="LDH38" s="66"/>
      <c r="LDI38" s="66"/>
      <c r="LDJ38" s="66"/>
      <c r="LDK38" s="66"/>
      <c r="LDM38" s="66"/>
      <c r="LDN38" s="66"/>
      <c r="LDO38" s="66"/>
      <c r="LDP38" s="66"/>
      <c r="LDQ38" s="66"/>
      <c r="LDR38" s="66"/>
      <c r="LDS38" s="66"/>
      <c r="LDT38" s="66"/>
      <c r="LDU38" s="66"/>
      <c r="LDV38" s="66"/>
      <c r="LDW38" s="66"/>
      <c r="LDX38" s="66"/>
      <c r="LDY38" s="66"/>
      <c r="LEB38" s="66"/>
      <c r="LEE38" s="66"/>
      <c r="LEH38" s="66"/>
      <c r="LEK38" s="66"/>
      <c r="LEN38" s="66"/>
      <c r="LEQ38" s="66"/>
      <c r="LEZ38" s="66"/>
      <c r="LFC38" s="66"/>
      <c r="LFF38" s="66"/>
      <c r="LFI38" s="66"/>
      <c r="LFR38" s="66"/>
      <c r="LFX38" s="66"/>
      <c r="LGA38" s="66"/>
      <c r="LGD38" s="66"/>
      <c r="LGG38" s="66"/>
      <c r="LGM38" s="66"/>
      <c r="LGV38" s="66"/>
      <c r="LGX38" s="66"/>
      <c r="LGY38" s="66"/>
      <c r="LHA38" s="66"/>
      <c r="LHD38" s="66"/>
      <c r="LHG38" s="66"/>
      <c r="LHJ38" s="66"/>
      <c r="LHM38" s="66"/>
      <c r="LHP38" s="66"/>
      <c r="LHR38" s="66"/>
      <c r="LHT38" s="66"/>
      <c r="LHW38" s="66"/>
      <c r="LHZ38" s="66"/>
      <c r="LIC38" s="66"/>
      <c r="LIF38" s="66"/>
      <c r="LII38" s="66"/>
      <c r="LIL38" s="66"/>
      <c r="LIO38" s="66"/>
      <c r="LIQ38" s="66"/>
      <c r="LIT38" s="66"/>
      <c r="LIZ38" s="66"/>
      <c r="LJF38" s="66"/>
      <c r="LJI38" s="66"/>
      <c r="LJK38" s="66"/>
      <c r="LJM38" s="66"/>
      <c r="LJN38" s="66"/>
      <c r="LJO38" s="66"/>
      <c r="LJP38" s="66"/>
      <c r="LJQ38" s="66"/>
      <c r="LJR38" s="66"/>
      <c r="LKJ38" s="66"/>
      <c r="LKK38" s="66"/>
      <c r="LKN38" s="66"/>
      <c r="LKQ38" s="66"/>
      <c r="LKS38" s="66"/>
      <c r="LKU38" s="66"/>
      <c r="LKX38" s="66"/>
      <c r="LLA38" s="66"/>
      <c r="LLD38" s="66"/>
      <c r="LLH38" s="66"/>
      <c r="LLK38" s="66"/>
      <c r="LLN38" s="66"/>
      <c r="LLV38" s="66"/>
      <c r="LMH38" s="66"/>
      <c r="LMI38" s="66"/>
      <c r="LMJ38" s="66"/>
      <c r="LMK38" s="66"/>
      <c r="LML38" s="66"/>
      <c r="LMM38" s="66"/>
      <c r="LMN38" s="66"/>
      <c r="LMO38" s="66"/>
      <c r="LMP38" s="66"/>
      <c r="LMQ38" s="66"/>
      <c r="LMR38" s="66"/>
      <c r="LMS38" s="66"/>
      <c r="LMT38" s="66"/>
      <c r="LMU38" s="66"/>
      <c r="LMV38" s="66"/>
      <c r="LMW38" s="66"/>
      <c r="LMX38" s="66"/>
      <c r="LMY38" s="66"/>
      <c r="LMZ38" s="66"/>
      <c r="LNA38" s="66"/>
      <c r="LNB38" s="66"/>
      <c r="LNC38" s="66"/>
      <c r="LND38" s="66"/>
      <c r="LNE38" s="66"/>
      <c r="LNF38" s="66"/>
      <c r="LNG38" s="66"/>
      <c r="LNI38" s="66"/>
      <c r="LNJ38" s="66"/>
      <c r="LNK38" s="66"/>
      <c r="LNL38" s="66"/>
      <c r="LNM38" s="66"/>
      <c r="LNN38" s="66"/>
      <c r="LNO38" s="66"/>
      <c r="LNP38" s="66"/>
      <c r="LNQ38" s="66"/>
      <c r="LNR38" s="66"/>
      <c r="LNS38" s="66"/>
      <c r="LNT38" s="66"/>
      <c r="LNU38" s="66"/>
      <c r="LNX38" s="66"/>
      <c r="LOA38" s="66"/>
      <c r="LOD38" s="66"/>
      <c r="LOG38" s="66"/>
      <c r="LOJ38" s="66"/>
      <c r="LOM38" s="66"/>
      <c r="LOV38" s="66"/>
      <c r="LOY38" s="66"/>
      <c r="LPB38" s="66"/>
      <c r="LPE38" s="66"/>
      <c r="LPN38" s="66"/>
      <c r="LPT38" s="66"/>
      <c r="LPW38" s="66"/>
      <c r="LPZ38" s="66"/>
      <c r="LQC38" s="66"/>
      <c r="LQI38" s="66"/>
      <c r="LQR38" s="66"/>
      <c r="LQT38" s="66"/>
      <c r="LQU38" s="66"/>
      <c r="LQW38" s="66"/>
      <c r="LQZ38" s="66"/>
      <c r="LRC38" s="66"/>
      <c r="LRF38" s="66"/>
      <c r="LRI38" s="66"/>
      <c r="LRL38" s="66"/>
      <c r="LRN38" s="66"/>
      <c r="LRP38" s="66"/>
      <c r="LRS38" s="66"/>
      <c r="LRV38" s="66"/>
      <c r="LRY38" s="66"/>
      <c r="LSB38" s="66"/>
      <c r="LSE38" s="66"/>
      <c r="LSH38" s="66"/>
      <c r="LSK38" s="66"/>
      <c r="LSM38" s="66"/>
      <c r="LSP38" s="66"/>
      <c r="LSV38" s="66"/>
      <c r="LTB38" s="66"/>
      <c r="LTE38" s="66"/>
      <c r="LTG38" s="66"/>
      <c r="LTI38" s="66"/>
      <c r="LTJ38" s="66"/>
      <c r="LTK38" s="66"/>
      <c r="LTL38" s="66"/>
      <c r="LTM38" s="66"/>
      <c r="LTN38" s="66"/>
      <c r="LUF38" s="66"/>
      <c r="LUG38" s="66"/>
      <c r="LUJ38" s="66"/>
      <c r="LUM38" s="66"/>
      <c r="LUO38" s="66"/>
      <c r="LUQ38" s="66"/>
      <c r="LUT38" s="66"/>
      <c r="LUW38" s="66"/>
      <c r="LUZ38" s="66"/>
      <c r="LVD38" s="66"/>
      <c r="LVG38" s="66"/>
      <c r="LVJ38" s="66"/>
      <c r="LVR38" s="66"/>
      <c r="LWD38" s="66"/>
      <c r="LWE38" s="66"/>
      <c r="LWF38" s="66"/>
      <c r="LWG38" s="66"/>
      <c r="LWH38" s="66"/>
      <c r="LWI38" s="66"/>
      <c r="LWJ38" s="66"/>
      <c r="LWK38" s="66"/>
      <c r="LWL38" s="66"/>
      <c r="LWM38" s="66"/>
      <c r="LWN38" s="66"/>
      <c r="LWO38" s="66"/>
      <c r="LWP38" s="66"/>
      <c r="LWQ38" s="66"/>
      <c r="LWR38" s="66"/>
      <c r="LWS38" s="66"/>
      <c r="LWT38" s="66"/>
      <c r="LWU38" s="66"/>
      <c r="LWV38" s="66"/>
      <c r="LWW38" s="66"/>
      <c r="LWX38" s="66"/>
      <c r="LWY38" s="66"/>
      <c r="LWZ38" s="66"/>
      <c r="LXA38" s="66"/>
      <c r="LXB38" s="66"/>
      <c r="LXC38" s="66"/>
      <c r="LXE38" s="66"/>
      <c r="LXF38" s="66"/>
      <c r="LXG38" s="66"/>
      <c r="LXH38" s="66"/>
      <c r="LXI38" s="66"/>
      <c r="LXJ38" s="66"/>
      <c r="LXK38" s="66"/>
      <c r="LXL38" s="66"/>
      <c r="LXM38" s="66"/>
      <c r="LXN38" s="66"/>
      <c r="LXO38" s="66"/>
      <c r="LXP38" s="66"/>
      <c r="LXQ38" s="66"/>
      <c r="LXT38" s="66"/>
      <c r="LXW38" s="66"/>
      <c r="LXZ38" s="66"/>
      <c r="LYC38" s="66"/>
      <c r="LYF38" s="66"/>
      <c r="LYI38" s="66"/>
      <c r="LYR38" s="66"/>
      <c r="LYU38" s="66"/>
      <c r="LYX38" s="66"/>
      <c r="LZA38" s="66"/>
      <c r="LZJ38" s="66"/>
      <c r="LZP38" s="66"/>
      <c r="LZS38" s="66"/>
      <c r="LZV38" s="66"/>
      <c r="LZY38" s="66"/>
      <c r="MAE38" s="66"/>
      <c r="MAN38" s="66"/>
      <c r="MAP38" s="66"/>
      <c r="MAQ38" s="66"/>
      <c r="MAS38" s="66"/>
      <c r="MAV38" s="66"/>
      <c r="MAY38" s="66"/>
      <c r="MBB38" s="66"/>
      <c r="MBE38" s="66"/>
      <c r="MBH38" s="66"/>
      <c r="MBJ38" s="66"/>
      <c r="MBL38" s="66"/>
      <c r="MBO38" s="66"/>
      <c r="MBR38" s="66"/>
      <c r="MBU38" s="66"/>
      <c r="MBX38" s="66"/>
      <c r="MCA38" s="66"/>
      <c r="MCD38" s="66"/>
      <c r="MCG38" s="66"/>
      <c r="MCI38" s="66"/>
      <c r="MCL38" s="66"/>
      <c r="MCR38" s="66"/>
      <c r="MCX38" s="66"/>
      <c r="MDA38" s="66"/>
      <c r="MDC38" s="66"/>
      <c r="MDE38" s="66"/>
      <c r="MDF38" s="66"/>
      <c r="MDG38" s="66"/>
      <c r="MDH38" s="66"/>
      <c r="MDI38" s="66"/>
      <c r="MDJ38" s="66"/>
      <c r="MEB38" s="66"/>
      <c r="MEC38" s="66"/>
      <c r="MEF38" s="66"/>
      <c r="MEI38" s="66"/>
      <c r="MEK38" s="66"/>
      <c r="MEM38" s="66"/>
      <c r="MEP38" s="66"/>
      <c r="MES38" s="66"/>
      <c r="MEV38" s="66"/>
      <c r="MEZ38" s="66"/>
      <c r="MFC38" s="66"/>
      <c r="MFF38" s="66"/>
      <c r="MFN38" s="66"/>
      <c r="MFZ38" s="66"/>
      <c r="MGA38" s="66"/>
      <c r="MGB38" s="66"/>
      <c r="MGC38" s="66"/>
      <c r="MGD38" s="66"/>
      <c r="MGE38" s="66"/>
      <c r="MGF38" s="66"/>
      <c r="MGG38" s="66"/>
      <c r="MGH38" s="66"/>
      <c r="MGI38" s="66"/>
      <c r="MGJ38" s="66"/>
      <c r="MGK38" s="66"/>
      <c r="MGL38" s="66"/>
      <c r="MGM38" s="66"/>
      <c r="MGN38" s="66"/>
      <c r="MGO38" s="66"/>
      <c r="MGP38" s="66"/>
      <c r="MGQ38" s="66"/>
      <c r="MGR38" s="66"/>
      <c r="MGS38" s="66"/>
      <c r="MGT38" s="66"/>
      <c r="MGU38" s="66"/>
      <c r="MGV38" s="66"/>
      <c r="MGW38" s="66"/>
      <c r="MGX38" s="66"/>
      <c r="MGY38" s="66"/>
      <c r="MHA38" s="66"/>
      <c r="MHB38" s="66"/>
      <c r="MHC38" s="66"/>
      <c r="MHD38" s="66"/>
      <c r="MHE38" s="66"/>
      <c r="MHF38" s="66"/>
      <c r="MHG38" s="66"/>
      <c r="MHH38" s="66"/>
      <c r="MHI38" s="66"/>
      <c r="MHJ38" s="66"/>
      <c r="MHK38" s="66"/>
      <c r="MHL38" s="66"/>
      <c r="MHM38" s="66"/>
      <c r="MHP38" s="66"/>
      <c r="MHS38" s="66"/>
      <c r="MHV38" s="66"/>
      <c r="MHY38" s="66"/>
      <c r="MIB38" s="66"/>
      <c r="MIE38" s="66"/>
      <c r="MIN38" s="66"/>
      <c r="MIQ38" s="66"/>
      <c r="MIT38" s="66"/>
      <c r="MIW38" s="66"/>
      <c r="MJF38" s="66"/>
      <c r="MJL38" s="66"/>
      <c r="MJO38" s="66"/>
      <c r="MJR38" s="66"/>
      <c r="MJU38" s="66"/>
      <c r="MKA38" s="66"/>
      <c r="MKJ38" s="66"/>
      <c r="MKL38" s="66"/>
      <c r="MKM38" s="66"/>
      <c r="MKO38" s="66"/>
      <c r="MKR38" s="66"/>
      <c r="MKU38" s="66"/>
      <c r="MKX38" s="66"/>
      <c r="MLA38" s="66"/>
      <c r="MLD38" s="66"/>
      <c r="MLF38" s="66"/>
      <c r="MLH38" s="66"/>
      <c r="MLK38" s="66"/>
      <c r="MLN38" s="66"/>
      <c r="MLQ38" s="66"/>
      <c r="MLT38" s="66"/>
      <c r="MLW38" s="66"/>
      <c r="MLZ38" s="66"/>
      <c r="MMC38" s="66"/>
      <c r="MME38" s="66"/>
      <c r="MMH38" s="66"/>
      <c r="MMN38" s="66"/>
      <c r="MMT38" s="66"/>
      <c r="MMW38" s="66"/>
      <c r="MMY38" s="66"/>
      <c r="MNA38" s="66"/>
      <c r="MNB38" s="66"/>
      <c r="MNC38" s="66"/>
      <c r="MND38" s="66"/>
      <c r="MNE38" s="66"/>
      <c r="MNF38" s="66"/>
      <c r="MNX38" s="66"/>
      <c r="MNY38" s="66"/>
      <c r="MOB38" s="66"/>
      <c r="MOE38" s="66"/>
      <c r="MOG38" s="66"/>
      <c r="MOI38" s="66"/>
      <c r="MOL38" s="66"/>
      <c r="MOO38" s="66"/>
      <c r="MOR38" s="66"/>
      <c r="MOV38" s="66"/>
      <c r="MOY38" s="66"/>
      <c r="MPB38" s="66"/>
      <c r="MPJ38" s="66"/>
      <c r="MPV38" s="66"/>
      <c r="MPW38" s="66"/>
      <c r="MPX38" s="66"/>
      <c r="MPY38" s="66"/>
      <c r="MPZ38" s="66"/>
      <c r="MQA38" s="66"/>
      <c r="MQB38" s="66"/>
      <c r="MQC38" s="66"/>
      <c r="MQD38" s="66"/>
      <c r="MQE38" s="66"/>
      <c r="MQF38" s="66"/>
      <c r="MQG38" s="66"/>
      <c r="MQH38" s="66"/>
      <c r="MQI38" s="66"/>
      <c r="MQJ38" s="66"/>
      <c r="MQK38" s="66"/>
      <c r="MQL38" s="66"/>
      <c r="MQM38" s="66"/>
      <c r="MQN38" s="66"/>
      <c r="MQO38" s="66"/>
      <c r="MQP38" s="66"/>
      <c r="MQQ38" s="66"/>
      <c r="MQR38" s="66"/>
      <c r="MQS38" s="66"/>
      <c r="MQT38" s="66"/>
      <c r="MQU38" s="66"/>
      <c r="MQW38" s="66"/>
      <c r="MQX38" s="66"/>
      <c r="MQY38" s="66"/>
      <c r="MQZ38" s="66"/>
      <c r="MRA38" s="66"/>
      <c r="MRB38" s="66"/>
      <c r="MRC38" s="66"/>
      <c r="MRD38" s="66"/>
      <c r="MRE38" s="66"/>
      <c r="MRF38" s="66"/>
      <c r="MRG38" s="66"/>
      <c r="MRH38" s="66"/>
      <c r="MRI38" s="66"/>
      <c r="MRL38" s="66"/>
      <c r="MRO38" s="66"/>
      <c r="MRR38" s="66"/>
      <c r="MRU38" s="66"/>
      <c r="MRX38" s="66"/>
      <c r="MSA38" s="66"/>
      <c r="MSJ38" s="66"/>
      <c r="MSM38" s="66"/>
      <c r="MSP38" s="66"/>
      <c r="MSS38" s="66"/>
      <c r="MTB38" s="66"/>
      <c r="MTH38" s="66"/>
      <c r="MTK38" s="66"/>
      <c r="MTN38" s="66"/>
      <c r="MTQ38" s="66"/>
      <c r="MTW38" s="66"/>
      <c r="MUF38" s="66"/>
      <c r="MUH38" s="66"/>
      <c r="MUI38" s="66"/>
      <c r="MUK38" s="66"/>
      <c r="MUN38" s="66"/>
      <c r="MUQ38" s="66"/>
      <c r="MUT38" s="66"/>
      <c r="MUW38" s="66"/>
      <c r="MUZ38" s="66"/>
      <c r="MVB38" s="66"/>
      <c r="MVD38" s="66"/>
      <c r="MVG38" s="66"/>
      <c r="MVJ38" s="66"/>
      <c r="MVM38" s="66"/>
      <c r="MVP38" s="66"/>
      <c r="MVS38" s="66"/>
      <c r="MVV38" s="66"/>
      <c r="MVY38" s="66"/>
      <c r="MWA38" s="66"/>
      <c r="MWD38" s="66"/>
      <c r="MWJ38" s="66"/>
      <c r="MWP38" s="66"/>
      <c r="MWS38" s="66"/>
      <c r="MWU38" s="66"/>
      <c r="MWW38" s="66"/>
      <c r="MWX38" s="66"/>
      <c r="MWY38" s="66"/>
      <c r="MWZ38" s="66"/>
      <c r="MXA38" s="66"/>
      <c r="MXB38" s="66"/>
      <c r="MXT38" s="66"/>
      <c r="MXU38" s="66"/>
      <c r="MXX38" s="66"/>
      <c r="MYA38" s="66"/>
      <c r="MYC38" s="66"/>
      <c r="MYE38" s="66"/>
      <c r="MYH38" s="66"/>
      <c r="MYK38" s="66"/>
      <c r="MYN38" s="66"/>
      <c r="MYR38" s="66"/>
      <c r="MYU38" s="66"/>
      <c r="MYX38" s="66"/>
      <c r="MZF38" s="66"/>
      <c r="MZR38" s="66"/>
      <c r="MZS38" s="66"/>
      <c r="MZT38" s="66"/>
      <c r="MZU38" s="66"/>
      <c r="MZV38" s="66"/>
      <c r="MZW38" s="66"/>
      <c r="MZX38" s="66"/>
      <c r="MZY38" s="66"/>
      <c r="MZZ38" s="66"/>
      <c r="NAA38" s="66"/>
      <c r="NAB38" s="66"/>
      <c r="NAC38" s="66"/>
      <c r="NAD38" s="66"/>
      <c r="NAE38" s="66"/>
      <c r="NAF38" s="66"/>
      <c r="NAG38" s="66"/>
      <c r="NAH38" s="66"/>
      <c r="NAI38" s="66"/>
      <c r="NAJ38" s="66"/>
      <c r="NAK38" s="66"/>
      <c r="NAL38" s="66"/>
      <c r="NAM38" s="66"/>
      <c r="NAN38" s="66"/>
      <c r="NAO38" s="66"/>
      <c r="NAP38" s="66"/>
      <c r="NAQ38" s="66"/>
      <c r="NAS38" s="66"/>
      <c r="NAT38" s="66"/>
      <c r="NAU38" s="66"/>
      <c r="NAV38" s="66"/>
      <c r="NAW38" s="66"/>
      <c r="NAX38" s="66"/>
      <c r="NAY38" s="66"/>
      <c r="NAZ38" s="66"/>
      <c r="NBA38" s="66"/>
      <c r="NBB38" s="66"/>
      <c r="NBC38" s="66"/>
      <c r="NBD38" s="66"/>
      <c r="NBE38" s="66"/>
      <c r="NBH38" s="66"/>
      <c r="NBK38" s="66"/>
      <c r="NBN38" s="66"/>
      <c r="NBQ38" s="66"/>
      <c r="NBT38" s="66"/>
      <c r="NBW38" s="66"/>
      <c r="NCF38" s="66"/>
      <c r="NCI38" s="66"/>
      <c r="NCL38" s="66"/>
      <c r="NCO38" s="66"/>
      <c r="NCX38" s="66"/>
      <c r="NDD38" s="66"/>
      <c r="NDG38" s="66"/>
      <c r="NDJ38" s="66"/>
      <c r="NDM38" s="66"/>
      <c r="NDS38" s="66"/>
      <c r="NEB38" s="66"/>
      <c r="NED38" s="66"/>
      <c r="NEE38" s="66"/>
      <c r="NEG38" s="66"/>
      <c r="NEJ38" s="66"/>
      <c r="NEM38" s="66"/>
      <c r="NEP38" s="66"/>
      <c r="NES38" s="66"/>
      <c r="NEV38" s="66"/>
      <c r="NEX38" s="66"/>
      <c r="NEZ38" s="66"/>
      <c r="NFC38" s="66"/>
      <c r="NFF38" s="66"/>
      <c r="NFI38" s="66"/>
      <c r="NFL38" s="66"/>
      <c r="NFO38" s="66"/>
      <c r="NFR38" s="66"/>
      <c r="NFU38" s="66"/>
      <c r="NFW38" s="66"/>
      <c r="NFZ38" s="66"/>
      <c r="NGF38" s="66"/>
      <c r="NGL38" s="66"/>
      <c r="NGO38" s="66"/>
      <c r="NGQ38" s="66"/>
      <c r="NGS38" s="66"/>
      <c r="NGT38" s="66"/>
      <c r="NGU38" s="66"/>
      <c r="NGV38" s="66"/>
      <c r="NGW38" s="66"/>
      <c r="NGX38" s="66"/>
      <c r="NHP38" s="66"/>
      <c r="NHQ38" s="66"/>
      <c r="NHT38" s="66"/>
      <c r="NHW38" s="66"/>
      <c r="NHY38" s="66"/>
      <c r="NIA38" s="66"/>
      <c r="NID38" s="66"/>
      <c r="NIG38" s="66"/>
      <c r="NIJ38" s="66"/>
      <c r="NIN38" s="66"/>
      <c r="NIQ38" s="66"/>
      <c r="NIT38" s="66"/>
      <c r="NJB38" s="66"/>
      <c r="NJN38" s="66"/>
      <c r="NJO38" s="66"/>
      <c r="NJP38" s="66"/>
      <c r="NJQ38" s="66"/>
      <c r="NJR38" s="66"/>
      <c r="NJS38" s="66"/>
      <c r="NJT38" s="66"/>
      <c r="NJU38" s="66"/>
      <c r="NJV38" s="66"/>
      <c r="NJW38" s="66"/>
      <c r="NJX38" s="66"/>
      <c r="NJY38" s="66"/>
      <c r="NJZ38" s="66"/>
      <c r="NKA38" s="66"/>
      <c r="NKB38" s="66"/>
      <c r="NKC38" s="66"/>
      <c r="NKD38" s="66"/>
      <c r="NKE38" s="66"/>
      <c r="NKF38" s="66"/>
      <c r="NKG38" s="66"/>
      <c r="NKH38" s="66"/>
      <c r="NKI38" s="66"/>
      <c r="NKJ38" s="66"/>
      <c r="NKK38" s="66"/>
      <c r="NKL38" s="66"/>
      <c r="NKM38" s="66"/>
      <c r="NKO38" s="66"/>
      <c r="NKP38" s="66"/>
      <c r="NKQ38" s="66"/>
      <c r="NKR38" s="66"/>
      <c r="NKS38" s="66"/>
      <c r="NKT38" s="66"/>
      <c r="NKU38" s="66"/>
      <c r="NKV38" s="66"/>
      <c r="NKW38" s="66"/>
      <c r="NKX38" s="66"/>
      <c r="NKY38" s="66"/>
      <c r="NKZ38" s="66"/>
      <c r="NLA38" s="66"/>
      <c r="NLD38" s="66"/>
      <c r="NLG38" s="66"/>
      <c r="NLJ38" s="66"/>
      <c r="NLM38" s="66"/>
      <c r="NLP38" s="66"/>
      <c r="NLS38" s="66"/>
      <c r="NMB38" s="66"/>
      <c r="NME38" s="66"/>
      <c r="NMH38" s="66"/>
      <c r="NMK38" s="66"/>
      <c r="NMT38" s="66"/>
      <c r="NMZ38" s="66"/>
      <c r="NNC38" s="66"/>
      <c r="NNF38" s="66"/>
      <c r="NNI38" s="66"/>
      <c r="NNO38" s="66"/>
      <c r="NNX38" s="66"/>
      <c r="NNZ38" s="66"/>
      <c r="NOA38" s="66"/>
      <c r="NOC38" s="66"/>
      <c r="NOF38" s="66"/>
      <c r="NOI38" s="66"/>
      <c r="NOL38" s="66"/>
      <c r="NOO38" s="66"/>
      <c r="NOR38" s="66"/>
      <c r="NOT38" s="66"/>
      <c r="NOV38" s="66"/>
      <c r="NOY38" s="66"/>
      <c r="NPB38" s="66"/>
      <c r="NPE38" s="66"/>
      <c r="NPH38" s="66"/>
      <c r="NPK38" s="66"/>
      <c r="NPN38" s="66"/>
      <c r="NPQ38" s="66"/>
      <c r="NPS38" s="66"/>
      <c r="NPV38" s="66"/>
      <c r="NQB38" s="66"/>
      <c r="NQH38" s="66"/>
      <c r="NQK38" s="66"/>
      <c r="NQM38" s="66"/>
      <c r="NQO38" s="66"/>
      <c r="NQP38" s="66"/>
      <c r="NQQ38" s="66"/>
      <c r="NQR38" s="66"/>
      <c r="NQS38" s="66"/>
      <c r="NQT38" s="66"/>
      <c r="NRL38" s="66"/>
      <c r="NRM38" s="66"/>
      <c r="NRP38" s="66"/>
      <c r="NRS38" s="66"/>
      <c r="NRU38" s="66"/>
      <c r="NRW38" s="66"/>
      <c r="NRZ38" s="66"/>
      <c r="NSC38" s="66"/>
      <c r="NSF38" s="66"/>
      <c r="NSJ38" s="66"/>
      <c r="NSM38" s="66"/>
      <c r="NSP38" s="66"/>
      <c r="NSX38" s="66"/>
      <c r="NTJ38" s="66"/>
      <c r="NTK38" s="66"/>
      <c r="NTL38" s="66"/>
      <c r="NTM38" s="66"/>
      <c r="NTN38" s="66"/>
      <c r="NTO38" s="66"/>
      <c r="NTP38" s="66"/>
      <c r="NTQ38" s="66"/>
      <c r="NTR38" s="66"/>
      <c r="NTS38" s="66"/>
      <c r="NTT38" s="66"/>
      <c r="NTU38" s="66"/>
      <c r="NTV38" s="66"/>
      <c r="NTW38" s="66"/>
      <c r="NTX38" s="66"/>
      <c r="NTY38" s="66"/>
      <c r="NTZ38" s="66"/>
      <c r="NUA38" s="66"/>
      <c r="NUB38" s="66"/>
      <c r="NUC38" s="66"/>
      <c r="NUD38" s="66"/>
      <c r="NUE38" s="66"/>
      <c r="NUF38" s="66"/>
      <c r="NUG38" s="66"/>
      <c r="NUH38" s="66"/>
      <c r="NUI38" s="66"/>
      <c r="NUK38" s="66"/>
      <c r="NUL38" s="66"/>
      <c r="NUM38" s="66"/>
      <c r="NUN38" s="66"/>
      <c r="NUO38" s="66"/>
      <c r="NUP38" s="66"/>
      <c r="NUQ38" s="66"/>
      <c r="NUR38" s="66"/>
      <c r="NUS38" s="66"/>
      <c r="NUT38" s="66"/>
      <c r="NUU38" s="66"/>
      <c r="NUV38" s="66"/>
      <c r="NUW38" s="66"/>
      <c r="NUZ38" s="66"/>
      <c r="NVC38" s="66"/>
      <c r="NVF38" s="66"/>
      <c r="NVI38" s="66"/>
      <c r="NVL38" s="66"/>
      <c r="NVO38" s="66"/>
      <c r="NVX38" s="66"/>
      <c r="NWA38" s="66"/>
      <c r="NWD38" s="66"/>
      <c r="NWG38" s="66"/>
      <c r="NWP38" s="66"/>
      <c r="NWV38" s="66"/>
      <c r="NWY38" s="66"/>
      <c r="NXB38" s="66"/>
      <c r="NXE38" s="66"/>
      <c r="NXK38" s="66"/>
      <c r="NXT38" s="66"/>
      <c r="NXV38" s="66"/>
      <c r="NXW38" s="66"/>
      <c r="NXY38" s="66"/>
      <c r="NYB38" s="66"/>
      <c r="NYE38" s="66"/>
      <c r="NYH38" s="66"/>
      <c r="NYK38" s="66"/>
      <c r="NYN38" s="66"/>
      <c r="NYP38" s="66"/>
      <c r="NYR38" s="66"/>
      <c r="NYU38" s="66"/>
      <c r="NYX38" s="66"/>
      <c r="NZA38" s="66"/>
      <c r="NZD38" s="66"/>
      <c r="NZG38" s="66"/>
      <c r="NZJ38" s="66"/>
      <c r="NZM38" s="66"/>
      <c r="NZO38" s="66"/>
      <c r="NZR38" s="66"/>
      <c r="NZX38" s="66"/>
      <c r="OAD38" s="66"/>
      <c r="OAG38" s="66"/>
      <c r="OAI38" s="66"/>
      <c r="OAK38" s="66"/>
      <c r="OAL38" s="66"/>
      <c r="OAM38" s="66"/>
      <c r="OAN38" s="66"/>
      <c r="OAO38" s="66"/>
      <c r="OAP38" s="66"/>
      <c r="OBH38" s="66"/>
      <c r="OBI38" s="66"/>
      <c r="OBL38" s="66"/>
      <c r="OBO38" s="66"/>
      <c r="OBQ38" s="66"/>
      <c r="OBS38" s="66"/>
      <c r="OBV38" s="66"/>
      <c r="OBY38" s="66"/>
      <c r="OCB38" s="66"/>
      <c r="OCF38" s="66"/>
      <c r="OCI38" s="66"/>
      <c r="OCL38" s="66"/>
      <c r="OCT38" s="66"/>
      <c r="ODF38" s="66"/>
      <c r="ODG38" s="66"/>
      <c r="ODH38" s="66"/>
      <c r="ODI38" s="66"/>
      <c r="ODJ38" s="66"/>
      <c r="ODK38" s="66"/>
      <c r="ODL38" s="66"/>
      <c r="ODM38" s="66"/>
      <c r="ODN38" s="66"/>
      <c r="ODO38" s="66"/>
      <c r="ODP38" s="66"/>
      <c r="ODQ38" s="66"/>
      <c r="ODR38" s="66"/>
      <c r="ODS38" s="66"/>
      <c r="ODT38" s="66"/>
      <c r="ODU38" s="66"/>
      <c r="ODV38" s="66"/>
      <c r="ODW38" s="66"/>
      <c r="ODX38" s="66"/>
      <c r="ODY38" s="66"/>
      <c r="ODZ38" s="66"/>
      <c r="OEA38" s="66"/>
      <c r="OEB38" s="66"/>
      <c r="OEC38" s="66"/>
      <c r="OED38" s="66"/>
      <c r="OEE38" s="66"/>
      <c r="OEG38" s="66"/>
      <c r="OEH38" s="66"/>
      <c r="OEI38" s="66"/>
      <c r="OEJ38" s="66"/>
      <c r="OEK38" s="66"/>
      <c r="OEL38" s="66"/>
      <c r="OEM38" s="66"/>
      <c r="OEN38" s="66"/>
      <c r="OEO38" s="66"/>
      <c r="OEP38" s="66"/>
      <c r="OEQ38" s="66"/>
      <c r="OER38" s="66"/>
      <c r="OES38" s="66"/>
      <c r="OEV38" s="66"/>
      <c r="OEY38" s="66"/>
      <c r="OFB38" s="66"/>
      <c r="OFE38" s="66"/>
      <c r="OFH38" s="66"/>
      <c r="OFK38" s="66"/>
      <c r="OFT38" s="66"/>
      <c r="OFW38" s="66"/>
      <c r="OFZ38" s="66"/>
      <c r="OGC38" s="66"/>
      <c r="OGL38" s="66"/>
      <c r="OGR38" s="66"/>
      <c r="OGU38" s="66"/>
      <c r="OGX38" s="66"/>
      <c r="OHA38" s="66"/>
      <c r="OHG38" s="66"/>
      <c r="OHP38" s="66"/>
      <c r="OHR38" s="66"/>
      <c r="OHS38" s="66"/>
      <c r="OHU38" s="66"/>
      <c r="OHX38" s="66"/>
      <c r="OIA38" s="66"/>
      <c r="OID38" s="66"/>
      <c r="OIG38" s="66"/>
      <c r="OIJ38" s="66"/>
      <c r="OIL38" s="66"/>
      <c r="OIN38" s="66"/>
      <c r="OIQ38" s="66"/>
      <c r="OIT38" s="66"/>
      <c r="OIW38" s="66"/>
      <c r="OIZ38" s="66"/>
      <c r="OJC38" s="66"/>
      <c r="OJF38" s="66"/>
      <c r="OJI38" s="66"/>
      <c r="OJK38" s="66"/>
      <c r="OJN38" s="66"/>
      <c r="OJT38" s="66"/>
      <c r="OJZ38" s="66"/>
      <c r="OKC38" s="66"/>
      <c r="OKE38" s="66"/>
      <c r="OKG38" s="66"/>
      <c r="OKH38" s="66"/>
      <c r="OKI38" s="66"/>
      <c r="OKJ38" s="66"/>
      <c r="OKK38" s="66"/>
      <c r="OKL38" s="66"/>
      <c r="OLD38" s="66"/>
      <c r="OLE38" s="66"/>
      <c r="OLH38" s="66"/>
      <c r="OLK38" s="66"/>
      <c r="OLM38" s="66"/>
      <c r="OLO38" s="66"/>
      <c r="OLR38" s="66"/>
      <c r="OLU38" s="66"/>
      <c r="OLX38" s="66"/>
      <c r="OMB38" s="66"/>
      <c r="OME38" s="66"/>
      <c r="OMH38" s="66"/>
      <c r="OMP38" s="66"/>
      <c r="ONB38" s="66"/>
      <c r="ONC38" s="66"/>
      <c r="OND38" s="66"/>
      <c r="ONE38" s="66"/>
      <c r="ONF38" s="66"/>
      <c r="ONG38" s="66"/>
      <c r="ONH38" s="66"/>
      <c r="ONI38" s="66"/>
      <c r="ONJ38" s="66"/>
      <c r="ONK38" s="66"/>
      <c r="ONL38" s="66"/>
      <c r="ONM38" s="66"/>
      <c r="ONN38" s="66"/>
      <c r="ONO38" s="66"/>
      <c r="ONP38" s="66"/>
      <c r="ONQ38" s="66"/>
      <c r="ONR38" s="66"/>
      <c r="ONS38" s="66"/>
      <c r="ONT38" s="66"/>
      <c r="ONU38" s="66"/>
      <c r="ONV38" s="66"/>
      <c r="ONW38" s="66"/>
      <c r="ONX38" s="66"/>
      <c r="ONY38" s="66"/>
      <c r="ONZ38" s="66"/>
      <c r="OOA38" s="66"/>
      <c r="OOC38" s="66"/>
      <c r="OOD38" s="66"/>
      <c r="OOE38" s="66"/>
      <c r="OOF38" s="66"/>
      <c r="OOG38" s="66"/>
      <c r="OOH38" s="66"/>
      <c r="OOI38" s="66"/>
      <c r="OOJ38" s="66"/>
      <c r="OOK38" s="66"/>
      <c r="OOL38" s="66"/>
      <c r="OOM38" s="66"/>
      <c r="OON38" s="66"/>
      <c r="OOO38" s="66"/>
      <c r="OOR38" s="66"/>
      <c r="OOU38" s="66"/>
      <c r="OOX38" s="66"/>
      <c r="OPA38" s="66"/>
      <c r="OPD38" s="66"/>
      <c r="OPG38" s="66"/>
      <c r="OPP38" s="66"/>
      <c r="OPS38" s="66"/>
      <c r="OPV38" s="66"/>
      <c r="OPY38" s="66"/>
      <c r="OQH38" s="66"/>
      <c r="OQN38" s="66"/>
      <c r="OQQ38" s="66"/>
      <c r="OQT38" s="66"/>
      <c r="OQW38" s="66"/>
      <c r="ORC38" s="66"/>
      <c r="ORL38" s="66"/>
      <c r="ORN38" s="66"/>
      <c r="ORO38" s="66"/>
      <c r="ORQ38" s="66"/>
      <c r="ORT38" s="66"/>
      <c r="ORW38" s="66"/>
      <c r="ORZ38" s="66"/>
      <c r="OSC38" s="66"/>
      <c r="OSF38" s="66"/>
      <c r="OSH38" s="66"/>
      <c r="OSJ38" s="66"/>
      <c r="OSM38" s="66"/>
      <c r="OSP38" s="66"/>
      <c r="OSS38" s="66"/>
      <c r="OSV38" s="66"/>
      <c r="OSY38" s="66"/>
      <c r="OTB38" s="66"/>
      <c r="OTE38" s="66"/>
      <c r="OTG38" s="66"/>
      <c r="OTJ38" s="66"/>
      <c r="OTP38" s="66"/>
      <c r="OTV38" s="66"/>
      <c r="OTY38" s="66"/>
      <c r="OUA38" s="66"/>
      <c r="OUC38" s="66"/>
      <c r="OUD38" s="66"/>
      <c r="OUE38" s="66"/>
      <c r="OUF38" s="66"/>
      <c r="OUG38" s="66"/>
      <c r="OUH38" s="66"/>
      <c r="OUZ38" s="66"/>
      <c r="OVA38" s="66"/>
      <c r="OVD38" s="66"/>
      <c r="OVG38" s="66"/>
      <c r="OVI38" s="66"/>
      <c r="OVK38" s="66"/>
      <c r="OVN38" s="66"/>
      <c r="OVQ38" s="66"/>
      <c r="OVT38" s="66"/>
      <c r="OVX38" s="66"/>
      <c r="OWA38" s="66"/>
      <c r="OWD38" s="66"/>
      <c r="OWL38" s="66"/>
      <c r="OWX38" s="66"/>
      <c r="OWY38" s="66"/>
      <c r="OWZ38" s="66"/>
      <c r="OXA38" s="66"/>
      <c r="OXB38" s="66"/>
      <c r="OXC38" s="66"/>
      <c r="OXD38" s="66"/>
      <c r="OXE38" s="66"/>
      <c r="OXF38" s="66"/>
      <c r="OXG38" s="66"/>
      <c r="OXH38" s="66"/>
      <c r="OXI38" s="66"/>
      <c r="OXJ38" s="66"/>
      <c r="OXK38" s="66"/>
      <c r="OXL38" s="66"/>
      <c r="OXM38" s="66"/>
      <c r="OXN38" s="66"/>
      <c r="OXO38" s="66"/>
      <c r="OXP38" s="66"/>
      <c r="OXQ38" s="66"/>
      <c r="OXR38" s="66"/>
      <c r="OXS38" s="66"/>
      <c r="OXT38" s="66"/>
      <c r="OXU38" s="66"/>
      <c r="OXV38" s="66"/>
      <c r="OXW38" s="66"/>
      <c r="OXY38" s="66"/>
      <c r="OXZ38" s="66"/>
      <c r="OYA38" s="66"/>
      <c r="OYB38" s="66"/>
      <c r="OYC38" s="66"/>
      <c r="OYD38" s="66"/>
      <c r="OYE38" s="66"/>
      <c r="OYF38" s="66"/>
      <c r="OYG38" s="66"/>
      <c r="OYH38" s="66"/>
      <c r="OYI38" s="66"/>
      <c r="OYJ38" s="66"/>
      <c r="OYK38" s="66"/>
      <c r="OYN38" s="66"/>
      <c r="OYQ38" s="66"/>
      <c r="OYT38" s="66"/>
      <c r="OYW38" s="66"/>
      <c r="OYZ38" s="66"/>
      <c r="OZC38" s="66"/>
      <c r="OZL38" s="66"/>
      <c r="OZO38" s="66"/>
      <c r="OZR38" s="66"/>
      <c r="OZU38" s="66"/>
      <c r="PAD38" s="66"/>
      <c r="PAJ38" s="66"/>
      <c r="PAM38" s="66"/>
      <c r="PAP38" s="66"/>
      <c r="PAS38" s="66"/>
      <c r="PAY38" s="66"/>
      <c r="PBH38" s="66"/>
      <c r="PBJ38" s="66"/>
      <c r="PBK38" s="66"/>
      <c r="PBM38" s="66"/>
      <c r="PBP38" s="66"/>
      <c r="PBS38" s="66"/>
      <c r="PBV38" s="66"/>
      <c r="PBY38" s="66"/>
      <c r="PCB38" s="66"/>
      <c r="PCD38" s="66"/>
      <c r="PCF38" s="66"/>
      <c r="PCI38" s="66"/>
      <c r="PCL38" s="66"/>
      <c r="PCO38" s="66"/>
      <c r="PCR38" s="66"/>
      <c r="PCU38" s="66"/>
      <c r="PCX38" s="66"/>
      <c r="PDA38" s="66"/>
      <c r="PDC38" s="66"/>
      <c r="PDF38" s="66"/>
      <c r="PDL38" s="66"/>
      <c r="PDR38" s="66"/>
      <c r="PDU38" s="66"/>
      <c r="PDW38" s="66"/>
      <c r="PDY38" s="66"/>
      <c r="PDZ38" s="66"/>
      <c r="PEA38" s="66"/>
      <c r="PEB38" s="66"/>
      <c r="PEC38" s="66"/>
      <c r="PED38" s="66"/>
      <c r="PEV38" s="66"/>
      <c r="PEW38" s="66"/>
      <c r="PEZ38" s="66"/>
      <c r="PFC38" s="66"/>
      <c r="PFE38" s="66"/>
      <c r="PFG38" s="66"/>
      <c r="PFJ38" s="66"/>
      <c r="PFM38" s="66"/>
      <c r="PFP38" s="66"/>
      <c r="PFT38" s="66"/>
      <c r="PFW38" s="66"/>
      <c r="PFZ38" s="66"/>
      <c r="PGH38" s="66"/>
      <c r="PGT38" s="66"/>
      <c r="PGU38" s="66"/>
      <c r="PGV38" s="66"/>
      <c r="PGW38" s="66"/>
      <c r="PGX38" s="66"/>
      <c r="PGY38" s="66"/>
      <c r="PGZ38" s="66"/>
      <c r="PHA38" s="66"/>
      <c r="PHB38" s="66"/>
      <c r="PHC38" s="66"/>
      <c r="PHD38" s="66"/>
      <c r="PHE38" s="66"/>
      <c r="PHF38" s="66"/>
      <c r="PHG38" s="66"/>
      <c r="PHH38" s="66"/>
      <c r="PHI38" s="66"/>
      <c r="PHJ38" s="66"/>
      <c r="PHK38" s="66"/>
      <c r="PHL38" s="66"/>
      <c r="PHM38" s="66"/>
      <c r="PHN38" s="66"/>
      <c r="PHO38" s="66"/>
      <c r="PHP38" s="66"/>
      <c r="PHQ38" s="66"/>
      <c r="PHR38" s="66"/>
      <c r="PHS38" s="66"/>
      <c r="PHU38" s="66"/>
      <c r="PHV38" s="66"/>
      <c r="PHW38" s="66"/>
      <c r="PHX38" s="66"/>
      <c r="PHY38" s="66"/>
      <c r="PHZ38" s="66"/>
      <c r="PIA38" s="66"/>
      <c r="PIB38" s="66"/>
      <c r="PIC38" s="66"/>
      <c r="PID38" s="66"/>
      <c r="PIE38" s="66"/>
      <c r="PIF38" s="66"/>
      <c r="PIG38" s="66"/>
      <c r="PIJ38" s="66"/>
      <c r="PIM38" s="66"/>
      <c r="PIP38" s="66"/>
      <c r="PIS38" s="66"/>
      <c r="PIV38" s="66"/>
      <c r="PIY38" s="66"/>
      <c r="PJH38" s="66"/>
      <c r="PJK38" s="66"/>
      <c r="PJN38" s="66"/>
      <c r="PJQ38" s="66"/>
      <c r="PJZ38" s="66"/>
      <c r="PKF38" s="66"/>
      <c r="PKI38" s="66"/>
      <c r="PKL38" s="66"/>
      <c r="PKO38" s="66"/>
      <c r="PKU38" s="66"/>
      <c r="PLD38" s="66"/>
      <c r="PLF38" s="66"/>
      <c r="PLG38" s="66"/>
      <c r="PLI38" s="66"/>
      <c r="PLL38" s="66"/>
      <c r="PLO38" s="66"/>
      <c r="PLR38" s="66"/>
      <c r="PLU38" s="66"/>
      <c r="PLX38" s="66"/>
      <c r="PLZ38" s="66"/>
      <c r="PMB38" s="66"/>
      <c r="PME38" s="66"/>
      <c r="PMH38" s="66"/>
      <c r="PMK38" s="66"/>
      <c r="PMN38" s="66"/>
      <c r="PMQ38" s="66"/>
      <c r="PMT38" s="66"/>
      <c r="PMW38" s="66"/>
      <c r="PMY38" s="66"/>
      <c r="PNB38" s="66"/>
      <c r="PNH38" s="66"/>
      <c r="PNN38" s="66"/>
      <c r="PNQ38" s="66"/>
      <c r="PNS38" s="66"/>
      <c r="PNU38" s="66"/>
      <c r="PNV38" s="66"/>
      <c r="PNW38" s="66"/>
      <c r="PNX38" s="66"/>
      <c r="PNY38" s="66"/>
      <c r="PNZ38" s="66"/>
      <c r="POR38" s="66"/>
      <c r="POS38" s="66"/>
      <c r="POV38" s="66"/>
      <c r="POY38" s="66"/>
      <c r="PPA38" s="66"/>
      <c r="PPC38" s="66"/>
      <c r="PPF38" s="66"/>
      <c r="PPI38" s="66"/>
      <c r="PPL38" s="66"/>
      <c r="PPP38" s="66"/>
      <c r="PPS38" s="66"/>
      <c r="PPV38" s="66"/>
      <c r="PQD38" s="66"/>
      <c r="PQP38" s="66"/>
      <c r="PQQ38" s="66"/>
      <c r="PQR38" s="66"/>
      <c r="PQS38" s="66"/>
      <c r="PQT38" s="66"/>
      <c r="PQU38" s="66"/>
      <c r="PQV38" s="66"/>
      <c r="PQW38" s="66"/>
      <c r="PQX38" s="66"/>
      <c r="PQY38" s="66"/>
      <c r="PQZ38" s="66"/>
      <c r="PRA38" s="66"/>
      <c r="PRB38" s="66"/>
      <c r="PRC38" s="66"/>
      <c r="PRD38" s="66"/>
      <c r="PRE38" s="66"/>
      <c r="PRF38" s="66"/>
      <c r="PRG38" s="66"/>
      <c r="PRH38" s="66"/>
      <c r="PRI38" s="66"/>
      <c r="PRJ38" s="66"/>
      <c r="PRK38" s="66"/>
      <c r="PRL38" s="66"/>
      <c r="PRM38" s="66"/>
      <c r="PRN38" s="66"/>
      <c r="PRO38" s="66"/>
      <c r="PRQ38" s="66"/>
      <c r="PRR38" s="66"/>
      <c r="PRS38" s="66"/>
      <c r="PRT38" s="66"/>
      <c r="PRU38" s="66"/>
      <c r="PRV38" s="66"/>
      <c r="PRW38" s="66"/>
      <c r="PRX38" s="66"/>
      <c r="PRY38" s="66"/>
      <c r="PRZ38" s="66"/>
      <c r="PSA38" s="66"/>
      <c r="PSB38" s="66"/>
      <c r="PSC38" s="66"/>
      <c r="PSF38" s="66"/>
      <c r="PSI38" s="66"/>
      <c r="PSL38" s="66"/>
      <c r="PSO38" s="66"/>
      <c r="PSR38" s="66"/>
      <c r="PSU38" s="66"/>
      <c r="PTD38" s="66"/>
      <c r="PTG38" s="66"/>
      <c r="PTJ38" s="66"/>
      <c r="PTM38" s="66"/>
      <c r="PTV38" s="66"/>
      <c r="PUB38" s="66"/>
      <c r="PUE38" s="66"/>
      <c r="PUH38" s="66"/>
      <c r="PUK38" s="66"/>
      <c r="PUQ38" s="66"/>
      <c r="PUZ38" s="66"/>
      <c r="PVB38" s="66"/>
      <c r="PVC38" s="66"/>
      <c r="PVE38" s="66"/>
      <c r="PVH38" s="66"/>
      <c r="PVK38" s="66"/>
      <c r="PVN38" s="66"/>
      <c r="PVQ38" s="66"/>
      <c r="PVT38" s="66"/>
      <c r="PVV38" s="66"/>
      <c r="PVX38" s="66"/>
      <c r="PWA38" s="66"/>
      <c r="PWD38" s="66"/>
      <c r="PWG38" s="66"/>
      <c r="PWJ38" s="66"/>
      <c r="PWM38" s="66"/>
      <c r="PWP38" s="66"/>
      <c r="PWS38" s="66"/>
      <c r="PWU38" s="66"/>
      <c r="PWX38" s="66"/>
      <c r="PXD38" s="66"/>
      <c r="PXJ38" s="66"/>
      <c r="PXM38" s="66"/>
      <c r="PXO38" s="66"/>
      <c r="PXQ38" s="66"/>
      <c r="PXR38" s="66"/>
      <c r="PXS38" s="66"/>
      <c r="PXT38" s="66"/>
      <c r="PXU38" s="66"/>
      <c r="PXV38" s="66"/>
      <c r="PYN38" s="66"/>
      <c r="PYO38" s="66"/>
      <c r="PYR38" s="66"/>
      <c r="PYU38" s="66"/>
      <c r="PYW38" s="66"/>
      <c r="PYY38" s="66"/>
      <c r="PZB38" s="66"/>
      <c r="PZE38" s="66"/>
      <c r="PZH38" s="66"/>
      <c r="PZL38" s="66"/>
      <c r="PZO38" s="66"/>
      <c r="PZR38" s="66"/>
      <c r="PZZ38" s="66"/>
      <c r="QAL38" s="66"/>
      <c r="QAM38" s="66"/>
      <c r="QAN38" s="66"/>
      <c r="QAO38" s="66"/>
      <c r="QAP38" s="66"/>
      <c r="QAQ38" s="66"/>
      <c r="QAR38" s="66"/>
      <c r="QAS38" s="66"/>
      <c r="QAT38" s="66"/>
      <c r="QAU38" s="66"/>
      <c r="QAV38" s="66"/>
      <c r="QAW38" s="66"/>
      <c r="QAX38" s="66"/>
      <c r="QAY38" s="66"/>
      <c r="QAZ38" s="66"/>
      <c r="QBA38" s="66"/>
      <c r="QBB38" s="66"/>
      <c r="QBC38" s="66"/>
      <c r="QBD38" s="66"/>
      <c r="QBE38" s="66"/>
      <c r="QBF38" s="66"/>
      <c r="QBG38" s="66"/>
      <c r="QBH38" s="66"/>
      <c r="QBI38" s="66"/>
      <c r="QBJ38" s="66"/>
      <c r="QBK38" s="66"/>
      <c r="QBM38" s="66"/>
      <c r="QBN38" s="66"/>
      <c r="QBO38" s="66"/>
      <c r="QBP38" s="66"/>
      <c r="QBQ38" s="66"/>
      <c r="QBR38" s="66"/>
      <c r="QBS38" s="66"/>
      <c r="QBT38" s="66"/>
      <c r="QBU38" s="66"/>
      <c r="QBV38" s="66"/>
      <c r="QBW38" s="66"/>
      <c r="QBX38" s="66"/>
      <c r="QBY38" s="66"/>
      <c r="QCB38" s="66"/>
      <c r="QCE38" s="66"/>
      <c r="QCH38" s="66"/>
      <c r="QCK38" s="66"/>
      <c r="QCN38" s="66"/>
      <c r="QCQ38" s="66"/>
      <c r="QCZ38" s="66"/>
      <c r="QDC38" s="66"/>
      <c r="QDF38" s="66"/>
      <c r="QDI38" s="66"/>
      <c r="QDR38" s="66"/>
      <c r="QDX38" s="66"/>
      <c r="QEA38" s="66"/>
      <c r="QED38" s="66"/>
      <c r="QEG38" s="66"/>
      <c r="QEM38" s="66"/>
      <c r="QEV38" s="66"/>
      <c r="QEX38" s="66"/>
      <c r="QEY38" s="66"/>
      <c r="QFA38" s="66"/>
      <c r="QFD38" s="66"/>
      <c r="QFG38" s="66"/>
      <c r="QFJ38" s="66"/>
      <c r="QFM38" s="66"/>
      <c r="QFP38" s="66"/>
      <c r="QFR38" s="66"/>
      <c r="QFT38" s="66"/>
      <c r="QFW38" s="66"/>
      <c r="QFZ38" s="66"/>
      <c r="QGC38" s="66"/>
      <c r="QGF38" s="66"/>
      <c r="QGI38" s="66"/>
      <c r="QGL38" s="66"/>
      <c r="QGO38" s="66"/>
      <c r="QGQ38" s="66"/>
      <c r="QGT38" s="66"/>
      <c r="QGZ38" s="66"/>
      <c r="QHF38" s="66"/>
      <c r="QHI38" s="66"/>
      <c r="QHK38" s="66"/>
      <c r="QHM38" s="66"/>
      <c r="QHN38" s="66"/>
      <c r="QHO38" s="66"/>
      <c r="QHP38" s="66"/>
      <c r="QHQ38" s="66"/>
      <c r="QHR38" s="66"/>
      <c r="QIJ38" s="66"/>
      <c r="QIK38" s="66"/>
      <c r="QIN38" s="66"/>
      <c r="QIQ38" s="66"/>
      <c r="QIS38" s="66"/>
      <c r="QIU38" s="66"/>
      <c r="QIX38" s="66"/>
      <c r="QJA38" s="66"/>
      <c r="QJD38" s="66"/>
      <c r="QJH38" s="66"/>
      <c r="QJK38" s="66"/>
      <c r="QJN38" s="66"/>
      <c r="QJV38" s="66"/>
      <c r="QKH38" s="66"/>
      <c r="QKI38" s="66"/>
      <c r="QKJ38" s="66"/>
      <c r="QKK38" s="66"/>
      <c r="QKL38" s="66"/>
      <c r="QKM38" s="66"/>
      <c r="QKN38" s="66"/>
      <c r="QKO38" s="66"/>
      <c r="QKP38" s="66"/>
      <c r="QKQ38" s="66"/>
      <c r="QKR38" s="66"/>
      <c r="QKS38" s="66"/>
      <c r="QKT38" s="66"/>
      <c r="QKU38" s="66"/>
      <c r="QKV38" s="66"/>
      <c r="QKW38" s="66"/>
      <c r="QKX38" s="66"/>
      <c r="QKY38" s="66"/>
      <c r="QKZ38" s="66"/>
      <c r="QLA38" s="66"/>
      <c r="QLB38" s="66"/>
      <c r="QLC38" s="66"/>
      <c r="QLD38" s="66"/>
      <c r="QLE38" s="66"/>
      <c r="QLF38" s="66"/>
      <c r="QLG38" s="66"/>
      <c r="QLI38" s="66"/>
      <c r="QLJ38" s="66"/>
      <c r="QLK38" s="66"/>
      <c r="QLL38" s="66"/>
      <c r="QLM38" s="66"/>
      <c r="QLN38" s="66"/>
      <c r="QLO38" s="66"/>
      <c r="QLP38" s="66"/>
      <c r="QLQ38" s="66"/>
      <c r="QLR38" s="66"/>
      <c r="QLS38" s="66"/>
      <c r="QLT38" s="66"/>
      <c r="QLU38" s="66"/>
      <c r="QLX38" s="66"/>
      <c r="QMA38" s="66"/>
      <c r="QMD38" s="66"/>
      <c r="QMG38" s="66"/>
      <c r="QMJ38" s="66"/>
      <c r="QMM38" s="66"/>
      <c r="QMV38" s="66"/>
      <c r="QMY38" s="66"/>
      <c r="QNB38" s="66"/>
      <c r="QNE38" s="66"/>
      <c r="QNN38" s="66"/>
      <c r="QNT38" s="66"/>
      <c r="QNW38" s="66"/>
      <c r="QNZ38" s="66"/>
      <c r="QOC38" s="66"/>
      <c r="QOI38" s="66"/>
      <c r="QOR38" s="66"/>
      <c r="QOT38" s="66"/>
      <c r="QOU38" s="66"/>
      <c r="QOW38" s="66"/>
      <c r="QOZ38" s="66"/>
      <c r="QPC38" s="66"/>
      <c r="QPF38" s="66"/>
      <c r="QPI38" s="66"/>
      <c r="QPL38" s="66"/>
      <c r="QPN38" s="66"/>
      <c r="QPP38" s="66"/>
      <c r="QPS38" s="66"/>
      <c r="QPV38" s="66"/>
      <c r="QPY38" s="66"/>
      <c r="QQB38" s="66"/>
      <c r="QQE38" s="66"/>
      <c r="QQH38" s="66"/>
      <c r="QQK38" s="66"/>
      <c r="QQM38" s="66"/>
      <c r="QQP38" s="66"/>
      <c r="QQV38" s="66"/>
      <c r="QRB38" s="66"/>
      <c r="QRE38" s="66"/>
      <c r="QRG38" s="66"/>
      <c r="QRI38" s="66"/>
      <c r="QRJ38" s="66"/>
      <c r="QRK38" s="66"/>
      <c r="QRL38" s="66"/>
      <c r="QRM38" s="66"/>
      <c r="QRN38" s="66"/>
      <c r="QSF38" s="66"/>
      <c r="QSG38" s="66"/>
      <c r="QSJ38" s="66"/>
      <c r="QSM38" s="66"/>
      <c r="QSO38" s="66"/>
      <c r="QSQ38" s="66"/>
      <c r="QST38" s="66"/>
      <c r="QSW38" s="66"/>
      <c r="QSZ38" s="66"/>
      <c r="QTD38" s="66"/>
      <c r="QTG38" s="66"/>
      <c r="QTJ38" s="66"/>
      <c r="QTR38" s="66"/>
      <c r="QUD38" s="66"/>
      <c r="QUE38" s="66"/>
      <c r="QUF38" s="66"/>
      <c r="QUG38" s="66"/>
      <c r="QUH38" s="66"/>
      <c r="QUI38" s="66"/>
      <c r="QUJ38" s="66"/>
      <c r="QUK38" s="66"/>
      <c r="QUL38" s="66"/>
      <c r="QUM38" s="66"/>
      <c r="QUN38" s="66"/>
      <c r="QUO38" s="66"/>
      <c r="QUP38" s="66"/>
      <c r="QUQ38" s="66"/>
      <c r="QUR38" s="66"/>
      <c r="QUS38" s="66"/>
      <c r="QUT38" s="66"/>
      <c r="QUU38" s="66"/>
      <c r="QUV38" s="66"/>
      <c r="QUW38" s="66"/>
      <c r="QUX38" s="66"/>
      <c r="QUY38" s="66"/>
      <c r="QUZ38" s="66"/>
      <c r="QVA38" s="66"/>
      <c r="QVB38" s="66"/>
      <c r="QVC38" s="66"/>
      <c r="QVE38" s="66"/>
      <c r="QVF38" s="66"/>
      <c r="QVG38" s="66"/>
      <c r="QVH38" s="66"/>
      <c r="QVI38" s="66"/>
      <c r="QVJ38" s="66"/>
      <c r="QVK38" s="66"/>
      <c r="QVL38" s="66"/>
      <c r="QVM38" s="66"/>
      <c r="QVN38" s="66"/>
      <c r="QVO38" s="66"/>
      <c r="QVP38" s="66"/>
      <c r="QVQ38" s="66"/>
      <c r="QVT38" s="66"/>
      <c r="QVW38" s="66"/>
      <c r="QVZ38" s="66"/>
      <c r="QWC38" s="66"/>
      <c r="QWF38" s="66"/>
      <c r="QWI38" s="66"/>
      <c r="QWR38" s="66"/>
      <c r="QWU38" s="66"/>
      <c r="QWX38" s="66"/>
      <c r="QXA38" s="66"/>
      <c r="QXJ38" s="66"/>
      <c r="QXP38" s="66"/>
      <c r="QXS38" s="66"/>
      <c r="QXV38" s="66"/>
      <c r="QXY38" s="66"/>
      <c r="QYE38" s="66"/>
      <c r="QYN38" s="66"/>
      <c r="QYP38" s="66"/>
      <c r="QYQ38" s="66"/>
      <c r="QYS38" s="66"/>
      <c r="QYV38" s="66"/>
      <c r="QYY38" s="66"/>
      <c r="QZB38" s="66"/>
      <c r="QZE38" s="66"/>
      <c r="QZH38" s="66"/>
      <c r="QZJ38" s="66"/>
      <c r="QZL38" s="66"/>
      <c r="QZO38" s="66"/>
      <c r="QZR38" s="66"/>
      <c r="QZU38" s="66"/>
      <c r="QZX38" s="66"/>
      <c r="RAA38" s="66"/>
      <c r="RAD38" s="66"/>
      <c r="RAG38" s="66"/>
      <c r="RAI38" s="66"/>
      <c r="RAL38" s="66"/>
      <c r="RAR38" s="66"/>
      <c r="RAX38" s="66"/>
      <c r="RBA38" s="66"/>
      <c r="RBC38" s="66"/>
      <c r="RBE38" s="66"/>
      <c r="RBF38" s="66"/>
      <c r="RBG38" s="66"/>
      <c r="RBH38" s="66"/>
      <c r="RBI38" s="66"/>
      <c r="RBJ38" s="66"/>
      <c r="RCB38" s="66"/>
      <c r="RCC38" s="66"/>
      <c r="RCF38" s="66"/>
      <c r="RCI38" s="66"/>
      <c r="RCK38" s="66"/>
      <c r="RCM38" s="66"/>
      <c r="RCP38" s="66"/>
      <c r="RCS38" s="66"/>
      <c r="RCV38" s="66"/>
      <c r="RCZ38" s="66"/>
      <c r="RDC38" s="66"/>
      <c r="RDF38" s="66"/>
      <c r="RDN38" s="66"/>
      <c r="RDZ38" s="66"/>
      <c r="REA38" s="66"/>
      <c r="REB38" s="66"/>
      <c r="REC38" s="66"/>
      <c r="RED38" s="66"/>
      <c r="REE38" s="66"/>
      <c r="REF38" s="66"/>
      <c r="REG38" s="66"/>
      <c r="REH38" s="66"/>
      <c r="REI38" s="66"/>
      <c r="REJ38" s="66"/>
      <c r="REK38" s="66"/>
      <c r="REL38" s="66"/>
      <c r="REM38" s="66"/>
      <c r="REN38" s="66"/>
      <c r="REO38" s="66"/>
      <c r="REP38" s="66"/>
      <c r="REQ38" s="66"/>
      <c r="RER38" s="66"/>
      <c r="RES38" s="66"/>
      <c r="RET38" s="66"/>
      <c r="REU38" s="66"/>
      <c r="REV38" s="66"/>
      <c r="REW38" s="66"/>
      <c r="REX38" s="66"/>
      <c r="REY38" s="66"/>
      <c r="RFA38" s="66"/>
      <c r="RFB38" s="66"/>
      <c r="RFC38" s="66"/>
      <c r="RFD38" s="66"/>
      <c r="RFE38" s="66"/>
      <c r="RFF38" s="66"/>
      <c r="RFG38" s="66"/>
      <c r="RFH38" s="66"/>
      <c r="RFI38" s="66"/>
      <c r="RFJ38" s="66"/>
      <c r="RFK38" s="66"/>
      <c r="RFL38" s="66"/>
      <c r="RFM38" s="66"/>
      <c r="RFP38" s="66"/>
      <c r="RFS38" s="66"/>
      <c r="RFV38" s="66"/>
      <c r="RFY38" s="66"/>
      <c r="RGB38" s="66"/>
      <c r="RGE38" s="66"/>
      <c r="RGN38" s="66"/>
      <c r="RGQ38" s="66"/>
      <c r="RGT38" s="66"/>
      <c r="RGW38" s="66"/>
      <c r="RHF38" s="66"/>
      <c r="RHL38" s="66"/>
      <c r="RHO38" s="66"/>
      <c r="RHR38" s="66"/>
      <c r="RHU38" s="66"/>
      <c r="RIA38" s="66"/>
      <c r="RIJ38" s="66"/>
      <c r="RIL38" s="66"/>
      <c r="RIM38" s="66"/>
      <c r="RIO38" s="66"/>
      <c r="RIR38" s="66"/>
      <c r="RIU38" s="66"/>
      <c r="RIX38" s="66"/>
      <c r="RJA38" s="66"/>
      <c r="RJD38" s="66"/>
      <c r="RJF38" s="66"/>
      <c r="RJH38" s="66"/>
      <c r="RJK38" s="66"/>
      <c r="RJN38" s="66"/>
      <c r="RJQ38" s="66"/>
      <c r="RJT38" s="66"/>
      <c r="RJW38" s="66"/>
      <c r="RJZ38" s="66"/>
      <c r="RKC38" s="66"/>
      <c r="RKE38" s="66"/>
      <c r="RKH38" s="66"/>
      <c r="RKN38" s="66"/>
      <c r="RKT38" s="66"/>
      <c r="RKW38" s="66"/>
      <c r="RKY38" s="66"/>
      <c r="RLA38" s="66"/>
      <c r="RLB38" s="66"/>
      <c r="RLC38" s="66"/>
      <c r="RLD38" s="66"/>
      <c r="RLE38" s="66"/>
      <c r="RLF38" s="66"/>
      <c r="RLX38" s="66"/>
      <c r="RLY38" s="66"/>
      <c r="RMB38" s="66"/>
      <c r="RME38" s="66"/>
      <c r="RMG38" s="66"/>
      <c r="RMI38" s="66"/>
      <c r="RML38" s="66"/>
      <c r="RMO38" s="66"/>
      <c r="RMR38" s="66"/>
      <c r="RMV38" s="66"/>
      <c r="RMY38" s="66"/>
      <c r="RNB38" s="66"/>
      <c r="RNJ38" s="66"/>
      <c r="RNV38" s="66"/>
      <c r="RNW38" s="66"/>
      <c r="RNX38" s="66"/>
      <c r="RNY38" s="66"/>
      <c r="RNZ38" s="66"/>
      <c r="ROA38" s="66"/>
      <c r="ROB38" s="66"/>
      <c r="ROC38" s="66"/>
      <c r="ROD38" s="66"/>
      <c r="ROE38" s="66"/>
      <c r="ROF38" s="66"/>
      <c r="ROG38" s="66"/>
      <c r="ROH38" s="66"/>
      <c r="ROI38" s="66"/>
      <c r="ROJ38" s="66"/>
      <c r="ROK38" s="66"/>
      <c r="ROL38" s="66"/>
      <c r="ROM38" s="66"/>
      <c r="RON38" s="66"/>
      <c r="ROO38" s="66"/>
      <c r="ROP38" s="66"/>
      <c r="ROQ38" s="66"/>
      <c r="ROR38" s="66"/>
      <c r="ROS38" s="66"/>
      <c r="ROT38" s="66"/>
      <c r="ROU38" s="66"/>
      <c r="ROW38" s="66"/>
      <c r="ROX38" s="66"/>
      <c r="ROY38" s="66"/>
      <c r="ROZ38" s="66"/>
      <c r="RPA38" s="66"/>
      <c r="RPB38" s="66"/>
      <c r="RPC38" s="66"/>
      <c r="RPD38" s="66"/>
      <c r="RPE38" s="66"/>
      <c r="RPF38" s="66"/>
      <c r="RPG38" s="66"/>
      <c r="RPH38" s="66"/>
      <c r="RPI38" s="66"/>
      <c r="RPL38" s="66"/>
      <c r="RPO38" s="66"/>
      <c r="RPR38" s="66"/>
      <c r="RPU38" s="66"/>
      <c r="RPX38" s="66"/>
      <c r="RQA38" s="66"/>
      <c r="RQJ38" s="66"/>
      <c r="RQM38" s="66"/>
      <c r="RQP38" s="66"/>
      <c r="RQS38" s="66"/>
      <c r="RRB38" s="66"/>
      <c r="RRH38" s="66"/>
      <c r="RRK38" s="66"/>
      <c r="RRN38" s="66"/>
      <c r="RRQ38" s="66"/>
      <c r="RRW38" s="66"/>
      <c r="RSF38" s="66"/>
      <c r="RSH38" s="66"/>
      <c r="RSI38" s="66"/>
      <c r="RSK38" s="66"/>
      <c r="RSN38" s="66"/>
      <c r="RSQ38" s="66"/>
      <c r="RST38" s="66"/>
      <c r="RSW38" s="66"/>
      <c r="RSZ38" s="66"/>
      <c r="RTB38" s="66"/>
      <c r="RTD38" s="66"/>
      <c r="RTG38" s="66"/>
      <c r="RTJ38" s="66"/>
      <c r="RTM38" s="66"/>
      <c r="RTP38" s="66"/>
      <c r="RTS38" s="66"/>
      <c r="RTV38" s="66"/>
      <c r="RTY38" s="66"/>
      <c r="RUA38" s="66"/>
      <c r="RUD38" s="66"/>
      <c r="RUJ38" s="66"/>
      <c r="RUP38" s="66"/>
      <c r="RUS38" s="66"/>
      <c r="RUU38" s="66"/>
      <c r="RUW38" s="66"/>
      <c r="RUX38" s="66"/>
      <c r="RUY38" s="66"/>
      <c r="RUZ38" s="66"/>
      <c r="RVA38" s="66"/>
      <c r="RVB38" s="66"/>
      <c r="RVT38" s="66"/>
      <c r="RVU38" s="66"/>
      <c r="RVX38" s="66"/>
      <c r="RWA38" s="66"/>
      <c r="RWC38" s="66"/>
      <c r="RWE38" s="66"/>
      <c r="RWH38" s="66"/>
      <c r="RWK38" s="66"/>
      <c r="RWN38" s="66"/>
      <c r="RWR38" s="66"/>
      <c r="RWU38" s="66"/>
      <c r="RWX38" s="66"/>
      <c r="RXF38" s="66"/>
      <c r="RXR38" s="66"/>
      <c r="RXS38" s="66"/>
      <c r="RXT38" s="66"/>
      <c r="RXU38" s="66"/>
      <c r="RXV38" s="66"/>
      <c r="RXW38" s="66"/>
      <c r="RXX38" s="66"/>
      <c r="RXY38" s="66"/>
      <c r="RXZ38" s="66"/>
      <c r="RYA38" s="66"/>
      <c r="RYB38" s="66"/>
      <c r="RYC38" s="66"/>
      <c r="RYD38" s="66"/>
      <c r="RYE38" s="66"/>
      <c r="RYF38" s="66"/>
      <c r="RYG38" s="66"/>
      <c r="RYH38" s="66"/>
      <c r="RYI38" s="66"/>
      <c r="RYJ38" s="66"/>
      <c r="RYK38" s="66"/>
      <c r="RYL38" s="66"/>
      <c r="RYM38" s="66"/>
      <c r="RYN38" s="66"/>
      <c r="RYO38" s="66"/>
      <c r="RYP38" s="66"/>
      <c r="RYQ38" s="66"/>
      <c r="RYS38" s="66"/>
      <c r="RYT38" s="66"/>
      <c r="RYU38" s="66"/>
      <c r="RYV38" s="66"/>
      <c r="RYW38" s="66"/>
      <c r="RYX38" s="66"/>
      <c r="RYY38" s="66"/>
      <c r="RYZ38" s="66"/>
      <c r="RZA38" s="66"/>
      <c r="RZB38" s="66"/>
      <c r="RZC38" s="66"/>
      <c r="RZD38" s="66"/>
      <c r="RZE38" s="66"/>
      <c r="RZH38" s="66"/>
      <c r="RZK38" s="66"/>
      <c r="RZN38" s="66"/>
      <c r="RZQ38" s="66"/>
      <c r="RZT38" s="66"/>
      <c r="RZW38" s="66"/>
      <c r="SAF38" s="66"/>
      <c r="SAI38" s="66"/>
      <c r="SAL38" s="66"/>
      <c r="SAO38" s="66"/>
      <c r="SAX38" s="66"/>
      <c r="SBD38" s="66"/>
      <c r="SBG38" s="66"/>
      <c r="SBJ38" s="66"/>
      <c r="SBM38" s="66"/>
      <c r="SBS38" s="66"/>
      <c r="SCB38" s="66"/>
      <c r="SCD38" s="66"/>
      <c r="SCE38" s="66"/>
      <c r="SCG38" s="66"/>
      <c r="SCJ38" s="66"/>
      <c r="SCM38" s="66"/>
      <c r="SCP38" s="66"/>
      <c r="SCS38" s="66"/>
      <c r="SCV38" s="66"/>
      <c r="SCX38" s="66"/>
      <c r="SCZ38" s="66"/>
      <c r="SDC38" s="66"/>
      <c r="SDF38" s="66"/>
      <c r="SDI38" s="66"/>
      <c r="SDL38" s="66"/>
      <c r="SDO38" s="66"/>
      <c r="SDR38" s="66"/>
      <c r="SDU38" s="66"/>
      <c r="SDW38" s="66"/>
      <c r="SDZ38" s="66"/>
      <c r="SEF38" s="66"/>
      <c r="SEL38" s="66"/>
      <c r="SEO38" s="66"/>
      <c r="SEQ38" s="66"/>
      <c r="SES38" s="66"/>
      <c r="SET38" s="66"/>
      <c r="SEU38" s="66"/>
      <c r="SEV38" s="66"/>
      <c r="SEW38" s="66"/>
      <c r="SEX38" s="66"/>
      <c r="SFP38" s="66"/>
      <c r="SFQ38" s="66"/>
      <c r="SFT38" s="66"/>
      <c r="SFW38" s="66"/>
      <c r="SFY38" s="66"/>
      <c r="SGA38" s="66"/>
      <c r="SGD38" s="66"/>
      <c r="SGG38" s="66"/>
      <c r="SGJ38" s="66"/>
      <c r="SGN38" s="66"/>
      <c r="SGQ38" s="66"/>
      <c r="SGT38" s="66"/>
      <c r="SHB38" s="66"/>
      <c r="SHN38" s="66"/>
      <c r="SHO38" s="66"/>
      <c r="SHP38" s="66"/>
      <c r="SHQ38" s="66"/>
      <c r="SHR38" s="66"/>
      <c r="SHS38" s="66"/>
      <c r="SHT38" s="66"/>
      <c r="SHU38" s="66"/>
      <c r="SHV38" s="66"/>
      <c r="SHW38" s="66"/>
      <c r="SHX38" s="66"/>
      <c r="SHY38" s="66"/>
      <c r="SHZ38" s="66"/>
      <c r="SIA38" s="66"/>
      <c r="SIB38" s="66"/>
      <c r="SIC38" s="66"/>
      <c r="SID38" s="66"/>
      <c r="SIE38" s="66"/>
      <c r="SIF38" s="66"/>
      <c r="SIG38" s="66"/>
      <c r="SIH38" s="66"/>
      <c r="SII38" s="66"/>
      <c r="SIJ38" s="66"/>
      <c r="SIK38" s="66"/>
      <c r="SIL38" s="66"/>
      <c r="SIM38" s="66"/>
      <c r="SIO38" s="66"/>
      <c r="SIP38" s="66"/>
      <c r="SIQ38" s="66"/>
      <c r="SIR38" s="66"/>
      <c r="SIS38" s="66"/>
      <c r="SIT38" s="66"/>
      <c r="SIU38" s="66"/>
      <c r="SIV38" s="66"/>
      <c r="SIW38" s="66"/>
      <c r="SIX38" s="66"/>
      <c r="SIY38" s="66"/>
      <c r="SIZ38" s="66"/>
      <c r="SJA38" s="66"/>
      <c r="SJD38" s="66"/>
      <c r="SJG38" s="66"/>
      <c r="SJJ38" s="66"/>
      <c r="SJM38" s="66"/>
      <c r="SJP38" s="66"/>
      <c r="SJS38" s="66"/>
      <c r="SKB38" s="66"/>
      <c r="SKE38" s="66"/>
      <c r="SKH38" s="66"/>
      <c r="SKK38" s="66"/>
      <c r="SKT38" s="66"/>
      <c r="SKZ38" s="66"/>
      <c r="SLC38" s="66"/>
      <c r="SLF38" s="66"/>
      <c r="SLI38" s="66"/>
      <c r="SLO38" s="66"/>
      <c r="SLX38" s="66"/>
      <c r="SLZ38" s="66"/>
      <c r="SMA38" s="66"/>
      <c r="SMC38" s="66"/>
      <c r="SMF38" s="66"/>
      <c r="SMI38" s="66"/>
      <c r="SML38" s="66"/>
      <c r="SMO38" s="66"/>
      <c r="SMR38" s="66"/>
      <c r="SMT38" s="66"/>
      <c r="SMV38" s="66"/>
      <c r="SMY38" s="66"/>
      <c r="SNB38" s="66"/>
      <c r="SNE38" s="66"/>
      <c r="SNH38" s="66"/>
      <c r="SNK38" s="66"/>
      <c r="SNN38" s="66"/>
      <c r="SNQ38" s="66"/>
      <c r="SNS38" s="66"/>
      <c r="SNV38" s="66"/>
      <c r="SOB38" s="66"/>
      <c r="SOH38" s="66"/>
      <c r="SOK38" s="66"/>
      <c r="SOM38" s="66"/>
      <c r="SOO38" s="66"/>
      <c r="SOP38" s="66"/>
      <c r="SOQ38" s="66"/>
      <c r="SOR38" s="66"/>
      <c r="SOS38" s="66"/>
      <c r="SOT38" s="66"/>
      <c r="SPL38" s="66"/>
      <c r="SPM38" s="66"/>
      <c r="SPP38" s="66"/>
      <c r="SPS38" s="66"/>
      <c r="SPU38" s="66"/>
      <c r="SPW38" s="66"/>
      <c r="SPZ38" s="66"/>
      <c r="SQC38" s="66"/>
      <c r="SQF38" s="66"/>
      <c r="SQJ38" s="66"/>
      <c r="SQM38" s="66"/>
      <c r="SQP38" s="66"/>
      <c r="SQX38" s="66"/>
      <c r="SRJ38" s="66"/>
      <c r="SRK38" s="66"/>
      <c r="SRL38" s="66"/>
      <c r="SRM38" s="66"/>
      <c r="SRN38" s="66"/>
      <c r="SRO38" s="66"/>
      <c r="SRP38" s="66"/>
      <c r="SRQ38" s="66"/>
      <c r="SRR38" s="66"/>
      <c r="SRS38" s="66"/>
      <c r="SRT38" s="66"/>
      <c r="SRU38" s="66"/>
      <c r="SRV38" s="66"/>
      <c r="SRW38" s="66"/>
      <c r="SRX38" s="66"/>
      <c r="SRY38" s="66"/>
      <c r="SRZ38" s="66"/>
      <c r="SSA38" s="66"/>
      <c r="SSB38" s="66"/>
      <c r="SSC38" s="66"/>
      <c r="SSD38" s="66"/>
      <c r="SSE38" s="66"/>
      <c r="SSF38" s="66"/>
      <c r="SSG38" s="66"/>
      <c r="SSH38" s="66"/>
      <c r="SSI38" s="66"/>
      <c r="SSK38" s="66"/>
      <c r="SSL38" s="66"/>
      <c r="SSM38" s="66"/>
      <c r="SSN38" s="66"/>
      <c r="SSO38" s="66"/>
      <c r="SSP38" s="66"/>
      <c r="SSQ38" s="66"/>
      <c r="SSR38" s="66"/>
      <c r="SSS38" s="66"/>
      <c r="SST38" s="66"/>
      <c r="SSU38" s="66"/>
      <c r="SSV38" s="66"/>
      <c r="SSW38" s="66"/>
      <c r="SSZ38" s="66"/>
      <c r="STC38" s="66"/>
      <c r="STF38" s="66"/>
      <c r="STI38" s="66"/>
      <c r="STL38" s="66"/>
      <c r="STO38" s="66"/>
      <c r="STX38" s="66"/>
      <c r="SUA38" s="66"/>
      <c r="SUD38" s="66"/>
      <c r="SUG38" s="66"/>
      <c r="SUP38" s="66"/>
      <c r="SUV38" s="66"/>
      <c r="SUY38" s="66"/>
      <c r="SVB38" s="66"/>
      <c r="SVE38" s="66"/>
      <c r="SVK38" s="66"/>
      <c r="SVT38" s="66"/>
      <c r="SVV38" s="66"/>
      <c r="SVW38" s="66"/>
      <c r="SVY38" s="66"/>
      <c r="SWB38" s="66"/>
      <c r="SWE38" s="66"/>
      <c r="SWH38" s="66"/>
      <c r="SWK38" s="66"/>
      <c r="SWN38" s="66"/>
      <c r="SWP38" s="66"/>
      <c r="SWR38" s="66"/>
      <c r="SWU38" s="66"/>
      <c r="SWX38" s="66"/>
      <c r="SXA38" s="66"/>
      <c r="SXD38" s="66"/>
      <c r="SXG38" s="66"/>
      <c r="SXJ38" s="66"/>
      <c r="SXM38" s="66"/>
      <c r="SXO38" s="66"/>
      <c r="SXR38" s="66"/>
      <c r="SXX38" s="66"/>
      <c r="SYD38" s="66"/>
      <c r="SYG38" s="66"/>
      <c r="SYI38" s="66"/>
      <c r="SYK38" s="66"/>
      <c r="SYL38" s="66"/>
      <c r="SYM38" s="66"/>
      <c r="SYN38" s="66"/>
      <c r="SYO38" s="66"/>
      <c r="SYP38" s="66"/>
      <c r="SZH38" s="66"/>
      <c r="SZI38" s="66"/>
      <c r="SZL38" s="66"/>
      <c r="SZO38" s="66"/>
      <c r="SZQ38" s="66"/>
      <c r="SZS38" s="66"/>
      <c r="SZV38" s="66"/>
      <c r="SZY38" s="66"/>
      <c r="TAB38" s="66"/>
      <c r="TAF38" s="66"/>
      <c r="TAI38" s="66"/>
      <c r="TAL38" s="66"/>
      <c r="TAT38" s="66"/>
      <c r="TBF38" s="66"/>
      <c r="TBG38" s="66"/>
      <c r="TBH38" s="66"/>
      <c r="TBI38" s="66"/>
      <c r="TBJ38" s="66"/>
      <c r="TBK38" s="66"/>
      <c r="TBL38" s="66"/>
      <c r="TBM38" s="66"/>
      <c r="TBN38" s="66"/>
      <c r="TBO38" s="66"/>
      <c r="TBP38" s="66"/>
      <c r="TBQ38" s="66"/>
      <c r="TBR38" s="66"/>
      <c r="TBS38" s="66"/>
      <c r="TBT38" s="66"/>
      <c r="TBU38" s="66"/>
      <c r="TBV38" s="66"/>
      <c r="TBW38" s="66"/>
      <c r="TBX38" s="66"/>
      <c r="TBY38" s="66"/>
      <c r="TBZ38" s="66"/>
      <c r="TCA38" s="66"/>
      <c r="TCB38" s="66"/>
      <c r="TCC38" s="66"/>
      <c r="TCD38" s="66"/>
      <c r="TCE38" s="66"/>
      <c r="TCG38" s="66"/>
      <c r="TCH38" s="66"/>
      <c r="TCI38" s="66"/>
      <c r="TCJ38" s="66"/>
      <c r="TCK38" s="66"/>
      <c r="TCL38" s="66"/>
      <c r="TCM38" s="66"/>
      <c r="TCN38" s="66"/>
      <c r="TCO38" s="66"/>
      <c r="TCP38" s="66"/>
      <c r="TCQ38" s="66"/>
      <c r="TCR38" s="66"/>
      <c r="TCS38" s="66"/>
      <c r="TCV38" s="66"/>
      <c r="TCY38" s="66"/>
      <c r="TDB38" s="66"/>
      <c r="TDE38" s="66"/>
      <c r="TDH38" s="66"/>
      <c r="TDK38" s="66"/>
      <c r="TDT38" s="66"/>
      <c r="TDW38" s="66"/>
      <c r="TDZ38" s="66"/>
      <c r="TEC38" s="66"/>
      <c r="TEL38" s="66"/>
      <c r="TER38" s="66"/>
      <c r="TEU38" s="66"/>
      <c r="TEX38" s="66"/>
      <c r="TFA38" s="66"/>
      <c r="TFG38" s="66"/>
      <c r="TFP38" s="66"/>
      <c r="TFR38" s="66"/>
      <c r="TFS38" s="66"/>
      <c r="TFU38" s="66"/>
      <c r="TFX38" s="66"/>
      <c r="TGA38" s="66"/>
      <c r="TGD38" s="66"/>
      <c r="TGG38" s="66"/>
      <c r="TGJ38" s="66"/>
      <c r="TGL38" s="66"/>
      <c r="TGN38" s="66"/>
      <c r="TGQ38" s="66"/>
      <c r="TGT38" s="66"/>
      <c r="TGW38" s="66"/>
      <c r="TGZ38" s="66"/>
      <c r="THC38" s="66"/>
      <c r="THF38" s="66"/>
      <c r="THI38" s="66"/>
      <c r="THK38" s="66"/>
      <c r="THN38" s="66"/>
      <c r="THT38" s="66"/>
      <c r="THZ38" s="66"/>
      <c r="TIC38" s="66"/>
      <c r="TIE38" s="66"/>
      <c r="TIG38" s="66"/>
      <c r="TIH38" s="66"/>
      <c r="TII38" s="66"/>
      <c r="TIJ38" s="66"/>
      <c r="TIK38" s="66"/>
      <c r="TIL38" s="66"/>
      <c r="TJD38" s="66"/>
      <c r="TJE38" s="66"/>
      <c r="TJH38" s="66"/>
      <c r="TJK38" s="66"/>
      <c r="TJM38" s="66"/>
      <c r="TJO38" s="66"/>
      <c r="TJR38" s="66"/>
      <c r="TJU38" s="66"/>
      <c r="TJX38" s="66"/>
      <c r="TKB38" s="66"/>
      <c r="TKE38" s="66"/>
      <c r="TKH38" s="66"/>
      <c r="TKP38" s="66"/>
      <c r="TLB38" s="66"/>
      <c r="TLC38" s="66"/>
      <c r="TLD38" s="66"/>
      <c r="TLE38" s="66"/>
      <c r="TLF38" s="66"/>
      <c r="TLG38" s="66"/>
      <c r="TLH38" s="66"/>
      <c r="TLI38" s="66"/>
      <c r="TLJ38" s="66"/>
      <c r="TLK38" s="66"/>
      <c r="TLL38" s="66"/>
      <c r="TLM38" s="66"/>
      <c r="TLN38" s="66"/>
      <c r="TLO38" s="66"/>
      <c r="TLP38" s="66"/>
      <c r="TLQ38" s="66"/>
      <c r="TLR38" s="66"/>
      <c r="TLS38" s="66"/>
      <c r="TLT38" s="66"/>
      <c r="TLU38" s="66"/>
      <c r="TLV38" s="66"/>
      <c r="TLW38" s="66"/>
      <c r="TLX38" s="66"/>
      <c r="TLY38" s="66"/>
      <c r="TLZ38" s="66"/>
      <c r="TMA38" s="66"/>
      <c r="TMC38" s="66"/>
      <c r="TMD38" s="66"/>
      <c r="TME38" s="66"/>
      <c r="TMF38" s="66"/>
      <c r="TMG38" s="66"/>
      <c r="TMH38" s="66"/>
      <c r="TMI38" s="66"/>
      <c r="TMJ38" s="66"/>
      <c r="TMK38" s="66"/>
      <c r="TML38" s="66"/>
      <c r="TMM38" s="66"/>
      <c r="TMN38" s="66"/>
      <c r="TMO38" s="66"/>
      <c r="TMR38" s="66"/>
      <c r="TMU38" s="66"/>
      <c r="TMX38" s="66"/>
      <c r="TNA38" s="66"/>
      <c r="TND38" s="66"/>
      <c r="TNG38" s="66"/>
      <c r="TNP38" s="66"/>
      <c r="TNS38" s="66"/>
      <c r="TNV38" s="66"/>
      <c r="TNY38" s="66"/>
      <c r="TOH38" s="66"/>
      <c r="TON38" s="66"/>
      <c r="TOQ38" s="66"/>
      <c r="TOT38" s="66"/>
      <c r="TOW38" s="66"/>
      <c r="TPC38" s="66"/>
      <c r="TPL38" s="66"/>
      <c r="TPN38" s="66"/>
      <c r="TPO38" s="66"/>
      <c r="TPQ38" s="66"/>
      <c r="TPT38" s="66"/>
      <c r="TPW38" s="66"/>
      <c r="TPZ38" s="66"/>
      <c r="TQC38" s="66"/>
      <c r="TQF38" s="66"/>
      <c r="TQH38" s="66"/>
      <c r="TQJ38" s="66"/>
      <c r="TQM38" s="66"/>
      <c r="TQP38" s="66"/>
      <c r="TQS38" s="66"/>
      <c r="TQV38" s="66"/>
      <c r="TQY38" s="66"/>
      <c r="TRB38" s="66"/>
      <c r="TRE38" s="66"/>
      <c r="TRG38" s="66"/>
      <c r="TRJ38" s="66"/>
      <c r="TRP38" s="66"/>
      <c r="TRV38" s="66"/>
      <c r="TRY38" s="66"/>
      <c r="TSA38" s="66"/>
      <c r="TSC38" s="66"/>
      <c r="TSD38" s="66"/>
      <c r="TSE38" s="66"/>
      <c r="TSF38" s="66"/>
      <c r="TSG38" s="66"/>
      <c r="TSH38" s="66"/>
      <c r="TSZ38" s="66"/>
      <c r="TTA38" s="66"/>
      <c r="TTD38" s="66"/>
      <c r="TTG38" s="66"/>
      <c r="TTI38" s="66"/>
      <c r="TTK38" s="66"/>
      <c r="TTN38" s="66"/>
      <c r="TTQ38" s="66"/>
      <c r="TTT38" s="66"/>
      <c r="TTX38" s="66"/>
      <c r="TUA38" s="66"/>
      <c r="TUD38" s="66"/>
      <c r="TUL38" s="66"/>
      <c r="TUX38" s="66"/>
      <c r="TUY38" s="66"/>
      <c r="TUZ38" s="66"/>
      <c r="TVA38" s="66"/>
      <c r="TVB38" s="66"/>
      <c r="TVC38" s="66"/>
      <c r="TVD38" s="66"/>
      <c r="TVE38" s="66"/>
      <c r="TVF38" s="66"/>
      <c r="TVG38" s="66"/>
      <c r="TVH38" s="66"/>
      <c r="TVI38" s="66"/>
      <c r="TVJ38" s="66"/>
      <c r="TVK38" s="66"/>
      <c r="TVL38" s="66"/>
      <c r="TVM38" s="66"/>
      <c r="TVN38" s="66"/>
      <c r="TVO38" s="66"/>
      <c r="TVP38" s="66"/>
      <c r="TVQ38" s="66"/>
      <c r="TVR38" s="66"/>
      <c r="TVS38" s="66"/>
      <c r="TVT38" s="66"/>
      <c r="TVU38" s="66"/>
      <c r="TVV38" s="66"/>
      <c r="TVW38" s="66"/>
      <c r="TVY38" s="66"/>
      <c r="TVZ38" s="66"/>
      <c r="TWA38" s="66"/>
      <c r="TWB38" s="66"/>
      <c r="TWC38" s="66"/>
      <c r="TWD38" s="66"/>
      <c r="TWE38" s="66"/>
      <c r="TWF38" s="66"/>
      <c r="TWG38" s="66"/>
      <c r="TWH38" s="66"/>
      <c r="TWI38" s="66"/>
      <c r="TWJ38" s="66"/>
      <c r="TWK38" s="66"/>
      <c r="TWN38" s="66"/>
      <c r="TWQ38" s="66"/>
      <c r="TWT38" s="66"/>
      <c r="TWW38" s="66"/>
      <c r="TWZ38" s="66"/>
      <c r="TXC38" s="66"/>
      <c r="TXL38" s="66"/>
      <c r="TXO38" s="66"/>
      <c r="TXR38" s="66"/>
      <c r="TXU38" s="66"/>
      <c r="TYD38" s="66"/>
      <c r="TYJ38" s="66"/>
      <c r="TYM38" s="66"/>
      <c r="TYP38" s="66"/>
      <c r="TYS38" s="66"/>
      <c r="TYY38" s="66"/>
      <c r="TZH38" s="66"/>
      <c r="TZJ38" s="66"/>
      <c r="TZK38" s="66"/>
      <c r="TZM38" s="66"/>
      <c r="TZP38" s="66"/>
      <c r="TZS38" s="66"/>
      <c r="TZV38" s="66"/>
      <c r="TZY38" s="66"/>
      <c r="UAB38" s="66"/>
      <c r="UAD38" s="66"/>
      <c r="UAF38" s="66"/>
      <c r="UAI38" s="66"/>
      <c r="UAL38" s="66"/>
      <c r="UAO38" s="66"/>
      <c r="UAR38" s="66"/>
      <c r="UAU38" s="66"/>
      <c r="UAX38" s="66"/>
      <c r="UBA38" s="66"/>
      <c r="UBC38" s="66"/>
      <c r="UBF38" s="66"/>
      <c r="UBL38" s="66"/>
      <c r="UBR38" s="66"/>
      <c r="UBU38" s="66"/>
      <c r="UBW38" s="66"/>
      <c r="UBY38" s="66"/>
      <c r="UBZ38" s="66"/>
      <c r="UCA38" s="66"/>
      <c r="UCB38" s="66"/>
      <c r="UCC38" s="66"/>
      <c r="UCD38" s="66"/>
      <c r="UCV38" s="66"/>
      <c r="UCW38" s="66"/>
      <c r="UCZ38" s="66"/>
      <c r="UDC38" s="66"/>
      <c r="UDE38" s="66"/>
      <c r="UDG38" s="66"/>
      <c r="UDJ38" s="66"/>
      <c r="UDM38" s="66"/>
      <c r="UDP38" s="66"/>
      <c r="UDT38" s="66"/>
      <c r="UDW38" s="66"/>
      <c r="UDZ38" s="66"/>
      <c r="UEH38" s="66"/>
      <c r="UET38" s="66"/>
      <c r="UEU38" s="66"/>
      <c r="UEV38" s="66"/>
      <c r="UEW38" s="66"/>
      <c r="UEX38" s="66"/>
      <c r="UEY38" s="66"/>
      <c r="UEZ38" s="66"/>
      <c r="UFA38" s="66"/>
      <c r="UFB38" s="66"/>
      <c r="UFC38" s="66"/>
      <c r="UFD38" s="66"/>
      <c r="UFE38" s="66"/>
      <c r="UFF38" s="66"/>
      <c r="UFG38" s="66"/>
      <c r="UFH38" s="66"/>
      <c r="UFI38" s="66"/>
      <c r="UFJ38" s="66"/>
      <c r="UFK38" s="66"/>
      <c r="UFL38" s="66"/>
      <c r="UFM38" s="66"/>
      <c r="UFN38" s="66"/>
      <c r="UFO38" s="66"/>
      <c r="UFP38" s="66"/>
      <c r="UFQ38" s="66"/>
      <c r="UFR38" s="66"/>
      <c r="UFS38" s="66"/>
      <c r="UFU38" s="66"/>
      <c r="UFV38" s="66"/>
      <c r="UFW38" s="66"/>
      <c r="UFX38" s="66"/>
      <c r="UFY38" s="66"/>
      <c r="UFZ38" s="66"/>
      <c r="UGA38" s="66"/>
      <c r="UGB38" s="66"/>
      <c r="UGC38" s="66"/>
      <c r="UGD38" s="66"/>
      <c r="UGE38" s="66"/>
      <c r="UGF38" s="66"/>
      <c r="UGG38" s="66"/>
      <c r="UGJ38" s="66"/>
      <c r="UGM38" s="66"/>
      <c r="UGP38" s="66"/>
      <c r="UGS38" s="66"/>
      <c r="UGV38" s="66"/>
      <c r="UGY38" s="66"/>
      <c r="UHH38" s="66"/>
      <c r="UHK38" s="66"/>
      <c r="UHN38" s="66"/>
      <c r="UHQ38" s="66"/>
      <c r="UHZ38" s="66"/>
      <c r="UIF38" s="66"/>
      <c r="UII38" s="66"/>
      <c r="UIL38" s="66"/>
      <c r="UIO38" s="66"/>
      <c r="UIU38" s="66"/>
      <c r="UJD38" s="66"/>
      <c r="UJF38" s="66"/>
      <c r="UJG38" s="66"/>
      <c r="UJI38" s="66"/>
      <c r="UJL38" s="66"/>
      <c r="UJO38" s="66"/>
      <c r="UJR38" s="66"/>
      <c r="UJU38" s="66"/>
      <c r="UJX38" s="66"/>
      <c r="UJZ38" s="66"/>
      <c r="UKB38" s="66"/>
      <c r="UKE38" s="66"/>
      <c r="UKH38" s="66"/>
      <c r="UKK38" s="66"/>
      <c r="UKN38" s="66"/>
      <c r="UKQ38" s="66"/>
      <c r="UKT38" s="66"/>
      <c r="UKW38" s="66"/>
      <c r="UKY38" s="66"/>
      <c r="ULB38" s="66"/>
      <c r="ULH38" s="66"/>
      <c r="ULN38" s="66"/>
      <c r="ULQ38" s="66"/>
      <c r="ULS38" s="66"/>
      <c r="ULU38" s="66"/>
      <c r="ULV38" s="66"/>
      <c r="ULW38" s="66"/>
      <c r="ULX38" s="66"/>
      <c r="ULY38" s="66"/>
      <c r="ULZ38" s="66"/>
      <c r="UMR38" s="66"/>
      <c r="UMS38" s="66"/>
      <c r="UMV38" s="66"/>
      <c r="UMY38" s="66"/>
      <c r="UNA38" s="66"/>
      <c r="UNC38" s="66"/>
      <c r="UNF38" s="66"/>
      <c r="UNI38" s="66"/>
      <c r="UNL38" s="66"/>
      <c r="UNP38" s="66"/>
      <c r="UNS38" s="66"/>
      <c r="UNV38" s="66"/>
      <c r="UOD38" s="66"/>
      <c r="UOP38" s="66"/>
      <c r="UOQ38" s="66"/>
      <c r="UOR38" s="66"/>
      <c r="UOS38" s="66"/>
      <c r="UOT38" s="66"/>
      <c r="UOU38" s="66"/>
      <c r="UOV38" s="66"/>
      <c r="UOW38" s="66"/>
      <c r="UOX38" s="66"/>
      <c r="UOY38" s="66"/>
      <c r="UOZ38" s="66"/>
      <c r="UPA38" s="66"/>
      <c r="UPB38" s="66"/>
      <c r="UPC38" s="66"/>
      <c r="UPD38" s="66"/>
      <c r="UPE38" s="66"/>
      <c r="UPF38" s="66"/>
      <c r="UPG38" s="66"/>
      <c r="UPH38" s="66"/>
      <c r="UPI38" s="66"/>
      <c r="UPJ38" s="66"/>
      <c r="UPK38" s="66"/>
      <c r="UPL38" s="66"/>
      <c r="UPM38" s="66"/>
      <c r="UPN38" s="66"/>
      <c r="UPO38" s="66"/>
      <c r="UPQ38" s="66"/>
      <c r="UPR38" s="66"/>
      <c r="UPS38" s="66"/>
      <c r="UPT38" s="66"/>
      <c r="UPU38" s="66"/>
      <c r="UPV38" s="66"/>
      <c r="UPW38" s="66"/>
      <c r="UPX38" s="66"/>
      <c r="UPY38" s="66"/>
      <c r="UPZ38" s="66"/>
      <c r="UQA38" s="66"/>
      <c r="UQB38" s="66"/>
      <c r="UQC38" s="66"/>
      <c r="UQF38" s="66"/>
      <c r="UQI38" s="66"/>
      <c r="UQL38" s="66"/>
      <c r="UQO38" s="66"/>
      <c r="UQR38" s="66"/>
      <c r="UQU38" s="66"/>
      <c r="URD38" s="66"/>
      <c r="URG38" s="66"/>
      <c r="URJ38" s="66"/>
      <c r="URM38" s="66"/>
      <c r="URV38" s="66"/>
      <c r="USB38" s="66"/>
      <c r="USE38" s="66"/>
      <c r="USH38" s="66"/>
      <c r="USK38" s="66"/>
      <c r="USQ38" s="66"/>
      <c r="USZ38" s="66"/>
      <c r="UTB38" s="66"/>
      <c r="UTC38" s="66"/>
      <c r="UTE38" s="66"/>
      <c r="UTH38" s="66"/>
      <c r="UTK38" s="66"/>
      <c r="UTN38" s="66"/>
      <c r="UTQ38" s="66"/>
      <c r="UTT38" s="66"/>
      <c r="UTV38" s="66"/>
      <c r="UTX38" s="66"/>
      <c r="UUA38" s="66"/>
      <c r="UUD38" s="66"/>
      <c r="UUG38" s="66"/>
      <c r="UUJ38" s="66"/>
      <c r="UUM38" s="66"/>
      <c r="UUP38" s="66"/>
      <c r="UUS38" s="66"/>
      <c r="UUU38" s="66"/>
      <c r="UUX38" s="66"/>
      <c r="UVD38" s="66"/>
      <c r="UVJ38" s="66"/>
      <c r="UVM38" s="66"/>
      <c r="UVO38" s="66"/>
      <c r="UVQ38" s="66"/>
      <c r="UVR38" s="66"/>
      <c r="UVS38" s="66"/>
      <c r="UVT38" s="66"/>
      <c r="UVU38" s="66"/>
      <c r="UVV38" s="66"/>
      <c r="UWN38" s="66"/>
      <c r="UWO38" s="66"/>
      <c r="UWR38" s="66"/>
      <c r="UWU38" s="66"/>
      <c r="UWW38" s="66"/>
      <c r="UWY38" s="66"/>
      <c r="UXB38" s="66"/>
      <c r="UXE38" s="66"/>
      <c r="UXH38" s="66"/>
      <c r="UXL38" s="66"/>
      <c r="UXO38" s="66"/>
      <c r="UXR38" s="66"/>
      <c r="UXZ38" s="66"/>
      <c r="UYL38" s="66"/>
      <c r="UYM38" s="66"/>
      <c r="UYN38" s="66"/>
      <c r="UYO38" s="66"/>
      <c r="UYP38" s="66"/>
      <c r="UYQ38" s="66"/>
      <c r="UYR38" s="66"/>
      <c r="UYS38" s="66"/>
      <c r="UYT38" s="66"/>
      <c r="UYU38" s="66"/>
      <c r="UYV38" s="66"/>
      <c r="UYW38" s="66"/>
      <c r="UYX38" s="66"/>
      <c r="UYY38" s="66"/>
      <c r="UYZ38" s="66"/>
      <c r="UZA38" s="66"/>
      <c r="UZB38" s="66"/>
      <c r="UZC38" s="66"/>
      <c r="UZD38" s="66"/>
      <c r="UZE38" s="66"/>
      <c r="UZF38" s="66"/>
      <c r="UZG38" s="66"/>
      <c r="UZH38" s="66"/>
      <c r="UZI38" s="66"/>
      <c r="UZJ38" s="66"/>
      <c r="UZK38" s="66"/>
      <c r="UZM38" s="66"/>
      <c r="UZN38" s="66"/>
      <c r="UZO38" s="66"/>
      <c r="UZP38" s="66"/>
      <c r="UZQ38" s="66"/>
      <c r="UZR38" s="66"/>
      <c r="UZS38" s="66"/>
      <c r="UZT38" s="66"/>
      <c r="UZU38" s="66"/>
      <c r="UZV38" s="66"/>
      <c r="UZW38" s="66"/>
      <c r="UZX38" s="66"/>
      <c r="UZY38" s="66"/>
      <c r="VAB38" s="66"/>
      <c r="VAE38" s="66"/>
      <c r="VAH38" s="66"/>
      <c r="VAK38" s="66"/>
      <c r="VAN38" s="66"/>
      <c r="VAQ38" s="66"/>
      <c r="VAZ38" s="66"/>
      <c r="VBC38" s="66"/>
      <c r="VBF38" s="66"/>
      <c r="VBI38" s="66"/>
      <c r="VBR38" s="66"/>
      <c r="VBX38" s="66"/>
      <c r="VCA38" s="66"/>
      <c r="VCD38" s="66"/>
      <c r="VCG38" s="66"/>
      <c r="VCM38" s="66"/>
      <c r="VCV38" s="66"/>
      <c r="VCX38" s="66"/>
      <c r="VCY38" s="66"/>
      <c r="VDA38" s="66"/>
      <c r="VDD38" s="66"/>
      <c r="VDG38" s="66"/>
      <c r="VDJ38" s="66"/>
      <c r="VDM38" s="66"/>
      <c r="VDP38" s="66"/>
      <c r="VDR38" s="66"/>
      <c r="VDT38" s="66"/>
      <c r="VDW38" s="66"/>
      <c r="VDZ38" s="66"/>
      <c r="VEC38" s="66"/>
      <c r="VEF38" s="66"/>
      <c r="VEI38" s="66"/>
      <c r="VEL38" s="66"/>
      <c r="VEO38" s="66"/>
      <c r="VEQ38" s="66"/>
      <c r="VET38" s="66"/>
      <c r="VEZ38" s="66"/>
      <c r="VFF38" s="66"/>
      <c r="VFI38" s="66"/>
      <c r="VFK38" s="66"/>
      <c r="VFM38" s="66"/>
      <c r="VFN38" s="66"/>
      <c r="VFO38" s="66"/>
      <c r="VFP38" s="66"/>
      <c r="VFQ38" s="66"/>
      <c r="VFR38" s="66"/>
      <c r="VGJ38" s="66"/>
      <c r="VGK38" s="66"/>
      <c r="VGN38" s="66"/>
      <c r="VGQ38" s="66"/>
      <c r="VGS38" s="66"/>
      <c r="VGU38" s="66"/>
      <c r="VGX38" s="66"/>
      <c r="VHA38" s="66"/>
      <c r="VHD38" s="66"/>
      <c r="VHH38" s="66"/>
      <c r="VHK38" s="66"/>
      <c r="VHN38" s="66"/>
      <c r="VHV38" s="66"/>
      <c r="VIH38" s="66"/>
      <c r="VII38" s="66"/>
      <c r="VIJ38" s="66"/>
      <c r="VIK38" s="66"/>
      <c r="VIL38" s="66"/>
      <c r="VIM38" s="66"/>
      <c r="VIN38" s="66"/>
      <c r="VIO38" s="66"/>
      <c r="VIP38" s="66"/>
      <c r="VIQ38" s="66"/>
      <c r="VIR38" s="66"/>
      <c r="VIS38" s="66"/>
      <c r="VIT38" s="66"/>
      <c r="VIU38" s="66"/>
      <c r="VIV38" s="66"/>
      <c r="VIW38" s="66"/>
      <c r="VIX38" s="66"/>
      <c r="VIY38" s="66"/>
      <c r="VIZ38" s="66"/>
      <c r="VJA38" s="66"/>
      <c r="VJB38" s="66"/>
      <c r="VJC38" s="66"/>
      <c r="VJD38" s="66"/>
      <c r="VJE38" s="66"/>
      <c r="VJF38" s="66"/>
      <c r="VJG38" s="66"/>
      <c r="VJI38" s="66"/>
      <c r="VJJ38" s="66"/>
      <c r="VJK38" s="66"/>
      <c r="VJL38" s="66"/>
      <c r="VJM38" s="66"/>
      <c r="VJN38" s="66"/>
      <c r="VJO38" s="66"/>
      <c r="VJP38" s="66"/>
      <c r="VJQ38" s="66"/>
      <c r="VJR38" s="66"/>
      <c r="VJS38" s="66"/>
      <c r="VJT38" s="66"/>
      <c r="VJU38" s="66"/>
      <c r="VJX38" s="66"/>
      <c r="VKA38" s="66"/>
      <c r="VKD38" s="66"/>
      <c r="VKG38" s="66"/>
      <c r="VKJ38" s="66"/>
      <c r="VKM38" s="66"/>
      <c r="VKV38" s="66"/>
      <c r="VKY38" s="66"/>
      <c r="VLB38" s="66"/>
      <c r="VLE38" s="66"/>
      <c r="VLN38" s="66"/>
      <c r="VLT38" s="66"/>
      <c r="VLW38" s="66"/>
      <c r="VLZ38" s="66"/>
      <c r="VMC38" s="66"/>
      <c r="VMI38" s="66"/>
      <c r="VMR38" s="66"/>
      <c r="VMT38" s="66"/>
      <c r="VMU38" s="66"/>
      <c r="VMW38" s="66"/>
      <c r="VMZ38" s="66"/>
      <c r="VNC38" s="66"/>
      <c r="VNF38" s="66"/>
      <c r="VNI38" s="66"/>
      <c r="VNL38" s="66"/>
      <c r="VNN38" s="66"/>
      <c r="VNP38" s="66"/>
      <c r="VNS38" s="66"/>
      <c r="VNV38" s="66"/>
      <c r="VNY38" s="66"/>
      <c r="VOB38" s="66"/>
      <c r="VOE38" s="66"/>
      <c r="VOH38" s="66"/>
      <c r="VOK38" s="66"/>
      <c r="VOM38" s="66"/>
      <c r="VOP38" s="66"/>
      <c r="VOV38" s="66"/>
      <c r="VPB38" s="66"/>
      <c r="VPE38" s="66"/>
      <c r="VPG38" s="66"/>
      <c r="VPI38" s="66"/>
      <c r="VPJ38" s="66"/>
      <c r="VPK38" s="66"/>
      <c r="VPL38" s="66"/>
      <c r="VPM38" s="66"/>
      <c r="VPN38" s="66"/>
      <c r="VQF38" s="66"/>
      <c r="VQG38" s="66"/>
      <c r="VQJ38" s="66"/>
      <c r="VQM38" s="66"/>
      <c r="VQO38" s="66"/>
      <c r="VQQ38" s="66"/>
      <c r="VQT38" s="66"/>
      <c r="VQW38" s="66"/>
      <c r="VQZ38" s="66"/>
      <c r="VRD38" s="66"/>
      <c r="VRG38" s="66"/>
      <c r="VRJ38" s="66"/>
      <c r="VRR38" s="66"/>
      <c r="VSD38" s="66"/>
      <c r="VSE38" s="66"/>
      <c r="VSF38" s="66"/>
      <c r="VSG38" s="66"/>
      <c r="VSH38" s="66"/>
      <c r="VSI38" s="66"/>
      <c r="VSJ38" s="66"/>
      <c r="VSK38" s="66"/>
      <c r="VSL38" s="66"/>
      <c r="VSM38" s="66"/>
      <c r="VSN38" s="66"/>
      <c r="VSO38" s="66"/>
      <c r="VSP38" s="66"/>
      <c r="VSQ38" s="66"/>
      <c r="VSR38" s="66"/>
      <c r="VSS38" s="66"/>
      <c r="VST38" s="66"/>
      <c r="VSU38" s="66"/>
      <c r="VSV38" s="66"/>
      <c r="VSW38" s="66"/>
      <c r="VSX38" s="66"/>
      <c r="VSY38" s="66"/>
      <c r="VSZ38" s="66"/>
      <c r="VTA38" s="66"/>
      <c r="VTB38" s="66"/>
      <c r="VTC38" s="66"/>
      <c r="VTE38" s="66"/>
      <c r="VTF38" s="66"/>
      <c r="VTG38" s="66"/>
      <c r="VTH38" s="66"/>
      <c r="VTI38" s="66"/>
      <c r="VTJ38" s="66"/>
      <c r="VTK38" s="66"/>
      <c r="VTL38" s="66"/>
      <c r="VTM38" s="66"/>
      <c r="VTN38" s="66"/>
      <c r="VTO38" s="66"/>
      <c r="VTP38" s="66"/>
      <c r="VTQ38" s="66"/>
      <c r="VTT38" s="66"/>
      <c r="VTW38" s="66"/>
      <c r="VTZ38" s="66"/>
      <c r="VUC38" s="66"/>
      <c r="VUF38" s="66"/>
      <c r="VUI38" s="66"/>
      <c r="VUR38" s="66"/>
      <c r="VUU38" s="66"/>
      <c r="VUX38" s="66"/>
      <c r="VVA38" s="66"/>
      <c r="VVJ38" s="66"/>
      <c r="VVP38" s="66"/>
      <c r="VVS38" s="66"/>
      <c r="VVV38" s="66"/>
      <c r="VVY38" s="66"/>
      <c r="VWE38" s="66"/>
      <c r="VWN38" s="66"/>
      <c r="VWP38" s="66"/>
      <c r="VWQ38" s="66"/>
      <c r="VWS38" s="66"/>
      <c r="VWV38" s="66"/>
      <c r="VWY38" s="66"/>
      <c r="VXB38" s="66"/>
      <c r="VXE38" s="66"/>
      <c r="VXH38" s="66"/>
      <c r="VXJ38" s="66"/>
      <c r="VXL38" s="66"/>
      <c r="VXO38" s="66"/>
      <c r="VXR38" s="66"/>
      <c r="VXU38" s="66"/>
      <c r="VXX38" s="66"/>
      <c r="VYA38" s="66"/>
      <c r="VYD38" s="66"/>
      <c r="VYG38" s="66"/>
      <c r="VYI38" s="66"/>
      <c r="VYL38" s="66"/>
      <c r="VYR38" s="66"/>
      <c r="VYX38" s="66"/>
      <c r="VZA38" s="66"/>
      <c r="VZC38" s="66"/>
      <c r="VZE38" s="66"/>
      <c r="VZF38" s="66"/>
      <c r="VZG38" s="66"/>
      <c r="VZH38" s="66"/>
      <c r="VZI38" s="66"/>
      <c r="VZJ38" s="66"/>
      <c r="WAB38" s="66"/>
      <c r="WAC38" s="66"/>
      <c r="WAF38" s="66"/>
      <c r="WAI38" s="66"/>
      <c r="WAK38" s="66"/>
      <c r="WAM38" s="66"/>
      <c r="WAP38" s="66"/>
      <c r="WAS38" s="66"/>
      <c r="WAV38" s="66"/>
      <c r="WAZ38" s="66"/>
      <c r="WBC38" s="66"/>
      <c r="WBF38" s="66"/>
      <c r="WBN38" s="66"/>
      <c r="WBZ38" s="66"/>
      <c r="WCA38" s="66"/>
      <c r="WCB38" s="66"/>
      <c r="WCC38" s="66"/>
      <c r="WCD38" s="66"/>
      <c r="WCE38" s="66"/>
      <c r="WCF38" s="66"/>
      <c r="WCG38" s="66"/>
      <c r="WCH38" s="66"/>
      <c r="WCI38" s="66"/>
      <c r="WCJ38" s="66"/>
      <c r="WCK38" s="66"/>
      <c r="WCL38" s="66"/>
      <c r="WCM38" s="66"/>
      <c r="WCN38" s="66"/>
      <c r="WCO38" s="66"/>
      <c r="WCP38" s="66"/>
      <c r="WCQ38" s="66"/>
      <c r="WCR38" s="66"/>
      <c r="WCS38" s="66"/>
      <c r="WCT38" s="66"/>
      <c r="WCU38" s="66"/>
      <c r="WCV38" s="66"/>
      <c r="WCW38" s="66"/>
      <c r="WCX38" s="66"/>
      <c r="WCY38" s="66"/>
      <c r="WDA38" s="66"/>
      <c r="WDB38" s="66"/>
      <c r="WDC38" s="66"/>
      <c r="WDD38" s="66"/>
      <c r="WDE38" s="66"/>
      <c r="WDF38" s="66"/>
      <c r="WDG38" s="66"/>
      <c r="WDH38" s="66"/>
      <c r="WDI38" s="66"/>
      <c r="WDJ38" s="66"/>
      <c r="WDK38" s="66"/>
      <c r="WDL38" s="66"/>
      <c r="WDM38" s="66"/>
      <c r="WDP38" s="66"/>
      <c r="WDS38" s="66"/>
      <c r="WDV38" s="66"/>
      <c r="WDY38" s="66"/>
      <c r="WEB38" s="66"/>
      <c r="WEE38" s="66"/>
      <c r="WEN38" s="66"/>
      <c r="WEQ38" s="66"/>
      <c r="WET38" s="66"/>
      <c r="WEW38" s="66"/>
      <c r="WFF38" s="66"/>
      <c r="WFL38" s="66"/>
      <c r="WFO38" s="66"/>
      <c r="WFR38" s="66"/>
      <c r="WFU38" s="66"/>
      <c r="WGA38" s="66"/>
      <c r="WGJ38" s="66"/>
      <c r="WGL38" s="66"/>
      <c r="WGM38" s="66"/>
      <c r="WGO38" s="66"/>
      <c r="WGR38" s="66"/>
      <c r="WGU38" s="66"/>
      <c r="WGX38" s="66"/>
      <c r="WHA38" s="66"/>
      <c r="WHD38" s="66"/>
      <c r="WHF38" s="66"/>
      <c r="WHH38" s="66"/>
      <c r="WHK38" s="66"/>
      <c r="WHN38" s="66"/>
      <c r="WHQ38" s="66"/>
      <c r="WHT38" s="66"/>
      <c r="WHW38" s="66"/>
      <c r="WHZ38" s="66"/>
      <c r="WIC38" s="66"/>
      <c r="WIE38" s="66"/>
      <c r="WIH38" s="66"/>
      <c r="WIN38" s="66"/>
      <c r="WIT38" s="66"/>
      <c r="WIW38" s="66"/>
      <c r="WIY38" s="66"/>
      <c r="WJA38" s="66"/>
      <c r="WJB38" s="66"/>
      <c r="WJC38" s="66"/>
      <c r="WJD38" s="66"/>
      <c r="WJE38" s="66"/>
      <c r="WJF38" s="66"/>
      <c r="WJX38" s="66"/>
      <c r="WJY38" s="66"/>
      <c r="WKB38" s="66"/>
      <c r="WKE38" s="66"/>
      <c r="WKG38" s="66"/>
      <c r="WKI38" s="66"/>
      <c r="WKL38" s="66"/>
      <c r="WKO38" s="66"/>
      <c r="WKR38" s="66"/>
      <c r="WKV38" s="66"/>
      <c r="WKY38" s="66"/>
      <c r="WLB38" s="66"/>
      <c r="WLJ38" s="66"/>
      <c r="WLV38" s="66"/>
      <c r="WLW38" s="66"/>
      <c r="WLX38" s="66"/>
      <c r="WLY38" s="66"/>
      <c r="WLZ38" s="66"/>
      <c r="WMA38" s="66"/>
      <c r="WMB38" s="66"/>
      <c r="WMC38" s="66"/>
      <c r="WMD38" s="66"/>
      <c r="WME38" s="66"/>
      <c r="WMF38" s="66"/>
      <c r="WMG38" s="66"/>
      <c r="WMH38" s="66"/>
      <c r="WMI38" s="66"/>
      <c r="WMJ38" s="66"/>
      <c r="WMK38" s="66"/>
      <c r="WML38" s="66"/>
      <c r="WMM38" s="66"/>
      <c r="WMN38" s="66"/>
      <c r="WMO38" s="66"/>
      <c r="WMP38" s="66"/>
      <c r="WMQ38" s="66"/>
      <c r="WMR38" s="66"/>
      <c r="WMS38" s="66"/>
      <c r="WMT38" s="66"/>
      <c r="WMU38" s="66"/>
      <c r="WMW38" s="66"/>
      <c r="WMX38" s="66"/>
      <c r="WMY38" s="66"/>
      <c r="WMZ38" s="66"/>
      <c r="WNA38" s="66"/>
      <c r="WNB38" s="66"/>
      <c r="WNC38" s="66"/>
      <c r="WND38" s="66"/>
      <c r="WNE38" s="66"/>
      <c r="WNF38" s="66"/>
      <c r="WNG38" s="66"/>
      <c r="WNH38" s="66"/>
      <c r="WNI38" s="66"/>
      <c r="WNL38" s="66"/>
      <c r="WNO38" s="66"/>
      <c r="WNR38" s="66"/>
      <c r="WNU38" s="66"/>
      <c r="WNX38" s="66"/>
      <c r="WOA38" s="66"/>
      <c r="WOJ38" s="66"/>
      <c r="WOM38" s="66"/>
      <c r="WOP38" s="66"/>
      <c r="WOS38" s="66"/>
      <c r="WPB38" s="66"/>
      <c r="WPH38" s="66"/>
      <c r="WPK38" s="66"/>
      <c r="WPN38" s="66"/>
      <c r="WPQ38" s="66"/>
      <c r="WPW38" s="66"/>
      <c r="WQF38" s="66"/>
      <c r="WQH38" s="66"/>
      <c r="WQI38" s="66"/>
      <c r="WQK38" s="66"/>
      <c r="WQN38" s="66"/>
      <c r="WQQ38" s="66"/>
      <c r="WQT38" s="66"/>
      <c r="WQW38" s="66"/>
      <c r="WQZ38" s="66"/>
      <c r="WRB38" s="66"/>
      <c r="WRD38" s="66"/>
      <c r="WRG38" s="66"/>
      <c r="WRJ38" s="66"/>
      <c r="WRM38" s="66"/>
      <c r="WRP38" s="66"/>
      <c r="WRS38" s="66"/>
      <c r="WRV38" s="66"/>
      <c r="WRY38" s="66"/>
      <c r="WSA38" s="66"/>
      <c r="WSD38" s="66"/>
      <c r="WSJ38" s="66"/>
      <c r="WSP38" s="66"/>
      <c r="WSS38" s="66"/>
      <c r="WSU38" s="66"/>
      <c r="WSW38" s="66"/>
      <c r="WSX38" s="66"/>
      <c r="WSY38" s="66"/>
      <c r="WSZ38" s="66"/>
      <c r="WTA38" s="66"/>
      <c r="WTB38" s="66"/>
      <c r="WTT38" s="66"/>
      <c r="WTU38" s="66"/>
      <c r="WTX38" s="66"/>
      <c r="WUA38" s="66"/>
      <c r="WUC38" s="66"/>
      <c r="WUE38" s="66"/>
      <c r="WUH38" s="66"/>
      <c r="WUK38" s="66"/>
      <c r="WUN38" s="66"/>
      <c r="WUR38" s="66"/>
      <c r="WUU38" s="66"/>
      <c r="WUX38" s="66"/>
      <c r="WVF38" s="66"/>
    </row>
    <row r="39" spans="1:1022 1034:2046 2058:3070 3082:4094 4106:5118 5130:6142 6154:7166 7178:8190 8202:9214 9226:10238 10250:11262 11274:12286 12298:13310 13322:14334 14346:15358 15370:16126" s="50" customFormat="1" ht="21.75" hidden="1" customHeight="1">
      <c r="A39" s="7" t="s">
        <v>96</v>
      </c>
      <c r="B39" s="47" t="s">
        <v>342</v>
      </c>
      <c r="C39" s="4"/>
      <c r="D39" s="48">
        <f>_xlfn.IFNA(VLOOKUP(A39,'2.2'!A48:C340,3,),)</f>
        <v>0</v>
      </c>
      <c r="E39" s="49"/>
      <c r="F39" s="51"/>
      <c r="G39" s="51"/>
      <c r="H39" s="29">
        <v>0</v>
      </c>
      <c r="I39" s="52">
        <v>10</v>
      </c>
    </row>
    <row r="40" spans="1:1022 1034:2046 2058:3070 3082:4094 4106:5118 5130:6142 6154:7166 7178:8190 8202:9214 9226:10238 10250:11262 11274:12286 12298:13310 13322:14334 14346:15358 15370:16126" s="50" customFormat="1" ht="21.75" hidden="1" customHeight="1">
      <c r="A40" s="7" t="s">
        <v>45</v>
      </c>
      <c r="B40" s="47" t="s">
        <v>338</v>
      </c>
      <c r="C40" s="4"/>
      <c r="D40" s="48">
        <f>_xlfn.IFNA(VLOOKUP(A40,'2.2'!A49:C341,3,),)</f>
        <v>0</v>
      </c>
      <c r="E40" s="49"/>
      <c r="F40" s="51"/>
      <c r="G40" s="51"/>
      <c r="H40" s="29">
        <v>0</v>
      </c>
      <c r="I40" s="52"/>
    </row>
    <row r="41" spans="1:1022 1034:2046 2058:3070 3082:4094 4106:5118 5130:6142 6154:7166 7178:8190 8202:9214 9226:10238 10250:11262 11274:12286 12298:13310 13322:14334 14346:15358 15370:16126" s="50" customFormat="1" ht="21.75" hidden="1" customHeight="1">
      <c r="A41" s="7" t="s">
        <v>276</v>
      </c>
      <c r="B41" s="47" t="s">
        <v>338</v>
      </c>
      <c r="C41" s="4"/>
      <c r="D41" s="48">
        <f>_xlfn.IFNA(VLOOKUP(A41,'2.2'!A50:C342,3,),)</f>
        <v>0</v>
      </c>
      <c r="E41" s="54"/>
      <c r="F41" s="51"/>
      <c r="G41" s="51"/>
      <c r="H41" s="29"/>
      <c r="I41" s="62">
        <v>8</v>
      </c>
    </row>
    <row r="42" spans="1:1022 1034:2046 2058:3070 3082:4094 4106:5118 5130:6142 6154:7166 7178:8190 8202:9214 9226:10238 10250:11262 11274:12286 12298:13310 13322:14334 14346:15358 15370:16126" s="50" customFormat="1" ht="21.75" hidden="1" customHeight="1">
      <c r="A42" s="21" t="s">
        <v>277</v>
      </c>
      <c r="B42" s="47" t="s">
        <v>342</v>
      </c>
      <c r="C42" s="4"/>
      <c r="D42" s="48">
        <f>_xlfn.IFNA(VLOOKUP(A42,'2.2'!A51:C343,3,),)</f>
        <v>0</v>
      </c>
      <c r="E42" s="49"/>
      <c r="F42" s="51"/>
      <c r="G42" s="51"/>
      <c r="H42" s="29">
        <v>133</v>
      </c>
      <c r="I42" s="52">
        <v>15</v>
      </c>
    </row>
    <row r="43" spans="1:1022 1034:2046 2058:3070 3082:4094 4106:5118 5130:6142 6154:7166 7178:8190 8202:9214 9226:10238 10250:11262 11274:12286 12298:13310 13322:14334 14346:15358 15370:16126" s="50" customFormat="1" ht="21.75" hidden="1" customHeight="1">
      <c r="A43" s="5" t="s">
        <v>120</v>
      </c>
      <c r="B43" s="47" t="s">
        <v>338</v>
      </c>
      <c r="C43" s="4"/>
      <c r="D43" s="48">
        <f>_xlfn.IFNA(VLOOKUP(A43,'2.2'!A52:C344,3,),)</f>
        <v>0</v>
      </c>
      <c r="E43" s="49"/>
      <c r="F43" s="51"/>
      <c r="G43" s="51"/>
      <c r="H43" s="29">
        <v>0</v>
      </c>
      <c r="I43" s="52">
        <v>20</v>
      </c>
    </row>
    <row r="44" spans="1:1022 1034:2046 2058:3070 3082:4094 4106:5118 5130:6142 6154:7166 7178:8190 8202:9214 9226:10238 10250:11262 11274:12286 12298:13310 13322:14334 14346:15358 15370:16126" s="50" customFormat="1" ht="21.75" hidden="1" customHeight="1">
      <c r="A44" s="21" t="s">
        <v>49</v>
      </c>
      <c r="B44" s="47" t="s">
        <v>339</v>
      </c>
      <c r="C44" s="4"/>
      <c r="D44" s="48">
        <f>_xlfn.IFNA(VLOOKUP(A44,'2.2'!A53:C345,3,),)</f>
        <v>0</v>
      </c>
      <c r="E44" s="49"/>
      <c r="F44" s="51"/>
      <c r="G44" s="51"/>
      <c r="H44" s="29">
        <v>0</v>
      </c>
      <c r="I44" s="52">
        <v>10</v>
      </c>
    </row>
    <row r="45" spans="1:1022 1034:2046 2058:3070 3082:4094 4106:5118 5130:6142 6154:7166 7178:8190 8202:9214 9226:10238 10250:11262 11274:12286 12298:13310 13322:14334 14346:15358 15370:16126" s="50" customFormat="1" ht="20.25" customHeight="1">
      <c r="A45" s="7" t="s">
        <v>278</v>
      </c>
      <c r="B45" s="76" t="s">
        <v>338</v>
      </c>
      <c r="C45" s="4">
        <v>33</v>
      </c>
      <c r="D45" s="48">
        <v>14000</v>
      </c>
      <c r="E45" s="69">
        <f>+D45*C45</f>
        <v>462000</v>
      </c>
      <c r="F45" s="51">
        <v>879</v>
      </c>
      <c r="G45" s="51"/>
      <c r="H45" s="29"/>
      <c r="I45" s="62">
        <v>8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Z45" s="66"/>
      <c r="BC45" s="66"/>
      <c r="BF45" s="66"/>
      <c r="BI45" s="66"/>
      <c r="BL45" s="66"/>
      <c r="BO45" s="66"/>
      <c r="BX45" s="66"/>
      <c r="CA45" s="66"/>
      <c r="CD45" s="66"/>
      <c r="CG45" s="66"/>
      <c r="CP45" s="66"/>
      <c r="CV45" s="66"/>
      <c r="CY45" s="66"/>
      <c r="DB45" s="66"/>
      <c r="DE45" s="66"/>
      <c r="DK45" s="66"/>
      <c r="DT45" s="66"/>
      <c r="DV45" s="66"/>
      <c r="DW45" s="66"/>
      <c r="DY45" s="66"/>
      <c r="EB45" s="66"/>
      <c r="EE45" s="66"/>
      <c r="EH45" s="66"/>
      <c r="EK45" s="66"/>
      <c r="EN45" s="66"/>
      <c r="EP45" s="66"/>
      <c r="ER45" s="66"/>
      <c r="EU45" s="66"/>
      <c r="EX45" s="66"/>
      <c r="FA45" s="66"/>
      <c r="FD45" s="66"/>
      <c r="FG45" s="66"/>
      <c r="FJ45" s="66"/>
      <c r="FM45" s="66"/>
      <c r="FO45" s="66"/>
      <c r="FR45" s="66"/>
      <c r="FX45" s="66"/>
      <c r="GD45" s="66"/>
      <c r="GG45" s="66"/>
      <c r="GI45" s="66"/>
      <c r="GK45" s="66"/>
      <c r="GL45" s="66"/>
      <c r="GM45" s="66"/>
      <c r="GN45" s="66"/>
      <c r="GO45" s="66"/>
      <c r="GP45" s="66"/>
      <c r="HH45" s="66"/>
      <c r="HI45" s="66"/>
      <c r="HL45" s="66"/>
      <c r="HO45" s="66"/>
      <c r="HQ45" s="66"/>
      <c r="HS45" s="66"/>
      <c r="HV45" s="66"/>
      <c r="HY45" s="66"/>
      <c r="IB45" s="66"/>
      <c r="IF45" s="66"/>
      <c r="II45" s="66"/>
      <c r="IL45" s="66"/>
      <c r="IT45" s="66"/>
      <c r="JF45" s="66"/>
      <c r="JG45" s="66"/>
      <c r="JH45" s="66"/>
      <c r="JI45" s="66"/>
      <c r="JJ45" s="66"/>
      <c r="JK45" s="66"/>
      <c r="JL45" s="66"/>
      <c r="JM45" s="66"/>
      <c r="JN45" s="66"/>
      <c r="JO45" s="66"/>
      <c r="JP45" s="66"/>
      <c r="JQ45" s="66"/>
      <c r="JR45" s="66"/>
      <c r="JS45" s="66"/>
      <c r="JT45" s="66"/>
      <c r="JU45" s="66"/>
      <c r="JV45" s="66"/>
      <c r="JW45" s="66"/>
      <c r="JX45" s="66"/>
      <c r="JY45" s="66"/>
      <c r="JZ45" s="66"/>
      <c r="KA45" s="66"/>
      <c r="KB45" s="66"/>
      <c r="KC45" s="66"/>
      <c r="KD45" s="66"/>
      <c r="KE45" s="66"/>
      <c r="KG45" s="66"/>
      <c r="KH45" s="66"/>
      <c r="KI45" s="66"/>
      <c r="KJ45" s="66"/>
      <c r="KK45" s="66"/>
      <c r="KL45" s="66"/>
      <c r="KM45" s="66"/>
      <c r="KN45" s="66"/>
      <c r="KO45" s="66"/>
      <c r="KP45" s="66"/>
      <c r="KQ45" s="66"/>
      <c r="KR45" s="66"/>
      <c r="KS45" s="66"/>
      <c r="KV45" s="66"/>
      <c r="KY45" s="66"/>
      <c r="LB45" s="66"/>
      <c r="LE45" s="66"/>
      <c r="LH45" s="66"/>
      <c r="LK45" s="66"/>
      <c r="LT45" s="66"/>
      <c r="LW45" s="66"/>
      <c r="LZ45" s="66"/>
      <c r="MC45" s="66"/>
      <c r="ML45" s="66"/>
      <c r="MR45" s="66"/>
      <c r="MU45" s="66"/>
      <c r="MX45" s="66"/>
      <c r="NA45" s="66"/>
      <c r="NG45" s="66"/>
      <c r="NP45" s="66"/>
      <c r="NR45" s="66"/>
      <c r="NS45" s="66"/>
      <c r="NU45" s="66"/>
      <c r="NX45" s="66"/>
      <c r="OA45" s="66"/>
      <c r="OD45" s="66"/>
      <c r="OG45" s="66"/>
      <c r="OJ45" s="66"/>
      <c r="OL45" s="66"/>
      <c r="ON45" s="66"/>
      <c r="OQ45" s="66"/>
      <c r="OT45" s="66"/>
      <c r="OW45" s="66"/>
      <c r="OZ45" s="66"/>
      <c r="PC45" s="66"/>
      <c r="PF45" s="66"/>
      <c r="PI45" s="66"/>
      <c r="PK45" s="66"/>
      <c r="PN45" s="66"/>
      <c r="PT45" s="66"/>
      <c r="PZ45" s="66"/>
      <c r="QC45" s="66"/>
      <c r="QE45" s="66"/>
      <c r="QG45" s="66"/>
      <c r="QH45" s="66"/>
      <c r="QI45" s="66"/>
      <c r="QJ45" s="66"/>
      <c r="QK45" s="66"/>
      <c r="QL45" s="66"/>
      <c r="RD45" s="66"/>
      <c r="RE45" s="66"/>
      <c r="RH45" s="66"/>
      <c r="RK45" s="66"/>
      <c r="RM45" s="66"/>
      <c r="RO45" s="66"/>
      <c r="RR45" s="66"/>
      <c r="RU45" s="66"/>
      <c r="RX45" s="66"/>
      <c r="SB45" s="66"/>
      <c r="SE45" s="66"/>
      <c r="SH45" s="66"/>
      <c r="SP45" s="66"/>
      <c r="TB45" s="66"/>
      <c r="TC45" s="66"/>
      <c r="TD45" s="66"/>
      <c r="TE45" s="66"/>
      <c r="TF45" s="66"/>
      <c r="TG45" s="66"/>
      <c r="TH45" s="66"/>
      <c r="TI45" s="66"/>
      <c r="TJ45" s="66"/>
      <c r="TK45" s="66"/>
      <c r="TL45" s="66"/>
      <c r="TM45" s="66"/>
      <c r="TN45" s="66"/>
      <c r="TO45" s="66"/>
      <c r="TP45" s="66"/>
      <c r="TQ45" s="66"/>
      <c r="TR45" s="66"/>
      <c r="TS45" s="66"/>
      <c r="TT45" s="66"/>
      <c r="TU45" s="66"/>
      <c r="TV45" s="66"/>
      <c r="TW45" s="66"/>
      <c r="TX45" s="66"/>
      <c r="TY45" s="66"/>
      <c r="TZ45" s="66"/>
      <c r="UA45" s="66"/>
      <c r="UC45" s="66"/>
      <c r="UD45" s="66"/>
      <c r="UE45" s="66"/>
      <c r="UF45" s="66"/>
      <c r="UG45" s="66"/>
      <c r="UH45" s="66"/>
      <c r="UI45" s="66"/>
      <c r="UJ45" s="66"/>
      <c r="UK45" s="66"/>
      <c r="UL45" s="66"/>
      <c r="UM45" s="66"/>
      <c r="UN45" s="66"/>
      <c r="UO45" s="66"/>
      <c r="UR45" s="66"/>
      <c r="UU45" s="66"/>
      <c r="UX45" s="66"/>
      <c r="VA45" s="66"/>
      <c r="VD45" s="66"/>
      <c r="VG45" s="66"/>
      <c r="VP45" s="66"/>
      <c r="VS45" s="66"/>
      <c r="VV45" s="66"/>
      <c r="VY45" s="66"/>
      <c r="WH45" s="66"/>
      <c r="WN45" s="66"/>
      <c r="WQ45" s="66"/>
      <c r="WT45" s="66"/>
      <c r="WW45" s="66"/>
      <c r="XC45" s="66"/>
      <c r="XL45" s="66"/>
      <c r="XN45" s="66"/>
      <c r="XO45" s="66"/>
      <c r="XQ45" s="66"/>
      <c r="XT45" s="66"/>
      <c r="XW45" s="66"/>
      <c r="XZ45" s="66"/>
      <c r="YC45" s="66"/>
      <c r="YF45" s="66"/>
      <c r="YH45" s="66"/>
      <c r="YJ45" s="66"/>
      <c r="YM45" s="66"/>
      <c r="YP45" s="66"/>
      <c r="YS45" s="66"/>
      <c r="YV45" s="66"/>
      <c r="YY45" s="66"/>
      <c r="ZB45" s="66"/>
      <c r="ZE45" s="66"/>
      <c r="ZG45" s="66"/>
      <c r="ZJ45" s="66"/>
      <c r="ZP45" s="66"/>
      <c r="ZV45" s="66"/>
      <c r="ZY45" s="66"/>
      <c r="AAA45" s="66"/>
      <c r="AAC45" s="66"/>
      <c r="AAD45" s="66"/>
      <c r="AAE45" s="66"/>
      <c r="AAF45" s="66"/>
      <c r="AAG45" s="66"/>
      <c r="AAH45" s="66"/>
      <c r="AAZ45" s="66"/>
      <c r="ABA45" s="66"/>
      <c r="ABD45" s="66"/>
      <c r="ABG45" s="66"/>
      <c r="ABI45" s="66"/>
      <c r="ABK45" s="66"/>
      <c r="ABN45" s="66"/>
      <c r="ABQ45" s="66"/>
      <c r="ABT45" s="66"/>
      <c r="ABX45" s="66"/>
      <c r="ACA45" s="66"/>
      <c r="ACD45" s="66"/>
      <c r="ACL45" s="66"/>
      <c r="ACX45" s="66"/>
      <c r="ACY45" s="66"/>
      <c r="ACZ45" s="66"/>
      <c r="ADA45" s="66"/>
      <c r="ADB45" s="66"/>
      <c r="ADC45" s="66"/>
      <c r="ADD45" s="66"/>
      <c r="ADE45" s="66"/>
      <c r="ADF45" s="66"/>
      <c r="ADG45" s="66"/>
      <c r="ADH45" s="66"/>
      <c r="ADI45" s="66"/>
      <c r="ADJ45" s="66"/>
      <c r="ADK45" s="66"/>
      <c r="ADL45" s="66"/>
      <c r="ADM45" s="66"/>
      <c r="ADN45" s="66"/>
      <c r="ADO45" s="66"/>
      <c r="ADP45" s="66"/>
      <c r="ADQ45" s="66"/>
      <c r="ADR45" s="66"/>
      <c r="ADS45" s="66"/>
      <c r="ADT45" s="66"/>
      <c r="ADU45" s="66"/>
      <c r="ADV45" s="66"/>
      <c r="ADW45" s="66"/>
      <c r="ADY45" s="66"/>
      <c r="ADZ45" s="66"/>
      <c r="AEA45" s="66"/>
      <c r="AEB45" s="66"/>
      <c r="AEC45" s="66"/>
      <c r="AED45" s="66"/>
      <c r="AEE45" s="66"/>
      <c r="AEF45" s="66"/>
      <c r="AEG45" s="66"/>
      <c r="AEH45" s="66"/>
      <c r="AEI45" s="66"/>
      <c r="AEJ45" s="66"/>
      <c r="AEK45" s="66"/>
      <c r="AEN45" s="66"/>
      <c r="AEQ45" s="66"/>
      <c r="AET45" s="66"/>
      <c r="AEW45" s="66"/>
      <c r="AEZ45" s="66"/>
      <c r="AFC45" s="66"/>
      <c r="AFL45" s="66"/>
      <c r="AFO45" s="66"/>
      <c r="AFR45" s="66"/>
      <c r="AFU45" s="66"/>
      <c r="AGD45" s="66"/>
      <c r="AGJ45" s="66"/>
      <c r="AGM45" s="66"/>
      <c r="AGP45" s="66"/>
      <c r="AGS45" s="66"/>
      <c r="AGY45" s="66"/>
      <c r="AHH45" s="66"/>
      <c r="AHJ45" s="66"/>
      <c r="AHK45" s="66"/>
      <c r="AHM45" s="66"/>
      <c r="AHP45" s="66"/>
      <c r="AHS45" s="66"/>
      <c r="AHV45" s="66"/>
      <c r="AHY45" s="66"/>
      <c r="AIB45" s="66"/>
      <c r="AID45" s="66"/>
      <c r="AIF45" s="66"/>
      <c r="AII45" s="66"/>
      <c r="AIL45" s="66"/>
      <c r="AIO45" s="66"/>
      <c r="AIR45" s="66"/>
      <c r="AIU45" s="66"/>
      <c r="AIX45" s="66"/>
      <c r="AJA45" s="66"/>
      <c r="AJC45" s="66"/>
      <c r="AJF45" s="66"/>
      <c r="AJL45" s="66"/>
      <c r="AJR45" s="66"/>
      <c r="AJU45" s="66"/>
      <c r="AJW45" s="66"/>
      <c r="AJY45" s="66"/>
      <c r="AJZ45" s="66"/>
      <c r="AKA45" s="66"/>
      <c r="AKB45" s="66"/>
      <c r="AKC45" s="66"/>
      <c r="AKD45" s="66"/>
      <c r="AKV45" s="66"/>
      <c r="AKW45" s="66"/>
      <c r="AKZ45" s="66"/>
      <c r="ALC45" s="66"/>
      <c r="ALE45" s="66"/>
      <c r="ALG45" s="66"/>
      <c r="ALJ45" s="66"/>
      <c r="ALM45" s="66"/>
      <c r="ALP45" s="66"/>
      <c r="ALT45" s="66"/>
      <c r="ALW45" s="66"/>
      <c r="ALZ45" s="66"/>
      <c r="AMH45" s="66"/>
      <c r="AMT45" s="66"/>
      <c r="AMU45" s="66"/>
      <c r="AMV45" s="66"/>
      <c r="AMW45" s="66"/>
      <c r="AMX45" s="66"/>
      <c r="AMY45" s="66"/>
      <c r="AMZ45" s="66"/>
      <c r="ANA45" s="66"/>
      <c r="ANB45" s="66"/>
      <c r="ANC45" s="66"/>
      <c r="AND45" s="66"/>
      <c r="ANE45" s="66"/>
      <c r="ANF45" s="66"/>
      <c r="ANG45" s="66"/>
      <c r="ANH45" s="66"/>
      <c r="ANI45" s="66"/>
      <c r="ANJ45" s="66"/>
      <c r="ANK45" s="66"/>
      <c r="ANL45" s="66"/>
      <c r="ANM45" s="66"/>
      <c r="ANN45" s="66"/>
      <c r="ANO45" s="66"/>
      <c r="ANP45" s="66"/>
      <c r="ANQ45" s="66"/>
      <c r="ANR45" s="66"/>
      <c r="ANS45" s="66"/>
      <c r="ANU45" s="66"/>
      <c r="ANV45" s="66"/>
      <c r="ANW45" s="66"/>
      <c r="ANX45" s="66"/>
      <c r="ANY45" s="66"/>
      <c r="ANZ45" s="66"/>
      <c r="AOA45" s="66"/>
      <c r="AOB45" s="66"/>
      <c r="AOC45" s="66"/>
      <c r="AOD45" s="66"/>
      <c r="AOE45" s="66"/>
      <c r="AOF45" s="66"/>
      <c r="AOG45" s="66"/>
      <c r="AOJ45" s="66"/>
      <c r="AOM45" s="66"/>
      <c r="AOP45" s="66"/>
      <c r="AOS45" s="66"/>
      <c r="AOV45" s="66"/>
      <c r="AOY45" s="66"/>
      <c r="APH45" s="66"/>
      <c r="APK45" s="66"/>
      <c r="APN45" s="66"/>
      <c r="APQ45" s="66"/>
      <c r="APZ45" s="66"/>
      <c r="AQF45" s="66"/>
      <c r="AQI45" s="66"/>
      <c r="AQL45" s="66"/>
      <c r="AQO45" s="66"/>
      <c r="AQU45" s="66"/>
      <c r="ARD45" s="66"/>
      <c r="ARF45" s="66"/>
      <c r="ARG45" s="66"/>
      <c r="ARI45" s="66"/>
      <c r="ARL45" s="66"/>
      <c r="ARO45" s="66"/>
      <c r="ARR45" s="66"/>
      <c r="ARU45" s="66"/>
      <c r="ARX45" s="66"/>
      <c r="ARZ45" s="66"/>
      <c r="ASB45" s="66"/>
      <c r="ASE45" s="66"/>
      <c r="ASH45" s="66"/>
      <c r="ASK45" s="66"/>
      <c r="ASN45" s="66"/>
      <c r="ASQ45" s="66"/>
      <c r="AST45" s="66"/>
      <c r="ASW45" s="66"/>
      <c r="ASY45" s="66"/>
      <c r="ATB45" s="66"/>
      <c r="ATH45" s="66"/>
      <c r="ATN45" s="66"/>
      <c r="ATQ45" s="66"/>
      <c r="ATS45" s="66"/>
      <c r="ATU45" s="66"/>
      <c r="ATV45" s="66"/>
      <c r="ATW45" s="66"/>
      <c r="ATX45" s="66"/>
      <c r="ATY45" s="66"/>
      <c r="ATZ45" s="66"/>
      <c r="AUR45" s="66"/>
      <c r="AUS45" s="66"/>
      <c r="AUV45" s="66"/>
      <c r="AUY45" s="66"/>
      <c r="AVA45" s="66"/>
      <c r="AVC45" s="66"/>
      <c r="AVF45" s="66"/>
      <c r="AVI45" s="66"/>
      <c r="AVL45" s="66"/>
      <c r="AVP45" s="66"/>
      <c r="AVS45" s="66"/>
      <c r="AVV45" s="66"/>
      <c r="AWD45" s="66"/>
      <c r="AWP45" s="66"/>
      <c r="AWQ45" s="66"/>
      <c r="AWR45" s="66"/>
      <c r="AWS45" s="66"/>
      <c r="AWT45" s="66"/>
      <c r="AWU45" s="66"/>
      <c r="AWV45" s="66"/>
      <c r="AWW45" s="66"/>
      <c r="AWX45" s="66"/>
      <c r="AWY45" s="66"/>
      <c r="AWZ45" s="66"/>
      <c r="AXA45" s="66"/>
      <c r="AXB45" s="66"/>
      <c r="AXC45" s="66"/>
      <c r="AXD45" s="66"/>
      <c r="AXE45" s="66"/>
      <c r="AXF45" s="66"/>
      <c r="AXG45" s="66"/>
      <c r="AXH45" s="66"/>
      <c r="AXI45" s="66"/>
      <c r="AXJ45" s="66"/>
      <c r="AXK45" s="66"/>
      <c r="AXL45" s="66"/>
      <c r="AXM45" s="66"/>
      <c r="AXN45" s="66"/>
      <c r="AXO45" s="66"/>
      <c r="AXQ45" s="66"/>
      <c r="AXR45" s="66"/>
      <c r="AXS45" s="66"/>
      <c r="AXT45" s="66"/>
      <c r="AXU45" s="66"/>
      <c r="AXV45" s="66"/>
      <c r="AXW45" s="66"/>
      <c r="AXX45" s="66"/>
      <c r="AXY45" s="66"/>
      <c r="AXZ45" s="66"/>
      <c r="AYA45" s="66"/>
      <c r="AYB45" s="66"/>
      <c r="AYC45" s="66"/>
      <c r="AYF45" s="66"/>
      <c r="AYI45" s="66"/>
      <c r="AYL45" s="66"/>
      <c r="AYO45" s="66"/>
      <c r="AYR45" s="66"/>
      <c r="AYU45" s="66"/>
      <c r="AZD45" s="66"/>
      <c r="AZG45" s="66"/>
      <c r="AZJ45" s="66"/>
      <c r="AZM45" s="66"/>
      <c r="AZV45" s="66"/>
      <c r="BAB45" s="66"/>
      <c r="BAE45" s="66"/>
      <c r="BAH45" s="66"/>
      <c r="BAK45" s="66"/>
      <c r="BAQ45" s="66"/>
      <c r="BAZ45" s="66"/>
      <c r="BBB45" s="66"/>
      <c r="BBC45" s="66"/>
      <c r="BBE45" s="66"/>
      <c r="BBH45" s="66"/>
      <c r="BBK45" s="66"/>
      <c r="BBN45" s="66"/>
      <c r="BBQ45" s="66"/>
      <c r="BBT45" s="66"/>
      <c r="BBV45" s="66"/>
      <c r="BBX45" s="66"/>
      <c r="BCA45" s="66"/>
      <c r="BCD45" s="66"/>
      <c r="BCG45" s="66"/>
      <c r="BCJ45" s="66"/>
      <c r="BCM45" s="66"/>
      <c r="BCP45" s="66"/>
      <c r="BCS45" s="66"/>
      <c r="BCU45" s="66"/>
      <c r="BCX45" s="66"/>
      <c r="BDD45" s="66"/>
      <c r="BDJ45" s="66"/>
      <c r="BDM45" s="66"/>
      <c r="BDO45" s="66"/>
      <c r="BDQ45" s="66"/>
      <c r="BDR45" s="66"/>
      <c r="BDS45" s="66"/>
      <c r="BDT45" s="66"/>
      <c r="BDU45" s="66"/>
      <c r="BDV45" s="66"/>
      <c r="BEN45" s="66"/>
      <c r="BEO45" s="66"/>
      <c r="BER45" s="66"/>
      <c r="BEU45" s="66"/>
      <c r="BEW45" s="66"/>
      <c r="BEY45" s="66"/>
      <c r="BFB45" s="66"/>
      <c r="BFE45" s="66"/>
      <c r="BFH45" s="66"/>
      <c r="BFL45" s="66"/>
      <c r="BFO45" s="66"/>
      <c r="BFR45" s="66"/>
      <c r="BFZ45" s="66"/>
      <c r="BGL45" s="66"/>
      <c r="BGM45" s="66"/>
      <c r="BGN45" s="66"/>
      <c r="BGO45" s="66"/>
      <c r="BGP45" s="66"/>
      <c r="BGQ45" s="66"/>
      <c r="BGR45" s="66"/>
      <c r="BGS45" s="66"/>
      <c r="BGT45" s="66"/>
      <c r="BGU45" s="66"/>
      <c r="BGV45" s="66"/>
      <c r="BGW45" s="66"/>
      <c r="BGX45" s="66"/>
      <c r="BGY45" s="66"/>
      <c r="BGZ45" s="66"/>
      <c r="BHA45" s="66"/>
      <c r="BHB45" s="66"/>
      <c r="BHC45" s="66"/>
      <c r="BHD45" s="66"/>
      <c r="BHE45" s="66"/>
      <c r="BHF45" s="66"/>
      <c r="BHG45" s="66"/>
      <c r="BHH45" s="66"/>
      <c r="BHI45" s="66"/>
      <c r="BHJ45" s="66"/>
      <c r="BHK45" s="66"/>
      <c r="BHM45" s="66"/>
      <c r="BHN45" s="66"/>
      <c r="BHO45" s="66"/>
      <c r="BHP45" s="66"/>
      <c r="BHQ45" s="66"/>
      <c r="BHR45" s="66"/>
      <c r="BHS45" s="66"/>
      <c r="BHT45" s="66"/>
      <c r="BHU45" s="66"/>
      <c r="BHV45" s="66"/>
      <c r="BHW45" s="66"/>
      <c r="BHX45" s="66"/>
      <c r="BHY45" s="66"/>
      <c r="BIB45" s="66"/>
      <c r="BIE45" s="66"/>
      <c r="BIH45" s="66"/>
      <c r="BIK45" s="66"/>
      <c r="BIN45" s="66"/>
      <c r="BIQ45" s="66"/>
      <c r="BIZ45" s="66"/>
      <c r="BJC45" s="66"/>
      <c r="BJF45" s="66"/>
      <c r="BJI45" s="66"/>
      <c r="BJR45" s="66"/>
      <c r="BJX45" s="66"/>
      <c r="BKA45" s="66"/>
      <c r="BKD45" s="66"/>
      <c r="BKG45" s="66"/>
      <c r="BKM45" s="66"/>
      <c r="BKV45" s="66"/>
      <c r="BKX45" s="66"/>
      <c r="BKY45" s="66"/>
      <c r="BLA45" s="66"/>
      <c r="BLD45" s="66"/>
      <c r="BLG45" s="66"/>
      <c r="BLJ45" s="66"/>
      <c r="BLM45" s="66"/>
      <c r="BLP45" s="66"/>
      <c r="BLR45" s="66"/>
      <c r="BLT45" s="66"/>
      <c r="BLW45" s="66"/>
      <c r="BLZ45" s="66"/>
      <c r="BMC45" s="66"/>
      <c r="BMF45" s="66"/>
      <c r="BMI45" s="66"/>
      <c r="BML45" s="66"/>
      <c r="BMO45" s="66"/>
      <c r="BMQ45" s="66"/>
      <c r="BMT45" s="66"/>
      <c r="BMZ45" s="66"/>
      <c r="BNF45" s="66"/>
      <c r="BNI45" s="66"/>
      <c r="BNK45" s="66"/>
      <c r="BNM45" s="66"/>
      <c r="BNN45" s="66"/>
      <c r="BNO45" s="66"/>
      <c r="BNP45" s="66"/>
      <c r="BNQ45" s="66"/>
      <c r="BNR45" s="66"/>
      <c r="BOJ45" s="66"/>
      <c r="BOK45" s="66"/>
      <c r="BON45" s="66"/>
      <c r="BOQ45" s="66"/>
      <c r="BOS45" s="66"/>
      <c r="BOU45" s="66"/>
      <c r="BOX45" s="66"/>
      <c r="BPA45" s="66"/>
      <c r="BPD45" s="66"/>
      <c r="BPH45" s="66"/>
      <c r="BPK45" s="66"/>
      <c r="BPN45" s="66"/>
      <c r="BPV45" s="66"/>
      <c r="BQH45" s="66"/>
      <c r="BQI45" s="66"/>
      <c r="BQJ45" s="66"/>
      <c r="BQK45" s="66"/>
      <c r="BQL45" s="66"/>
      <c r="BQM45" s="66"/>
      <c r="BQN45" s="66"/>
      <c r="BQO45" s="66"/>
      <c r="BQP45" s="66"/>
      <c r="BQQ45" s="66"/>
      <c r="BQR45" s="66"/>
      <c r="BQS45" s="66"/>
      <c r="BQT45" s="66"/>
      <c r="BQU45" s="66"/>
      <c r="BQV45" s="66"/>
      <c r="BQW45" s="66"/>
      <c r="BQX45" s="66"/>
      <c r="BQY45" s="66"/>
      <c r="BQZ45" s="66"/>
      <c r="BRA45" s="66"/>
      <c r="BRB45" s="66"/>
      <c r="BRC45" s="66"/>
      <c r="BRD45" s="66"/>
      <c r="BRE45" s="66"/>
      <c r="BRF45" s="66"/>
      <c r="BRG45" s="66"/>
      <c r="BRI45" s="66"/>
      <c r="BRJ45" s="66"/>
      <c r="BRK45" s="66"/>
      <c r="BRL45" s="66"/>
      <c r="BRM45" s="66"/>
      <c r="BRN45" s="66"/>
      <c r="BRO45" s="66"/>
      <c r="BRP45" s="66"/>
      <c r="BRQ45" s="66"/>
      <c r="BRR45" s="66"/>
      <c r="BRS45" s="66"/>
      <c r="BRT45" s="66"/>
      <c r="BRU45" s="66"/>
      <c r="BRX45" s="66"/>
      <c r="BSA45" s="66"/>
      <c r="BSD45" s="66"/>
      <c r="BSG45" s="66"/>
      <c r="BSJ45" s="66"/>
      <c r="BSM45" s="66"/>
      <c r="BSV45" s="66"/>
      <c r="BSY45" s="66"/>
      <c r="BTB45" s="66"/>
      <c r="BTE45" s="66"/>
      <c r="BTN45" s="66"/>
      <c r="BTT45" s="66"/>
      <c r="BTW45" s="66"/>
      <c r="BTZ45" s="66"/>
      <c r="BUC45" s="66"/>
      <c r="BUI45" s="66"/>
      <c r="BUR45" s="66"/>
      <c r="BUT45" s="66"/>
      <c r="BUU45" s="66"/>
      <c r="BUW45" s="66"/>
      <c r="BUZ45" s="66"/>
      <c r="BVC45" s="66"/>
      <c r="BVF45" s="66"/>
      <c r="BVI45" s="66"/>
      <c r="BVL45" s="66"/>
      <c r="BVN45" s="66"/>
      <c r="BVP45" s="66"/>
      <c r="BVS45" s="66"/>
      <c r="BVV45" s="66"/>
      <c r="BVY45" s="66"/>
      <c r="BWB45" s="66"/>
      <c r="BWE45" s="66"/>
      <c r="BWH45" s="66"/>
      <c r="BWK45" s="66"/>
      <c r="BWM45" s="66"/>
      <c r="BWP45" s="66"/>
      <c r="BWV45" s="66"/>
      <c r="BXB45" s="66"/>
      <c r="BXE45" s="66"/>
      <c r="BXG45" s="66"/>
      <c r="BXI45" s="66"/>
      <c r="BXJ45" s="66"/>
      <c r="BXK45" s="66"/>
      <c r="BXL45" s="66"/>
      <c r="BXM45" s="66"/>
      <c r="BXN45" s="66"/>
      <c r="BYF45" s="66"/>
      <c r="BYG45" s="66"/>
      <c r="BYJ45" s="66"/>
      <c r="BYM45" s="66"/>
      <c r="BYO45" s="66"/>
      <c r="BYQ45" s="66"/>
      <c r="BYT45" s="66"/>
      <c r="BYW45" s="66"/>
      <c r="BYZ45" s="66"/>
      <c r="BZD45" s="66"/>
      <c r="BZG45" s="66"/>
      <c r="BZJ45" s="66"/>
      <c r="BZR45" s="66"/>
      <c r="CAD45" s="66"/>
      <c r="CAE45" s="66"/>
      <c r="CAF45" s="66"/>
      <c r="CAG45" s="66"/>
      <c r="CAH45" s="66"/>
      <c r="CAI45" s="66"/>
      <c r="CAJ45" s="66"/>
      <c r="CAK45" s="66"/>
      <c r="CAL45" s="66"/>
      <c r="CAM45" s="66"/>
      <c r="CAN45" s="66"/>
      <c r="CAO45" s="66"/>
      <c r="CAP45" s="66"/>
      <c r="CAQ45" s="66"/>
      <c r="CAR45" s="66"/>
      <c r="CAS45" s="66"/>
      <c r="CAT45" s="66"/>
      <c r="CAU45" s="66"/>
      <c r="CAV45" s="66"/>
      <c r="CAW45" s="66"/>
      <c r="CAX45" s="66"/>
      <c r="CAY45" s="66"/>
      <c r="CAZ45" s="66"/>
      <c r="CBA45" s="66"/>
      <c r="CBB45" s="66"/>
      <c r="CBC45" s="66"/>
      <c r="CBE45" s="66"/>
      <c r="CBF45" s="66"/>
      <c r="CBG45" s="66"/>
      <c r="CBH45" s="66"/>
      <c r="CBI45" s="66"/>
      <c r="CBJ45" s="66"/>
      <c r="CBK45" s="66"/>
      <c r="CBL45" s="66"/>
      <c r="CBM45" s="66"/>
      <c r="CBN45" s="66"/>
      <c r="CBO45" s="66"/>
      <c r="CBP45" s="66"/>
      <c r="CBQ45" s="66"/>
      <c r="CBT45" s="66"/>
      <c r="CBW45" s="66"/>
      <c r="CBZ45" s="66"/>
      <c r="CCC45" s="66"/>
      <c r="CCF45" s="66"/>
      <c r="CCI45" s="66"/>
      <c r="CCR45" s="66"/>
      <c r="CCU45" s="66"/>
      <c r="CCX45" s="66"/>
      <c r="CDA45" s="66"/>
      <c r="CDJ45" s="66"/>
      <c r="CDP45" s="66"/>
      <c r="CDS45" s="66"/>
      <c r="CDV45" s="66"/>
      <c r="CDY45" s="66"/>
      <c r="CEE45" s="66"/>
      <c r="CEN45" s="66"/>
      <c r="CEP45" s="66"/>
      <c r="CEQ45" s="66"/>
      <c r="CES45" s="66"/>
      <c r="CEV45" s="66"/>
      <c r="CEY45" s="66"/>
      <c r="CFB45" s="66"/>
      <c r="CFE45" s="66"/>
      <c r="CFH45" s="66"/>
      <c r="CFJ45" s="66"/>
      <c r="CFL45" s="66"/>
      <c r="CFO45" s="66"/>
      <c r="CFR45" s="66"/>
      <c r="CFU45" s="66"/>
      <c r="CFX45" s="66"/>
      <c r="CGA45" s="66"/>
      <c r="CGD45" s="66"/>
      <c r="CGG45" s="66"/>
      <c r="CGI45" s="66"/>
      <c r="CGL45" s="66"/>
      <c r="CGR45" s="66"/>
      <c r="CGX45" s="66"/>
      <c r="CHA45" s="66"/>
      <c r="CHC45" s="66"/>
      <c r="CHE45" s="66"/>
      <c r="CHF45" s="66"/>
      <c r="CHG45" s="66"/>
      <c r="CHH45" s="66"/>
      <c r="CHI45" s="66"/>
      <c r="CHJ45" s="66"/>
      <c r="CIB45" s="66"/>
      <c r="CIC45" s="66"/>
      <c r="CIF45" s="66"/>
      <c r="CII45" s="66"/>
      <c r="CIK45" s="66"/>
      <c r="CIM45" s="66"/>
      <c r="CIP45" s="66"/>
      <c r="CIS45" s="66"/>
      <c r="CIV45" s="66"/>
      <c r="CIZ45" s="66"/>
      <c r="CJC45" s="66"/>
      <c r="CJF45" s="66"/>
      <c r="CJN45" s="66"/>
      <c r="CJZ45" s="66"/>
      <c r="CKA45" s="66"/>
      <c r="CKB45" s="66"/>
      <c r="CKC45" s="66"/>
      <c r="CKD45" s="66"/>
      <c r="CKE45" s="66"/>
      <c r="CKF45" s="66"/>
      <c r="CKG45" s="66"/>
      <c r="CKH45" s="66"/>
      <c r="CKI45" s="66"/>
      <c r="CKJ45" s="66"/>
      <c r="CKK45" s="66"/>
      <c r="CKL45" s="66"/>
      <c r="CKM45" s="66"/>
      <c r="CKN45" s="66"/>
      <c r="CKO45" s="66"/>
      <c r="CKP45" s="66"/>
      <c r="CKQ45" s="66"/>
      <c r="CKR45" s="66"/>
      <c r="CKS45" s="66"/>
      <c r="CKT45" s="66"/>
      <c r="CKU45" s="66"/>
      <c r="CKV45" s="66"/>
      <c r="CKW45" s="66"/>
      <c r="CKX45" s="66"/>
      <c r="CKY45" s="66"/>
      <c r="CLA45" s="66"/>
      <c r="CLB45" s="66"/>
      <c r="CLC45" s="66"/>
      <c r="CLD45" s="66"/>
      <c r="CLE45" s="66"/>
      <c r="CLF45" s="66"/>
      <c r="CLG45" s="66"/>
      <c r="CLH45" s="66"/>
      <c r="CLI45" s="66"/>
      <c r="CLJ45" s="66"/>
      <c r="CLK45" s="66"/>
      <c r="CLL45" s="66"/>
      <c r="CLM45" s="66"/>
      <c r="CLP45" s="66"/>
      <c r="CLS45" s="66"/>
      <c r="CLV45" s="66"/>
      <c r="CLY45" s="66"/>
      <c r="CMB45" s="66"/>
      <c r="CME45" s="66"/>
      <c r="CMN45" s="66"/>
      <c r="CMQ45" s="66"/>
      <c r="CMT45" s="66"/>
      <c r="CMW45" s="66"/>
      <c r="CNF45" s="66"/>
      <c r="CNL45" s="66"/>
      <c r="CNO45" s="66"/>
      <c r="CNR45" s="66"/>
      <c r="CNU45" s="66"/>
      <c r="COA45" s="66"/>
      <c r="COJ45" s="66"/>
      <c r="COL45" s="66"/>
      <c r="COM45" s="66"/>
      <c r="COO45" s="66"/>
      <c r="COR45" s="66"/>
      <c r="COU45" s="66"/>
      <c r="COX45" s="66"/>
      <c r="CPA45" s="66"/>
      <c r="CPD45" s="66"/>
      <c r="CPF45" s="66"/>
      <c r="CPH45" s="66"/>
      <c r="CPK45" s="66"/>
      <c r="CPN45" s="66"/>
      <c r="CPQ45" s="66"/>
      <c r="CPT45" s="66"/>
      <c r="CPW45" s="66"/>
      <c r="CPZ45" s="66"/>
      <c r="CQC45" s="66"/>
      <c r="CQE45" s="66"/>
      <c r="CQH45" s="66"/>
      <c r="CQN45" s="66"/>
      <c r="CQT45" s="66"/>
      <c r="CQW45" s="66"/>
      <c r="CQY45" s="66"/>
      <c r="CRA45" s="66"/>
      <c r="CRB45" s="66"/>
      <c r="CRC45" s="66"/>
      <c r="CRD45" s="66"/>
      <c r="CRE45" s="66"/>
      <c r="CRF45" s="66"/>
      <c r="CRX45" s="66"/>
      <c r="CRY45" s="66"/>
      <c r="CSB45" s="66"/>
      <c r="CSE45" s="66"/>
      <c r="CSG45" s="66"/>
      <c r="CSI45" s="66"/>
      <c r="CSL45" s="66"/>
      <c r="CSO45" s="66"/>
      <c r="CSR45" s="66"/>
      <c r="CSV45" s="66"/>
      <c r="CSY45" s="66"/>
      <c r="CTB45" s="66"/>
      <c r="CTJ45" s="66"/>
      <c r="CTV45" s="66"/>
      <c r="CTW45" s="66"/>
      <c r="CTX45" s="66"/>
      <c r="CTY45" s="66"/>
      <c r="CTZ45" s="66"/>
      <c r="CUA45" s="66"/>
      <c r="CUB45" s="66"/>
      <c r="CUC45" s="66"/>
      <c r="CUD45" s="66"/>
      <c r="CUE45" s="66"/>
      <c r="CUF45" s="66"/>
      <c r="CUG45" s="66"/>
      <c r="CUH45" s="66"/>
      <c r="CUI45" s="66"/>
      <c r="CUJ45" s="66"/>
      <c r="CUK45" s="66"/>
      <c r="CUL45" s="66"/>
      <c r="CUM45" s="66"/>
      <c r="CUN45" s="66"/>
      <c r="CUO45" s="66"/>
      <c r="CUP45" s="66"/>
      <c r="CUQ45" s="66"/>
      <c r="CUR45" s="66"/>
      <c r="CUS45" s="66"/>
      <c r="CUT45" s="66"/>
      <c r="CUU45" s="66"/>
      <c r="CUW45" s="66"/>
      <c r="CUX45" s="66"/>
      <c r="CUY45" s="66"/>
      <c r="CUZ45" s="66"/>
      <c r="CVA45" s="66"/>
      <c r="CVB45" s="66"/>
      <c r="CVC45" s="66"/>
      <c r="CVD45" s="66"/>
      <c r="CVE45" s="66"/>
      <c r="CVF45" s="66"/>
      <c r="CVG45" s="66"/>
      <c r="CVH45" s="66"/>
      <c r="CVI45" s="66"/>
      <c r="CVL45" s="66"/>
      <c r="CVO45" s="66"/>
      <c r="CVR45" s="66"/>
      <c r="CVU45" s="66"/>
      <c r="CVX45" s="66"/>
      <c r="CWA45" s="66"/>
      <c r="CWJ45" s="66"/>
      <c r="CWM45" s="66"/>
      <c r="CWP45" s="66"/>
      <c r="CWS45" s="66"/>
      <c r="CXB45" s="66"/>
      <c r="CXH45" s="66"/>
      <c r="CXK45" s="66"/>
      <c r="CXN45" s="66"/>
      <c r="CXQ45" s="66"/>
      <c r="CXW45" s="66"/>
      <c r="CYF45" s="66"/>
      <c r="CYH45" s="66"/>
      <c r="CYI45" s="66"/>
      <c r="CYK45" s="66"/>
      <c r="CYN45" s="66"/>
      <c r="CYQ45" s="66"/>
      <c r="CYT45" s="66"/>
      <c r="CYW45" s="66"/>
      <c r="CYZ45" s="66"/>
      <c r="CZB45" s="66"/>
      <c r="CZD45" s="66"/>
      <c r="CZG45" s="66"/>
      <c r="CZJ45" s="66"/>
      <c r="CZM45" s="66"/>
      <c r="CZP45" s="66"/>
      <c r="CZS45" s="66"/>
      <c r="CZV45" s="66"/>
      <c r="CZY45" s="66"/>
      <c r="DAA45" s="66"/>
      <c r="DAD45" s="66"/>
      <c r="DAJ45" s="66"/>
      <c r="DAP45" s="66"/>
      <c r="DAS45" s="66"/>
      <c r="DAU45" s="66"/>
      <c r="DAW45" s="66"/>
      <c r="DAX45" s="66"/>
      <c r="DAY45" s="66"/>
      <c r="DAZ45" s="66"/>
      <c r="DBA45" s="66"/>
      <c r="DBB45" s="66"/>
      <c r="DBT45" s="66"/>
      <c r="DBU45" s="66"/>
      <c r="DBX45" s="66"/>
      <c r="DCA45" s="66"/>
      <c r="DCC45" s="66"/>
      <c r="DCE45" s="66"/>
      <c r="DCH45" s="66"/>
      <c r="DCK45" s="66"/>
      <c r="DCN45" s="66"/>
      <c r="DCR45" s="66"/>
      <c r="DCU45" s="66"/>
      <c r="DCX45" s="66"/>
      <c r="DDF45" s="66"/>
      <c r="DDR45" s="66"/>
      <c r="DDS45" s="66"/>
      <c r="DDT45" s="66"/>
      <c r="DDU45" s="66"/>
      <c r="DDV45" s="66"/>
      <c r="DDW45" s="66"/>
      <c r="DDX45" s="66"/>
      <c r="DDY45" s="66"/>
      <c r="DDZ45" s="66"/>
      <c r="DEA45" s="66"/>
      <c r="DEB45" s="66"/>
      <c r="DEC45" s="66"/>
      <c r="DED45" s="66"/>
      <c r="DEE45" s="66"/>
      <c r="DEF45" s="66"/>
      <c r="DEG45" s="66"/>
      <c r="DEH45" s="66"/>
      <c r="DEI45" s="66"/>
      <c r="DEJ45" s="66"/>
      <c r="DEK45" s="66"/>
      <c r="DEL45" s="66"/>
      <c r="DEM45" s="66"/>
      <c r="DEN45" s="66"/>
      <c r="DEO45" s="66"/>
      <c r="DEP45" s="66"/>
      <c r="DEQ45" s="66"/>
      <c r="DES45" s="66"/>
      <c r="DET45" s="66"/>
      <c r="DEU45" s="66"/>
      <c r="DEV45" s="66"/>
      <c r="DEW45" s="66"/>
      <c r="DEX45" s="66"/>
      <c r="DEY45" s="66"/>
      <c r="DEZ45" s="66"/>
      <c r="DFA45" s="66"/>
      <c r="DFB45" s="66"/>
      <c r="DFC45" s="66"/>
      <c r="DFD45" s="66"/>
      <c r="DFE45" s="66"/>
      <c r="DFH45" s="66"/>
      <c r="DFK45" s="66"/>
      <c r="DFN45" s="66"/>
      <c r="DFQ45" s="66"/>
      <c r="DFT45" s="66"/>
      <c r="DFW45" s="66"/>
      <c r="DGF45" s="66"/>
      <c r="DGI45" s="66"/>
      <c r="DGL45" s="66"/>
      <c r="DGO45" s="66"/>
      <c r="DGX45" s="66"/>
      <c r="DHD45" s="66"/>
      <c r="DHG45" s="66"/>
      <c r="DHJ45" s="66"/>
      <c r="DHM45" s="66"/>
      <c r="DHS45" s="66"/>
      <c r="DIB45" s="66"/>
      <c r="DID45" s="66"/>
      <c r="DIE45" s="66"/>
      <c r="DIG45" s="66"/>
      <c r="DIJ45" s="66"/>
      <c r="DIM45" s="66"/>
      <c r="DIP45" s="66"/>
      <c r="DIS45" s="66"/>
      <c r="DIV45" s="66"/>
      <c r="DIX45" s="66"/>
      <c r="DIZ45" s="66"/>
      <c r="DJC45" s="66"/>
      <c r="DJF45" s="66"/>
      <c r="DJI45" s="66"/>
      <c r="DJL45" s="66"/>
      <c r="DJO45" s="66"/>
      <c r="DJR45" s="66"/>
      <c r="DJU45" s="66"/>
      <c r="DJW45" s="66"/>
      <c r="DJZ45" s="66"/>
      <c r="DKF45" s="66"/>
      <c r="DKL45" s="66"/>
      <c r="DKO45" s="66"/>
      <c r="DKQ45" s="66"/>
      <c r="DKS45" s="66"/>
      <c r="DKT45" s="66"/>
      <c r="DKU45" s="66"/>
      <c r="DKV45" s="66"/>
      <c r="DKW45" s="66"/>
      <c r="DKX45" s="66"/>
      <c r="DLP45" s="66"/>
      <c r="DLQ45" s="66"/>
      <c r="DLT45" s="66"/>
      <c r="DLW45" s="66"/>
      <c r="DLY45" s="66"/>
      <c r="DMA45" s="66"/>
      <c r="DMD45" s="66"/>
      <c r="DMG45" s="66"/>
      <c r="DMJ45" s="66"/>
      <c r="DMN45" s="66"/>
      <c r="DMQ45" s="66"/>
      <c r="DMT45" s="66"/>
      <c r="DNB45" s="66"/>
      <c r="DNN45" s="66"/>
      <c r="DNO45" s="66"/>
      <c r="DNP45" s="66"/>
      <c r="DNQ45" s="66"/>
      <c r="DNR45" s="66"/>
      <c r="DNS45" s="66"/>
      <c r="DNT45" s="66"/>
      <c r="DNU45" s="66"/>
      <c r="DNV45" s="66"/>
      <c r="DNW45" s="66"/>
      <c r="DNX45" s="66"/>
      <c r="DNY45" s="66"/>
      <c r="DNZ45" s="66"/>
      <c r="DOA45" s="66"/>
      <c r="DOB45" s="66"/>
      <c r="DOC45" s="66"/>
      <c r="DOD45" s="66"/>
      <c r="DOE45" s="66"/>
      <c r="DOF45" s="66"/>
      <c r="DOG45" s="66"/>
      <c r="DOH45" s="66"/>
      <c r="DOI45" s="66"/>
      <c r="DOJ45" s="66"/>
      <c r="DOK45" s="66"/>
      <c r="DOL45" s="66"/>
      <c r="DOM45" s="66"/>
      <c r="DOO45" s="66"/>
      <c r="DOP45" s="66"/>
      <c r="DOQ45" s="66"/>
      <c r="DOR45" s="66"/>
      <c r="DOS45" s="66"/>
      <c r="DOT45" s="66"/>
      <c r="DOU45" s="66"/>
      <c r="DOV45" s="66"/>
      <c r="DOW45" s="66"/>
      <c r="DOX45" s="66"/>
      <c r="DOY45" s="66"/>
      <c r="DOZ45" s="66"/>
      <c r="DPA45" s="66"/>
      <c r="DPD45" s="66"/>
      <c r="DPG45" s="66"/>
      <c r="DPJ45" s="66"/>
      <c r="DPM45" s="66"/>
      <c r="DPP45" s="66"/>
      <c r="DPS45" s="66"/>
      <c r="DQB45" s="66"/>
      <c r="DQE45" s="66"/>
      <c r="DQH45" s="66"/>
      <c r="DQK45" s="66"/>
      <c r="DQT45" s="66"/>
      <c r="DQZ45" s="66"/>
      <c r="DRC45" s="66"/>
      <c r="DRF45" s="66"/>
      <c r="DRI45" s="66"/>
      <c r="DRO45" s="66"/>
      <c r="DRX45" s="66"/>
      <c r="DRZ45" s="66"/>
      <c r="DSA45" s="66"/>
      <c r="DSC45" s="66"/>
      <c r="DSF45" s="66"/>
      <c r="DSI45" s="66"/>
      <c r="DSL45" s="66"/>
      <c r="DSO45" s="66"/>
      <c r="DSR45" s="66"/>
      <c r="DST45" s="66"/>
      <c r="DSV45" s="66"/>
      <c r="DSY45" s="66"/>
      <c r="DTB45" s="66"/>
      <c r="DTE45" s="66"/>
      <c r="DTH45" s="66"/>
      <c r="DTK45" s="66"/>
      <c r="DTN45" s="66"/>
      <c r="DTQ45" s="66"/>
      <c r="DTS45" s="66"/>
      <c r="DTV45" s="66"/>
      <c r="DUB45" s="66"/>
      <c r="DUH45" s="66"/>
      <c r="DUK45" s="66"/>
      <c r="DUM45" s="66"/>
      <c r="DUO45" s="66"/>
      <c r="DUP45" s="66"/>
      <c r="DUQ45" s="66"/>
      <c r="DUR45" s="66"/>
      <c r="DUS45" s="66"/>
      <c r="DUT45" s="66"/>
      <c r="DVL45" s="66"/>
      <c r="DVM45" s="66"/>
      <c r="DVP45" s="66"/>
      <c r="DVS45" s="66"/>
      <c r="DVU45" s="66"/>
      <c r="DVW45" s="66"/>
      <c r="DVZ45" s="66"/>
      <c r="DWC45" s="66"/>
      <c r="DWF45" s="66"/>
      <c r="DWJ45" s="66"/>
      <c r="DWM45" s="66"/>
      <c r="DWP45" s="66"/>
      <c r="DWX45" s="66"/>
      <c r="DXJ45" s="66"/>
      <c r="DXK45" s="66"/>
      <c r="DXL45" s="66"/>
      <c r="DXM45" s="66"/>
      <c r="DXN45" s="66"/>
      <c r="DXO45" s="66"/>
      <c r="DXP45" s="66"/>
      <c r="DXQ45" s="66"/>
      <c r="DXR45" s="66"/>
      <c r="DXS45" s="66"/>
      <c r="DXT45" s="66"/>
      <c r="DXU45" s="66"/>
      <c r="DXV45" s="66"/>
      <c r="DXW45" s="66"/>
      <c r="DXX45" s="66"/>
      <c r="DXY45" s="66"/>
      <c r="DXZ45" s="66"/>
      <c r="DYA45" s="66"/>
      <c r="DYB45" s="66"/>
      <c r="DYC45" s="66"/>
      <c r="DYD45" s="66"/>
      <c r="DYE45" s="66"/>
      <c r="DYF45" s="66"/>
      <c r="DYG45" s="66"/>
      <c r="DYH45" s="66"/>
      <c r="DYI45" s="66"/>
      <c r="DYK45" s="66"/>
      <c r="DYL45" s="66"/>
      <c r="DYM45" s="66"/>
      <c r="DYN45" s="66"/>
      <c r="DYO45" s="66"/>
      <c r="DYP45" s="66"/>
      <c r="DYQ45" s="66"/>
      <c r="DYR45" s="66"/>
      <c r="DYS45" s="66"/>
      <c r="DYT45" s="66"/>
      <c r="DYU45" s="66"/>
      <c r="DYV45" s="66"/>
      <c r="DYW45" s="66"/>
      <c r="DYZ45" s="66"/>
      <c r="DZC45" s="66"/>
      <c r="DZF45" s="66"/>
      <c r="DZI45" s="66"/>
      <c r="DZL45" s="66"/>
      <c r="DZO45" s="66"/>
      <c r="DZX45" s="66"/>
      <c r="EAA45" s="66"/>
      <c r="EAD45" s="66"/>
      <c r="EAG45" s="66"/>
      <c r="EAP45" s="66"/>
      <c r="EAV45" s="66"/>
      <c r="EAY45" s="66"/>
      <c r="EBB45" s="66"/>
      <c r="EBE45" s="66"/>
      <c r="EBK45" s="66"/>
      <c r="EBT45" s="66"/>
      <c r="EBV45" s="66"/>
      <c r="EBW45" s="66"/>
      <c r="EBY45" s="66"/>
      <c r="ECB45" s="66"/>
      <c r="ECE45" s="66"/>
      <c r="ECH45" s="66"/>
      <c r="ECK45" s="66"/>
      <c r="ECN45" s="66"/>
      <c r="ECP45" s="66"/>
      <c r="ECR45" s="66"/>
      <c r="ECU45" s="66"/>
      <c r="ECX45" s="66"/>
      <c r="EDA45" s="66"/>
      <c r="EDD45" s="66"/>
      <c r="EDG45" s="66"/>
      <c r="EDJ45" s="66"/>
      <c r="EDM45" s="66"/>
      <c r="EDO45" s="66"/>
      <c r="EDR45" s="66"/>
      <c r="EDX45" s="66"/>
      <c r="EED45" s="66"/>
      <c r="EEG45" s="66"/>
      <c r="EEI45" s="66"/>
      <c r="EEK45" s="66"/>
      <c r="EEL45" s="66"/>
      <c r="EEM45" s="66"/>
      <c r="EEN45" s="66"/>
      <c r="EEO45" s="66"/>
      <c r="EEP45" s="66"/>
      <c r="EFH45" s="66"/>
      <c r="EFI45" s="66"/>
      <c r="EFL45" s="66"/>
      <c r="EFO45" s="66"/>
      <c r="EFQ45" s="66"/>
      <c r="EFS45" s="66"/>
      <c r="EFV45" s="66"/>
      <c r="EFY45" s="66"/>
      <c r="EGB45" s="66"/>
      <c r="EGF45" s="66"/>
      <c r="EGI45" s="66"/>
      <c r="EGL45" s="66"/>
      <c r="EGT45" s="66"/>
      <c r="EHF45" s="66"/>
      <c r="EHG45" s="66"/>
      <c r="EHH45" s="66"/>
      <c r="EHI45" s="66"/>
      <c r="EHJ45" s="66"/>
      <c r="EHK45" s="66"/>
      <c r="EHL45" s="66"/>
      <c r="EHM45" s="66"/>
      <c r="EHN45" s="66"/>
      <c r="EHO45" s="66"/>
      <c r="EHP45" s="66"/>
      <c r="EHQ45" s="66"/>
      <c r="EHR45" s="66"/>
      <c r="EHS45" s="66"/>
      <c r="EHT45" s="66"/>
      <c r="EHU45" s="66"/>
      <c r="EHV45" s="66"/>
      <c r="EHW45" s="66"/>
      <c r="EHX45" s="66"/>
      <c r="EHY45" s="66"/>
      <c r="EHZ45" s="66"/>
      <c r="EIA45" s="66"/>
      <c r="EIB45" s="66"/>
      <c r="EIC45" s="66"/>
      <c r="EID45" s="66"/>
      <c r="EIE45" s="66"/>
      <c r="EIG45" s="66"/>
      <c r="EIH45" s="66"/>
      <c r="EII45" s="66"/>
      <c r="EIJ45" s="66"/>
      <c r="EIK45" s="66"/>
      <c r="EIL45" s="66"/>
      <c r="EIM45" s="66"/>
      <c r="EIN45" s="66"/>
      <c r="EIO45" s="66"/>
      <c r="EIP45" s="66"/>
      <c r="EIQ45" s="66"/>
      <c r="EIR45" s="66"/>
      <c r="EIS45" s="66"/>
      <c r="EIV45" s="66"/>
      <c r="EIY45" s="66"/>
      <c r="EJB45" s="66"/>
      <c r="EJE45" s="66"/>
      <c r="EJH45" s="66"/>
      <c r="EJK45" s="66"/>
      <c r="EJT45" s="66"/>
      <c r="EJW45" s="66"/>
      <c r="EJZ45" s="66"/>
      <c r="EKC45" s="66"/>
      <c r="EKL45" s="66"/>
      <c r="EKR45" s="66"/>
      <c r="EKU45" s="66"/>
      <c r="EKX45" s="66"/>
      <c r="ELA45" s="66"/>
      <c r="ELG45" s="66"/>
      <c r="ELP45" s="66"/>
      <c r="ELR45" s="66"/>
      <c r="ELS45" s="66"/>
      <c r="ELU45" s="66"/>
      <c r="ELX45" s="66"/>
      <c r="EMA45" s="66"/>
      <c r="EMD45" s="66"/>
      <c r="EMG45" s="66"/>
      <c r="EMJ45" s="66"/>
      <c r="EML45" s="66"/>
      <c r="EMN45" s="66"/>
      <c r="EMQ45" s="66"/>
      <c r="EMT45" s="66"/>
      <c r="EMW45" s="66"/>
      <c r="EMZ45" s="66"/>
      <c r="ENC45" s="66"/>
      <c r="ENF45" s="66"/>
      <c r="ENI45" s="66"/>
      <c r="ENK45" s="66"/>
      <c r="ENN45" s="66"/>
      <c r="ENT45" s="66"/>
      <c r="ENZ45" s="66"/>
      <c r="EOC45" s="66"/>
      <c r="EOE45" s="66"/>
      <c r="EOG45" s="66"/>
      <c r="EOH45" s="66"/>
      <c r="EOI45" s="66"/>
      <c r="EOJ45" s="66"/>
      <c r="EOK45" s="66"/>
      <c r="EOL45" s="66"/>
      <c r="EPD45" s="66"/>
      <c r="EPE45" s="66"/>
      <c r="EPH45" s="66"/>
      <c r="EPK45" s="66"/>
      <c r="EPM45" s="66"/>
      <c r="EPO45" s="66"/>
      <c r="EPR45" s="66"/>
      <c r="EPU45" s="66"/>
      <c r="EPX45" s="66"/>
      <c r="EQB45" s="66"/>
      <c r="EQE45" s="66"/>
      <c r="EQH45" s="66"/>
      <c r="EQP45" s="66"/>
      <c r="ERB45" s="66"/>
      <c r="ERC45" s="66"/>
      <c r="ERD45" s="66"/>
      <c r="ERE45" s="66"/>
      <c r="ERF45" s="66"/>
      <c r="ERG45" s="66"/>
      <c r="ERH45" s="66"/>
      <c r="ERI45" s="66"/>
      <c r="ERJ45" s="66"/>
      <c r="ERK45" s="66"/>
      <c r="ERL45" s="66"/>
      <c r="ERM45" s="66"/>
      <c r="ERN45" s="66"/>
      <c r="ERO45" s="66"/>
      <c r="ERP45" s="66"/>
      <c r="ERQ45" s="66"/>
      <c r="ERR45" s="66"/>
      <c r="ERS45" s="66"/>
      <c r="ERT45" s="66"/>
      <c r="ERU45" s="66"/>
      <c r="ERV45" s="66"/>
      <c r="ERW45" s="66"/>
      <c r="ERX45" s="66"/>
      <c r="ERY45" s="66"/>
      <c r="ERZ45" s="66"/>
      <c r="ESA45" s="66"/>
      <c r="ESC45" s="66"/>
      <c r="ESD45" s="66"/>
      <c r="ESE45" s="66"/>
      <c r="ESF45" s="66"/>
      <c r="ESG45" s="66"/>
      <c r="ESH45" s="66"/>
      <c r="ESI45" s="66"/>
      <c r="ESJ45" s="66"/>
      <c r="ESK45" s="66"/>
      <c r="ESL45" s="66"/>
      <c r="ESM45" s="66"/>
      <c r="ESN45" s="66"/>
      <c r="ESO45" s="66"/>
      <c r="ESR45" s="66"/>
      <c r="ESU45" s="66"/>
      <c r="ESX45" s="66"/>
      <c r="ETA45" s="66"/>
      <c r="ETD45" s="66"/>
      <c r="ETG45" s="66"/>
      <c r="ETP45" s="66"/>
      <c r="ETS45" s="66"/>
      <c r="ETV45" s="66"/>
      <c r="ETY45" s="66"/>
      <c r="EUH45" s="66"/>
      <c r="EUN45" s="66"/>
      <c r="EUQ45" s="66"/>
      <c r="EUT45" s="66"/>
      <c r="EUW45" s="66"/>
      <c r="EVC45" s="66"/>
      <c r="EVL45" s="66"/>
      <c r="EVN45" s="66"/>
      <c r="EVO45" s="66"/>
      <c r="EVQ45" s="66"/>
      <c r="EVT45" s="66"/>
      <c r="EVW45" s="66"/>
      <c r="EVZ45" s="66"/>
      <c r="EWC45" s="66"/>
      <c r="EWF45" s="66"/>
      <c r="EWH45" s="66"/>
      <c r="EWJ45" s="66"/>
      <c r="EWM45" s="66"/>
      <c r="EWP45" s="66"/>
      <c r="EWS45" s="66"/>
      <c r="EWV45" s="66"/>
      <c r="EWY45" s="66"/>
      <c r="EXB45" s="66"/>
      <c r="EXE45" s="66"/>
      <c r="EXG45" s="66"/>
      <c r="EXJ45" s="66"/>
      <c r="EXP45" s="66"/>
      <c r="EXV45" s="66"/>
      <c r="EXY45" s="66"/>
      <c r="EYA45" s="66"/>
      <c r="EYC45" s="66"/>
      <c r="EYD45" s="66"/>
      <c r="EYE45" s="66"/>
      <c r="EYF45" s="66"/>
      <c r="EYG45" s="66"/>
      <c r="EYH45" s="66"/>
      <c r="EYZ45" s="66"/>
      <c r="EZA45" s="66"/>
      <c r="EZD45" s="66"/>
      <c r="EZG45" s="66"/>
      <c r="EZI45" s="66"/>
      <c r="EZK45" s="66"/>
      <c r="EZN45" s="66"/>
      <c r="EZQ45" s="66"/>
      <c r="EZT45" s="66"/>
      <c r="EZX45" s="66"/>
      <c r="FAA45" s="66"/>
      <c r="FAD45" s="66"/>
      <c r="FAL45" s="66"/>
      <c r="FAX45" s="66"/>
      <c r="FAY45" s="66"/>
      <c r="FAZ45" s="66"/>
      <c r="FBA45" s="66"/>
      <c r="FBB45" s="66"/>
      <c r="FBC45" s="66"/>
      <c r="FBD45" s="66"/>
      <c r="FBE45" s="66"/>
      <c r="FBF45" s="66"/>
      <c r="FBG45" s="66"/>
      <c r="FBH45" s="66"/>
      <c r="FBI45" s="66"/>
      <c r="FBJ45" s="66"/>
      <c r="FBK45" s="66"/>
      <c r="FBL45" s="66"/>
      <c r="FBM45" s="66"/>
      <c r="FBN45" s="66"/>
      <c r="FBO45" s="66"/>
      <c r="FBP45" s="66"/>
      <c r="FBQ45" s="66"/>
      <c r="FBR45" s="66"/>
      <c r="FBS45" s="66"/>
      <c r="FBT45" s="66"/>
      <c r="FBU45" s="66"/>
      <c r="FBV45" s="66"/>
      <c r="FBW45" s="66"/>
      <c r="FBY45" s="66"/>
      <c r="FBZ45" s="66"/>
      <c r="FCA45" s="66"/>
      <c r="FCB45" s="66"/>
      <c r="FCC45" s="66"/>
      <c r="FCD45" s="66"/>
      <c r="FCE45" s="66"/>
      <c r="FCF45" s="66"/>
      <c r="FCG45" s="66"/>
      <c r="FCH45" s="66"/>
      <c r="FCI45" s="66"/>
      <c r="FCJ45" s="66"/>
      <c r="FCK45" s="66"/>
      <c r="FCN45" s="66"/>
      <c r="FCQ45" s="66"/>
      <c r="FCT45" s="66"/>
      <c r="FCW45" s="66"/>
      <c r="FCZ45" s="66"/>
      <c r="FDC45" s="66"/>
      <c r="FDL45" s="66"/>
      <c r="FDO45" s="66"/>
      <c r="FDR45" s="66"/>
      <c r="FDU45" s="66"/>
      <c r="FED45" s="66"/>
      <c r="FEJ45" s="66"/>
      <c r="FEM45" s="66"/>
      <c r="FEP45" s="66"/>
      <c r="FES45" s="66"/>
      <c r="FEY45" s="66"/>
      <c r="FFH45" s="66"/>
      <c r="FFJ45" s="66"/>
      <c r="FFK45" s="66"/>
      <c r="FFM45" s="66"/>
      <c r="FFP45" s="66"/>
      <c r="FFS45" s="66"/>
      <c r="FFV45" s="66"/>
      <c r="FFY45" s="66"/>
      <c r="FGB45" s="66"/>
      <c r="FGD45" s="66"/>
      <c r="FGF45" s="66"/>
      <c r="FGI45" s="66"/>
      <c r="FGL45" s="66"/>
      <c r="FGO45" s="66"/>
      <c r="FGR45" s="66"/>
      <c r="FGU45" s="66"/>
      <c r="FGX45" s="66"/>
      <c r="FHA45" s="66"/>
      <c r="FHC45" s="66"/>
      <c r="FHF45" s="66"/>
      <c r="FHL45" s="66"/>
      <c r="FHR45" s="66"/>
      <c r="FHU45" s="66"/>
      <c r="FHW45" s="66"/>
      <c r="FHY45" s="66"/>
      <c r="FHZ45" s="66"/>
      <c r="FIA45" s="66"/>
      <c r="FIB45" s="66"/>
      <c r="FIC45" s="66"/>
      <c r="FID45" s="66"/>
      <c r="FIV45" s="66"/>
      <c r="FIW45" s="66"/>
      <c r="FIZ45" s="66"/>
      <c r="FJC45" s="66"/>
      <c r="FJE45" s="66"/>
      <c r="FJG45" s="66"/>
      <c r="FJJ45" s="66"/>
      <c r="FJM45" s="66"/>
      <c r="FJP45" s="66"/>
      <c r="FJT45" s="66"/>
      <c r="FJW45" s="66"/>
      <c r="FJZ45" s="66"/>
      <c r="FKH45" s="66"/>
      <c r="FKT45" s="66"/>
      <c r="FKU45" s="66"/>
      <c r="FKV45" s="66"/>
      <c r="FKW45" s="66"/>
      <c r="FKX45" s="66"/>
      <c r="FKY45" s="66"/>
      <c r="FKZ45" s="66"/>
      <c r="FLA45" s="66"/>
      <c r="FLB45" s="66"/>
      <c r="FLC45" s="66"/>
      <c r="FLD45" s="66"/>
      <c r="FLE45" s="66"/>
      <c r="FLF45" s="66"/>
      <c r="FLG45" s="66"/>
      <c r="FLH45" s="66"/>
      <c r="FLI45" s="66"/>
      <c r="FLJ45" s="66"/>
      <c r="FLK45" s="66"/>
      <c r="FLL45" s="66"/>
      <c r="FLM45" s="66"/>
      <c r="FLN45" s="66"/>
      <c r="FLO45" s="66"/>
      <c r="FLP45" s="66"/>
      <c r="FLQ45" s="66"/>
      <c r="FLR45" s="66"/>
      <c r="FLS45" s="66"/>
      <c r="FLU45" s="66"/>
      <c r="FLV45" s="66"/>
      <c r="FLW45" s="66"/>
      <c r="FLX45" s="66"/>
      <c r="FLY45" s="66"/>
      <c r="FLZ45" s="66"/>
      <c r="FMA45" s="66"/>
      <c r="FMB45" s="66"/>
      <c r="FMC45" s="66"/>
      <c r="FMD45" s="66"/>
      <c r="FME45" s="66"/>
      <c r="FMF45" s="66"/>
      <c r="FMG45" s="66"/>
      <c r="FMJ45" s="66"/>
      <c r="FMM45" s="66"/>
      <c r="FMP45" s="66"/>
      <c r="FMS45" s="66"/>
      <c r="FMV45" s="66"/>
      <c r="FMY45" s="66"/>
      <c r="FNH45" s="66"/>
      <c r="FNK45" s="66"/>
      <c r="FNN45" s="66"/>
      <c r="FNQ45" s="66"/>
      <c r="FNZ45" s="66"/>
      <c r="FOF45" s="66"/>
      <c r="FOI45" s="66"/>
      <c r="FOL45" s="66"/>
      <c r="FOO45" s="66"/>
      <c r="FOU45" s="66"/>
      <c r="FPD45" s="66"/>
      <c r="FPF45" s="66"/>
      <c r="FPG45" s="66"/>
      <c r="FPI45" s="66"/>
      <c r="FPL45" s="66"/>
      <c r="FPO45" s="66"/>
      <c r="FPR45" s="66"/>
      <c r="FPU45" s="66"/>
      <c r="FPX45" s="66"/>
      <c r="FPZ45" s="66"/>
      <c r="FQB45" s="66"/>
      <c r="FQE45" s="66"/>
      <c r="FQH45" s="66"/>
      <c r="FQK45" s="66"/>
      <c r="FQN45" s="66"/>
      <c r="FQQ45" s="66"/>
      <c r="FQT45" s="66"/>
      <c r="FQW45" s="66"/>
      <c r="FQY45" s="66"/>
      <c r="FRB45" s="66"/>
      <c r="FRH45" s="66"/>
      <c r="FRN45" s="66"/>
      <c r="FRQ45" s="66"/>
      <c r="FRS45" s="66"/>
      <c r="FRU45" s="66"/>
      <c r="FRV45" s="66"/>
      <c r="FRW45" s="66"/>
      <c r="FRX45" s="66"/>
      <c r="FRY45" s="66"/>
      <c r="FRZ45" s="66"/>
      <c r="FSR45" s="66"/>
      <c r="FSS45" s="66"/>
      <c r="FSV45" s="66"/>
      <c r="FSY45" s="66"/>
      <c r="FTA45" s="66"/>
      <c r="FTC45" s="66"/>
      <c r="FTF45" s="66"/>
      <c r="FTI45" s="66"/>
      <c r="FTL45" s="66"/>
      <c r="FTP45" s="66"/>
      <c r="FTS45" s="66"/>
      <c r="FTV45" s="66"/>
      <c r="FUD45" s="66"/>
      <c r="FUP45" s="66"/>
      <c r="FUQ45" s="66"/>
      <c r="FUR45" s="66"/>
      <c r="FUS45" s="66"/>
      <c r="FUT45" s="66"/>
      <c r="FUU45" s="66"/>
      <c r="FUV45" s="66"/>
      <c r="FUW45" s="66"/>
      <c r="FUX45" s="66"/>
      <c r="FUY45" s="66"/>
      <c r="FUZ45" s="66"/>
      <c r="FVA45" s="66"/>
      <c r="FVB45" s="66"/>
      <c r="FVC45" s="66"/>
      <c r="FVD45" s="66"/>
      <c r="FVE45" s="66"/>
      <c r="FVF45" s="66"/>
      <c r="FVG45" s="66"/>
      <c r="FVH45" s="66"/>
      <c r="FVI45" s="66"/>
      <c r="FVJ45" s="66"/>
      <c r="FVK45" s="66"/>
      <c r="FVL45" s="66"/>
      <c r="FVM45" s="66"/>
      <c r="FVN45" s="66"/>
      <c r="FVO45" s="66"/>
      <c r="FVQ45" s="66"/>
      <c r="FVR45" s="66"/>
      <c r="FVS45" s="66"/>
      <c r="FVT45" s="66"/>
      <c r="FVU45" s="66"/>
      <c r="FVV45" s="66"/>
      <c r="FVW45" s="66"/>
      <c r="FVX45" s="66"/>
      <c r="FVY45" s="66"/>
      <c r="FVZ45" s="66"/>
      <c r="FWA45" s="66"/>
      <c r="FWB45" s="66"/>
      <c r="FWC45" s="66"/>
      <c r="FWF45" s="66"/>
      <c r="FWI45" s="66"/>
      <c r="FWL45" s="66"/>
      <c r="FWO45" s="66"/>
      <c r="FWR45" s="66"/>
      <c r="FWU45" s="66"/>
      <c r="FXD45" s="66"/>
      <c r="FXG45" s="66"/>
      <c r="FXJ45" s="66"/>
      <c r="FXM45" s="66"/>
      <c r="FXV45" s="66"/>
      <c r="FYB45" s="66"/>
      <c r="FYE45" s="66"/>
      <c r="FYH45" s="66"/>
      <c r="FYK45" s="66"/>
      <c r="FYQ45" s="66"/>
      <c r="FYZ45" s="66"/>
      <c r="FZB45" s="66"/>
      <c r="FZC45" s="66"/>
      <c r="FZE45" s="66"/>
      <c r="FZH45" s="66"/>
      <c r="FZK45" s="66"/>
      <c r="FZN45" s="66"/>
      <c r="FZQ45" s="66"/>
      <c r="FZT45" s="66"/>
      <c r="FZV45" s="66"/>
      <c r="FZX45" s="66"/>
      <c r="GAA45" s="66"/>
      <c r="GAD45" s="66"/>
      <c r="GAG45" s="66"/>
      <c r="GAJ45" s="66"/>
      <c r="GAM45" s="66"/>
      <c r="GAP45" s="66"/>
      <c r="GAS45" s="66"/>
      <c r="GAU45" s="66"/>
      <c r="GAX45" s="66"/>
      <c r="GBD45" s="66"/>
      <c r="GBJ45" s="66"/>
      <c r="GBM45" s="66"/>
      <c r="GBO45" s="66"/>
      <c r="GBQ45" s="66"/>
      <c r="GBR45" s="66"/>
      <c r="GBS45" s="66"/>
      <c r="GBT45" s="66"/>
      <c r="GBU45" s="66"/>
      <c r="GBV45" s="66"/>
      <c r="GCN45" s="66"/>
      <c r="GCO45" s="66"/>
      <c r="GCR45" s="66"/>
      <c r="GCU45" s="66"/>
      <c r="GCW45" s="66"/>
      <c r="GCY45" s="66"/>
      <c r="GDB45" s="66"/>
      <c r="GDE45" s="66"/>
      <c r="GDH45" s="66"/>
      <c r="GDL45" s="66"/>
      <c r="GDO45" s="66"/>
      <c r="GDR45" s="66"/>
      <c r="GDZ45" s="66"/>
      <c r="GEL45" s="66"/>
      <c r="GEM45" s="66"/>
      <c r="GEN45" s="66"/>
      <c r="GEO45" s="66"/>
      <c r="GEP45" s="66"/>
      <c r="GEQ45" s="66"/>
      <c r="GER45" s="66"/>
      <c r="GES45" s="66"/>
      <c r="GET45" s="66"/>
      <c r="GEU45" s="66"/>
      <c r="GEV45" s="66"/>
      <c r="GEW45" s="66"/>
      <c r="GEX45" s="66"/>
      <c r="GEY45" s="66"/>
      <c r="GEZ45" s="66"/>
      <c r="GFA45" s="66"/>
      <c r="GFB45" s="66"/>
      <c r="GFC45" s="66"/>
      <c r="GFD45" s="66"/>
      <c r="GFE45" s="66"/>
      <c r="GFF45" s="66"/>
      <c r="GFG45" s="66"/>
      <c r="GFH45" s="66"/>
      <c r="GFI45" s="66"/>
      <c r="GFJ45" s="66"/>
      <c r="GFK45" s="66"/>
      <c r="GFM45" s="66"/>
      <c r="GFN45" s="66"/>
      <c r="GFO45" s="66"/>
      <c r="GFP45" s="66"/>
      <c r="GFQ45" s="66"/>
      <c r="GFR45" s="66"/>
      <c r="GFS45" s="66"/>
      <c r="GFT45" s="66"/>
      <c r="GFU45" s="66"/>
      <c r="GFV45" s="66"/>
      <c r="GFW45" s="66"/>
      <c r="GFX45" s="66"/>
      <c r="GFY45" s="66"/>
      <c r="GGB45" s="66"/>
      <c r="GGE45" s="66"/>
      <c r="GGH45" s="66"/>
      <c r="GGK45" s="66"/>
      <c r="GGN45" s="66"/>
      <c r="GGQ45" s="66"/>
      <c r="GGZ45" s="66"/>
      <c r="GHC45" s="66"/>
      <c r="GHF45" s="66"/>
      <c r="GHI45" s="66"/>
      <c r="GHR45" s="66"/>
      <c r="GHX45" s="66"/>
      <c r="GIA45" s="66"/>
      <c r="GID45" s="66"/>
      <c r="GIG45" s="66"/>
      <c r="GIM45" s="66"/>
      <c r="GIV45" s="66"/>
      <c r="GIX45" s="66"/>
      <c r="GIY45" s="66"/>
      <c r="GJA45" s="66"/>
      <c r="GJD45" s="66"/>
      <c r="GJG45" s="66"/>
      <c r="GJJ45" s="66"/>
      <c r="GJM45" s="66"/>
      <c r="GJP45" s="66"/>
      <c r="GJR45" s="66"/>
      <c r="GJT45" s="66"/>
      <c r="GJW45" s="66"/>
      <c r="GJZ45" s="66"/>
      <c r="GKC45" s="66"/>
      <c r="GKF45" s="66"/>
      <c r="GKI45" s="66"/>
      <c r="GKL45" s="66"/>
      <c r="GKO45" s="66"/>
      <c r="GKQ45" s="66"/>
      <c r="GKT45" s="66"/>
      <c r="GKZ45" s="66"/>
      <c r="GLF45" s="66"/>
      <c r="GLI45" s="66"/>
      <c r="GLK45" s="66"/>
      <c r="GLM45" s="66"/>
      <c r="GLN45" s="66"/>
      <c r="GLO45" s="66"/>
      <c r="GLP45" s="66"/>
      <c r="GLQ45" s="66"/>
      <c r="GLR45" s="66"/>
      <c r="GMJ45" s="66"/>
      <c r="GMK45" s="66"/>
      <c r="GMN45" s="66"/>
      <c r="GMQ45" s="66"/>
      <c r="GMS45" s="66"/>
      <c r="GMU45" s="66"/>
      <c r="GMX45" s="66"/>
      <c r="GNA45" s="66"/>
      <c r="GND45" s="66"/>
      <c r="GNH45" s="66"/>
      <c r="GNK45" s="66"/>
      <c r="GNN45" s="66"/>
      <c r="GNV45" s="66"/>
      <c r="GOH45" s="66"/>
      <c r="GOI45" s="66"/>
      <c r="GOJ45" s="66"/>
      <c r="GOK45" s="66"/>
      <c r="GOL45" s="66"/>
      <c r="GOM45" s="66"/>
      <c r="GON45" s="66"/>
      <c r="GOO45" s="66"/>
      <c r="GOP45" s="66"/>
      <c r="GOQ45" s="66"/>
      <c r="GOR45" s="66"/>
      <c r="GOS45" s="66"/>
      <c r="GOT45" s="66"/>
      <c r="GOU45" s="66"/>
      <c r="GOV45" s="66"/>
      <c r="GOW45" s="66"/>
      <c r="GOX45" s="66"/>
      <c r="GOY45" s="66"/>
      <c r="GOZ45" s="66"/>
      <c r="GPA45" s="66"/>
      <c r="GPB45" s="66"/>
      <c r="GPC45" s="66"/>
      <c r="GPD45" s="66"/>
      <c r="GPE45" s="66"/>
      <c r="GPF45" s="66"/>
      <c r="GPG45" s="66"/>
      <c r="GPI45" s="66"/>
      <c r="GPJ45" s="66"/>
      <c r="GPK45" s="66"/>
      <c r="GPL45" s="66"/>
      <c r="GPM45" s="66"/>
      <c r="GPN45" s="66"/>
      <c r="GPO45" s="66"/>
      <c r="GPP45" s="66"/>
      <c r="GPQ45" s="66"/>
      <c r="GPR45" s="66"/>
      <c r="GPS45" s="66"/>
      <c r="GPT45" s="66"/>
      <c r="GPU45" s="66"/>
      <c r="GPX45" s="66"/>
      <c r="GQA45" s="66"/>
      <c r="GQD45" s="66"/>
      <c r="GQG45" s="66"/>
      <c r="GQJ45" s="66"/>
      <c r="GQM45" s="66"/>
      <c r="GQV45" s="66"/>
      <c r="GQY45" s="66"/>
      <c r="GRB45" s="66"/>
      <c r="GRE45" s="66"/>
      <c r="GRN45" s="66"/>
      <c r="GRT45" s="66"/>
      <c r="GRW45" s="66"/>
      <c r="GRZ45" s="66"/>
      <c r="GSC45" s="66"/>
      <c r="GSI45" s="66"/>
      <c r="GSR45" s="66"/>
      <c r="GST45" s="66"/>
      <c r="GSU45" s="66"/>
      <c r="GSW45" s="66"/>
      <c r="GSZ45" s="66"/>
      <c r="GTC45" s="66"/>
      <c r="GTF45" s="66"/>
      <c r="GTI45" s="66"/>
      <c r="GTL45" s="66"/>
      <c r="GTN45" s="66"/>
      <c r="GTP45" s="66"/>
      <c r="GTS45" s="66"/>
      <c r="GTV45" s="66"/>
      <c r="GTY45" s="66"/>
      <c r="GUB45" s="66"/>
      <c r="GUE45" s="66"/>
      <c r="GUH45" s="66"/>
      <c r="GUK45" s="66"/>
      <c r="GUM45" s="66"/>
      <c r="GUP45" s="66"/>
      <c r="GUV45" s="66"/>
      <c r="GVB45" s="66"/>
      <c r="GVE45" s="66"/>
      <c r="GVG45" s="66"/>
      <c r="GVI45" s="66"/>
      <c r="GVJ45" s="66"/>
      <c r="GVK45" s="66"/>
      <c r="GVL45" s="66"/>
      <c r="GVM45" s="66"/>
      <c r="GVN45" s="66"/>
      <c r="GWF45" s="66"/>
      <c r="GWG45" s="66"/>
      <c r="GWJ45" s="66"/>
      <c r="GWM45" s="66"/>
      <c r="GWO45" s="66"/>
      <c r="GWQ45" s="66"/>
      <c r="GWT45" s="66"/>
      <c r="GWW45" s="66"/>
      <c r="GWZ45" s="66"/>
      <c r="GXD45" s="66"/>
      <c r="GXG45" s="66"/>
      <c r="GXJ45" s="66"/>
      <c r="GXR45" s="66"/>
      <c r="GYD45" s="66"/>
      <c r="GYE45" s="66"/>
      <c r="GYF45" s="66"/>
      <c r="GYG45" s="66"/>
      <c r="GYH45" s="66"/>
      <c r="GYI45" s="66"/>
      <c r="GYJ45" s="66"/>
      <c r="GYK45" s="66"/>
      <c r="GYL45" s="66"/>
      <c r="GYM45" s="66"/>
      <c r="GYN45" s="66"/>
      <c r="GYO45" s="66"/>
      <c r="GYP45" s="66"/>
      <c r="GYQ45" s="66"/>
      <c r="GYR45" s="66"/>
      <c r="GYS45" s="66"/>
      <c r="GYT45" s="66"/>
      <c r="GYU45" s="66"/>
      <c r="GYV45" s="66"/>
      <c r="GYW45" s="66"/>
      <c r="GYX45" s="66"/>
      <c r="GYY45" s="66"/>
      <c r="GYZ45" s="66"/>
      <c r="GZA45" s="66"/>
      <c r="GZB45" s="66"/>
      <c r="GZC45" s="66"/>
      <c r="GZE45" s="66"/>
      <c r="GZF45" s="66"/>
      <c r="GZG45" s="66"/>
      <c r="GZH45" s="66"/>
      <c r="GZI45" s="66"/>
      <c r="GZJ45" s="66"/>
      <c r="GZK45" s="66"/>
      <c r="GZL45" s="66"/>
      <c r="GZM45" s="66"/>
      <c r="GZN45" s="66"/>
      <c r="GZO45" s="66"/>
      <c r="GZP45" s="66"/>
      <c r="GZQ45" s="66"/>
      <c r="GZT45" s="66"/>
      <c r="GZW45" s="66"/>
      <c r="GZZ45" s="66"/>
      <c r="HAC45" s="66"/>
      <c r="HAF45" s="66"/>
      <c r="HAI45" s="66"/>
      <c r="HAR45" s="66"/>
      <c r="HAU45" s="66"/>
      <c r="HAX45" s="66"/>
      <c r="HBA45" s="66"/>
      <c r="HBJ45" s="66"/>
      <c r="HBP45" s="66"/>
      <c r="HBS45" s="66"/>
      <c r="HBV45" s="66"/>
      <c r="HBY45" s="66"/>
      <c r="HCE45" s="66"/>
      <c r="HCN45" s="66"/>
      <c r="HCP45" s="66"/>
      <c r="HCQ45" s="66"/>
      <c r="HCS45" s="66"/>
      <c r="HCV45" s="66"/>
      <c r="HCY45" s="66"/>
      <c r="HDB45" s="66"/>
      <c r="HDE45" s="66"/>
      <c r="HDH45" s="66"/>
      <c r="HDJ45" s="66"/>
      <c r="HDL45" s="66"/>
      <c r="HDO45" s="66"/>
      <c r="HDR45" s="66"/>
      <c r="HDU45" s="66"/>
      <c r="HDX45" s="66"/>
      <c r="HEA45" s="66"/>
      <c r="HED45" s="66"/>
      <c r="HEG45" s="66"/>
      <c r="HEI45" s="66"/>
      <c r="HEL45" s="66"/>
      <c r="HER45" s="66"/>
      <c r="HEX45" s="66"/>
      <c r="HFA45" s="66"/>
      <c r="HFC45" s="66"/>
      <c r="HFE45" s="66"/>
      <c r="HFF45" s="66"/>
      <c r="HFG45" s="66"/>
      <c r="HFH45" s="66"/>
      <c r="HFI45" s="66"/>
      <c r="HFJ45" s="66"/>
      <c r="HGB45" s="66"/>
      <c r="HGC45" s="66"/>
      <c r="HGF45" s="66"/>
      <c r="HGI45" s="66"/>
      <c r="HGK45" s="66"/>
      <c r="HGM45" s="66"/>
      <c r="HGP45" s="66"/>
      <c r="HGS45" s="66"/>
      <c r="HGV45" s="66"/>
      <c r="HGZ45" s="66"/>
      <c r="HHC45" s="66"/>
      <c r="HHF45" s="66"/>
      <c r="HHN45" s="66"/>
      <c r="HHZ45" s="66"/>
      <c r="HIA45" s="66"/>
      <c r="HIB45" s="66"/>
      <c r="HIC45" s="66"/>
      <c r="HID45" s="66"/>
      <c r="HIE45" s="66"/>
      <c r="HIF45" s="66"/>
      <c r="HIG45" s="66"/>
      <c r="HIH45" s="66"/>
      <c r="HII45" s="66"/>
      <c r="HIJ45" s="66"/>
      <c r="HIK45" s="66"/>
      <c r="HIL45" s="66"/>
      <c r="HIM45" s="66"/>
      <c r="HIN45" s="66"/>
      <c r="HIO45" s="66"/>
      <c r="HIP45" s="66"/>
      <c r="HIQ45" s="66"/>
      <c r="HIR45" s="66"/>
      <c r="HIS45" s="66"/>
      <c r="HIT45" s="66"/>
      <c r="HIU45" s="66"/>
      <c r="HIV45" s="66"/>
      <c r="HIW45" s="66"/>
      <c r="HIX45" s="66"/>
      <c r="HIY45" s="66"/>
      <c r="HJA45" s="66"/>
      <c r="HJB45" s="66"/>
      <c r="HJC45" s="66"/>
      <c r="HJD45" s="66"/>
      <c r="HJE45" s="66"/>
      <c r="HJF45" s="66"/>
      <c r="HJG45" s="66"/>
      <c r="HJH45" s="66"/>
      <c r="HJI45" s="66"/>
      <c r="HJJ45" s="66"/>
      <c r="HJK45" s="66"/>
      <c r="HJL45" s="66"/>
      <c r="HJM45" s="66"/>
      <c r="HJP45" s="66"/>
      <c r="HJS45" s="66"/>
      <c r="HJV45" s="66"/>
      <c r="HJY45" s="66"/>
      <c r="HKB45" s="66"/>
      <c r="HKE45" s="66"/>
      <c r="HKN45" s="66"/>
      <c r="HKQ45" s="66"/>
      <c r="HKT45" s="66"/>
      <c r="HKW45" s="66"/>
      <c r="HLF45" s="66"/>
      <c r="HLL45" s="66"/>
      <c r="HLO45" s="66"/>
      <c r="HLR45" s="66"/>
      <c r="HLU45" s="66"/>
      <c r="HMA45" s="66"/>
      <c r="HMJ45" s="66"/>
      <c r="HML45" s="66"/>
      <c r="HMM45" s="66"/>
      <c r="HMO45" s="66"/>
      <c r="HMR45" s="66"/>
      <c r="HMU45" s="66"/>
      <c r="HMX45" s="66"/>
      <c r="HNA45" s="66"/>
      <c r="HND45" s="66"/>
      <c r="HNF45" s="66"/>
      <c r="HNH45" s="66"/>
      <c r="HNK45" s="66"/>
      <c r="HNN45" s="66"/>
      <c r="HNQ45" s="66"/>
      <c r="HNT45" s="66"/>
      <c r="HNW45" s="66"/>
      <c r="HNZ45" s="66"/>
      <c r="HOC45" s="66"/>
      <c r="HOE45" s="66"/>
      <c r="HOH45" s="66"/>
      <c r="HON45" s="66"/>
      <c r="HOT45" s="66"/>
      <c r="HOW45" s="66"/>
      <c r="HOY45" s="66"/>
      <c r="HPA45" s="66"/>
      <c r="HPB45" s="66"/>
      <c r="HPC45" s="66"/>
      <c r="HPD45" s="66"/>
      <c r="HPE45" s="66"/>
      <c r="HPF45" s="66"/>
      <c r="HPX45" s="66"/>
      <c r="HPY45" s="66"/>
      <c r="HQB45" s="66"/>
      <c r="HQE45" s="66"/>
      <c r="HQG45" s="66"/>
      <c r="HQI45" s="66"/>
      <c r="HQL45" s="66"/>
      <c r="HQO45" s="66"/>
      <c r="HQR45" s="66"/>
      <c r="HQV45" s="66"/>
      <c r="HQY45" s="66"/>
      <c r="HRB45" s="66"/>
      <c r="HRJ45" s="66"/>
      <c r="HRV45" s="66"/>
      <c r="HRW45" s="66"/>
      <c r="HRX45" s="66"/>
      <c r="HRY45" s="66"/>
      <c r="HRZ45" s="66"/>
      <c r="HSA45" s="66"/>
      <c r="HSB45" s="66"/>
      <c r="HSC45" s="66"/>
      <c r="HSD45" s="66"/>
      <c r="HSE45" s="66"/>
      <c r="HSF45" s="66"/>
      <c r="HSG45" s="66"/>
      <c r="HSH45" s="66"/>
      <c r="HSI45" s="66"/>
      <c r="HSJ45" s="66"/>
      <c r="HSK45" s="66"/>
      <c r="HSL45" s="66"/>
      <c r="HSM45" s="66"/>
      <c r="HSN45" s="66"/>
      <c r="HSO45" s="66"/>
      <c r="HSP45" s="66"/>
      <c r="HSQ45" s="66"/>
      <c r="HSR45" s="66"/>
      <c r="HSS45" s="66"/>
      <c r="HST45" s="66"/>
      <c r="HSU45" s="66"/>
      <c r="HSW45" s="66"/>
      <c r="HSX45" s="66"/>
      <c r="HSY45" s="66"/>
      <c r="HSZ45" s="66"/>
      <c r="HTA45" s="66"/>
      <c r="HTB45" s="66"/>
      <c r="HTC45" s="66"/>
      <c r="HTD45" s="66"/>
      <c r="HTE45" s="66"/>
      <c r="HTF45" s="66"/>
      <c r="HTG45" s="66"/>
      <c r="HTH45" s="66"/>
      <c r="HTI45" s="66"/>
      <c r="HTL45" s="66"/>
      <c r="HTO45" s="66"/>
      <c r="HTR45" s="66"/>
      <c r="HTU45" s="66"/>
      <c r="HTX45" s="66"/>
      <c r="HUA45" s="66"/>
      <c r="HUJ45" s="66"/>
      <c r="HUM45" s="66"/>
      <c r="HUP45" s="66"/>
      <c r="HUS45" s="66"/>
      <c r="HVB45" s="66"/>
      <c r="HVH45" s="66"/>
      <c r="HVK45" s="66"/>
      <c r="HVN45" s="66"/>
      <c r="HVQ45" s="66"/>
      <c r="HVW45" s="66"/>
      <c r="HWF45" s="66"/>
      <c r="HWH45" s="66"/>
      <c r="HWI45" s="66"/>
      <c r="HWK45" s="66"/>
      <c r="HWN45" s="66"/>
      <c r="HWQ45" s="66"/>
      <c r="HWT45" s="66"/>
      <c r="HWW45" s="66"/>
      <c r="HWZ45" s="66"/>
      <c r="HXB45" s="66"/>
      <c r="HXD45" s="66"/>
      <c r="HXG45" s="66"/>
      <c r="HXJ45" s="66"/>
      <c r="HXM45" s="66"/>
      <c r="HXP45" s="66"/>
      <c r="HXS45" s="66"/>
      <c r="HXV45" s="66"/>
      <c r="HXY45" s="66"/>
      <c r="HYA45" s="66"/>
      <c r="HYD45" s="66"/>
      <c r="HYJ45" s="66"/>
      <c r="HYP45" s="66"/>
      <c r="HYS45" s="66"/>
      <c r="HYU45" s="66"/>
      <c r="HYW45" s="66"/>
      <c r="HYX45" s="66"/>
      <c r="HYY45" s="66"/>
      <c r="HYZ45" s="66"/>
      <c r="HZA45" s="66"/>
      <c r="HZB45" s="66"/>
      <c r="HZT45" s="66"/>
      <c r="HZU45" s="66"/>
      <c r="HZX45" s="66"/>
      <c r="IAA45" s="66"/>
      <c r="IAC45" s="66"/>
      <c r="IAE45" s="66"/>
      <c r="IAH45" s="66"/>
      <c r="IAK45" s="66"/>
      <c r="IAN45" s="66"/>
      <c r="IAR45" s="66"/>
      <c r="IAU45" s="66"/>
      <c r="IAX45" s="66"/>
      <c r="IBF45" s="66"/>
      <c r="IBR45" s="66"/>
      <c r="IBS45" s="66"/>
      <c r="IBT45" s="66"/>
      <c r="IBU45" s="66"/>
      <c r="IBV45" s="66"/>
      <c r="IBW45" s="66"/>
      <c r="IBX45" s="66"/>
      <c r="IBY45" s="66"/>
      <c r="IBZ45" s="66"/>
      <c r="ICA45" s="66"/>
      <c r="ICB45" s="66"/>
      <c r="ICC45" s="66"/>
      <c r="ICD45" s="66"/>
      <c r="ICE45" s="66"/>
      <c r="ICF45" s="66"/>
      <c r="ICG45" s="66"/>
      <c r="ICH45" s="66"/>
      <c r="ICI45" s="66"/>
      <c r="ICJ45" s="66"/>
      <c r="ICK45" s="66"/>
      <c r="ICL45" s="66"/>
      <c r="ICM45" s="66"/>
      <c r="ICN45" s="66"/>
      <c r="ICO45" s="66"/>
      <c r="ICP45" s="66"/>
      <c r="ICQ45" s="66"/>
      <c r="ICS45" s="66"/>
      <c r="ICT45" s="66"/>
      <c r="ICU45" s="66"/>
      <c r="ICV45" s="66"/>
      <c r="ICW45" s="66"/>
      <c r="ICX45" s="66"/>
      <c r="ICY45" s="66"/>
      <c r="ICZ45" s="66"/>
      <c r="IDA45" s="66"/>
      <c r="IDB45" s="66"/>
      <c r="IDC45" s="66"/>
      <c r="IDD45" s="66"/>
      <c r="IDE45" s="66"/>
      <c r="IDH45" s="66"/>
      <c r="IDK45" s="66"/>
      <c r="IDN45" s="66"/>
      <c r="IDQ45" s="66"/>
      <c r="IDT45" s="66"/>
      <c r="IDW45" s="66"/>
      <c r="IEF45" s="66"/>
      <c r="IEI45" s="66"/>
      <c r="IEL45" s="66"/>
      <c r="IEO45" s="66"/>
      <c r="IEX45" s="66"/>
      <c r="IFD45" s="66"/>
      <c r="IFG45" s="66"/>
      <c r="IFJ45" s="66"/>
      <c r="IFM45" s="66"/>
      <c r="IFS45" s="66"/>
      <c r="IGB45" s="66"/>
      <c r="IGD45" s="66"/>
      <c r="IGE45" s="66"/>
      <c r="IGG45" s="66"/>
      <c r="IGJ45" s="66"/>
      <c r="IGM45" s="66"/>
      <c r="IGP45" s="66"/>
      <c r="IGS45" s="66"/>
      <c r="IGV45" s="66"/>
      <c r="IGX45" s="66"/>
      <c r="IGZ45" s="66"/>
      <c r="IHC45" s="66"/>
      <c r="IHF45" s="66"/>
      <c r="IHI45" s="66"/>
      <c r="IHL45" s="66"/>
      <c r="IHO45" s="66"/>
      <c r="IHR45" s="66"/>
      <c r="IHU45" s="66"/>
      <c r="IHW45" s="66"/>
      <c r="IHZ45" s="66"/>
      <c r="IIF45" s="66"/>
      <c r="IIL45" s="66"/>
      <c r="IIO45" s="66"/>
      <c r="IIQ45" s="66"/>
      <c r="IIS45" s="66"/>
      <c r="IIT45" s="66"/>
      <c r="IIU45" s="66"/>
      <c r="IIV45" s="66"/>
      <c r="IIW45" s="66"/>
      <c r="IIX45" s="66"/>
      <c r="IJP45" s="66"/>
      <c r="IJQ45" s="66"/>
      <c r="IJT45" s="66"/>
      <c r="IJW45" s="66"/>
      <c r="IJY45" s="66"/>
      <c r="IKA45" s="66"/>
      <c r="IKD45" s="66"/>
      <c r="IKG45" s="66"/>
      <c r="IKJ45" s="66"/>
      <c r="IKN45" s="66"/>
      <c r="IKQ45" s="66"/>
      <c r="IKT45" s="66"/>
      <c r="ILB45" s="66"/>
      <c r="ILN45" s="66"/>
      <c r="ILO45" s="66"/>
      <c r="ILP45" s="66"/>
      <c r="ILQ45" s="66"/>
      <c r="ILR45" s="66"/>
      <c r="ILS45" s="66"/>
      <c r="ILT45" s="66"/>
      <c r="ILU45" s="66"/>
      <c r="ILV45" s="66"/>
      <c r="ILW45" s="66"/>
      <c r="ILX45" s="66"/>
      <c r="ILY45" s="66"/>
      <c r="ILZ45" s="66"/>
      <c r="IMA45" s="66"/>
      <c r="IMB45" s="66"/>
      <c r="IMC45" s="66"/>
      <c r="IMD45" s="66"/>
      <c r="IME45" s="66"/>
      <c r="IMF45" s="66"/>
      <c r="IMG45" s="66"/>
      <c r="IMH45" s="66"/>
      <c r="IMI45" s="66"/>
      <c r="IMJ45" s="66"/>
      <c r="IMK45" s="66"/>
      <c r="IML45" s="66"/>
      <c r="IMM45" s="66"/>
      <c r="IMO45" s="66"/>
      <c r="IMP45" s="66"/>
      <c r="IMQ45" s="66"/>
      <c r="IMR45" s="66"/>
      <c r="IMS45" s="66"/>
      <c r="IMT45" s="66"/>
      <c r="IMU45" s="66"/>
      <c r="IMV45" s="66"/>
      <c r="IMW45" s="66"/>
      <c r="IMX45" s="66"/>
      <c r="IMY45" s="66"/>
      <c r="IMZ45" s="66"/>
      <c r="INA45" s="66"/>
      <c r="IND45" s="66"/>
      <c r="ING45" s="66"/>
      <c r="INJ45" s="66"/>
      <c r="INM45" s="66"/>
      <c r="INP45" s="66"/>
      <c r="INS45" s="66"/>
      <c r="IOB45" s="66"/>
      <c r="IOE45" s="66"/>
      <c r="IOH45" s="66"/>
      <c r="IOK45" s="66"/>
      <c r="IOT45" s="66"/>
      <c r="IOZ45" s="66"/>
      <c r="IPC45" s="66"/>
      <c r="IPF45" s="66"/>
      <c r="IPI45" s="66"/>
      <c r="IPO45" s="66"/>
      <c r="IPX45" s="66"/>
      <c r="IPZ45" s="66"/>
      <c r="IQA45" s="66"/>
      <c r="IQC45" s="66"/>
      <c r="IQF45" s="66"/>
      <c r="IQI45" s="66"/>
      <c r="IQL45" s="66"/>
      <c r="IQO45" s="66"/>
      <c r="IQR45" s="66"/>
      <c r="IQT45" s="66"/>
      <c r="IQV45" s="66"/>
      <c r="IQY45" s="66"/>
      <c r="IRB45" s="66"/>
      <c r="IRE45" s="66"/>
      <c r="IRH45" s="66"/>
      <c r="IRK45" s="66"/>
      <c r="IRN45" s="66"/>
      <c r="IRQ45" s="66"/>
      <c r="IRS45" s="66"/>
      <c r="IRV45" s="66"/>
      <c r="ISB45" s="66"/>
      <c r="ISH45" s="66"/>
      <c r="ISK45" s="66"/>
      <c r="ISM45" s="66"/>
      <c r="ISO45" s="66"/>
      <c r="ISP45" s="66"/>
      <c r="ISQ45" s="66"/>
      <c r="ISR45" s="66"/>
      <c r="ISS45" s="66"/>
      <c r="IST45" s="66"/>
      <c r="ITL45" s="66"/>
      <c r="ITM45" s="66"/>
      <c r="ITP45" s="66"/>
      <c r="ITS45" s="66"/>
      <c r="ITU45" s="66"/>
      <c r="ITW45" s="66"/>
      <c r="ITZ45" s="66"/>
      <c r="IUC45" s="66"/>
      <c r="IUF45" s="66"/>
      <c r="IUJ45" s="66"/>
      <c r="IUM45" s="66"/>
      <c r="IUP45" s="66"/>
      <c r="IUX45" s="66"/>
      <c r="IVJ45" s="66"/>
      <c r="IVK45" s="66"/>
      <c r="IVL45" s="66"/>
      <c r="IVM45" s="66"/>
      <c r="IVN45" s="66"/>
      <c r="IVO45" s="66"/>
      <c r="IVP45" s="66"/>
      <c r="IVQ45" s="66"/>
      <c r="IVR45" s="66"/>
      <c r="IVS45" s="66"/>
      <c r="IVT45" s="66"/>
      <c r="IVU45" s="66"/>
      <c r="IVV45" s="66"/>
      <c r="IVW45" s="66"/>
      <c r="IVX45" s="66"/>
      <c r="IVY45" s="66"/>
      <c r="IVZ45" s="66"/>
      <c r="IWA45" s="66"/>
      <c r="IWB45" s="66"/>
      <c r="IWC45" s="66"/>
      <c r="IWD45" s="66"/>
      <c r="IWE45" s="66"/>
      <c r="IWF45" s="66"/>
      <c r="IWG45" s="66"/>
      <c r="IWH45" s="66"/>
      <c r="IWI45" s="66"/>
      <c r="IWK45" s="66"/>
      <c r="IWL45" s="66"/>
      <c r="IWM45" s="66"/>
      <c r="IWN45" s="66"/>
      <c r="IWO45" s="66"/>
      <c r="IWP45" s="66"/>
      <c r="IWQ45" s="66"/>
      <c r="IWR45" s="66"/>
      <c r="IWS45" s="66"/>
      <c r="IWT45" s="66"/>
      <c r="IWU45" s="66"/>
      <c r="IWV45" s="66"/>
      <c r="IWW45" s="66"/>
      <c r="IWZ45" s="66"/>
      <c r="IXC45" s="66"/>
      <c r="IXF45" s="66"/>
      <c r="IXI45" s="66"/>
      <c r="IXL45" s="66"/>
      <c r="IXO45" s="66"/>
      <c r="IXX45" s="66"/>
      <c r="IYA45" s="66"/>
      <c r="IYD45" s="66"/>
      <c r="IYG45" s="66"/>
      <c r="IYP45" s="66"/>
      <c r="IYV45" s="66"/>
      <c r="IYY45" s="66"/>
      <c r="IZB45" s="66"/>
      <c r="IZE45" s="66"/>
      <c r="IZK45" s="66"/>
      <c r="IZT45" s="66"/>
      <c r="IZV45" s="66"/>
      <c r="IZW45" s="66"/>
      <c r="IZY45" s="66"/>
      <c r="JAB45" s="66"/>
      <c r="JAE45" s="66"/>
      <c r="JAH45" s="66"/>
      <c r="JAK45" s="66"/>
      <c r="JAN45" s="66"/>
      <c r="JAP45" s="66"/>
      <c r="JAR45" s="66"/>
      <c r="JAU45" s="66"/>
      <c r="JAX45" s="66"/>
      <c r="JBA45" s="66"/>
      <c r="JBD45" s="66"/>
      <c r="JBG45" s="66"/>
      <c r="JBJ45" s="66"/>
      <c r="JBM45" s="66"/>
      <c r="JBO45" s="66"/>
      <c r="JBR45" s="66"/>
      <c r="JBX45" s="66"/>
      <c r="JCD45" s="66"/>
      <c r="JCG45" s="66"/>
      <c r="JCI45" s="66"/>
      <c r="JCK45" s="66"/>
      <c r="JCL45" s="66"/>
      <c r="JCM45" s="66"/>
      <c r="JCN45" s="66"/>
      <c r="JCO45" s="66"/>
      <c r="JCP45" s="66"/>
      <c r="JDH45" s="66"/>
      <c r="JDI45" s="66"/>
      <c r="JDL45" s="66"/>
      <c r="JDO45" s="66"/>
      <c r="JDQ45" s="66"/>
      <c r="JDS45" s="66"/>
      <c r="JDV45" s="66"/>
      <c r="JDY45" s="66"/>
      <c r="JEB45" s="66"/>
      <c r="JEF45" s="66"/>
      <c r="JEI45" s="66"/>
      <c r="JEL45" s="66"/>
      <c r="JET45" s="66"/>
      <c r="JFF45" s="66"/>
      <c r="JFG45" s="66"/>
      <c r="JFH45" s="66"/>
      <c r="JFI45" s="66"/>
      <c r="JFJ45" s="66"/>
      <c r="JFK45" s="66"/>
      <c r="JFL45" s="66"/>
      <c r="JFM45" s="66"/>
      <c r="JFN45" s="66"/>
      <c r="JFO45" s="66"/>
      <c r="JFP45" s="66"/>
      <c r="JFQ45" s="66"/>
      <c r="JFR45" s="66"/>
      <c r="JFS45" s="66"/>
      <c r="JFT45" s="66"/>
      <c r="JFU45" s="66"/>
      <c r="JFV45" s="66"/>
      <c r="JFW45" s="66"/>
      <c r="JFX45" s="66"/>
      <c r="JFY45" s="66"/>
      <c r="JFZ45" s="66"/>
      <c r="JGA45" s="66"/>
      <c r="JGB45" s="66"/>
      <c r="JGC45" s="66"/>
      <c r="JGD45" s="66"/>
      <c r="JGE45" s="66"/>
      <c r="JGG45" s="66"/>
      <c r="JGH45" s="66"/>
      <c r="JGI45" s="66"/>
      <c r="JGJ45" s="66"/>
      <c r="JGK45" s="66"/>
      <c r="JGL45" s="66"/>
      <c r="JGM45" s="66"/>
      <c r="JGN45" s="66"/>
      <c r="JGO45" s="66"/>
      <c r="JGP45" s="66"/>
      <c r="JGQ45" s="66"/>
      <c r="JGR45" s="66"/>
      <c r="JGS45" s="66"/>
      <c r="JGV45" s="66"/>
      <c r="JGY45" s="66"/>
      <c r="JHB45" s="66"/>
      <c r="JHE45" s="66"/>
      <c r="JHH45" s="66"/>
      <c r="JHK45" s="66"/>
      <c r="JHT45" s="66"/>
      <c r="JHW45" s="66"/>
      <c r="JHZ45" s="66"/>
      <c r="JIC45" s="66"/>
      <c r="JIL45" s="66"/>
      <c r="JIR45" s="66"/>
      <c r="JIU45" s="66"/>
      <c r="JIX45" s="66"/>
      <c r="JJA45" s="66"/>
      <c r="JJG45" s="66"/>
      <c r="JJP45" s="66"/>
      <c r="JJR45" s="66"/>
      <c r="JJS45" s="66"/>
      <c r="JJU45" s="66"/>
      <c r="JJX45" s="66"/>
      <c r="JKA45" s="66"/>
      <c r="JKD45" s="66"/>
      <c r="JKG45" s="66"/>
      <c r="JKJ45" s="66"/>
      <c r="JKL45" s="66"/>
      <c r="JKN45" s="66"/>
      <c r="JKQ45" s="66"/>
      <c r="JKT45" s="66"/>
      <c r="JKW45" s="66"/>
      <c r="JKZ45" s="66"/>
      <c r="JLC45" s="66"/>
      <c r="JLF45" s="66"/>
      <c r="JLI45" s="66"/>
      <c r="JLK45" s="66"/>
      <c r="JLN45" s="66"/>
      <c r="JLT45" s="66"/>
      <c r="JLZ45" s="66"/>
      <c r="JMC45" s="66"/>
      <c r="JME45" s="66"/>
      <c r="JMG45" s="66"/>
      <c r="JMH45" s="66"/>
      <c r="JMI45" s="66"/>
      <c r="JMJ45" s="66"/>
      <c r="JMK45" s="66"/>
      <c r="JML45" s="66"/>
      <c r="JND45" s="66"/>
      <c r="JNE45" s="66"/>
      <c r="JNH45" s="66"/>
      <c r="JNK45" s="66"/>
      <c r="JNM45" s="66"/>
      <c r="JNO45" s="66"/>
      <c r="JNR45" s="66"/>
      <c r="JNU45" s="66"/>
      <c r="JNX45" s="66"/>
      <c r="JOB45" s="66"/>
      <c r="JOE45" s="66"/>
      <c r="JOH45" s="66"/>
      <c r="JOP45" s="66"/>
      <c r="JPB45" s="66"/>
      <c r="JPC45" s="66"/>
      <c r="JPD45" s="66"/>
      <c r="JPE45" s="66"/>
      <c r="JPF45" s="66"/>
      <c r="JPG45" s="66"/>
      <c r="JPH45" s="66"/>
      <c r="JPI45" s="66"/>
      <c r="JPJ45" s="66"/>
      <c r="JPK45" s="66"/>
      <c r="JPL45" s="66"/>
      <c r="JPM45" s="66"/>
      <c r="JPN45" s="66"/>
      <c r="JPO45" s="66"/>
      <c r="JPP45" s="66"/>
      <c r="JPQ45" s="66"/>
      <c r="JPR45" s="66"/>
      <c r="JPS45" s="66"/>
      <c r="JPT45" s="66"/>
      <c r="JPU45" s="66"/>
      <c r="JPV45" s="66"/>
      <c r="JPW45" s="66"/>
      <c r="JPX45" s="66"/>
      <c r="JPY45" s="66"/>
      <c r="JPZ45" s="66"/>
      <c r="JQA45" s="66"/>
      <c r="JQC45" s="66"/>
      <c r="JQD45" s="66"/>
      <c r="JQE45" s="66"/>
      <c r="JQF45" s="66"/>
      <c r="JQG45" s="66"/>
      <c r="JQH45" s="66"/>
      <c r="JQI45" s="66"/>
      <c r="JQJ45" s="66"/>
      <c r="JQK45" s="66"/>
      <c r="JQL45" s="66"/>
      <c r="JQM45" s="66"/>
      <c r="JQN45" s="66"/>
      <c r="JQO45" s="66"/>
      <c r="JQR45" s="66"/>
      <c r="JQU45" s="66"/>
      <c r="JQX45" s="66"/>
      <c r="JRA45" s="66"/>
      <c r="JRD45" s="66"/>
      <c r="JRG45" s="66"/>
      <c r="JRP45" s="66"/>
      <c r="JRS45" s="66"/>
      <c r="JRV45" s="66"/>
      <c r="JRY45" s="66"/>
      <c r="JSH45" s="66"/>
      <c r="JSN45" s="66"/>
      <c r="JSQ45" s="66"/>
      <c r="JST45" s="66"/>
      <c r="JSW45" s="66"/>
      <c r="JTC45" s="66"/>
      <c r="JTL45" s="66"/>
      <c r="JTN45" s="66"/>
      <c r="JTO45" s="66"/>
      <c r="JTQ45" s="66"/>
      <c r="JTT45" s="66"/>
      <c r="JTW45" s="66"/>
      <c r="JTZ45" s="66"/>
      <c r="JUC45" s="66"/>
      <c r="JUF45" s="66"/>
      <c r="JUH45" s="66"/>
      <c r="JUJ45" s="66"/>
      <c r="JUM45" s="66"/>
      <c r="JUP45" s="66"/>
      <c r="JUS45" s="66"/>
      <c r="JUV45" s="66"/>
      <c r="JUY45" s="66"/>
      <c r="JVB45" s="66"/>
      <c r="JVE45" s="66"/>
      <c r="JVG45" s="66"/>
      <c r="JVJ45" s="66"/>
      <c r="JVP45" s="66"/>
      <c r="JVV45" s="66"/>
      <c r="JVY45" s="66"/>
      <c r="JWA45" s="66"/>
      <c r="JWC45" s="66"/>
      <c r="JWD45" s="66"/>
      <c r="JWE45" s="66"/>
      <c r="JWF45" s="66"/>
      <c r="JWG45" s="66"/>
      <c r="JWH45" s="66"/>
      <c r="JWZ45" s="66"/>
      <c r="JXA45" s="66"/>
      <c r="JXD45" s="66"/>
      <c r="JXG45" s="66"/>
      <c r="JXI45" s="66"/>
      <c r="JXK45" s="66"/>
      <c r="JXN45" s="66"/>
      <c r="JXQ45" s="66"/>
      <c r="JXT45" s="66"/>
      <c r="JXX45" s="66"/>
      <c r="JYA45" s="66"/>
      <c r="JYD45" s="66"/>
      <c r="JYL45" s="66"/>
      <c r="JYX45" s="66"/>
      <c r="JYY45" s="66"/>
      <c r="JYZ45" s="66"/>
      <c r="JZA45" s="66"/>
      <c r="JZB45" s="66"/>
      <c r="JZC45" s="66"/>
      <c r="JZD45" s="66"/>
      <c r="JZE45" s="66"/>
      <c r="JZF45" s="66"/>
      <c r="JZG45" s="66"/>
      <c r="JZH45" s="66"/>
      <c r="JZI45" s="66"/>
      <c r="JZJ45" s="66"/>
      <c r="JZK45" s="66"/>
      <c r="JZL45" s="66"/>
      <c r="JZM45" s="66"/>
      <c r="JZN45" s="66"/>
      <c r="JZO45" s="66"/>
      <c r="JZP45" s="66"/>
      <c r="JZQ45" s="66"/>
      <c r="JZR45" s="66"/>
      <c r="JZS45" s="66"/>
      <c r="JZT45" s="66"/>
      <c r="JZU45" s="66"/>
      <c r="JZV45" s="66"/>
      <c r="JZW45" s="66"/>
      <c r="JZY45" s="66"/>
      <c r="JZZ45" s="66"/>
      <c r="KAA45" s="66"/>
      <c r="KAB45" s="66"/>
      <c r="KAC45" s="66"/>
      <c r="KAD45" s="66"/>
      <c r="KAE45" s="66"/>
      <c r="KAF45" s="66"/>
      <c r="KAG45" s="66"/>
      <c r="KAH45" s="66"/>
      <c r="KAI45" s="66"/>
      <c r="KAJ45" s="66"/>
      <c r="KAK45" s="66"/>
      <c r="KAN45" s="66"/>
      <c r="KAQ45" s="66"/>
      <c r="KAT45" s="66"/>
      <c r="KAW45" s="66"/>
      <c r="KAZ45" s="66"/>
      <c r="KBC45" s="66"/>
      <c r="KBL45" s="66"/>
      <c r="KBO45" s="66"/>
      <c r="KBR45" s="66"/>
      <c r="KBU45" s="66"/>
      <c r="KCD45" s="66"/>
      <c r="KCJ45" s="66"/>
      <c r="KCM45" s="66"/>
      <c r="KCP45" s="66"/>
      <c r="KCS45" s="66"/>
      <c r="KCY45" s="66"/>
      <c r="KDH45" s="66"/>
      <c r="KDJ45" s="66"/>
      <c r="KDK45" s="66"/>
      <c r="KDM45" s="66"/>
      <c r="KDP45" s="66"/>
      <c r="KDS45" s="66"/>
      <c r="KDV45" s="66"/>
      <c r="KDY45" s="66"/>
      <c r="KEB45" s="66"/>
      <c r="KED45" s="66"/>
      <c r="KEF45" s="66"/>
      <c r="KEI45" s="66"/>
      <c r="KEL45" s="66"/>
      <c r="KEO45" s="66"/>
      <c r="KER45" s="66"/>
      <c r="KEU45" s="66"/>
      <c r="KEX45" s="66"/>
      <c r="KFA45" s="66"/>
      <c r="KFC45" s="66"/>
      <c r="KFF45" s="66"/>
      <c r="KFL45" s="66"/>
      <c r="KFR45" s="66"/>
      <c r="KFU45" s="66"/>
      <c r="KFW45" s="66"/>
      <c r="KFY45" s="66"/>
      <c r="KFZ45" s="66"/>
      <c r="KGA45" s="66"/>
      <c r="KGB45" s="66"/>
      <c r="KGC45" s="66"/>
      <c r="KGD45" s="66"/>
      <c r="KGV45" s="66"/>
      <c r="KGW45" s="66"/>
      <c r="KGZ45" s="66"/>
      <c r="KHC45" s="66"/>
      <c r="KHE45" s="66"/>
      <c r="KHG45" s="66"/>
      <c r="KHJ45" s="66"/>
      <c r="KHM45" s="66"/>
      <c r="KHP45" s="66"/>
      <c r="KHT45" s="66"/>
      <c r="KHW45" s="66"/>
      <c r="KHZ45" s="66"/>
      <c r="KIH45" s="66"/>
      <c r="KIT45" s="66"/>
      <c r="KIU45" s="66"/>
      <c r="KIV45" s="66"/>
      <c r="KIW45" s="66"/>
      <c r="KIX45" s="66"/>
      <c r="KIY45" s="66"/>
      <c r="KIZ45" s="66"/>
      <c r="KJA45" s="66"/>
      <c r="KJB45" s="66"/>
      <c r="KJC45" s="66"/>
      <c r="KJD45" s="66"/>
      <c r="KJE45" s="66"/>
      <c r="KJF45" s="66"/>
      <c r="KJG45" s="66"/>
      <c r="KJH45" s="66"/>
      <c r="KJI45" s="66"/>
      <c r="KJJ45" s="66"/>
      <c r="KJK45" s="66"/>
      <c r="KJL45" s="66"/>
      <c r="KJM45" s="66"/>
      <c r="KJN45" s="66"/>
      <c r="KJO45" s="66"/>
      <c r="KJP45" s="66"/>
      <c r="KJQ45" s="66"/>
      <c r="KJR45" s="66"/>
      <c r="KJS45" s="66"/>
      <c r="KJU45" s="66"/>
      <c r="KJV45" s="66"/>
      <c r="KJW45" s="66"/>
      <c r="KJX45" s="66"/>
      <c r="KJY45" s="66"/>
      <c r="KJZ45" s="66"/>
      <c r="KKA45" s="66"/>
      <c r="KKB45" s="66"/>
      <c r="KKC45" s="66"/>
      <c r="KKD45" s="66"/>
      <c r="KKE45" s="66"/>
      <c r="KKF45" s="66"/>
      <c r="KKG45" s="66"/>
      <c r="KKJ45" s="66"/>
      <c r="KKM45" s="66"/>
      <c r="KKP45" s="66"/>
      <c r="KKS45" s="66"/>
      <c r="KKV45" s="66"/>
      <c r="KKY45" s="66"/>
      <c r="KLH45" s="66"/>
      <c r="KLK45" s="66"/>
      <c r="KLN45" s="66"/>
      <c r="KLQ45" s="66"/>
      <c r="KLZ45" s="66"/>
      <c r="KMF45" s="66"/>
      <c r="KMI45" s="66"/>
      <c r="KML45" s="66"/>
      <c r="KMO45" s="66"/>
      <c r="KMU45" s="66"/>
      <c r="KND45" s="66"/>
      <c r="KNF45" s="66"/>
      <c r="KNG45" s="66"/>
      <c r="KNI45" s="66"/>
      <c r="KNL45" s="66"/>
      <c r="KNO45" s="66"/>
      <c r="KNR45" s="66"/>
      <c r="KNU45" s="66"/>
      <c r="KNX45" s="66"/>
      <c r="KNZ45" s="66"/>
      <c r="KOB45" s="66"/>
      <c r="KOE45" s="66"/>
      <c r="KOH45" s="66"/>
      <c r="KOK45" s="66"/>
      <c r="KON45" s="66"/>
      <c r="KOQ45" s="66"/>
      <c r="KOT45" s="66"/>
      <c r="KOW45" s="66"/>
      <c r="KOY45" s="66"/>
      <c r="KPB45" s="66"/>
      <c r="KPH45" s="66"/>
      <c r="KPN45" s="66"/>
      <c r="KPQ45" s="66"/>
      <c r="KPS45" s="66"/>
      <c r="KPU45" s="66"/>
      <c r="KPV45" s="66"/>
      <c r="KPW45" s="66"/>
      <c r="KPX45" s="66"/>
      <c r="KPY45" s="66"/>
      <c r="KPZ45" s="66"/>
      <c r="KQR45" s="66"/>
      <c r="KQS45" s="66"/>
      <c r="KQV45" s="66"/>
      <c r="KQY45" s="66"/>
      <c r="KRA45" s="66"/>
      <c r="KRC45" s="66"/>
      <c r="KRF45" s="66"/>
      <c r="KRI45" s="66"/>
      <c r="KRL45" s="66"/>
      <c r="KRP45" s="66"/>
      <c r="KRS45" s="66"/>
      <c r="KRV45" s="66"/>
      <c r="KSD45" s="66"/>
      <c r="KSP45" s="66"/>
      <c r="KSQ45" s="66"/>
      <c r="KSR45" s="66"/>
      <c r="KSS45" s="66"/>
      <c r="KST45" s="66"/>
      <c r="KSU45" s="66"/>
      <c r="KSV45" s="66"/>
      <c r="KSW45" s="66"/>
      <c r="KSX45" s="66"/>
      <c r="KSY45" s="66"/>
      <c r="KSZ45" s="66"/>
      <c r="KTA45" s="66"/>
      <c r="KTB45" s="66"/>
      <c r="KTC45" s="66"/>
      <c r="KTD45" s="66"/>
      <c r="KTE45" s="66"/>
      <c r="KTF45" s="66"/>
      <c r="KTG45" s="66"/>
      <c r="KTH45" s="66"/>
      <c r="KTI45" s="66"/>
      <c r="KTJ45" s="66"/>
      <c r="KTK45" s="66"/>
      <c r="KTL45" s="66"/>
      <c r="KTM45" s="66"/>
      <c r="KTN45" s="66"/>
      <c r="KTO45" s="66"/>
      <c r="KTQ45" s="66"/>
      <c r="KTR45" s="66"/>
      <c r="KTS45" s="66"/>
      <c r="KTT45" s="66"/>
      <c r="KTU45" s="66"/>
      <c r="KTV45" s="66"/>
      <c r="KTW45" s="66"/>
      <c r="KTX45" s="66"/>
      <c r="KTY45" s="66"/>
      <c r="KTZ45" s="66"/>
      <c r="KUA45" s="66"/>
      <c r="KUB45" s="66"/>
      <c r="KUC45" s="66"/>
      <c r="KUF45" s="66"/>
      <c r="KUI45" s="66"/>
      <c r="KUL45" s="66"/>
      <c r="KUO45" s="66"/>
      <c r="KUR45" s="66"/>
      <c r="KUU45" s="66"/>
      <c r="KVD45" s="66"/>
      <c r="KVG45" s="66"/>
      <c r="KVJ45" s="66"/>
      <c r="KVM45" s="66"/>
      <c r="KVV45" s="66"/>
      <c r="KWB45" s="66"/>
      <c r="KWE45" s="66"/>
      <c r="KWH45" s="66"/>
      <c r="KWK45" s="66"/>
      <c r="KWQ45" s="66"/>
      <c r="KWZ45" s="66"/>
      <c r="KXB45" s="66"/>
      <c r="KXC45" s="66"/>
      <c r="KXE45" s="66"/>
      <c r="KXH45" s="66"/>
      <c r="KXK45" s="66"/>
      <c r="KXN45" s="66"/>
      <c r="KXQ45" s="66"/>
      <c r="KXT45" s="66"/>
      <c r="KXV45" s="66"/>
      <c r="KXX45" s="66"/>
      <c r="KYA45" s="66"/>
      <c r="KYD45" s="66"/>
      <c r="KYG45" s="66"/>
      <c r="KYJ45" s="66"/>
      <c r="KYM45" s="66"/>
      <c r="KYP45" s="66"/>
      <c r="KYS45" s="66"/>
      <c r="KYU45" s="66"/>
      <c r="KYX45" s="66"/>
      <c r="KZD45" s="66"/>
      <c r="KZJ45" s="66"/>
      <c r="KZM45" s="66"/>
      <c r="KZO45" s="66"/>
      <c r="KZQ45" s="66"/>
      <c r="KZR45" s="66"/>
      <c r="KZS45" s="66"/>
      <c r="KZT45" s="66"/>
      <c r="KZU45" s="66"/>
      <c r="KZV45" s="66"/>
      <c r="LAN45" s="66"/>
      <c r="LAO45" s="66"/>
      <c r="LAR45" s="66"/>
      <c r="LAU45" s="66"/>
      <c r="LAW45" s="66"/>
      <c r="LAY45" s="66"/>
      <c r="LBB45" s="66"/>
      <c r="LBE45" s="66"/>
      <c r="LBH45" s="66"/>
      <c r="LBL45" s="66"/>
      <c r="LBO45" s="66"/>
      <c r="LBR45" s="66"/>
      <c r="LBZ45" s="66"/>
      <c r="LCL45" s="66"/>
      <c r="LCM45" s="66"/>
      <c r="LCN45" s="66"/>
      <c r="LCO45" s="66"/>
      <c r="LCP45" s="66"/>
      <c r="LCQ45" s="66"/>
      <c r="LCR45" s="66"/>
      <c r="LCS45" s="66"/>
      <c r="LCT45" s="66"/>
      <c r="LCU45" s="66"/>
      <c r="LCV45" s="66"/>
      <c r="LCW45" s="66"/>
      <c r="LCX45" s="66"/>
      <c r="LCY45" s="66"/>
      <c r="LCZ45" s="66"/>
      <c r="LDA45" s="66"/>
      <c r="LDB45" s="66"/>
      <c r="LDC45" s="66"/>
      <c r="LDD45" s="66"/>
      <c r="LDE45" s="66"/>
      <c r="LDF45" s="66"/>
      <c r="LDG45" s="66"/>
      <c r="LDH45" s="66"/>
      <c r="LDI45" s="66"/>
      <c r="LDJ45" s="66"/>
      <c r="LDK45" s="66"/>
      <c r="LDM45" s="66"/>
      <c r="LDN45" s="66"/>
      <c r="LDO45" s="66"/>
      <c r="LDP45" s="66"/>
      <c r="LDQ45" s="66"/>
      <c r="LDR45" s="66"/>
      <c r="LDS45" s="66"/>
      <c r="LDT45" s="66"/>
      <c r="LDU45" s="66"/>
      <c r="LDV45" s="66"/>
      <c r="LDW45" s="66"/>
      <c r="LDX45" s="66"/>
      <c r="LDY45" s="66"/>
      <c r="LEB45" s="66"/>
      <c r="LEE45" s="66"/>
      <c r="LEH45" s="66"/>
      <c r="LEK45" s="66"/>
      <c r="LEN45" s="66"/>
      <c r="LEQ45" s="66"/>
      <c r="LEZ45" s="66"/>
      <c r="LFC45" s="66"/>
      <c r="LFF45" s="66"/>
      <c r="LFI45" s="66"/>
      <c r="LFR45" s="66"/>
      <c r="LFX45" s="66"/>
      <c r="LGA45" s="66"/>
      <c r="LGD45" s="66"/>
      <c r="LGG45" s="66"/>
      <c r="LGM45" s="66"/>
      <c r="LGV45" s="66"/>
      <c r="LGX45" s="66"/>
      <c r="LGY45" s="66"/>
      <c r="LHA45" s="66"/>
      <c r="LHD45" s="66"/>
      <c r="LHG45" s="66"/>
      <c r="LHJ45" s="66"/>
      <c r="LHM45" s="66"/>
      <c r="LHP45" s="66"/>
      <c r="LHR45" s="66"/>
      <c r="LHT45" s="66"/>
      <c r="LHW45" s="66"/>
      <c r="LHZ45" s="66"/>
      <c r="LIC45" s="66"/>
      <c r="LIF45" s="66"/>
      <c r="LII45" s="66"/>
      <c r="LIL45" s="66"/>
      <c r="LIO45" s="66"/>
      <c r="LIQ45" s="66"/>
      <c r="LIT45" s="66"/>
      <c r="LIZ45" s="66"/>
      <c r="LJF45" s="66"/>
      <c r="LJI45" s="66"/>
      <c r="LJK45" s="66"/>
      <c r="LJM45" s="66"/>
      <c r="LJN45" s="66"/>
      <c r="LJO45" s="66"/>
      <c r="LJP45" s="66"/>
      <c r="LJQ45" s="66"/>
      <c r="LJR45" s="66"/>
      <c r="LKJ45" s="66"/>
      <c r="LKK45" s="66"/>
      <c r="LKN45" s="66"/>
      <c r="LKQ45" s="66"/>
      <c r="LKS45" s="66"/>
      <c r="LKU45" s="66"/>
      <c r="LKX45" s="66"/>
      <c r="LLA45" s="66"/>
      <c r="LLD45" s="66"/>
      <c r="LLH45" s="66"/>
      <c r="LLK45" s="66"/>
      <c r="LLN45" s="66"/>
      <c r="LLV45" s="66"/>
      <c r="LMH45" s="66"/>
      <c r="LMI45" s="66"/>
      <c r="LMJ45" s="66"/>
      <c r="LMK45" s="66"/>
      <c r="LML45" s="66"/>
      <c r="LMM45" s="66"/>
      <c r="LMN45" s="66"/>
      <c r="LMO45" s="66"/>
      <c r="LMP45" s="66"/>
      <c r="LMQ45" s="66"/>
      <c r="LMR45" s="66"/>
      <c r="LMS45" s="66"/>
      <c r="LMT45" s="66"/>
      <c r="LMU45" s="66"/>
      <c r="LMV45" s="66"/>
      <c r="LMW45" s="66"/>
      <c r="LMX45" s="66"/>
      <c r="LMY45" s="66"/>
      <c r="LMZ45" s="66"/>
      <c r="LNA45" s="66"/>
      <c r="LNB45" s="66"/>
      <c r="LNC45" s="66"/>
      <c r="LND45" s="66"/>
      <c r="LNE45" s="66"/>
      <c r="LNF45" s="66"/>
      <c r="LNG45" s="66"/>
      <c r="LNI45" s="66"/>
      <c r="LNJ45" s="66"/>
      <c r="LNK45" s="66"/>
      <c r="LNL45" s="66"/>
      <c r="LNM45" s="66"/>
      <c r="LNN45" s="66"/>
      <c r="LNO45" s="66"/>
      <c r="LNP45" s="66"/>
      <c r="LNQ45" s="66"/>
      <c r="LNR45" s="66"/>
      <c r="LNS45" s="66"/>
      <c r="LNT45" s="66"/>
      <c r="LNU45" s="66"/>
      <c r="LNX45" s="66"/>
      <c r="LOA45" s="66"/>
      <c r="LOD45" s="66"/>
      <c r="LOG45" s="66"/>
      <c r="LOJ45" s="66"/>
      <c r="LOM45" s="66"/>
      <c r="LOV45" s="66"/>
      <c r="LOY45" s="66"/>
      <c r="LPB45" s="66"/>
      <c r="LPE45" s="66"/>
      <c r="LPN45" s="66"/>
      <c r="LPT45" s="66"/>
      <c r="LPW45" s="66"/>
      <c r="LPZ45" s="66"/>
      <c r="LQC45" s="66"/>
      <c r="LQI45" s="66"/>
      <c r="LQR45" s="66"/>
      <c r="LQT45" s="66"/>
      <c r="LQU45" s="66"/>
      <c r="LQW45" s="66"/>
      <c r="LQZ45" s="66"/>
      <c r="LRC45" s="66"/>
      <c r="LRF45" s="66"/>
      <c r="LRI45" s="66"/>
      <c r="LRL45" s="66"/>
      <c r="LRN45" s="66"/>
      <c r="LRP45" s="66"/>
      <c r="LRS45" s="66"/>
      <c r="LRV45" s="66"/>
      <c r="LRY45" s="66"/>
      <c r="LSB45" s="66"/>
      <c r="LSE45" s="66"/>
      <c r="LSH45" s="66"/>
      <c r="LSK45" s="66"/>
      <c r="LSM45" s="66"/>
      <c r="LSP45" s="66"/>
      <c r="LSV45" s="66"/>
      <c r="LTB45" s="66"/>
      <c r="LTE45" s="66"/>
      <c r="LTG45" s="66"/>
      <c r="LTI45" s="66"/>
      <c r="LTJ45" s="66"/>
      <c r="LTK45" s="66"/>
      <c r="LTL45" s="66"/>
      <c r="LTM45" s="66"/>
      <c r="LTN45" s="66"/>
      <c r="LUF45" s="66"/>
      <c r="LUG45" s="66"/>
      <c r="LUJ45" s="66"/>
      <c r="LUM45" s="66"/>
      <c r="LUO45" s="66"/>
      <c r="LUQ45" s="66"/>
      <c r="LUT45" s="66"/>
      <c r="LUW45" s="66"/>
      <c r="LUZ45" s="66"/>
      <c r="LVD45" s="66"/>
      <c r="LVG45" s="66"/>
      <c r="LVJ45" s="66"/>
      <c r="LVR45" s="66"/>
      <c r="LWD45" s="66"/>
      <c r="LWE45" s="66"/>
      <c r="LWF45" s="66"/>
      <c r="LWG45" s="66"/>
      <c r="LWH45" s="66"/>
      <c r="LWI45" s="66"/>
      <c r="LWJ45" s="66"/>
      <c r="LWK45" s="66"/>
      <c r="LWL45" s="66"/>
      <c r="LWM45" s="66"/>
      <c r="LWN45" s="66"/>
      <c r="LWO45" s="66"/>
      <c r="LWP45" s="66"/>
      <c r="LWQ45" s="66"/>
      <c r="LWR45" s="66"/>
      <c r="LWS45" s="66"/>
      <c r="LWT45" s="66"/>
      <c r="LWU45" s="66"/>
      <c r="LWV45" s="66"/>
      <c r="LWW45" s="66"/>
      <c r="LWX45" s="66"/>
      <c r="LWY45" s="66"/>
      <c r="LWZ45" s="66"/>
      <c r="LXA45" s="66"/>
      <c r="LXB45" s="66"/>
      <c r="LXC45" s="66"/>
      <c r="LXE45" s="66"/>
      <c r="LXF45" s="66"/>
      <c r="LXG45" s="66"/>
      <c r="LXH45" s="66"/>
      <c r="LXI45" s="66"/>
      <c r="LXJ45" s="66"/>
      <c r="LXK45" s="66"/>
      <c r="LXL45" s="66"/>
      <c r="LXM45" s="66"/>
      <c r="LXN45" s="66"/>
      <c r="LXO45" s="66"/>
      <c r="LXP45" s="66"/>
      <c r="LXQ45" s="66"/>
      <c r="LXT45" s="66"/>
      <c r="LXW45" s="66"/>
      <c r="LXZ45" s="66"/>
      <c r="LYC45" s="66"/>
      <c r="LYF45" s="66"/>
      <c r="LYI45" s="66"/>
      <c r="LYR45" s="66"/>
      <c r="LYU45" s="66"/>
      <c r="LYX45" s="66"/>
      <c r="LZA45" s="66"/>
      <c r="LZJ45" s="66"/>
      <c r="LZP45" s="66"/>
      <c r="LZS45" s="66"/>
      <c r="LZV45" s="66"/>
      <c r="LZY45" s="66"/>
      <c r="MAE45" s="66"/>
      <c r="MAN45" s="66"/>
      <c r="MAP45" s="66"/>
      <c r="MAQ45" s="66"/>
      <c r="MAS45" s="66"/>
      <c r="MAV45" s="66"/>
      <c r="MAY45" s="66"/>
      <c r="MBB45" s="66"/>
      <c r="MBE45" s="66"/>
      <c r="MBH45" s="66"/>
      <c r="MBJ45" s="66"/>
      <c r="MBL45" s="66"/>
      <c r="MBO45" s="66"/>
      <c r="MBR45" s="66"/>
      <c r="MBU45" s="66"/>
      <c r="MBX45" s="66"/>
      <c r="MCA45" s="66"/>
      <c r="MCD45" s="66"/>
      <c r="MCG45" s="66"/>
      <c r="MCI45" s="66"/>
      <c r="MCL45" s="66"/>
      <c r="MCR45" s="66"/>
      <c r="MCX45" s="66"/>
      <c r="MDA45" s="66"/>
      <c r="MDC45" s="66"/>
      <c r="MDE45" s="66"/>
      <c r="MDF45" s="66"/>
      <c r="MDG45" s="66"/>
      <c r="MDH45" s="66"/>
      <c r="MDI45" s="66"/>
      <c r="MDJ45" s="66"/>
      <c r="MEB45" s="66"/>
      <c r="MEC45" s="66"/>
      <c r="MEF45" s="66"/>
      <c r="MEI45" s="66"/>
      <c r="MEK45" s="66"/>
      <c r="MEM45" s="66"/>
      <c r="MEP45" s="66"/>
      <c r="MES45" s="66"/>
      <c r="MEV45" s="66"/>
      <c r="MEZ45" s="66"/>
      <c r="MFC45" s="66"/>
      <c r="MFF45" s="66"/>
      <c r="MFN45" s="66"/>
      <c r="MFZ45" s="66"/>
      <c r="MGA45" s="66"/>
      <c r="MGB45" s="66"/>
      <c r="MGC45" s="66"/>
      <c r="MGD45" s="66"/>
      <c r="MGE45" s="66"/>
      <c r="MGF45" s="66"/>
      <c r="MGG45" s="66"/>
      <c r="MGH45" s="66"/>
      <c r="MGI45" s="66"/>
      <c r="MGJ45" s="66"/>
      <c r="MGK45" s="66"/>
      <c r="MGL45" s="66"/>
      <c r="MGM45" s="66"/>
      <c r="MGN45" s="66"/>
      <c r="MGO45" s="66"/>
      <c r="MGP45" s="66"/>
      <c r="MGQ45" s="66"/>
      <c r="MGR45" s="66"/>
      <c r="MGS45" s="66"/>
      <c r="MGT45" s="66"/>
      <c r="MGU45" s="66"/>
      <c r="MGV45" s="66"/>
      <c r="MGW45" s="66"/>
      <c r="MGX45" s="66"/>
      <c r="MGY45" s="66"/>
      <c r="MHA45" s="66"/>
      <c r="MHB45" s="66"/>
      <c r="MHC45" s="66"/>
      <c r="MHD45" s="66"/>
      <c r="MHE45" s="66"/>
      <c r="MHF45" s="66"/>
      <c r="MHG45" s="66"/>
      <c r="MHH45" s="66"/>
      <c r="MHI45" s="66"/>
      <c r="MHJ45" s="66"/>
      <c r="MHK45" s="66"/>
      <c r="MHL45" s="66"/>
      <c r="MHM45" s="66"/>
      <c r="MHP45" s="66"/>
      <c r="MHS45" s="66"/>
      <c r="MHV45" s="66"/>
      <c r="MHY45" s="66"/>
      <c r="MIB45" s="66"/>
      <c r="MIE45" s="66"/>
      <c r="MIN45" s="66"/>
      <c r="MIQ45" s="66"/>
      <c r="MIT45" s="66"/>
      <c r="MIW45" s="66"/>
      <c r="MJF45" s="66"/>
      <c r="MJL45" s="66"/>
      <c r="MJO45" s="66"/>
      <c r="MJR45" s="66"/>
      <c r="MJU45" s="66"/>
      <c r="MKA45" s="66"/>
      <c r="MKJ45" s="66"/>
      <c r="MKL45" s="66"/>
      <c r="MKM45" s="66"/>
      <c r="MKO45" s="66"/>
      <c r="MKR45" s="66"/>
      <c r="MKU45" s="66"/>
      <c r="MKX45" s="66"/>
      <c r="MLA45" s="66"/>
      <c r="MLD45" s="66"/>
      <c r="MLF45" s="66"/>
      <c r="MLH45" s="66"/>
      <c r="MLK45" s="66"/>
      <c r="MLN45" s="66"/>
      <c r="MLQ45" s="66"/>
      <c r="MLT45" s="66"/>
      <c r="MLW45" s="66"/>
      <c r="MLZ45" s="66"/>
      <c r="MMC45" s="66"/>
      <c r="MME45" s="66"/>
      <c r="MMH45" s="66"/>
      <c r="MMN45" s="66"/>
      <c r="MMT45" s="66"/>
      <c r="MMW45" s="66"/>
      <c r="MMY45" s="66"/>
      <c r="MNA45" s="66"/>
      <c r="MNB45" s="66"/>
      <c r="MNC45" s="66"/>
      <c r="MND45" s="66"/>
      <c r="MNE45" s="66"/>
      <c r="MNF45" s="66"/>
      <c r="MNX45" s="66"/>
      <c r="MNY45" s="66"/>
      <c r="MOB45" s="66"/>
      <c r="MOE45" s="66"/>
      <c r="MOG45" s="66"/>
      <c r="MOI45" s="66"/>
      <c r="MOL45" s="66"/>
      <c r="MOO45" s="66"/>
      <c r="MOR45" s="66"/>
      <c r="MOV45" s="66"/>
      <c r="MOY45" s="66"/>
      <c r="MPB45" s="66"/>
      <c r="MPJ45" s="66"/>
      <c r="MPV45" s="66"/>
      <c r="MPW45" s="66"/>
      <c r="MPX45" s="66"/>
      <c r="MPY45" s="66"/>
      <c r="MPZ45" s="66"/>
      <c r="MQA45" s="66"/>
      <c r="MQB45" s="66"/>
      <c r="MQC45" s="66"/>
      <c r="MQD45" s="66"/>
      <c r="MQE45" s="66"/>
      <c r="MQF45" s="66"/>
      <c r="MQG45" s="66"/>
      <c r="MQH45" s="66"/>
      <c r="MQI45" s="66"/>
      <c r="MQJ45" s="66"/>
      <c r="MQK45" s="66"/>
      <c r="MQL45" s="66"/>
      <c r="MQM45" s="66"/>
      <c r="MQN45" s="66"/>
      <c r="MQO45" s="66"/>
      <c r="MQP45" s="66"/>
      <c r="MQQ45" s="66"/>
      <c r="MQR45" s="66"/>
      <c r="MQS45" s="66"/>
      <c r="MQT45" s="66"/>
      <c r="MQU45" s="66"/>
      <c r="MQW45" s="66"/>
      <c r="MQX45" s="66"/>
      <c r="MQY45" s="66"/>
      <c r="MQZ45" s="66"/>
      <c r="MRA45" s="66"/>
      <c r="MRB45" s="66"/>
      <c r="MRC45" s="66"/>
      <c r="MRD45" s="66"/>
      <c r="MRE45" s="66"/>
      <c r="MRF45" s="66"/>
      <c r="MRG45" s="66"/>
      <c r="MRH45" s="66"/>
      <c r="MRI45" s="66"/>
      <c r="MRL45" s="66"/>
      <c r="MRO45" s="66"/>
      <c r="MRR45" s="66"/>
      <c r="MRU45" s="66"/>
      <c r="MRX45" s="66"/>
      <c r="MSA45" s="66"/>
      <c r="MSJ45" s="66"/>
      <c r="MSM45" s="66"/>
      <c r="MSP45" s="66"/>
      <c r="MSS45" s="66"/>
      <c r="MTB45" s="66"/>
      <c r="MTH45" s="66"/>
      <c r="MTK45" s="66"/>
      <c r="MTN45" s="66"/>
      <c r="MTQ45" s="66"/>
      <c r="MTW45" s="66"/>
      <c r="MUF45" s="66"/>
      <c r="MUH45" s="66"/>
      <c r="MUI45" s="66"/>
      <c r="MUK45" s="66"/>
      <c r="MUN45" s="66"/>
      <c r="MUQ45" s="66"/>
      <c r="MUT45" s="66"/>
      <c r="MUW45" s="66"/>
      <c r="MUZ45" s="66"/>
      <c r="MVB45" s="66"/>
      <c r="MVD45" s="66"/>
      <c r="MVG45" s="66"/>
      <c r="MVJ45" s="66"/>
      <c r="MVM45" s="66"/>
      <c r="MVP45" s="66"/>
      <c r="MVS45" s="66"/>
      <c r="MVV45" s="66"/>
      <c r="MVY45" s="66"/>
      <c r="MWA45" s="66"/>
      <c r="MWD45" s="66"/>
      <c r="MWJ45" s="66"/>
      <c r="MWP45" s="66"/>
      <c r="MWS45" s="66"/>
      <c r="MWU45" s="66"/>
      <c r="MWW45" s="66"/>
      <c r="MWX45" s="66"/>
      <c r="MWY45" s="66"/>
      <c r="MWZ45" s="66"/>
      <c r="MXA45" s="66"/>
      <c r="MXB45" s="66"/>
      <c r="MXT45" s="66"/>
      <c r="MXU45" s="66"/>
      <c r="MXX45" s="66"/>
      <c r="MYA45" s="66"/>
      <c r="MYC45" s="66"/>
      <c r="MYE45" s="66"/>
      <c r="MYH45" s="66"/>
      <c r="MYK45" s="66"/>
      <c r="MYN45" s="66"/>
      <c r="MYR45" s="66"/>
      <c r="MYU45" s="66"/>
      <c r="MYX45" s="66"/>
      <c r="MZF45" s="66"/>
      <c r="MZR45" s="66"/>
      <c r="MZS45" s="66"/>
      <c r="MZT45" s="66"/>
      <c r="MZU45" s="66"/>
      <c r="MZV45" s="66"/>
      <c r="MZW45" s="66"/>
      <c r="MZX45" s="66"/>
      <c r="MZY45" s="66"/>
      <c r="MZZ45" s="66"/>
      <c r="NAA45" s="66"/>
      <c r="NAB45" s="66"/>
      <c r="NAC45" s="66"/>
      <c r="NAD45" s="66"/>
      <c r="NAE45" s="66"/>
      <c r="NAF45" s="66"/>
      <c r="NAG45" s="66"/>
      <c r="NAH45" s="66"/>
      <c r="NAI45" s="66"/>
      <c r="NAJ45" s="66"/>
      <c r="NAK45" s="66"/>
      <c r="NAL45" s="66"/>
      <c r="NAM45" s="66"/>
      <c r="NAN45" s="66"/>
      <c r="NAO45" s="66"/>
      <c r="NAP45" s="66"/>
      <c r="NAQ45" s="66"/>
      <c r="NAS45" s="66"/>
      <c r="NAT45" s="66"/>
      <c r="NAU45" s="66"/>
      <c r="NAV45" s="66"/>
      <c r="NAW45" s="66"/>
      <c r="NAX45" s="66"/>
      <c r="NAY45" s="66"/>
      <c r="NAZ45" s="66"/>
      <c r="NBA45" s="66"/>
      <c r="NBB45" s="66"/>
      <c r="NBC45" s="66"/>
      <c r="NBD45" s="66"/>
      <c r="NBE45" s="66"/>
      <c r="NBH45" s="66"/>
      <c r="NBK45" s="66"/>
      <c r="NBN45" s="66"/>
      <c r="NBQ45" s="66"/>
      <c r="NBT45" s="66"/>
      <c r="NBW45" s="66"/>
      <c r="NCF45" s="66"/>
      <c r="NCI45" s="66"/>
      <c r="NCL45" s="66"/>
      <c r="NCO45" s="66"/>
      <c r="NCX45" s="66"/>
      <c r="NDD45" s="66"/>
      <c r="NDG45" s="66"/>
      <c r="NDJ45" s="66"/>
      <c r="NDM45" s="66"/>
      <c r="NDS45" s="66"/>
      <c r="NEB45" s="66"/>
      <c r="NED45" s="66"/>
      <c r="NEE45" s="66"/>
      <c r="NEG45" s="66"/>
      <c r="NEJ45" s="66"/>
      <c r="NEM45" s="66"/>
      <c r="NEP45" s="66"/>
      <c r="NES45" s="66"/>
      <c r="NEV45" s="66"/>
      <c r="NEX45" s="66"/>
      <c r="NEZ45" s="66"/>
      <c r="NFC45" s="66"/>
      <c r="NFF45" s="66"/>
      <c r="NFI45" s="66"/>
      <c r="NFL45" s="66"/>
      <c r="NFO45" s="66"/>
      <c r="NFR45" s="66"/>
      <c r="NFU45" s="66"/>
      <c r="NFW45" s="66"/>
      <c r="NFZ45" s="66"/>
      <c r="NGF45" s="66"/>
      <c r="NGL45" s="66"/>
      <c r="NGO45" s="66"/>
      <c r="NGQ45" s="66"/>
      <c r="NGS45" s="66"/>
      <c r="NGT45" s="66"/>
      <c r="NGU45" s="66"/>
      <c r="NGV45" s="66"/>
      <c r="NGW45" s="66"/>
      <c r="NGX45" s="66"/>
      <c r="NHP45" s="66"/>
      <c r="NHQ45" s="66"/>
      <c r="NHT45" s="66"/>
      <c r="NHW45" s="66"/>
      <c r="NHY45" s="66"/>
      <c r="NIA45" s="66"/>
      <c r="NID45" s="66"/>
      <c r="NIG45" s="66"/>
      <c r="NIJ45" s="66"/>
      <c r="NIN45" s="66"/>
      <c r="NIQ45" s="66"/>
      <c r="NIT45" s="66"/>
      <c r="NJB45" s="66"/>
      <c r="NJN45" s="66"/>
      <c r="NJO45" s="66"/>
      <c r="NJP45" s="66"/>
      <c r="NJQ45" s="66"/>
      <c r="NJR45" s="66"/>
      <c r="NJS45" s="66"/>
      <c r="NJT45" s="66"/>
      <c r="NJU45" s="66"/>
      <c r="NJV45" s="66"/>
      <c r="NJW45" s="66"/>
      <c r="NJX45" s="66"/>
      <c r="NJY45" s="66"/>
      <c r="NJZ45" s="66"/>
      <c r="NKA45" s="66"/>
      <c r="NKB45" s="66"/>
      <c r="NKC45" s="66"/>
      <c r="NKD45" s="66"/>
      <c r="NKE45" s="66"/>
      <c r="NKF45" s="66"/>
      <c r="NKG45" s="66"/>
      <c r="NKH45" s="66"/>
      <c r="NKI45" s="66"/>
      <c r="NKJ45" s="66"/>
      <c r="NKK45" s="66"/>
      <c r="NKL45" s="66"/>
      <c r="NKM45" s="66"/>
      <c r="NKO45" s="66"/>
      <c r="NKP45" s="66"/>
      <c r="NKQ45" s="66"/>
      <c r="NKR45" s="66"/>
      <c r="NKS45" s="66"/>
      <c r="NKT45" s="66"/>
      <c r="NKU45" s="66"/>
      <c r="NKV45" s="66"/>
      <c r="NKW45" s="66"/>
      <c r="NKX45" s="66"/>
      <c r="NKY45" s="66"/>
      <c r="NKZ45" s="66"/>
      <c r="NLA45" s="66"/>
      <c r="NLD45" s="66"/>
      <c r="NLG45" s="66"/>
      <c r="NLJ45" s="66"/>
      <c r="NLM45" s="66"/>
      <c r="NLP45" s="66"/>
      <c r="NLS45" s="66"/>
      <c r="NMB45" s="66"/>
      <c r="NME45" s="66"/>
      <c r="NMH45" s="66"/>
      <c r="NMK45" s="66"/>
      <c r="NMT45" s="66"/>
      <c r="NMZ45" s="66"/>
      <c r="NNC45" s="66"/>
      <c r="NNF45" s="66"/>
      <c r="NNI45" s="66"/>
      <c r="NNO45" s="66"/>
      <c r="NNX45" s="66"/>
      <c r="NNZ45" s="66"/>
      <c r="NOA45" s="66"/>
      <c r="NOC45" s="66"/>
      <c r="NOF45" s="66"/>
      <c r="NOI45" s="66"/>
      <c r="NOL45" s="66"/>
      <c r="NOO45" s="66"/>
      <c r="NOR45" s="66"/>
      <c r="NOT45" s="66"/>
      <c r="NOV45" s="66"/>
      <c r="NOY45" s="66"/>
      <c r="NPB45" s="66"/>
      <c r="NPE45" s="66"/>
      <c r="NPH45" s="66"/>
      <c r="NPK45" s="66"/>
      <c r="NPN45" s="66"/>
      <c r="NPQ45" s="66"/>
      <c r="NPS45" s="66"/>
      <c r="NPV45" s="66"/>
      <c r="NQB45" s="66"/>
      <c r="NQH45" s="66"/>
      <c r="NQK45" s="66"/>
      <c r="NQM45" s="66"/>
      <c r="NQO45" s="66"/>
      <c r="NQP45" s="66"/>
      <c r="NQQ45" s="66"/>
      <c r="NQR45" s="66"/>
      <c r="NQS45" s="66"/>
      <c r="NQT45" s="66"/>
      <c r="NRL45" s="66"/>
      <c r="NRM45" s="66"/>
      <c r="NRP45" s="66"/>
      <c r="NRS45" s="66"/>
      <c r="NRU45" s="66"/>
      <c r="NRW45" s="66"/>
      <c r="NRZ45" s="66"/>
      <c r="NSC45" s="66"/>
      <c r="NSF45" s="66"/>
      <c r="NSJ45" s="66"/>
      <c r="NSM45" s="66"/>
      <c r="NSP45" s="66"/>
      <c r="NSX45" s="66"/>
      <c r="NTJ45" s="66"/>
      <c r="NTK45" s="66"/>
      <c r="NTL45" s="66"/>
      <c r="NTM45" s="66"/>
      <c r="NTN45" s="66"/>
      <c r="NTO45" s="66"/>
      <c r="NTP45" s="66"/>
      <c r="NTQ45" s="66"/>
      <c r="NTR45" s="66"/>
      <c r="NTS45" s="66"/>
      <c r="NTT45" s="66"/>
      <c r="NTU45" s="66"/>
      <c r="NTV45" s="66"/>
      <c r="NTW45" s="66"/>
      <c r="NTX45" s="66"/>
      <c r="NTY45" s="66"/>
      <c r="NTZ45" s="66"/>
      <c r="NUA45" s="66"/>
      <c r="NUB45" s="66"/>
      <c r="NUC45" s="66"/>
      <c r="NUD45" s="66"/>
      <c r="NUE45" s="66"/>
      <c r="NUF45" s="66"/>
      <c r="NUG45" s="66"/>
      <c r="NUH45" s="66"/>
      <c r="NUI45" s="66"/>
      <c r="NUK45" s="66"/>
      <c r="NUL45" s="66"/>
      <c r="NUM45" s="66"/>
      <c r="NUN45" s="66"/>
      <c r="NUO45" s="66"/>
      <c r="NUP45" s="66"/>
      <c r="NUQ45" s="66"/>
      <c r="NUR45" s="66"/>
      <c r="NUS45" s="66"/>
      <c r="NUT45" s="66"/>
      <c r="NUU45" s="66"/>
      <c r="NUV45" s="66"/>
      <c r="NUW45" s="66"/>
      <c r="NUZ45" s="66"/>
      <c r="NVC45" s="66"/>
      <c r="NVF45" s="66"/>
      <c r="NVI45" s="66"/>
      <c r="NVL45" s="66"/>
      <c r="NVO45" s="66"/>
      <c r="NVX45" s="66"/>
      <c r="NWA45" s="66"/>
      <c r="NWD45" s="66"/>
      <c r="NWG45" s="66"/>
      <c r="NWP45" s="66"/>
      <c r="NWV45" s="66"/>
      <c r="NWY45" s="66"/>
      <c r="NXB45" s="66"/>
      <c r="NXE45" s="66"/>
      <c r="NXK45" s="66"/>
      <c r="NXT45" s="66"/>
      <c r="NXV45" s="66"/>
      <c r="NXW45" s="66"/>
      <c r="NXY45" s="66"/>
      <c r="NYB45" s="66"/>
      <c r="NYE45" s="66"/>
      <c r="NYH45" s="66"/>
      <c r="NYK45" s="66"/>
      <c r="NYN45" s="66"/>
      <c r="NYP45" s="66"/>
      <c r="NYR45" s="66"/>
      <c r="NYU45" s="66"/>
      <c r="NYX45" s="66"/>
      <c r="NZA45" s="66"/>
      <c r="NZD45" s="66"/>
      <c r="NZG45" s="66"/>
      <c r="NZJ45" s="66"/>
      <c r="NZM45" s="66"/>
      <c r="NZO45" s="66"/>
      <c r="NZR45" s="66"/>
      <c r="NZX45" s="66"/>
      <c r="OAD45" s="66"/>
      <c r="OAG45" s="66"/>
      <c r="OAI45" s="66"/>
      <c r="OAK45" s="66"/>
      <c r="OAL45" s="66"/>
      <c r="OAM45" s="66"/>
      <c r="OAN45" s="66"/>
      <c r="OAO45" s="66"/>
      <c r="OAP45" s="66"/>
      <c r="OBH45" s="66"/>
      <c r="OBI45" s="66"/>
      <c r="OBL45" s="66"/>
      <c r="OBO45" s="66"/>
      <c r="OBQ45" s="66"/>
      <c r="OBS45" s="66"/>
      <c r="OBV45" s="66"/>
      <c r="OBY45" s="66"/>
      <c r="OCB45" s="66"/>
      <c r="OCF45" s="66"/>
      <c r="OCI45" s="66"/>
      <c r="OCL45" s="66"/>
      <c r="OCT45" s="66"/>
      <c r="ODF45" s="66"/>
      <c r="ODG45" s="66"/>
      <c r="ODH45" s="66"/>
      <c r="ODI45" s="66"/>
      <c r="ODJ45" s="66"/>
      <c r="ODK45" s="66"/>
      <c r="ODL45" s="66"/>
      <c r="ODM45" s="66"/>
      <c r="ODN45" s="66"/>
      <c r="ODO45" s="66"/>
      <c r="ODP45" s="66"/>
      <c r="ODQ45" s="66"/>
      <c r="ODR45" s="66"/>
      <c r="ODS45" s="66"/>
      <c r="ODT45" s="66"/>
      <c r="ODU45" s="66"/>
      <c r="ODV45" s="66"/>
      <c r="ODW45" s="66"/>
      <c r="ODX45" s="66"/>
      <c r="ODY45" s="66"/>
      <c r="ODZ45" s="66"/>
      <c r="OEA45" s="66"/>
      <c r="OEB45" s="66"/>
      <c r="OEC45" s="66"/>
      <c r="OED45" s="66"/>
      <c r="OEE45" s="66"/>
      <c r="OEG45" s="66"/>
      <c r="OEH45" s="66"/>
      <c r="OEI45" s="66"/>
      <c r="OEJ45" s="66"/>
      <c r="OEK45" s="66"/>
      <c r="OEL45" s="66"/>
      <c r="OEM45" s="66"/>
      <c r="OEN45" s="66"/>
      <c r="OEO45" s="66"/>
      <c r="OEP45" s="66"/>
      <c r="OEQ45" s="66"/>
      <c r="OER45" s="66"/>
      <c r="OES45" s="66"/>
      <c r="OEV45" s="66"/>
      <c r="OEY45" s="66"/>
      <c r="OFB45" s="66"/>
      <c r="OFE45" s="66"/>
      <c r="OFH45" s="66"/>
      <c r="OFK45" s="66"/>
      <c r="OFT45" s="66"/>
      <c r="OFW45" s="66"/>
      <c r="OFZ45" s="66"/>
      <c r="OGC45" s="66"/>
      <c r="OGL45" s="66"/>
      <c r="OGR45" s="66"/>
      <c r="OGU45" s="66"/>
      <c r="OGX45" s="66"/>
      <c r="OHA45" s="66"/>
      <c r="OHG45" s="66"/>
      <c r="OHP45" s="66"/>
      <c r="OHR45" s="66"/>
      <c r="OHS45" s="66"/>
      <c r="OHU45" s="66"/>
      <c r="OHX45" s="66"/>
      <c r="OIA45" s="66"/>
      <c r="OID45" s="66"/>
      <c r="OIG45" s="66"/>
      <c r="OIJ45" s="66"/>
      <c r="OIL45" s="66"/>
      <c r="OIN45" s="66"/>
      <c r="OIQ45" s="66"/>
      <c r="OIT45" s="66"/>
      <c r="OIW45" s="66"/>
      <c r="OIZ45" s="66"/>
      <c r="OJC45" s="66"/>
      <c r="OJF45" s="66"/>
      <c r="OJI45" s="66"/>
      <c r="OJK45" s="66"/>
      <c r="OJN45" s="66"/>
      <c r="OJT45" s="66"/>
      <c r="OJZ45" s="66"/>
      <c r="OKC45" s="66"/>
      <c r="OKE45" s="66"/>
      <c r="OKG45" s="66"/>
      <c r="OKH45" s="66"/>
      <c r="OKI45" s="66"/>
      <c r="OKJ45" s="66"/>
      <c r="OKK45" s="66"/>
      <c r="OKL45" s="66"/>
      <c r="OLD45" s="66"/>
      <c r="OLE45" s="66"/>
      <c r="OLH45" s="66"/>
      <c r="OLK45" s="66"/>
      <c r="OLM45" s="66"/>
      <c r="OLO45" s="66"/>
      <c r="OLR45" s="66"/>
      <c r="OLU45" s="66"/>
      <c r="OLX45" s="66"/>
      <c r="OMB45" s="66"/>
      <c r="OME45" s="66"/>
      <c r="OMH45" s="66"/>
      <c r="OMP45" s="66"/>
      <c r="ONB45" s="66"/>
      <c r="ONC45" s="66"/>
      <c r="OND45" s="66"/>
      <c r="ONE45" s="66"/>
      <c r="ONF45" s="66"/>
      <c r="ONG45" s="66"/>
      <c r="ONH45" s="66"/>
      <c r="ONI45" s="66"/>
      <c r="ONJ45" s="66"/>
      <c r="ONK45" s="66"/>
      <c r="ONL45" s="66"/>
      <c r="ONM45" s="66"/>
      <c r="ONN45" s="66"/>
      <c r="ONO45" s="66"/>
      <c r="ONP45" s="66"/>
      <c r="ONQ45" s="66"/>
      <c r="ONR45" s="66"/>
      <c r="ONS45" s="66"/>
      <c r="ONT45" s="66"/>
      <c r="ONU45" s="66"/>
      <c r="ONV45" s="66"/>
      <c r="ONW45" s="66"/>
      <c r="ONX45" s="66"/>
      <c r="ONY45" s="66"/>
      <c r="ONZ45" s="66"/>
      <c r="OOA45" s="66"/>
      <c r="OOC45" s="66"/>
      <c r="OOD45" s="66"/>
      <c r="OOE45" s="66"/>
      <c r="OOF45" s="66"/>
      <c r="OOG45" s="66"/>
      <c r="OOH45" s="66"/>
      <c r="OOI45" s="66"/>
      <c r="OOJ45" s="66"/>
      <c r="OOK45" s="66"/>
      <c r="OOL45" s="66"/>
      <c r="OOM45" s="66"/>
      <c r="OON45" s="66"/>
      <c r="OOO45" s="66"/>
      <c r="OOR45" s="66"/>
      <c r="OOU45" s="66"/>
      <c r="OOX45" s="66"/>
      <c r="OPA45" s="66"/>
      <c r="OPD45" s="66"/>
      <c r="OPG45" s="66"/>
      <c r="OPP45" s="66"/>
      <c r="OPS45" s="66"/>
      <c r="OPV45" s="66"/>
      <c r="OPY45" s="66"/>
      <c r="OQH45" s="66"/>
      <c r="OQN45" s="66"/>
      <c r="OQQ45" s="66"/>
      <c r="OQT45" s="66"/>
      <c r="OQW45" s="66"/>
      <c r="ORC45" s="66"/>
      <c r="ORL45" s="66"/>
      <c r="ORN45" s="66"/>
      <c r="ORO45" s="66"/>
      <c r="ORQ45" s="66"/>
      <c r="ORT45" s="66"/>
      <c r="ORW45" s="66"/>
      <c r="ORZ45" s="66"/>
      <c r="OSC45" s="66"/>
      <c r="OSF45" s="66"/>
      <c r="OSH45" s="66"/>
      <c r="OSJ45" s="66"/>
      <c r="OSM45" s="66"/>
      <c r="OSP45" s="66"/>
      <c r="OSS45" s="66"/>
      <c r="OSV45" s="66"/>
      <c r="OSY45" s="66"/>
      <c r="OTB45" s="66"/>
      <c r="OTE45" s="66"/>
      <c r="OTG45" s="66"/>
      <c r="OTJ45" s="66"/>
      <c r="OTP45" s="66"/>
      <c r="OTV45" s="66"/>
      <c r="OTY45" s="66"/>
      <c r="OUA45" s="66"/>
      <c r="OUC45" s="66"/>
      <c r="OUD45" s="66"/>
      <c r="OUE45" s="66"/>
      <c r="OUF45" s="66"/>
      <c r="OUG45" s="66"/>
      <c r="OUH45" s="66"/>
      <c r="OUZ45" s="66"/>
      <c r="OVA45" s="66"/>
      <c r="OVD45" s="66"/>
      <c r="OVG45" s="66"/>
      <c r="OVI45" s="66"/>
      <c r="OVK45" s="66"/>
      <c r="OVN45" s="66"/>
      <c r="OVQ45" s="66"/>
      <c r="OVT45" s="66"/>
      <c r="OVX45" s="66"/>
      <c r="OWA45" s="66"/>
      <c r="OWD45" s="66"/>
      <c r="OWL45" s="66"/>
      <c r="OWX45" s="66"/>
      <c r="OWY45" s="66"/>
      <c r="OWZ45" s="66"/>
      <c r="OXA45" s="66"/>
      <c r="OXB45" s="66"/>
      <c r="OXC45" s="66"/>
      <c r="OXD45" s="66"/>
      <c r="OXE45" s="66"/>
      <c r="OXF45" s="66"/>
      <c r="OXG45" s="66"/>
      <c r="OXH45" s="66"/>
      <c r="OXI45" s="66"/>
      <c r="OXJ45" s="66"/>
      <c r="OXK45" s="66"/>
      <c r="OXL45" s="66"/>
      <c r="OXM45" s="66"/>
      <c r="OXN45" s="66"/>
      <c r="OXO45" s="66"/>
      <c r="OXP45" s="66"/>
      <c r="OXQ45" s="66"/>
      <c r="OXR45" s="66"/>
      <c r="OXS45" s="66"/>
      <c r="OXT45" s="66"/>
      <c r="OXU45" s="66"/>
      <c r="OXV45" s="66"/>
      <c r="OXW45" s="66"/>
      <c r="OXY45" s="66"/>
      <c r="OXZ45" s="66"/>
      <c r="OYA45" s="66"/>
      <c r="OYB45" s="66"/>
      <c r="OYC45" s="66"/>
      <c r="OYD45" s="66"/>
      <c r="OYE45" s="66"/>
      <c r="OYF45" s="66"/>
      <c r="OYG45" s="66"/>
      <c r="OYH45" s="66"/>
      <c r="OYI45" s="66"/>
      <c r="OYJ45" s="66"/>
      <c r="OYK45" s="66"/>
      <c r="OYN45" s="66"/>
      <c r="OYQ45" s="66"/>
      <c r="OYT45" s="66"/>
      <c r="OYW45" s="66"/>
      <c r="OYZ45" s="66"/>
      <c r="OZC45" s="66"/>
      <c r="OZL45" s="66"/>
      <c r="OZO45" s="66"/>
      <c r="OZR45" s="66"/>
      <c r="OZU45" s="66"/>
      <c r="PAD45" s="66"/>
      <c r="PAJ45" s="66"/>
      <c r="PAM45" s="66"/>
      <c r="PAP45" s="66"/>
      <c r="PAS45" s="66"/>
      <c r="PAY45" s="66"/>
      <c r="PBH45" s="66"/>
      <c r="PBJ45" s="66"/>
      <c r="PBK45" s="66"/>
      <c r="PBM45" s="66"/>
      <c r="PBP45" s="66"/>
      <c r="PBS45" s="66"/>
      <c r="PBV45" s="66"/>
      <c r="PBY45" s="66"/>
      <c r="PCB45" s="66"/>
      <c r="PCD45" s="66"/>
      <c r="PCF45" s="66"/>
      <c r="PCI45" s="66"/>
      <c r="PCL45" s="66"/>
      <c r="PCO45" s="66"/>
      <c r="PCR45" s="66"/>
      <c r="PCU45" s="66"/>
      <c r="PCX45" s="66"/>
      <c r="PDA45" s="66"/>
      <c r="PDC45" s="66"/>
      <c r="PDF45" s="66"/>
      <c r="PDL45" s="66"/>
      <c r="PDR45" s="66"/>
      <c r="PDU45" s="66"/>
      <c r="PDW45" s="66"/>
      <c r="PDY45" s="66"/>
      <c r="PDZ45" s="66"/>
      <c r="PEA45" s="66"/>
      <c r="PEB45" s="66"/>
      <c r="PEC45" s="66"/>
      <c r="PED45" s="66"/>
      <c r="PEV45" s="66"/>
      <c r="PEW45" s="66"/>
      <c r="PEZ45" s="66"/>
      <c r="PFC45" s="66"/>
      <c r="PFE45" s="66"/>
      <c r="PFG45" s="66"/>
      <c r="PFJ45" s="66"/>
      <c r="PFM45" s="66"/>
      <c r="PFP45" s="66"/>
      <c r="PFT45" s="66"/>
      <c r="PFW45" s="66"/>
      <c r="PFZ45" s="66"/>
      <c r="PGH45" s="66"/>
      <c r="PGT45" s="66"/>
      <c r="PGU45" s="66"/>
      <c r="PGV45" s="66"/>
      <c r="PGW45" s="66"/>
      <c r="PGX45" s="66"/>
      <c r="PGY45" s="66"/>
      <c r="PGZ45" s="66"/>
      <c r="PHA45" s="66"/>
      <c r="PHB45" s="66"/>
      <c r="PHC45" s="66"/>
      <c r="PHD45" s="66"/>
      <c r="PHE45" s="66"/>
      <c r="PHF45" s="66"/>
      <c r="PHG45" s="66"/>
      <c r="PHH45" s="66"/>
      <c r="PHI45" s="66"/>
      <c r="PHJ45" s="66"/>
      <c r="PHK45" s="66"/>
      <c r="PHL45" s="66"/>
      <c r="PHM45" s="66"/>
      <c r="PHN45" s="66"/>
      <c r="PHO45" s="66"/>
      <c r="PHP45" s="66"/>
      <c r="PHQ45" s="66"/>
      <c r="PHR45" s="66"/>
      <c r="PHS45" s="66"/>
      <c r="PHU45" s="66"/>
      <c r="PHV45" s="66"/>
      <c r="PHW45" s="66"/>
      <c r="PHX45" s="66"/>
      <c r="PHY45" s="66"/>
      <c r="PHZ45" s="66"/>
      <c r="PIA45" s="66"/>
      <c r="PIB45" s="66"/>
      <c r="PIC45" s="66"/>
      <c r="PID45" s="66"/>
      <c r="PIE45" s="66"/>
      <c r="PIF45" s="66"/>
      <c r="PIG45" s="66"/>
      <c r="PIJ45" s="66"/>
      <c r="PIM45" s="66"/>
      <c r="PIP45" s="66"/>
      <c r="PIS45" s="66"/>
      <c r="PIV45" s="66"/>
      <c r="PIY45" s="66"/>
      <c r="PJH45" s="66"/>
      <c r="PJK45" s="66"/>
      <c r="PJN45" s="66"/>
      <c r="PJQ45" s="66"/>
      <c r="PJZ45" s="66"/>
      <c r="PKF45" s="66"/>
      <c r="PKI45" s="66"/>
      <c r="PKL45" s="66"/>
      <c r="PKO45" s="66"/>
      <c r="PKU45" s="66"/>
      <c r="PLD45" s="66"/>
      <c r="PLF45" s="66"/>
      <c r="PLG45" s="66"/>
      <c r="PLI45" s="66"/>
      <c r="PLL45" s="66"/>
      <c r="PLO45" s="66"/>
      <c r="PLR45" s="66"/>
      <c r="PLU45" s="66"/>
      <c r="PLX45" s="66"/>
      <c r="PLZ45" s="66"/>
      <c r="PMB45" s="66"/>
      <c r="PME45" s="66"/>
      <c r="PMH45" s="66"/>
      <c r="PMK45" s="66"/>
      <c r="PMN45" s="66"/>
      <c r="PMQ45" s="66"/>
      <c r="PMT45" s="66"/>
      <c r="PMW45" s="66"/>
      <c r="PMY45" s="66"/>
      <c r="PNB45" s="66"/>
      <c r="PNH45" s="66"/>
      <c r="PNN45" s="66"/>
      <c r="PNQ45" s="66"/>
      <c r="PNS45" s="66"/>
      <c r="PNU45" s="66"/>
      <c r="PNV45" s="66"/>
      <c r="PNW45" s="66"/>
      <c r="PNX45" s="66"/>
      <c r="PNY45" s="66"/>
      <c r="PNZ45" s="66"/>
      <c r="POR45" s="66"/>
      <c r="POS45" s="66"/>
      <c r="POV45" s="66"/>
      <c r="POY45" s="66"/>
      <c r="PPA45" s="66"/>
      <c r="PPC45" s="66"/>
      <c r="PPF45" s="66"/>
      <c r="PPI45" s="66"/>
      <c r="PPL45" s="66"/>
      <c r="PPP45" s="66"/>
      <c r="PPS45" s="66"/>
      <c r="PPV45" s="66"/>
      <c r="PQD45" s="66"/>
      <c r="PQP45" s="66"/>
      <c r="PQQ45" s="66"/>
      <c r="PQR45" s="66"/>
      <c r="PQS45" s="66"/>
      <c r="PQT45" s="66"/>
      <c r="PQU45" s="66"/>
      <c r="PQV45" s="66"/>
      <c r="PQW45" s="66"/>
      <c r="PQX45" s="66"/>
      <c r="PQY45" s="66"/>
      <c r="PQZ45" s="66"/>
      <c r="PRA45" s="66"/>
      <c r="PRB45" s="66"/>
      <c r="PRC45" s="66"/>
      <c r="PRD45" s="66"/>
      <c r="PRE45" s="66"/>
      <c r="PRF45" s="66"/>
      <c r="PRG45" s="66"/>
      <c r="PRH45" s="66"/>
      <c r="PRI45" s="66"/>
      <c r="PRJ45" s="66"/>
      <c r="PRK45" s="66"/>
      <c r="PRL45" s="66"/>
      <c r="PRM45" s="66"/>
      <c r="PRN45" s="66"/>
      <c r="PRO45" s="66"/>
      <c r="PRQ45" s="66"/>
      <c r="PRR45" s="66"/>
      <c r="PRS45" s="66"/>
      <c r="PRT45" s="66"/>
      <c r="PRU45" s="66"/>
      <c r="PRV45" s="66"/>
      <c r="PRW45" s="66"/>
      <c r="PRX45" s="66"/>
      <c r="PRY45" s="66"/>
      <c r="PRZ45" s="66"/>
      <c r="PSA45" s="66"/>
      <c r="PSB45" s="66"/>
      <c r="PSC45" s="66"/>
      <c r="PSF45" s="66"/>
      <c r="PSI45" s="66"/>
      <c r="PSL45" s="66"/>
      <c r="PSO45" s="66"/>
      <c r="PSR45" s="66"/>
      <c r="PSU45" s="66"/>
      <c r="PTD45" s="66"/>
      <c r="PTG45" s="66"/>
      <c r="PTJ45" s="66"/>
      <c r="PTM45" s="66"/>
      <c r="PTV45" s="66"/>
      <c r="PUB45" s="66"/>
      <c r="PUE45" s="66"/>
      <c r="PUH45" s="66"/>
      <c r="PUK45" s="66"/>
      <c r="PUQ45" s="66"/>
      <c r="PUZ45" s="66"/>
      <c r="PVB45" s="66"/>
      <c r="PVC45" s="66"/>
      <c r="PVE45" s="66"/>
      <c r="PVH45" s="66"/>
      <c r="PVK45" s="66"/>
      <c r="PVN45" s="66"/>
      <c r="PVQ45" s="66"/>
      <c r="PVT45" s="66"/>
      <c r="PVV45" s="66"/>
      <c r="PVX45" s="66"/>
      <c r="PWA45" s="66"/>
      <c r="PWD45" s="66"/>
      <c r="PWG45" s="66"/>
      <c r="PWJ45" s="66"/>
      <c r="PWM45" s="66"/>
      <c r="PWP45" s="66"/>
      <c r="PWS45" s="66"/>
      <c r="PWU45" s="66"/>
      <c r="PWX45" s="66"/>
      <c r="PXD45" s="66"/>
      <c r="PXJ45" s="66"/>
      <c r="PXM45" s="66"/>
      <c r="PXO45" s="66"/>
      <c r="PXQ45" s="66"/>
      <c r="PXR45" s="66"/>
      <c r="PXS45" s="66"/>
      <c r="PXT45" s="66"/>
      <c r="PXU45" s="66"/>
      <c r="PXV45" s="66"/>
      <c r="PYN45" s="66"/>
      <c r="PYO45" s="66"/>
      <c r="PYR45" s="66"/>
      <c r="PYU45" s="66"/>
      <c r="PYW45" s="66"/>
      <c r="PYY45" s="66"/>
      <c r="PZB45" s="66"/>
      <c r="PZE45" s="66"/>
      <c r="PZH45" s="66"/>
      <c r="PZL45" s="66"/>
      <c r="PZO45" s="66"/>
      <c r="PZR45" s="66"/>
      <c r="PZZ45" s="66"/>
      <c r="QAL45" s="66"/>
      <c r="QAM45" s="66"/>
      <c r="QAN45" s="66"/>
      <c r="QAO45" s="66"/>
      <c r="QAP45" s="66"/>
      <c r="QAQ45" s="66"/>
      <c r="QAR45" s="66"/>
      <c r="QAS45" s="66"/>
      <c r="QAT45" s="66"/>
      <c r="QAU45" s="66"/>
      <c r="QAV45" s="66"/>
      <c r="QAW45" s="66"/>
      <c r="QAX45" s="66"/>
      <c r="QAY45" s="66"/>
      <c r="QAZ45" s="66"/>
      <c r="QBA45" s="66"/>
      <c r="QBB45" s="66"/>
      <c r="QBC45" s="66"/>
      <c r="QBD45" s="66"/>
      <c r="QBE45" s="66"/>
      <c r="QBF45" s="66"/>
      <c r="QBG45" s="66"/>
      <c r="QBH45" s="66"/>
      <c r="QBI45" s="66"/>
      <c r="QBJ45" s="66"/>
      <c r="QBK45" s="66"/>
      <c r="QBM45" s="66"/>
      <c r="QBN45" s="66"/>
      <c r="QBO45" s="66"/>
      <c r="QBP45" s="66"/>
      <c r="QBQ45" s="66"/>
      <c r="QBR45" s="66"/>
      <c r="QBS45" s="66"/>
      <c r="QBT45" s="66"/>
      <c r="QBU45" s="66"/>
      <c r="QBV45" s="66"/>
      <c r="QBW45" s="66"/>
      <c r="QBX45" s="66"/>
      <c r="QBY45" s="66"/>
      <c r="QCB45" s="66"/>
      <c r="QCE45" s="66"/>
      <c r="QCH45" s="66"/>
      <c r="QCK45" s="66"/>
      <c r="QCN45" s="66"/>
      <c r="QCQ45" s="66"/>
      <c r="QCZ45" s="66"/>
      <c r="QDC45" s="66"/>
      <c r="QDF45" s="66"/>
      <c r="QDI45" s="66"/>
      <c r="QDR45" s="66"/>
      <c r="QDX45" s="66"/>
      <c r="QEA45" s="66"/>
      <c r="QED45" s="66"/>
      <c r="QEG45" s="66"/>
      <c r="QEM45" s="66"/>
      <c r="QEV45" s="66"/>
      <c r="QEX45" s="66"/>
      <c r="QEY45" s="66"/>
      <c r="QFA45" s="66"/>
      <c r="QFD45" s="66"/>
      <c r="QFG45" s="66"/>
      <c r="QFJ45" s="66"/>
      <c r="QFM45" s="66"/>
      <c r="QFP45" s="66"/>
      <c r="QFR45" s="66"/>
      <c r="QFT45" s="66"/>
      <c r="QFW45" s="66"/>
      <c r="QFZ45" s="66"/>
      <c r="QGC45" s="66"/>
      <c r="QGF45" s="66"/>
      <c r="QGI45" s="66"/>
      <c r="QGL45" s="66"/>
      <c r="QGO45" s="66"/>
      <c r="QGQ45" s="66"/>
      <c r="QGT45" s="66"/>
      <c r="QGZ45" s="66"/>
      <c r="QHF45" s="66"/>
      <c r="QHI45" s="66"/>
      <c r="QHK45" s="66"/>
      <c r="QHM45" s="66"/>
      <c r="QHN45" s="66"/>
      <c r="QHO45" s="66"/>
      <c r="QHP45" s="66"/>
      <c r="QHQ45" s="66"/>
      <c r="QHR45" s="66"/>
      <c r="QIJ45" s="66"/>
      <c r="QIK45" s="66"/>
      <c r="QIN45" s="66"/>
      <c r="QIQ45" s="66"/>
      <c r="QIS45" s="66"/>
      <c r="QIU45" s="66"/>
      <c r="QIX45" s="66"/>
      <c r="QJA45" s="66"/>
      <c r="QJD45" s="66"/>
      <c r="QJH45" s="66"/>
      <c r="QJK45" s="66"/>
      <c r="QJN45" s="66"/>
      <c r="QJV45" s="66"/>
      <c r="QKH45" s="66"/>
      <c r="QKI45" s="66"/>
      <c r="QKJ45" s="66"/>
      <c r="QKK45" s="66"/>
      <c r="QKL45" s="66"/>
      <c r="QKM45" s="66"/>
      <c r="QKN45" s="66"/>
      <c r="QKO45" s="66"/>
      <c r="QKP45" s="66"/>
      <c r="QKQ45" s="66"/>
      <c r="QKR45" s="66"/>
      <c r="QKS45" s="66"/>
      <c r="QKT45" s="66"/>
      <c r="QKU45" s="66"/>
      <c r="QKV45" s="66"/>
      <c r="QKW45" s="66"/>
      <c r="QKX45" s="66"/>
      <c r="QKY45" s="66"/>
      <c r="QKZ45" s="66"/>
      <c r="QLA45" s="66"/>
      <c r="QLB45" s="66"/>
      <c r="QLC45" s="66"/>
      <c r="QLD45" s="66"/>
      <c r="QLE45" s="66"/>
      <c r="QLF45" s="66"/>
      <c r="QLG45" s="66"/>
      <c r="QLI45" s="66"/>
      <c r="QLJ45" s="66"/>
      <c r="QLK45" s="66"/>
      <c r="QLL45" s="66"/>
      <c r="QLM45" s="66"/>
      <c r="QLN45" s="66"/>
      <c r="QLO45" s="66"/>
      <c r="QLP45" s="66"/>
      <c r="QLQ45" s="66"/>
      <c r="QLR45" s="66"/>
      <c r="QLS45" s="66"/>
      <c r="QLT45" s="66"/>
      <c r="QLU45" s="66"/>
      <c r="QLX45" s="66"/>
      <c r="QMA45" s="66"/>
      <c r="QMD45" s="66"/>
      <c r="QMG45" s="66"/>
      <c r="QMJ45" s="66"/>
      <c r="QMM45" s="66"/>
      <c r="QMV45" s="66"/>
      <c r="QMY45" s="66"/>
      <c r="QNB45" s="66"/>
      <c r="QNE45" s="66"/>
      <c r="QNN45" s="66"/>
      <c r="QNT45" s="66"/>
      <c r="QNW45" s="66"/>
      <c r="QNZ45" s="66"/>
      <c r="QOC45" s="66"/>
      <c r="QOI45" s="66"/>
      <c r="QOR45" s="66"/>
      <c r="QOT45" s="66"/>
      <c r="QOU45" s="66"/>
      <c r="QOW45" s="66"/>
      <c r="QOZ45" s="66"/>
      <c r="QPC45" s="66"/>
      <c r="QPF45" s="66"/>
      <c r="QPI45" s="66"/>
      <c r="QPL45" s="66"/>
      <c r="QPN45" s="66"/>
      <c r="QPP45" s="66"/>
      <c r="QPS45" s="66"/>
      <c r="QPV45" s="66"/>
      <c r="QPY45" s="66"/>
      <c r="QQB45" s="66"/>
      <c r="QQE45" s="66"/>
      <c r="QQH45" s="66"/>
      <c r="QQK45" s="66"/>
      <c r="QQM45" s="66"/>
      <c r="QQP45" s="66"/>
      <c r="QQV45" s="66"/>
      <c r="QRB45" s="66"/>
      <c r="QRE45" s="66"/>
      <c r="QRG45" s="66"/>
      <c r="QRI45" s="66"/>
      <c r="QRJ45" s="66"/>
      <c r="QRK45" s="66"/>
      <c r="QRL45" s="66"/>
      <c r="QRM45" s="66"/>
      <c r="QRN45" s="66"/>
      <c r="QSF45" s="66"/>
      <c r="QSG45" s="66"/>
      <c r="QSJ45" s="66"/>
      <c r="QSM45" s="66"/>
      <c r="QSO45" s="66"/>
      <c r="QSQ45" s="66"/>
      <c r="QST45" s="66"/>
      <c r="QSW45" s="66"/>
      <c r="QSZ45" s="66"/>
      <c r="QTD45" s="66"/>
      <c r="QTG45" s="66"/>
      <c r="QTJ45" s="66"/>
      <c r="QTR45" s="66"/>
      <c r="QUD45" s="66"/>
      <c r="QUE45" s="66"/>
      <c r="QUF45" s="66"/>
      <c r="QUG45" s="66"/>
      <c r="QUH45" s="66"/>
      <c r="QUI45" s="66"/>
      <c r="QUJ45" s="66"/>
      <c r="QUK45" s="66"/>
      <c r="QUL45" s="66"/>
      <c r="QUM45" s="66"/>
      <c r="QUN45" s="66"/>
      <c r="QUO45" s="66"/>
      <c r="QUP45" s="66"/>
      <c r="QUQ45" s="66"/>
      <c r="QUR45" s="66"/>
      <c r="QUS45" s="66"/>
      <c r="QUT45" s="66"/>
      <c r="QUU45" s="66"/>
      <c r="QUV45" s="66"/>
      <c r="QUW45" s="66"/>
      <c r="QUX45" s="66"/>
      <c r="QUY45" s="66"/>
      <c r="QUZ45" s="66"/>
      <c r="QVA45" s="66"/>
      <c r="QVB45" s="66"/>
      <c r="QVC45" s="66"/>
      <c r="QVE45" s="66"/>
      <c r="QVF45" s="66"/>
      <c r="QVG45" s="66"/>
      <c r="QVH45" s="66"/>
      <c r="QVI45" s="66"/>
      <c r="QVJ45" s="66"/>
      <c r="QVK45" s="66"/>
      <c r="QVL45" s="66"/>
      <c r="QVM45" s="66"/>
      <c r="QVN45" s="66"/>
      <c r="QVO45" s="66"/>
      <c r="QVP45" s="66"/>
      <c r="QVQ45" s="66"/>
      <c r="QVT45" s="66"/>
      <c r="QVW45" s="66"/>
      <c r="QVZ45" s="66"/>
      <c r="QWC45" s="66"/>
      <c r="QWF45" s="66"/>
      <c r="QWI45" s="66"/>
      <c r="QWR45" s="66"/>
      <c r="QWU45" s="66"/>
      <c r="QWX45" s="66"/>
      <c r="QXA45" s="66"/>
      <c r="QXJ45" s="66"/>
      <c r="QXP45" s="66"/>
      <c r="QXS45" s="66"/>
      <c r="QXV45" s="66"/>
      <c r="QXY45" s="66"/>
      <c r="QYE45" s="66"/>
      <c r="QYN45" s="66"/>
      <c r="QYP45" s="66"/>
      <c r="QYQ45" s="66"/>
      <c r="QYS45" s="66"/>
      <c r="QYV45" s="66"/>
      <c r="QYY45" s="66"/>
      <c r="QZB45" s="66"/>
      <c r="QZE45" s="66"/>
      <c r="QZH45" s="66"/>
      <c r="QZJ45" s="66"/>
      <c r="QZL45" s="66"/>
      <c r="QZO45" s="66"/>
      <c r="QZR45" s="66"/>
      <c r="QZU45" s="66"/>
      <c r="QZX45" s="66"/>
      <c r="RAA45" s="66"/>
      <c r="RAD45" s="66"/>
      <c r="RAG45" s="66"/>
      <c r="RAI45" s="66"/>
      <c r="RAL45" s="66"/>
      <c r="RAR45" s="66"/>
      <c r="RAX45" s="66"/>
      <c r="RBA45" s="66"/>
      <c r="RBC45" s="66"/>
      <c r="RBE45" s="66"/>
      <c r="RBF45" s="66"/>
      <c r="RBG45" s="66"/>
      <c r="RBH45" s="66"/>
      <c r="RBI45" s="66"/>
      <c r="RBJ45" s="66"/>
      <c r="RCB45" s="66"/>
      <c r="RCC45" s="66"/>
      <c r="RCF45" s="66"/>
      <c r="RCI45" s="66"/>
      <c r="RCK45" s="66"/>
      <c r="RCM45" s="66"/>
      <c r="RCP45" s="66"/>
      <c r="RCS45" s="66"/>
      <c r="RCV45" s="66"/>
      <c r="RCZ45" s="66"/>
      <c r="RDC45" s="66"/>
      <c r="RDF45" s="66"/>
      <c r="RDN45" s="66"/>
      <c r="RDZ45" s="66"/>
      <c r="REA45" s="66"/>
      <c r="REB45" s="66"/>
      <c r="REC45" s="66"/>
      <c r="RED45" s="66"/>
      <c r="REE45" s="66"/>
      <c r="REF45" s="66"/>
      <c r="REG45" s="66"/>
      <c r="REH45" s="66"/>
      <c r="REI45" s="66"/>
      <c r="REJ45" s="66"/>
      <c r="REK45" s="66"/>
      <c r="REL45" s="66"/>
      <c r="REM45" s="66"/>
      <c r="REN45" s="66"/>
      <c r="REO45" s="66"/>
      <c r="REP45" s="66"/>
      <c r="REQ45" s="66"/>
      <c r="RER45" s="66"/>
      <c r="RES45" s="66"/>
      <c r="RET45" s="66"/>
      <c r="REU45" s="66"/>
      <c r="REV45" s="66"/>
      <c r="REW45" s="66"/>
      <c r="REX45" s="66"/>
      <c r="REY45" s="66"/>
      <c r="RFA45" s="66"/>
      <c r="RFB45" s="66"/>
      <c r="RFC45" s="66"/>
      <c r="RFD45" s="66"/>
      <c r="RFE45" s="66"/>
      <c r="RFF45" s="66"/>
      <c r="RFG45" s="66"/>
      <c r="RFH45" s="66"/>
      <c r="RFI45" s="66"/>
      <c r="RFJ45" s="66"/>
      <c r="RFK45" s="66"/>
      <c r="RFL45" s="66"/>
      <c r="RFM45" s="66"/>
      <c r="RFP45" s="66"/>
      <c r="RFS45" s="66"/>
      <c r="RFV45" s="66"/>
      <c r="RFY45" s="66"/>
      <c r="RGB45" s="66"/>
      <c r="RGE45" s="66"/>
      <c r="RGN45" s="66"/>
      <c r="RGQ45" s="66"/>
      <c r="RGT45" s="66"/>
      <c r="RGW45" s="66"/>
      <c r="RHF45" s="66"/>
      <c r="RHL45" s="66"/>
      <c r="RHO45" s="66"/>
      <c r="RHR45" s="66"/>
      <c r="RHU45" s="66"/>
      <c r="RIA45" s="66"/>
      <c r="RIJ45" s="66"/>
      <c r="RIL45" s="66"/>
      <c r="RIM45" s="66"/>
      <c r="RIO45" s="66"/>
      <c r="RIR45" s="66"/>
      <c r="RIU45" s="66"/>
      <c r="RIX45" s="66"/>
      <c r="RJA45" s="66"/>
      <c r="RJD45" s="66"/>
      <c r="RJF45" s="66"/>
      <c r="RJH45" s="66"/>
      <c r="RJK45" s="66"/>
      <c r="RJN45" s="66"/>
      <c r="RJQ45" s="66"/>
      <c r="RJT45" s="66"/>
      <c r="RJW45" s="66"/>
      <c r="RJZ45" s="66"/>
      <c r="RKC45" s="66"/>
      <c r="RKE45" s="66"/>
      <c r="RKH45" s="66"/>
      <c r="RKN45" s="66"/>
      <c r="RKT45" s="66"/>
      <c r="RKW45" s="66"/>
      <c r="RKY45" s="66"/>
      <c r="RLA45" s="66"/>
      <c r="RLB45" s="66"/>
      <c r="RLC45" s="66"/>
      <c r="RLD45" s="66"/>
      <c r="RLE45" s="66"/>
      <c r="RLF45" s="66"/>
      <c r="RLX45" s="66"/>
      <c r="RLY45" s="66"/>
      <c r="RMB45" s="66"/>
      <c r="RME45" s="66"/>
      <c r="RMG45" s="66"/>
      <c r="RMI45" s="66"/>
      <c r="RML45" s="66"/>
      <c r="RMO45" s="66"/>
      <c r="RMR45" s="66"/>
      <c r="RMV45" s="66"/>
      <c r="RMY45" s="66"/>
      <c r="RNB45" s="66"/>
      <c r="RNJ45" s="66"/>
      <c r="RNV45" s="66"/>
      <c r="RNW45" s="66"/>
      <c r="RNX45" s="66"/>
      <c r="RNY45" s="66"/>
      <c r="RNZ45" s="66"/>
      <c r="ROA45" s="66"/>
      <c r="ROB45" s="66"/>
      <c r="ROC45" s="66"/>
      <c r="ROD45" s="66"/>
      <c r="ROE45" s="66"/>
      <c r="ROF45" s="66"/>
      <c r="ROG45" s="66"/>
      <c r="ROH45" s="66"/>
      <c r="ROI45" s="66"/>
      <c r="ROJ45" s="66"/>
      <c r="ROK45" s="66"/>
      <c r="ROL45" s="66"/>
      <c r="ROM45" s="66"/>
      <c r="RON45" s="66"/>
      <c r="ROO45" s="66"/>
      <c r="ROP45" s="66"/>
      <c r="ROQ45" s="66"/>
      <c r="ROR45" s="66"/>
      <c r="ROS45" s="66"/>
      <c r="ROT45" s="66"/>
      <c r="ROU45" s="66"/>
      <c r="ROW45" s="66"/>
      <c r="ROX45" s="66"/>
      <c r="ROY45" s="66"/>
      <c r="ROZ45" s="66"/>
      <c r="RPA45" s="66"/>
      <c r="RPB45" s="66"/>
      <c r="RPC45" s="66"/>
      <c r="RPD45" s="66"/>
      <c r="RPE45" s="66"/>
      <c r="RPF45" s="66"/>
      <c r="RPG45" s="66"/>
      <c r="RPH45" s="66"/>
      <c r="RPI45" s="66"/>
      <c r="RPL45" s="66"/>
      <c r="RPO45" s="66"/>
      <c r="RPR45" s="66"/>
      <c r="RPU45" s="66"/>
      <c r="RPX45" s="66"/>
      <c r="RQA45" s="66"/>
      <c r="RQJ45" s="66"/>
      <c r="RQM45" s="66"/>
      <c r="RQP45" s="66"/>
      <c r="RQS45" s="66"/>
      <c r="RRB45" s="66"/>
      <c r="RRH45" s="66"/>
      <c r="RRK45" s="66"/>
      <c r="RRN45" s="66"/>
      <c r="RRQ45" s="66"/>
      <c r="RRW45" s="66"/>
      <c r="RSF45" s="66"/>
      <c r="RSH45" s="66"/>
      <c r="RSI45" s="66"/>
      <c r="RSK45" s="66"/>
      <c r="RSN45" s="66"/>
      <c r="RSQ45" s="66"/>
      <c r="RST45" s="66"/>
      <c r="RSW45" s="66"/>
      <c r="RSZ45" s="66"/>
      <c r="RTB45" s="66"/>
      <c r="RTD45" s="66"/>
      <c r="RTG45" s="66"/>
      <c r="RTJ45" s="66"/>
      <c r="RTM45" s="66"/>
      <c r="RTP45" s="66"/>
      <c r="RTS45" s="66"/>
      <c r="RTV45" s="66"/>
      <c r="RTY45" s="66"/>
      <c r="RUA45" s="66"/>
      <c r="RUD45" s="66"/>
      <c r="RUJ45" s="66"/>
      <c r="RUP45" s="66"/>
      <c r="RUS45" s="66"/>
      <c r="RUU45" s="66"/>
      <c r="RUW45" s="66"/>
      <c r="RUX45" s="66"/>
      <c r="RUY45" s="66"/>
      <c r="RUZ45" s="66"/>
      <c r="RVA45" s="66"/>
      <c r="RVB45" s="66"/>
      <c r="RVT45" s="66"/>
      <c r="RVU45" s="66"/>
      <c r="RVX45" s="66"/>
      <c r="RWA45" s="66"/>
      <c r="RWC45" s="66"/>
      <c r="RWE45" s="66"/>
      <c r="RWH45" s="66"/>
      <c r="RWK45" s="66"/>
      <c r="RWN45" s="66"/>
      <c r="RWR45" s="66"/>
      <c r="RWU45" s="66"/>
      <c r="RWX45" s="66"/>
      <c r="RXF45" s="66"/>
      <c r="RXR45" s="66"/>
      <c r="RXS45" s="66"/>
      <c r="RXT45" s="66"/>
      <c r="RXU45" s="66"/>
      <c r="RXV45" s="66"/>
      <c r="RXW45" s="66"/>
      <c r="RXX45" s="66"/>
      <c r="RXY45" s="66"/>
      <c r="RXZ45" s="66"/>
      <c r="RYA45" s="66"/>
      <c r="RYB45" s="66"/>
      <c r="RYC45" s="66"/>
      <c r="RYD45" s="66"/>
      <c r="RYE45" s="66"/>
      <c r="RYF45" s="66"/>
      <c r="RYG45" s="66"/>
      <c r="RYH45" s="66"/>
      <c r="RYI45" s="66"/>
      <c r="RYJ45" s="66"/>
      <c r="RYK45" s="66"/>
      <c r="RYL45" s="66"/>
      <c r="RYM45" s="66"/>
      <c r="RYN45" s="66"/>
      <c r="RYO45" s="66"/>
      <c r="RYP45" s="66"/>
      <c r="RYQ45" s="66"/>
      <c r="RYS45" s="66"/>
      <c r="RYT45" s="66"/>
      <c r="RYU45" s="66"/>
      <c r="RYV45" s="66"/>
      <c r="RYW45" s="66"/>
      <c r="RYX45" s="66"/>
      <c r="RYY45" s="66"/>
      <c r="RYZ45" s="66"/>
      <c r="RZA45" s="66"/>
      <c r="RZB45" s="66"/>
      <c r="RZC45" s="66"/>
      <c r="RZD45" s="66"/>
      <c r="RZE45" s="66"/>
      <c r="RZH45" s="66"/>
      <c r="RZK45" s="66"/>
      <c r="RZN45" s="66"/>
      <c r="RZQ45" s="66"/>
      <c r="RZT45" s="66"/>
      <c r="RZW45" s="66"/>
      <c r="SAF45" s="66"/>
      <c r="SAI45" s="66"/>
      <c r="SAL45" s="66"/>
      <c r="SAO45" s="66"/>
      <c r="SAX45" s="66"/>
      <c r="SBD45" s="66"/>
      <c r="SBG45" s="66"/>
      <c r="SBJ45" s="66"/>
      <c r="SBM45" s="66"/>
      <c r="SBS45" s="66"/>
      <c r="SCB45" s="66"/>
      <c r="SCD45" s="66"/>
      <c r="SCE45" s="66"/>
      <c r="SCG45" s="66"/>
      <c r="SCJ45" s="66"/>
      <c r="SCM45" s="66"/>
      <c r="SCP45" s="66"/>
      <c r="SCS45" s="66"/>
      <c r="SCV45" s="66"/>
      <c r="SCX45" s="66"/>
      <c r="SCZ45" s="66"/>
      <c r="SDC45" s="66"/>
      <c r="SDF45" s="66"/>
      <c r="SDI45" s="66"/>
      <c r="SDL45" s="66"/>
      <c r="SDO45" s="66"/>
      <c r="SDR45" s="66"/>
      <c r="SDU45" s="66"/>
      <c r="SDW45" s="66"/>
      <c r="SDZ45" s="66"/>
      <c r="SEF45" s="66"/>
      <c r="SEL45" s="66"/>
      <c r="SEO45" s="66"/>
      <c r="SEQ45" s="66"/>
      <c r="SES45" s="66"/>
      <c r="SET45" s="66"/>
      <c r="SEU45" s="66"/>
      <c r="SEV45" s="66"/>
      <c r="SEW45" s="66"/>
      <c r="SEX45" s="66"/>
      <c r="SFP45" s="66"/>
      <c r="SFQ45" s="66"/>
      <c r="SFT45" s="66"/>
      <c r="SFW45" s="66"/>
      <c r="SFY45" s="66"/>
      <c r="SGA45" s="66"/>
      <c r="SGD45" s="66"/>
      <c r="SGG45" s="66"/>
      <c r="SGJ45" s="66"/>
      <c r="SGN45" s="66"/>
      <c r="SGQ45" s="66"/>
      <c r="SGT45" s="66"/>
      <c r="SHB45" s="66"/>
      <c r="SHN45" s="66"/>
      <c r="SHO45" s="66"/>
      <c r="SHP45" s="66"/>
      <c r="SHQ45" s="66"/>
      <c r="SHR45" s="66"/>
      <c r="SHS45" s="66"/>
      <c r="SHT45" s="66"/>
      <c r="SHU45" s="66"/>
      <c r="SHV45" s="66"/>
      <c r="SHW45" s="66"/>
      <c r="SHX45" s="66"/>
      <c r="SHY45" s="66"/>
      <c r="SHZ45" s="66"/>
      <c r="SIA45" s="66"/>
      <c r="SIB45" s="66"/>
      <c r="SIC45" s="66"/>
      <c r="SID45" s="66"/>
      <c r="SIE45" s="66"/>
      <c r="SIF45" s="66"/>
      <c r="SIG45" s="66"/>
      <c r="SIH45" s="66"/>
      <c r="SII45" s="66"/>
      <c r="SIJ45" s="66"/>
      <c r="SIK45" s="66"/>
      <c r="SIL45" s="66"/>
      <c r="SIM45" s="66"/>
      <c r="SIO45" s="66"/>
      <c r="SIP45" s="66"/>
      <c r="SIQ45" s="66"/>
      <c r="SIR45" s="66"/>
      <c r="SIS45" s="66"/>
      <c r="SIT45" s="66"/>
      <c r="SIU45" s="66"/>
      <c r="SIV45" s="66"/>
      <c r="SIW45" s="66"/>
      <c r="SIX45" s="66"/>
      <c r="SIY45" s="66"/>
      <c r="SIZ45" s="66"/>
      <c r="SJA45" s="66"/>
      <c r="SJD45" s="66"/>
      <c r="SJG45" s="66"/>
      <c r="SJJ45" s="66"/>
      <c r="SJM45" s="66"/>
      <c r="SJP45" s="66"/>
      <c r="SJS45" s="66"/>
      <c r="SKB45" s="66"/>
      <c r="SKE45" s="66"/>
      <c r="SKH45" s="66"/>
      <c r="SKK45" s="66"/>
      <c r="SKT45" s="66"/>
      <c r="SKZ45" s="66"/>
      <c r="SLC45" s="66"/>
      <c r="SLF45" s="66"/>
      <c r="SLI45" s="66"/>
      <c r="SLO45" s="66"/>
      <c r="SLX45" s="66"/>
      <c r="SLZ45" s="66"/>
      <c r="SMA45" s="66"/>
      <c r="SMC45" s="66"/>
      <c r="SMF45" s="66"/>
      <c r="SMI45" s="66"/>
      <c r="SML45" s="66"/>
      <c r="SMO45" s="66"/>
      <c r="SMR45" s="66"/>
      <c r="SMT45" s="66"/>
      <c r="SMV45" s="66"/>
      <c r="SMY45" s="66"/>
      <c r="SNB45" s="66"/>
      <c r="SNE45" s="66"/>
      <c r="SNH45" s="66"/>
      <c r="SNK45" s="66"/>
      <c r="SNN45" s="66"/>
      <c r="SNQ45" s="66"/>
      <c r="SNS45" s="66"/>
      <c r="SNV45" s="66"/>
      <c r="SOB45" s="66"/>
      <c r="SOH45" s="66"/>
      <c r="SOK45" s="66"/>
      <c r="SOM45" s="66"/>
      <c r="SOO45" s="66"/>
      <c r="SOP45" s="66"/>
      <c r="SOQ45" s="66"/>
      <c r="SOR45" s="66"/>
      <c r="SOS45" s="66"/>
      <c r="SOT45" s="66"/>
      <c r="SPL45" s="66"/>
      <c r="SPM45" s="66"/>
      <c r="SPP45" s="66"/>
      <c r="SPS45" s="66"/>
      <c r="SPU45" s="66"/>
      <c r="SPW45" s="66"/>
      <c r="SPZ45" s="66"/>
      <c r="SQC45" s="66"/>
      <c r="SQF45" s="66"/>
      <c r="SQJ45" s="66"/>
      <c r="SQM45" s="66"/>
      <c r="SQP45" s="66"/>
      <c r="SQX45" s="66"/>
      <c r="SRJ45" s="66"/>
      <c r="SRK45" s="66"/>
      <c r="SRL45" s="66"/>
      <c r="SRM45" s="66"/>
      <c r="SRN45" s="66"/>
      <c r="SRO45" s="66"/>
      <c r="SRP45" s="66"/>
      <c r="SRQ45" s="66"/>
      <c r="SRR45" s="66"/>
      <c r="SRS45" s="66"/>
      <c r="SRT45" s="66"/>
      <c r="SRU45" s="66"/>
      <c r="SRV45" s="66"/>
      <c r="SRW45" s="66"/>
      <c r="SRX45" s="66"/>
      <c r="SRY45" s="66"/>
      <c r="SRZ45" s="66"/>
      <c r="SSA45" s="66"/>
      <c r="SSB45" s="66"/>
      <c r="SSC45" s="66"/>
      <c r="SSD45" s="66"/>
      <c r="SSE45" s="66"/>
      <c r="SSF45" s="66"/>
      <c r="SSG45" s="66"/>
      <c r="SSH45" s="66"/>
      <c r="SSI45" s="66"/>
      <c r="SSK45" s="66"/>
      <c r="SSL45" s="66"/>
      <c r="SSM45" s="66"/>
      <c r="SSN45" s="66"/>
      <c r="SSO45" s="66"/>
      <c r="SSP45" s="66"/>
      <c r="SSQ45" s="66"/>
      <c r="SSR45" s="66"/>
      <c r="SSS45" s="66"/>
      <c r="SST45" s="66"/>
      <c r="SSU45" s="66"/>
      <c r="SSV45" s="66"/>
      <c r="SSW45" s="66"/>
      <c r="SSZ45" s="66"/>
      <c r="STC45" s="66"/>
      <c r="STF45" s="66"/>
      <c r="STI45" s="66"/>
      <c r="STL45" s="66"/>
      <c r="STO45" s="66"/>
      <c r="STX45" s="66"/>
      <c r="SUA45" s="66"/>
      <c r="SUD45" s="66"/>
      <c r="SUG45" s="66"/>
      <c r="SUP45" s="66"/>
      <c r="SUV45" s="66"/>
      <c r="SUY45" s="66"/>
      <c r="SVB45" s="66"/>
      <c r="SVE45" s="66"/>
      <c r="SVK45" s="66"/>
      <c r="SVT45" s="66"/>
      <c r="SVV45" s="66"/>
      <c r="SVW45" s="66"/>
      <c r="SVY45" s="66"/>
      <c r="SWB45" s="66"/>
      <c r="SWE45" s="66"/>
      <c r="SWH45" s="66"/>
      <c r="SWK45" s="66"/>
      <c r="SWN45" s="66"/>
      <c r="SWP45" s="66"/>
      <c r="SWR45" s="66"/>
      <c r="SWU45" s="66"/>
      <c r="SWX45" s="66"/>
      <c r="SXA45" s="66"/>
      <c r="SXD45" s="66"/>
      <c r="SXG45" s="66"/>
      <c r="SXJ45" s="66"/>
      <c r="SXM45" s="66"/>
      <c r="SXO45" s="66"/>
      <c r="SXR45" s="66"/>
      <c r="SXX45" s="66"/>
      <c r="SYD45" s="66"/>
      <c r="SYG45" s="66"/>
      <c r="SYI45" s="66"/>
      <c r="SYK45" s="66"/>
      <c r="SYL45" s="66"/>
      <c r="SYM45" s="66"/>
      <c r="SYN45" s="66"/>
      <c r="SYO45" s="66"/>
      <c r="SYP45" s="66"/>
      <c r="SZH45" s="66"/>
      <c r="SZI45" s="66"/>
      <c r="SZL45" s="66"/>
      <c r="SZO45" s="66"/>
      <c r="SZQ45" s="66"/>
      <c r="SZS45" s="66"/>
      <c r="SZV45" s="66"/>
      <c r="SZY45" s="66"/>
      <c r="TAB45" s="66"/>
      <c r="TAF45" s="66"/>
      <c r="TAI45" s="66"/>
      <c r="TAL45" s="66"/>
      <c r="TAT45" s="66"/>
      <c r="TBF45" s="66"/>
      <c r="TBG45" s="66"/>
      <c r="TBH45" s="66"/>
      <c r="TBI45" s="66"/>
      <c r="TBJ45" s="66"/>
      <c r="TBK45" s="66"/>
      <c r="TBL45" s="66"/>
      <c r="TBM45" s="66"/>
      <c r="TBN45" s="66"/>
      <c r="TBO45" s="66"/>
      <c r="TBP45" s="66"/>
      <c r="TBQ45" s="66"/>
      <c r="TBR45" s="66"/>
      <c r="TBS45" s="66"/>
      <c r="TBT45" s="66"/>
      <c r="TBU45" s="66"/>
      <c r="TBV45" s="66"/>
      <c r="TBW45" s="66"/>
      <c r="TBX45" s="66"/>
      <c r="TBY45" s="66"/>
      <c r="TBZ45" s="66"/>
      <c r="TCA45" s="66"/>
      <c r="TCB45" s="66"/>
      <c r="TCC45" s="66"/>
      <c r="TCD45" s="66"/>
      <c r="TCE45" s="66"/>
      <c r="TCG45" s="66"/>
      <c r="TCH45" s="66"/>
      <c r="TCI45" s="66"/>
      <c r="TCJ45" s="66"/>
      <c r="TCK45" s="66"/>
      <c r="TCL45" s="66"/>
      <c r="TCM45" s="66"/>
      <c r="TCN45" s="66"/>
      <c r="TCO45" s="66"/>
      <c r="TCP45" s="66"/>
      <c r="TCQ45" s="66"/>
      <c r="TCR45" s="66"/>
      <c r="TCS45" s="66"/>
      <c r="TCV45" s="66"/>
      <c r="TCY45" s="66"/>
      <c r="TDB45" s="66"/>
      <c r="TDE45" s="66"/>
      <c r="TDH45" s="66"/>
      <c r="TDK45" s="66"/>
      <c r="TDT45" s="66"/>
      <c r="TDW45" s="66"/>
      <c r="TDZ45" s="66"/>
      <c r="TEC45" s="66"/>
      <c r="TEL45" s="66"/>
      <c r="TER45" s="66"/>
      <c r="TEU45" s="66"/>
      <c r="TEX45" s="66"/>
      <c r="TFA45" s="66"/>
      <c r="TFG45" s="66"/>
      <c r="TFP45" s="66"/>
      <c r="TFR45" s="66"/>
      <c r="TFS45" s="66"/>
      <c r="TFU45" s="66"/>
      <c r="TFX45" s="66"/>
      <c r="TGA45" s="66"/>
      <c r="TGD45" s="66"/>
      <c r="TGG45" s="66"/>
      <c r="TGJ45" s="66"/>
      <c r="TGL45" s="66"/>
      <c r="TGN45" s="66"/>
      <c r="TGQ45" s="66"/>
      <c r="TGT45" s="66"/>
      <c r="TGW45" s="66"/>
      <c r="TGZ45" s="66"/>
      <c r="THC45" s="66"/>
      <c r="THF45" s="66"/>
      <c r="THI45" s="66"/>
      <c r="THK45" s="66"/>
      <c r="THN45" s="66"/>
      <c r="THT45" s="66"/>
      <c r="THZ45" s="66"/>
      <c r="TIC45" s="66"/>
      <c r="TIE45" s="66"/>
      <c r="TIG45" s="66"/>
      <c r="TIH45" s="66"/>
      <c r="TII45" s="66"/>
      <c r="TIJ45" s="66"/>
      <c r="TIK45" s="66"/>
      <c r="TIL45" s="66"/>
      <c r="TJD45" s="66"/>
      <c r="TJE45" s="66"/>
      <c r="TJH45" s="66"/>
      <c r="TJK45" s="66"/>
      <c r="TJM45" s="66"/>
      <c r="TJO45" s="66"/>
      <c r="TJR45" s="66"/>
      <c r="TJU45" s="66"/>
      <c r="TJX45" s="66"/>
      <c r="TKB45" s="66"/>
      <c r="TKE45" s="66"/>
      <c r="TKH45" s="66"/>
      <c r="TKP45" s="66"/>
      <c r="TLB45" s="66"/>
      <c r="TLC45" s="66"/>
      <c r="TLD45" s="66"/>
      <c r="TLE45" s="66"/>
      <c r="TLF45" s="66"/>
      <c r="TLG45" s="66"/>
      <c r="TLH45" s="66"/>
      <c r="TLI45" s="66"/>
      <c r="TLJ45" s="66"/>
      <c r="TLK45" s="66"/>
      <c r="TLL45" s="66"/>
      <c r="TLM45" s="66"/>
      <c r="TLN45" s="66"/>
      <c r="TLO45" s="66"/>
      <c r="TLP45" s="66"/>
      <c r="TLQ45" s="66"/>
      <c r="TLR45" s="66"/>
      <c r="TLS45" s="66"/>
      <c r="TLT45" s="66"/>
      <c r="TLU45" s="66"/>
      <c r="TLV45" s="66"/>
      <c r="TLW45" s="66"/>
      <c r="TLX45" s="66"/>
      <c r="TLY45" s="66"/>
      <c r="TLZ45" s="66"/>
      <c r="TMA45" s="66"/>
      <c r="TMC45" s="66"/>
      <c r="TMD45" s="66"/>
      <c r="TME45" s="66"/>
      <c r="TMF45" s="66"/>
      <c r="TMG45" s="66"/>
      <c r="TMH45" s="66"/>
      <c r="TMI45" s="66"/>
      <c r="TMJ45" s="66"/>
      <c r="TMK45" s="66"/>
      <c r="TML45" s="66"/>
      <c r="TMM45" s="66"/>
      <c r="TMN45" s="66"/>
      <c r="TMO45" s="66"/>
      <c r="TMR45" s="66"/>
      <c r="TMU45" s="66"/>
      <c r="TMX45" s="66"/>
      <c r="TNA45" s="66"/>
      <c r="TND45" s="66"/>
      <c r="TNG45" s="66"/>
      <c r="TNP45" s="66"/>
      <c r="TNS45" s="66"/>
      <c r="TNV45" s="66"/>
      <c r="TNY45" s="66"/>
      <c r="TOH45" s="66"/>
      <c r="TON45" s="66"/>
      <c r="TOQ45" s="66"/>
      <c r="TOT45" s="66"/>
      <c r="TOW45" s="66"/>
      <c r="TPC45" s="66"/>
      <c r="TPL45" s="66"/>
      <c r="TPN45" s="66"/>
      <c r="TPO45" s="66"/>
      <c r="TPQ45" s="66"/>
      <c r="TPT45" s="66"/>
      <c r="TPW45" s="66"/>
      <c r="TPZ45" s="66"/>
      <c r="TQC45" s="66"/>
      <c r="TQF45" s="66"/>
      <c r="TQH45" s="66"/>
      <c r="TQJ45" s="66"/>
      <c r="TQM45" s="66"/>
      <c r="TQP45" s="66"/>
      <c r="TQS45" s="66"/>
      <c r="TQV45" s="66"/>
      <c r="TQY45" s="66"/>
      <c r="TRB45" s="66"/>
      <c r="TRE45" s="66"/>
      <c r="TRG45" s="66"/>
      <c r="TRJ45" s="66"/>
      <c r="TRP45" s="66"/>
      <c r="TRV45" s="66"/>
      <c r="TRY45" s="66"/>
      <c r="TSA45" s="66"/>
      <c r="TSC45" s="66"/>
      <c r="TSD45" s="66"/>
      <c r="TSE45" s="66"/>
      <c r="TSF45" s="66"/>
      <c r="TSG45" s="66"/>
      <c r="TSH45" s="66"/>
      <c r="TSZ45" s="66"/>
      <c r="TTA45" s="66"/>
      <c r="TTD45" s="66"/>
      <c r="TTG45" s="66"/>
      <c r="TTI45" s="66"/>
      <c r="TTK45" s="66"/>
      <c r="TTN45" s="66"/>
      <c r="TTQ45" s="66"/>
      <c r="TTT45" s="66"/>
      <c r="TTX45" s="66"/>
      <c r="TUA45" s="66"/>
      <c r="TUD45" s="66"/>
      <c r="TUL45" s="66"/>
      <c r="TUX45" s="66"/>
      <c r="TUY45" s="66"/>
      <c r="TUZ45" s="66"/>
      <c r="TVA45" s="66"/>
      <c r="TVB45" s="66"/>
      <c r="TVC45" s="66"/>
      <c r="TVD45" s="66"/>
      <c r="TVE45" s="66"/>
      <c r="TVF45" s="66"/>
      <c r="TVG45" s="66"/>
      <c r="TVH45" s="66"/>
      <c r="TVI45" s="66"/>
      <c r="TVJ45" s="66"/>
      <c r="TVK45" s="66"/>
      <c r="TVL45" s="66"/>
      <c r="TVM45" s="66"/>
      <c r="TVN45" s="66"/>
      <c r="TVO45" s="66"/>
      <c r="TVP45" s="66"/>
      <c r="TVQ45" s="66"/>
      <c r="TVR45" s="66"/>
      <c r="TVS45" s="66"/>
      <c r="TVT45" s="66"/>
      <c r="TVU45" s="66"/>
      <c r="TVV45" s="66"/>
      <c r="TVW45" s="66"/>
      <c r="TVY45" s="66"/>
      <c r="TVZ45" s="66"/>
      <c r="TWA45" s="66"/>
      <c r="TWB45" s="66"/>
      <c r="TWC45" s="66"/>
      <c r="TWD45" s="66"/>
      <c r="TWE45" s="66"/>
      <c r="TWF45" s="66"/>
      <c r="TWG45" s="66"/>
      <c r="TWH45" s="66"/>
      <c r="TWI45" s="66"/>
      <c r="TWJ45" s="66"/>
      <c r="TWK45" s="66"/>
      <c r="TWN45" s="66"/>
      <c r="TWQ45" s="66"/>
      <c r="TWT45" s="66"/>
      <c r="TWW45" s="66"/>
      <c r="TWZ45" s="66"/>
      <c r="TXC45" s="66"/>
      <c r="TXL45" s="66"/>
      <c r="TXO45" s="66"/>
      <c r="TXR45" s="66"/>
      <c r="TXU45" s="66"/>
      <c r="TYD45" s="66"/>
      <c r="TYJ45" s="66"/>
      <c r="TYM45" s="66"/>
      <c r="TYP45" s="66"/>
      <c r="TYS45" s="66"/>
      <c r="TYY45" s="66"/>
      <c r="TZH45" s="66"/>
      <c r="TZJ45" s="66"/>
      <c r="TZK45" s="66"/>
      <c r="TZM45" s="66"/>
      <c r="TZP45" s="66"/>
      <c r="TZS45" s="66"/>
      <c r="TZV45" s="66"/>
      <c r="TZY45" s="66"/>
      <c r="UAB45" s="66"/>
      <c r="UAD45" s="66"/>
      <c r="UAF45" s="66"/>
      <c r="UAI45" s="66"/>
      <c r="UAL45" s="66"/>
      <c r="UAO45" s="66"/>
      <c r="UAR45" s="66"/>
      <c r="UAU45" s="66"/>
      <c r="UAX45" s="66"/>
      <c r="UBA45" s="66"/>
      <c r="UBC45" s="66"/>
      <c r="UBF45" s="66"/>
      <c r="UBL45" s="66"/>
      <c r="UBR45" s="66"/>
      <c r="UBU45" s="66"/>
      <c r="UBW45" s="66"/>
      <c r="UBY45" s="66"/>
      <c r="UBZ45" s="66"/>
      <c r="UCA45" s="66"/>
      <c r="UCB45" s="66"/>
      <c r="UCC45" s="66"/>
      <c r="UCD45" s="66"/>
      <c r="UCV45" s="66"/>
      <c r="UCW45" s="66"/>
      <c r="UCZ45" s="66"/>
      <c r="UDC45" s="66"/>
      <c r="UDE45" s="66"/>
      <c r="UDG45" s="66"/>
      <c r="UDJ45" s="66"/>
      <c r="UDM45" s="66"/>
      <c r="UDP45" s="66"/>
      <c r="UDT45" s="66"/>
      <c r="UDW45" s="66"/>
      <c r="UDZ45" s="66"/>
      <c r="UEH45" s="66"/>
      <c r="UET45" s="66"/>
      <c r="UEU45" s="66"/>
      <c r="UEV45" s="66"/>
      <c r="UEW45" s="66"/>
      <c r="UEX45" s="66"/>
      <c r="UEY45" s="66"/>
      <c r="UEZ45" s="66"/>
      <c r="UFA45" s="66"/>
      <c r="UFB45" s="66"/>
      <c r="UFC45" s="66"/>
      <c r="UFD45" s="66"/>
      <c r="UFE45" s="66"/>
      <c r="UFF45" s="66"/>
      <c r="UFG45" s="66"/>
      <c r="UFH45" s="66"/>
      <c r="UFI45" s="66"/>
      <c r="UFJ45" s="66"/>
      <c r="UFK45" s="66"/>
      <c r="UFL45" s="66"/>
      <c r="UFM45" s="66"/>
      <c r="UFN45" s="66"/>
      <c r="UFO45" s="66"/>
      <c r="UFP45" s="66"/>
      <c r="UFQ45" s="66"/>
      <c r="UFR45" s="66"/>
      <c r="UFS45" s="66"/>
      <c r="UFU45" s="66"/>
      <c r="UFV45" s="66"/>
      <c r="UFW45" s="66"/>
      <c r="UFX45" s="66"/>
      <c r="UFY45" s="66"/>
      <c r="UFZ45" s="66"/>
      <c r="UGA45" s="66"/>
      <c r="UGB45" s="66"/>
      <c r="UGC45" s="66"/>
      <c r="UGD45" s="66"/>
      <c r="UGE45" s="66"/>
      <c r="UGF45" s="66"/>
      <c r="UGG45" s="66"/>
      <c r="UGJ45" s="66"/>
      <c r="UGM45" s="66"/>
      <c r="UGP45" s="66"/>
      <c r="UGS45" s="66"/>
      <c r="UGV45" s="66"/>
      <c r="UGY45" s="66"/>
      <c r="UHH45" s="66"/>
      <c r="UHK45" s="66"/>
      <c r="UHN45" s="66"/>
      <c r="UHQ45" s="66"/>
      <c r="UHZ45" s="66"/>
      <c r="UIF45" s="66"/>
      <c r="UII45" s="66"/>
      <c r="UIL45" s="66"/>
      <c r="UIO45" s="66"/>
      <c r="UIU45" s="66"/>
      <c r="UJD45" s="66"/>
      <c r="UJF45" s="66"/>
      <c r="UJG45" s="66"/>
      <c r="UJI45" s="66"/>
      <c r="UJL45" s="66"/>
      <c r="UJO45" s="66"/>
      <c r="UJR45" s="66"/>
      <c r="UJU45" s="66"/>
      <c r="UJX45" s="66"/>
      <c r="UJZ45" s="66"/>
      <c r="UKB45" s="66"/>
      <c r="UKE45" s="66"/>
      <c r="UKH45" s="66"/>
      <c r="UKK45" s="66"/>
      <c r="UKN45" s="66"/>
      <c r="UKQ45" s="66"/>
      <c r="UKT45" s="66"/>
      <c r="UKW45" s="66"/>
      <c r="UKY45" s="66"/>
      <c r="ULB45" s="66"/>
      <c r="ULH45" s="66"/>
      <c r="ULN45" s="66"/>
      <c r="ULQ45" s="66"/>
      <c r="ULS45" s="66"/>
      <c r="ULU45" s="66"/>
      <c r="ULV45" s="66"/>
      <c r="ULW45" s="66"/>
      <c r="ULX45" s="66"/>
      <c r="ULY45" s="66"/>
      <c r="ULZ45" s="66"/>
      <c r="UMR45" s="66"/>
      <c r="UMS45" s="66"/>
      <c r="UMV45" s="66"/>
      <c r="UMY45" s="66"/>
      <c r="UNA45" s="66"/>
      <c r="UNC45" s="66"/>
      <c r="UNF45" s="66"/>
      <c r="UNI45" s="66"/>
      <c r="UNL45" s="66"/>
      <c r="UNP45" s="66"/>
      <c r="UNS45" s="66"/>
      <c r="UNV45" s="66"/>
      <c r="UOD45" s="66"/>
      <c r="UOP45" s="66"/>
      <c r="UOQ45" s="66"/>
      <c r="UOR45" s="66"/>
      <c r="UOS45" s="66"/>
      <c r="UOT45" s="66"/>
      <c r="UOU45" s="66"/>
      <c r="UOV45" s="66"/>
      <c r="UOW45" s="66"/>
      <c r="UOX45" s="66"/>
      <c r="UOY45" s="66"/>
      <c r="UOZ45" s="66"/>
      <c r="UPA45" s="66"/>
      <c r="UPB45" s="66"/>
      <c r="UPC45" s="66"/>
      <c r="UPD45" s="66"/>
      <c r="UPE45" s="66"/>
      <c r="UPF45" s="66"/>
      <c r="UPG45" s="66"/>
      <c r="UPH45" s="66"/>
      <c r="UPI45" s="66"/>
      <c r="UPJ45" s="66"/>
      <c r="UPK45" s="66"/>
      <c r="UPL45" s="66"/>
      <c r="UPM45" s="66"/>
      <c r="UPN45" s="66"/>
      <c r="UPO45" s="66"/>
      <c r="UPQ45" s="66"/>
      <c r="UPR45" s="66"/>
      <c r="UPS45" s="66"/>
      <c r="UPT45" s="66"/>
      <c r="UPU45" s="66"/>
      <c r="UPV45" s="66"/>
      <c r="UPW45" s="66"/>
      <c r="UPX45" s="66"/>
      <c r="UPY45" s="66"/>
      <c r="UPZ45" s="66"/>
      <c r="UQA45" s="66"/>
      <c r="UQB45" s="66"/>
      <c r="UQC45" s="66"/>
      <c r="UQF45" s="66"/>
      <c r="UQI45" s="66"/>
      <c r="UQL45" s="66"/>
      <c r="UQO45" s="66"/>
      <c r="UQR45" s="66"/>
      <c r="UQU45" s="66"/>
      <c r="URD45" s="66"/>
      <c r="URG45" s="66"/>
      <c r="URJ45" s="66"/>
      <c r="URM45" s="66"/>
      <c r="URV45" s="66"/>
      <c r="USB45" s="66"/>
      <c r="USE45" s="66"/>
      <c r="USH45" s="66"/>
      <c r="USK45" s="66"/>
      <c r="USQ45" s="66"/>
      <c r="USZ45" s="66"/>
      <c r="UTB45" s="66"/>
      <c r="UTC45" s="66"/>
      <c r="UTE45" s="66"/>
      <c r="UTH45" s="66"/>
      <c r="UTK45" s="66"/>
      <c r="UTN45" s="66"/>
      <c r="UTQ45" s="66"/>
      <c r="UTT45" s="66"/>
      <c r="UTV45" s="66"/>
      <c r="UTX45" s="66"/>
      <c r="UUA45" s="66"/>
      <c r="UUD45" s="66"/>
      <c r="UUG45" s="66"/>
      <c r="UUJ45" s="66"/>
      <c r="UUM45" s="66"/>
      <c r="UUP45" s="66"/>
      <c r="UUS45" s="66"/>
      <c r="UUU45" s="66"/>
      <c r="UUX45" s="66"/>
      <c r="UVD45" s="66"/>
      <c r="UVJ45" s="66"/>
      <c r="UVM45" s="66"/>
      <c r="UVO45" s="66"/>
      <c r="UVQ45" s="66"/>
      <c r="UVR45" s="66"/>
      <c r="UVS45" s="66"/>
      <c r="UVT45" s="66"/>
      <c r="UVU45" s="66"/>
      <c r="UVV45" s="66"/>
      <c r="UWN45" s="66"/>
      <c r="UWO45" s="66"/>
      <c r="UWR45" s="66"/>
      <c r="UWU45" s="66"/>
      <c r="UWW45" s="66"/>
      <c r="UWY45" s="66"/>
      <c r="UXB45" s="66"/>
      <c r="UXE45" s="66"/>
      <c r="UXH45" s="66"/>
      <c r="UXL45" s="66"/>
      <c r="UXO45" s="66"/>
      <c r="UXR45" s="66"/>
      <c r="UXZ45" s="66"/>
      <c r="UYL45" s="66"/>
      <c r="UYM45" s="66"/>
      <c r="UYN45" s="66"/>
      <c r="UYO45" s="66"/>
      <c r="UYP45" s="66"/>
      <c r="UYQ45" s="66"/>
      <c r="UYR45" s="66"/>
      <c r="UYS45" s="66"/>
      <c r="UYT45" s="66"/>
      <c r="UYU45" s="66"/>
      <c r="UYV45" s="66"/>
      <c r="UYW45" s="66"/>
      <c r="UYX45" s="66"/>
      <c r="UYY45" s="66"/>
      <c r="UYZ45" s="66"/>
      <c r="UZA45" s="66"/>
      <c r="UZB45" s="66"/>
      <c r="UZC45" s="66"/>
      <c r="UZD45" s="66"/>
      <c r="UZE45" s="66"/>
      <c r="UZF45" s="66"/>
      <c r="UZG45" s="66"/>
      <c r="UZH45" s="66"/>
      <c r="UZI45" s="66"/>
      <c r="UZJ45" s="66"/>
      <c r="UZK45" s="66"/>
      <c r="UZM45" s="66"/>
      <c r="UZN45" s="66"/>
      <c r="UZO45" s="66"/>
      <c r="UZP45" s="66"/>
      <c r="UZQ45" s="66"/>
      <c r="UZR45" s="66"/>
      <c r="UZS45" s="66"/>
      <c r="UZT45" s="66"/>
      <c r="UZU45" s="66"/>
      <c r="UZV45" s="66"/>
      <c r="UZW45" s="66"/>
      <c r="UZX45" s="66"/>
      <c r="UZY45" s="66"/>
      <c r="VAB45" s="66"/>
      <c r="VAE45" s="66"/>
      <c r="VAH45" s="66"/>
      <c r="VAK45" s="66"/>
      <c r="VAN45" s="66"/>
      <c r="VAQ45" s="66"/>
      <c r="VAZ45" s="66"/>
      <c r="VBC45" s="66"/>
      <c r="VBF45" s="66"/>
      <c r="VBI45" s="66"/>
      <c r="VBR45" s="66"/>
      <c r="VBX45" s="66"/>
      <c r="VCA45" s="66"/>
      <c r="VCD45" s="66"/>
      <c r="VCG45" s="66"/>
      <c r="VCM45" s="66"/>
      <c r="VCV45" s="66"/>
      <c r="VCX45" s="66"/>
      <c r="VCY45" s="66"/>
      <c r="VDA45" s="66"/>
      <c r="VDD45" s="66"/>
      <c r="VDG45" s="66"/>
      <c r="VDJ45" s="66"/>
      <c r="VDM45" s="66"/>
      <c r="VDP45" s="66"/>
      <c r="VDR45" s="66"/>
      <c r="VDT45" s="66"/>
      <c r="VDW45" s="66"/>
      <c r="VDZ45" s="66"/>
      <c r="VEC45" s="66"/>
      <c r="VEF45" s="66"/>
      <c r="VEI45" s="66"/>
      <c r="VEL45" s="66"/>
      <c r="VEO45" s="66"/>
      <c r="VEQ45" s="66"/>
      <c r="VET45" s="66"/>
      <c r="VEZ45" s="66"/>
      <c r="VFF45" s="66"/>
      <c r="VFI45" s="66"/>
      <c r="VFK45" s="66"/>
      <c r="VFM45" s="66"/>
      <c r="VFN45" s="66"/>
      <c r="VFO45" s="66"/>
      <c r="VFP45" s="66"/>
      <c r="VFQ45" s="66"/>
      <c r="VFR45" s="66"/>
      <c r="VGJ45" s="66"/>
      <c r="VGK45" s="66"/>
      <c r="VGN45" s="66"/>
      <c r="VGQ45" s="66"/>
      <c r="VGS45" s="66"/>
      <c r="VGU45" s="66"/>
      <c r="VGX45" s="66"/>
      <c r="VHA45" s="66"/>
      <c r="VHD45" s="66"/>
      <c r="VHH45" s="66"/>
      <c r="VHK45" s="66"/>
      <c r="VHN45" s="66"/>
      <c r="VHV45" s="66"/>
      <c r="VIH45" s="66"/>
      <c r="VII45" s="66"/>
      <c r="VIJ45" s="66"/>
      <c r="VIK45" s="66"/>
      <c r="VIL45" s="66"/>
      <c r="VIM45" s="66"/>
      <c r="VIN45" s="66"/>
      <c r="VIO45" s="66"/>
      <c r="VIP45" s="66"/>
      <c r="VIQ45" s="66"/>
      <c r="VIR45" s="66"/>
      <c r="VIS45" s="66"/>
      <c r="VIT45" s="66"/>
      <c r="VIU45" s="66"/>
      <c r="VIV45" s="66"/>
      <c r="VIW45" s="66"/>
      <c r="VIX45" s="66"/>
      <c r="VIY45" s="66"/>
      <c r="VIZ45" s="66"/>
      <c r="VJA45" s="66"/>
      <c r="VJB45" s="66"/>
      <c r="VJC45" s="66"/>
      <c r="VJD45" s="66"/>
      <c r="VJE45" s="66"/>
      <c r="VJF45" s="66"/>
      <c r="VJG45" s="66"/>
      <c r="VJI45" s="66"/>
      <c r="VJJ45" s="66"/>
      <c r="VJK45" s="66"/>
      <c r="VJL45" s="66"/>
      <c r="VJM45" s="66"/>
      <c r="VJN45" s="66"/>
      <c r="VJO45" s="66"/>
      <c r="VJP45" s="66"/>
      <c r="VJQ45" s="66"/>
      <c r="VJR45" s="66"/>
      <c r="VJS45" s="66"/>
      <c r="VJT45" s="66"/>
      <c r="VJU45" s="66"/>
      <c r="VJX45" s="66"/>
      <c r="VKA45" s="66"/>
      <c r="VKD45" s="66"/>
      <c r="VKG45" s="66"/>
      <c r="VKJ45" s="66"/>
      <c r="VKM45" s="66"/>
      <c r="VKV45" s="66"/>
      <c r="VKY45" s="66"/>
      <c r="VLB45" s="66"/>
      <c r="VLE45" s="66"/>
      <c r="VLN45" s="66"/>
      <c r="VLT45" s="66"/>
      <c r="VLW45" s="66"/>
      <c r="VLZ45" s="66"/>
      <c r="VMC45" s="66"/>
      <c r="VMI45" s="66"/>
      <c r="VMR45" s="66"/>
      <c r="VMT45" s="66"/>
      <c r="VMU45" s="66"/>
      <c r="VMW45" s="66"/>
      <c r="VMZ45" s="66"/>
      <c r="VNC45" s="66"/>
      <c r="VNF45" s="66"/>
      <c r="VNI45" s="66"/>
      <c r="VNL45" s="66"/>
      <c r="VNN45" s="66"/>
      <c r="VNP45" s="66"/>
      <c r="VNS45" s="66"/>
      <c r="VNV45" s="66"/>
      <c r="VNY45" s="66"/>
      <c r="VOB45" s="66"/>
      <c r="VOE45" s="66"/>
      <c r="VOH45" s="66"/>
      <c r="VOK45" s="66"/>
      <c r="VOM45" s="66"/>
      <c r="VOP45" s="66"/>
      <c r="VOV45" s="66"/>
      <c r="VPB45" s="66"/>
      <c r="VPE45" s="66"/>
      <c r="VPG45" s="66"/>
      <c r="VPI45" s="66"/>
      <c r="VPJ45" s="66"/>
      <c r="VPK45" s="66"/>
      <c r="VPL45" s="66"/>
      <c r="VPM45" s="66"/>
      <c r="VPN45" s="66"/>
      <c r="VQF45" s="66"/>
      <c r="VQG45" s="66"/>
      <c r="VQJ45" s="66"/>
      <c r="VQM45" s="66"/>
      <c r="VQO45" s="66"/>
      <c r="VQQ45" s="66"/>
      <c r="VQT45" s="66"/>
      <c r="VQW45" s="66"/>
      <c r="VQZ45" s="66"/>
      <c r="VRD45" s="66"/>
      <c r="VRG45" s="66"/>
      <c r="VRJ45" s="66"/>
      <c r="VRR45" s="66"/>
      <c r="VSD45" s="66"/>
      <c r="VSE45" s="66"/>
      <c r="VSF45" s="66"/>
      <c r="VSG45" s="66"/>
      <c r="VSH45" s="66"/>
      <c r="VSI45" s="66"/>
      <c r="VSJ45" s="66"/>
      <c r="VSK45" s="66"/>
      <c r="VSL45" s="66"/>
      <c r="VSM45" s="66"/>
      <c r="VSN45" s="66"/>
      <c r="VSO45" s="66"/>
      <c r="VSP45" s="66"/>
      <c r="VSQ45" s="66"/>
      <c r="VSR45" s="66"/>
      <c r="VSS45" s="66"/>
      <c r="VST45" s="66"/>
      <c r="VSU45" s="66"/>
      <c r="VSV45" s="66"/>
      <c r="VSW45" s="66"/>
      <c r="VSX45" s="66"/>
      <c r="VSY45" s="66"/>
      <c r="VSZ45" s="66"/>
      <c r="VTA45" s="66"/>
      <c r="VTB45" s="66"/>
      <c r="VTC45" s="66"/>
      <c r="VTE45" s="66"/>
      <c r="VTF45" s="66"/>
      <c r="VTG45" s="66"/>
      <c r="VTH45" s="66"/>
      <c r="VTI45" s="66"/>
      <c r="VTJ45" s="66"/>
      <c r="VTK45" s="66"/>
      <c r="VTL45" s="66"/>
      <c r="VTM45" s="66"/>
      <c r="VTN45" s="66"/>
      <c r="VTO45" s="66"/>
      <c r="VTP45" s="66"/>
      <c r="VTQ45" s="66"/>
      <c r="VTT45" s="66"/>
      <c r="VTW45" s="66"/>
      <c r="VTZ45" s="66"/>
      <c r="VUC45" s="66"/>
      <c r="VUF45" s="66"/>
      <c r="VUI45" s="66"/>
      <c r="VUR45" s="66"/>
      <c r="VUU45" s="66"/>
      <c r="VUX45" s="66"/>
      <c r="VVA45" s="66"/>
      <c r="VVJ45" s="66"/>
      <c r="VVP45" s="66"/>
      <c r="VVS45" s="66"/>
      <c r="VVV45" s="66"/>
      <c r="VVY45" s="66"/>
      <c r="VWE45" s="66"/>
      <c r="VWN45" s="66"/>
      <c r="VWP45" s="66"/>
      <c r="VWQ45" s="66"/>
      <c r="VWS45" s="66"/>
      <c r="VWV45" s="66"/>
      <c r="VWY45" s="66"/>
      <c r="VXB45" s="66"/>
      <c r="VXE45" s="66"/>
      <c r="VXH45" s="66"/>
      <c r="VXJ45" s="66"/>
      <c r="VXL45" s="66"/>
      <c r="VXO45" s="66"/>
      <c r="VXR45" s="66"/>
      <c r="VXU45" s="66"/>
      <c r="VXX45" s="66"/>
      <c r="VYA45" s="66"/>
      <c r="VYD45" s="66"/>
      <c r="VYG45" s="66"/>
      <c r="VYI45" s="66"/>
      <c r="VYL45" s="66"/>
      <c r="VYR45" s="66"/>
      <c r="VYX45" s="66"/>
      <c r="VZA45" s="66"/>
      <c r="VZC45" s="66"/>
      <c r="VZE45" s="66"/>
      <c r="VZF45" s="66"/>
      <c r="VZG45" s="66"/>
      <c r="VZH45" s="66"/>
      <c r="VZI45" s="66"/>
      <c r="VZJ45" s="66"/>
      <c r="WAB45" s="66"/>
      <c r="WAC45" s="66"/>
      <c r="WAF45" s="66"/>
      <c r="WAI45" s="66"/>
      <c r="WAK45" s="66"/>
      <c r="WAM45" s="66"/>
      <c r="WAP45" s="66"/>
      <c r="WAS45" s="66"/>
      <c r="WAV45" s="66"/>
      <c r="WAZ45" s="66"/>
      <c r="WBC45" s="66"/>
      <c r="WBF45" s="66"/>
      <c r="WBN45" s="66"/>
      <c r="WBZ45" s="66"/>
      <c r="WCA45" s="66"/>
      <c r="WCB45" s="66"/>
      <c r="WCC45" s="66"/>
      <c r="WCD45" s="66"/>
      <c r="WCE45" s="66"/>
      <c r="WCF45" s="66"/>
      <c r="WCG45" s="66"/>
      <c r="WCH45" s="66"/>
      <c r="WCI45" s="66"/>
      <c r="WCJ45" s="66"/>
      <c r="WCK45" s="66"/>
      <c r="WCL45" s="66"/>
      <c r="WCM45" s="66"/>
      <c r="WCN45" s="66"/>
      <c r="WCO45" s="66"/>
      <c r="WCP45" s="66"/>
      <c r="WCQ45" s="66"/>
      <c r="WCR45" s="66"/>
      <c r="WCS45" s="66"/>
      <c r="WCT45" s="66"/>
      <c r="WCU45" s="66"/>
      <c r="WCV45" s="66"/>
      <c r="WCW45" s="66"/>
      <c r="WCX45" s="66"/>
      <c r="WCY45" s="66"/>
      <c r="WDA45" s="66"/>
      <c r="WDB45" s="66"/>
      <c r="WDC45" s="66"/>
      <c r="WDD45" s="66"/>
      <c r="WDE45" s="66"/>
      <c r="WDF45" s="66"/>
      <c r="WDG45" s="66"/>
      <c r="WDH45" s="66"/>
      <c r="WDI45" s="66"/>
      <c r="WDJ45" s="66"/>
      <c r="WDK45" s="66"/>
      <c r="WDL45" s="66"/>
      <c r="WDM45" s="66"/>
      <c r="WDP45" s="66"/>
      <c r="WDS45" s="66"/>
      <c r="WDV45" s="66"/>
      <c r="WDY45" s="66"/>
      <c r="WEB45" s="66"/>
      <c r="WEE45" s="66"/>
      <c r="WEN45" s="66"/>
      <c r="WEQ45" s="66"/>
      <c r="WET45" s="66"/>
      <c r="WEW45" s="66"/>
      <c r="WFF45" s="66"/>
      <c r="WFL45" s="66"/>
      <c r="WFO45" s="66"/>
      <c r="WFR45" s="66"/>
      <c r="WFU45" s="66"/>
      <c r="WGA45" s="66"/>
      <c r="WGJ45" s="66"/>
      <c r="WGL45" s="66"/>
      <c r="WGM45" s="66"/>
      <c r="WGO45" s="66"/>
      <c r="WGR45" s="66"/>
      <c r="WGU45" s="66"/>
      <c r="WGX45" s="66"/>
      <c r="WHA45" s="66"/>
      <c r="WHD45" s="66"/>
      <c r="WHF45" s="66"/>
      <c r="WHH45" s="66"/>
      <c r="WHK45" s="66"/>
      <c r="WHN45" s="66"/>
      <c r="WHQ45" s="66"/>
      <c r="WHT45" s="66"/>
      <c r="WHW45" s="66"/>
      <c r="WHZ45" s="66"/>
      <c r="WIC45" s="66"/>
      <c r="WIE45" s="66"/>
      <c r="WIH45" s="66"/>
      <c r="WIN45" s="66"/>
      <c r="WIT45" s="66"/>
      <c r="WIW45" s="66"/>
      <c r="WIY45" s="66"/>
      <c r="WJA45" s="66"/>
      <c r="WJB45" s="66"/>
      <c r="WJC45" s="66"/>
      <c r="WJD45" s="66"/>
      <c r="WJE45" s="66"/>
      <c r="WJF45" s="66"/>
      <c r="WJX45" s="66"/>
      <c r="WJY45" s="66"/>
      <c r="WKB45" s="66"/>
      <c r="WKE45" s="66"/>
      <c r="WKG45" s="66"/>
      <c r="WKI45" s="66"/>
      <c r="WKL45" s="66"/>
      <c r="WKO45" s="66"/>
      <c r="WKR45" s="66"/>
      <c r="WKV45" s="66"/>
      <c r="WKY45" s="66"/>
      <c r="WLB45" s="66"/>
      <c r="WLJ45" s="66"/>
      <c r="WLV45" s="66"/>
      <c r="WLW45" s="66"/>
      <c r="WLX45" s="66"/>
      <c r="WLY45" s="66"/>
      <c r="WLZ45" s="66"/>
      <c r="WMA45" s="66"/>
      <c r="WMB45" s="66"/>
      <c r="WMC45" s="66"/>
      <c r="WMD45" s="66"/>
      <c r="WME45" s="66"/>
      <c r="WMF45" s="66"/>
      <c r="WMG45" s="66"/>
      <c r="WMH45" s="66"/>
      <c r="WMI45" s="66"/>
      <c r="WMJ45" s="66"/>
      <c r="WMK45" s="66"/>
      <c r="WML45" s="66"/>
      <c r="WMM45" s="66"/>
      <c r="WMN45" s="66"/>
      <c r="WMO45" s="66"/>
      <c r="WMP45" s="66"/>
      <c r="WMQ45" s="66"/>
      <c r="WMR45" s="66"/>
      <c r="WMS45" s="66"/>
      <c r="WMT45" s="66"/>
      <c r="WMU45" s="66"/>
      <c r="WMW45" s="66"/>
      <c r="WMX45" s="66"/>
      <c r="WMY45" s="66"/>
      <c r="WMZ45" s="66"/>
      <c r="WNA45" s="66"/>
      <c r="WNB45" s="66"/>
      <c r="WNC45" s="66"/>
      <c r="WND45" s="66"/>
      <c r="WNE45" s="66"/>
      <c r="WNF45" s="66"/>
      <c r="WNG45" s="66"/>
      <c r="WNH45" s="66"/>
      <c r="WNI45" s="66"/>
      <c r="WNL45" s="66"/>
      <c r="WNO45" s="66"/>
      <c r="WNR45" s="66"/>
      <c r="WNU45" s="66"/>
      <c r="WNX45" s="66"/>
      <c r="WOA45" s="66"/>
      <c r="WOJ45" s="66"/>
      <c r="WOM45" s="66"/>
      <c r="WOP45" s="66"/>
      <c r="WOS45" s="66"/>
      <c r="WPB45" s="66"/>
      <c r="WPH45" s="66"/>
      <c r="WPK45" s="66"/>
      <c r="WPN45" s="66"/>
      <c r="WPQ45" s="66"/>
      <c r="WPW45" s="66"/>
      <c r="WQF45" s="66"/>
      <c r="WQH45" s="66"/>
      <c r="WQI45" s="66"/>
      <c r="WQK45" s="66"/>
      <c r="WQN45" s="66"/>
      <c r="WQQ45" s="66"/>
      <c r="WQT45" s="66"/>
      <c r="WQW45" s="66"/>
      <c r="WQZ45" s="66"/>
      <c r="WRB45" s="66"/>
      <c r="WRD45" s="66"/>
      <c r="WRG45" s="66"/>
      <c r="WRJ45" s="66"/>
      <c r="WRM45" s="66"/>
      <c r="WRP45" s="66"/>
      <c r="WRS45" s="66"/>
      <c r="WRV45" s="66"/>
      <c r="WRY45" s="66"/>
      <c r="WSA45" s="66"/>
      <c r="WSD45" s="66"/>
      <c r="WSJ45" s="66"/>
      <c r="WSP45" s="66"/>
      <c r="WSS45" s="66"/>
      <c r="WSU45" s="66"/>
      <c r="WSW45" s="66"/>
      <c r="WSX45" s="66"/>
      <c r="WSY45" s="66"/>
      <c r="WSZ45" s="66"/>
      <c r="WTA45" s="66"/>
      <c r="WTB45" s="66"/>
      <c r="WTT45" s="66"/>
      <c r="WTU45" s="66"/>
      <c r="WTX45" s="66"/>
      <c r="WUA45" s="66"/>
      <c r="WUC45" s="66"/>
      <c r="WUE45" s="66"/>
      <c r="WUH45" s="66"/>
      <c r="WUK45" s="66"/>
      <c r="WUN45" s="66"/>
      <c r="WUR45" s="66"/>
      <c r="WUU45" s="66"/>
      <c r="WUX45" s="66"/>
      <c r="WVF45" s="66"/>
    </row>
    <row r="46" spans="1:1022 1034:2046 2058:3070 3082:4094 4106:5118 5130:6142 6154:7166 7178:8190 8202:9214 9226:10238 10250:11262 11274:12286 12298:13310 13322:14334 14346:15358 15370:16126" s="50" customFormat="1" ht="21.75" hidden="1" customHeight="1">
      <c r="A46" s="7" t="s">
        <v>279</v>
      </c>
      <c r="B46" s="47" t="s">
        <v>338</v>
      </c>
      <c r="C46" s="4"/>
      <c r="D46" s="48">
        <f>_xlfn.IFNA(VLOOKUP(A46,'2.2'!A55:C347,3,),)</f>
        <v>0</v>
      </c>
      <c r="E46" s="49"/>
      <c r="F46" s="51"/>
      <c r="G46" s="51"/>
      <c r="H46" s="29"/>
      <c r="I46" s="62">
        <v>8</v>
      </c>
    </row>
    <row r="47" spans="1:1022 1034:2046 2058:3070 3082:4094 4106:5118 5130:6142 6154:7166 7178:8190 8202:9214 9226:10238 10250:11262 11274:12286 12298:13310 13322:14334 14346:15358 15370:16126" s="50" customFormat="1" ht="20.25" customHeight="1">
      <c r="A47" s="3" t="s">
        <v>50</v>
      </c>
      <c r="B47" s="76" t="s">
        <v>338</v>
      </c>
      <c r="C47" s="4">
        <v>460</v>
      </c>
      <c r="D47" s="48">
        <f>_xlfn.IFNA(VLOOKUP(A47,'2.2'!A56:C348,3,),)</f>
        <v>14000</v>
      </c>
      <c r="E47" s="69">
        <f>+D47*C47</f>
        <v>6440000</v>
      </c>
      <c r="F47" s="51"/>
      <c r="G47" s="51"/>
      <c r="H47" s="29">
        <v>0</v>
      </c>
      <c r="I47" s="62">
        <v>20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Z47" s="66"/>
      <c r="BC47" s="66"/>
      <c r="BF47" s="66"/>
      <c r="BI47" s="66"/>
      <c r="BL47" s="66"/>
      <c r="BO47" s="66"/>
      <c r="BX47" s="66"/>
      <c r="CA47" s="66"/>
      <c r="CD47" s="66"/>
      <c r="CG47" s="66"/>
      <c r="CP47" s="66"/>
      <c r="CV47" s="66"/>
      <c r="CY47" s="66"/>
      <c r="DB47" s="66"/>
      <c r="DE47" s="66"/>
      <c r="DK47" s="66"/>
      <c r="DT47" s="66"/>
      <c r="DV47" s="66"/>
      <c r="DW47" s="66"/>
      <c r="DY47" s="66"/>
      <c r="EB47" s="66"/>
      <c r="EE47" s="66"/>
      <c r="EH47" s="66"/>
      <c r="EK47" s="66"/>
      <c r="EN47" s="66"/>
      <c r="EP47" s="66"/>
      <c r="ER47" s="66"/>
      <c r="EU47" s="66"/>
      <c r="EX47" s="66"/>
      <c r="FA47" s="66"/>
      <c r="FD47" s="66"/>
      <c r="FG47" s="66"/>
      <c r="FJ47" s="66"/>
      <c r="FM47" s="66"/>
      <c r="FO47" s="66"/>
      <c r="FR47" s="66"/>
      <c r="FX47" s="66"/>
      <c r="GD47" s="66"/>
      <c r="GG47" s="66"/>
      <c r="GI47" s="66"/>
      <c r="GK47" s="66"/>
      <c r="GL47" s="66"/>
      <c r="GM47" s="66"/>
      <c r="GN47" s="66"/>
      <c r="GO47" s="66"/>
      <c r="GP47" s="66"/>
      <c r="HH47" s="66"/>
      <c r="HI47" s="66"/>
      <c r="HL47" s="66"/>
      <c r="HO47" s="66"/>
      <c r="HQ47" s="66"/>
      <c r="HS47" s="66"/>
      <c r="HV47" s="66"/>
      <c r="HY47" s="66"/>
      <c r="IB47" s="66"/>
      <c r="IF47" s="66"/>
      <c r="II47" s="66"/>
      <c r="IL47" s="66"/>
      <c r="IT47" s="66"/>
      <c r="JF47" s="66"/>
      <c r="JG47" s="66"/>
      <c r="JH47" s="66"/>
      <c r="JI47" s="66"/>
      <c r="JJ47" s="66"/>
      <c r="JK47" s="66"/>
      <c r="JL47" s="66"/>
      <c r="JM47" s="66"/>
      <c r="JN47" s="66"/>
      <c r="JO47" s="66"/>
      <c r="JP47" s="66"/>
      <c r="JQ47" s="66"/>
      <c r="JR47" s="66"/>
      <c r="JS47" s="66"/>
      <c r="JT47" s="66"/>
      <c r="JU47" s="66"/>
      <c r="JV47" s="66"/>
      <c r="JW47" s="66"/>
      <c r="JX47" s="66"/>
      <c r="JY47" s="66"/>
      <c r="JZ47" s="66"/>
      <c r="KA47" s="66"/>
      <c r="KB47" s="66"/>
      <c r="KC47" s="66"/>
      <c r="KD47" s="66"/>
      <c r="KE47" s="66"/>
      <c r="KG47" s="66"/>
      <c r="KH47" s="66"/>
      <c r="KI47" s="66"/>
      <c r="KJ47" s="66"/>
      <c r="KK47" s="66"/>
      <c r="KL47" s="66"/>
      <c r="KM47" s="66"/>
      <c r="KN47" s="66"/>
      <c r="KO47" s="66"/>
      <c r="KP47" s="66"/>
      <c r="KQ47" s="66"/>
      <c r="KR47" s="66"/>
      <c r="KS47" s="66"/>
      <c r="KV47" s="66"/>
      <c r="KY47" s="66"/>
      <c r="LB47" s="66"/>
      <c r="LE47" s="66"/>
      <c r="LH47" s="66"/>
      <c r="LK47" s="66"/>
      <c r="LT47" s="66"/>
      <c r="LW47" s="66"/>
      <c r="LZ47" s="66"/>
      <c r="MC47" s="66"/>
      <c r="ML47" s="66"/>
      <c r="MR47" s="66"/>
      <c r="MU47" s="66"/>
      <c r="MX47" s="66"/>
      <c r="NA47" s="66"/>
      <c r="NG47" s="66"/>
      <c r="NP47" s="66"/>
      <c r="NR47" s="66"/>
      <c r="NS47" s="66"/>
      <c r="NU47" s="66"/>
      <c r="NX47" s="66"/>
      <c r="OA47" s="66"/>
      <c r="OD47" s="66"/>
      <c r="OG47" s="66"/>
      <c r="OJ47" s="66"/>
      <c r="OL47" s="66"/>
      <c r="ON47" s="66"/>
      <c r="OQ47" s="66"/>
      <c r="OT47" s="66"/>
      <c r="OW47" s="66"/>
      <c r="OZ47" s="66"/>
      <c r="PC47" s="66"/>
      <c r="PF47" s="66"/>
      <c r="PI47" s="66"/>
      <c r="PK47" s="66"/>
      <c r="PN47" s="66"/>
      <c r="PT47" s="66"/>
      <c r="PZ47" s="66"/>
      <c r="QC47" s="66"/>
      <c r="QE47" s="66"/>
      <c r="QG47" s="66"/>
      <c r="QH47" s="66"/>
      <c r="QI47" s="66"/>
      <c r="QJ47" s="66"/>
      <c r="QK47" s="66"/>
      <c r="QL47" s="66"/>
      <c r="RD47" s="66"/>
      <c r="RE47" s="66"/>
      <c r="RH47" s="66"/>
      <c r="RK47" s="66"/>
      <c r="RM47" s="66"/>
      <c r="RO47" s="66"/>
      <c r="RR47" s="66"/>
      <c r="RU47" s="66"/>
      <c r="RX47" s="66"/>
      <c r="SB47" s="66"/>
      <c r="SE47" s="66"/>
      <c r="SH47" s="66"/>
      <c r="SP47" s="66"/>
      <c r="TB47" s="66"/>
      <c r="TC47" s="66"/>
      <c r="TD47" s="66"/>
      <c r="TE47" s="66"/>
      <c r="TF47" s="66"/>
      <c r="TG47" s="66"/>
      <c r="TH47" s="66"/>
      <c r="TI47" s="66"/>
      <c r="TJ47" s="66"/>
      <c r="TK47" s="66"/>
      <c r="TL47" s="66"/>
      <c r="TM47" s="66"/>
      <c r="TN47" s="66"/>
      <c r="TO47" s="66"/>
      <c r="TP47" s="66"/>
      <c r="TQ47" s="66"/>
      <c r="TR47" s="66"/>
      <c r="TS47" s="66"/>
      <c r="TT47" s="66"/>
      <c r="TU47" s="66"/>
      <c r="TV47" s="66"/>
      <c r="TW47" s="66"/>
      <c r="TX47" s="66"/>
      <c r="TY47" s="66"/>
      <c r="TZ47" s="66"/>
      <c r="UA47" s="66"/>
      <c r="UC47" s="66"/>
      <c r="UD47" s="66"/>
      <c r="UE47" s="66"/>
      <c r="UF47" s="66"/>
      <c r="UG47" s="66"/>
      <c r="UH47" s="66"/>
      <c r="UI47" s="66"/>
      <c r="UJ47" s="66"/>
      <c r="UK47" s="66"/>
      <c r="UL47" s="66"/>
      <c r="UM47" s="66"/>
      <c r="UN47" s="66"/>
      <c r="UO47" s="66"/>
      <c r="UR47" s="66"/>
      <c r="UU47" s="66"/>
      <c r="UX47" s="66"/>
      <c r="VA47" s="66"/>
      <c r="VD47" s="66"/>
      <c r="VG47" s="66"/>
      <c r="VP47" s="66"/>
      <c r="VS47" s="66"/>
      <c r="VV47" s="66"/>
      <c r="VY47" s="66"/>
      <c r="WH47" s="66"/>
      <c r="WN47" s="66"/>
      <c r="WQ47" s="66"/>
      <c r="WT47" s="66"/>
      <c r="WW47" s="66"/>
      <c r="XC47" s="66"/>
      <c r="XL47" s="66"/>
      <c r="XN47" s="66"/>
      <c r="XO47" s="66"/>
      <c r="XQ47" s="66"/>
      <c r="XT47" s="66"/>
      <c r="XW47" s="66"/>
      <c r="XZ47" s="66"/>
      <c r="YC47" s="66"/>
      <c r="YF47" s="66"/>
      <c r="YH47" s="66"/>
      <c r="YJ47" s="66"/>
      <c r="YM47" s="66"/>
      <c r="YP47" s="66"/>
      <c r="YS47" s="66"/>
      <c r="YV47" s="66"/>
      <c r="YY47" s="66"/>
      <c r="ZB47" s="66"/>
      <c r="ZE47" s="66"/>
      <c r="ZG47" s="66"/>
      <c r="ZJ47" s="66"/>
      <c r="ZP47" s="66"/>
      <c r="ZV47" s="66"/>
      <c r="ZY47" s="66"/>
      <c r="AAA47" s="66"/>
      <c r="AAC47" s="66"/>
      <c r="AAD47" s="66"/>
      <c r="AAE47" s="66"/>
      <c r="AAF47" s="66"/>
      <c r="AAG47" s="66"/>
      <c r="AAH47" s="66"/>
      <c r="AAZ47" s="66"/>
      <c r="ABA47" s="66"/>
      <c r="ABD47" s="66"/>
      <c r="ABG47" s="66"/>
      <c r="ABI47" s="66"/>
      <c r="ABK47" s="66"/>
      <c r="ABN47" s="66"/>
      <c r="ABQ47" s="66"/>
      <c r="ABT47" s="66"/>
      <c r="ABX47" s="66"/>
      <c r="ACA47" s="66"/>
      <c r="ACD47" s="66"/>
      <c r="ACL47" s="66"/>
      <c r="ACX47" s="66"/>
      <c r="ACY47" s="66"/>
      <c r="ACZ47" s="66"/>
      <c r="ADA47" s="66"/>
      <c r="ADB47" s="66"/>
      <c r="ADC47" s="66"/>
      <c r="ADD47" s="66"/>
      <c r="ADE47" s="66"/>
      <c r="ADF47" s="66"/>
      <c r="ADG47" s="66"/>
      <c r="ADH47" s="66"/>
      <c r="ADI47" s="66"/>
      <c r="ADJ47" s="66"/>
      <c r="ADK47" s="66"/>
      <c r="ADL47" s="66"/>
      <c r="ADM47" s="66"/>
      <c r="ADN47" s="66"/>
      <c r="ADO47" s="66"/>
      <c r="ADP47" s="66"/>
      <c r="ADQ47" s="66"/>
      <c r="ADR47" s="66"/>
      <c r="ADS47" s="66"/>
      <c r="ADT47" s="66"/>
      <c r="ADU47" s="66"/>
      <c r="ADV47" s="66"/>
      <c r="ADW47" s="66"/>
      <c r="ADY47" s="66"/>
      <c r="ADZ47" s="66"/>
      <c r="AEA47" s="66"/>
      <c r="AEB47" s="66"/>
      <c r="AEC47" s="66"/>
      <c r="AED47" s="66"/>
      <c r="AEE47" s="66"/>
      <c r="AEF47" s="66"/>
      <c r="AEG47" s="66"/>
      <c r="AEH47" s="66"/>
      <c r="AEI47" s="66"/>
      <c r="AEJ47" s="66"/>
      <c r="AEK47" s="66"/>
      <c r="AEN47" s="66"/>
      <c r="AEQ47" s="66"/>
      <c r="AET47" s="66"/>
      <c r="AEW47" s="66"/>
      <c r="AEZ47" s="66"/>
      <c r="AFC47" s="66"/>
      <c r="AFL47" s="66"/>
      <c r="AFO47" s="66"/>
      <c r="AFR47" s="66"/>
      <c r="AFU47" s="66"/>
      <c r="AGD47" s="66"/>
      <c r="AGJ47" s="66"/>
      <c r="AGM47" s="66"/>
      <c r="AGP47" s="66"/>
      <c r="AGS47" s="66"/>
      <c r="AGY47" s="66"/>
      <c r="AHH47" s="66"/>
      <c r="AHJ47" s="66"/>
      <c r="AHK47" s="66"/>
      <c r="AHM47" s="66"/>
      <c r="AHP47" s="66"/>
      <c r="AHS47" s="66"/>
      <c r="AHV47" s="66"/>
      <c r="AHY47" s="66"/>
      <c r="AIB47" s="66"/>
      <c r="AID47" s="66"/>
      <c r="AIF47" s="66"/>
      <c r="AII47" s="66"/>
      <c r="AIL47" s="66"/>
      <c r="AIO47" s="66"/>
      <c r="AIR47" s="66"/>
      <c r="AIU47" s="66"/>
      <c r="AIX47" s="66"/>
      <c r="AJA47" s="66"/>
      <c r="AJC47" s="66"/>
      <c r="AJF47" s="66"/>
      <c r="AJL47" s="66"/>
      <c r="AJR47" s="66"/>
      <c r="AJU47" s="66"/>
      <c r="AJW47" s="66"/>
      <c r="AJY47" s="66"/>
      <c r="AJZ47" s="66"/>
      <c r="AKA47" s="66"/>
      <c r="AKB47" s="66"/>
      <c r="AKC47" s="66"/>
      <c r="AKD47" s="66"/>
      <c r="AKV47" s="66"/>
      <c r="AKW47" s="66"/>
      <c r="AKZ47" s="66"/>
      <c r="ALC47" s="66"/>
      <c r="ALE47" s="66"/>
      <c r="ALG47" s="66"/>
      <c r="ALJ47" s="66"/>
      <c r="ALM47" s="66"/>
      <c r="ALP47" s="66"/>
      <c r="ALT47" s="66"/>
      <c r="ALW47" s="66"/>
      <c r="ALZ47" s="66"/>
      <c r="AMH47" s="66"/>
      <c r="AMT47" s="66"/>
      <c r="AMU47" s="66"/>
      <c r="AMV47" s="66"/>
      <c r="AMW47" s="66"/>
      <c r="AMX47" s="66"/>
      <c r="AMY47" s="66"/>
      <c r="AMZ47" s="66"/>
      <c r="ANA47" s="66"/>
      <c r="ANB47" s="66"/>
      <c r="ANC47" s="66"/>
      <c r="AND47" s="66"/>
      <c r="ANE47" s="66"/>
      <c r="ANF47" s="66"/>
      <c r="ANG47" s="66"/>
      <c r="ANH47" s="66"/>
      <c r="ANI47" s="66"/>
      <c r="ANJ47" s="66"/>
      <c r="ANK47" s="66"/>
      <c r="ANL47" s="66"/>
      <c r="ANM47" s="66"/>
      <c r="ANN47" s="66"/>
      <c r="ANO47" s="66"/>
      <c r="ANP47" s="66"/>
      <c r="ANQ47" s="66"/>
      <c r="ANR47" s="66"/>
      <c r="ANS47" s="66"/>
      <c r="ANU47" s="66"/>
      <c r="ANV47" s="66"/>
      <c r="ANW47" s="66"/>
      <c r="ANX47" s="66"/>
      <c r="ANY47" s="66"/>
      <c r="ANZ47" s="66"/>
      <c r="AOA47" s="66"/>
      <c r="AOB47" s="66"/>
      <c r="AOC47" s="66"/>
      <c r="AOD47" s="66"/>
      <c r="AOE47" s="66"/>
      <c r="AOF47" s="66"/>
      <c r="AOG47" s="66"/>
      <c r="AOJ47" s="66"/>
      <c r="AOM47" s="66"/>
      <c r="AOP47" s="66"/>
      <c r="AOS47" s="66"/>
      <c r="AOV47" s="66"/>
      <c r="AOY47" s="66"/>
      <c r="APH47" s="66"/>
      <c r="APK47" s="66"/>
      <c r="APN47" s="66"/>
      <c r="APQ47" s="66"/>
      <c r="APZ47" s="66"/>
      <c r="AQF47" s="66"/>
      <c r="AQI47" s="66"/>
      <c r="AQL47" s="66"/>
      <c r="AQO47" s="66"/>
      <c r="AQU47" s="66"/>
      <c r="ARD47" s="66"/>
      <c r="ARF47" s="66"/>
      <c r="ARG47" s="66"/>
      <c r="ARI47" s="66"/>
      <c r="ARL47" s="66"/>
      <c r="ARO47" s="66"/>
      <c r="ARR47" s="66"/>
      <c r="ARU47" s="66"/>
      <c r="ARX47" s="66"/>
      <c r="ARZ47" s="66"/>
      <c r="ASB47" s="66"/>
      <c r="ASE47" s="66"/>
      <c r="ASH47" s="66"/>
      <c r="ASK47" s="66"/>
      <c r="ASN47" s="66"/>
      <c r="ASQ47" s="66"/>
      <c r="AST47" s="66"/>
      <c r="ASW47" s="66"/>
      <c r="ASY47" s="66"/>
      <c r="ATB47" s="66"/>
      <c r="ATH47" s="66"/>
      <c r="ATN47" s="66"/>
      <c r="ATQ47" s="66"/>
      <c r="ATS47" s="66"/>
      <c r="ATU47" s="66"/>
      <c r="ATV47" s="66"/>
      <c r="ATW47" s="66"/>
      <c r="ATX47" s="66"/>
      <c r="ATY47" s="66"/>
      <c r="ATZ47" s="66"/>
      <c r="AUR47" s="66"/>
      <c r="AUS47" s="66"/>
      <c r="AUV47" s="66"/>
      <c r="AUY47" s="66"/>
      <c r="AVA47" s="66"/>
      <c r="AVC47" s="66"/>
      <c r="AVF47" s="66"/>
      <c r="AVI47" s="66"/>
      <c r="AVL47" s="66"/>
      <c r="AVP47" s="66"/>
      <c r="AVS47" s="66"/>
      <c r="AVV47" s="66"/>
      <c r="AWD47" s="66"/>
      <c r="AWP47" s="66"/>
      <c r="AWQ47" s="66"/>
      <c r="AWR47" s="66"/>
      <c r="AWS47" s="66"/>
      <c r="AWT47" s="66"/>
      <c r="AWU47" s="66"/>
      <c r="AWV47" s="66"/>
      <c r="AWW47" s="66"/>
      <c r="AWX47" s="66"/>
      <c r="AWY47" s="66"/>
      <c r="AWZ47" s="66"/>
      <c r="AXA47" s="66"/>
      <c r="AXB47" s="66"/>
      <c r="AXC47" s="66"/>
      <c r="AXD47" s="66"/>
      <c r="AXE47" s="66"/>
      <c r="AXF47" s="66"/>
      <c r="AXG47" s="66"/>
      <c r="AXH47" s="66"/>
      <c r="AXI47" s="66"/>
      <c r="AXJ47" s="66"/>
      <c r="AXK47" s="66"/>
      <c r="AXL47" s="66"/>
      <c r="AXM47" s="66"/>
      <c r="AXN47" s="66"/>
      <c r="AXO47" s="66"/>
      <c r="AXQ47" s="66"/>
      <c r="AXR47" s="66"/>
      <c r="AXS47" s="66"/>
      <c r="AXT47" s="66"/>
      <c r="AXU47" s="66"/>
      <c r="AXV47" s="66"/>
      <c r="AXW47" s="66"/>
      <c r="AXX47" s="66"/>
      <c r="AXY47" s="66"/>
      <c r="AXZ47" s="66"/>
      <c r="AYA47" s="66"/>
      <c r="AYB47" s="66"/>
      <c r="AYC47" s="66"/>
      <c r="AYF47" s="66"/>
      <c r="AYI47" s="66"/>
      <c r="AYL47" s="66"/>
      <c r="AYO47" s="66"/>
      <c r="AYR47" s="66"/>
      <c r="AYU47" s="66"/>
      <c r="AZD47" s="66"/>
      <c r="AZG47" s="66"/>
      <c r="AZJ47" s="66"/>
      <c r="AZM47" s="66"/>
      <c r="AZV47" s="66"/>
      <c r="BAB47" s="66"/>
      <c r="BAE47" s="66"/>
      <c r="BAH47" s="66"/>
      <c r="BAK47" s="66"/>
      <c r="BAQ47" s="66"/>
      <c r="BAZ47" s="66"/>
      <c r="BBB47" s="66"/>
      <c r="BBC47" s="66"/>
      <c r="BBE47" s="66"/>
      <c r="BBH47" s="66"/>
      <c r="BBK47" s="66"/>
      <c r="BBN47" s="66"/>
      <c r="BBQ47" s="66"/>
      <c r="BBT47" s="66"/>
      <c r="BBV47" s="66"/>
      <c r="BBX47" s="66"/>
      <c r="BCA47" s="66"/>
      <c r="BCD47" s="66"/>
      <c r="BCG47" s="66"/>
      <c r="BCJ47" s="66"/>
      <c r="BCM47" s="66"/>
      <c r="BCP47" s="66"/>
      <c r="BCS47" s="66"/>
      <c r="BCU47" s="66"/>
      <c r="BCX47" s="66"/>
      <c r="BDD47" s="66"/>
      <c r="BDJ47" s="66"/>
      <c r="BDM47" s="66"/>
      <c r="BDO47" s="66"/>
      <c r="BDQ47" s="66"/>
      <c r="BDR47" s="66"/>
      <c r="BDS47" s="66"/>
      <c r="BDT47" s="66"/>
      <c r="BDU47" s="66"/>
      <c r="BDV47" s="66"/>
      <c r="BEN47" s="66"/>
      <c r="BEO47" s="66"/>
      <c r="BER47" s="66"/>
      <c r="BEU47" s="66"/>
      <c r="BEW47" s="66"/>
      <c r="BEY47" s="66"/>
      <c r="BFB47" s="66"/>
      <c r="BFE47" s="66"/>
      <c r="BFH47" s="66"/>
      <c r="BFL47" s="66"/>
      <c r="BFO47" s="66"/>
      <c r="BFR47" s="66"/>
      <c r="BFZ47" s="66"/>
      <c r="BGL47" s="66"/>
      <c r="BGM47" s="66"/>
      <c r="BGN47" s="66"/>
      <c r="BGO47" s="66"/>
      <c r="BGP47" s="66"/>
      <c r="BGQ47" s="66"/>
      <c r="BGR47" s="66"/>
      <c r="BGS47" s="66"/>
      <c r="BGT47" s="66"/>
      <c r="BGU47" s="66"/>
      <c r="BGV47" s="66"/>
      <c r="BGW47" s="66"/>
      <c r="BGX47" s="66"/>
      <c r="BGY47" s="66"/>
      <c r="BGZ47" s="66"/>
      <c r="BHA47" s="66"/>
      <c r="BHB47" s="66"/>
      <c r="BHC47" s="66"/>
      <c r="BHD47" s="66"/>
      <c r="BHE47" s="66"/>
      <c r="BHF47" s="66"/>
      <c r="BHG47" s="66"/>
      <c r="BHH47" s="66"/>
      <c r="BHI47" s="66"/>
      <c r="BHJ47" s="66"/>
      <c r="BHK47" s="66"/>
      <c r="BHM47" s="66"/>
      <c r="BHN47" s="66"/>
      <c r="BHO47" s="66"/>
      <c r="BHP47" s="66"/>
      <c r="BHQ47" s="66"/>
      <c r="BHR47" s="66"/>
      <c r="BHS47" s="66"/>
      <c r="BHT47" s="66"/>
      <c r="BHU47" s="66"/>
      <c r="BHV47" s="66"/>
      <c r="BHW47" s="66"/>
      <c r="BHX47" s="66"/>
      <c r="BHY47" s="66"/>
      <c r="BIB47" s="66"/>
      <c r="BIE47" s="66"/>
      <c r="BIH47" s="66"/>
      <c r="BIK47" s="66"/>
      <c r="BIN47" s="66"/>
      <c r="BIQ47" s="66"/>
      <c r="BIZ47" s="66"/>
      <c r="BJC47" s="66"/>
      <c r="BJF47" s="66"/>
      <c r="BJI47" s="66"/>
      <c r="BJR47" s="66"/>
      <c r="BJX47" s="66"/>
      <c r="BKA47" s="66"/>
      <c r="BKD47" s="66"/>
      <c r="BKG47" s="66"/>
      <c r="BKM47" s="66"/>
      <c r="BKV47" s="66"/>
      <c r="BKX47" s="66"/>
      <c r="BKY47" s="66"/>
      <c r="BLA47" s="66"/>
      <c r="BLD47" s="66"/>
      <c r="BLG47" s="66"/>
      <c r="BLJ47" s="66"/>
      <c r="BLM47" s="66"/>
      <c r="BLP47" s="66"/>
      <c r="BLR47" s="66"/>
      <c r="BLT47" s="66"/>
      <c r="BLW47" s="66"/>
      <c r="BLZ47" s="66"/>
      <c r="BMC47" s="66"/>
      <c r="BMF47" s="66"/>
      <c r="BMI47" s="66"/>
      <c r="BML47" s="66"/>
      <c r="BMO47" s="66"/>
      <c r="BMQ47" s="66"/>
      <c r="BMT47" s="66"/>
      <c r="BMZ47" s="66"/>
      <c r="BNF47" s="66"/>
      <c r="BNI47" s="66"/>
      <c r="BNK47" s="66"/>
      <c r="BNM47" s="66"/>
      <c r="BNN47" s="66"/>
      <c r="BNO47" s="66"/>
      <c r="BNP47" s="66"/>
      <c r="BNQ47" s="66"/>
      <c r="BNR47" s="66"/>
      <c r="BOJ47" s="66"/>
      <c r="BOK47" s="66"/>
      <c r="BON47" s="66"/>
      <c r="BOQ47" s="66"/>
      <c r="BOS47" s="66"/>
      <c r="BOU47" s="66"/>
      <c r="BOX47" s="66"/>
      <c r="BPA47" s="66"/>
      <c r="BPD47" s="66"/>
      <c r="BPH47" s="66"/>
      <c r="BPK47" s="66"/>
      <c r="BPN47" s="66"/>
      <c r="BPV47" s="66"/>
      <c r="BQH47" s="66"/>
      <c r="BQI47" s="66"/>
      <c r="BQJ47" s="66"/>
      <c r="BQK47" s="66"/>
      <c r="BQL47" s="66"/>
      <c r="BQM47" s="66"/>
      <c r="BQN47" s="66"/>
      <c r="BQO47" s="66"/>
      <c r="BQP47" s="66"/>
      <c r="BQQ47" s="66"/>
      <c r="BQR47" s="66"/>
      <c r="BQS47" s="66"/>
      <c r="BQT47" s="66"/>
      <c r="BQU47" s="66"/>
      <c r="BQV47" s="66"/>
      <c r="BQW47" s="66"/>
      <c r="BQX47" s="66"/>
      <c r="BQY47" s="66"/>
      <c r="BQZ47" s="66"/>
      <c r="BRA47" s="66"/>
      <c r="BRB47" s="66"/>
      <c r="BRC47" s="66"/>
      <c r="BRD47" s="66"/>
      <c r="BRE47" s="66"/>
      <c r="BRF47" s="66"/>
      <c r="BRG47" s="66"/>
      <c r="BRI47" s="66"/>
      <c r="BRJ47" s="66"/>
      <c r="BRK47" s="66"/>
      <c r="BRL47" s="66"/>
      <c r="BRM47" s="66"/>
      <c r="BRN47" s="66"/>
      <c r="BRO47" s="66"/>
      <c r="BRP47" s="66"/>
      <c r="BRQ47" s="66"/>
      <c r="BRR47" s="66"/>
      <c r="BRS47" s="66"/>
      <c r="BRT47" s="66"/>
      <c r="BRU47" s="66"/>
      <c r="BRX47" s="66"/>
      <c r="BSA47" s="66"/>
      <c r="BSD47" s="66"/>
      <c r="BSG47" s="66"/>
      <c r="BSJ47" s="66"/>
      <c r="BSM47" s="66"/>
      <c r="BSV47" s="66"/>
      <c r="BSY47" s="66"/>
      <c r="BTB47" s="66"/>
      <c r="BTE47" s="66"/>
      <c r="BTN47" s="66"/>
      <c r="BTT47" s="66"/>
      <c r="BTW47" s="66"/>
      <c r="BTZ47" s="66"/>
      <c r="BUC47" s="66"/>
      <c r="BUI47" s="66"/>
      <c r="BUR47" s="66"/>
      <c r="BUT47" s="66"/>
      <c r="BUU47" s="66"/>
      <c r="BUW47" s="66"/>
      <c r="BUZ47" s="66"/>
      <c r="BVC47" s="66"/>
      <c r="BVF47" s="66"/>
      <c r="BVI47" s="66"/>
      <c r="BVL47" s="66"/>
      <c r="BVN47" s="66"/>
      <c r="BVP47" s="66"/>
      <c r="BVS47" s="66"/>
      <c r="BVV47" s="66"/>
      <c r="BVY47" s="66"/>
      <c r="BWB47" s="66"/>
      <c r="BWE47" s="66"/>
      <c r="BWH47" s="66"/>
      <c r="BWK47" s="66"/>
      <c r="BWM47" s="66"/>
      <c r="BWP47" s="66"/>
      <c r="BWV47" s="66"/>
      <c r="BXB47" s="66"/>
      <c r="BXE47" s="66"/>
      <c r="BXG47" s="66"/>
      <c r="BXI47" s="66"/>
      <c r="BXJ47" s="66"/>
      <c r="BXK47" s="66"/>
      <c r="BXL47" s="66"/>
      <c r="BXM47" s="66"/>
      <c r="BXN47" s="66"/>
      <c r="BYF47" s="66"/>
      <c r="BYG47" s="66"/>
      <c r="BYJ47" s="66"/>
      <c r="BYM47" s="66"/>
      <c r="BYO47" s="66"/>
      <c r="BYQ47" s="66"/>
      <c r="BYT47" s="66"/>
      <c r="BYW47" s="66"/>
      <c r="BYZ47" s="66"/>
      <c r="BZD47" s="66"/>
      <c r="BZG47" s="66"/>
      <c r="BZJ47" s="66"/>
      <c r="BZR47" s="66"/>
      <c r="CAD47" s="66"/>
      <c r="CAE47" s="66"/>
      <c r="CAF47" s="66"/>
      <c r="CAG47" s="66"/>
      <c r="CAH47" s="66"/>
      <c r="CAI47" s="66"/>
      <c r="CAJ47" s="66"/>
      <c r="CAK47" s="66"/>
      <c r="CAL47" s="66"/>
      <c r="CAM47" s="66"/>
      <c r="CAN47" s="66"/>
      <c r="CAO47" s="66"/>
      <c r="CAP47" s="66"/>
      <c r="CAQ47" s="66"/>
      <c r="CAR47" s="66"/>
      <c r="CAS47" s="66"/>
      <c r="CAT47" s="66"/>
      <c r="CAU47" s="66"/>
      <c r="CAV47" s="66"/>
      <c r="CAW47" s="66"/>
      <c r="CAX47" s="66"/>
      <c r="CAY47" s="66"/>
      <c r="CAZ47" s="66"/>
      <c r="CBA47" s="66"/>
      <c r="CBB47" s="66"/>
      <c r="CBC47" s="66"/>
      <c r="CBE47" s="66"/>
      <c r="CBF47" s="66"/>
      <c r="CBG47" s="66"/>
      <c r="CBH47" s="66"/>
      <c r="CBI47" s="66"/>
      <c r="CBJ47" s="66"/>
      <c r="CBK47" s="66"/>
      <c r="CBL47" s="66"/>
      <c r="CBM47" s="66"/>
      <c r="CBN47" s="66"/>
      <c r="CBO47" s="66"/>
      <c r="CBP47" s="66"/>
      <c r="CBQ47" s="66"/>
      <c r="CBT47" s="66"/>
      <c r="CBW47" s="66"/>
      <c r="CBZ47" s="66"/>
      <c r="CCC47" s="66"/>
      <c r="CCF47" s="66"/>
      <c r="CCI47" s="66"/>
      <c r="CCR47" s="66"/>
      <c r="CCU47" s="66"/>
      <c r="CCX47" s="66"/>
      <c r="CDA47" s="66"/>
      <c r="CDJ47" s="66"/>
      <c r="CDP47" s="66"/>
      <c r="CDS47" s="66"/>
      <c r="CDV47" s="66"/>
      <c r="CDY47" s="66"/>
      <c r="CEE47" s="66"/>
      <c r="CEN47" s="66"/>
      <c r="CEP47" s="66"/>
      <c r="CEQ47" s="66"/>
      <c r="CES47" s="66"/>
      <c r="CEV47" s="66"/>
      <c r="CEY47" s="66"/>
      <c r="CFB47" s="66"/>
      <c r="CFE47" s="66"/>
      <c r="CFH47" s="66"/>
      <c r="CFJ47" s="66"/>
      <c r="CFL47" s="66"/>
      <c r="CFO47" s="66"/>
      <c r="CFR47" s="66"/>
      <c r="CFU47" s="66"/>
      <c r="CFX47" s="66"/>
      <c r="CGA47" s="66"/>
      <c r="CGD47" s="66"/>
      <c r="CGG47" s="66"/>
      <c r="CGI47" s="66"/>
      <c r="CGL47" s="66"/>
      <c r="CGR47" s="66"/>
      <c r="CGX47" s="66"/>
      <c r="CHA47" s="66"/>
      <c r="CHC47" s="66"/>
      <c r="CHE47" s="66"/>
      <c r="CHF47" s="66"/>
      <c r="CHG47" s="66"/>
      <c r="CHH47" s="66"/>
      <c r="CHI47" s="66"/>
      <c r="CHJ47" s="66"/>
      <c r="CIB47" s="66"/>
      <c r="CIC47" s="66"/>
      <c r="CIF47" s="66"/>
      <c r="CII47" s="66"/>
      <c r="CIK47" s="66"/>
      <c r="CIM47" s="66"/>
      <c r="CIP47" s="66"/>
      <c r="CIS47" s="66"/>
      <c r="CIV47" s="66"/>
      <c r="CIZ47" s="66"/>
      <c r="CJC47" s="66"/>
      <c r="CJF47" s="66"/>
      <c r="CJN47" s="66"/>
      <c r="CJZ47" s="66"/>
      <c r="CKA47" s="66"/>
      <c r="CKB47" s="66"/>
      <c r="CKC47" s="66"/>
      <c r="CKD47" s="66"/>
      <c r="CKE47" s="66"/>
      <c r="CKF47" s="66"/>
      <c r="CKG47" s="66"/>
      <c r="CKH47" s="66"/>
      <c r="CKI47" s="66"/>
      <c r="CKJ47" s="66"/>
      <c r="CKK47" s="66"/>
      <c r="CKL47" s="66"/>
      <c r="CKM47" s="66"/>
      <c r="CKN47" s="66"/>
      <c r="CKO47" s="66"/>
      <c r="CKP47" s="66"/>
      <c r="CKQ47" s="66"/>
      <c r="CKR47" s="66"/>
      <c r="CKS47" s="66"/>
      <c r="CKT47" s="66"/>
      <c r="CKU47" s="66"/>
      <c r="CKV47" s="66"/>
      <c r="CKW47" s="66"/>
      <c r="CKX47" s="66"/>
      <c r="CKY47" s="66"/>
      <c r="CLA47" s="66"/>
      <c r="CLB47" s="66"/>
      <c r="CLC47" s="66"/>
      <c r="CLD47" s="66"/>
      <c r="CLE47" s="66"/>
      <c r="CLF47" s="66"/>
      <c r="CLG47" s="66"/>
      <c r="CLH47" s="66"/>
      <c r="CLI47" s="66"/>
      <c r="CLJ47" s="66"/>
      <c r="CLK47" s="66"/>
      <c r="CLL47" s="66"/>
      <c r="CLM47" s="66"/>
      <c r="CLP47" s="66"/>
      <c r="CLS47" s="66"/>
      <c r="CLV47" s="66"/>
      <c r="CLY47" s="66"/>
      <c r="CMB47" s="66"/>
      <c r="CME47" s="66"/>
      <c r="CMN47" s="66"/>
      <c r="CMQ47" s="66"/>
      <c r="CMT47" s="66"/>
      <c r="CMW47" s="66"/>
      <c r="CNF47" s="66"/>
      <c r="CNL47" s="66"/>
      <c r="CNO47" s="66"/>
      <c r="CNR47" s="66"/>
      <c r="CNU47" s="66"/>
      <c r="COA47" s="66"/>
      <c r="COJ47" s="66"/>
      <c r="COL47" s="66"/>
      <c r="COM47" s="66"/>
      <c r="COO47" s="66"/>
      <c r="COR47" s="66"/>
      <c r="COU47" s="66"/>
      <c r="COX47" s="66"/>
      <c r="CPA47" s="66"/>
      <c r="CPD47" s="66"/>
      <c r="CPF47" s="66"/>
      <c r="CPH47" s="66"/>
      <c r="CPK47" s="66"/>
      <c r="CPN47" s="66"/>
      <c r="CPQ47" s="66"/>
      <c r="CPT47" s="66"/>
      <c r="CPW47" s="66"/>
      <c r="CPZ47" s="66"/>
      <c r="CQC47" s="66"/>
      <c r="CQE47" s="66"/>
      <c r="CQH47" s="66"/>
      <c r="CQN47" s="66"/>
      <c r="CQT47" s="66"/>
      <c r="CQW47" s="66"/>
      <c r="CQY47" s="66"/>
      <c r="CRA47" s="66"/>
      <c r="CRB47" s="66"/>
      <c r="CRC47" s="66"/>
      <c r="CRD47" s="66"/>
      <c r="CRE47" s="66"/>
      <c r="CRF47" s="66"/>
      <c r="CRX47" s="66"/>
      <c r="CRY47" s="66"/>
      <c r="CSB47" s="66"/>
      <c r="CSE47" s="66"/>
      <c r="CSG47" s="66"/>
      <c r="CSI47" s="66"/>
      <c r="CSL47" s="66"/>
      <c r="CSO47" s="66"/>
      <c r="CSR47" s="66"/>
      <c r="CSV47" s="66"/>
      <c r="CSY47" s="66"/>
      <c r="CTB47" s="66"/>
      <c r="CTJ47" s="66"/>
      <c r="CTV47" s="66"/>
      <c r="CTW47" s="66"/>
      <c r="CTX47" s="66"/>
      <c r="CTY47" s="66"/>
      <c r="CTZ47" s="66"/>
      <c r="CUA47" s="66"/>
      <c r="CUB47" s="66"/>
      <c r="CUC47" s="66"/>
      <c r="CUD47" s="66"/>
      <c r="CUE47" s="66"/>
      <c r="CUF47" s="66"/>
      <c r="CUG47" s="66"/>
      <c r="CUH47" s="66"/>
      <c r="CUI47" s="66"/>
      <c r="CUJ47" s="66"/>
      <c r="CUK47" s="66"/>
      <c r="CUL47" s="66"/>
      <c r="CUM47" s="66"/>
      <c r="CUN47" s="66"/>
      <c r="CUO47" s="66"/>
      <c r="CUP47" s="66"/>
      <c r="CUQ47" s="66"/>
      <c r="CUR47" s="66"/>
      <c r="CUS47" s="66"/>
      <c r="CUT47" s="66"/>
      <c r="CUU47" s="66"/>
      <c r="CUW47" s="66"/>
      <c r="CUX47" s="66"/>
      <c r="CUY47" s="66"/>
      <c r="CUZ47" s="66"/>
      <c r="CVA47" s="66"/>
      <c r="CVB47" s="66"/>
      <c r="CVC47" s="66"/>
      <c r="CVD47" s="66"/>
      <c r="CVE47" s="66"/>
      <c r="CVF47" s="66"/>
      <c r="CVG47" s="66"/>
      <c r="CVH47" s="66"/>
      <c r="CVI47" s="66"/>
      <c r="CVL47" s="66"/>
      <c r="CVO47" s="66"/>
      <c r="CVR47" s="66"/>
      <c r="CVU47" s="66"/>
      <c r="CVX47" s="66"/>
      <c r="CWA47" s="66"/>
      <c r="CWJ47" s="66"/>
      <c r="CWM47" s="66"/>
      <c r="CWP47" s="66"/>
      <c r="CWS47" s="66"/>
      <c r="CXB47" s="66"/>
      <c r="CXH47" s="66"/>
      <c r="CXK47" s="66"/>
      <c r="CXN47" s="66"/>
      <c r="CXQ47" s="66"/>
      <c r="CXW47" s="66"/>
      <c r="CYF47" s="66"/>
      <c r="CYH47" s="66"/>
      <c r="CYI47" s="66"/>
      <c r="CYK47" s="66"/>
      <c r="CYN47" s="66"/>
      <c r="CYQ47" s="66"/>
      <c r="CYT47" s="66"/>
      <c r="CYW47" s="66"/>
      <c r="CYZ47" s="66"/>
      <c r="CZB47" s="66"/>
      <c r="CZD47" s="66"/>
      <c r="CZG47" s="66"/>
      <c r="CZJ47" s="66"/>
      <c r="CZM47" s="66"/>
      <c r="CZP47" s="66"/>
      <c r="CZS47" s="66"/>
      <c r="CZV47" s="66"/>
      <c r="CZY47" s="66"/>
      <c r="DAA47" s="66"/>
      <c r="DAD47" s="66"/>
      <c r="DAJ47" s="66"/>
      <c r="DAP47" s="66"/>
      <c r="DAS47" s="66"/>
      <c r="DAU47" s="66"/>
      <c r="DAW47" s="66"/>
      <c r="DAX47" s="66"/>
      <c r="DAY47" s="66"/>
      <c r="DAZ47" s="66"/>
      <c r="DBA47" s="66"/>
      <c r="DBB47" s="66"/>
      <c r="DBT47" s="66"/>
      <c r="DBU47" s="66"/>
      <c r="DBX47" s="66"/>
      <c r="DCA47" s="66"/>
      <c r="DCC47" s="66"/>
      <c r="DCE47" s="66"/>
      <c r="DCH47" s="66"/>
      <c r="DCK47" s="66"/>
      <c r="DCN47" s="66"/>
      <c r="DCR47" s="66"/>
      <c r="DCU47" s="66"/>
      <c r="DCX47" s="66"/>
      <c r="DDF47" s="66"/>
      <c r="DDR47" s="66"/>
      <c r="DDS47" s="66"/>
      <c r="DDT47" s="66"/>
      <c r="DDU47" s="66"/>
      <c r="DDV47" s="66"/>
      <c r="DDW47" s="66"/>
      <c r="DDX47" s="66"/>
      <c r="DDY47" s="66"/>
      <c r="DDZ47" s="66"/>
      <c r="DEA47" s="66"/>
      <c r="DEB47" s="66"/>
      <c r="DEC47" s="66"/>
      <c r="DED47" s="66"/>
      <c r="DEE47" s="66"/>
      <c r="DEF47" s="66"/>
      <c r="DEG47" s="66"/>
      <c r="DEH47" s="66"/>
      <c r="DEI47" s="66"/>
      <c r="DEJ47" s="66"/>
      <c r="DEK47" s="66"/>
      <c r="DEL47" s="66"/>
      <c r="DEM47" s="66"/>
      <c r="DEN47" s="66"/>
      <c r="DEO47" s="66"/>
      <c r="DEP47" s="66"/>
      <c r="DEQ47" s="66"/>
      <c r="DES47" s="66"/>
      <c r="DET47" s="66"/>
      <c r="DEU47" s="66"/>
      <c r="DEV47" s="66"/>
      <c r="DEW47" s="66"/>
      <c r="DEX47" s="66"/>
      <c r="DEY47" s="66"/>
      <c r="DEZ47" s="66"/>
      <c r="DFA47" s="66"/>
      <c r="DFB47" s="66"/>
      <c r="DFC47" s="66"/>
      <c r="DFD47" s="66"/>
      <c r="DFE47" s="66"/>
      <c r="DFH47" s="66"/>
      <c r="DFK47" s="66"/>
      <c r="DFN47" s="66"/>
      <c r="DFQ47" s="66"/>
      <c r="DFT47" s="66"/>
      <c r="DFW47" s="66"/>
      <c r="DGF47" s="66"/>
      <c r="DGI47" s="66"/>
      <c r="DGL47" s="66"/>
      <c r="DGO47" s="66"/>
      <c r="DGX47" s="66"/>
      <c r="DHD47" s="66"/>
      <c r="DHG47" s="66"/>
      <c r="DHJ47" s="66"/>
      <c r="DHM47" s="66"/>
      <c r="DHS47" s="66"/>
      <c r="DIB47" s="66"/>
      <c r="DID47" s="66"/>
      <c r="DIE47" s="66"/>
      <c r="DIG47" s="66"/>
      <c r="DIJ47" s="66"/>
      <c r="DIM47" s="66"/>
      <c r="DIP47" s="66"/>
      <c r="DIS47" s="66"/>
      <c r="DIV47" s="66"/>
      <c r="DIX47" s="66"/>
      <c r="DIZ47" s="66"/>
      <c r="DJC47" s="66"/>
      <c r="DJF47" s="66"/>
      <c r="DJI47" s="66"/>
      <c r="DJL47" s="66"/>
      <c r="DJO47" s="66"/>
      <c r="DJR47" s="66"/>
      <c r="DJU47" s="66"/>
      <c r="DJW47" s="66"/>
      <c r="DJZ47" s="66"/>
      <c r="DKF47" s="66"/>
      <c r="DKL47" s="66"/>
      <c r="DKO47" s="66"/>
      <c r="DKQ47" s="66"/>
      <c r="DKS47" s="66"/>
      <c r="DKT47" s="66"/>
      <c r="DKU47" s="66"/>
      <c r="DKV47" s="66"/>
      <c r="DKW47" s="66"/>
      <c r="DKX47" s="66"/>
      <c r="DLP47" s="66"/>
      <c r="DLQ47" s="66"/>
      <c r="DLT47" s="66"/>
      <c r="DLW47" s="66"/>
      <c r="DLY47" s="66"/>
      <c r="DMA47" s="66"/>
      <c r="DMD47" s="66"/>
      <c r="DMG47" s="66"/>
      <c r="DMJ47" s="66"/>
      <c r="DMN47" s="66"/>
      <c r="DMQ47" s="66"/>
      <c r="DMT47" s="66"/>
      <c r="DNB47" s="66"/>
      <c r="DNN47" s="66"/>
      <c r="DNO47" s="66"/>
      <c r="DNP47" s="66"/>
      <c r="DNQ47" s="66"/>
      <c r="DNR47" s="66"/>
      <c r="DNS47" s="66"/>
      <c r="DNT47" s="66"/>
      <c r="DNU47" s="66"/>
      <c r="DNV47" s="66"/>
      <c r="DNW47" s="66"/>
      <c r="DNX47" s="66"/>
      <c r="DNY47" s="66"/>
      <c r="DNZ47" s="66"/>
      <c r="DOA47" s="66"/>
      <c r="DOB47" s="66"/>
      <c r="DOC47" s="66"/>
      <c r="DOD47" s="66"/>
      <c r="DOE47" s="66"/>
      <c r="DOF47" s="66"/>
      <c r="DOG47" s="66"/>
      <c r="DOH47" s="66"/>
      <c r="DOI47" s="66"/>
      <c r="DOJ47" s="66"/>
      <c r="DOK47" s="66"/>
      <c r="DOL47" s="66"/>
      <c r="DOM47" s="66"/>
      <c r="DOO47" s="66"/>
      <c r="DOP47" s="66"/>
      <c r="DOQ47" s="66"/>
      <c r="DOR47" s="66"/>
      <c r="DOS47" s="66"/>
      <c r="DOT47" s="66"/>
      <c r="DOU47" s="66"/>
      <c r="DOV47" s="66"/>
      <c r="DOW47" s="66"/>
      <c r="DOX47" s="66"/>
      <c r="DOY47" s="66"/>
      <c r="DOZ47" s="66"/>
      <c r="DPA47" s="66"/>
      <c r="DPD47" s="66"/>
      <c r="DPG47" s="66"/>
      <c r="DPJ47" s="66"/>
      <c r="DPM47" s="66"/>
      <c r="DPP47" s="66"/>
      <c r="DPS47" s="66"/>
      <c r="DQB47" s="66"/>
      <c r="DQE47" s="66"/>
      <c r="DQH47" s="66"/>
      <c r="DQK47" s="66"/>
      <c r="DQT47" s="66"/>
      <c r="DQZ47" s="66"/>
      <c r="DRC47" s="66"/>
      <c r="DRF47" s="66"/>
      <c r="DRI47" s="66"/>
      <c r="DRO47" s="66"/>
      <c r="DRX47" s="66"/>
      <c r="DRZ47" s="66"/>
      <c r="DSA47" s="66"/>
      <c r="DSC47" s="66"/>
      <c r="DSF47" s="66"/>
      <c r="DSI47" s="66"/>
      <c r="DSL47" s="66"/>
      <c r="DSO47" s="66"/>
      <c r="DSR47" s="66"/>
      <c r="DST47" s="66"/>
      <c r="DSV47" s="66"/>
      <c r="DSY47" s="66"/>
      <c r="DTB47" s="66"/>
      <c r="DTE47" s="66"/>
      <c r="DTH47" s="66"/>
      <c r="DTK47" s="66"/>
      <c r="DTN47" s="66"/>
      <c r="DTQ47" s="66"/>
      <c r="DTS47" s="66"/>
      <c r="DTV47" s="66"/>
      <c r="DUB47" s="66"/>
      <c r="DUH47" s="66"/>
      <c r="DUK47" s="66"/>
      <c r="DUM47" s="66"/>
      <c r="DUO47" s="66"/>
      <c r="DUP47" s="66"/>
      <c r="DUQ47" s="66"/>
      <c r="DUR47" s="66"/>
      <c r="DUS47" s="66"/>
      <c r="DUT47" s="66"/>
      <c r="DVL47" s="66"/>
      <c r="DVM47" s="66"/>
      <c r="DVP47" s="66"/>
      <c r="DVS47" s="66"/>
      <c r="DVU47" s="66"/>
      <c r="DVW47" s="66"/>
      <c r="DVZ47" s="66"/>
      <c r="DWC47" s="66"/>
      <c r="DWF47" s="66"/>
      <c r="DWJ47" s="66"/>
      <c r="DWM47" s="66"/>
      <c r="DWP47" s="66"/>
      <c r="DWX47" s="66"/>
      <c r="DXJ47" s="66"/>
      <c r="DXK47" s="66"/>
      <c r="DXL47" s="66"/>
      <c r="DXM47" s="66"/>
      <c r="DXN47" s="66"/>
      <c r="DXO47" s="66"/>
      <c r="DXP47" s="66"/>
      <c r="DXQ47" s="66"/>
      <c r="DXR47" s="66"/>
      <c r="DXS47" s="66"/>
      <c r="DXT47" s="66"/>
      <c r="DXU47" s="66"/>
      <c r="DXV47" s="66"/>
      <c r="DXW47" s="66"/>
      <c r="DXX47" s="66"/>
      <c r="DXY47" s="66"/>
      <c r="DXZ47" s="66"/>
      <c r="DYA47" s="66"/>
      <c r="DYB47" s="66"/>
      <c r="DYC47" s="66"/>
      <c r="DYD47" s="66"/>
      <c r="DYE47" s="66"/>
      <c r="DYF47" s="66"/>
      <c r="DYG47" s="66"/>
      <c r="DYH47" s="66"/>
      <c r="DYI47" s="66"/>
      <c r="DYK47" s="66"/>
      <c r="DYL47" s="66"/>
      <c r="DYM47" s="66"/>
      <c r="DYN47" s="66"/>
      <c r="DYO47" s="66"/>
      <c r="DYP47" s="66"/>
      <c r="DYQ47" s="66"/>
      <c r="DYR47" s="66"/>
      <c r="DYS47" s="66"/>
      <c r="DYT47" s="66"/>
      <c r="DYU47" s="66"/>
      <c r="DYV47" s="66"/>
      <c r="DYW47" s="66"/>
      <c r="DYZ47" s="66"/>
      <c r="DZC47" s="66"/>
      <c r="DZF47" s="66"/>
      <c r="DZI47" s="66"/>
      <c r="DZL47" s="66"/>
      <c r="DZO47" s="66"/>
      <c r="DZX47" s="66"/>
      <c r="EAA47" s="66"/>
      <c r="EAD47" s="66"/>
      <c r="EAG47" s="66"/>
      <c r="EAP47" s="66"/>
      <c r="EAV47" s="66"/>
      <c r="EAY47" s="66"/>
      <c r="EBB47" s="66"/>
      <c r="EBE47" s="66"/>
      <c r="EBK47" s="66"/>
      <c r="EBT47" s="66"/>
      <c r="EBV47" s="66"/>
      <c r="EBW47" s="66"/>
      <c r="EBY47" s="66"/>
      <c r="ECB47" s="66"/>
      <c r="ECE47" s="66"/>
      <c r="ECH47" s="66"/>
      <c r="ECK47" s="66"/>
      <c r="ECN47" s="66"/>
      <c r="ECP47" s="66"/>
      <c r="ECR47" s="66"/>
      <c r="ECU47" s="66"/>
      <c r="ECX47" s="66"/>
      <c r="EDA47" s="66"/>
      <c r="EDD47" s="66"/>
      <c r="EDG47" s="66"/>
      <c r="EDJ47" s="66"/>
      <c r="EDM47" s="66"/>
      <c r="EDO47" s="66"/>
      <c r="EDR47" s="66"/>
      <c r="EDX47" s="66"/>
      <c r="EED47" s="66"/>
      <c r="EEG47" s="66"/>
      <c r="EEI47" s="66"/>
      <c r="EEK47" s="66"/>
      <c r="EEL47" s="66"/>
      <c r="EEM47" s="66"/>
      <c r="EEN47" s="66"/>
      <c r="EEO47" s="66"/>
      <c r="EEP47" s="66"/>
      <c r="EFH47" s="66"/>
      <c r="EFI47" s="66"/>
      <c r="EFL47" s="66"/>
      <c r="EFO47" s="66"/>
      <c r="EFQ47" s="66"/>
      <c r="EFS47" s="66"/>
      <c r="EFV47" s="66"/>
      <c r="EFY47" s="66"/>
      <c r="EGB47" s="66"/>
      <c r="EGF47" s="66"/>
      <c r="EGI47" s="66"/>
      <c r="EGL47" s="66"/>
      <c r="EGT47" s="66"/>
      <c r="EHF47" s="66"/>
      <c r="EHG47" s="66"/>
      <c r="EHH47" s="66"/>
      <c r="EHI47" s="66"/>
      <c r="EHJ47" s="66"/>
      <c r="EHK47" s="66"/>
      <c r="EHL47" s="66"/>
      <c r="EHM47" s="66"/>
      <c r="EHN47" s="66"/>
      <c r="EHO47" s="66"/>
      <c r="EHP47" s="66"/>
      <c r="EHQ47" s="66"/>
      <c r="EHR47" s="66"/>
      <c r="EHS47" s="66"/>
      <c r="EHT47" s="66"/>
      <c r="EHU47" s="66"/>
      <c r="EHV47" s="66"/>
      <c r="EHW47" s="66"/>
      <c r="EHX47" s="66"/>
      <c r="EHY47" s="66"/>
      <c r="EHZ47" s="66"/>
      <c r="EIA47" s="66"/>
      <c r="EIB47" s="66"/>
      <c r="EIC47" s="66"/>
      <c r="EID47" s="66"/>
      <c r="EIE47" s="66"/>
      <c r="EIG47" s="66"/>
      <c r="EIH47" s="66"/>
      <c r="EII47" s="66"/>
      <c r="EIJ47" s="66"/>
      <c r="EIK47" s="66"/>
      <c r="EIL47" s="66"/>
      <c r="EIM47" s="66"/>
      <c r="EIN47" s="66"/>
      <c r="EIO47" s="66"/>
      <c r="EIP47" s="66"/>
      <c r="EIQ47" s="66"/>
      <c r="EIR47" s="66"/>
      <c r="EIS47" s="66"/>
      <c r="EIV47" s="66"/>
      <c r="EIY47" s="66"/>
      <c r="EJB47" s="66"/>
      <c r="EJE47" s="66"/>
      <c r="EJH47" s="66"/>
      <c r="EJK47" s="66"/>
      <c r="EJT47" s="66"/>
      <c r="EJW47" s="66"/>
      <c r="EJZ47" s="66"/>
      <c r="EKC47" s="66"/>
      <c r="EKL47" s="66"/>
      <c r="EKR47" s="66"/>
      <c r="EKU47" s="66"/>
      <c r="EKX47" s="66"/>
      <c r="ELA47" s="66"/>
      <c r="ELG47" s="66"/>
      <c r="ELP47" s="66"/>
      <c r="ELR47" s="66"/>
      <c r="ELS47" s="66"/>
      <c r="ELU47" s="66"/>
      <c r="ELX47" s="66"/>
      <c r="EMA47" s="66"/>
      <c r="EMD47" s="66"/>
      <c r="EMG47" s="66"/>
      <c r="EMJ47" s="66"/>
      <c r="EML47" s="66"/>
      <c r="EMN47" s="66"/>
      <c r="EMQ47" s="66"/>
      <c r="EMT47" s="66"/>
      <c r="EMW47" s="66"/>
      <c r="EMZ47" s="66"/>
      <c r="ENC47" s="66"/>
      <c r="ENF47" s="66"/>
      <c r="ENI47" s="66"/>
      <c r="ENK47" s="66"/>
      <c r="ENN47" s="66"/>
      <c r="ENT47" s="66"/>
      <c r="ENZ47" s="66"/>
      <c r="EOC47" s="66"/>
      <c r="EOE47" s="66"/>
      <c r="EOG47" s="66"/>
      <c r="EOH47" s="66"/>
      <c r="EOI47" s="66"/>
      <c r="EOJ47" s="66"/>
      <c r="EOK47" s="66"/>
      <c r="EOL47" s="66"/>
      <c r="EPD47" s="66"/>
      <c r="EPE47" s="66"/>
      <c r="EPH47" s="66"/>
      <c r="EPK47" s="66"/>
      <c r="EPM47" s="66"/>
      <c r="EPO47" s="66"/>
      <c r="EPR47" s="66"/>
      <c r="EPU47" s="66"/>
      <c r="EPX47" s="66"/>
      <c r="EQB47" s="66"/>
      <c r="EQE47" s="66"/>
      <c r="EQH47" s="66"/>
      <c r="EQP47" s="66"/>
      <c r="ERB47" s="66"/>
      <c r="ERC47" s="66"/>
      <c r="ERD47" s="66"/>
      <c r="ERE47" s="66"/>
      <c r="ERF47" s="66"/>
      <c r="ERG47" s="66"/>
      <c r="ERH47" s="66"/>
      <c r="ERI47" s="66"/>
      <c r="ERJ47" s="66"/>
      <c r="ERK47" s="66"/>
      <c r="ERL47" s="66"/>
      <c r="ERM47" s="66"/>
      <c r="ERN47" s="66"/>
      <c r="ERO47" s="66"/>
      <c r="ERP47" s="66"/>
      <c r="ERQ47" s="66"/>
      <c r="ERR47" s="66"/>
      <c r="ERS47" s="66"/>
      <c r="ERT47" s="66"/>
      <c r="ERU47" s="66"/>
      <c r="ERV47" s="66"/>
      <c r="ERW47" s="66"/>
      <c r="ERX47" s="66"/>
      <c r="ERY47" s="66"/>
      <c r="ERZ47" s="66"/>
      <c r="ESA47" s="66"/>
      <c r="ESC47" s="66"/>
      <c r="ESD47" s="66"/>
      <c r="ESE47" s="66"/>
      <c r="ESF47" s="66"/>
      <c r="ESG47" s="66"/>
      <c r="ESH47" s="66"/>
      <c r="ESI47" s="66"/>
      <c r="ESJ47" s="66"/>
      <c r="ESK47" s="66"/>
      <c r="ESL47" s="66"/>
      <c r="ESM47" s="66"/>
      <c r="ESN47" s="66"/>
      <c r="ESO47" s="66"/>
      <c r="ESR47" s="66"/>
      <c r="ESU47" s="66"/>
      <c r="ESX47" s="66"/>
      <c r="ETA47" s="66"/>
      <c r="ETD47" s="66"/>
      <c r="ETG47" s="66"/>
      <c r="ETP47" s="66"/>
      <c r="ETS47" s="66"/>
      <c r="ETV47" s="66"/>
      <c r="ETY47" s="66"/>
      <c r="EUH47" s="66"/>
      <c r="EUN47" s="66"/>
      <c r="EUQ47" s="66"/>
      <c r="EUT47" s="66"/>
      <c r="EUW47" s="66"/>
      <c r="EVC47" s="66"/>
      <c r="EVL47" s="66"/>
      <c r="EVN47" s="66"/>
      <c r="EVO47" s="66"/>
      <c r="EVQ47" s="66"/>
      <c r="EVT47" s="66"/>
      <c r="EVW47" s="66"/>
      <c r="EVZ47" s="66"/>
      <c r="EWC47" s="66"/>
      <c r="EWF47" s="66"/>
      <c r="EWH47" s="66"/>
      <c r="EWJ47" s="66"/>
      <c r="EWM47" s="66"/>
      <c r="EWP47" s="66"/>
      <c r="EWS47" s="66"/>
      <c r="EWV47" s="66"/>
      <c r="EWY47" s="66"/>
      <c r="EXB47" s="66"/>
      <c r="EXE47" s="66"/>
      <c r="EXG47" s="66"/>
      <c r="EXJ47" s="66"/>
      <c r="EXP47" s="66"/>
      <c r="EXV47" s="66"/>
      <c r="EXY47" s="66"/>
      <c r="EYA47" s="66"/>
      <c r="EYC47" s="66"/>
      <c r="EYD47" s="66"/>
      <c r="EYE47" s="66"/>
      <c r="EYF47" s="66"/>
      <c r="EYG47" s="66"/>
      <c r="EYH47" s="66"/>
      <c r="EYZ47" s="66"/>
      <c r="EZA47" s="66"/>
      <c r="EZD47" s="66"/>
      <c r="EZG47" s="66"/>
      <c r="EZI47" s="66"/>
      <c r="EZK47" s="66"/>
      <c r="EZN47" s="66"/>
      <c r="EZQ47" s="66"/>
      <c r="EZT47" s="66"/>
      <c r="EZX47" s="66"/>
      <c r="FAA47" s="66"/>
      <c r="FAD47" s="66"/>
      <c r="FAL47" s="66"/>
      <c r="FAX47" s="66"/>
      <c r="FAY47" s="66"/>
      <c r="FAZ47" s="66"/>
      <c r="FBA47" s="66"/>
      <c r="FBB47" s="66"/>
      <c r="FBC47" s="66"/>
      <c r="FBD47" s="66"/>
      <c r="FBE47" s="66"/>
      <c r="FBF47" s="66"/>
      <c r="FBG47" s="66"/>
      <c r="FBH47" s="66"/>
      <c r="FBI47" s="66"/>
      <c r="FBJ47" s="66"/>
      <c r="FBK47" s="66"/>
      <c r="FBL47" s="66"/>
      <c r="FBM47" s="66"/>
      <c r="FBN47" s="66"/>
      <c r="FBO47" s="66"/>
      <c r="FBP47" s="66"/>
      <c r="FBQ47" s="66"/>
      <c r="FBR47" s="66"/>
      <c r="FBS47" s="66"/>
      <c r="FBT47" s="66"/>
      <c r="FBU47" s="66"/>
      <c r="FBV47" s="66"/>
      <c r="FBW47" s="66"/>
      <c r="FBY47" s="66"/>
      <c r="FBZ47" s="66"/>
      <c r="FCA47" s="66"/>
      <c r="FCB47" s="66"/>
      <c r="FCC47" s="66"/>
      <c r="FCD47" s="66"/>
      <c r="FCE47" s="66"/>
      <c r="FCF47" s="66"/>
      <c r="FCG47" s="66"/>
      <c r="FCH47" s="66"/>
      <c r="FCI47" s="66"/>
      <c r="FCJ47" s="66"/>
      <c r="FCK47" s="66"/>
      <c r="FCN47" s="66"/>
      <c r="FCQ47" s="66"/>
      <c r="FCT47" s="66"/>
      <c r="FCW47" s="66"/>
      <c r="FCZ47" s="66"/>
      <c r="FDC47" s="66"/>
      <c r="FDL47" s="66"/>
      <c r="FDO47" s="66"/>
      <c r="FDR47" s="66"/>
      <c r="FDU47" s="66"/>
      <c r="FED47" s="66"/>
      <c r="FEJ47" s="66"/>
      <c r="FEM47" s="66"/>
      <c r="FEP47" s="66"/>
      <c r="FES47" s="66"/>
      <c r="FEY47" s="66"/>
      <c r="FFH47" s="66"/>
      <c r="FFJ47" s="66"/>
      <c r="FFK47" s="66"/>
      <c r="FFM47" s="66"/>
      <c r="FFP47" s="66"/>
      <c r="FFS47" s="66"/>
      <c r="FFV47" s="66"/>
      <c r="FFY47" s="66"/>
      <c r="FGB47" s="66"/>
      <c r="FGD47" s="66"/>
      <c r="FGF47" s="66"/>
      <c r="FGI47" s="66"/>
      <c r="FGL47" s="66"/>
      <c r="FGO47" s="66"/>
      <c r="FGR47" s="66"/>
      <c r="FGU47" s="66"/>
      <c r="FGX47" s="66"/>
      <c r="FHA47" s="66"/>
      <c r="FHC47" s="66"/>
      <c r="FHF47" s="66"/>
      <c r="FHL47" s="66"/>
      <c r="FHR47" s="66"/>
      <c r="FHU47" s="66"/>
      <c r="FHW47" s="66"/>
      <c r="FHY47" s="66"/>
      <c r="FHZ47" s="66"/>
      <c r="FIA47" s="66"/>
      <c r="FIB47" s="66"/>
      <c r="FIC47" s="66"/>
      <c r="FID47" s="66"/>
      <c r="FIV47" s="66"/>
      <c r="FIW47" s="66"/>
      <c r="FIZ47" s="66"/>
      <c r="FJC47" s="66"/>
      <c r="FJE47" s="66"/>
      <c r="FJG47" s="66"/>
      <c r="FJJ47" s="66"/>
      <c r="FJM47" s="66"/>
      <c r="FJP47" s="66"/>
      <c r="FJT47" s="66"/>
      <c r="FJW47" s="66"/>
      <c r="FJZ47" s="66"/>
      <c r="FKH47" s="66"/>
      <c r="FKT47" s="66"/>
      <c r="FKU47" s="66"/>
      <c r="FKV47" s="66"/>
      <c r="FKW47" s="66"/>
      <c r="FKX47" s="66"/>
      <c r="FKY47" s="66"/>
      <c r="FKZ47" s="66"/>
      <c r="FLA47" s="66"/>
      <c r="FLB47" s="66"/>
      <c r="FLC47" s="66"/>
      <c r="FLD47" s="66"/>
      <c r="FLE47" s="66"/>
      <c r="FLF47" s="66"/>
      <c r="FLG47" s="66"/>
      <c r="FLH47" s="66"/>
      <c r="FLI47" s="66"/>
      <c r="FLJ47" s="66"/>
      <c r="FLK47" s="66"/>
      <c r="FLL47" s="66"/>
      <c r="FLM47" s="66"/>
      <c r="FLN47" s="66"/>
      <c r="FLO47" s="66"/>
      <c r="FLP47" s="66"/>
      <c r="FLQ47" s="66"/>
      <c r="FLR47" s="66"/>
      <c r="FLS47" s="66"/>
      <c r="FLU47" s="66"/>
      <c r="FLV47" s="66"/>
      <c r="FLW47" s="66"/>
      <c r="FLX47" s="66"/>
      <c r="FLY47" s="66"/>
      <c r="FLZ47" s="66"/>
      <c r="FMA47" s="66"/>
      <c r="FMB47" s="66"/>
      <c r="FMC47" s="66"/>
      <c r="FMD47" s="66"/>
      <c r="FME47" s="66"/>
      <c r="FMF47" s="66"/>
      <c r="FMG47" s="66"/>
      <c r="FMJ47" s="66"/>
      <c r="FMM47" s="66"/>
      <c r="FMP47" s="66"/>
      <c r="FMS47" s="66"/>
      <c r="FMV47" s="66"/>
      <c r="FMY47" s="66"/>
      <c r="FNH47" s="66"/>
      <c r="FNK47" s="66"/>
      <c r="FNN47" s="66"/>
      <c r="FNQ47" s="66"/>
      <c r="FNZ47" s="66"/>
      <c r="FOF47" s="66"/>
      <c r="FOI47" s="66"/>
      <c r="FOL47" s="66"/>
      <c r="FOO47" s="66"/>
      <c r="FOU47" s="66"/>
      <c r="FPD47" s="66"/>
      <c r="FPF47" s="66"/>
      <c r="FPG47" s="66"/>
      <c r="FPI47" s="66"/>
      <c r="FPL47" s="66"/>
      <c r="FPO47" s="66"/>
      <c r="FPR47" s="66"/>
      <c r="FPU47" s="66"/>
      <c r="FPX47" s="66"/>
      <c r="FPZ47" s="66"/>
      <c r="FQB47" s="66"/>
      <c r="FQE47" s="66"/>
      <c r="FQH47" s="66"/>
      <c r="FQK47" s="66"/>
      <c r="FQN47" s="66"/>
      <c r="FQQ47" s="66"/>
      <c r="FQT47" s="66"/>
      <c r="FQW47" s="66"/>
      <c r="FQY47" s="66"/>
      <c r="FRB47" s="66"/>
      <c r="FRH47" s="66"/>
      <c r="FRN47" s="66"/>
      <c r="FRQ47" s="66"/>
      <c r="FRS47" s="66"/>
      <c r="FRU47" s="66"/>
      <c r="FRV47" s="66"/>
      <c r="FRW47" s="66"/>
      <c r="FRX47" s="66"/>
      <c r="FRY47" s="66"/>
      <c r="FRZ47" s="66"/>
      <c r="FSR47" s="66"/>
      <c r="FSS47" s="66"/>
      <c r="FSV47" s="66"/>
      <c r="FSY47" s="66"/>
      <c r="FTA47" s="66"/>
      <c r="FTC47" s="66"/>
      <c r="FTF47" s="66"/>
      <c r="FTI47" s="66"/>
      <c r="FTL47" s="66"/>
      <c r="FTP47" s="66"/>
      <c r="FTS47" s="66"/>
      <c r="FTV47" s="66"/>
      <c r="FUD47" s="66"/>
      <c r="FUP47" s="66"/>
      <c r="FUQ47" s="66"/>
      <c r="FUR47" s="66"/>
      <c r="FUS47" s="66"/>
      <c r="FUT47" s="66"/>
      <c r="FUU47" s="66"/>
      <c r="FUV47" s="66"/>
      <c r="FUW47" s="66"/>
      <c r="FUX47" s="66"/>
      <c r="FUY47" s="66"/>
      <c r="FUZ47" s="66"/>
      <c r="FVA47" s="66"/>
      <c r="FVB47" s="66"/>
      <c r="FVC47" s="66"/>
      <c r="FVD47" s="66"/>
      <c r="FVE47" s="66"/>
      <c r="FVF47" s="66"/>
      <c r="FVG47" s="66"/>
      <c r="FVH47" s="66"/>
      <c r="FVI47" s="66"/>
      <c r="FVJ47" s="66"/>
      <c r="FVK47" s="66"/>
      <c r="FVL47" s="66"/>
      <c r="FVM47" s="66"/>
      <c r="FVN47" s="66"/>
      <c r="FVO47" s="66"/>
      <c r="FVQ47" s="66"/>
      <c r="FVR47" s="66"/>
      <c r="FVS47" s="66"/>
      <c r="FVT47" s="66"/>
      <c r="FVU47" s="66"/>
      <c r="FVV47" s="66"/>
      <c r="FVW47" s="66"/>
      <c r="FVX47" s="66"/>
      <c r="FVY47" s="66"/>
      <c r="FVZ47" s="66"/>
      <c r="FWA47" s="66"/>
      <c r="FWB47" s="66"/>
      <c r="FWC47" s="66"/>
      <c r="FWF47" s="66"/>
      <c r="FWI47" s="66"/>
      <c r="FWL47" s="66"/>
      <c r="FWO47" s="66"/>
      <c r="FWR47" s="66"/>
      <c r="FWU47" s="66"/>
      <c r="FXD47" s="66"/>
      <c r="FXG47" s="66"/>
      <c r="FXJ47" s="66"/>
      <c r="FXM47" s="66"/>
      <c r="FXV47" s="66"/>
      <c r="FYB47" s="66"/>
      <c r="FYE47" s="66"/>
      <c r="FYH47" s="66"/>
      <c r="FYK47" s="66"/>
      <c r="FYQ47" s="66"/>
      <c r="FYZ47" s="66"/>
      <c r="FZB47" s="66"/>
      <c r="FZC47" s="66"/>
      <c r="FZE47" s="66"/>
      <c r="FZH47" s="66"/>
      <c r="FZK47" s="66"/>
      <c r="FZN47" s="66"/>
      <c r="FZQ47" s="66"/>
      <c r="FZT47" s="66"/>
      <c r="FZV47" s="66"/>
      <c r="FZX47" s="66"/>
      <c r="GAA47" s="66"/>
      <c r="GAD47" s="66"/>
      <c r="GAG47" s="66"/>
      <c r="GAJ47" s="66"/>
      <c r="GAM47" s="66"/>
      <c r="GAP47" s="66"/>
      <c r="GAS47" s="66"/>
      <c r="GAU47" s="66"/>
      <c r="GAX47" s="66"/>
      <c r="GBD47" s="66"/>
      <c r="GBJ47" s="66"/>
      <c r="GBM47" s="66"/>
      <c r="GBO47" s="66"/>
      <c r="GBQ47" s="66"/>
      <c r="GBR47" s="66"/>
      <c r="GBS47" s="66"/>
      <c r="GBT47" s="66"/>
      <c r="GBU47" s="66"/>
      <c r="GBV47" s="66"/>
      <c r="GCN47" s="66"/>
      <c r="GCO47" s="66"/>
      <c r="GCR47" s="66"/>
      <c r="GCU47" s="66"/>
      <c r="GCW47" s="66"/>
      <c r="GCY47" s="66"/>
      <c r="GDB47" s="66"/>
      <c r="GDE47" s="66"/>
      <c r="GDH47" s="66"/>
      <c r="GDL47" s="66"/>
      <c r="GDO47" s="66"/>
      <c r="GDR47" s="66"/>
      <c r="GDZ47" s="66"/>
      <c r="GEL47" s="66"/>
      <c r="GEM47" s="66"/>
      <c r="GEN47" s="66"/>
      <c r="GEO47" s="66"/>
      <c r="GEP47" s="66"/>
      <c r="GEQ47" s="66"/>
      <c r="GER47" s="66"/>
      <c r="GES47" s="66"/>
      <c r="GET47" s="66"/>
      <c r="GEU47" s="66"/>
      <c r="GEV47" s="66"/>
      <c r="GEW47" s="66"/>
      <c r="GEX47" s="66"/>
      <c r="GEY47" s="66"/>
      <c r="GEZ47" s="66"/>
      <c r="GFA47" s="66"/>
      <c r="GFB47" s="66"/>
      <c r="GFC47" s="66"/>
      <c r="GFD47" s="66"/>
      <c r="GFE47" s="66"/>
      <c r="GFF47" s="66"/>
      <c r="GFG47" s="66"/>
      <c r="GFH47" s="66"/>
      <c r="GFI47" s="66"/>
      <c r="GFJ47" s="66"/>
      <c r="GFK47" s="66"/>
      <c r="GFM47" s="66"/>
      <c r="GFN47" s="66"/>
      <c r="GFO47" s="66"/>
      <c r="GFP47" s="66"/>
      <c r="GFQ47" s="66"/>
      <c r="GFR47" s="66"/>
      <c r="GFS47" s="66"/>
      <c r="GFT47" s="66"/>
      <c r="GFU47" s="66"/>
      <c r="GFV47" s="66"/>
      <c r="GFW47" s="66"/>
      <c r="GFX47" s="66"/>
      <c r="GFY47" s="66"/>
      <c r="GGB47" s="66"/>
      <c r="GGE47" s="66"/>
      <c r="GGH47" s="66"/>
      <c r="GGK47" s="66"/>
      <c r="GGN47" s="66"/>
      <c r="GGQ47" s="66"/>
      <c r="GGZ47" s="66"/>
      <c r="GHC47" s="66"/>
      <c r="GHF47" s="66"/>
      <c r="GHI47" s="66"/>
      <c r="GHR47" s="66"/>
      <c r="GHX47" s="66"/>
      <c r="GIA47" s="66"/>
      <c r="GID47" s="66"/>
      <c r="GIG47" s="66"/>
      <c r="GIM47" s="66"/>
      <c r="GIV47" s="66"/>
      <c r="GIX47" s="66"/>
      <c r="GIY47" s="66"/>
      <c r="GJA47" s="66"/>
      <c r="GJD47" s="66"/>
      <c r="GJG47" s="66"/>
      <c r="GJJ47" s="66"/>
      <c r="GJM47" s="66"/>
      <c r="GJP47" s="66"/>
      <c r="GJR47" s="66"/>
      <c r="GJT47" s="66"/>
      <c r="GJW47" s="66"/>
      <c r="GJZ47" s="66"/>
      <c r="GKC47" s="66"/>
      <c r="GKF47" s="66"/>
      <c r="GKI47" s="66"/>
      <c r="GKL47" s="66"/>
      <c r="GKO47" s="66"/>
      <c r="GKQ47" s="66"/>
      <c r="GKT47" s="66"/>
      <c r="GKZ47" s="66"/>
      <c r="GLF47" s="66"/>
      <c r="GLI47" s="66"/>
      <c r="GLK47" s="66"/>
      <c r="GLM47" s="66"/>
      <c r="GLN47" s="66"/>
      <c r="GLO47" s="66"/>
      <c r="GLP47" s="66"/>
      <c r="GLQ47" s="66"/>
      <c r="GLR47" s="66"/>
      <c r="GMJ47" s="66"/>
      <c r="GMK47" s="66"/>
      <c r="GMN47" s="66"/>
      <c r="GMQ47" s="66"/>
      <c r="GMS47" s="66"/>
      <c r="GMU47" s="66"/>
      <c r="GMX47" s="66"/>
      <c r="GNA47" s="66"/>
      <c r="GND47" s="66"/>
      <c r="GNH47" s="66"/>
      <c r="GNK47" s="66"/>
      <c r="GNN47" s="66"/>
      <c r="GNV47" s="66"/>
      <c r="GOH47" s="66"/>
      <c r="GOI47" s="66"/>
      <c r="GOJ47" s="66"/>
      <c r="GOK47" s="66"/>
      <c r="GOL47" s="66"/>
      <c r="GOM47" s="66"/>
      <c r="GON47" s="66"/>
      <c r="GOO47" s="66"/>
      <c r="GOP47" s="66"/>
      <c r="GOQ47" s="66"/>
      <c r="GOR47" s="66"/>
      <c r="GOS47" s="66"/>
      <c r="GOT47" s="66"/>
      <c r="GOU47" s="66"/>
      <c r="GOV47" s="66"/>
      <c r="GOW47" s="66"/>
      <c r="GOX47" s="66"/>
      <c r="GOY47" s="66"/>
      <c r="GOZ47" s="66"/>
      <c r="GPA47" s="66"/>
      <c r="GPB47" s="66"/>
      <c r="GPC47" s="66"/>
      <c r="GPD47" s="66"/>
      <c r="GPE47" s="66"/>
      <c r="GPF47" s="66"/>
      <c r="GPG47" s="66"/>
      <c r="GPI47" s="66"/>
      <c r="GPJ47" s="66"/>
      <c r="GPK47" s="66"/>
      <c r="GPL47" s="66"/>
      <c r="GPM47" s="66"/>
      <c r="GPN47" s="66"/>
      <c r="GPO47" s="66"/>
      <c r="GPP47" s="66"/>
      <c r="GPQ47" s="66"/>
      <c r="GPR47" s="66"/>
      <c r="GPS47" s="66"/>
      <c r="GPT47" s="66"/>
      <c r="GPU47" s="66"/>
      <c r="GPX47" s="66"/>
      <c r="GQA47" s="66"/>
      <c r="GQD47" s="66"/>
      <c r="GQG47" s="66"/>
      <c r="GQJ47" s="66"/>
      <c r="GQM47" s="66"/>
      <c r="GQV47" s="66"/>
      <c r="GQY47" s="66"/>
      <c r="GRB47" s="66"/>
      <c r="GRE47" s="66"/>
      <c r="GRN47" s="66"/>
      <c r="GRT47" s="66"/>
      <c r="GRW47" s="66"/>
      <c r="GRZ47" s="66"/>
      <c r="GSC47" s="66"/>
      <c r="GSI47" s="66"/>
      <c r="GSR47" s="66"/>
      <c r="GST47" s="66"/>
      <c r="GSU47" s="66"/>
      <c r="GSW47" s="66"/>
      <c r="GSZ47" s="66"/>
      <c r="GTC47" s="66"/>
      <c r="GTF47" s="66"/>
      <c r="GTI47" s="66"/>
      <c r="GTL47" s="66"/>
      <c r="GTN47" s="66"/>
      <c r="GTP47" s="66"/>
      <c r="GTS47" s="66"/>
      <c r="GTV47" s="66"/>
      <c r="GTY47" s="66"/>
      <c r="GUB47" s="66"/>
      <c r="GUE47" s="66"/>
      <c r="GUH47" s="66"/>
      <c r="GUK47" s="66"/>
      <c r="GUM47" s="66"/>
      <c r="GUP47" s="66"/>
      <c r="GUV47" s="66"/>
      <c r="GVB47" s="66"/>
      <c r="GVE47" s="66"/>
      <c r="GVG47" s="66"/>
      <c r="GVI47" s="66"/>
      <c r="GVJ47" s="66"/>
      <c r="GVK47" s="66"/>
      <c r="GVL47" s="66"/>
      <c r="GVM47" s="66"/>
      <c r="GVN47" s="66"/>
      <c r="GWF47" s="66"/>
      <c r="GWG47" s="66"/>
      <c r="GWJ47" s="66"/>
      <c r="GWM47" s="66"/>
      <c r="GWO47" s="66"/>
      <c r="GWQ47" s="66"/>
      <c r="GWT47" s="66"/>
      <c r="GWW47" s="66"/>
      <c r="GWZ47" s="66"/>
      <c r="GXD47" s="66"/>
      <c r="GXG47" s="66"/>
      <c r="GXJ47" s="66"/>
      <c r="GXR47" s="66"/>
      <c r="GYD47" s="66"/>
      <c r="GYE47" s="66"/>
      <c r="GYF47" s="66"/>
      <c r="GYG47" s="66"/>
      <c r="GYH47" s="66"/>
      <c r="GYI47" s="66"/>
      <c r="GYJ47" s="66"/>
      <c r="GYK47" s="66"/>
      <c r="GYL47" s="66"/>
      <c r="GYM47" s="66"/>
      <c r="GYN47" s="66"/>
      <c r="GYO47" s="66"/>
      <c r="GYP47" s="66"/>
      <c r="GYQ47" s="66"/>
      <c r="GYR47" s="66"/>
      <c r="GYS47" s="66"/>
      <c r="GYT47" s="66"/>
      <c r="GYU47" s="66"/>
      <c r="GYV47" s="66"/>
      <c r="GYW47" s="66"/>
      <c r="GYX47" s="66"/>
      <c r="GYY47" s="66"/>
      <c r="GYZ47" s="66"/>
      <c r="GZA47" s="66"/>
      <c r="GZB47" s="66"/>
      <c r="GZC47" s="66"/>
      <c r="GZE47" s="66"/>
      <c r="GZF47" s="66"/>
      <c r="GZG47" s="66"/>
      <c r="GZH47" s="66"/>
      <c r="GZI47" s="66"/>
      <c r="GZJ47" s="66"/>
      <c r="GZK47" s="66"/>
      <c r="GZL47" s="66"/>
      <c r="GZM47" s="66"/>
      <c r="GZN47" s="66"/>
      <c r="GZO47" s="66"/>
      <c r="GZP47" s="66"/>
      <c r="GZQ47" s="66"/>
      <c r="GZT47" s="66"/>
      <c r="GZW47" s="66"/>
      <c r="GZZ47" s="66"/>
      <c r="HAC47" s="66"/>
      <c r="HAF47" s="66"/>
      <c r="HAI47" s="66"/>
      <c r="HAR47" s="66"/>
      <c r="HAU47" s="66"/>
      <c r="HAX47" s="66"/>
      <c r="HBA47" s="66"/>
      <c r="HBJ47" s="66"/>
      <c r="HBP47" s="66"/>
      <c r="HBS47" s="66"/>
      <c r="HBV47" s="66"/>
      <c r="HBY47" s="66"/>
      <c r="HCE47" s="66"/>
      <c r="HCN47" s="66"/>
      <c r="HCP47" s="66"/>
      <c r="HCQ47" s="66"/>
      <c r="HCS47" s="66"/>
      <c r="HCV47" s="66"/>
      <c r="HCY47" s="66"/>
      <c r="HDB47" s="66"/>
      <c r="HDE47" s="66"/>
      <c r="HDH47" s="66"/>
      <c r="HDJ47" s="66"/>
      <c r="HDL47" s="66"/>
      <c r="HDO47" s="66"/>
      <c r="HDR47" s="66"/>
      <c r="HDU47" s="66"/>
      <c r="HDX47" s="66"/>
      <c r="HEA47" s="66"/>
      <c r="HED47" s="66"/>
      <c r="HEG47" s="66"/>
      <c r="HEI47" s="66"/>
      <c r="HEL47" s="66"/>
      <c r="HER47" s="66"/>
      <c r="HEX47" s="66"/>
      <c r="HFA47" s="66"/>
      <c r="HFC47" s="66"/>
      <c r="HFE47" s="66"/>
      <c r="HFF47" s="66"/>
      <c r="HFG47" s="66"/>
      <c r="HFH47" s="66"/>
      <c r="HFI47" s="66"/>
      <c r="HFJ47" s="66"/>
      <c r="HGB47" s="66"/>
      <c r="HGC47" s="66"/>
      <c r="HGF47" s="66"/>
      <c r="HGI47" s="66"/>
      <c r="HGK47" s="66"/>
      <c r="HGM47" s="66"/>
      <c r="HGP47" s="66"/>
      <c r="HGS47" s="66"/>
      <c r="HGV47" s="66"/>
      <c r="HGZ47" s="66"/>
      <c r="HHC47" s="66"/>
      <c r="HHF47" s="66"/>
      <c r="HHN47" s="66"/>
      <c r="HHZ47" s="66"/>
      <c r="HIA47" s="66"/>
      <c r="HIB47" s="66"/>
      <c r="HIC47" s="66"/>
      <c r="HID47" s="66"/>
      <c r="HIE47" s="66"/>
      <c r="HIF47" s="66"/>
      <c r="HIG47" s="66"/>
      <c r="HIH47" s="66"/>
      <c r="HII47" s="66"/>
      <c r="HIJ47" s="66"/>
      <c r="HIK47" s="66"/>
      <c r="HIL47" s="66"/>
      <c r="HIM47" s="66"/>
      <c r="HIN47" s="66"/>
      <c r="HIO47" s="66"/>
      <c r="HIP47" s="66"/>
      <c r="HIQ47" s="66"/>
      <c r="HIR47" s="66"/>
      <c r="HIS47" s="66"/>
      <c r="HIT47" s="66"/>
      <c r="HIU47" s="66"/>
      <c r="HIV47" s="66"/>
      <c r="HIW47" s="66"/>
      <c r="HIX47" s="66"/>
      <c r="HIY47" s="66"/>
      <c r="HJA47" s="66"/>
      <c r="HJB47" s="66"/>
      <c r="HJC47" s="66"/>
      <c r="HJD47" s="66"/>
      <c r="HJE47" s="66"/>
      <c r="HJF47" s="66"/>
      <c r="HJG47" s="66"/>
      <c r="HJH47" s="66"/>
      <c r="HJI47" s="66"/>
      <c r="HJJ47" s="66"/>
      <c r="HJK47" s="66"/>
      <c r="HJL47" s="66"/>
      <c r="HJM47" s="66"/>
      <c r="HJP47" s="66"/>
      <c r="HJS47" s="66"/>
      <c r="HJV47" s="66"/>
      <c r="HJY47" s="66"/>
      <c r="HKB47" s="66"/>
      <c r="HKE47" s="66"/>
      <c r="HKN47" s="66"/>
      <c r="HKQ47" s="66"/>
      <c r="HKT47" s="66"/>
      <c r="HKW47" s="66"/>
      <c r="HLF47" s="66"/>
      <c r="HLL47" s="66"/>
      <c r="HLO47" s="66"/>
      <c r="HLR47" s="66"/>
      <c r="HLU47" s="66"/>
      <c r="HMA47" s="66"/>
      <c r="HMJ47" s="66"/>
      <c r="HML47" s="66"/>
      <c r="HMM47" s="66"/>
      <c r="HMO47" s="66"/>
      <c r="HMR47" s="66"/>
      <c r="HMU47" s="66"/>
      <c r="HMX47" s="66"/>
      <c r="HNA47" s="66"/>
      <c r="HND47" s="66"/>
      <c r="HNF47" s="66"/>
      <c r="HNH47" s="66"/>
      <c r="HNK47" s="66"/>
      <c r="HNN47" s="66"/>
      <c r="HNQ47" s="66"/>
      <c r="HNT47" s="66"/>
      <c r="HNW47" s="66"/>
      <c r="HNZ47" s="66"/>
      <c r="HOC47" s="66"/>
      <c r="HOE47" s="66"/>
      <c r="HOH47" s="66"/>
      <c r="HON47" s="66"/>
      <c r="HOT47" s="66"/>
      <c r="HOW47" s="66"/>
      <c r="HOY47" s="66"/>
      <c r="HPA47" s="66"/>
      <c r="HPB47" s="66"/>
      <c r="HPC47" s="66"/>
      <c r="HPD47" s="66"/>
      <c r="HPE47" s="66"/>
      <c r="HPF47" s="66"/>
      <c r="HPX47" s="66"/>
      <c r="HPY47" s="66"/>
      <c r="HQB47" s="66"/>
      <c r="HQE47" s="66"/>
      <c r="HQG47" s="66"/>
      <c r="HQI47" s="66"/>
      <c r="HQL47" s="66"/>
      <c r="HQO47" s="66"/>
      <c r="HQR47" s="66"/>
      <c r="HQV47" s="66"/>
      <c r="HQY47" s="66"/>
      <c r="HRB47" s="66"/>
      <c r="HRJ47" s="66"/>
      <c r="HRV47" s="66"/>
      <c r="HRW47" s="66"/>
      <c r="HRX47" s="66"/>
      <c r="HRY47" s="66"/>
      <c r="HRZ47" s="66"/>
      <c r="HSA47" s="66"/>
      <c r="HSB47" s="66"/>
      <c r="HSC47" s="66"/>
      <c r="HSD47" s="66"/>
      <c r="HSE47" s="66"/>
      <c r="HSF47" s="66"/>
      <c r="HSG47" s="66"/>
      <c r="HSH47" s="66"/>
      <c r="HSI47" s="66"/>
      <c r="HSJ47" s="66"/>
      <c r="HSK47" s="66"/>
      <c r="HSL47" s="66"/>
      <c r="HSM47" s="66"/>
      <c r="HSN47" s="66"/>
      <c r="HSO47" s="66"/>
      <c r="HSP47" s="66"/>
      <c r="HSQ47" s="66"/>
      <c r="HSR47" s="66"/>
      <c r="HSS47" s="66"/>
      <c r="HST47" s="66"/>
      <c r="HSU47" s="66"/>
      <c r="HSW47" s="66"/>
      <c r="HSX47" s="66"/>
      <c r="HSY47" s="66"/>
      <c r="HSZ47" s="66"/>
      <c r="HTA47" s="66"/>
      <c r="HTB47" s="66"/>
      <c r="HTC47" s="66"/>
      <c r="HTD47" s="66"/>
      <c r="HTE47" s="66"/>
      <c r="HTF47" s="66"/>
      <c r="HTG47" s="66"/>
      <c r="HTH47" s="66"/>
      <c r="HTI47" s="66"/>
      <c r="HTL47" s="66"/>
      <c r="HTO47" s="66"/>
      <c r="HTR47" s="66"/>
      <c r="HTU47" s="66"/>
      <c r="HTX47" s="66"/>
      <c r="HUA47" s="66"/>
      <c r="HUJ47" s="66"/>
      <c r="HUM47" s="66"/>
      <c r="HUP47" s="66"/>
      <c r="HUS47" s="66"/>
      <c r="HVB47" s="66"/>
      <c r="HVH47" s="66"/>
      <c r="HVK47" s="66"/>
      <c r="HVN47" s="66"/>
      <c r="HVQ47" s="66"/>
      <c r="HVW47" s="66"/>
      <c r="HWF47" s="66"/>
      <c r="HWH47" s="66"/>
      <c r="HWI47" s="66"/>
      <c r="HWK47" s="66"/>
      <c r="HWN47" s="66"/>
      <c r="HWQ47" s="66"/>
      <c r="HWT47" s="66"/>
      <c r="HWW47" s="66"/>
      <c r="HWZ47" s="66"/>
      <c r="HXB47" s="66"/>
      <c r="HXD47" s="66"/>
      <c r="HXG47" s="66"/>
      <c r="HXJ47" s="66"/>
      <c r="HXM47" s="66"/>
      <c r="HXP47" s="66"/>
      <c r="HXS47" s="66"/>
      <c r="HXV47" s="66"/>
      <c r="HXY47" s="66"/>
      <c r="HYA47" s="66"/>
      <c r="HYD47" s="66"/>
      <c r="HYJ47" s="66"/>
      <c r="HYP47" s="66"/>
      <c r="HYS47" s="66"/>
      <c r="HYU47" s="66"/>
      <c r="HYW47" s="66"/>
      <c r="HYX47" s="66"/>
      <c r="HYY47" s="66"/>
      <c r="HYZ47" s="66"/>
      <c r="HZA47" s="66"/>
      <c r="HZB47" s="66"/>
      <c r="HZT47" s="66"/>
      <c r="HZU47" s="66"/>
      <c r="HZX47" s="66"/>
      <c r="IAA47" s="66"/>
      <c r="IAC47" s="66"/>
      <c r="IAE47" s="66"/>
      <c r="IAH47" s="66"/>
      <c r="IAK47" s="66"/>
      <c r="IAN47" s="66"/>
      <c r="IAR47" s="66"/>
      <c r="IAU47" s="66"/>
      <c r="IAX47" s="66"/>
      <c r="IBF47" s="66"/>
      <c r="IBR47" s="66"/>
      <c r="IBS47" s="66"/>
      <c r="IBT47" s="66"/>
      <c r="IBU47" s="66"/>
      <c r="IBV47" s="66"/>
      <c r="IBW47" s="66"/>
      <c r="IBX47" s="66"/>
      <c r="IBY47" s="66"/>
      <c r="IBZ47" s="66"/>
      <c r="ICA47" s="66"/>
      <c r="ICB47" s="66"/>
      <c r="ICC47" s="66"/>
      <c r="ICD47" s="66"/>
      <c r="ICE47" s="66"/>
      <c r="ICF47" s="66"/>
      <c r="ICG47" s="66"/>
      <c r="ICH47" s="66"/>
      <c r="ICI47" s="66"/>
      <c r="ICJ47" s="66"/>
      <c r="ICK47" s="66"/>
      <c r="ICL47" s="66"/>
      <c r="ICM47" s="66"/>
      <c r="ICN47" s="66"/>
      <c r="ICO47" s="66"/>
      <c r="ICP47" s="66"/>
      <c r="ICQ47" s="66"/>
      <c r="ICS47" s="66"/>
      <c r="ICT47" s="66"/>
      <c r="ICU47" s="66"/>
      <c r="ICV47" s="66"/>
      <c r="ICW47" s="66"/>
      <c r="ICX47" s="66"/>
      <c r="ICY47" s="66"/>
      <c r="ICZ47" s="66"/>
      <c r="IDA47" s="66"/>
      <c r="IDB47" s="66"/>
      <c r="IDC47" s="66"/>
      <c r="IDD47" s="66"/>
      <c r="IDE47" s="66"/>
      <c r="IDH47" s="66"/>
      <c r="IDK47" s="66"/>
      <c r="IDN47" s="66"/>
      <c r="IDQ47" s="66"/>
      <c r="IDT47" s="66"/>
      <c r="IDW47" s="66"/>
      <c r="IEF47" s="66"/>
      <c r="IEI47" s="66"/>
      <c r="IEL47" s="66"/>
      <c r="IEO47" s="66"/>
      <c r="IEX47" s="66"/>
      <c r="IFD47" s="66"/>
      <c r="IFG47" s="66"/>
      <c r="IFJ47" s="66"/>
      <c r="IFM47" s="66"/>
      <c r="IFS47" s="66"/>
      <c r="IGB47" s="66"/>
      <c r="IGD47" s="66"/>
      <c r="IGE47" s="66"/>
      <c r="IGG47" s="66"/>
      <c r="IGJ47" s="66"/>
      <c r="IGM47" s="66"/>
      <c r="IGP47" s="66"/>
      <c r="IGS47" s="66"/>
      <c r="IGV47" s="66"/>
      <c r="IGX47" s="66"/>
      <c r="IGZ47" s="66"/>
      <c r="IHC47" s="66"/>
      <c r="IHF47" s="66"/>
      <c r="IHI47" s="66"/>
      <c r="IHL47" s="66"/>
      <c r="IHO47" s="66"/>
      <c r="IHR47" s="66"/>
      <c r="IHU47" s="66"/>
      <c r="IHW47" s="66"/>
      <c r="IHZ47" s="66"/>
      <c r="IIF47" s="66"/>
      <c r="IIL47" s="66"/>
      <c r="IIO47" s="66"/>
      <c r="IIQ47" s="66"/>
      <c r="IIS47" s="66"/>
      <c r="IIT47" s="66"/>
      <c r="IIU47" s="66"/>
      <c r="IIV47" s="66"/>
      <c r="IIW47" s="66"/>
      <c r="IIX47" s="66"/>
      <c r="IJP47" s="66"/>
      <c r="IJQ47" s="66"/>
      <c r="IJT47" s="66"/>
      <c r="IJW47" s="66"/>
      <c r="IJY47" s="66"/>
      <c r="IKA47" s="66"/>
      <c r="IKD47" s="66"/>
      <c r="IKG47" s="66"/>
      <c r="IKJ47" s="66"/>
      <c r="IKN47" s="66"/>
      <c r="IKQ47" s="66"/>
      <c r="IKT47" s="66"/>
      <c r="ILB47" s="66"/>
      <c r="ILN47" s="66"/>
      <c r="ILO47" s="66"/>
      <c r="ILP47" s="66"/>
      <c r="ILQ47" s="66"/>
      <c r="ILR47" s="66"/>
      <c r="ILS47" s="66"/>
      <c r="ILT47" s="66"/>
      <c r="ILU47" s="66"/>
      <c r="ILV47" s="66"/>
      <c r="ILW47" s="66"/>
      <c r="ILX47" s="66"/>
      <c r="ILY47" s="66"/>
      <c r="ILZ47" s="66"/>
      <c r="IMA47" s="66"/>
      <c r="IMB47" s="66"/>
      <c r="IMC47" s="66"/>
      <c r="IMD47" s="66"/>
      <c r="IME47" s="66"/>
      <c r="IMF47" s="66"/>
      <c r="IMG47" s="66"/>
      <c r="IMH47" s="66"/>
      <c r="IMI47" s="66"/>
      <c r="IMJ47" s="66"/>
      <c r="IMK47" s="66"/>
      <c r="IML47" s="66"/>
      <c r="IMM47" s="66"/>
      <c r="IMO47" s="66"/>
      <c r="IMP47" s="66"/>
      <c r="IMQ47" s="66"/>
      <c r="IMR47" s="66"/>
      <c r="IMS47" s="66"/>
      <c r="IMT47" s="66"/>
      <c r="IMU47" s="66"/>
      <c r="IMV47" s="66"/>
      <c r="IMW47" s="66"/>
      <c r="IMX47" s="66"/>
      <c r="IMY47" s="66"/>
      <c r="IMZ47" s="66"/>
      <c r="INA47" s="66"/>
      <c r="IND47" s="66"/>
      <c r="ING47" s="66"/>
      <c r="INJ47" s="66"/>
      <c r="INM47" s="66"/>
      <c r="INP47" s="66"/>
      <c r="INS47" s="66"/>
      <c r="IOB47" s="66"/>
      <c r="IOE47" s="66"/>
      <c r="IOH47" s="66"/>
      <c r="IOK47" s="66"/>
      <c r="IOT47" s="66"/>
      <c r="IOZ47" s="66"/>
      <c r="IPC47" s="66"/>
      <c r="IPF47" s="66"/>
      <c r="IPI47" s="66"/>
      <c r="IPO47" s="66"/>
      <c r="IPX47" s="66"/>
      <c r="IPZ47" s="66"/>
      <c r="IQA47" s="66"/>
      <c r="IQC47" s="66"/>
      <c r="IQF47" s="66"/>
      <c r="IQI47" s="66"/>
      <c r="IQL47" s="66"/>
      <c r="IQO47" s="66"/>
      <c r="IQR47" s="66"/>
      <c r="IQT47" s="66"/>
      <c r="IQV47" s="66"/>
      <c r="IQY47" s="66"/>
      <c r="IRB47" s="66"/>
      <c r="IRE47" s="66"/>
      <c r="IRH47" s="66"/>
      <c r="IRK47" s="66"/>
      <c r="IRN47" s="66"/>
      <c r="IRQ47" s="66"/>
      <c r="IRS47" s="66"/>
      <c r="IRV47" s="66"/>
      <c r="ISB47" s="66"/>
      <c r="ISH47" s="66"/>
      <c r="ISK47" s="66"/>
      <c r="ISM47" s="66"/>
      <c r="ISO47" s="66"/>
      <c r="ISP47" s="66"/>
      <c r="ISQ47" s="66"/>
      <c r="ISR47" s="66"/>
      <c r="ISS47" s="66"/>
      <c r="IST47" s="66"/>
      <c r="ITL47" s="66"/>
      <c r="ITM47" s="66"/>
      <c r="ITP47" s="66"/>
      <c r="ITS47" s="66"/>
      <c r="ITU47" s="66"/>
      <c r="ITW47" s="66"/>
      <c r="ITZ47" s="66"/>
      <c r="IUC47" s="66"/>
      <c r="IUF47" s="66"/>
      <c r="IUJ47" s="66"/>
      <c r="IUM47" s="66"/>
      <c r="IUP47" s="66"/>
      <c r="IUX47" s="66"/>
      <c r="IVJ47" s="66"/>
      <c r="IVK47" s="66"/>
      <c r="IVL47" s="66"/>
      <c r="IVM47" s="66"/>
      <c r="IVN47" s="66"/>
      <c r="IVO47" s="66"/>
      <c r="IVP47" s="66"/>
      <c r="IVQ47" s="66"/>
      <c r="IVR47" s="66"/>
      <c r="IVS47" s="66"/>
      <c r="IVT47" s="66"/>
      <c r="IVU47" s="66"/>
      <c r="IVV47" s="66"/>
      <c r="IVW47" s="66"/>
      <c r="IVX47" s="66"/>
      <c r="IVY47" s="66"/>
      <c r="IVZ47" s="66"/>
      <c r="IWA47" s="66"/>
      <c r="IWB47" s="66"/>
      <c r="IWC47" s="66"/>
      <c r="IWD47" s="66"/>
      <c r="IWE47" s="66"/>
      <c r="IWF47" s="66"/>
      <c r="IWG47" s="66"/>
      <c r="IWH47" s="66"/>
      <c r="IWI47" s="66"/>
      <c r="IWK47" s="66"/>
      <c r="IWL47" s="66"/>
      <c r="IWM47" s="66"/>
      <c r="IWN47" s="66"/>
      <c r="IWO47" s="66"/>
      <c r="IWP47" s="66"/>
      <c r="IWQ47" s="66"/>
      <c r="IWR47" s="66"/>
      <c r="IWS47" s="66"/>
      <c r="IWT47" s="66"/>
      <c r="IWU47" s="66"/>
      <c r="IWV47" s="66"/>
      <c r="IWW47" s="66"/>
      <c r="IWZ47" s="66"/>
      <c r="IXC47" s="66"/>
      <c r="IXF47" s="66"/>
      <c r="IXI47" s="66"/>
      <c r="IXL47" s="66"/>
      <c r="IXO47" s="66"/>
      <c r="IXX47" s="66"/>
      <c r="IYA47" s="66"/>
      <c r="IYD47" s="66"/>
      <c r="IYG47" s="66"/>
      <c r="IYP47" s="66"/>
      <c r="IYV47" s="66"/>
      <c r="IYY47" s="66"/>
      <c r="IZB47" s="66"/>
      <c r="IZE47" s="66"/>
      <c r="IZK47" s="66"/>
      <c r="IZT47" s="66"/>
      <c r="IZV47" s="66"/>
      <c r="IZW47" s="66"/>
      <c r="IZY47" s="66"/>
      <c r="JAB47" s="66"/>
      <c r="JAE47" s="66"/>
      <c r="JAH47" s="66"/>
      <c r="JAK47" s="66"/>
      <c r="JAN47" s="66"/>
      <c r="JAP47" s="66"/>
      <c r="JAR47" s="66"/>
      <c r="JAU47" s="66"/>
      <c r="JAX47" s="66"/>
      <c r="JBA47" s="66"/>
      <c r="JBD47" s="66"/>
      <c r="JBG47" s="66"/>
      <c r="JBJ47" s="66"/>
      <c r="JBM47" s="66"/>
      <c r="JBO47" s="66"/>
      <c r="JBR47" s="66"/>
      <c r="JBX47" s="66"/>
      <c r="JCD47" s="66"/>
      <c r="JCG47" s="66"/>
      <c r="JCI47" s="66"/>
      <c r="JCK47" s="66"/>
      <c r="JCL47" s="66"/>
      <c r="JCM47" s="66"/>
      <c r="JCN47" s="66"/>
      <c r="JCO47" s="66"/>
      <c r="JCP47" s="66"/>
      <c r="JDH47" s="66"/>
      <c r="JDI47" s="66"/>
      <c r="JDL47" s="66"/>
      <c r="JDO47" s="66"/>
      <c r="JDQ47" s="66"/>
      <c r="JDS47" s="66"/>
      <c r="JDV47" s="66"/>
      <c r="JDY47" s="66"/>
      <c r="JEB47" s="66"/>
      <c r="JEF47" s="66"/>
      <c r="JEI47" s="66"/>
      <c r="JEL47" s="66"/>
      <c r="JET47" s="66"/>
      <c r="JFF47" s="66"/>
      <c r="JFG47" s="66"/>
      <c r="JFH47" s="66"/>
      <c r="JFI47" s="66"/>
      <c r="JFJ47" s="66"/>
      <c r="JFK47" s="66"/>
      <c r="JFL47" s="66"/>
      <c r="JFM47" s="66"/>
      <c r="JFN47" s="66"/>
      <c r="JFO47" s="66"/>
      <c r="JFP47" s="66"/>
      <c r="JFQ47" s="66"/>
      <c r="JFR47" s="66"/>
      <c r="JFS47" s="66"/>
      <c r="JFT47" s="66"/>
      <c r="JFU47" s="66"/>
      <c r="JFV47" s="66"/>
      <c r="JFW47" s="66"/>
      <c r="JFX47" s="66"/>
      <c r="JFY47" s="66"/>
      <c r="JFZ47" s="66"/>
      <c r="JGA47" s="66"/>
      <c r="JGB47" s="66"/>
      <c r="JGC47" s="66"/>
      <c r="JGD47" s="66"/>
      <c r="JGE47" s="66"/>
      <c r="JGG47" s="66"/>
      <c r="JGH47" s="66"/>
      <c r="JGI47" s="66"/>
      <c r="JGJ47" s="66"/>
      <c r="JGK47" s="66"/>
      <c r="JGL47" s="66"/>
      <c r="JGM47" s="66"/>
      <c r="JGN47" s="66"/>
      <c r="JGO47" s="66"/>
      <c r="JGP47" s="66"/>
      <c r="JGQ47" s="66"/>
      <c r="JGR47" s="66"/>
      <c r="JGS47" s="66"/>
      <c r="JGV47" s="66"/>
      <c r="JGY47" s="66"/>
      <c r="JHB47" s="66"/>
      <c r="JHE47" s="66"/>
      <c r="JHH47" s="66"/>
      <c r="JHK47" s="66"/>
      <c r="JHT47" s="66"/>
      <c r="JHW47" s="66"/>
      <c r="JHZ47" s="66"/>
      <c r="JIC47" s="66"/>
      <c r="JIL47" s="66"/>
      <c r="JIR47" s="66"/>
      <c r="JIU47" s="66"/>
      <c r="JIX47" s="66"/>
      <c r="JJA47" s="66"/>
      <c r="JJG47" s="66"/>
      <c r="JJP47" s="66"/>
      <c r="JJR47" s="66"/>
      <c r="JJS47" s="66"/>
      <c r="JJU47" s="66"/>
      <c r="JJX47" s="66"/>
      <c r="JKA47" s="66"/>
      <c r="JKD47" s="66"/>
      <c r="JKG47" s="66"/>
      <c r="JKJ47" s="66"/>
      <c r="JKL47" s="66"/>
      <c r="JKN47" s="66"/>
      <c r="JKQ47" s="66"/>
      <c r="JKT47" s="66"/>
      <c r="JKW47" s="66"/>
      <c r="JKZ47" s="66"/>
      <c r="JLC47" s="66"/>
      <c r="JLF47" s="66"/>
      <c r="JLI47" s="66"/>
      <c r="JLK47" s="66"/>
      <c r="JLN47" s="66"/>
      <c r="JLT47" s="66"/>
      <c r="JLZ47" s="66"/>
      <c r="JMC47" s="66"/>
      <c r="JME47" s="66"/>
      <c r="JMG47" s="66"/>
      <c r="JMH47" s="66"/>
      <c r="JMI47" s="66"/>
      <c r="JMJ47" s="66"/>
      <c r="JMK47" s="66"/>
      <c r="JML47" s="66"/>
      <c r="JND47" s="66"/>
      <c r="JNE47" s="66"/>
      <c r="JNH47" s="66"/>
      <c r="JNK47" s="66"/>
      <c r="JNM47" s="66"/>
      <c r="JNO47" s="66"/>
      <c r="JNR47" s="66"/>
      <c r="JNU47" s="66"/>
      <c r="JNX47" s="66"/>
      <c r="JOB47" s="66"/>
      <c r="JOE47" s="66"/>
      <c r="JOH47" s="66"/>
      <c r="JOP47" s="66"/>
      <c r="JPB47" s="66"/>
      <c r="JPC47" s="66"/>
      <c r="JPD47" s="66"/>
      <c r="JPE47" s="66"/>
      <c r="JPF47" s="66"/>
      <c r="JPG47" s="66"/>
      <c r="JPH47" s="66"/>
      <c r="JPI47" s="66"/>
      <c r="JPJ47" s="66"/>
      <c r="JPK47" s="66"/>
      <c r="JPL47" s="66"/>
      <c r="JPM47" s="66"/>
      <c r="JPN47" s="66"/>
      <c r="JPO47" s="66"/>
      <c r="JPP47" s="66"/>
      <c r="JPQ47" s="66"/>
      <c r="JPR47" s="66"/>
      <c r="JPS47" s="66"/>
      <c r="JPT47" s="66"/>
      <c r="JPU47" s="66"/>
      <c r="JPV47" s="66"/>
      <c r="JPW47" s="66"/>
      <c r="JPX47" s="66"/>
      <c r="JPY47" s="66"/>
      <c r="JPZ47" s="66"/>
      <c r="JQA47" s="66"/>
      <c r="JQC47" s="66"/>
      <c r="JQD47" s="66"/>
      <c r="JQE47" s="66"/>
      <c r="JQF47" s="66"/>
      <c r="JQG47" s="66"/>
      <c r="JQH47" s="66"/>
      <c r="JQI47" s="66"/>
      <c r="JQJ47" s="66"/>
      <c r="JQK47" s="66"/>
      <c r="JQL47" s="66"/>
      <c r="JQM47" s="66"/>
      <c r="JQN47" s="66"/>
      <c r="JQO47" s="66"/>
      <c r="JQR47" s="66"/>
      <c r="JQU47" s="66"/>
      <c r="JQX47" s="66"/>
      <c r="JRA47" s="66"/>
      <c r="JRD47" s="66"/>
      <c r="JRG47" s="66"/>
      <c r="JRP47" s="66"/>
      <c r="JRS47" s="66"/>
      <c r="JRV47" s="66"/>
      <c r="JRY47" s="66"/>
      <c r="JSH47" s="66"/>
      <c r="JSN47" s="66"/>
      <c r="JSQ47" s="66"/>
      <c r="JST47" s="66"/>
      <c r="JSW47" s="66"/>
      <c r="JTC47" s="66"/>
      <c r="JTL47" s="66"/>
      <c r="JTN47" s="66"/>
      <c r="JTO47" s="66"/>
      <c r="JTQ47" s="66"/>
      <c r="JTT47" s="66"/>
      <c r="JTW47" s="66"/>
      <c r="JTZ47" s="66"/>
      <c r="JUC47" s="66"/>
      <c r="JUF47" s="66"/>
      <c r="JUH47" s="66"/>
      <c r="JUJ47" s="66"/>
      <c r="JUM47" s="66"/>
      <c r="JUP47" s="66"/>
      <c r="JUS47" s="66"/>
      <c r="JUV47" s="66"/>
      <c r="JUY47" s="66"/>
      <c r="JVB47" s="66"/>
      <c r="JVE47" s="66"/>
      <c r="JVG47" s="66"/>
      <c r="JVJ47" s="66"/>
      <c r="JVP47" s="66"/>
      <c r="JVV47" s="66"/>
      <c r="JVY47" s="66"/>
      <c r="JWA47" s="66"/>
      <c r="JWC47" s="66"/>
      <c r="JWD47" s="66"/>
      <c r="JWE47" s="66"/>
      <c r="JWF47" s="66"/>
      <c r="JWG47" s="66"/>
      <c r="JWH47" s="66"/>
      <c r="JWZ47" s="66"/>
      <c r="JXA47" s="66"/>
      <c r="JXD47" s="66"/>
      <c r="JXG47" s="66"/>
      <c r="JXI47" s="66"/>
      <c r="JXK47" s="66"/>
      <c r="JXN47" s="66"/>
      <c r="JXQ47" s="66"/>
      <c r="JXT47" s="66"/>
      <c r="JXX47" s="66"/>
      <c r="JYA47" s="66"/>
      <c r="JYD47" s="66"/>
      <c r="JYL47" s="66"/>
      <c r="JYX47" s="66"/>
      <c r="JYY47" s="66"/>
      <c r="JYZ47" s="66"/>
      <c r="JZA47" s="66"/>
      <c r="JZB47" s="66"/>
      <c r="JZC47" s="66"/>
      <c r="JZD47" s="66"/>
      <c r="JZE47" s="66"/>
      <c r="JZF47" s="66"/>
      <c r="JZG47" s="66"/>
      <c r="JZH47" s="66"/>
      <c r="JZI47" s="66"/>
      <c r="JZJ47" s="66"/>
      <c r="JZK47" s="66"/>
      <c r="JZL47" s="66"/>
      <c r="JZM47" s="66"/>
      <c r="JZN47" s="66"/>
      <c r="JZO47" s="66"/>
      <c r="JZP47" s="66"/>
      <c r="JZQ47" s="66"/>
      <c r="JZR47" s="66"/>
      <c r="JZS47" s="66"/>
      <c r="JZT47" s="66"/>
      <c r="JZU47" s="66"/>
      <c r="JZV47" s="66"/>
      <c r="JZW47" s="66"/>
      <c r="JZY47" s="66"/>
      <c r="JZZ47" s="66"/>
      <c r="KAA47" s="66"/>
      <c r="KAB47" s="66"/>
      <c r="KAC47" s="66"/>
      <c r="KAD47" s="66"/>
      <c r="KAE47" s="66"/>
      <c r="KAF47" s="66"/>
      <c r="KAG47" s="66"/>
      <c r="KAH47" s="66"/>
      <c r="KAI47" s="66"/>
      <c r="KAJ47" s="66"/>
      <c r="KAK47" s="66"/>
      <c r="KAN47" s="66"/>
      <c r="KAQ47" s="66"/>
      <c r="KAT47" s="66"/>
      <c r="KAW47" s="66"/>
      <c r="KAZ47" s="66"/>
      <c r="KBC47" s="66"/>
      <c r="KBL47" s="66"/>
      <c r="KBO47" s="66"/>
      <c r="KBR47" s="66"/>
      <c r="KBU47" s="66"/>
      <c r="KCD47" s="66"/>
      <c r="KCJ47" s="66"/>
      <c r="KCM47" s="66"/>
      <c r="KCP47" s="66"/>
      <c r="KCS47" s="66"/>
      <c r="KCY47" s="66"/>
      <c r="KDH47" s="66"/>
      <c r="KDJ47" s="66"/>
      <c r="KDK47" s="66"/>
      <c r="KDM47" s="66"/>
      <c r="KDP47" s="66"/>
      <c r="KDS47" s="66"/>
      <c r="KDV47" s="66"/>
      <c r="KDY47" s="66"/>
      <c r="KEB47" s="66"/>
      <c r="KED47" s="66"/>
      <c r="KEF47" s="66"/>
      <c r="KEI47" s="66"/>
      <c r="KEL47" s="66"/>
      <c r="KEO47" s="66"/>
      <c r="KER47" s="66"/>
      <c r="KEU47" s="66"/>
      <c r="KEX47" s="66"/>
      <c r="KFA47" s="66"/>
      <c r="KFC47" s="66"/>
      <c r="KFF47" s="66"/>
      <c r="KFL47" s="66"/>
      <c r="KFR47" s="66"/>
      <c r="KFU47" s="66"/>
      <c r="KFW47" s="66"/>
      <c r="KFY47" s="66"/>
      <c r="KFZ47" s="66"/>
      <c r="KGA47" s="66"/>
      <c r="KGB47" s="66"/>
      <c r="KGC47" s="66"/>
      <c r="KGD47" s="66"/>
      <c r="KGV47" s="66"/>
      <c r="KGW47" s="66"/>
      <c r="KGZ47" s="66"/>
      <c r="KHC47" s="66"/>
      <c r="KHE47" s="66"/>
      <c r="KHG47" s="66"/>
      <c r="KHJ47" s="66"/>
      <c r="KHM47" s="66"/>
      <c r="KHP47" s="66"/>
      <c r="KHT47" s="66"/>
      <c r="KHW47" s="66"/>
      <c r="KHZ47" s="66"/>
      <c r="KIH47" s="66"/>
      <c r="KIT47" s="66"/>
      <c r="KIU47" s="66"/>
      <c r="KIV47" s="66"/>
      <c r="KIW47" s="66"/>
      <c r="KIX47" s="66"/>
      <c r="KIY47" s="66"/>
      <c r="KIZ47" s="66"/>
      <c r="KJA47" s="66"/>
      <c r="KJB47" s="66"/>
      <c r="KJC47" s="66"/>
      <c r="KJD47" s="66"/>
      <c r="KJE47" s="66"/>
      <c r="KJF47" s="66"/>
      <c r="KJG47" s="66"/>
      <c r="KJH47" s="66"/>
      <c r="KJI47" s="66"/>
      <c r="KJJ47" s="66"/>
      <c r="KJK47" s="66"/>
      <c r="KJL47" s="66"/>
      <c r="KJM47" s="66"/>
      <c r="KJN47" s="66"/>
      <c r="KJO47" s="66"/>
      <c r="KJP47" s="66"/>
      <c r="KJQ47" s="66"/>
      <c r="KJR47" s="66"/>
      <c r="KJS47" s="66"/>
      <c r="KJU47" s="66"/>
      <c r="KJV47" s="66"/>
      <c r="KJW47" s="66"/>
      <c r="KJX47" s="66"/>
      <c r="KJY47" s="66"/>
      <c r="KJZ47" s="66"/>
      <c r="KKA47" s="66"/>
      <c r="KKB47" s="66"/>
      <c r="KKC47" s="66"/>
      <c r="KKD47" s="66"/>
      <c r="KKE47" s="66"/>
      <c r="KKF47" s="66"/>
      <c r="KKG47" s="66"/>
      <c r="KKJ47" s="66"/>
      <c r="KKM47" s="66"/>
      <c r="KKP47" s="66"/>
      <c r="KKS47" s="66"/>
      <c r="KKV47" s="66"/>
      <c r="KKY47" s="66"/>
      <c r="KLH47" s="66"/>
      <c r="KLK47" s="66"/>
      <c r="KLN47" s="66"/>
      <c r="KLQ47" s="66"/>
      <c r="KLZ47" s="66"/>
      <c r="KMF47" s="66"/>
      <c r="KMI47" s="66"/>
      <c r="KML47" s="66"/>
      <c r="KMO47" s="66"/>
      <c r="KMU47" s="66"/>
      <c r="KND47" s="66"/>
      <c r="KNF47" s="66"/>
      <c r="KNG47" s="66"/>
      <c r="KNI47" s="66"/>
      <c r="KNL47" s="66"/>
      <c r="KNO47" s="66"/>
      <c r="KNR47" s="66"/>
      <c r="KNU47" s="66"/>
      <c r="KNX47" s="66"/>
      <c r="KNZ47" s="66"/>
      <c r="KOB47" s="66"/>
      <c r="KOE47" s="66"/>
      <c r="KOH47" s="66"/>
      <c r="KOK47" s="66"/>
      <c r="KON47" s="66"/>
      <c r="KOQ47" s="66"/>
      <c r="KOT47" s="66"/>
      <c r="KOW47" s="66"/>
      <c r="KOY47" s="66"/>
      <c r="KPB47" s="66"/>
      <c r="KPH47" s="66"/>
      <c r="KPN47" s="66"/>
      <c r="KPQ47" s="66"/>
      <c r="KPS47" s="66"/>
      <c r="KPU47" s="66"/>
      <c r="KPV47" s="66"/>
      <c r="KPW47" s="66"/>
      <c r="KPX47" s="66"/>
      <c r="KPY47" s="66"/>
      <c r="KPZ47" s="66"/>
      <c r="KQR47" s="66"/>
      <c r="KQS47" s="66"/>
      <c r="KQV47" s="66"/>
      <c r="KQY47" s="66"/>
      <c r="KRA47" s="66"/>
      <c r="KRC47" s="66"/>
      <c r="KRF47" s="66"/>
      <c r="KRI47" s="66"/>
      <c r="KRL47" s="66"/>
      <c r="KRP47" s="66"/>
      <c r="KRS47" s="66"/>
      <c r="KRV47" s="66"/>
      <c r="KSD47" s="66"/>
      <c r="KSP47" s="66"/>
      <c r="KSQ47" s="66"/>
      <c r="KSR47" s="66"/>
      <c r="KSS47" s="66"/>
      <c r="KST47" s="66"/>
      <c r="KSU47" s="66"/>
      <c r="KSV47" s="66"/>
      <c r="KSW47" s="66"/>
      <c r="KSX47" s="66"/>
      <c r="KSY47" s="66"/>
      <c r="KSZ47" s="66"/>
      <c r="KTA47" s="66"/>
      <c r="KTB47" s="66"/>
      <c r="KTC47" s="66"/>
      <c r="KTD47" s="66"/>
      <c r="KTE47" s="66"/>
      <c r="KTF47" s="66"/>
      <c r="KTG47" s="66"/>
      <c r="KTH47" s="66"/>
      <c r="KTI47" s="66"/>
      <c r="KTJ47" s="66"/>
      <c r="KTK47" s="66"/>
      <c r="KTL47" s="66"/>
      <c r="KTM47" s="66"/>
      <c r="KTN47" s="66"/>
      <c r="KTO47" s="66"/>
      <c r="KTQ47" s="66"/>
      <c r="KTR47" s="66"/>
      <c r="KTS47" s="66"/>
      <c r="KTT47" s="66"/>
      <c r="KTU47" s="66"/>
      <c r="KTV47" s="66"/>
      <c r="KTW47" s="66"/>
      <c r="KTX47" s="66"/>
      <c r="KTY47" s="66"/>
      <c r="KTZ47" s="66"/>
      <c r="KUA47" s="66"/>
      <c r="KUB47" s="66"/>
      <c r="KUC47" s="66"/>
      <c r="KUF47" s="66"/>
      <c r="KUI47" s="66"/>
      <c r="KUL47" s="66"/>
      <c r="KUO47" s="66"/>
      <c r="KUR47" s="66"/>
      <c r="KUU47" s="66"/>
      <c r="KVD47" s="66"/>
      <c r="KVG47" s="66"/>
      <c r="KVJ47" s="66"/>
      <c r="KVM47" s="66"/>
      <c r="KVV47" s="66"/>
      <c r="KWB47" s="66"/>
      <c r="KWE47" s="66"/>
      <c r="KWH47" s="66"/>
      <c r="KWK47" s="66"/>
      <c r="KWQ47" s="66"/>
      <c r="KWZ47" s="66"/>
      <c r="KXB47" s="66"/>
      <c r="KXC47" s="66"/>
      <c r="KXE47" s="66"/>
      <c r="KXH47" s="66"/>
      <c r="KXK47" s="66"/>
      <c r="KXN47" s="66"/>
      <c r="KXQ47" s="66"/>
      <c r="KXT47" s="66"/>
      <c r="KXV47" s="66"/>
      <c r="KXX47" s="66"/>
      <c r="KYA47" s="66"/>
      <c r="KYD47" s="66"/>
      <c r="KYG47" s="66"/>
      <c r="KYJ47" s="66"/>
      <c r="KYM47" s="66"/>
      <c r="KYP47" s="66"/>
      <c r="KYS47" s="66"/>
      <c r="KYU47" s="66"/>
      <c r="KYX47" s="66"/>
      <c r="KZD47" s="66"/>
      <c r="KZJ47" s="66"/>
      <c r="KZM47" s="66"/>
      <c r="KZO47" s="66"/>
      <c r="KZQ47" s="66"/>
      <c r="KZR47" s="66"/>
      <c r="KZS47" s="66"/>
      <c r="KZT47" s="66"/>
      <c r="KZU47" s="66"/>
      <c r="KZV47" s="66"/>
      <c r="LAN47" s="66"/>
      <c r="LAO47" s="66"/>
      <c r="LAR47" s="66"/>
      <c r="LAU47" s="66"/>
      <c r="LAW47" s="66"/>
      <c r="LAY47" s="66"/>
      <c r="LBB47" s="66"/>
      <c r="LBE47" s="66"/>
      <c r="LBH47" s="66"/>
      <c r="LBL47" s="66"/>
      <c r="LBO47" s="66"/>
      <c r="LBR47" s="66"/>
      <c r="LBZ47" s="66"/>
      <c r="LCL47" s="66"/>
      <c r="LCM47" s="66"/>
      <c r="LCN47" s="66"/>
      <c r="LCO47" s="66"/>
      <c r="LCP47" s="66"/>
      <c r="LCQ47" s="66"/>
      <c r="LCR47" s="66"/>
      <c r="LCS47" s="66"/>
      <c r="LCT47" s="66"/>
      <c r="LCU47" s="66"/>
      <c r="LCV47" s="66"/>
      <c r="LCW47" s="66"/>
      <c r="LCX47" s="66"/>
      <c r="LCY47" s="66"/>
      <c r="LCZ47" s="66"/>
      <c r="LDA47" s="66"/>
      <c r="LDB47" s="66"/>
      <c r="LDC47" s="66"/>
      <c r="LDD47" s="66"/>
      <c r="LDE47" s="66"/>
      <c r="LDF47" s="66"/>
      <c r="LDG47" s="66"/>
      <c r="LDH47" s="66"/>
      <c r="LDI47" s="66"/>
      <c r="LDJ47" s="66"/>
      <c r="LDK47" s="66"/>
      <c r="LDM47" s="66"/>
      <c r="LDN47" s="66"/>
      <c r="LDO47" s="66"/>
      <c r="LDP47" s="66"/>
      <c r="LDQ47" s="66"/>
      <c r="LDR47" s="66"/>
      <c r="LDS47" s="66"/>
      <c r="LDT47" s="66"/>
      <c r="LDU47" s="66"/>
      <c r="LDV47" s="66"/>
      <c r="LDW47" s="66"/>
      <c r="LDX47" s="66"/>
      <c r="LDY47" s="66"/>
      <c r="LEB47" s="66"/>
      <c r="LEE47" s="66"/>
      <c r="LEH47" s="66"/>
      <c r="LEK47" s="66"/>
      <c r="LEN47" s="66"/>
      <c r="LEQ47" s="66"/>
      <c r="LEZ47" s="66"/>
      <c r="LFC47" s="66"/>
      <c r="LFF47" s="66"/>
      <c r="LFI47" s="66"/>
      <c r="LFR47" s="66"/>
      <c r="LFX47" s="66"/>
      <c r="LGA47" s="66"/>
      <c r="LGD47" s="66"/>
      <c r="LGG47" s="66"/>
      <c r="LGM47" s="66"/>
      <c r="LGV47" s="66"/>
      <c r="LGX47" s="66"/>
      <c r="LGY47" s="66"/>
      <c r="LHA47" s="66"/>
      <c r="LHD47" s="66"/>
      <c r="LHG47" s="66"/>
      <c r="LHJ47" s="66"/>
      <c r="LHM47" s="66"/>
      <c r="LHP47" s="66"/>
      <c r="LHR47" s="66"/>
      <c r="LHT47" s="66"/>
      <c r="LHW47" s="66"/>
      <c r="LHZ47" s="66"/>
      <c r="LIC47" s="66"/>
      <c r="LIF47" s="66"/>
      <c r="LII47" s="66"/>
      <c r="LIL47" s="66"/>
      <c r="LIO47" s="66"/>
      <c r="LIQ47" s="66"/>
      <c r="LIT47" s="66"/>
      <c r="LIZ47" s="66"/>
      <c r="LJF47" s="66"/>
      <c r="LJI47" s="66"/>
      <c r="LJK47" s="66"/>
      <c r="LJM47" s="66"/>
      <c r="LJN47" s="66"/>
      <c r="LJO47" s="66"/>
      <c r="LJP47" s="66"/>
      <c r="LJQ47" s="66"/>
      <c r="LJR47" s="66"/>
      <c r="LKJ47" s="66"/>
      <c r="LKK47" s="66"/>
      <c r="LKN47" s="66"/>
      <c r="LKQ47" s="66"/>
      <c r="LKS47" s="66"/>
      <c r="LKU47" s="66"/>
      <c r="LKX47" s="66"/>
      <c r="LLA47" s="66"/>
      <c r="LLD47" s="66"/>
      <c r="LLH47" s="66"/>
      <c r="LLK47" s="66"/>
      <c r="LLN47" s="66"/>
      <c r="LLV47" s="66"/>
      <c r="LMH47" s="66"/>
      <c r="LMI47" s="66"/>
      <c r="LMJ47" s="66"/>
      <c r="LMK47" s="66"/>
      <c r="LML47" s="66"/>
      <c r="LMM47" s="66"/>
      <c r="LMN47" s="66"/>
      <c r="LMO47" s="66"/>
      <c r="LMP47" s="66"/>
      <c r="LMQ47" s="66"/>
      <c r="LMR47" s="66"/>
      <c r="LMS47" s="66"/>
      <c r="LMT47" s="66"/>
      <c r="LMU47" s="66"/>
      <c r="LMV47" s="66"/>
      <c r="LMW47" s="66"/>
      <c r="LMX47" s="66"/>
      <c r="LMY47" s="66"/>
      <c r="LMZ47" s="66"/>
      <c r="LNA47" s="66"/>
      <c r="LNB47" s="66"/>
      <c r="LNC47" s="66"/>
      <c r="LND47" s="66"/>
      <c r="LNE47" s="66"/>
      <c r="LNF47" s="66"/>
      <c r="LNG47" s="66"/>
      <c r="LNI47" s="66"/>
      <c r="LNJ47" s="66"/>
      <c r="LNK47" s="66"/>
      <c r="LNL47" s="66"/>
      <c r="LNM47" s="66"/>
      <c r="LNN47" s="66"/>
      <c r="LNO47" s="66"/>
      <c r="LNP47" s="66"/>
      <c r="LNQ47" s="66"/>
      <c r="LNR47" s="66"/>
      <c r="LNS47" s="66"/>
      <c r="LNT47" s="66"/>
      <c r="LNU47" s="66"/>
      <c r="LNX47" s="66"/>
      <c r="LOA47" s="66"/>
      <c r="LOD47" s="66"/>
      <c r="LOG47" s="66"/>
      <c r="LOJ47" s="66"/>
      <c r="LOM47" s="66"/>
      <c r="LOV47" s="66"/>
      <c r="LOY47" s="66"/>
      <c r="LPB47" s="66"/>
      <c r="LPE47" s="66"/>
      <c r="LPN47" s="66"/>
      <c r="LPT47" s="66"/>
      <c r="LPW47" s="66"/>
      <c r="LPZ47" s="66"/>
      <c r="LQC47" s="66"/>
      <c r="LQI47" s="66"/>
      <c r="LQR47" s="66"/>
      <c r="LQT47" s="66"/>
      <c r="LQU47" s="66"/>
      <c r="LQW47" s="66"/>
      <c r="LQZ47" s="66"/>
      <c r="LRC47" s="66"/>
      <c r="LRF47" s="66"/>
      <c r="LRI47" s="66"/>
      <c r="LRL47" s="66"/>
      <c r="LRN47" s="66"/>
      <c r="LRP47" s="66"/>
      <c r="LRS47" s="66"/>
      <c r="LRV47" s="66"/>
      <c r="LRY47" s="66"/>
      <c r="LSB47" s="66"/>
      <c r="LSE47" s="66"/>
      <c r="LSH47" s="66"/>
      <c r="LSK47" s="66"/>
      <c r="LSM47" s="66"/>
      <c r="LSP47" s="66"/>
      <c r="LSV47" s="66"/>
      <c r="LTB47" s="66"/>
      <c r="LTE47" s="66"/>
      <c r="LTG47" s="66"/>
      <c r="LTI47" s="66"/>
      <c r="LTJ47" s="66"/>
      <c r="LTK47" s="66"/>
      <c r="LTL47" s="66"/>
      <c r="LTM47" s="66"/>
      <c r="LTN47" s="66"/>
      <c r="LUF47" s="66"/>
      <c r="LUG47" s="66"/>
      <c r="LUJ47" s="66"/>
      <c r="LUM47" s="66"/>
      <c r="LUO47" s="66"/>
      <c r="LUQ47" s="66"/>
      <c r="LUT47" s="66"/>
      <c r="LUW47" s="66"/>
      <c r="LUZ47" s="66"/>
      <c r="LVD47" s="66"/>
      <c r="LVG47" s="66"/>
      <c r="LVJ47" s="66"/>
      <c r="LVR47" s="66"/>
      <c r="LWD47" s="66"/>
      <c r="LWE47" s="66"/>
      <c r="LWF47" s="66"/>
      <c r="LWG47" s="66"/>
      <c r="LWH47" s="66"/>
      <c r="LWI47" s="66"/>
      <c r="LWJ47" s="66"/>
      <c r="LWK47" s="66"/>
      <c r="LWL47" s="66"/>
      <c r="LWM47" s="66"/>
      <c r="LWN47" s="66"/>
      <c r="LWO47" s="66"/>
      <c r="LWP47" s="66"/>
      <c r="LWQ47" s="66"/>
      <c r="LWR47" s="66"/>
      <c r="LWS47" s="66"/>
      <c r="LWT47" s="66"/>
      <c r="LWU47" s="66"/>
      <c r="LWV47" s="66"/>
      <c r="LWW47" s="66"/>
      <c r="LWX47" s="66"/>
      <c r="LWY47" s="66"/>
      <c r="LWZ47" s="66"/>
      <c r="LXA47" s="66"/>
      <c r="LXB47" s="66"/>
      <c r="LXC47" s="66"/>
      <c r="LXE47" s="66"/>
      <c r="LXF47" s="66"/>
      <c r="LXG47" s="66"/>
      <c r="LXH47" s="66"/>
      <c r="LXI47" s="66"/>
      <c r="LXJ47" s="66"/>
      <c r="LXK47" s="66"/>
      <c r="LXL47" s="66"/>
      <c r="LXM47" s="66"/>
      <c r="LXN47" s="66"/>
      <c r="LXO47" s="66"/>
      <c r="LXP47" s="66"/>
      <c r="LXQ47" s="66"/>
      <c r="LXT47" s="66"/>
      <c r="LXW47" s="66"/>
      <c r="LXZ47" s="66"/>
      <c r="LYC47" s="66"/>
      <c r="LYF47" s="66"/>
      <c r="LYI47" s="66"/>
      <c r="LYR47" s="66"/>
      <c r="LYU47" s="66"/>
      <c r="LYX47" s="66"/>
      <c r="LZA47" s="66"/>
      <c r="LZJ47" s="66"/>
      <c r="LZP47" s="66"/>
      <c r="LZS47" s="66"/>
      <c r="LZV47" s="66"/>
      <c r="LZY47" s="66"/>
      <c r="MAE47" s="66"/>
      <c r="MAN47" s="66"/>
      <c r="MAP47" s="66"/>
      <c r="MAQ47" s="66"/>
      <c r="MAS47" s="66"/>
      <c r="MAV47" s="66"/>
      <c r="MAY47" s="66"/>
      <c r="MBB47" s="66"/>
      <c r="MBE47" s="66"/>
      <c r="MBH47" s="66"/>
      <c r="MBJ47" s="66"/>
      <c r="MBL47" s="66"/>
      <c r="MBO47" s="66"/>
      <c r="MBR47" s="66"/>
      <c r="MBU47" s="66"/>
      <c r="MBX47" s="66"/>
      <c r="MCA47" s="66"/>
      <c r="MCD47" s="66"/>
      <c r="MCG47" s="66"/>
      <c r="MCI47" s="66"/>
      <c r="MCL47" s="66"/>
      <c r="MCR47" s="66"/>
      <c r="MCX47" s="66"/>
      <c r="MDA47" s="66"/>
      <c r="MDC47" s="66"/>
      <c r="MDE47" s="66"/>
      <c r="MDF47" s="66"/>
      <c r="MDG47" s="66"/>
      <c r="MDH47" s="66"/>
      <c r="MDI47" s="66"/>
      <c r="MDJ47" s="66"/>
      <c r="MEB47" s="66"/>
      <c r="MEC47" s="66"/>
      <c r="MEF47" s="66"/>
      <c r="MEI47" s="66"/>
      <c r="MEK47" s="66"/>
      <c r="MEM47" s="66"/>
      <c r="MEP47" s="66"/>
      <c r="MES47" s="66"/>
      <c r="MEV47" s="66"/>
      <c r="MEZ47" s="66"/>
      <c r="MFC47" s="66"/>
      <c r="MFF47" s="66"/>
      <c r="MFN47" s="66"/>
      <c r="MFZ47" s="66"/>
      <c r="MGA47" s="66"/>
      <c r="MGB47" s="66"/>
      <c r="MGC47" s="66"/>
      <c r="MGD47" s="66"/>
      <c r="MGE47" s="66"/>
      <c r="MGF47" s="66"/>
      <c r="MGG47" s="66"/>
      <c r="MGH47" s="66"/>
      <c r="MGI47" s="66"/>
      <c r="MGJ47" s="66"/>
      <c r="MGK47" s="66"/>
      <c r="MGL47" s="66"/>
      <c r="MGM47" s="66"/>
      <c r="MGN47" s="66"/>
      <c r="MGO47" s="66"/>
      <c r="MGP47" s="66"/>
      <c r="MGQ47" s="66"/>
      <c r="MGR47" s="66"/>
      <c r="MGS47" s="66"/>
      <c r="MGT47" s="66"/>
      <c r="MGU47" s="66"/>
      <c r="MGV47" s="66"/>
      <c r="MGW47" s="66"/>
      <c r="MGX47" s="66"/>
      <c r="MGY47" s="66"/>
      <c r="MHA47" s="66"/>
      <c r="MHB47" s="66"/>
      <c r="MHC47" s="66"/>
      <c r="MHD47" s="66"/>
      <c r="MHE47" s="66"/>
      <c r="MHF47" s="66"/>
      <c r="MHG47" s="66"/>
      <c r="MHH47" s="66"/>
      <c r="MHI47" s="66"/>
      <c r="MHJ47" s="66"/>
      <c r="MHK47" s="66"/>
      <c r="MHL47" s="66"/>
      <c r="MHM47" s="66"/>
      <c r="MHP47" s="66"/>
      <c r="MHS47" s="66"/>
      <c r="MHV47" s="66"/>
      <c r="MHY47" s="66"/>
      <c r="MIB47" s="66"/>
      <c r="MIE47" s="66"/>
      <c r="MIN47" s="66"/>
      <c r="MIQ47" s="66"/>
      <c r="MIT47" s="66"/>
      <c r="MIW47" s="66"/>
      <c r="MJF47" s="66"/>
      <c r="MJL47" s="66"/>
      <c r="MJO47" s="66"/>
      <c r="MJR47" s="66"/>
      <c r="MJU47" s="66"/>
      <c r="MKA47" s="66"/>
      <c r="MKJ47" s="66"/>
      <c r="MKL47" s="66"/>
      <c r="MKM47" s="66"/>
      <c r="MKO47" s="66"/>
      <c r="MKR47" s="66"/>
      <c r="MKU47" s="66"/>
      <c r="MKX47" s="66"/>
      <c r="MLA47" s="66"/>
      <c r="MLD47" s="66"/>
      <c r="MLF47" s="66"/>
      <c r="MLH47" s="66"/>
      <c r="MLK47" s="66"/>
      <c r="MLN47" s="66"/>
      <c r="MLQ47" s="66"/>
      <c r="MLT47" s="66"/>
      <c r="MLW47" s="66"/>
      <c r="MLZ47" s="66"/>
      <c r="MMC47" s="66"/>
      <c r="MME47" s="66"/>
      <c r="MMH47" s="66"/>
      <c r="MMN47" s="66"/>
      <c r="MMT47" s="66"/>
      <c r="MMW47" s="66"/>
      <c r="MMY47" s="66"/>
      <c r="MNA47" s="66"/>
      <c r="MNB47" s="66"/>
      <c r="MNC47" s="66"/>
      <c r="MND47" s="66"/>
      <c r="MNE47" s="66"/>
      <c r="MNF47" s="66"/>
      <c r="MNX47" s="66"/>
      <c r="MNY47" s="66"/>
      <c r="MOB47" s="66"/>
      <c r="MOE47" s="66"/>
      <c r="MOG47" s="66"/>
      <c r="MOI47" s="66"/>
      <c r="MOL47" s="66"/>
      <c r="MOO47" s="66"/>
      <c r="MOR47" s="66"/>
      <c r="MOV47" s="66"/>
      <c r="MOY47" s="66"/>
      <c r="MPB47" s="66"/>
      <c r="MPJ47" s="66"/>
      <c r="MPV47" s="66"/>
      <c r="MPW47" s="66"/>
      <c r="MPX47" s="66"/>
      <c r="MPY47" s="66"/>
      <c r="MPZ47" s="66"/>
      <c r="MQA47" s="66"/>
      <c r="MQB47" s="66"/>
      <c r="MQC47" s="66"/>
      <c r="MQD47" s="66"/>
      <c r="MQE47" s="66"/>
      <c r="MQF47" s="66"/>
      <c r="MQG47" s="66"/>
      <c r="MQH47" s="66"/>
      <c r="MQI47" s="66"/>
      <c r="MQJ47" s="66"/>
      <c r="MQK47" s="66"/>
      <c r="MQL47" s="66"/>
      <c r="MQM47" s="66"/>
      <c r="MQN47" s="66"/>
      <c r="MQO47" s="66"/>
      <c r="MQP47" s="66"/>
      <c r="MQQ47" s="66"/>
      <c r="MQR47" s="66"/>
      <c r="MQS47" s="66"/>
      <c r="MQT47" s="66"/>
      <c r="MQU47" s="66"/>
      <c r="MQW47" s="66"/>
      <c r="MQX47" s="66"/>
      <c r="MQY47" s="66"/>
      <c r="MQZ47" s="66"/>
      <c r="MRA47" s="66"/>
      <c r="MRB47" s="66"/>
      <c r="MRC47" s="66"/>
      <c r="MRD47" s="66"/>
      <c r="MRE47" s="66"/>
      <c r="MRF47" s="66"/>
      <c r="MRG47" s="66"/>
      <c r="MRH47" s="66"/>
      <c r="MRI47" s="66"/>
      <c r="MRL47" s="66"/>
      <c r="MRO47" s="66"/>
      <c r="MRR47" s="66"/>
      <c r="MRU47" s="66"/>
      <c r="MRX47" s="66"/>
      <c r="MSA47" s="66"/>
      <c r="MSJ47" s="66"/>
      <c r="MSM47" s="66"/>
      <c r="MSP47" s="66"/>
      <c r="MSS47" s="66"/>
      <c r="MTB47" s="66"/>
      <c r="MTH47" s="66"/>
      <c r="MTK47" s="66"/>
      <c r="MTN47" s="66"/>
      <c r="MTQ47" s="66"/>
      <c r="MTW47" s="66"/>
      <c r="MUF47" s="66"/>
      <c r="MUH47" s="66"/>
      <c r="MUI47" s="66"/>
      <c r="MUK47" s="66"/>
      <c r="MUN47" s="66"/>
      <c r="MUQ47" s="66"/>
      <c r="MUT47" s="66"/>
      <c r="MUW47" s="66"/>
      <c r="MUZ47" s="66"/>
      <c r="MVB47" s="66"/>
      <c r="MVD47" s="66"/>
      <c r="MVG47" s="66"/>
      <c r="MVJ47" s="66"/>
      <c r="MVM47" s="66"/>
      <c r="MVP47" s="66"/>
      <c r="MVS47" s="66"/>
      <c r="MVV47" s="66"/>
      <c r="MVY47" s="66"/>
      <c r="MWA47" s="66"/>
      <c r="MWD47" s="66"/>
      <c r="MWJ47" s="66"/>
      <c r="MWP47" s="66"/>
      <c r="MWS47" s="66"/>
      <c r="MWU47" s="66"/>
      <c r="MWW47" s="66"/>
      <c r="MWX47" s="66"/>
      <c r="MWY47" s="66"/>
      <c r="MWZ47" s="66"/>
      <c r="MXA47" s="66"/>
      <c r="MXB47" s="66"/>
      <c r="MXT47" s="66"/>
      <c r="MXU47" s="66"/>
      <c r="MXX47" s="66"/>
      <c r="MYA47" s="66"/>
      <c r="MYC47" s="66"/>
      <c r="MYE47" s="66"/>
      <c r="MYH47" s="66"/>
      <c r="MYK47" s="66"/>
      <c r="MYN47" s="66"/>
      <c r="MYR47" s="66"/>
      <c r="MYU47" s="66"/>
      <c r="MYX47" s="66"/>
      <c r="MZF47" s="66"/>
      <c r="MZR47" s="66"/>
      <c r="MZS47" s="66"/>
      <c r="MZT47" s="66"/>
      <c r="MZU47" s="66"/>
      <c r="MZV47" s="66"/>
      <c r="MZW47" s="66"/>
      <c r="MZX47" s="66"/>
      <c r="MZY47" s="66"/>
      <c r="MZZ47" s="66"/>
      <c r="NAA47" s="66"/>
      <c r="NAB47" s="66"/>
      <c r="NAC47" s="66"/>
      <c r="NAD47" s="66"/>
      <c r="NAE47" s="66"/>
      <c r="NAF47" s="66"/>
      <c r="NAG47" s="66"/>
      <c r="NAH47" s="66"/>
      <c r="NAI47" s="66"/>
      <c r="NAJ47" s="66"/>
      <c r="NAK47" s="66"/>
      <c r="NAL47" s="66"/>
      <c r="NAM47" s="66"/>
      <c r="NAN47" s="66"/>
      <c r="NAO47" s="66"/>
      <c r="NAP47" s="66"/>
      <c r="NAQ47" s="66"/>
      <c r="NAS47" s="66"/>
      <c r="NAT47" s="66"/>
      <c r="NAU47" s="66"/>
      <c r="NAV47" s="66"/>
      <c r="NAW47" s="66"/>
      <c r="NAX47" s="66"/>
      <c r="NAY47" s="66"/>
      <c r="NAZ47" s="66"/>
      <c r="NBA47" s="66"/>
      <c r="NBB47" s="66"/>
      <c r="NBC47" s="66"/>
      <c r="NBD47" s="66"/>
      <c r="NBE47" s="66"/>
      <c r="NBH47" s="66"/>
      <c r="NBK47" s="66"/>
      <c r="NBN47" s="66"/>
      <c r="NBQ47" s="66"/>
      <c r="NBT47" s="66"/>
      <c r="NBW47" s="66"/>
      <c r="NCF47" s="66"/>
      <c r="NCI47" s="66"/>
      <c r="NCL47" s="66"/>
      <c r="NCO47" s="66"/>
      <c r="NCX47" s="66"/>
      <c r="NDD47" s="66"/>
      <c r="NDG47" s="66"/>
      <c r="NDJ47" s="66"/>
      <c r="NDM47" s="66"/>
      <c r="NDS47" s="66"/>
      <c r="NEB47" s="66"/>
      <c r="NED47" s="66"/>
      <c r="NEE47" s="66"/>
      <c r="NEG47" s="66"/>
      <c r="NEJ47" s="66"/>
      <c r="NEM47" s="66"/>
      <c r="NEP47" s="66"/>
      <c r="NES47" s="66"/>
      <c r="NEV47" s="66"/>
      <c r="NEX47" s="66"/>
      <c r="NEZ47" s="66"/>
      <c r="NFC47" s="66"/>
      <c r="NFF47" s="66"/>
      <c r="NFI47" s="66"/>
      <c r="NFL47" s="66"/>
      <c r="NFO47" s="66"/>
      <c r="NFR47" s="66"/>
      <c r="NFU47" s="66"/>
      <c r="NFW47" s="66"/>
      <c r="NFZ47" s="66"/>
      <c r="NGF47" s="66"/>
      <c r="NGL47" s="66"/>
      <c r="NGO47" s="66"/>
      <c r="NGQ47" s="66"/>
      <c r="NGS47" s="66"/>
      <c r="NGT47" s="66"/>
      <c r="NGU47" s="66"/>
      <c r="NGV47" s="66"/>
      <c r="NGW47" s="66"/>
      <c r="NGX47" s="66"/>
      <c r="NHP47" s="66"/>
      <c r="NHQ47" s="66"/>
      <c r="NHT47" s="66"/>
      <c r="NHW47" s="66"/>
      <c r="NHY47" s="66"/>
      <c r="NIA47" s="66"/>
      <c r="NID47" s="66"/>
      <c r="NIG47" s="66"/>
      <c r="NIJ47" s="66"/>
      <c r="NIN47" s="66"/>
      <c r="NIQ47" s="66"/>
      <c r="NIT47" s="66"/>
      <c r="NJB47" s="66"/>
      <c r="NJN47" s="66"/>
      <c r="NJO47" s="66"/>
      <c r="NJP47" s="66"/>
      <c r="NJQ47" s="66"/>
      <c r="NJR47" s="66"/>
      <c r="NJS47" s="66"/>
      <c r="NJT47" s="66"/>
      <c r="NJU47" s="66"/>
      <c r="NJV47" s="66"/>
      <c r="NJW47" s="66"/>
      <c r="NJX47" s="66"/>
      <c r="NJY47" s="66"/>
      <c r="NJZ47" s="66"/>
      <c r="NKA47" s="66"/>
      <c r="NKB47" s="66"/>
      <c r="NKC47" s="66"/>
      <c r="NKD47" s="66"/>
      <c r="NKE47" s="66"/>
      <c r="NKF47" s="66"/>
      <c r="NKG47" s="66"/>
      <c r="NKH47" s="66"/>
      <c r="NKI47" s="66"/>
      <c r="NKJ47" s="66"/>
      <c r="NKK47" s="66"/>
      <c r="NKL47" s="66"/>
      <c r="NKM47" s="66"/>
      <c r="NKO47" s="66"/>
      <c r="NKP47" s="66"/>
      <c r="NKQ47" s="66"/>
      <c r="NKR47" s="66"/>
      <c r="NKS47" s="66"/>
      <c r="NKT47" s="66"/>
      <c r="NKU47" s="66"/>
      <c r="NKV47" s="66"/>
      <c r="NKW47" s="66"/>
      <c r="NKX47" s="66"/>
      <c r="NKY47" s="66"/>
      <c r="NKZ47" s="66"/>
      <c r="NLA47" s="66"/>
      <c r="NLD47" s="66"/>
      <c r="NLG47" s="66"/>
      <c r="NLJ47" s="66"/>
      <c r="NLM47" s="66"/>
      <c r="NLP47" s="66"/>
      <c r="NLS47" s="66"/>
      <c r="NMB47" s="66"/>
      <c r="NME47" s="66"/>
      <c r="NMH47" s="66"/>
      <c r="NMK47" s="66"/>
      <c r="NMT47" s="66"/>
      <c r="NMZ47" s="66"/>
      <c r="NNC47" s="66"/>
      <c r="NNF47" s="66"/>
      <c r="NNI47" s="66"/>
      <c r="NNO47" s="66"/>
      <c r="NNX47" s="66"/>
      <c r="NNZ47" s="66"/>
      <c r="NOA47" s="66"/>
      <c r="NOC47" s="66"/>
      <c r="NOF47" s="66"/>
      <c r="NOI47" s="66"/>
      <c r="NOL47" s="66"/>
      <c r="NOO47" s="66"/>
      <c r="NOR47" s="66"/>
      <c r="NOT47" s="66"/>
      <c r="NOV47" s="66"/>
      <c r="NOY47" s="66"/>
      <c r="NPB47" s="66"/>
      <c r="NPE47" s="66"/>
      <c r="NPH47" s="66"/>
      <c r="NPK47" s="66"/>
      <c r="NPN47" s="66"/>
      <c r="NPQ47" s="66"/>
      <c r="NPS47" s="66"/>
      <c r="NPV47" s="66"/>
      <c r="NQB47" s="66"/>
      <c r="NQH47" s="66"/>
      <c r="NQK47" s="66"/>
      <c r="NQM47" s="66"/>
      <c r="NQO47" s="66"/>
      <c r="NQP47" s="66"/>
      <c r="NQQ47" s="66"/>
      <c r="NQR47" s="66"/>
      <c r="NQS47" s="66"/>
      <c r="NQT47" s="66"/>
      <c r="NRL47" s="66"/>
      <c r="NRM47" s="66"/>
      <c r="NRP47" s="66"/>
      <c r="NRS47" s="66"/>
      <c r="NRU47" s="66"/>
      <c r="NRW47" s="66"/>
      <c r="NRZ47" s="66"/>
      <c r="NSC47" s="66"/>
      <c r="NSF47" s="66"/>
      <c r="NSJ47" s="66"/>
      <c r="NSM47" s="66"/>
      <c r="NSP47" s="66"/>
      <c r="NSX47" s="66"/>
      <c r="NTJ47" s="66"/>
      <c r="NTK47" s="66"/>
      <c r="NTL47" s="66"/>
      <c r="NTM47" s="66"/>
      <c r="NTN47" s="66"/>
      <c r="NTO47" s="66"/>
      <c r="NTP47" s="66"/>
      <c r="NTQ47" s="66"/>
      <c r="NTR47" s="66"/>
      <c r="NTS47" s="66"/>
      <c r="NTT47" s="66"/>
      <c r="NTU47" s="66"/>
      <c r="NTV47" s="66"/>
      <c r="NTW47" s="66"/>
      <c r="NTX47" s="66"/>
      <c r="NTY47" s="66"/>
      <c r="NTZ47" s="66"/>
      <c r="NUA47" s="66"/>
      <c r="NUB47" s="66"/>
      <c r="NUC47" s="66"/>
      <c r="NUD47" s="66"/>
      <c r="NUE47" s="66"/>
      <c r="NUF47" s="66"/>
      <c r="NUG47" s="66"/>
      <c r="NUH47" s="66"/>
      <c r="NUI47" s="66"/>
      <c r="NUK47" s="66"/>
      <c r="NUL47" s="66"/>
      <c r="NUM47" s="66"/>
      <c r="NUN47" s="66"/>
      <c r="NUO47" s="66"/>
      <c r="NUP47" s="66"/>
      <c r="NUQ47" s="66"/>
      <c r="NUR47" s="66"/>
      <c r="NUS47" s="66"/>
      <c r="NUT47" s="66"/>
      <c r="NUU47" s="66"/>
      <c r="NUV47" s="66"/>
      <c r="NUW47" s="66"/>
      <c r="NUZ47" s="66"/>
      <c r="NVC47" s="66"/>
      <c r="NVF47" s="66"/>
      <c r="NVI47" s="66"/>
      <c r="NVL47" s="66"/>
      <c r="NVO47" s="66"/>
      <c r="NVX47" s="66"/>
      <c r="NWA47" s="66"/>
      <c r="NWD47" s="66"/>
      <c r="NWG47" s="66"/>
      <c r="NWP47" s="66"/>
      <c r="NWV47" s="66"/>
      <c r="NWY47" s="66"/>
      <c r="NXB47" s="66"/>
      <c r="NXE47" s="66"/>
      <c r="NXK47" s="66"/>
      <c r="NXT47" s="66"/>
      <c r="NXV47" s="66"/>
      <c r="NXW47" s="66"/>
      <c r="NXY47" s="66"/>
      <c r="NYB47" s="66"/>
      <c r="NYE47" s="66"/>
      <c r="NYH47" s="66"/>
      <c r="NYK47" s="66"/>
      <c r="NYN47" s="66"/>
      <c r="NYP47" s="66"/>
      <c r="NYR47" s="66"/>
      <c r="NYU47" s="66"/>
      <c r="NYX47" s="66"/>
      <c r="NZA47" s="66"/>
      <c r="NZD47" s="66"/>
      <c r="NZG47" s="66"/>
      <c r="NZJ47" s="66"/>
      <c r="NZM47" s="66"/>
      <c r="NZO47" s="66"/>
      <c r="NZR47" s="66"/>
      <c r="NZX47" s="66"/>
      <c r="OAD47" s="66"/>
      <c r="OAG47" s="66"/>
      <c r="OAI47" s="66"/>
      <c r="OAK47" s="66"/>
      <c r="OAL47" s="66"/>
      <c r="OAM47" s="66"/>
      <c r="OAN47" s="66"/>
      <c r="OAO47" s="66"/>
      <c r="OAP47" s="66"/>
      <c r="OBH47" s="66"/>
      <c r="OBI47" s="66"/>
      <c r="OBL47" s="66"/>
      <c r="OBO47" s="66"/>
      <c r="OBQ47" s="66"/>
      <c r="OBS47" s="66"/>
      <c r="OBV47" s="66"/>
      <c r="OBY47" s="66"/>
      <c r="OCB47" s="66"/>
      <c r="OCF47" s="66"/>
      <c r="OCI47" s="66"/>
      <c r="OCL47" s="66"/>
      <c r="OCT47" s="66"/>
      <c r="ODF47" s="66"/>
      <c r="ODG47" s="66"/>
      <c r="ODH47" s="66"/>
      <c r="ODI47" s="66"/>
      <c r="ODJ47" s="66"/>
      <c r="ODK47" s="66"/>
      <c r="ODL47" s="66"/>
      <c r="ODM47" s="66"/>
      <c r="ODN47" s="66"/>
      <c r="ODO47" s="66"/>
      <c r="ODP47" s="66"/>
      <c r="ODQ47" s="66"/>
      <c r="ODR47" s="66"/>
      <c r="ODS47" s="66"/>
      <c r="ODT47" s="66"/>
      <c r="ODU47" s="66"/>
      <c r="ODV47" s="66"/>
      <c r="ODW47" s="66"/>
      <c r="ODX47" s="66"/>
      <c r="ODY47" s="66"/>
      <c r="ODZ47" s="66"/>
      <c r="OEA47" s="66"/>
      <c r="OEB47" s="66"/>
      <c r="OEC47" s="66"/>
      <c r="OED47" s="66"/>
      <c r="OEE47" s="66"/>
      <c r="OEG47" s="66"/>
      <c r="OEH47" s="66"/>
      <c r="OEI47" s="66"/>
      <c r="OEJ47" s="66"/>
      <c r="OEK47" s="66"/>
      <c r="OEL47" s="66"/>
      <c r="OEM47" s="66"/>
      <c r="OEN47" s="66"/>
      <c r="OEO47" s="66"/>
      <c r="OEP47" s="66"/>
      <c r="OEQ47" s="66"/>
      <c r="OER47" s="66"/>
      <c r="OES47" s="66"/>
      <c r="OEV47" s="66"/>
      <c r="OEY47" s="66"/>
      <c r="OFB47" s="66"/>
      <c r="OFE47" s="66"/>
      <c r="OFH47" s="66"/>
      <c r="OFK47" s="66"/>
      <c r="OFT47" s="66"/>
      <c r="OFW47" s="66"/>
      <c r="OFZ47" s="66"/>
      <c r="OGC47" s="66"/>
      <c r="OGL47" s="66"/>
      <c r="OGR47" s="66"/>
      <c r="OGU47" s="66"/>
      <c r="OGX47" s="66"/>
      <c r="OHA47" s="66"/>
      <c r="OHG47" s="66"/>
      <c r="OHP47" s="66"/>
      <c r="OHR47" s="66"/>
      <c r="OHS47" s="66"/>
      <c r="OHU47" s="66"/>
      <c r="OHX47" s="66"/>
      <c r="OIA47" s="66"/>
      <c r="OID47" s="66"/>
      <c r="OIG47" s="66"/>
      <c r="OIJ47" s="66"/>
      <c r="OIL47" s="66"/>
      <c r="OIN47" s="66"/>
      <c r="OIQ47" s="66"/>
      <c r="OIT47" s="66"/>
      <c r="OIW47" s="66"/>
      <c r="OIZ47" s="66"/>
      <c r="OJC47" s="66"/>
      <c r="OJF47" s="66"/>
      <c r="OJI47" s="66"/>
      <c r="OJK47" s="66"/>
      <c r="OJN47" s="66"/>
      <c r="OJT47" s="66"/>
      <c r="OJZ47" s="66"/>
      <c r="OKC47" s="66"/>
      <c r="OKE47" s="66"/>
      <c r="OKG47" s="66"/>
      <c r="OKH47" s="66"/>
      <c r="OKI47" s="66"/>
      <c r="OKJ47" s="66"/>
      <c r="OKK47" s="66"/>
      <c r="OKL47" s="66"/>
      <c r="OLD47" s="66"/>
      <c r="OLE47" s="66"/>
      <c r="OLH47" s="66"/>
      <c r="OLK47" s="66"/>
      <c r="OLM47" s="66"/>
      <c r="OLO47" s="66"/>
      <c r="OLR47" s="66"/>
      <c r="OLU47" s="66"/>
      <c r="OLX47" s="66"/>
      <c r="OMB47" s="66"/>
      <c r="OME47" s="66"/>
      <c r="OMH47" s="66"/>
      <c r="OMP47" s="66"/>
      <c r="ONB47" s="66"/>
      <c r="ONC47" s="66"/>
      <c r="OND47" s="66"/>
      <c r="ONE47" s="66"/>
      <c r="ONF47" s="66"/>
      <c r="ONG47" s="66"/>
      <c r="ONH47" s="66"/>
      <c r="ONI47" s="66"/>
      <c r="ONJ47" s="66"/>
      <c r="ONK47" s="66"/>
      <c r="ONL47" s="66"/>
      <c r="ONM47" s="66"/>
      <c r="ONN47" s="66"/>
      <c r="ONO47" s="66"/>
      <c r="ONP47" s="66"/>
      <c r="ONQ47" s="66"/>
      <c r="ONR47" s="66"/>
      <c r="ONS47" s="66"/>
      <c r="ONT47" s="66"/>
      <c r="ONU47" s="66"/>
      <c r="ONV47" s="66"/>
      <c r="ONW47" s="66"/>
      <c r="ONX47" s="66"/>
      <c r="ONY47" s="66"/>
      <c r="ONZ47" s="66"/>
      <c r="OOA47" s="66"/>
      <c r="OOC47" s="66"/>
      <c r="OOD47" s="66"/>
      <c r="OOE47" s="66"/>
      <c r="OOF47" s="66"/>
      <c r="OOG47" s="66"/>
      <c r="OOH47" s="66"/>
      <c r="OOI47" s="66"/>
      <c r="OOJ47" s="66"/>
      <c r="OOK47" s="66"/>
      <c r="OOL47" s="66"/>
      <c r="OOM47" s="66"/>
      <c r="OON47" s="66"/>
      <c r="OOO47" s="66"/>
      <c r="OOR47" s="66"/>
      <c r="OOU47" s="66"/>
      <c r="OOX47" s="66"/>
      <c r="OPA47" s="66"/>
      <c r="OPD47" s="66"/>
      <c r="OPG47" s="66"/>
      <c r="OPP47" s="66"/>
      <c r="OPS47" s="66"/>
      <c r="OPV47" s="66"/>
      <c r="OPY47" s="66"/>
      <c r="OQH47" s="66"/>
      <c r="OQN47" s="66"/>
      <c r="OQQ47" s="66"/>
      <c r="OQT47" s="66"/>
      <c r="OQW47" s="66"/>
      <c r="ORC47" s="66"/>
      <c r="ORL47" s="66"/>
      <c r="ORN47" s="66"/>
      <c r="ORO47" s="66"/>
      <c r="ORQ47" s="66"/>
      <c r="ORT47" s="66"/>
      <c r="ORW47" s="66"/>
      <c r="ORZ47" s="66"/>
      <c r="OSC47" s="66"/>
      <c r="OSF47" s="66"/>
      <c r="OSH47" s="66"/>
      <c r="OSJ47" s="66"/>
      <c r="OSM47" s="66"/>
      <c r="OSP47" s="66"/>
      <c r="OSS47" s="66"/>
      <c r="OSV47" s="66"/>
      <c r="OSY47" s="66"/>
      <c r="OTB47" s="66"/>
      <c r="OTE47" s="66"/>
      <c r="OTG47" s="66"/>
      <c r="OTJ47" s="66"/>
      <c r="OTP47" s="66"/>
      <c r="OTV47" s="66"/>
      <c r="OTY47" s="66"/>
      <c r="OUA47" s="66"/>
      <c r="OUC47" s="66"/>
      <c r="OUD47" s="66"/>
      <c r="OUE47" s="66"/>
      <c r="OUF47" s="66"/>
      <c r="OUG47" s="66"/>
      <c r="OUH47" s="66"/>
      <c r="OUZ47" s="66"/>
      <c r="OVA47" s="66"/>
      <c r="OVD47" s="66"/>
      <c r="OVG47" s="66"/>
      <c r="OVI47" s="66"/>
      <c r="OVK47" s="66"/>
      <c r="OVN47" s="66"/>
      <c r="OVQ47" s="66"/>
      <c r="OVT47" s="66"/>
      <c r="OVX47" s="66"/>
      <c r="OWA47" s="66"/>
      <c r="OWD47" s="66"/>
      <c r="OWL47" s="66"/>
      <c r="OWX47" s="66"/>
      <c r="OWY47" s="66"/>
      <c r="OWZ47" s="66"/>
      <c r="OXA47" s="66"/>
      <c r="OXB47" s="66"/>
      <c r="OXC47" s="66"/>
      <c r="OXD47" s="66"/>
      <c r="OXE47" s="66"/>
      <c r="OXF47" s="66"/>
      <c r="OXG47" s="66"/>
      <c r="OXH47" s="66"/>
      <c r="OXI47" s="66"/>
      <c r="OXJ47" s="66"/>
      <c r="OXK47" s="66"/>
      <c r="OXL47" s="66"/>
      <c r="OXM47" s="66"/>
      <c r="OXN47" s="66"/>
      <c r="OXO47" s="66"/>
      <c r="OXP47" s="66"/>
      <c r="OXQ47" s="66"/>
      <c r="OXR47" s="66"/>
      <c r="OXS47" s="66"/>
      <c r="OXT47" s="66"/>
      <c r="OXU47" s="66"/>
      <c r="OXV47" s="66"/>
      <c r="OXW47" s="66"/>
      <c r="OXY47" s="66"/>
      <c r="OXZ47" s="66"/>
      <c r="OYA47" s="66"/>
      <c r="OYB47" s="66"/>
      <c r="OYC47" s="66"/>
      <c r="OYD47" s="66"/>
      <c r="OYE47" s="66"/>
      <c r="OYF47" s="66"/>
      <c r="OYG47" s="66"/>
      <c r="OYH47" s="66"/>
      <c r="OYI47" s="66"/>
      <c r="OYJ47" s="66"/>
      <c r="OYK47" s="66"/>
      <c r="OYN47" s="66"/>
      <c r="OYQ47" s="66"/>
      <c r="OYT47" s="66"/>
      <c r="OYW47" s="66"/>
      <c r="OYZ47" s="66"/>
      <c r="OZC47" s="66"/>
      <c r="OZL47" s="66"/>
      <c r="OZO47" s="66"/>
      <c r="OZR47" s="66"/>
      <c r="OZU47" s="66"/>
      <c r="PAD47" s="66"/>
      <c r="PAJ47" s="66"/>
      <c r="PAM47" s="66"/>
      <c r="PAP47" s="66"/>
      <c r="PAS47" s="66"/>
      <c r="PAY47" s="66"/>
      <c r="PBH47" s="66"/>
      <c r="PBJ47" s="66"/>
      <c r="PBK47" s="66"/>
      <c r="PBM47" s="66"/>
      <c r="PBP47" s="66"/>
      <c r="PBS47" s="66"/>
      <c r="PBV47" s="66"/>
      <c r="PBY47" s="66"/>
      <c r="PCB47" s="66"/>
      <c r="PCD47" s="66"/>
      <c r="PCF47" s="66"/>
      <c r="PCI47" s="66"/>
      <c r="PCL47" s="66"/>
      <c r="PCO47" s="66"/>
      <c r="PCR47" s="66"/>
      <c r="PCU47" s="66"/>
      <c r="PCX47" s="66"/>
      <c r="PDA47" s="66"/>
      <c r="PDC47" s="66"/>
      <c r="PDF47" s="66"/>
      <c r="PDL47" s="66"/>
      <c r="PDR47" s="66"/>
      <c r="PDU47" s="66"/>
      <c r="PDW47" s="66"/>
      <c r="PDY47" s="66"/>
      <c r="PDZ47" s="66"/>
      <c r="PEA47" s="66"/>
      <c r="PEB47" s="66"/>
      <c r="PEC47" s="66"/>
      <c r="PED47" s="66"/>
      <c r="PEV47" s="66"/>
      <c r="PEW47" s="66"/>
      <c r="PEZ47" s="66"/>
      <c r="PFC47" s="66"/>
      <c r="PFE47" s="66"/>
      <c r="PFG47" s="66"/>
      <c r="PFJ47" s="66"/>
      <c r="PFM47" s="66"/>
      <c r="PFP47" s="66"/>
      <c r="PFT47" s="66"/>
      <c r="PFW47" s="66"/>
      <c r="PFZ47" s="66"/>
      <c r="PGH47" s="66"/>
      <c r="PGT47" s="66"/>
      <c r="PGU47" s="66"/>
      <c r="PGV47" s="66"/>
      <c r="PGW47" s="66"/>
      <c r="PGX47" s="66"/>
      <c r="PGY47" s="66"/>
      <c r="PGZ47" s="66"/>
      <c r="PHA47" s="66"/>
      <c r="PHB47" s="66"/>
      <c r="PHC47" s="66"/>
      <c r="PHD47" s="66"/>
      <c r="PHE47" s="66"/>
      <c r="PHF47" s="66"/>
      <c r="PHG47" s="66"/>
      <c r="PHH47" s="66"/>
      <c r="PHI47" s="66"/>
      <c r="PHJ47" s="66"/>
      <c r="PHK47" s="66"/>
      <c r="PHL47" s="66"/>
      <c r="PHM47" s="66"/>
      <c r="PHN47" s="66"/>
      <c r="PHO47" s="66"/>
      <c r="PHP47" s="66"/>
      <c r="PHQ47" s="66"/>
      <c r="PHR47" s="66"/>
      <c r="PHS47" s="66"/>
      <c r="PHU47" s="66"/>
      <c r="PHV47" s="66"/>
      <c r="PHW47" s="66"/>
      <c r="PHX47" s="66"/>
      <c r="PHY47" s="66"/>
      <c r="PHZ47" s="66"/>
      <c r="PIA47" s="66"/>
      <c r="PIB47" s="66"/>
      <c r="PIC47" s="66"/>
      <c r="PID47" s="66"/>
      <c r="PIE47" s="66"/>
      <c r="PIF47" s="66"/>
      <c r="PIG47" s="66"/>
      <c r="PIJ47" s="66"/>
      <c r="PIM47" s="66"/>
      <c r="PIP47" s="66"/>
      <c r="PIS47" s="66"/>
      <c r="PIV47" s="66"/>
      <c r="PIY47" s="66"/>
      <c r="PJH47" s="66"/>
      <c r="PJK47" s="66"/>
      <c r="PJN47" s="66"/>
      <c r="PJQ47" s="66"/>
      <c r="PJZ47" s="66"/>
      <c r="PKF47" s="66"/>
      <c r="PKI47" s="66"/>
      <c r="PKL47" s="66"/>
      <c r="PKO47" s="66"/>
      <c r="PKU47" s="66"/>
      <c r="PLD47" s="66"/>
      <c r="PLF47" s="66"/>
      <c r="PLG47" s="66"/>
      <c r="PLI47" s="66"/>
      <c r="PLL47" s="66"/>
      <c r="PLO47" s="66"/>
      <c r="PLR47" s="66"/>
      <c r="PLU47" s="66"/>
      <c r="PLX47" s="66"/>
      <c r="PLZ47" s="66"/>
      <c r="PMB47" s="66"/>
      <c r="PME47" s="66"/>
      <c r="PMH47" s="66"/>
      <c r="PMK47" s="66"/>
      <c r="PMN47" s="66"/>
      <c r="PMQ47" s="66"/>
      <c r="PMT47" s="66"/>
      <c r="PMW47" s="66"/>
      <c r="PMY47" s="66"/>
      <c r="PNB47" s="66"/>
      <c r="PNH47" s="66"/>
      <c r="PNN47" s="66"/>
      <c r="PNQ47" s="66"/>
      <c r="PNS47" s="66"/>
      <c r="PNU47" s="66"/>
      <c r="PNV47" s="66"/>
      <c r="PNW47" s="66"/>
      <c r="PNX47" s="66"/>
      <c r="PNY47" s="66"/>
      <c r="PNZ47" s="66"/>
      <c r="POR47" s="66"/>
      <c r="POS47" s="66"/>
      <c r="POV47" s="66"/>
      <c r="POY47" s="66"/>
      <c r="PPA47" s="66"/>
      <c r="PPC47" s="66"/>
      <c r="PPF47" s="66"/>
      <c r="PPI47" s="66"/>
      <c r="PPL47" s="66"/>
      <c r="PPP47" s="66"/>
      <c r="PPS47" s="66"/>
      <c r="PPV47" s="66"/>
      <c r="PQD47" s="66"/>
      <c r="PQP47" s="66"/>
      <c r="PQQ47" s="66"/>
      <c r="PQR47" s="66"/>
      <c r="PQS47" s="66"/>
      <c r="PQT47" s="66"/>
      <c r="PQU47" s="66"/>
      <c r="PQV47" s="66"/>
      <c r="PQW47" s="66"/>
      <c r="PQX47" s="66"/>
      <c r="PQY47" s="66"/>
      <c r="PQZ47" s="66"/>
      <c r="PRA47" s="66"/>
      <c r="PRB47" s="66"/>
      <c r="PRC47" s="66"/>
      <c r="PRD47" s="66"/>
      <c r="PRE47" s="66"/>
      <c r="PRF47" s="66"/>
      <c r="PRG47" s="66"/>
      <c r="PRH47" s="66"/>
      <c r="PRI47" s="66"/>
      <c r="PRJ47" s="66"/>
      <c r="PRK47" s="66"/>
      <c r="PRL47" s="66"/>
      <c r="PRM47" s="66"/>
      <c r="PRN47" s="66"/>
      <c r="PRO47" s="66"/>
      <c r="PRQ47" s="66"/>
      <c r="PRR47" s="66"/>
      <c r="PRS47" s="66"/>
      <c r="PRT47" s="66"/>
      <c r="PRU47" s="66"/>
      <c r="PRV47" s="66"/>
      <c r="PRW47" s="66"/>
      <c r="PRX47" s="66"/>
      <c r="PRY47" s="66"/>
      <c r="PRZ47" s="66"/>
      <c r="PSA47" s="66"/>
      <c r="PSB47" s="66"/>
      <c r="PSC47" s="66"/>
      <c r="PSF47" s="66"/>
      <c r="PSI47" s="66"/>
      <c r="PSL47" s="66"/>
      <c r="PSO47" s="66"/>
      <c r="PSR47" s="66"/>
      <c r="PSU47" s="66"/>
      <c r="PTD47" s="66"/>
      <c r="PTG47" s="66"/>
      <c r="PTJ47" s="66"/>
      <c r="PTM47" s="66"/>
      <c r="PTV47" s="66"/>
      <c r="PUB47" s="66"/>
      <c r="PUE47" s="66"/>
      <c r="PUH47" s="66"/>
      <c r="PUK47" s="66"/>
      <c r="PUQ47" s="66"/>
      <c r="PUZ47" s="66"/>
      <c r="PVB47" s="66"/>
      <c r="PVC47" s="66"/>
      <c r="PVE47" s="66"/>
      <c r="PVH47" s="66"/>
      <c r="PVK47" s="66"/>
      <c r="PVN47" s="66"/>
      <c r="PVQ47" s="66"/>
      <c r="PVT47" s="66"/>
      <c r="PVV47" s="66"/>
      <c r="PVX47" s="66"/>
      <c r="PWA47" s="66"/>
      <c r="PWD47" s="66"/>
      <c r="PWG47" s="66"/>
      <c r="PWJ47" s="66"/>
      <c r="PWM47" s="66"/>
      <c r="PWP47" s="66"/>
      <c r="PWS47" s="66"/>
      <c r="PWU47" s="66"/>
      <c r="PWX47" s="66"/>
      <c r="PXD47" s="66"/>
      <c r="PXJ47" s="66"/>
      <c r="PXM47" s="66"/>
      <c r="PXO47" s="66"/>
      <c r="PXQ47" s="66"/>
      <c r="PXR47" s="66"/>
      <c r="PXS47" s="66"/>
      <c r="PXT47" s="66"/>
      <c r="PXU47" s="66"/>
      <c r="PXV47" s="66"/>
      <c r="PYN47" s="66"/>
      <c r="PYO47" s="66"/>
      <c r="PYR47" s="66"/>
      <c r="PYU47" s="66"/>
      <c r="PYW47" s="66"/>
      <c r="PYY47" s="66"/>
      <c r="PZB47" s="66"/>
      <c r="PZE47" s="66"/>
      <c r="PZH47" s="66"/>
      <c r="PZL47" s="66"/>
      <c r="PZO47" s="66"/>
      <c r="PZR47" s="66"/>
      <c r="PZZ47" s="66"/>
      <c r="QAL47" s="66"/>
      <c r="QAM47" s="66"/>
      <c r="QAN47" s="66"/>
      <c r="QAO47" s="66"/>
      <c r="QAP47" s="66"/>
      <c r="QAQ47" s="66"/>
      <c r="QAR47" s="66"/>
      <c r="QAS47" s="66"/>
      <c r="QAT47" s="66"/>
      <c r="QAU47" s="66"/>
      <c r="QAV47" s="66"/>
      <c r="QAW47" s="66"/>
      <c r="QAX47" s="66"/>
      <c r="QAY47" s="66"/>
      <c r="QAZ47" s="66"/>
      <c r="QBA47" s="66"/>
      <c r="QBB47" s="66"/>
      <c r="QBC47" s="66"/>
      <c r="QBD47" s="66"/>
      <c r="QBE47" s="66"/>
      <c r="QBF47" s="66"/>
      <c r="QBG47" s="66"/>
      <c r="QBH47" s="66"/>
      <c r="QBI47" s="66"/>
      <c r="QBJ47" s="66"/>
      <c r="QBK47" s="66"/>
      <c r="QBM47" s="66"/>
      <c r="QBN47" s="66"/>
      <c r="QBO47" s="66"/>
      <c r="QBP47" s="66"/>
      <c r="QBQ47" s="66"/>
      <c r="QBR47" s="66"/>
      <c r="QBS47" s="66"/>
      <c r="QBT47" s="66"/>
      <c r="QBU47" s="66"/>
      <c r="QBV47" s="66"/>
      <c r="QBW47" s="66"/>
      <c r="QBX47" s="66"/>
      <c r="QBY47" s="66"/>
      <c r="QCB47" s="66"/>
      <c r="QCE47" s="66"/>
      <c r="QCH47" s="66"/>
      <c r="QCK47" s="66"/>
      <c r="QCN47" s="66"/>
      <c r="QCQ47" s="66"/>
      <c r="QCZ47" s="66"/>
      <c r="QDC47" s="66"/>
      <c r="QDF47" s="66"/>
      <c r="QDI47" s="66"/>
      <c r="QDR47" s="66"/>
      <c r="QDX47" s="66"/>
      <c r="QEA47" s="66"/>
      <c r="QED47" s="66"/>
      <c r="QEG47" s="66"/>
      <c r="QEM47" s="66"/>
      <c r="QEV47" s="66"/>
      <c r="QEX47" s="66"/>
      <c r="QEY47" s="66"/>
      <c r="QFA47" s="66"/>
      <c r="QFD47" s="66"/>
      <c r="QFG47" s="66"/>
      <c r="QFJ47" s="66"/>
      <c r="QFM47" s="66"/>
      <c r="QFP47" s="66"/>
      <c r="QFR47" s="66"/>
      <c r="QFT47" s="66"/>
      <c r="QFW47" s="66"/>
      <c r="QFZ47" s="66"/>
      <c r="QGC47" s="66"/>
      <c r="QGF47" s="66"/>
      <c r="QGI47" s="66"/>
      <c r="QGL47" s="66"/>
      <c r="QGO47" s="66"/>
      <c r="QGQ47" s="66"/>
      <c r="QGT47" s="66"/>
      <c r="QGZ47" s="66"/>
      <c r="QHF47" s="66"/>
      <c r="QHI47" s="66"/>
      <c r="QHK47" s="66"/>
      <c r="QHM47" s="66"/>
      <c r="QHN47" s="66"/>
      <c r="QHO47" s="66"/>
      <c r="QHP47" s="66"/>
      <c r="QHQ47" s="66"/>
      <c r="QHR47" s="66"/>
      <c r="QIJ47" s="66"/>
      <c r="QIK47" s="66"/>
      <c r="QIN47" s="66"/>
      <c r="QIQ47" s="66"/>
      <c r="QIS47" s="66"/>
      <c r="QIU47" s="66"/>
      <c r="QIX47" s="66"/>
      <c r="QJA47" s="66"/>
      <c r="QJD47" s="66"/>
      <c r="QJH47" s="66"/>
      <c r="QJK47" s="66"/>
      <c r="QJN47" s="66"/>
      <c r="QJV47" s="66"/>
      <c r="QKH47" s="66"/>
      <c r="QKI47" s="66"/>
      <c r="QKJ47" s="66"/>
      <c r="QKK47" s="66"/>
      <c r="QKL47" s="66"/>
      <c r="QKM47" s="66"/>
      <c r="QKN47" s="66"/>
      <c r="QKO47" s="66"/>
      <c r="QKP47" s="66"/>
      <c r="QKQ47" s="66"/>
      <c r="QKR47" s="66"/>
      <c r="QKS47" s="66"/>
      <c r="QKT47" s="66"/>
      <c r="QKU47" s="66"/>
      <c r="QKV47" s="66"/>
      <c r="QKW47" s="66"/>
      <c r="QKX47" s="66"/>
      <c r="QKY47" s="66"/>
      <c r="QKZ47" s="66"/>
      <c r="QLA47" s="66"/>
      <c r="QLB47" s="66"/>
      <c r="QLC47" s="66"/>
      <c r="QLD47" s="66"/>
      <c r="QLE47" s="66"/>
      <c r="QLF47" s="66"/>
      <c r="QLG47" s="66"/>
      <c r="QLI47" s="66"/>
      <c r="QLJ47" s="66"/>
      <c r="QLK47" s="66"/>
      <c r="QLL47" s="66"/>
      <c r="QLM47" s="66"/>
      <c r="QLN47" s="66"/>
      <c r="QLO47" s="66"/>
      <c r="QLP47" s="66"/>
      <c r="QLQ47" s="66"/>
      <c r="QLR47" s="66"/>
      <c r="QLS47" s="66"/>
      <c r="QLT47" s="66"/>
      <c r="QLU47" s="66"/>
      <c r="QLX47" s="66"/>
      <c r="QMA47" s="66"/>
      <c r="QMD47" s="66"/>
      <c r="QMG47" s="66"/>
      <c r="QMJ47" s="66"/>
      <c r="QMM47" s="66"/>
      <c r="QMV47" s="66"/>
      <c r="QMY47" s="66"/>
      <c r="QNB47" s="66"/>
      <c r="QNE47" s="66"/>
      <c r="QNN47" s="66"/>
      <c r="QNT47" s="66"/>
      <c r="QNW47" s="66"/>
      <c r="QNZ47" s="66"/>
      <c r="QOC47" s="66"/>
      <c r="QOI47" s="66"/>
      <c r="QOR47" s="66"/>
      <c r="QOT47" s="66"/>
      <c r="QOU47" s="66"/>
      <c r="QOW47" s="66"/>
      <c r="QOZ47" s="66"/>
      <c r="QPC47" s="66"/>
      <c r="QPF47" s="66"/>
      <c r="QPI47" s="66"/>
      <c r="QPL47" s="66"/>
      <c r="QPN47" s="66"/>
      <c r="QPP47" s="66"/>
      <c r="QPS47" s="66"/>
      <c r="QPV47" s="66"/>
      <c r="QPY47" s="66"/>
      <c r="QQB47" s="66"/>
      <c r="QQE47" s="66"/>
      <c r="QQH47" s="66"/>
      <c r="QQK47" s="66"/>
      <c r="QQM47" s="66"/>
      <c r="QQP47" s="66"/>
      <c r="QQV47" s="66"/>
      <c r="QRB47" s="66"/>
      <c r="QRE47" s="66"/>
      <c r="QRG47" s="66"/>
      <c r="QRI47" s="66"/>
      <c r="QRJ47" s="66"/>
      <c r="QRK47" s="66"/>
      <c r="QRL47" s="66"/>
      <c r="QRM47" s="66"/>
      <c r="QRN47" s="66"/>
      <c r="QSF47" s="66"/>
      <c r="QSG47" s="66"/>
      <c r="QSJ47" s="66"/>
      <c r="QSM47" s="66"/>
      <c r="QSO47" s="66"/>
      <c r="QSQ47" s="66"/>
      <c r="QST47" s="66"/>
      <c r="QSW47" s="66"/>
      <c r="QSZ47" s="66"/>
      <c r="QTD47" s="66"/>
      <c r="QTG47" s="66"/>
      <c r="QTJ47" s="66"/>
      <c r="QTR47" s="66"/>
      <c r="QUD47" s="66"/>
      <c r="QUE47" s="66"/>
      <c r="QUF47" s="66"/>
      <c r="QUG47" s="66"/>
      <c r="QUH47" s="66"/>
      <c r="QUI47" s="66"/>
      <c r="QUJ47" s="66"/>
      <c r="QUK47" s="66"/>
      <c r="QUL47" s="66"/>
      <c r="QUM47" s="66"/>
      <c r="QUN47" s="66"/>
      <c r="QUO47" s="66"/>
      <c r="QUP47" s="66"/>
      <c r="QUQ47" s="66"/>
      <c r="QUR47" s="66"/>
      <c r="QUS47" s="66"/>
      <c r="QUT47" s="66"/>
      <c r="QUU47" s="66"/>
      <c r="QUV47" s="66"/>
      <c r="QUW47" s="66"/>
      <c r="QUX47" s="66"/>
      <c r="QUY47" s="66"/>
      <c r="QUZ47" s="66"/>
      <c r="QVA47" s="66"/>
      <c r="QVB47" s="66"/>
      <c r="QVC47" s="66"/>
      <c r="QVE47" s="66"/>
      <c r="QVF47" s="66"/>
      <c r="QVG47" s="66"/>
      <c r="QVH47" s="66"/>
      <c r="QVI47" s="66"/>
      <c r="QVJ47" s="66"/>
      <c r="QVK47" s="66"/>
      <c r="QVL47" s="66"/>
      <c r="QVM47" s="66"/>
      <c r="QVN47" s="66"/>
      <c r="QVO47" s="66"/>
      <c r="QVP47" s="66"/>
      <c r="QVQ47" s="66"/>
      <c r="QVT47" s="66"/>
      <c r="QVW47" s="66"/>
      <c r="QVZ47" s="66"/>
      <c r="QWC47" s="66"/>
      <c r="QWF47" s="66"/>
      <c r="QWI47" s="66"/>
      <c r="QWR47" s="66"/>
      <c r="QWU47" s="66"/>
      <c r="QWX47" s="66"/>
      <c r="QXA47" s="66"/>
      <c r="QXJ47" s="66"/>
      <c r="QXP47" s="66"/>
      <c r="QXS47" s="66"/>
      <c r="QXV47" s="66"/>
      <c r="QXY47" s="66"/>
      <c r="QYE47" s="66"/>
      <c r="QYN47" s="66"/>
      <c r="QYP47" s="66"/>
      <c r="QYQ47" s="66"/>
      <c r="QYS47" s="66"/>
      <c r="QYV47" s="66"/>
      <c r="QYY47" s="66"/>
      <c r="QZB47" s="66"/>
      <c r="QZE47" s="66"/>
      <c r="QZH47" s="66"/>
      <c r="QZJ47" s="66"/>
      <c r="QZL47" s="66"/>
      <c r="QZO47" s="66"/>
      <c r="QZR47" s="66"/>
      <c r="QZU47" s="66"/>
      <c r="QZX47" s="66"/>
      <c r="RAA47" s="66"/>
      <c r="RAD47" s="66"/>
      <c r="RAG47" s="66"/>
      <c r="RAI47" s="66"/>
      <c r="RAL47" s="66"/>
      <c r="RAR47" s="66"/>
      <c r="RAX47" s="66"/>
      <c r="RBA47" s="66"/>
      <c r="RBC47" s="66"/>
      <c r="RBE47" s="66"/>
      <c r="RBF47" s="66"/>
      <c r="RBG47" s="66"/>
      <c r="RBH47" s="66"/>
      <c r="RBI47" s="66"/>
      <c r="RBJ47" s="66"/>
      <c r="RCB47" s="66"/>
      <c r="RCC47" s="66"/>
      <c r="RCF47" s="66"/>
      <c r="RCI47" s="66"/>
      <c r="RCK47" s="66"/>
      <c r="RCM47" s="66"/>
      <c r="RCP47" s="66"/>
      <c r="RCS47" s="66"/>
      <c r="RCV47" s="66"/>
      <c r="RCZ47" s="66"/>
      <c r="RDC47" s="66"/>
      <c r="RDF47" s="66"/>
      <c r="RDN47" s="66"/>
      <c r="RDZ47" s="66"/>
      <c r="REA47" s="66"/>
      <c r="REB47" s="66"/>
      <c r="REC47" s="66"/>
      <c r="RED47" s="66"/>
      <c r="REE47" s="66"/>
      <c r="REF47" s="66"/>
      <c r="REG47" s="66"/>
      <c r="REH47" s="66"/>
      <c r="REI47" s="66"/>
      <c r="REJ47" s="66"/>
      <c r="REK47" s="66"/>
      <c r="REL47" s="66"/>
      <c r="REM47" s="66"/>
      <c r="REN47" s="66"/>
      <c r="REO47" s="66"/>
      <c r="REP47" s="66"/>
      <c r="REQ47" s="66"/>
      <c r="RER47" s="66"/>
      <c r="RES47" s="66"/>
      <c r="RET47" s="66"/>
      <c r="REU47" s="66"/>
      <c r="REV47" s="66"/>
      <c r="REW47" s="66"/>
      <c r="REX47" s="66"/>
      <c r="REY47" s="66"/>
      <c r="RFA47" s="66"/>
      <c r="RFB47" s="66"/>
      <c r="RFC47" s="66"/>
      <c r="RFD47" s="66"/>
      <c r="RFE47" s="66"/>
      <c r="RFF47" s="66"/>
      <c r="RFG47" s="66"/>
      <c r="RFH47" s="66"/>
      <c r="RFI47" s="66"/>
      <c r="RFJ47" s="66"/>
      <c r="RFK47" s="66"/>
      <c r="RFL47" s="66"/>
      <c r="RFM47" s="66"/>
      <c r="RFP47" s="66"/>
      <c r="RFS47" s="66"/>
      <c r="RFV47" s="66"/>
      <c r="RFY47" s="66"/>
      <c r="RGB47" s="66"/>
      <c r="RGE47" s="66"/>
      <c r="RGN47" s="66"/>
      <c r="RGQ47" s="66"/>
      <c r="RGT47" s="66"/>
      <c r="RGW47" s="66"/>
      <c r="RHF47" s="66"/>
      <c r="RHL47" s="66"/>
      <c r="RHO47" s="66"/>
      <c r="RHR47" s="66"/>
      <c r="RHU47" s="66"/>
      <c r="RIA47" s="66"/>
      <c r="RIJ47" s="66"/>
      <c r="RIL47" s="66"/>
      <c r="RIM47" s="66"/>
      <c r="RIO47" s="66"/>
      <c r="RIR47" s="66"/>
      <c r="RIU47" s="66"/>
      <c r="RIX47" s="66"/>
      <c r="RJA47" s="66"/>
      <c r="RJD47" s="66"/>
      <c r="RJF47" s="66"/>
      <c r="RJH47" s="66"/>
      <c r="RJK47" s="66"/>
      <c r="RJN47" s="66"/>
      <c r="RJQ47" s="66"/>
      <c r="RJT47" s="66"/>
      <c r="RJW47" s="66"/>
      <c r="RJZ47" s="66"/>
      <c r="RKC47" s="66"/>
      <c r="RKE47" s="66"/>
      <c r="RKH47" s="66"/>
      <c r="RKN47" s="66"/>
      <c r="RKT47" s="66"/>
      <c r="RKW47" s="66"/>
      <c r="RKY47" s="66"/>
      <c r="RLA47" s="66"/>
      <c r="RLB47" s="66"/>
      <c r="RLC47" s="66"/>
      <c r="RLD47" s="66"/>
      <c r="RLE47" s="66"/>
      <c r="RLF47" s="66"/>
      <c r="RLX47" s="66"/>
      <c r="RLY47" s="66"/>
      <c r="RMB47" s="66"/>
      <c r="RME47" s="66"/>
      <c r="RMG47" s="66"/>
      <c r="RMI47" s="66"/>
      <c r="RML47" s="66"/>
      <c r="RMO47" s="66"/>
      <c r="RMR47" s="66"/>
      <c r="RMV47" s="66"/>
      <c r="RMY47" s="66"/>
      <c r="RNB47" s="66"/>
      <c r="RNJ47" s="66"/>
      <c r="RNV47" s="66"/>
      <c r="RNW47" s="66"/>
      <c r="RNX47" s="66"/>
      <c r="RNY47" s="66"/>
      <c r="RNZ47" s="66"/>
      <c r="ROA47" s="66"/>
      <c r="ROB47" s="66"/>
      <c r="ROC47" s="66"/>
      <c r="ROD47" s="66"/>
      <c r="ROE47" s="66"/>
      <c r="ROF47" s="66"/>
      <c r="ROG47" s="66"/>
      <c r="ROH47" s="66"/>
      <c r="ROI47" s="66"/>
      <c r="ROJ47" s="66"/>
      <c r="ROK47" s="66"/>
      <c r="ROL47" s="66"/>
      <c r="ROM47" s="66"/>
      <c r="RON47" s="66"/>
      <c r="ROO47" s="66"/>
      <c r="ROP47" s="66"/>
      <c r="ROQ47" s="66"/>
      <c r="ROR47" s="66"/>
      <c r="ROS47" s="66"/>
      <c r="ROT47" s="66"/>
      <c r="ROU47" s="66"/>
      <c r="ROW47" s="66"/>
      <c r="ROX47" s="66"/>
      <c r="ROY47" s="66"/>
      <c r="ROZ47" s="66"/>
      <c r="RPA47" s="66"/>
      <c r="RPB47" s="66"/>
      <c r="RPC47" s="66"/>
      <c r="RPD47" s="66"/>
      <c r="RPE47" s="66"/>
      <c r="RPF47" s="66"/>
      <c r="RPG47" s="66"/>
      <c r="RPH47" s="66"/>
      <c r="RPI47" s="66"/>
      <c r="RPL47" s="66"/>
      <c r="RPO47" s="66"/>
      <c r="RPR47" s="66"/>
      <c r="RPU47" s="66"/>
      <c r="RPX47" s="66"/>
      <c r="RQA47" s="66"/>
      <c r="RQJ47" s="66"/>
      <c r="RQM47" s="66"/>
      <c r="RQP47" s="66"/>
      <c r="RQS47" s="66"/>
      <c r="RRB47" s="66"/>
      <c r="RRH47" s="66"/>
      <c r="RRK47" s="66"/>
      <c r="RRN47" s="66"/>
      <c r="RRQ47" s="66"/>
      <c r="RRW47" s="66"/>
      <c r="RSF47" s="66"/>
      <c r="RSH47" s="66"/>
      <c r="RSI47" s="66"/>
      <c r="RSK47" s="66"/>
      <c r="RSN47" s="66"/>
      <c r="RSQ47" s="66"/>
      <c r="RST47" s="66"/>
      <c r="RSW47" s="66"/>
      <c r="RSZ47" s="66"/>
      <c r="RTB47" s="66"/>
      <c r="RTD47" s="66"/>
      <c r="RTG47" s="66"/>
      <c r="RTJ47" s="66"/>
      <c r="RTM47" s="66"/>
      <c r="RTP47" s="66"/>
      <c r="RTS47" s="66"/>
      <c r="RTV47" s="66"/>
      <c r="RTY47" s="66"/>
      <c r="RUA47" s="66"/>
      <c r="RUD47" s="66"/>
      <c r="RUJ47" s="66"/>
      <c r="RUP47" s="66"/>
      <c r="RUS47" s="66"/>
      <c r="RUU47" s="66"/>
      <c r="RUW47" s="66"/>
      <c r="RUX47" s="66"/>
      <c r="RUY47" s="66"/>
      <c r="RUZ47" s="66"/>
      <c r="RVA47" s="66"/>
      <c r="RVB47" s="66"/>
      <c r="RVT47" s="66"/>
      <c r="RVU47" s="66"/>
      <c r="RVX47" s="66"/>
      <c r="RWA47" s="66"/>
      <c r="RWC47" s="66"/>
      <c r="RWE47" s="66"/>
      <c r="RWH47" s="66"/>
      <c r="RWK47" s="66"/>
      <c r="RWN47" s="66"/>
      <c r="RWR47" s="66"/>
      <c r="RWU47" s="66"/>
      <c r="RWX47" s="66"/>
      <c r="RXF47" s="66"/>
      <c r="RXR47" s="66"/>
      <c r="RXS47" s="66"/>
      <c r="RXT47" s="66"/>
      <c r="RXU47" s="66"/>
      <c r="RXV47" s="66"/>
      <c r="RXW47" s="66"/>
      <c r="RXX47" s="66"/>
      <c r="RXY47" s="66"/>
      <c r="RXZ47" s="66"/>
      <c r="RYA47" s="66"/>
      <c r="RYB47" s="66"/>
      <c r="RYC47" s="66"/>
      <c r="RYD47" s="66"/>
      <c r="RYE47" s="66"/>
      <c r="RYF47" s="66"/>
      <c r="RYG47" s="66"/>
      <c r="RYH47" s="66"/>
      <c r="RYI47" s="66"/>
      <c r="RYJ47" s="66"/>
      <c r="RYK47" s="66"/>
      <c r="RYL47" s="66"/>
      <c r="RYM47" s="66"/>
      <c r="RYN47" s="66"/>
      <c r="RYO47" s="66"/>
      <c r="RYP47" s="66"/>
      <c r="RYQ47" s="66"/>
      <c r="RYS47" s="66"/>
      <c r="RYT47" s="66"/>
      <c r="RYU47" s="66"/>
      <c r="RYV47" s="66"/>
      <c r="RYW47" s="66"/>
      <c r="RYX47" s="66"/>
      <c r="RYY47" s="66"/>
      <c r="RYZ47" s="66"/>
      <c r="RZA47" s="66"/>
      <c r="RZB47" s="66"/>
      <c r="RZC47" s="66"/>
      <c r="RZD47" s="66"/>
      <c r="RZE47" s="66"/>
      <c r="RZH47" s="66"/>
      <c r="RZK47" s="66"/>
      <c r="RZN47" s="66"/>
      <c r="RZQ47" s="66"/>
      <c r="RZT47" s="66"/>
      <c r="RZW47" s="66"/>
      <c r="SAF47" s="66"/>
      <c r="SAI47" s="66"/>
      <c r="SAL47" s="66"/>
      <c r="SAO47" s="66"/>
      <c r="SAX47" s="66"/>
      <c r="SBD47" s="66"/>
      <c r="SBG47" s="66"/>
      <c r="SBJ47" s="66"/>
      <c r="SBM47" s="66"/>
      <c r="SBS47" s="66"/>
      <c r="SCB47" s="66"/>
      <c r="SCD47" s="66"/>
      <c r="SCE47" s="66"/>
      <c r="SCG47" s="66"/>
      <c r="SCJ47" s="66"/>
      <c r="SCM47" s="66"/>
      <c r="SCP47" s="66"/>
      <c r="SCS47" s="66"/>
      <c r="SCV47" s="66"/>
      <c r="SCX47" s="66"/>
      <c r="SCZ47" s="66"/>
      <c r="SDC47" s="66"/>
      <c r="SDF47" s="66"/>
      <c r="SDI47" s="66"/>
      <c r="SDL47" s="66"/>
      <c r="SDO47" s="66"/>
      <c r="SDR47" s="66"/>
      <c r="SDU47" s="66"/>
      <c r="SDW47" s="66"/>
      <c r="SDZ47" s="66"/>
      <c r="SEF47" s="66"/>
      <c r="SEL47" s="66"/>
      <c r="SEO47" s="66"/>
      <c r="SEQ47" s="66"/>
      <c r="SES47" s="66"/>
      <c r="SET47" s="66"/>
      <c r="SEU47" s="66"/>
      <c r="SEV47" s="66"/>
      <c r="SEW47" s="66"/>
      <c r="SEX47" s="66"/>
      <c r="SFP47" s="66"/>
      <c r="SFQ47" s="66"/>
      <c r="SFT47" s="66"/>
      <c r="SFW47" s="66"/>
      <c r="SFY47" s="66"/>
      <c r="SGA47" s="66"/>
      <c r="SGD47" s="66"/>
      <c r="SGG47" s="66"/>
      <c r="SGJ47" s="66"/>
      <c r="SGN47" s="66"/>
      <c r="SGQ47" s="66"/>
      <c r="SGT47" s="66"/>
      <c r="SHB47" s="66"/>
      <c r="SHN47" s="66"/>
      <c r="SHO47" s="66"/>
      <c r="SHP47" s="66"/>
      <c r="SHQ47" s="66"/>
      <c r="SHR47" s="66"/>
      <c r="SHS47" s="66"/>
      <c r="SHT47" s="66"/>
      <c r="SHU47" s="66"/>
      <c r="SHV47" s="66"/>
      <c r="SHW47" s="66"/>
      <c r="SHX47" s="66"/>
      <c r="SHY47" s="66"/>
      <c r="SHZ47" s="66"/>
      <c r="SIA47" s="66"/>
      <c r="SIB47" s="66"/>
      <c r="SIC47" s="66"/>
      <c r="SID47" s="66"/>
      <c r="SIE47" s="66"/>
      <c r="SIF47" s="66"/>
      <c r="SIG47" s="66"/>
      <c r="SIH47" s="66"/>
      <c r="SII47" s="66"/>
      <c r="SIJ47" s="66"/>
      <c r="SIK47" s="66"/>
      <c r="SIL47" s="66"/>
      <c r="SIM47" s="66"/>
      <c r="SIO47" s="66"/>
      <c r="SIP47" s="66"/>
      <c r="SIQ47" s="66"/>
      <c r="SIR47" s="66"/>
      <c r="SIS47" s="66"/>
      <c r="SIT47" s="66"/>
      <c r="SIU47" s="66"/>
      <c r="SIV47" s="66"/>
      <c r="SIW47" s="66"/>
      <c r="SIX47" s="66"/>
      <c r="SIY47" s="66"/>
      <c r="SIZ47" s="66"/>
      <c r="SJA47" s="66"/>
      <c r="SJD47" s="66"/>
      <c r="SJG47" s="66"/>
      <c r="SJJ47" s="66"/>
      <c r="SJM47" s="66"/>
      <c r="SJP47" s="66"/>
      <c r="SJS47" s="66"/>
      <c r="SKB47" s="66"/>
      <c r="SKE47" s="66"/>
      <c r="SKH47" s="66"/>
      <c r="SKK47" s="66"/>
      <c r="SKT47" s="66"/>
      <c r="SKZ47" s="66"/>
      <c r="SLC47" s="66"/>
      <c r="SLF47" s="66"/>
      <c r="SLI47" s="66"/>
      <c r="SLO47" s="66"/>
      <c r="SLX47" s="66"/>
      <c r="SLZ47" s="66"/>
      <c r="SMA47" s="66"/>
      <c r="SMC47" s="66"/>
      <c r="SMF47" s="66"/>
      <c r="SMI47" s="66"/>
      <c r="SML47" s="66"/>
      <c r="SMO47" s="66"/>
      <c r="SMR47" s="66"/>
      <c r="SMT47" s="66"/>
      <c r="SMV47" s="66"/>
      <c r="SMY47" s="66"/>
      <c r="SNB47" s="66"/>
      <c r="SNE47" s="66"/>
      <c r="SNH47" s="66"/>
      <c r="SNK47" s="66"/>
      <c r="SNN47" s="66"/>
      <c r="SNQ47" s="66"/>
      <c r="SNS47" s="66"/>
      <c r="SNV47" s="66"/>
      <c r="SOB47" s="66"/>
      <c r="SOH47" s="66"/>
      <c r="SOK47" s="66"/>
      <c r="SOM47" s="66"/>
      <c r="SOO47" s="66"/>
      <c r="SOP47" s="66"/>
      <c r="SOQ47" s="66"/>
      <c r="SOR47" s="66"/>
      <c r="SOS47" s="66"/>
      <c r="SOT47" s="66"/>
      <c r="SPL47" s="66"/>
      <c r="SPM47" s="66"/>
      <c r="SPP47" s="66"/>
      <c r="SPS47" s="66"/>
      <c r="SPU47" s="66"/>
      <c r="SPW47" s="66"/>
      <c r="SPZ47" s="66"/>
      <c r="SQC47" s="66"/>
      <c r="SQF47" s="66"/>
      <c r="SQJ47" s="66"/>
      <c r="SQM47" s="66"/>
      <c r="SQP47" s="66"/>
      <c r="SQX47" s="66"/>
      <c r="SRJ47" s="66"/>
      <c r="SRK47" s="66"/>
      <c r="SRL47" s="66"/>
      <c r="SRM47" s="66"/>
      <c r="SRN47" s="66"/>
      <c r="SRO47" s="66"/>
      <c r="SRP47" s="66"/>
      <c r="SRQ47" s="66"/>
      <c r="SRR47" s="66"/>
      <c r="SRS47" s="66"/>
      <c r="SRT47" s="66"/>
      <c r="SRU47" s="66"/>
      <c r="SRV47" s="66"/>
      <c r="SRW47" s="66"/>
      <c r="SRX47" s="66"/>
      <c r="SRY47" s="66"/>
      <c r="SRZ47" s="66"/>
      <c r="SSA47" s="66"/>
      <c r="SSB47" s="66"/>
      <c r="SSC47" s="66"/>
      <c r="SSD47" s="66"/>
      <c r="SSE47" s="66"/>
      <c r="SSF47" s="66"/>
      <c r="SSG47" s="66"/>
      <c r="SSH47" s="66"/>
      <c r="SSI47" s="66"/>
      <c r="SSK47" s="66"/>
      <c r="SSL47" s="66"/>
      <c r="SSM47" s="66"/>
      <c r="SSN47" s="66"/>
      <c r="SSO47" s="66"/>
      <c r="SSP47" s="66"/>
      <c r="SSQ47" s="66"/>
      <c r="SSR47" s="66"/>
      <c r="SSS47" s="66"/>
      <c r="SST47" s="66"/>
      <c r="SSU47" s="66"/>
      <c r="SSV47" s="66"/>
      <c r="SSW47" s="66"/>
      <c r="SSZ47" s="66"/>
      <c r="STC47" s="66"/>
      <c r="STF47" s="66"/>
      <c r="STI47" s="66"/>
      <c r="STL47" s="66"/>
      <c r="STO47" s="66"/>
      <c r="STX47" s="66"/>
      <c r="SUA47" s="66"/>
      <c r="SUD47" s="66"/>
      <c r="SUG47" s="66"/>
      <c r="SUP47" s="66"/>
      <c r="SUV47" s="66"/>
      <c r="SUY47" s="66"/>
      <c r="SVB47" s="66"/>
      <c r="SVE47" s="66"/>
      <c r="SVK47" s="66"/>
      <c r="SVT47" s="66"/>
      <c r="SVV47" s="66"/>
      <c r="SVW47" s="66"/>
      <c r="SVY47" s="66"/>
      <c r="SWB47" s="66"/>
      <c r="SWE47" s="66"/>
      <c r="SWH47" s="66"/>
      <c r="SWK47" s="66"/>
      <c r="SWN47" s="66"/>
      <c r="SWP47" s="66"/>
      <c r="SWR47" s="66"/>
      <c r="SWU47" s="66"/>
      <c r="SWX47" s="66"/>
      <c r="SXA47" s="66"/>
      <c r="SXD47" s="66"/>
      <c r="SXG47" s="66"/>
      <c r="SXJ47" s="66"/>
      <c r="SXM47" s="66"/>
      <c r="SXO47" s="66"/>
      <c r="SXR47" s="66"/>
      <c r="SXX47" s="66"/>
      <c r="SYD47" s="66"/>
      <c r="SYG47" s="66"/>
      <c r="SYI47" s="66"/>
      <c r="SYK47" s="66"/>
      <c r="SYL47" s="66"/>
      <c r="SYM47" s="66"/>
      <c r="SYN47" s="66"/>
      <c r="SYO47" s="66"/>
      <c r="SYP47" s="66"/>
      <c r="SZH47" s="66"/>
      <c r="SZI47" s="66"/>
      <c r="SZL47" s="66"/>
      <c r="SZO47" s="66"/>
      <c r="SZQ47" s="66"/>
      <c r="SZS47" s="66"/>
      <c r="SZV47" s="66"/>
      <c r="SZY47" s="66"/>
      <c r="TAB47" s="66"/>
      <c r="TAF47" s="66"/>
      <c r="TAI47" s="66"/>
      <c r="TAL47" s="66"/>
      <c r="TAT47" s="66"/>
      <c r="TBF47" s="66"/>
      <c r="TBG47" s="66"/>
      <c r="TBH47" s="66"/>
      <c r="TBI47" s="66"/>
      <c r="TBJ47" s="66"/>
      <c r="TBK47" s="66"/>
      <c r="TBL47" s="66"/>
      <c r="TBM47" s="66"/>
      <c r="TBN47" s="66"/>
      <c r="TBO47" s="66"/>
      <c r="TBP47" s="66"/>
      <c r="TBQ47" s="66"/>
      <c r="TBR47" s="66"/>
      <c r="TBS47" s="66"/>
      <c r="TBT47" s="66"/>
      <c r="TBU47" s="66"/>
      <c r="TBV47" s="66"/>
      <c r="TBW47" s="66"/>
      <c r="TBX47" s="66"/>
      <c r="TBY47" s="66"/>
      <c r="TBZ47" s="66"/>
      <c r="TCA47" s="66"/>
      <c r="TCB47" s="66"/>
      <c r="TCC47" s="66"/>
      <c r="TCD47" s="66"/>
      <c r="TCE47" s="66"/>
      <c r="TCG47" s="66"/>
      <c r="TCH47" s="66"/>
      <c r="TCI47" s="66"/>
      <c r="TCJ47" s="66"/>
      <c r="TCK47" s="66"/>
      <c r="TCL47" s="66"/>
      <c r="TCM47" s="66"/>
      <c r="TCN47" s="66"/>
      <c r="TCO47" s="66"/>
      <c r="TCP47" s="66"/>
      <c r="TCQ47" s="66"/>
      <c r="TCR47" s="66"/>
      <c r="TCS47" s="66"/>
      <c r="TCV47" s="66"/>
      <c r="TCY47" s="66"/>
      <c r="TDB47" s="66"/>
      <c r="TDE47" s="66"/>
      <c r="TDH47" s="66"/>
      <c r="TDK47" s="66"/>
      <c r="TDT47" s="66"/>
      <c r="TDW47" s="66"/>
      <c r="TDZ47" s="66"/>
      <c r="TEC47" s="66"/>
      <c r="TEL47" s="66"/>
      <c r="TER47" s="66"/>
      <c r="TEU47" s="66"/>
      <c r="TEX47" s="66"/>
      <c r="TFA47" s="66"/>
      <c r="TFG47" s="66"/>
      <c r="TFP47" s="66"/>
      <c r="TFR47" s="66"/>
      <c r="TFS47" s="66"/>
      <c r="TFU47" s="66"/>
      <c r="TFX47" s="66"/>
      <c r="TGA47" s="66"/>
      <c r="TGD47" s="66"/>
      <c r="TGG47" s="66"/>
      <c r="TGJ47" s="66"/>
      <c r="TGL47" s="66"/>
      <c r="TGN47" s="66"/>
      <c r="TGQ47" s="66"/>
      <c r="TGT47" s="66"/>
      <c r="TGW47" s="66"/>
      <c r="TGZ47" s="66"/>
      <c r="THC47" s="66"/>
      <c r="THF47" s="66"/>
      <c r="THI47" s="66"/>
      <c r="THK47" s="66"/>
      <c r="THN47" s="66"/>
      <c r="THT47" s="66"/>
      <c r="THZ47" s="66"/>
      <c r="TIC47" s="66"/>
      <c r="TIE47" s="66"/>
      <c r="TIG47" s="66"/>
      <c r="TIH47" s="66"/>
      <c r="TII47" s="66"/>
      <c r="TIJ47" s="66"/>
      <c r="TIK47" s="66"/>
      <c r="TIL47" s="66"/>
      <c r="TJD47" s="66"/>
      <c r="TJE47" s="66"/>
      <c r="TJH47" s="66"/>
      <c r="TJK47" s="66"/>
      <c r="TJM47" s="66"/>
      <c r="TJO47" s="66"/>
      <c r="TJR47" s="66"/>
      <c r="TJU47" s="66"/>
      <c r="TJX47" s="66"/>
      <c r="TKB47" s="66"/>
      <c r="TKE47" s="66"/>
      <c r="TKH47" s="66"/>
      <c r="TKP47" s="66"/>
      <c r="TLB47" s="66"/>
      <c r="TLC47" s="66"/>
      <c r="TLD47" s="66"/>
      <c r="TLE47" s="66"/>
      <c r="TLF47" s="66"/>
      <c r="TLG47" s="66"/>
      <c r="TLH47" s="66"/>
      <c r="TLI47" s="66"/>
      <c r="TLJ47" s="66"/>
      <c r="TLK47" s="66"/>
      <c r="TLL47" s="66"/>
      <c r="TLM47" s="66"/>
      <c r="TLN47" s="66"/>
      <c r="TLO47" s="66"/>
      <c r="TLP47" s="66"/>
      <c r="TLQ47" s="66"/>
      <c r="TLR47" s="66"/>
      <c r="TLS47" s="66"/>
      <c r="TLT47" s="66"/>
      <c r="TLU47" s="66"/>
      <c r="TLV47" s="66"/>
      <c r="TLW47" s="66"/>
      <c r="TLX47" s="66"/>
      <c r="TLY47" s="66"/>
      <c r="TLZ47" s="66"/>
      <c r="TMA47" s="66"/>
      <c r="TMC47" s="66"/>
      <c r="TMD47" s="66"/>
      <c r="TME47" s="66"/>
      <c r="TMF47" s="66"/>
      <c r="TMG47" s="66"/>
      <c r="TMH47" s="66"/>
      <c r="TMI47" s="66"/>
      <c r="TMJ47" s="66"/>
      <c r="TMK47" s="66"/>
      <c r="TML47" s="66"/>
      <c r="TMM47" s="66"/>
      <c r="TMN47" s="66"/>
      <c r="TMO47" s="66"/>
      <c r="TMR47" s="66"/>
      <c r="TMU47" s="66"/>
      <c r="TMX47" s="66"/>
      <c r="TNA47" s="66"/>
      <c r="TND47" s="66"/>
      <c r="TNG47" s="66"/>
      <c r="TNP47" s="66"/>
      <c r="TNS47" s="66"/>
      <c r="TNV47" s="66"/>
      <c r="TNY47" s="66"/>
      <c r="TOH47" s="66"/>
      <c r="TON47" s="66"/>
      <c r="TOQ47" s="66"/>
      <c r="TOT47" s="66"/>
      <c r="TOW47" s="66"/>
      <c r="TPC47" s="66"/>
      <c r="TPL47" s="66"/>
      <c r="TPN47" s="66"/>
      <c r="TPO47" s="66"/>
      <c r="TPQ47" s="66"/>
      <c r="TPT47" s="66"/>
      <c r="TPW47" s="66"/>
      <c r="TPZ47" s="66"/>
      <c r="TQC47" s="66"/>
      <c r="TQF47" s="66"/>
      <c r="TQH47" s="66"/>
      <c r="TQJ47" s="66"/>
      <c r="TQM47" s="66"/>
      <c r="TQP47" s="66"/>
      <c r="TQS47" s="66"/>
      <c r="TQV47" s="66"/>
      <c r="TQY47" s="66"/>
      <c r="TRB47" s="66"/>
      <c r="TRE47" s="66"/>
      <c r="TRG47" s="66"/>
      <c r="TRJ47" s="66"/>
      <c r="TRP47" s="66"/>
      <c r="TRV47" s="66"/>
      <c r="TRY47" s="66"/>
      <c r="TSA47" s="66"/>
      <c r="TSC47" s="66"/>
      <c r="TSD47" s="66"/>
      <c r="TSE47" s="66"/>
      <c r="TSF47" s="66"/>
      <c r="TSG47" s="66"/>
      <c r="TSH47" s="66"/>
      <c r="TSZ47" s="66"/>
      <c r="TTA47" s="66"/>
      <c r="TTD47" s="66"/>
      <c r="TTG47" s="66"/>
      <c r="TTI47" s="66"/>
      <c r="TTK47" s="66"/>
      <c r="TTN47" s="66"/>
      <c r="TTQ47" s="66"/>
      <c r="TTT47" s="66"/>
      <c r="TTX47" s="66"/>
      <c r="TUA47" s="66"/>
      <c r="TUD47" s="66"/>
      <c r="TUL47" s="66"/>
      <c r="TUX47" s="66"/>
      <c r="TUY47" s="66"/>
      <c r="TUZ47" s="66"/>
      <c r="TVA47" s="66"/>
      <c r="TVB47" s="66"/>
      <c r="TVC47" s="66"/>
      <c r="TVD47" s="66"/>
      <c r="TVE47" s="66"/>
      <c r="TVF47" s="66"/>
      <c r="TVG47" s="66"/>
      <c r="TVH47" s="66"/>
      <c r="TVI47" s="66"/>
      <c r="TVJ47" s="66"/>
      <c r="TVK47" s="66"/>
      <c r="TVL47" s="66"/>
      <c r="TVM47" s="66"/>
      <c r="TVN47" s="66"/>
      <c r="TVO47" s="66"/>
      <c r="TVP47" s="66"/>
      <c r="TVQ47" s="66"/>
      <c r="TVR47" s="66"/>
      <c r="TVS47" s="66"/>
      <c r="TVT47" s="66"/>
      <c r="TVU47" s="66"/>
      <c r="TVV47" s="66"/>
      <c r="TVW47" s="66"/>
      <c r="TVY47" s="66"/>
      <c r="TVZ47" s="66"/>
      <c r="TWA47" s="66"/>
      <c r="TWB47" s="66"/>
      <c r="TWC47" s="66"/>
      <c r="TWD47" s="66"/>
      <c r="TWE47" s="66"/>
      <c r="TWF47" s="66"/>
      <c r="TWG47" s="66"/>
      <c r="TWH47" s="66"/>
      <c r="TWI47" s="66"/>
      <c r="TWJ47" s="66"/>
      <c r="TWK47" s="66"/>
      <c r="TWN47" s="66"/>
      <c r="TWQ47" s="66"/>
      <c r="TWT47" s="66"/>
      <c r="TWW47" s="66"/>
      <c r="TWZ47" s="66"/>
      <c r="TXC47" s="66"/>
      <c r="TXL47" s="66"/>
      <c r="TXO47" s="66"/>
      <c r="TXR47" s="66"/>
      <c r="TXU47" s="66"/>
      <c r="TYD47" s="66"/>
      <c r="TYJ47" s="66"/>
      <c r="TYM47" s="66"/>
      <c r="TYP47" s="66"/>
      <c r="TYS47" s="66"/>
      <c r="TYY47" s="66"/>
      <c r="TZH47" s="66"/>
      <c r="TZJ47" s="66"/>
      <c r="TZK47" s="66"/>
      <c r="TZM47" s="66"/>
      <c r="TZP47" s="66"/>
      <c r="TZS47" s="66"/>
      <c r="TZV47" s="66"/>
      <c r="TZY47" s="66"/>
      <c r="UAB47" s="66"/>
      <c r="UAD47" s="66"/>
      <c r="UAF47" s="66"/>
      <c r="UAI47" s="66"/>
      <c r="UAL47" s="66"/>
      <c r="UAO47" s="66"/>
      <c r="UAR47" s="66"/>
      <c r="UAU47" s="66"/>
      <c r="UAX47" s="66"/>
      <c r="UBA47" s="66"/>
      <c r="UBC47" s="66"/>
      <c r="UBF47" s="66"/>
      <c r="UBL47" s="66"/>
      <c r="UBR47" s="66"/>
      <c r="UBU47" s="66"/>
      <c r="UBW47" s="66"/>
      <c r="UBY47" s="66"/>
      <c r="UBZ47" s="66"/>
      <c r="UCA47" s="66"/>
      <c r="UCB47" s="66"/>
      <c r="UCC47" s="66"/>
      <c r="UCD47" s="66"/>
      <c r="UCV47" s="66"/>
      <c r="UCW47" s="66"/>
      <c r="UCZ47" s="66"/>
      <c r="UDC47" s="66"/>
      <c r="UDE47" s="66"/>
      <c r="UDG47" s="66"/>
      <c r="UDJ47" s="66"/>
      <c r="UDM47" s="66"/>
      <c r="UDP47" s="66"/>
      <c r="UDT47" s="66"/>
      <c r="UDW47" s="66"/>
      <c r="UDZ47" s="66"/>
      <c r="UEH47" s="66"/>
      <c r="UET47" s="66"/>
      <c r="UEU47" s="66"/>
      <c r="UEV47" s="66"/>
      <c r="UEW47" s="66"/>
      <c r="UEX47" s="66"/>
      <c r="UEY47" s="66"/>
      <c r="UEZ47" s="66"/>
      <c r="UFA47" s="66"/>
      <c r="UFB47" s="66"/>
      <c r="UFC47" s="66"/>
      <c r="UFD47" s="66"/>
      <c r="UFE47" s="66"/>
      <c r="UFF47" s="66"/>
      <c r="UFG47" s="66"/>
      <c r="UFH47" s="66"/>
      <c r="UFI47" s="66"/>
      <c r="UFJ47" s="66"/>
      <c r="UFK47" s="66"/>
      <c r="UFL47" s="66"/>
      <c r="UFM47" s="66"/>
      <c r="UFN47" s="66"/>
      <c r="UFO47" s="66"/>
      <c r="UFP47" s="66"/>
      <c r="UFQ47" s="66"/>
      <c r="UFR47" s="66"/>
      <c r="UFS47" s="66"/>
      <c r="UFU47" s="66"/>
      <c r="UFV47" s="66"/>
      <c r="UFW47" s="66"/>
      <c r="UFX47" s="66"/>
      <c r="UFY47" s="66"/>
      <c r="UFZ47" s="66"/>
      <c r="UGA47" s="66"/>
      <c r="UGB47" s="66"/>
      <c r="UGC47" s="66"/>
      <c r="UGD47" s="66"/>
      <c r="UGE47" s="66"/>
      <c r="UGF47" s="66"/>
      <c r="UGG47" s="66"/>
      <c r="UGJ47" s="66"/>
      <c r="UGM47" s="66"/>
      <c r="UGP47" s="66"/>
      <c r="UGS47" s="66"/>
      <c r="UGV47" s="66"/>
      <c r="UGY47" s="66"/>
      <c r="UHH47" s="66"/>
      <c r="UHK47" s="66"/>
      <c r="UHN47" s="66"/>
      <c r="UHQ47" s="66"/>
      <c r="UHZ47" s="66"/>
      <c r="UIF47" s="66"/>
      <c r="UII47" s="66"/>
      <c r="UIL47" s="66"/>
      <c r="UIO47" s="66"/>
      <c r="UIU47" s="66"/>
      <c r="UJD47" s="66"/>
      <c r="UJF47" s="66"/>
      <c r="UJG47" s="66"/>
      <c r="UJI47" s="66"/>
      <c r="UJL47" s="66"/>
      <c r="UJO47" s="66"/>
      <c r="UJR47" s="66"/>
      <c r="UJU47" s="66"/>
      <c r="UJX47" s="66"/>
      <c r="UJZ47" s="66"/>
      <c r="UKB47" s="66"/>
      <c r="UKE47" s="66"/>
      <c r="UKH47" s="66"/>
      <c r="UKK47" s="66"/>
      <c r="UKN47" s="66"/>
      <c r="UKQ47" s="66"/>
      <c r="UKT47" s="66"/>
      <c r="UKW47" s="66"/>
      <c r="UKY47" s="66"/>
      <c r="ULB47" s="66"/>
      <c r="ULH47" s="66"/>
      <c r="ULN47" s="66"/>
      <c r="ULQ47" s="66"/>
      <c r="ULS47" s="66"/>
      <c r="ULU47" s="66"/>
      <c r="ULV47" s="66"/>
      <c r="ULW47" s="66"/>
      <c r="ULX47" s="66"/>
      <c r="ULY47" s="66"/>
      <c r="ULZ47" s="66"/>
      <c r="UMR47" s="66"/>
      <c r="UMS47" s="66"/>
      <c r="UMV47" s="66"/>
      <c r="UMY47" s="66"/>
      <c r="UNA47" s="66"/>
      <c r="UNC47" s="66"/>
      <c r="UNF47" s="66"/>
      <c r="UNI47" s="66"/>
      <c r="UNL47" s="66"/>
      <c r="UNP47" s="66"/>
      <c r="UNS47" s="66"/>
      <c r="UNV47" s="66"/>
      <c r="UOD47" s="66"/>
      <c r="UOP47" s="66"/>
      <c r="UOQ47" s="66"/>
      <c r="UOR47" s="66"/>
      <c r="UOS47" s="66"/>
      <c r="UOT47" s="66"/>
      <c r="UOU47" s="66"/>
      <c r="UOV47" s="66"/>
      <c r="UOW47" s="66"/>
      <c r="UOX47" s="66"/>
      <c r="UOY47" s="66"/>
      <c r="UOZ47" s="66"/>
      <c r="UPA47" s="66"/>
      <c r="UPB47" s="66"/>
      <c r="UPC47" s="66"/>
      <c r="UPD47" s="66"/>
      <c r="UPE47" s="66"/>
      <c r="UPF47" s="66"/>
      <c r="UPG47" s="66"/>
      <c r="UPH47" s="66"/>
      <c r="UPI47" s="66"/>
      <c r="UPJ47" s="66"/>
      <c r="UPK47" s="66"/>
      <c r="UPL47" s="66"/>
      <c r="UPM47" s="66"/>
      <c r="UPN47" s="66"/>
      <c r="UPO47" s="66"/>
      <c r="UPQ47" s="66"/>
      <c r="UPR47" s="66"/>
      <c r="UPS47" s="66"/>
      <c r="UPT47" s="66"/>
      <c r="UPU47" s="66"/>
      <c r="UPV47" s="66"/>
      <c r="UPW47" s="66"/>
      <c r="UPX47" s="66"/>
      <c r="UPY47" s="66"/>
      <c r="UPZ47" s="66"/>
      <c r="UQA47" s="66"/>
      <c r="UQB47" s="66"/>
      <c r="UQC47" s="66"/>
      <c r="UQF47" s="66"/>
      <c r="UQI47" s="66"/>
      <c r="UQL47" s="66"/>
      <c r="UQO47" s="66"/>
      <c r="UQR47" s="66"/>
      <c r="UQU47" s="66"/>
      <c r="URD47" s="66"/>
      <c r="URG47" s="66"/>
      <c r="URJ47" s="66"/>
      <c r="URM47" s="66"/>
      <c r="URV47" s="66"/>
      <c r="USB47" s="66"/>
      <c r="USE47" s="66"/>
      <c r="USH47" s="66"/>
      <c r="USK47" s="66"/>
      <c r="USQ47" s="66"/>
      <c r="USZ47" s="66"/>
      <c r="UTB47" s="66"/>
      <c r="UTC47" s="66"/>
      <c r="UTE47" s="66"/>
      <c r="UTH47" s="66"/>
      <c r="UTK47" s="66"/>
      <c r="UTN47" s="66"/>
      <c r="UTQ47" s="66"/>
      <c r="UTT47" s="66"/>
      <c r="UTV47" s="66"/>
      <c r="UTX47" s="66"/>
      <c r="UUA47" s="66"/>
      <c r="UUD47" s="66"/>
      <c r="UUG47" s="66"/>
      <c r="UUJ47" s="66"/>
      <c r="UUM47" s="66"/>
      <c r="UUP47" s="66"/>
      <c r="UUS47" s="66"/>
      <c r="UUU47" s="66"/>
      <c r="UUX47" s="66"/>
      <c r="UVD47" s="66"/>
      <c r="UVJ47" s="66"/>
      <c r="UVM47" s="66"/>
      <c r="UVO47" s="66"/>
      <c r="UVQ47" s="66"/>
      <c r="UVR47" s="66"/>
      <c r="UVS47" s="66"/>
      <c r="UVT47" s="66"/>
      <c r="UVU47" s="66"/>
      <c r="UVV47" s="66"/>
      <c r="UWN47" s="66"/>
      <c r="UWO47" s="66"/>
      <c r="UWR47" s="66"/>
      <c r="UWU47" s="66"/>
      <c r="UWW47" s="66"/>
      <c r="UWY47" s="66"/>
      <c r="UXB47" s="66"/>
      <c r="UXE47" s="66"/>
      <c r="UXH47" s="66"/>
      <c r="UXL47" s="66"/>
      <c r="UXO47" s="66"/>
      <c r="UXR47" s="66"/>
      <c r="UXZ47" s="66"/>
      <c r="UYL47" s="66"/>
      <c r="UYM47" s="66"/>
      <c r="UYN47" s="66"/>
      <c r="UYO47" s="66"/>
      <c r="UYP47" s="66"/>
      <c r="UYQ47" s="66"/>
      <c r="UYR47" s="66"/>
      <c r="UYS47" s="66"/>
      <c r="UYT47" s="66"/>
      <c r="UYU47" s="66"/>
      <c r="UYV47" s="66"/>
      <c r="UYW47" s="66"/>
      <c r="UYX47" s="66"/>
      <c r="UYY47" s="66"/>
      <c r="UYZ47" s="66"/>
      <c r="UZA47" s="66"/>
      <c r="UZB47" s="66"/>
      <c r="UZC47" s="66"/>
      <c r="UZD47" s="66"/>
      <c r="UZE47" s="66"/>
      <c r="UZF47" s="66"/>
      <c r="UZG47" s="66"/>
      <c r="UZH47" s="66"/>
      <c r="UZI47" s="66"/>
      <c r="UZJ47" s="66"/>
      <c r="UZK47" s="66"/>
      <c r="UZM47" s="66"/>
      <c r="UZN47" s="66"/>
      <c r="UZO47" s="66"/>
      <c r="UZP47" s="66"/>
      <c r="UZQ47" s="66"/>
      <c r="UZR47" s="66"/>
      <c r="UZS47" s="66"/>
      <c r="UZT47" s="66"/>
      <c r="UZU47" s="66"/>
      <c r="UZV47" s="66"/>
      <c r="UZW47" s="66"/>
      <c r="UZX47" s="66"/>
      <c r="UZY47" s="66"/>
      <c r="VAB47" s="66"/>
      <c r="VAE47" s="66"/>
      <c r="VAH47" s="66"/>
      <c r="VAK47" s="66"/>
      <c r="VAN47" s="66"/>
      <c r="VAQ47" s="66"/>
      <c r="VAZ47" s="66"/>
      <c r="VBC47" s="66"/>
      <c r="VBF47" s="66"/>
      <c r="VBI47" s="66"/>
      <c r="VBR47" s="66"/>
      <c r="VBX47" s="66"/>
      <c r="VCA47" s="66"/>
      <c r="VCD47" s="66"/>
      <c r="VCG47" s="66"/>
      <c r="VCM47" s="66"/>
      <c r="VCV47" s="66"/>
      <c r="VCX47" s="66"/>
      <c r="VCY47" s="66"/>
      <c r="VDA47" s="66"/>
      <c r="VDD47" s="66"/>
      <c r="VDG47" s="66"/>
      <c r="VDJ47" s="66"/>
      <c r="VDM47" s="66"/>
      <c r="VDP47" s="66"/>
      <c r="VDR47" s="66"/>
      <c r="VDT47" s="66"/>
      <c r="VDW47" s="66"/>
      <c r="VDZ47" s="66"/>
      <c r="VEC47" s="66"/>
      <c r="VEF47" s="66"/>
      <c r="VEI47" s="66"/>
      <c r="VEL47" s="66"/>
      <c r="VEO47" s="66"/>
      <c r="VEQ47" s="66"/>
      <c r="VET47" s="66"/>
      <c r="VEZ47" s="66"/>
      <c r="VFF47" s="66"/>
      <c r="VFI47" s="66"/>
      <c r="VFK47" s="66"/>
      <c r="VFM47" s="66"/>
      <c r="VFN47" s="66"/>
      <c r="VFO47" s="66"/>
      <c r="VFP47" s="66"/>
      <c r="VFQ47" s="66"/>
      <c r="VFR47" s="66"/>
      <c r="VGJ47" s="66"/>
      <c r="VGK47" s="66"/>
      <c r="VGN47" s="66"/>
      <c r="VGQ47" s="66"/>
      <c r="VGS47" s="66"/>
      <c r="VGU47" s="66"/>
      <c r="VGX47" s="66"/>
      <c r="VHA47" s="66"/>
      <c r="VHD47" s="66"/>
      <c r="VHH47" s="66"/>
      <c r="VHK47" s="66"/>
      <c r="VHN47" s="66"/>
      <c r="VHV47" s="66"/>
      <c r="VIH47" s="66"/>
      <c r="VII47" s="66"/>
      <c r="VIJ47" s="66"/>
      <c r="VIK47" s="66"/>
      <c r="VIL47" s="66"/>
      <c r="VIM47" s="66"/>
      <c r="VIN47" s="66"/>
      <c r="VIO47" s="66"/>
      <c r="VIP47" s="66"/>
      <c r="VIQ47" s="66"/>
      <c r="VIR47" s="66"/>
      <c r="VIS47" s="66"/>
      <c r="VIT47" s="66"/>
      <c r="VIU47" s="66"/>
      <c r="VIV47" s="66"/>
      <c r="VIW47" s="66"/>
      <c r="VIX47" s="66"/>
      <c r="VIY47" s="66"/>
      <c r="VIZ47" s="66"/>
      <c r="VJA47" s="66"/>
      <c r="VJB47" s="66"/>
      <c r="VJC47" s="66"/>
      <c r="VJD47" s="66"/>
      <c r="VJE47" s="66"/>
      <c r="VJF47" s="66"/>
      <c r="VJG47" s="66"/>
      <c r="VJI47" s="66"/>
      <c r="VJJ47" s="66"/>
      <c r="VJK47" s="66"/>
      <c r="VJL47" s="66"/>
      <c r="VJM47" s="66"/>
      <c r="VJN47" s="66"/>
      <c r="VJO47" s="66"/>
      <c r="VJP47" s="66"/>
      <c r="VJQ47" s="66"/>
      <c r="VJR47" s="66"/>
      <c r="VJS47" s="66"/>
      <c r="VJT47" s="66"/>
      <c r="VJU47" s="66"/>
      <c r="VJX47" s="66"/>
      <c r="VKA47" s="66"/>
      <c r="VKD47" s="66"/>
      <c r="VKG47" s="66"/>
      <c r="VKJ47" s="66"/>
      <c r="VKM47" s="66"/>
      <c r="VKV47" s="66"/>
      <c r="VKY47" s="66"/>
      <c r="VLB47" s="66"/>
      <c r="VLE47" s="66"/>
      <c r="VLN47" s="66"/>
      <c r="VLT47" s="66"/>
      <c r="VLW47" s="66"/>
      <c r="VLZ47" s="66"/>
      <c r="VMC47" s="66"/>
      <c r="VMI47" s="66"/>
      <c r="VMR47" s="66"/>
      <c r="VMT47" s="66"/>
      <c r="VMU47" s="66"/>
      <c r="VMW47" s="66"/>
      <c r="VMZ47" s="66"/>
      <c r="VNC47" s="66"/>
      <c r="VNF47" s="66"/>
      <c r="VNI47" s="66"/>
      <c r="VNL47" s="66"/>
      <c r="VNN47" s="66"/>
      <c r="VNP47" s="66"/>
      <c r="VNS47" s="66"/>
      <c r="VNV47" s="66"/>
      <c r="VNY47" s="66"/>
      <c r="VOB47" s="66"/>
      <c r="VOE47" s="66"/>
      <c r="VOH47" s="66"/>
      <c r="VOK47" s="66"/>
      <c r="VOM47" s="66"/>
      <c r="VOP47" s="66"/>
      <c r="VOV47" s="66"/>
      <c r="VPB47" s="66"/>
      <c r="VPE47" s="66"/>
      <c r="VPG47" s="66"/>
      <c r="VPI47" s="66"/>
      <c r="VPJ47" s="66"/>
      <c r="VPK47" s="66"/>
      <c r="VPL47" s="66"/>
      <c r="VPM47" s="66"/>
      <c r="VPN47" s="66"/>
      <c r="VQF47" s="66"/>
      <c r="VQG47" s="66"/>
      <c r="VQJ47" s="66"/>
      <c r="VQM47" s="66"/>
      <c r="VQO47" s="66"/>
      <c r="VQQ47" s="66"/>
      <c r="VQT47" s="66"/>
      <c r="VQW47" s="66"/>
      <c r="VQZ47" s="66"/>
      <c r="VRD47" s="66"/>
      <c r="VRG47" s="66"/>
      <c r="VRJ47" s="66"/>
      <c r="VRR47" s="66"/>
      <c r="VSD47" s="66"/>
      <c r="VSE47" s="66"/>
      <c r="VSF47" s="66"/>
      <c r="VSG47" s="66"/>
      <c r="VSH47" s="66"/>
      <c r="VSI47" s="66"/>
      <c r="VSJ47" s="66"/>
      <c r="VSK47" s="66"/>
      <c r="VSL47" s="66"/>
      <c r="VSM47" s="66"/>
      <c r="VSN47" s="66"/>
      <c r="VSO47" s="66"/>
      <c r="VSP47" s="66"/>
      <c r="VSQ47" s="66"/>
      <c r="VSR47" s="66"/>
      <c r="VSS47" s="66"/>
      <c r="VST47" s="66"/>
      <c r="VSU47" s="66"/>
      <c r="VSV47" s="66"/>
      <c r="VSW47" s="66"/>
      <c r="VSX47" s="66"/>
      <c r="VSY47" s="66"/>
      <c r="VSZ47" s="66"/>
      <c r="VTA47" s="66"/>
      <c r="VTB47" s="66"/>
      <c r="VTC47" s="66"/>
      <c r="VTE47" s="66"/>
      <c r="VTF47" s="66"/>
      <c r="VTG47" s="66"/>
      <c r="VTH47" s="66"/>
      <c r="VTI47" s="66"/>
      <c r="VTJ47" s="66"/>
      <c r="VTK47" s="66"/>
      <c r="VTL47" s="66"/>
      <c r="VTM47" s="66"/>
      <c r="VTN47" s="66"/>
      <c r="VTO47" s="66"/>
      <c r="VTP47" s="66"/>
      <c r="VTQ47" s="66"/>
      <c r="VTT47" s="66"/>
      <c r="VTW47" s="66"/>
      <c r="VTZ47" s="66"/>
      <c r="VUC47" s="66"/>
      <c r="VUF47" s="66"/>
      <c r="VUI47" s="66"/>
      <c r="VUR47" s="66"/>
      <c r="VUU47" s="66"/>
      <c r="VUX47" s="66"/>
      <c r="VVA47" s="66"/>
      <c r="VVJ47" s="66"/>
      <c r="VVP47" s="66"/>
      <c r="VVS47" s="66"/>
      <c r="VVV47" s="66"/>
      <c r="VVY47" s="66"/>
      <c r="VWE47" s="66"/>
      <c r="VWN47" s="66"/>
      <c r="VWP47" s="66"/>
      <c r="VWQ47" s="66"/>
      <c r="VWS47" s="66"/>
      <c r="VWV47" s="66"/>
      <c r="VWY47" s="66"/>
      <c r="VXB47" s="66"/>
      <c r="VXE47" s="66"/>
      <c r="VXH47" s="66"/>
      <c r="VXJ47" s="66"/>
      <c r="VXL47" s="66"/>
      <c r="VXO47" s="66"/>
      <c r="VXR47" s="66"/>
      <c r="VXU47" s="66"/>
      <c r="VXX47" s="66"/>
      <c r="VYA47" s="66"/>
      <c r="VYD47" s="66"/>
      <c r="VYG47" s="66"/>
      <c r="VYI47" s="66"/>
      <c r="VYL47" s="66"/>
      <c r="VYR47" s="66"/>
      <c r="VYX47" s="66"/>
      <c r="VZA47" s="66"/>
      <c r="VZC47" s="66"/>
      <c r="VZE47" s="66"/>
      <c r="VZF47" s="66"/>
      <c r="VZG47" s="66"/>
      <c r="VZH47" s="66"/>
      <c r="VZI47" s="66"/>
      <c r="VZJ47" s="66"/>
      <c r="WAB47" s="66"/>
      <c r="WAC47" s="66"/>
      <c r="WAF47" s="66"/>
      <c r="WAI47" s="66"/>
      <c r="WAK47" s="66"/>
      <c r="WAM47" s="66"/>
      <c r="WAP47" s="66"/>
      <c r="WAS47" s="66"/>
      <c r="WAV47" s="66"/>
      <c r="WAZ47" s="66"/>
      <c r="WBC47" s="66"/>
      <c r="WBF47" s="66"/>
      <c r="WBN47" s="66"/>
      <c r="WBZ47" s="66"/>
      <c r="WCA47" s="66"/>
      <c r="WCB47" s="66"/>
      <c r="WCC47" s="66"/>
      <c r="WCD47" s="66"/>
      <c r="WCE47" s="66"/>
      <c r="WCF47" s="66"/>
      <c r="WCG47" s="66"/>
      <c r="WCH47" s="66"/>
      <c r="WCI47" s="66"/>
      <c r="WCJ47" s="66"/>
      <c r="WCK47" s="66"/>
      <c r="WCL47" s="66"/>
      <c r="WCM47" s="66"/>
      <c r="WCN47" s="66"/>
      <c r="WCO47" s="66"/>
      <c r="WCP47" s="66"/>
      <c r="WCQ47" s="66"/>
      <c r="WCR47" s="66"/>
      <c r="WCS47" s="66"/>
      <c r="WCT47" s="66"/>
      <c r="WCU47" s="66"/>
      <c r="WCV47" s="66"/>
      <c r="WCW47" s="66"/>
      <c r="WCX47" s="66"/>
      <c r="WCY47" s="66"/>
      <c r="WDA47" s="66"/>
      <c r="WDB47" s="66"/>
      <c r="WDC47" s="66"/>
      <c r="WDD47" s="66"/>
      <c r="WDE47" s="66"/>
      <c r="WDF47" s="66"/>
      <c r="WDG47" s="66"/>
      <c r="WDH47" s="66"/>
      <c r="WDI47" s="66"/>
      <c r="WDJ47" s="66"/>
      <c r="WDK47" s="66"/>
      <c r="WDL47" s="66"/>
      <c r="WDM47" s="66"/>
      <c r="WDP47" s="66"/>
      <c r="WDS47" s="66"/>
      <c r="WDV47" s="66"/>
      <c r="WDY47" s="66"/>
      <c r="WEB47" s="66"/>
      <c r="WEE47" s="66"/>
      <c r="WEN47" s="66"/>
      <c r="WEQ47" s="66"/>
      <c r="WET47" s="66"/>
      <c r="WEW47" s="66"/>
      <c r="WFF47" s="66"/>
      <c r="WFL47" s="66"/>
      <c r="WFO47" s="66"/>
      <c r="WFR47" s="66"/>
      <c r="WFU47" s="66"/>
      <c r="WGA47" s="66"/>
      <c r="WGJ47" s="66"/>
      <c r="WGL47" s="66"/>
      <c r="WGM47" s="66"/>
      <c r="WGO47" s="66"/>
      <c r="WGR47" s="66"/>
      <c r="WGU47" s="66"/>
      <c r="WGX47" s="66"/>
      <c r="WHA47" s="66"/>
      <c r="WHD47" s="66"/>
      <c r="WHF47" s="66"/>
      <c r="WHH47" s="66"/>
      <c r="WHK47" s="66"/>
      <c r="WHN47" s="66"/>
      <c r="WHQ47" s="66"/>
      <c r="WHT47" s="66"/>
      <c r="WHW47" s="66"/>
      <c r="WHZ47" s="66"/>
      <c r="WIC47" s="66"/>
      <c r="WIE47" s="66"/>
      <c r="WIH47" s="66"/>
      <c r="WIN47" s="66"/>
      <c r="WIT47" s="66"/>
      <c r="WIW47" s="66"/>
      <c r="WIY47" s="66"/>
      <c r="WJA47" s="66"/>
      <c r="WJB47" s="66"/>
      <c r="WJC47" s="66"/>
      <c r="WJD47" s="66"/>
      <c r="WJE47" s="66"/>
      <c r="WJF47" s="66"/>
      <c r="WJX47" s="66"/>
      <c r="WJY47" s="66"/>
      <c r="WKB47" s="66"/>
      <c r="WKE47" s="66"/>
      <c r="WKG47" s="66"/>
      <c r="WKI47" s="66"/>
      <c r="WKL47" s="66"/>
      <c r="WKO47" s="66"/>
      <c r="WKR47" s="66"/>
      <c r="WKV47" s="66"/>
      <c r="WKY47" s="66"/>
      <c r="WLB47" s="66"/>
      <c r="WLJ47" s="66"/>
      <c r="WLV47" s="66"/>
      <c r="WLW47" s="66"/>
      <c r="WLX47" s="66"/>
      <c r="WLY47" s="66"/>
      <c r="WLZ47" s="66"/>
      <c r="WMA47" s="66"/>
      <c r="WMB47" s="66"/>
      <c r="WMC47" s="66"/>
      <c r="WMD47" s="66"/>
      <c r="WME47" s="66"/>
      <c r="WMF47" s="66"/>
      <c r="WMG47" s="66"/>
      <c r="WMH47" s="66"/>
      <c r="WMI47" s="66"/>
      <c r="WMJ47" s="66"/>
      <c r="WMK47" s="66"/>
      <c r="WML47" s="66"/>
      <c r="WMM47" s="66"/>
      <c r="WMN47" s="66"/>
      <c r="WMO47" s="66"/>
      <c r="WMP47" s="66"/>
      <c r="WMQ47" s="66"/>
      <c r="WMR47" s="66"/>
      <c r="WMS47" s="66"/>
      <c r="WMT47" s="66"/>
      <c r="WMU47" s="66"/>
      <c r="WMW47" s="66"/>
      <c r="WMX47" s="66"/>
      <c r="WMY47" s="66"/>
      <c r="WMZ47" s="66"/>
      <c r="WNA47" s="66"/>
      <c r="WNB47" s="66"/>
      <c r="WNC47" s="66"/>
      <c r="WND47" s="66"/>
      <c r="WNE47" s="66"/>
      <c r="WNF47" s="66"/>
      <c r="WNG47" s="66"/>
      <c r="WNH47" s="66"/>
      <c r="WNI47" s="66"/>
      <c r="WNL47" s="66"/>
      <c r="WNO47" s="66"/>
      <c r="WNR47" s="66"/>
      <c r="WNU47" s="66"/>
      <c r="WNX47" s="66"/>
      <c r="WOA47" s="66"/>
      <c r="WOJ47" s="66"/>
      <c r="WOM47" s="66"/>
      <c r="WOP47" s="66"/>
      <c r="WOS47" s="66"/>
      <c r="WPB47" s="66"/>
      <c r="WPH47" s="66"/>
      <c r="WPK47" s="66"/>
      <c r="WPN47" s="66"/>
      <c r="WPQ47" s="66"/>
      <c r="WPW47" s="66"/>
      <c r="WQF47" s="66"/>
      <c r="WQH47" s="66"/>
      <c r="WQI47" s="66"/>
      <c r="WQK47" s="66"/>
      <c r="WQN47" s="66"/>
      <c r="WQQ47" s="66"/>
      <c r="WQT47" s="66"/>
      <c r="WQW47" s="66"/>
      <c r="WQZ47" s="66"/>
      <c r="WRB47" s="66"/>
      <c r="WRD47" s="66"/>
      <c r="WRG47" s="66"/>
      <c r="WRJ47" s="66"/>
      <c r="WRM47" s="66"/>
      <c r="WRP47" s="66"/>
      <c r="WRS47" s="66"/>
      <c r="WRV47" s="66"/>
      <c r="WRY47" s="66"/>
      <c r="WSA47" s="66"/>
      <c r="WSD47" s="66"/>
      <c r="WSJ47" s="66"/>
      <c r="WSP47" s="66"/>
      <c r="WSS47" s="66"/>
      <c r="WSU47" s="66"/>
      <c r="WSW47" s="66"/>
      <c r="WSX47" s="66"/>
      <c r="WSY47" s="66"/>
      <c r="WSZ47" s="66"/>
      <c r="WTA47" s="66"/>
      <c r="WTB47" s="66"/>
      <c r="WTT47" s="66"/>
      <c r="WTU47" s="66"/>
      <c r="WTX47" s="66"/>
      <c r="WUA47" s="66"/>
      <c r="WUC47" s="66"/>
      <c r="WUE47" s="66"/>
      <c r="WUH47" s="66"/>
      <c r="WUK47" s="66"/>
      <c r="WUN47" s="66"/>
      <c r="WUR47" s="66"/>
      <c r="WUU47" s="66"/>
      <c r="WUX47" s="66"/>
      <c r="WVF47" s="66"/>
    </row>
    <row r="48" spans="1:1022 1034:2046 2058:3070 3082:4094 4106:5118 5130:6142 6154:7166 7178:8190 8202:9214 9226:10238 10250:11262 11274:12286 12298:13310 13322:14334 14346:15358 15370:16126" s="50" customFormat="1" ht="20.25" hidden="1" customHeight="1">
      <c r="A48" s="26" t="s">
        <v>148</v>
      </c>
      <c r="B48" s="47" t="s">
        <v>338</v>
      </c>
      <c r="C48" s="4"/>
      <c r="D48" s="48">
        <f>_xlfn.IFNA(VLOOKUP(A48,'2.2'!A57:C349,3,),)</f>
        <v>0</v>
      </c>
      <c r="E48" s="63"/>
      <c r="F48" s="51"/>
      <c r="G48" s="51"/>
      <c r="H48" s="29">
        <v>4</v>
      </c>
      <c r="I48" s="52">
        <v>15</v>
      </c>
    </row>
    <row r="49" spans="1:1022 1034:2046 2058:3070 3082:4094 4106:5118 5130:6142 6154:7166 7178:8190 8202:9214 9226:10238 10250:11262 11274:12286 12298:13310 13322:14334 14346:15358 15370:16126" s="50" customFormat="1" ht="20.25" hidden="1" customHeight="1">
      <c r="A49" s="12" t="s">
        <v>149</v>
      </c>
      <c r="B49" s="47" t="s">
        <v>337</v>
      </c>
      <c r="C49" s="4"/>
      <c r="D49" s="48">
        <f>_xlfn.IFNA(VLOOKUP(A49,'2.2'!A58:C350,3,),)</f>
        <v>0</v>
      </c>
      <c r="E49" s="49"/>
      <c r="F49" s="51"/>
      <c r="G49" s="51"/>
      <c r="H49" s="29">
        <v>0</v>
      </c>
      <c r="I49" s="52"/>
    </row>
    <row r="50" spans="1:1022 1034:2046 2058:3070 3082:4094 4106:5118 5130:6142 6154:7166 7178:8190 8202:9214 9226:10238 10250:11262 11274:12286 12298:13310 13322:14334 14346:15358 15370:16126" s="50" customFormat="1" ht="20.25" customHeight="1">
      <c r="A50" s="77" t="s">
        <v>150</v>
      </c>
      <c r="B50" s="76" t="s">
        <v>337</v>
      </c>
      <c r="C50" s="4">
        <v>15</v>
      </c>
      <c r="D50" s="48">
        <v>4200</v>
      </c>
      <c r="E50" s="69">
        <f>+D50*C50</f>
        <v>63000</v>
      </c>
      <c r="F50" s="51"/>
      <c r="G50" s="51"/>
      <c r="H50" s="29">
        <v>0</v>
      </c>
      <c r="I50" s="52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Z50" s="66"/>
      <c r="BC50" s="66"/>
      <c r="BF50" s="66"/>
      <c r="BI50" s="66"/>
      <c r="BL50" s="66"/>
      <c r="BO50" s="66"/>
      <c r="BX50" s="66"/>
      <c r="CA50" s="66"/>
      <c r="CD50" s="66"/>
      <c r="CG50" s="66"/>
      <c r="CP50" s="66"/>
      <c r="CV50" s="66"/>
      <c r="CY50" s="66"/>
      <c r="DB50" s="66"/>
      <c r="DE50" s="66"/>
      <c r="DK50" s="66"/>
      <c r="DT50" s="66"/>
      <c r="DV50" s="66"/>
      <c r="DW50" s="66"/>
      <c r="DY50" s="66"/>
      <c r="EB50" s="66"/>
      <c r="EE50" s="66"/>
      <c r="EH50" s="66"/>
      <c r="EK50" s="66"/>
      <c r="EN50" s="66"/>
      <c r="EP50" s="66"/>
      <c r="ER50" s="66"/>
      <c r="EU50" s="66"/>
      <c r="EX50" s="66"/>
      <c r="FA50" s="66"/>
      <c r="FD50" s="66"/>
      <c r="FG50" s="66"/>
      <c r="FJ50" s="66"/>
      <c r="FM50" s="66"/>
      <c r="FO50" s="66"/>
      <c r="FR50" s="66"/>
      <c r="FX50" s="66"/>
      <c r="GD50" s="66"/>
      <c r="GG50" s="66"/>
      <c r="GI50" s="66"/>
      <c r="GK50" s="66"/>
      <c r="GL50" s="66"/>
      <c r="GM50" s="66"/>
      <c r="GN50" s="66"/>
      <c r="GO50" s="66"/>
      <c r="GP50" s="66"/>
      <c r="HH50" s="66"/>
      <c r="HI50" s="66"/>
      <c r="HL50" s="66"/>
      <c r="HO50" s="66"/>
      <c r="HQ50" s="66"/>
      <c r="HS50" s="66"/>
      <c r="HV50" s="66"/>
      <c r="HY50" s="66"/>
      <c r="IB50" s="66"/>
      <c r="IF50" s="66"/>
      <c r="II50" s="66"/>
      <c r="IL50" s="66"/>
      <c r="IT50" s="66"/>
      <c r="JF50" s="66"/>
      <c r="JG50" s="66"/>
      <c r="JH50" s="66"/>
      <c r="JI50" s="66"/>
      <c r="JJ50" s="66"/>
      <c r="JK50" s="66"/>
      <c r="JL50" s="66"/>
      <c r="JM50" s="66"/>
      <c r="JN50" s="66"/>
      <c r="JO50" s="66"/>
      <c r="JP50" s="66"/>
      <c r="JQ50" s="66"/>
      <c r="JR50" s="66"/>
      <c r="JS50" s="66"/>
      <c r="JT50" s="66"/>
      <c r="JU50" s="66"/>
      <c r="JV50" s="66"/>
      <c r="JW50" s="66"/>
      <c r="JX50" s="66"/>
      <c r="JY50" s="66"/>
      <c r="JZ50" s="66"/>
      <c r="KA50" s="66"/>
      <c r="KB50" s="66"/>
      <c r="KC50" s="66"/>
      <c r="KD50" s="66"/>
      <c r="KE50" s="66"/>
      <c r="KG50" s="66"/>
      <c r="KH50" s="66"/>
      <c r="KI50" s="66"/>
      <c r="KJ50" s="66"/>
      <c r="KK50" s="66"/>
      <c r="KL50" s="66"/>
      <c r="KM50" s="66"/>
      <c r="KN50" s="66"/>
      <c r="KO50" s="66"/>
      <c r="KP50" s="66"/>
      <c r="KQ50" s="66"/>
      <c r="KR50" s="66"/>
      <c r="KS50" s="66"/>
      <c r="KV50" s="66"/>
      <c r="KY50" s="66"/>
      <c r="LB50" s="66"/>
      <c r="LE50" s="66"/>
      <c r="LH50" s="66"/>
      <c r="LK50" s="66"/>
      <c r="LT50" s="66"/>
      <c r="LW50" s="66"/>
      <c r="LZ50" s="66"/>
      <c r="MC50" s="66"/>
      <c r="ML50" s="66"/>
      <c r="MR50" s="66"/>
      <c r="MU50" s="66"/>
      <c r="MX50" s="66"/>
      <c r="NA50" s="66"/>
      <c r="NG50" s="66"/>
      <c r="NP50" s="66"/>
      <c r="NR50" s="66"/>
      <c r="NS50" s="66"/>
      <c r="NU50" s="66"/>
      <c r="NX50" s="66"/>
      <c r="OA50" s="66"/>
      <c r="OD50" s="66"/>
      <c r="OG50" s="66"/>
      <c r="OJ50" s="66"/>
      <c r="OL50" s="66"/>
      <c r="ON50" s="66"/>
      <c r="OQ50" s="66"/>
      <c r="OT50" s="66"/>
      <c r="OW50" s="66"/>
      <c r="OZ50" s="66"/>
      <c r="PC50" s="66"/>
      <c r="PF50" s="66"/>
      <c r="PI50" s="66"/>
      <c r="PK50" s="66"/>
      <c r="PN50" s="66"/>
      <c r="PT50" s="66"/>
      <c r="PZ50" s="66"/>
      <c r="QC50" s="66"/>
      <c r="QE50" s="66"/>
      <c r="QG50" s="66"/>
      <c r="QH50" s="66"/>
      <c r="QI50" s="66"/>
      <c r="QJ50" s="66"/>
      <c r="QK50" s="66"/>
      <c r="QL50" s="66"/>
      <c r="RD50" s="66"/>
      <c r="RE50" s="66"/>
      <c r="RH50" s="66"/>
      <c r="RK50" s="66"/>
      <c r="RM50" s="66"/>
      <c r="RO50" s="66"/>
      <c r="RR50" s="66"/>
      <c r="RU50" s="66"/>
      <c r="RX50" s="66"/>
      <c r="SB50" s="66"/>
      <c r="SE50" s="66"/>
      <c r="SH50" s="66"/>
      <c r="SP50" s="66"/>
      <c r="TB50" s="66"/>
      <c r="TC50" s="66"/>
      <c r="TD50" s="66"/>
      <c r="TE50" s="66"/>
      <c r="TF50" s="66"/>
      <c r="TG50" s="66"/>
      <c r="TH50" s="66"/>
      <c r="TI50" s="66"/>
      <c r="TJ50" s="66"/>
      <c r="TK50" s="66"/>
      <c r="TL50" s="66"/>
      <c r="TM50" s="66"/>
      <c r="TN50" s="66"/>
      <c r="TO50" s="66"/>
      <c r="TP50" s="66"/>
      <c r="TQ50" s="66"/>
      <c r="TR50" s="66"/>
      <c r="TS50" s="66"/>
      <c r="TT50" s="66"/>
      <c r="TU50" s="66"/>
      <c r="TV50" s="66"/>
      <c r="TW50" s="66"/>
      <c r="TX50" s="66"/>
      <c r="TY50" s="66"/>
      <c r="TZ50" s="66"/>
      <c r="UA50" s="66"/>
      <c r="UC50" s="66"/>
      <c r="UD50" s="66"/>
      <c r="UE50" s="66"/>
      <c r="UF50" s="66"/>
      <c r="UG50" s="66"/>
      <c r="UH50" s="66"/>
      <c r="UI50" s="66"/>
      <c r="UJ50" s="66"/>
      <c r="UK50" s="66"/>
      <c r="UL50" s="66"/>
      <c r="UM50" s="66"/>
      <c r="UN50" s="66"/>
      <c r="UO50" s="66"/>
      <c r="UR50" s="66"/>
      <c r="UU50" s="66"/>
      <c r="UX50" s="66"/>
      <c r="VA50" s="66"/>
      <c r="VD50" s="66"/>
      <c r="VG50" s="66"/>
      <c r="VP50" s="66"/>
      <c r="VS50" s="66"/>
      <c r="VV50" s="66"/>
      <c r="VY50" s="66"/>
      <c r="WH50" s="66"/>
      <c r="WN50" s="66"/>
      <c r="WQ50" s="66"/>
      <c r="WT50" s="66"/>
      <c r="WW50" s="66"/>
      <c r="XC50" s="66"/>
      <c r="XL50" s="66"/>
      <c r="XN50" s="66"/>
      <c r="XO50" s="66"/>
      <c r="XQ50" s="66"/>
      <c r="XT50" s="66"/>
      <c r="XW50" s="66"/>
      <c r="XZ50" s="66"/>
      <c r="YC50" s="66"/>
      <c r="YF50" s="66"/>
      <c r="YH50" s="66"/>
      <c r="YJ50" s="66"/>
      <c r="YM50" s="66"/>
      <c r="YP50" s="66"/>
      <c r="YS50" s="66"/>
      <c r="YV50" s="66"/>
      <c r="YY50" s="66"/>
      <c r="ZB50" s="66"/>
      <c r="ZE50" s="66"/>
      <c r="ZG50" s="66"/>
      <c r="ZJ50" s="66"/>
      <c r="ZP50" s="66"/>
      <c r="ZV50" s="66"/>
      <c r="ZY50" s="66"/>
      <c r="AAA50" s="66"/>
      <c r="AAC50" s="66"/>
      <c r="AAD50" s="66"/>
      <c r="AAE50" s="66"/>
      <c r="AAF50" s="66"/>
      <c r="AAG50" s="66"/>
      <c r="AAH50" s="66"/>
      <c r="AAZ50" s="66"/>
      <c r="ABA50" s="66"/>
      <c r="ABD50" s="66"/>
      <c r="ABG50" s="66"/>
      <c r="ABI50" s="66"/>
      <c r="ABK50" s="66"/>
      <c r="ABN50" s="66"/>
      <c r="ABQ50" s="66"/>
      <c r="ABT50" s="66"/>
      <c r="ABX50" s="66"/>
      <c r="ACA50" s="66"/>
      <c r="ACD50" s="66"/>
      <c r="ACL50" s="66"/>
      <c r="ACX50" s="66"/>
      <c r="ACY50" s="66"/>
      <c r="ACZ50" s="66"/>
      <c r="ADA50" s="66"/>
      <c r="ADB50" s="66"/>
      <c r="ADC50" s="66"/>
      <c r="ADD50" s="66"/>
      <c r="ADE50" s="66"/>
      <c r="ADF50" s="66"/>
      <c r="ADG50" s="66"/>
      <c r="ADH50" s="66"/>
      <c r="ADI50" s="66"/>
      <c r="ADJ50" s="66"/>
      <c r="ADK50" s="66"/>
      <c r="ADL50" s="66"/>
      <c r="ADM50" s="66"/>
      <c r="ADN50" s="66"/>
      <c r="ADO50" s="66"/>
      <c r="ADP50" s="66"/>
      <c r="ADQ50" s="66"/>
      <c r="ADR50" s="66"/>
      <c r="ADS50" s="66"/>
      <c r="ADT50" s="66"/>
      <c r="ADU50" s="66"/>
      <c r="ADV50" s="66"/>
      <c r="ADW50" s="66"/>
      <c r="ADY50" s="66"/>
      <c r="ADZ50" s="66"/>
      <c r="AEA50" s="66"/>
      <c r="AEB50" s="66"/>
      <c r="AEC50" s="66"/>
      <c r="AED50" s="66"/>
      <c r="AEE50" s="66"/>
      <c r="AEF50" s="66"/>
      <c r="AEG50" s="66"/>
      <c r="AEH50" s="66"/>
      <c r="AEI50" s="66"/>
      <c r="AEJ50" s="66"/>
      <c r="AEK50" s="66"/>
      <c r="AEN50" s="66"/>
      <c r="AEQ50" s="66"/>
      <c r="AET50" s="66"/>
      <c r="AEW50" s="66"/>
      <c r="AEZ50" s="66"/>
      <c r="AFC50" s="66"/>
      <c r="AFL50" s="66"/>
      <c r="AFO50" s="66"/>
      <c r="AFR50" s="66"/>
      <c r="AFU50" s="66"/>
      <c r="AGD50" s="66"/>
      <c r="AGJ50" s="66"/>
      <c r="AGM50" s="66"/>
      <c r="AGP50" s="66"/>
      <c r="AGS50" s="66"/>
      <c r="AGY50" s="66"/>
      <c r="AHH50" s="66"/>
      <c r="AHJ50" s="66"/>
      <c r="AHK50" s="66"/>
      <c r="AHM50" s="66"/>
      <c r="AHP50" s="66"/>
      <c r="AHS50" s="66"/>
      <c r="AHV50" s="66"/>
      <c r="AHY50" s="66"/>
      <c r="AIB50" s="66"/>
      <c r="AID50" s="66"/>
      <c r="AIF50" s="66"/>
      <c r="AII50" s="66"/>
      <c r="AIL50" s="66"/>
      <c r="AIO50" s="66"/>
      <c r="AIR50" s="66"/>
      <c r="AIU50" s="66"/>
      <c r="AIX50" s="66"/>
      <c r="AJA50" s="66"/>
      <c r="AJC50" s="66"/>
      <c r="AJF50" s="66"/>
      <c r="AJL50" s="66"/>
      <c r="AJR50" s="66"/>
      <c r="AJU50" s="66"/>
      <c r="AJW50" s="66"/>
      <c r="AJY50" s="66"/>
      <c r="AJZ50" s="66"/>
      <c r="AKA50" s="66"/>
      <c r="AKB50" s="66"/>
      <c r="AKC50" s="66"/>
      <c r="AKD50" s="66"/>
      <c r="AKV50" s="66"/>
      <c r="AKW50" s="66"/>
      <c r="AKZ50" s="66"/>
      <c r="ALC50" s="66"/>
      <c r="ALE50" s="66"/>
      <c r="ALG50" s="66"/>
      <c r="ALJ50" s="66"/>
      <c r="ALM50" s="66"/>
      <c r="ALP50" s="66"/>
      <c r="ALT50" s="66"/>
      <c r="ALW50" s="66"/>
      <c r="ALZ50" s="66"/>
      <c r="AMH50" s="66"/>
      <c r="AMT50" s="66"/>
      <c r="AMU50" s="66"/>
      <c r="AMV50" s="66"/>
      <c r="AMW50" s="66"/>
      <c r="AMX50" s="66"/>
      <c r="AMY50" s="66"/>
      <c r="AMZ50" s="66"/>
      <c r="ANA50" s="66"/>
      <c r="ANB50" s="66"/>
      <c r="ANC50" s="66"/>
      <c r="AND50" s="66"/>
      <c r="ANE50" s="66"/>
      <c r="ANF50" s="66"/>
      <c r="ANG50" s="66"/>
      <c r="ANH50" s="66"/>
      <c r="ANI50" s="66"/>
      <c r="ANJ50" s="66"/>
      <c r="ANK50" s="66"/>
      <c r="ANL50" s="66"/>
      <c r="ANM50" s="66"/>
      <c r="ANN50" s="66"/>
      <c r="ANO50" s="66"/>
      <c r="ANP50" s="66"/>
      <c r="ANQ50" s="66"/>
      <c r="ANR50" s="66"/>
      <c r="ANS50" s="66"/>
      <c r="ANU50" s="66"/>
      <c r="ANV50" s="66"/>
      <c r="ANW50" s="66"/>
      <c r="ANX50" s="66"/>
      <c r="ANY50" s="66"/>
      <c r="ANZ50" s="66"/>
      <c r="AOA50" s="66"/>
      <c r="AOB50" s="66"/>
      <c r="AOC50" s="66"/>
      <c r="AOD50" s="66"/>
      <c r="AOE50" s="66"/>
      <c r="AOF50" s="66"/>
      <c r="AOG50" s="66"/>
      <c r="AOJ50" s="66"/>
      <c r="AOM50" s="66"/>
      <c r="AOP50" s="66"/>
      <c r="AOS50" s="66"/>
      <c r="AOV50" s="66"/>
      <c r="AOY50" s="66"/>
      <c r="APH50" s="66"/>
      <c r="APK50" s="66"/>
      <c r="APN50" s="66"/>
      <c r="APQ50" s="66"/>
      <c r="APZ50" s="66"/>
      <c r="AQF50" s="66"/>
      <c r="AQI50" s="66"/>
      <c r="AQL50" s="66"/>
      <c r="AQO50" s="66"/>
      <c r="AQU50" s="66"/>
      <c r="ARD50" s="66"/>
      <c r="ARF50" s="66"/>
      <c r="ARG50" s="66"/>
      <c r="ARI50" s="66"/>
      <c r="ARL50" s="66"/>
      <c r="ARO50" s="66"/>
      <c r="ARR50" s="66"/>
      <c r="ARU50" s="66"/>
      <c r="ARX50" s="66"/>
      <c r="ARZ50" s="66"/>
      <c r="ASB50" s="66"/>
      <c r="ASE50" s="66"/>
      <c r="ASH50" s="66"/>
      <c r="ASK50" s="66"/>
      <c r="ASN50" s="66"/>
      <c r="ASQ50" s="66"/>
      <c r="AST50" s="66"/>
      <c r="ASW50" s="66"/>
      <c r="ASY50" s="66"/>
      <c r="ATB50" s="66"/>
      <c r="ATH50" s="66"/>
      <c r="ATN50" s="66"/>
      <c r="ATQ50" s="66"/>
      <c r="ATS50" s="66"/>
      <c r="ATU50" s="66"/>
      <c r="ATV50" s="66"/>
      <c r="ATW50" s="66"/>
      <c r="ATX50" s="66"/>
      <c r="ATY50" s="66"/>
      <c r="ATZ50" s="66"/>
      <c r="AUR50" s="66"/>
      <c r="AUS50" s="66"/>
      <c r="AUV50" s="66"/>
      <c r="AUY50" s="66"/>
      <c r="AVA50" s="66"/>
      <c r="AVC50" s="66"/>
      <c r="AVF50" s="66"/>
      <c r="AVI50" s="66"/>
      <c r="AVL50" s="66"/>
      <c r="AVP50" s="66"/>
      <c r="AVS50" s="66"/>
      <c r="AVV50" s="66"/>
      <c r="AWD50" s="66"/>
      <c r="AWP50" s="66"/>
      <c r="AWQ50" s="66"/>
      <c r="AWR50" s="66"/>
      <c r="AWS50" s="66"/>
      <c r="AWT50" s="66"/>
      <c r="AWU50" s="66"/>
      <c r="AWV50" s="66"/>
      <c r="AWW50" s="66"/>
      <c r="AWX50" s="66"/>
      <c r="AWY50" s="66"/>
      <c r="AWZ50" s="66"/>
      <c r="AXA50" s="66"/>
      <c r="AXB50" s="66"/>
      <c r="AXC50" s="66"/>
      <c r="AXD50" s="66"/>
      <c r="AXE50" s="66"/>
      <c r="AXF50" s="66"/>
      <c r="AXG50" s="66"/>
      <c r="AXH50" s="66"/>
      <c r="AXI50" s="66"/>
      <c r="AXJ50" s="66"/>
      <c r="AXK50" s="66"/>
      <c r="AXL50" s="66"/>
      <c r="AXM50" s="66"/>
      <c r="AXN50" s="66"/>
      <c r="AXO50" s="66"/>
      <c r="AXQ50" s="66"/>
      <c r="AXR50" s="66"/>
      <c r="AXS50" s="66"/>
      <c r="AXT50" s="66"/>
      <c r="AXU50" s="66"/>
      <c r="AXV50" s="66"/>
      <c r="AXW50" s="66"/>
      <c r="AXX50" s="66"/>
      <c r="AXY50" s="66"/>
      <c r="AXZ50" s="66"/>
      <c r="AYA50" s="66"/>
      <c r="AYB50" s="66"/>
      <c r="AYC50" s="66"/>
      <c r="AYF50" s="66"/>
      <c r="AYI50" s="66"/>
      <c r="AYL50" s="66"/>
      <c r="AYO50" s="66"/>
      <c r="AYR50" s="66"/>
      <c r="AYU50" s="66"/>
      <c r="AZD50" s="66"/>
      <c r="AZG50" s="66"/>
      <c r="AZJ50" s="66"/>
      <c r="AZM50" s="66"/>
      <c r="AZV50" s="66"/>
      <c r="BAB50" s="66"/>
      <c r="BAE50" s="66"/>
      <c r="BAH50" s="66"/>
      <c r="BAK50" s="66"/>
      <c r="BAQ50" s="66"/>
      <c r="BAZ50" s="66"/>
      <c r="BBB50" s="66"/>
      <c r="BBC50" s="66"/>
      <c r="BBE50" s="66"/>
      <c r="BBH50" s="66"/>
      <c r="BBK50" s="66"/>
      <c r="BBN50" s="66"/>
      <c r="BBQ50" s="66"/>
      <c r="BBT50" s="66"/>
      <c r="BBV50" s="66"/>
      <c r="BBX50" s="66"/>
      <c r="BCA50" s="66"/>
      <c r="BCD50" s="66"/>
      <c r="BCG50" s="66"/>
      <c r="BCJ50" s="66"/>
      <c r="BCM50" s="66"/>
      <c r="BCP50" s="66"/>
      <c r="BCS50" s="66"/>
      <c r="BCU50" s="66"/>
      <c r="BCX50" s="66"/>
      <c r="BDD50" s="66"/>
      <c r="BDJ50" s="66"/>
      <c r="BDM50" s="66"/>
      <c r="BDO50" s="66"/>
      <c r="BDQ50" s="66"/>
      <c r="BDR50" s="66"/>
      <c r="BDS50" s="66"/>
      <c r="BDT50" s="66"/>
      <c r="BDU50" s="66"/>
      <c r="BDV50" s="66"/>
      <c r="BEN50" s="66"/>
      <c r="BEO50" s="66"/>
      <c r="BER50" s="66"/>
      <c r="BEU50" s="66"/>
      <c r="BEW50" s="66"/>
      <c r="BEY50" s="66"/>
      <c r="BFB50" s="66"/>
      <c r="BFE50" s="66"/>
      <c r="BFH50" s="66"/>
      <c r="BFL50" s="66"/>
      <c r="BFO50" s="66"/>
      <c r="BFR50" s="66"/>
      <c r="BFZ50" s="66"/>
      <c r="BGL50" s="66"/>
      <c r="BGM50" s="66"/>
      <c r="BGN50" s="66"/>
      <c r="BGO50" s="66"/>
      <c r="BGP50" s="66"/>
      <c r="BGQ50" s="66"/>
      <c r="BGR50" s="66"/>
      <c r="BGS50" s="66"/>
      <c r="BGT50" s="66"/>
      <c r="BGU50" s="66"/>
      <c r="BGV50" s="66"/>
      <c r="BGW50" s="66"/>
      <c r="BGX50" s="66"/>
      <c r="BGY50" s="66"/>
      <c r="BGZ50" s="66"/>
      <c r="BHA50" s="66"/>
      <c r="BHB50" s="66"/>
      <c r="BHC50" s="66"/>
      <c r="BHD50" s="66"/>
      <c r="BHE50" s="66"/>
      <c r="BHF50" s="66"/>
      <c r="BHG50" s="66"/>
      <c r="BHH50" s="66"/>
      <c r="BHI50" s="66"/>
      <c r="BHJ50" s="66"/>
      <c r="BHK50" s="66"/>
      <c r="BHM50" s="66"/>
      <c r="BHN50" s="66"/>
      <c r="BHO50" s="66"/>
      <c r="BHP50" s="66"/>
      <c r="BHQ50" s="66"/>
      <c r="BHR50" s="66"/>
      <c r="BHS50" s="66"/>
      <c r="BHT50" s="66"/>
      <c r="BHU50" s="66"/>
      <c r="BHV50" s="66"/>
      <c r="BHW50" s="66"/>
      <c r="BHX50" s="66"/>
      <c r="BHY50" s="66"/>
      <c r="BIB50" s="66"/>
      <c r="BIE50" s="66"/>
      <c r="BIH50" s="66"/>
      <c r="BIK50" s="66"/>
      <c r="BIN50" s="66"/>
      <c r="BIQ50" s="66"/>
      <c r="BIZ50" s="66"/>
      <c r="BJC50" s="66"/>
      <c r="BJF50" s="66"/>
      <c r="BJI50" s="66"/>
      <c r="BJR50" s="66"/>
      <c r="BJX50" s="66"/>
      <c r="BKA50" s="66"/>
      <c r="BKD50" s="66"/>
      <c r="BKG50" s="66"/>
      <c r="BKM50" s="66"/>
      <c r="BKV50" s="66"/>
      <c r="BKX50" s="66"/>
      <c r="BKY50" s="66"/>
      <c r="BLA50" s="66"/>
      <c r="BLD50" s="66"/>
      <c r="BLG50" s="66"/>
      <c r="BLJ50" s="66"/>
      <c r="BLM50" s="66"/>
      <c r="BLP50" s="66"/>
      <c r="BLR50" s="66"/>
      <c r="BLT50" s="66"/>
      <c r="BLW50" s="66"/>
      <c r="BLZ50" s="66"/>
      <c r="BMC50" s="66"/>
      <c r="BMF50" s="66"/>
      <c r="BMI50" s="66"/>
      <c r="BML50" s="66"/>
      <c r="BMO50" s="66"/>
      <c r="BMQ50" s="66"/>
      <c r="BMT50" s="66"/>
      <c r="BMZ50" s="66"/>
      <c r="BNF50" s="66"/>
      <c r="BNI50" s="66"/>
      <c r="BNK50" s="66"/>
      <c r="BNM50" s="66"/>
      <c r="BNN50" s="66"/>
      <c r="BNO50" s="66"/>
      <c r="BNP50" s="66"/>
      <c r="BNQ50" s="66"/>
      <c r="BNR50" s="66"/>
      <c r="BOJ50" s="66"/>
      <c r="BOK50" s="66"/>
      <c r="BON50" s="66"/>
      <c r="BOQ50" s="66"/>
      <c r="BOS50" s="66"/>
      <c r="BOU50" s="66"/>
      <c r="BOX50" s="66"/>
      <c r="BPA50" s="66"/>
      <c r="BPD50" s="66"/>
      <c r="BPH50" s="66"/>
      <c r="BPK50" s="66"/>
      <c r="BPN50" s="66"/>
      <c r="BPV50" s="66"/>
      <c r="BQH50" s="66"/>
      <c r="BQI50" s="66"/>
      <c r="BQJ50" s="66"/>
      <c r="BQK50" s="66"/>
      <c r="BQL50" s="66"/>
      <c r="BQM50" s="66"/>
      <c r="BQN50" s="66"/>
      <c r="BQO50" s="66"/>
      <c r="BQP50" s="66"/>
      <c r="BQQ50" s="66"/>
      <c r="BQR50" s="66"/>
      <c r="BQS50" s="66"/>
      <c r="BQT50" s="66"/>
      <c r="BQU50" s="66"/>
      <c r="BQV50" s="66"/>
      <c r="BQW50" s="66"/>
      <c r="BQX50" s="66"/>
      <c r="BQY50" s="66"/>
      <c r="BQZ50" s="66"/>
      <c r="BRA50" s="66"/>
      <c r="BRB50" s="66"/>
      <c r="BRC50" s="66"/>
      <c r="BRD50" s="66"/>
      <c r="BRE50" s="66"/>
      <c r="BRF50" s="66"/>
      <c r="BRG50" s="66"/>
      <c r="BRI50" s="66"/>
      <c r="BRJ50" s="66"/>
      <c r="BRK50" s="66"/>
      <c r="BRL50" s="66"/>
      <c r="BRM50" s="66"/>
      <c r="BRN50" s="66"/>
      <c r="BRO50" s="66"/>
      <c r="BRP50" s="66"/>
      <c r="BRQ50" s="66"/>
      <c r="BRR50" s="66"/>
      <c r="BRS50" s="66"/>
      <c r="BRT50" s="66"/>
      <c r="BRU50" s="66"/>
      <c r="BRX50" s="66"/>
      <c r="BSA50" s="66"/>
      <c r="BSD50" s="66"/>
      <c r="BSG50" s="66"/>
      <c r="BSJ50" s="66"/>
      <c r="BSM50" s="66"/>
      <c r="BSV50" s="66"/>
      <c r="BSY50" s="66"/>
      <c r="BTB50" s="66"/>
      <c r="BTE50" s="66"/>
      <c r="BTN50" s="66"/>
      <c r="BTT50" s="66"/>
      <c r="BTW50" s="66"/>
      <c r="BTZ50" s="66"/>
      <c r="BUC50" s="66"/>
      <c r="BUI50" s="66"/>
      <c r="BUR50" s="66"/>
      <c r="BUT50" s="66"/>
      <c r="BUU50" s="66"/>
      <c r="BUW50" s="66"/>
      <c r="BUZ50" s="66"/>
      <c r="BVC50" s="66"/>
      <c r="BVF50" s="66"/>
      <c r="BVI50" s="66"/>
      <c r="BVL50" s="66"/>
      <c r="BVN50" s="66"/>
      <c r="BVP50" s="66"/>
      <c r="BVS50" s="66"/>
      <c r="BVV50" s="66"/>
      <c r="BVY50" s="66"/>
      <c r="BWB50" s="66"/>
      <c r="BWE50" s="66"/>
      <c r="BWH50" s="66"/>
      <c r="BWK50" s="66"/>
      <c r="BWM50" s="66"/>
      <c r="BWP50" s="66"/>
      <c r="BWV50" s="66"/>
      <c r="BXB50" s="66"/>
      <c r="BXE50" s="66"/>
      <c r="BXG50" s="66"/>
      <c r="BXI50" s="66"/>
      <c r="BXJ50" s="66"/>
      <c r="BXK50" s="66"/>
      <c r="BXL50" s="66"/>
      <c r="BXM50" s="66"/>
      <c r="BXN50" s="66"/>
      <c r="BYF50" s="66"/>
      <c r="BYG50" s="66"/>
      <c r="BYJ50" s="66"/>
      <c r="BYM50" s="66"/>
      <c r="BYO50" s="66"/>
      <c r="BYQ50" s="66"/>
      <c r="BYT50" s="66"/>
      <c r="BYW50" s="66"/>
      <c r="BYZ50" s="66"/>
      <c r="BZD50" s="66"/>
      <c r="BZG50" s="66"/>
      <c r="BZJ50" s="66"/>
      <c r="BZR50" s="66"/>
      <c r="CAD50" s="66"/>
      <c r="CAE50" s="66"/>
      <c r="CAF50" s="66"/>
      <c r="CAG50" s="66"/>
      <c r="CAH50" s="66"/>
      <c r="CAI50" s="66"/>
      <c r="CAJ50" s="66"/>
      <c r="CAK50" s="66"/>
      <c r="CAL50" s="66"/>
      <c r="CAM50" s="66"/>
      <c r="CAN50" s="66"/>
      <c r="CAO50" s="66"/>
      <c r="CAP50" s="66"/>
      <c r="CAQ50" s="66"/>
      <c r="CAR50" s="66"/>
      <c r="CAS50" s="66"/>
      <c r="CAT50" s="66"/>
      <c r="CAU50" s="66"/>
      <c r="CAV50" s="66"/>
      <c r="CAW50" s="66"/>
      <c r="CAX50" s="66"/>
      <c r="CAY50" s="66"/>
      <c r="CAZ50" s="66"/>
      <c r="CBA50" s="66"/>
      <c r="CBB50" s="66"/>
      <c r="CBC50" s="66"/>
      <c r="CBE50" s="66"/>
      <c r="CBF50" s="66"/>
      <c r="CBG50" s="66"/>
      <c r="CBH50" s="66"/>
      <c r="CBI50" s="66"/>
      <c r="CBJ50" s="66"/>
      <c r="CBK50" s="66"/>
      <c r="CBL50" s="66"/>
      <c r="CBM50" s="66"/>
      <c r="CBN50" s="66"/>
      <c r="CBO50" s="66"/>
      <c r="CBP50" s="66"/>
      <c r="CBQ50" s="66"/>
      <c r="CBT50" s="66"/>
      <c r="CBW50" s="66"/>
      <c r="CBZ50" s="66"/>
      <c r="CCC50" s="66"/>
      <c r="CCF50" s="66"/>
      <c r="CCI50" s="66"/>
      <c r="CCR50" s="66"/>
      <c r="CCU50" s="66"/>
      <c r="CCX50" s="66"/>
      <c r="CDA50" s="66"/>
      <c r="CDJ50" s="66"/>
      <c r="CDP50" s="66"/>
      <c r="CDS50" s="66"/>
      <c r="CDV50" s="66"/>
      <c r="CDY50" s="66"/>
      <c r="CEE50" s="66"/>
      <c r="CEN50" s="66"/>
      <c r="CEP50" s="66"/>
      <c r="CEQ50" s="66"/>
      <c r="CES50" s="66"/>
      <c r="CEV50" s="66"/>
      <c r="CEY50" s="66"/>
      <c r="CFB50" s="66"/>
      <c r="CFE50" s="66"/>
      <c r="CFH50" s="66"/>
      <c r="CFJ50" s="66"/>
      <c r="CFL50" s="66"/>
      <c r="CFO50" s="66"/>
      <c r="CFR50" s="66"/>
      <c r="CFU50" s="66"/>
      <c r="CFX50" s="66"/>
      <c r="CGA50" s="66"/>
      <c r="CGD50" s="66"/>
      <c r="CGG50" s="66"/>
      <c r="CGI50" s="66"/>
      <c r="CGL50" s="66"/>
      <c r="CGR50" s="66"/>
      <c r="CGX50" s="66"/>
      <c r="CHA50" s="66"/>
      <c r="CHC50" s="66"/>
      <c r="CHE50" s="66"/>
      <c r="CHF50" s="66"/>
      <c r="CHG50" s="66"/>
      <c r="CHH50" s="66"/>
      <c r="CHI50" s="66"/>
      <c r="CHJ50" s="66"/>
      <c r="CIB50" s="66"/>
      <c r="CIC50" s="66"/>
      <c r="CIF50" s="66"/>
      <c r="CII50" s="66"/>
      <c r="CIK50" s="66"/>
      <c r="CIM50" s="66"/>
      <c r="CIP50" s="66"/>
      <c r="CIS50" s="66"/>
      <c r="CIV50" s="66"/>
      <c r="CIZ50" s="66"/>
      <c r="CJC50" s="66"/>
      <c r="CJF50" s="66"/>
      <c r="CJN50" s="66"/>
      <c r="CJZ50" s="66"/>
      <c r="CKA50" s="66"/>
      <c r="CKB50" s="66"/>
      <c r="CKC50" s="66"/>
      <c r="CKD50" s="66"/>
      <c r="CKE50" s="66"/>
      <c r="CKF50" s="66"/>
      <c r="CKG50" s="66"/>
      <c r="CKH50" s="66"/>
      <c r="CKI50" s="66"/>
      <c r="CKJ50" s="66"/>
      <c r="CKK50" s="66"/>
      <c r="CKL50" s="66"/>
      <c r="CKM50" s="66"/>
      <c r="CKN50" s="66"/>
      <c r="CKO50" s="66"/>
      <c r="CKP50" s="66"/>
      <c r="CKQ50" s="66"/>
      <c r="CKR50" s="66"/>
      <c r="CKS50" s="66"/>
      <c r="CKT50" s="66"/>
      <c r="CKU50" s="66"/>
      <c r="CKV50" s="66"/>
      <c r="CKW50" s="66"/>
      <c r="CKX50" s="66"/>
      <c r="CKY50" s="66"/>
      <c r="CLA50" s="66"/>
      <c r="CLB50" s="66"/>
      <c r="CLC50" s="66"/>
      <c r="CLD50" s="66"/>
      <c r="CLE50" s="66"/>
      <c r="CLF50" s="66"/>
      <c r="CLG50" s="66"/>
      <c r="CLH50" s="66"/>
      <c r="CLI50" s="66"/>
      <c r="CLJ50" s="66"/>
      <c r="CLK50" s="66"/>
      <c r="CLL50" s="66"/>
      <c r="CLM50" s="66"/>
      <c r="CLP50" s="66"/>
      <c r="CLS50" s="66"/>
      <c r="CLV50" s="66"/>
      <c r="CLY50" s="66"/>
      <c r="CMB50" s="66"/>
      <c r="CME50" s="66"/>
      <c r="CMN50" s="66"/>
      <c r="CMQ50" s="66"/>
      <c r="CMT50" s="66"/>
      <c r="CMW50" s="66"/>
      <c r="CNF50" s="66"/>
      <c r="CNL50" s="66"/>
      <c r="CNO50" s="66"/>
      <c r="CNR50" s="66"/>
      <c r="CNU50" s="66"/>
      <c r="COA50" s="66"/>
      <c r="COJ50" s="66"/>
      <c r="COL50" s="66"/>
      <c r="COM50" s="66"/>
      <c r="COO50" s="66"/>
      <c r="COR50" s="66"/>
      <c r="COU50" s="66"/>
      <c r="COX50" s="66"/>
      <c r="CPA50" s="66"/>
      <c r="CPD50" s="66"/>
      <c r="CPF50" s="66"/>
      <c r="CPH50" s="66"/>
      <c r="CPK50" s="66"/>
      <c r="CPN50" s="66"/>
      <c r="CPQ50" s="66"/>
      <c r="CPT50" s="66"/>
      <c r="CPW50" s="66"/>
      <c r="CPZ50" s="66"/>
      <c r="CQC50" s="66"/>
      <c r="CQE50" s="66"/>
      <c r="CQH50" s="66"/>
      <c r="CQN50" s="66"/>
      <c r="CQT50" s="66"/>
      <c r="CQW50" s="66"/>
      <c r="CQY50" s="66"/>
      <c r="CRA50" s="66"/>
      <c r="CRB50" s="66"/>
      <c r="CRC50" s="66"/>
      <c r="CRD50" s="66"/>
      <c r="CRE50" s="66"/>
      <c r="CRF50" s="66"/>
      <c r="CRX50" s="66"/>
      <c r="CRY50" s="66"/>
      <c r="CSB50" s="66"/>
      <c r="CSE50" s="66"/>
      <c r="CSG50" s="66"/>
      <c r="CSI50" s="66"/>
      <c r="CSL50" s="66"/>
      <c r="CSO50" s="66"/>
      <c r="CSR50" s="66"/>
      <c r="CSV50" s="66"/>
      <c r="CSY50" s="66"/>
      <c r="CTB50" s="66"/>
      <c r="CTJ50" s="66"/>
      <c r="CTV50" s="66"/>
      <c r="CTW50" s="66"/>
      <c r="CTX50" s="66"/>
      <c r="CTY50" s="66"/>
      <c r="CTZ50" s="66"/>
      <c r="CUA50" s="66"/>
      <c r="CUB50" s="66"/>
      <c r="CUC50" s="66"/>
      <c r="CUD50" s="66"/>
      <c r="CUE50" s="66"/>
      <c r="CUF50" s="66"/>
      <c r="CUG50" s="66"/>
      <c r="CUH50" s="66"/>
      <c r="CUI50" s="66"/>
      <c r="CUJ50" s="66"/>
      <c r="CUK50" s="66"/>
      <c r="CUL50" s="66"/>
      <c r="CUM50" s="66"/>
      <c r="CUN50" s="66"/>
      <c r="CUO50" s="66"/>
      <c r="CUP50" s="66"/>
      <c r="CUQ50" s="66"/>
      <c r="CUR50" s="66"/>
      <c r="CUS50" s="66"/>
      <c r="CUT50" s="66"/>
      <c r="CUU50" s="66"/>
      <c r="CUW50" s="66"/>
      <c r="CUX50" s="66"/>
      <c r="CUY50" s="66"/>
      <c r="CUZ50" s="66"/>
      <c r="CVA50" s="66"/>
      <c r="CVB50" s="66"/>
      <c r="CVC50" s="66"/>
      <c r="CVD50" s="66"/>
      <c r="CVE50" s="66"/>
      <c r="CVF50" s="66"/>
      <c r="CVG50" s="66"/>
      <c r="CVH50" s="66"/>
      <c r="CVI50" s="66"/>
      <c r="CVL50" s="66"/>
      <c r="CVO50" s="66"/>
      <c r="CVR50" s="66"/>
      <c r="CVU50" s="66"/>
      <c r="CVX50" s="66"/>
      <c r="CWA50" s="66"/>
      <c r="CWJ50" s="66"/>
      <c r="CWM50" s="66"/>
      <c r="CWP50" s="66"/>
      <c r="CWS50" s="66"/>
      <c r="CXB50" s="66"/>
      <c r="CXH50" s="66"/>
      <c r="CXK50" s="66"/>
      <c r="CXN50" s="66"/>
      <c r="CXQ50" s="66"/>
      <c r="CXW50" s="66"/>
      <c r="CYF50" s="66"/>
      <c r="CYH50" s="66"/>
      <c r="CYI50" s="66"/>
      <c r="CYK50" s="66"/>
      <c r="CYN50" s="66"/>
      <c r="CYQ50" s="66"/>
      <c r="CYT50" s="66"/>
      <c r="CYW50" s="66"/>
      <c r="CYZ50" s="66"/>
      <c r="CZB50" s="66"/>
      <c r="CZD50" s="66"/>
      <c r="CZG50" s="66"/>
      <c r="CZJ50" s="66"/>
      <c r="CZM50" s="66"/>
      <c r="CZP50" s="66"/>
      <c r="CZS50" s="66"/>
      <c r="CZV50" s="66"/>
      <c r="CZY50" s="66"/>
      <c r="DAA50" s="66"/>
      <c r="DAD50" s="66"/>
      <c r="DAJ50" s="66"/>
      <c r="DAP50" s="66"/>
      <c r="DAS50" s="66"/>
      <c r="DAU50" s="66"/>
      <c r="DAW50" s="66"/>
      <c r="DAX50" s="66"/>
      <c r="DAY50" s="66"/>
      <c r="DAZ50" s="66"/>
      <c r="DBA50" s="66"/>
      <c r="DBB50" s="66"/>
      <c r="DBT50" s="66"/>
      <c r="DBU50" s="66"/>
      <c r="DBX50" s="66"/>
      <c r="DCA50" s="66"/>
      <c r="DCC50" s="66"/>
      <c r="DCE50" s="66"/>
      <c r="DCH50" s="66"/>
      <c r="DCK50" s="66"/>
      <c r="DCN50" s="66"/>
      <c r="DCR50" s="66"/>
      <c r="DCU50" s="66"/>
      <c r="DCX50" s="66"/>
      <c r="DDF50" s="66"/>
      <c r="DDR50" s="66"/>
      <c r="DDS50" s="66"/>
      <c r="DDT50" s="66"/>
      <c r="DDU50" s="66"/>
      <c r="DDV50" s="66"/>
      <c r="DDW50" s="66"/>
      <c r="DDX50" s="66"/>
      <c r="DDY50" s="66"/>
      <c r="DDZ50" s="66"/>
      <c r="DEA50" s="66"/>
      <c r="DEB50" s="66"/>
      <c r="DEC50" s="66"/>
      <c r="DED50" s="66"/>
      <c r="DEE50" s="66"/>
      <c r="DEF50" s="66"/>
      <c r="DEG50" s="66"/>
      <c r="DEH50" s="66"/>
      <c r="DEI50" s="66"/>
      <c r="DEJ50" s="66"/>
      <c r="DEK50" s="66"/>
      <c r="DEL50" s="66"/>
      <c r="DEM50" s="66"/>
      <c r="DEN50" s="66"/>
      <c r="DEO50" s="66"/>
      <c r="DEP50" s="66"/>
      <c r="DEQ50" s="66"/>
      <c r="DES50" s="66"/>
      <c r="DET50" s="66"/>
      <c r="DEU50" s="66"/>
      <c r="DEV50" s="66"/>
      <c r="DEW50" s="66"/>
      <c r="DEX50" s="66"/>
      <c r="DEY50" s="66"/>
      <c r="DEZ50" s="66"/>
      <c r="DFA50" s="66"/>
      <c r="DFB50" s="66"/>
      <c r="DFC50" s="66"/>
      <c r="DFD50" s="66"/>
      <c r="DFE50" s="66"/>
      <c r="DFH50" s="66"/>
      <c r="DFK50" s="66"/>
      <c r="DFN50" s="66"/>
      <c r="DFQ50" s="66"/>
      <c r="DFT50" s="66"/>
      <c r="DFW50" s="66"/>
      <c r="DGF50" s="66"/>
      <c r="DGI50" s="66"/>
      <c r="DGL50" s="66"/>
      <c r="DGO50" s="66"/>
      <c r="DGX50" s="66"/>
      <c r="DHD50" s="66"/>
      <c r="DHG50" s="66"/>
      <c r="DHJ50" s="66"/>
      <c r="DHM50" s="66"/>
      <c r="DHS50" s="66"/>
      <c r="DIB50" s="66"/>
      <c r="DID50" s="66"/>
      <c r="DIE50" s="66"/>
      <c r="DIG50" s="66"/>
      <c r="DIJ50" s="66"/>
      <c r="DIM50" s="66"/>
      <c r="DIP50" s="66"/>
      <c r="DIS50" s="66"/>
      <c r="DIV50" s="66"/>
      <c r="DIX50" s="66"/>
      <c r="DIZ50" s="66"/>
      <c r="DJC50" s="66"/>
      <c r="DJF50" s="66"/>
      <c r="DJI50" s="66"/>
      <c r="DJL50" s="66"/>
      <c r="DJO50" s="66"/>
      <c r="DJR50" s="66"/>
      <c r="DJU50" s="66"/>
      <c r="DJW50" s="66"/>
      <c r="DJZ50" s="66"/>
      <c r="DKF50" s="66"/>
      <c r="DKL50" s="66"/>
      <c r="DKO50" s="66"/>
      <c r="DKQ50" s="66"/>
      <c r="DKS50" s="66"/>
      <c r="DKT50" s="66"/>
      <c r="DKU50" s="66"/>
      <c r="DKV50" s="66"/>
      <c r="DKW50" s="66"/>
      <c r="DKX50" s="66"/>
      <c r="DLP50" s="66"/>
      <c r="DLQ50" s="66"/>
      <c r="DLT50" s="66"/>
      <c r="DLW50" s="66"/>
      <c r="DLY50" s="66"/>
      <c r="DMA50" s="66"/>
      <c r="DMD50" s="66"/>
      <c r="DMG50" s="66"/>
      <c r="DMJ50" s="66"/>
      <c r="DMN50" s="66"/>
      <c r="DMQ50" s="66"/>
      <c r="DMT50" s="66"/>
      <c r="DNB50" s="66"/>
      <c r="DNN50" s="66"/>
      <c r="DNO50" s="66"/>
      <c r="DNP50" s="66"/>
      <c r="DNQ50" s="66"/>
      <c r="DNR50" s="66"/>
      <c r="DNS50" s="66"/>
      <c r="DNT50" s="66"/>
      <c r="DNU50" s="66"/>
      <c r="DNV50" s="66"/>
      <c r="DNW50" s="66"/>
      <c r="DNX50" s="66"/>
      <c r="DNY50" s="66"/>
      <c r="DNZ50" s="66"/>
      <c r="DOA50" s="66"/>
      <c r="DOB50" s="66"/>
      <c r="DOC50" s="66"/>
      <c r="DOD50" s="66"/>
      <c r="DOE50" s="66"/>
      <c r="DOF50" s="66"/>
      <c r="DOG50" s="66"/>
      <c r="DOH50" s="66"/>
      <c r="DOI50" s="66"/>
      <c r="DOJ50" s="66"/>
      <c r="DOK50" s="66"/>
      <c r="DOL50" s="66"/>
      <c r="DOM50" s="66"/>
      <c r="DOO50" s="66"/>
      <c r="DOP50" s="66"/>
      <c r="DOQ50" s="66"/>
      <c r="DOR50" s="66"/>
      <c r="DOS50" s="66"/>
      <c r="DOT50" s="66"/>
      <c r="DOU50" s="66"/>
      <c r="DOV50" s="66"/>
      <c r="DOW50" s="66"/>
      <c r="DOX50" s="66"/>
      <c r="DOY50" s="66"/>
      <c r="DOZ50" s="66"/>
      <c r="DPA50" s="66"/>
      <c r="DPD50" s="66"/>
      <c r="DPG50" s="66"/>
      <c r="DPJ50" s="66"/>
      <c r="DPM50" s="66"/>
      <c r="DPP50" s="66"/>
      <c r="DPS50" s="66"/>
      <c r="DQB50" s="66"/>
      <c r="DQE50" s="66"/>
      <c r="DQH50" s="66"/>
      <c r="DQK50" s="66"/>
      <c r="DQT50" s="66"/>
      <c r="DQZ50" s="66"/>
      <c r="DRC50" s="66"/>
      <c r="DRF50" s="66"/>
      <c r="DRI50" s="66"/>
      <c r="DRO50" s="66"/>
      <c r="DRX50" s="66"/>
      <c r="DRZ50" s="66"/>
      <c r="DSA50" s="66"/>
      <c r="DSC50" s="66"/>
      <c r="DSF50" s="66"/>
      <c r="DSI50" s="66"/>
      <c r="DSL50" s="66"/>
      <c r="DSO50" s="66"/>
      <c r="DSR50" s="66"/>
      <c r="DST50" s="66"/>
      <c r="DSV50" s="66"/>
      <c r="DSY50" s="66"/>
      <c r="DTB50" s="66"/>
      <c r="DTE50" s="66"/>
      <c r="DTH50" s="66"/>
      <c r="DTK50" s="66"/>
      <c r="DTN50" s="66"/>
      <c r="DTQ50" s="66"/>
      <c r="DTS50" s="66"/>
      <c r="DTV50" s="66"/>
      <c r="DUB50" s="66"/>
      <c r="DUH50" s="66"/>
      <c r="DUK50" s="66"/>
      <c r="DUM50" s="66"/>
      <c r="DUO50" s="66"/>
      <c r="DUP50" s="66"/>
      <c r="DUQ50" s="66"/>
      <c r="DUR50" s="66"/>
      <c r="DUS50" s="66"/>
      <c r="DUT50" s="66"/>
      <c r="DVL50" s="66"/>
      <c r="DVM50" s="66"/>
      <c r="DVP50" s="66"/>
      <c r="DVS50" s="66"/>
      <c r="DVU50" s="66"/>
      <c r="DVW50" s="66"/>
      <c r="DVZ50" s="66"/>
      <c r="DWC50" s="66"/>
      <c r="DWF50" s="66"/>
      <c r="DWJ50" s="66"/>
      <c r="DWM50" s="66"/>
      <c r="DWP50" s="66"/>
      <c r="DWX50" s="66"/>
      <c r="DXJ50" s="66"/>
      <c r="DXK50" s="66"/>
      <c r="DXL50" s="66"/>
      <c r="DXM50" s="66"/>
      <c r="DXN50" s="66"/>
      <c r="DXO50" s="66"/>
      <c r="DXP50" s="66"/>
      <c r="DXQ50" s="66"/>
      <c r="DXR50" s="66"/>
      <c r="DXS50" s="66"/>
      <c r="DXT50" s="66"/>
      <c r="DXU50" s="66"/>
      <c r="DXV50" s="66"/>
      <c r="DXW50" s="66"/>
      <c r="DXX50" s="66"/>
      <c r="DXY50" s="66"/>
      <c r="DXZ50" s="66"/>
      <c r="DYA50" s="66"/>
      <c r="DYB50" s="66"/>
      <c r="DYC50" s="66"/>
      <c r="DYD50" s="66"/>
      <c r="DYE50" s="66"/>
      <c r="DYF50" s="66"/>
      <c r="DYG50" s="66"/>
      <c r="DYH50" s="66"/>
      <c r="DYI50" s="66"/>
      <c r="DYK50" s="66"/>
      <c r="DYL50" s="66"/>
      <c r="DYM50" s="66"/>
      <c r="DYN50" s="66"/>
      <c r="DYO50" s="66"/>
      <c r="DYP50" s="66"/>
      <c r="DYQ50" s="66"/>
      <c r="DYR50" s="66"/>
      <c r="DYS50" s="66"/>
      <c r="DYT50" s="66"/>
      <c r="DYU50" s="66"/>
      <c r="DYV50" s="66"/>
      <c r="DYW50" s="66"/>
      <c r="DYZ50" s="66"/>
      <c r="DZC50" s="66"/>
      <c r="DZF50" s="66"/>
      <c r="DZI50" s="66"/>
      <c r="DZL50" s="66"/>
      <c r="DZO50" s="66"/>
      <c r="DZX50" s="66"/>
      <c r="EAA50" s="66"/>
      <c r="EAD50" s="66"/>
      <c r="EAG50" s="66"/>
      <c r="EAP50" s="66"/>
      <c r="EAV50" s="66"/>
      <c r="EAY50" s="66"/>
      <c r="EBB50" s="66"/>
      <c r="EBE50" s="66"/>
      <c r="EBK50" s="66"/>
      <c r="EBT50" s="66"/>
      <c r="EBV50" s="66"/>
      <c r="EBW50" s="66"/>
      <c r="EBY50" s="66"/>
      <c r="ECB50" s="66"/>
      <c r="ECE50" s="66"/>
      <c r="ECH50" s="66"/>
      <c r="ECK50" s="66"/>
      <c r="ECN50" s="66"/>
      <c r="ECP50" s="66"/>
      <c r="ECR50" s="66"/>
      <c r="ECU50" s="66"/>
      <c r="ECX50" s="66"/>
      <c r="EDA50" s="66"/>
      <c r="EDD50" s="66"/>
      <c r="EDG50" s="66"/>
      <c r="EDJ50" s="66"/>
      <c r="EDM50" s="66"/>
      <c r="EDO50" s="66"/>
      <c r="EDR50" s="66"/>
      <c r="EDX50" s="66"/>
      <c r="EED50" s="66"/>
      <c r="EEG50" s="66"/>
      <c r="EEI50" s="66"/>
      <c r="EEK50" s="66"/>
      <c r="EEL50" s="66"/>
      <c r="EEM50" s="66"/>
      <c r="EEN50" s="66"/>
      <c r="EEO50" s="66"/>
      <c r="EEP50" s="66"/>
      <c r="EFH50" s="66"/>
      <c r="EFI50" s="66"/>
      <c r="EFL50" s="66"/>
      <c r="EFO50" s="66"/>
      <c r="EFQ50" s="66"/>
      <c r="EFS50" s="66"/>
      <c r="EFV50" s="66"/>
      <c r="EFY50" s="66"/>
      <c r="EGB50" s="66"/>
      <c r="EGF50" s="66"/>
      <c r="EGI50" s="66"/>
      <c r="EGL50" s="66"/>
      <c r="EGT50" s="66"/>
      <c r="EHF50" s="66"/>
      <c r="EHG50" s="66"/>
      <c r="EHH50" s="66"/>
      <c r="EHI50" s="66"/>
      <c r="EHJ50" s="66"/>
      <c r="EHK50" s="66"/>
      <c r="EHL50" s="66"/>
      <c r="EHM50" s="66"/>
      <c r="EHN50" s="66"/>
      <c r="EHO50" s="66"/>
      <c r="EHP50" s="66"/>
      <c r="EHQ50" s="66"/>
      <c r="EHR50" s="66"/>
      <c r="EHS50" s="66"/>
      <c r="EHT50" s="66"/>
      <c r="EHU50" s="66"/>
      <c r="EHV50" s="66"/>
      <c r="EHW50" s="66"/>
      <c r="EHX50" s="66"/>
      <c r="EHY50" s="66"/>
      <c r="EHZ50" s="66"/>
      <c r="EIA50" s="66"/>
      <c r="EIB50" s="66"/>
      <c r="EIC50" s="66"/>
      <c r="EID50" s="66"/>
      <c r="EIE50" s="66"/>
      <c r="EIG50" s="66"/>
      <c r="EIH50" s="66"/>
      <c r="EII50" s="66"/>
      <c r="EIJ50" s="66"/>
      <c r="EIK50" s="66"/>
      <c r="EIL50" s="66"/>
      <c r="EIM50" s="66"/>
      <c r="EIN50" s="66"/>
      <c r="EIO50" s="66"/>
      <c r="EIP50" s="66"/>
      <c r="EIQ50" s="66"/>
      <c r="EIR50" s="66"/>
      <c r="EIS50" s="66"/>
      <c r="EIV50" s="66"/>
      <c r="EIY50" s="66"/>
      <c r="EJB50" s="66"/>
      <c r="EJE50" s="66"/>
      <c r="EJH50" s="66"/>
      <c r="EJK50" s="66"/>
      <c r="EJT50" s="66"/>
      <c r="EJW50" s="66"/>
      <c r="EJZ50" s="66"/>
      <c r="EKC50" s="66"/>
      <c r="EKL50" s="66"/>
      <c r="EKR50" s="66"/>
      <c r="EKU50" s="66"/>
      <c r="EKX50" s="66"/>
      <c r="ELA50" s="66"/>
      <c r="ELG50" s="66"/>
      <c r="ELP50" s="66"/>
      <c r="ELR50" s="66"/>
      <c r="ELS50" s="66"/>
      <c r="ELU50" s="66"/>
      <c r="ELX50" s="66"/>
      <c r="EMA50" s="66"/>
      <c r="EMD50" s="66"/>
      <c r="EMG50" s="66"/>
      <c r="EMJ50" s="66"/>
      <c r="EML50" s="66"/>
      <c r="EMN50" s="66"/>
      <c r="EMQ50" s="66"/>
      <c r="EMT50" s="66"/>
      <c r="EMW50" s="66"/>
      <c r="EMZ50" s="66"/>
      <c r="ENC50" s="66"/>
      <c r="ENF50" s="66"/>
      <c r="ENI50" s="66"/>
      <c r="ENK50" s="66"/>
      <c r="ENN50" s="66"/>
      <c r="ENT50" s="66"/>
      <c r="ENZ50" s="66"/>
      <c r="EOC50" s="66"/>
      <c r="EOE50" s="66"/>
      <c r="EOG50" s="66"/>
      <c r="EOH50" s="66"/>
      <c r="EOI50" s="66"/>
      <c r="EOJ50" s="66"/>
      <c r="EOK50" s="66"/>
      <c r="EOL50" s="66"/>
      <c r="EPD50" s="66"/>
      <c r="EPE50" s="66"/>
      <c r="EPH50" s="66"/>
      <c r="EPK50" s="66"/>
      <c r="EPM50" s="66"/>
      <c r="EPO50" s="66"/>
      <c r="EPR50" s="66"/>
      <c r="EPU50" s="66"/>
      <c r="EPX50" s="66"/>
      <c r="EQB50" s="66"/>
      <c r="EQE50" s="66"/>
      <c r="EQH50" s="66"/>
      <c r="EQP50" s="66"/>
      <c r="ERB50" s="66"/>
      <c r="ERC50" s="66"/>
      <c r="ERD50" s="66"/>
      <c r="ERE50" s="66"/>
      <c r="ERF50" s="66"/>
      <c r="ERG50" s="66"/>
      <c r="ERH50" s="66"/>
      <c r="ERI50" s="66"/>
      <c r="ERJ50" s="66"/>
      <c r="ERK50" s="66"/>
      <c r="ERL50" s="66"/>
      <c r="ERM50" s="66"/>
      <c r="ERN50" s="66"/>
      <c r="ERO50" s="66"/>
      <c r="ERP50" s="66"/>
      <c r="ERQ50" s="66"/>
      <c r="ERR50" s="66"/>
      <c r="ERS50" s="66"/>
      <c r="ERT50" s="66"/>
      <c r="ERU50" s="66"/>
      <c r="ERV50" s="66"/>
      <c r="ERW50" s="66"/>
      <c r="ERX50" s="66"/>
      <c r="ERY50" s="66"/>
      <c r="ERZ50" s="66"/>
      <c r="ESA50" s="66"/>
      <c r="ESC50" s="66"/>
      <c r="ESD50" s="66"/>
      <c r="ESE50" s="66"/>
      <c r="ESF50" s="66"/>
      <c r="ESG50" s="66"/>
      <c r="ESH50" s="66"/>
      <c r="ESI50" s="66"/>
      <c r="ESJ50" s="66"/>
      <c r="ESK50" s="66"/>
      <c r="ESL50" s="66"/>
      <c r="ESM50" s="66"/>
      <c r="ESN50" s="66"/>
      <c r="ESO50" s="66"/>
      <c r="ESR50" s="66"/>
      <c r="ESU50" s="66"/>
      <c r="ESX50" s="66"/>
      <c r="ETA50" s="66"/>
      <c r="ETD50" s="66"/>
      <c r="ETG50" s="66"/>
      <c r="ETP50" s="66"/>
      <c r="ETS50" s="66"/>
      <c r="ETV50" s="66"/>
      <c r="ETY50" s="66"/>
      <c r="EUH50" s="66"/>
      <c r="EUN50" s="66"/>
      <c r="EUQ50" s="66"/>
      <c r="EUT50" s="66"/>
      <c r="EUW50" s="66"/>
      <c r="EVC50" s="66"/>
      <c r="EVL50" s="66"/>
      <c r="EVN50" s="66"/>
      <c r="EVO50" s="66"/>
      <c r="EVQ50" s="66"/>
      <c r="EVT50" s="66"/>
      <c r="EVW50" s="66"/>
      <c r="EVZ50" s="66"/>
      <c r="EWC50" s="66"/>
      <c r="EWF50" s="66"/>
      <c r="EWH50" s="66"/>
      <c r="EWJ50" s="66"/>
      <c r="EWM50" s="66"/>
      <c r="EWP50" s="66"/>
      <c r="EWS50" s="66"/>
      <c r="EWV50" s="66"/>
      <c r="EWY50" s="66"/>
      <c r="EXB50" s="66"/>
      <c r="EXE50" s="66"/>
      <c r="EXG50" s="66"/>
      <c r="EXJ50" s="66"/>
      <c r="EXP50" s="66"/>
      <c r="EXV50" s="66"/>
      <c r="EXY50" s="66"/>
      <c r="EYA50" s="66"/>
      <c r="EYC50" s="66"/>
      <c r="EYD50" s="66"/>
      <c r="EYE50" s="66"/>
      <c r="EYF50" s="66"/>
      <c r="EYG50" s="66"/>
      <c r="EYH50" s="66"/>
      <c r="EYZ50" s="66"/>
      <c r="EZA50" s="66"/>
      <c r="EZD50" s="66"/>
      <c r="EZG50" s="66"/>
      <c r="EZI50" s="66"/>
      <c r="EZK50" s="66"/>
      <c r="EZN50" s="66"/>
      <c r="EZQ50" s="66"/>
      <c r="EZT50" s="66"/>
      <c r="EZX50" s="66"/>
      <c r="FAA50" s="66"/>
      <c r="FAD50" s="66"/>
      <c r="FAL50" s="66"/>
      <c r="FAX50" s="66"/>
      <c r="FAY50" s="66"/>
      <c r="FAZ50" s="66"/>
      <c r="FBA50" s="66"/>
      <c r="FBB50" s="66"/>
      <c r="FBC50" s="66"/>
      <c r="FBD50" s="66"/>
      <c r="FBE50" s="66"/>
      <c r="FBF50" s="66"/>
      <c r="FBG50" s="66"/>
      <c r="FBH50" s="66"/>
      <c r="FBI50" s="66"/>
      <c r="FBJ50" s="66"/>
      <c r="FBK50" s="66"/>
      <c r="FBL50" s="66"/>
      <c r="FBM50" s="66"/>
      <c r="FBN50" s="66"/>
      <c r="FBO50" s="66"/>
      <c r="FBP50" s="66"/>
      <c r="FBQ50" s="66"/>
      <c r="FBR50" s="66"/>
      <c r="FBS50" s="66"/>
      <c r="FBT50" s="66"/>
      <c r="FBU50" s="66"/>
      <c r="FBV50" s="66"/>
      <c r="FBW50" s="66"/>
      <c r="FBY50" s="66"/>
      <c r="FBZ50" s="66"/>
      <c r="FCA50" s="66"/>
      <c r="FCB50" s="66"/>
      <c r="FCC50" s="66"/>
      <c r="FCD50" s="66"/>
      <c r="FCE50" s="66"/>
      <c r="FCF50" s="66"/>
      <c r="FCG50" s="66"/>
      <c r="FCH50" s="66"/>
      <c r="FCI50" s="66"/>
      <c r="FCJ50" s="66"/>
      <c r="FCK50" s="66"/>
      <c r="FCN50" s="66"/>
      <c r="FCQ50" s="66"/>
      <c r="FCT50" s="66"/>
      <c r="FCW50" s="66"/>
      <c r="FCZ50" s="66"/>
      <c r="FDC50" s="66"/>
      <c r="FDL50" s="66"/>
      <c r="FDO50" s="66"/>
      <c r="FDR50" s="66"/>
      <c r="FDU50" s="66"/>
      <c r="FED50" s="66"/>
      <c r="FEJ50" s="66"/>
      <c r="FEM50" s="66"/>
      <c r="FEP50" s="66"/>
      <c r="FES50" s="66"/>
      <c r="FEY50" s="66"/>
      <c r="FFH50" s="66"/>
      <c r="FFJ50" s="66"/>
      <c r="FFK50" s="66"/>
      <c r="FFM50" s="66"/>
      <c r="FFP50" s="66"/>
      <c r="FFS50" s="66"/>
      <c r="FFV50" s="66"/>
      <c r="FFY50" s="66"/>
      <c r="FGB50" s="66"/>
      <c r="FGD50" s="66"/>
      <c r="FGF50" s="66"/>
      <c r="FGI50" s="66"/>
      <c r="FGL50" s="66"/>
      <c r="FGO50" s="66"/>
      <c r="FGR50" s="66"/>
      <c r="FGU50" s="66"/>
      <c r="FGX50" s="66"/>
      <c r="FHA50" s="66"/>
      <c r="FHC50" s="66"/>
      <c r="FHF50" s="66"/>
      <c r="FHL50" s="66"/>
      <c r="FHR50" s="66"/>
      <c r="FHU50" s="66"/>
      <c r="FHW50" s="66"/>
      <c r="FHY50" s="66"/>
      <c r="FHZ50" s="66"/>
      <c r="FIA50" s="66"/>
      <c r="FIB50" s="66"/>
      <c r="FIC50" s="66"/>
      <c r="FID50" s="66"/>
      <c r="FIV50" s="66"/>
      <c r="FIW50" s="66"/>
      <c r="FIZ50" s="66"/>
      <c r="FJC50" s="66"/>
      <c r="FJE50" s="66"/>
      <c r="FJG50" s="66"/>
      <c r="FJJ50" s="66"/>
      <c r="FJM50" s="66"/>
      <c r="FJP50" s="66"/>
      <c r="FJT50" s="66"/>
      <c r="FJW50" s="66"/>
      <c r="FJZ50" s="66"/>
      <c r="FKH50" s="66"/>
      <c r="FKT50" s="66"/>
      <c r="FKU50" s="66"/>
      <c r="FKV50" s="66"/>
      <c r="FKW50" s="66"/>
      <c r="FKX50" s="66"/>
      <c r="FKY50" s="66"/>
      <c r="FKZ50" s="66"/>
      <c r="FLA50" s="66"/>
      <c r="FLB50" s="66"/>
      <c r="FLC50" s="66"/>
      <c r="FLD50" s="66"/>
      <c r="FLE50" s="66"/>
      <c r="FLF50" s="66"/>
      <c r="FLG50" s="66"/>
      <c r="FLH50" s="66"/>
      <c r="FLI50" s="66"/>
      <c r="FLJ50" s="66"/>
      <c r="FLK50" s="66"/>
      <c r="FLL50" s="66"/>
      <c r="FLM50" s="66"/>
      <c r="FLN50" s="66"/>
      <c r="FLO50" s="66"/>
      <c r="FLP50" s="66"/>
      <c r="FLQ50" s="66"/>
      <c r="FLR50" s="66"/>
      <c r="FLS50" s="66"/>
      <c r="FLU50" s="66"/>
      <c r="FLV50" s="66"/>
      <c r="FLW50" s="66"/>
      <c r="FLX50" s="66"/>
      <c r="FLY50" s="66"/>
      <c r="FLZ50" s="66"/>
      <c r="FMA50" s="66"/>
      <c r="FMB50" s="66"/>
      <c r="FMC50" s="66"/>
      <c r="FMD50" s="66"/>
      <c r="FME50" s="66"/>
      <c r="FMF50" s="66"/>
      <c r="FMG50" s="66"/>
      <c r="FMJ50" s="66"/>
      <c r="FMM50" s="66"/>
      <c r="FMP50" s="66"/>
      <c r="FMS50" s="66"/>
      <c r="FMV50" s="66"/>
      <c r="FMY50" s="66"/>
      <c r="FNH50" s="66"/>
      <c r="FNK50" s="66"/>
      <c r="FNN50" s="66"/>
      <c r="FNQ50" s="66"/>
      <c r="FNZ50" s="66"/>
      <c r="FOF50" s="66"/>
      <c r="FOI50" s="66"/>
      <c r="FOL50" s="66"/>
      <c r="FOO50" s="66"/>
      <c r="FOU50" s="66"/>
      <c r="FPD50" s="66"/>
      <c r="FPF50" s="66"/>
      <c r="FPG50" s="66"/>
      <c r="FPI50" s="66"/>
      <c r="FPL50" s="66"/>
      <c r="FPO50" s="66"/>
      <c r="FPR50" s="66"/>
      <c r="FPU50" s="66"/>
      <c r="FPX50" s="66"/>
      <c r="FPZ50" s="66"/>
      <c r="FQB50" s="66"/>
      <c r="FQE50" s="66"/>
      <c r="FQH50" s="66"/>
      <c r="FQK50" s="66"/>
      <c r="FQN50" s="66"/>
      <c r="FQQ50" s="66"/>
      <c r="FQT50" s="66"/>
      <c r="FQW50" s="66"/>
      <c r="FQY50" s="66"/>
      <c r="FRB50" s="66"/>
      <c r="FRH50" s="66"/>
      <c r="FRN50" s="66"/>
      <c r="FRQ50" s="66"/>
      <c r="FRS50" s="66"/>
      <c r="FRU50" s="66"/>
      <c r="FRV50" s="66"/>
      <c r="FRW50" s="66"/>
      <c r="FRX50" s="66"/>
      <c r="FRY50" s="66"/>
      <c r="FRZ50" s="66"/>
      <c r="FSR50" s="66"/>
      <c r="FSS50" s="66"/>
      <c r="FSV50" s="66"/>
      <c r="FSY50" s="66"/>
      <c r="FTA50" s="66"/>
      <c r="FTC50" s="66"/>
      <c r="FTF50" s="66"/>
      <c r="FTI50" s="66"/>
      <c r="FTL50" s="66"/>
      <c r="FTP50" s="66"/>
      <c r="FTS50" s="66"/>
      <c r="FTV50" s="66"/>
      <c r="FUD50" s="66"/>
      <c r="FUP50" s="66"/>
      <c r="FUQ50" s="66"/>
      <c r="FUR50" s="66"/>
      <c r="FUS50" s="66"/>
      <c r="FUT50" s="66"/>
      <c r="FUU50" s="66"/>
      <c r="FUV50" s="66"/>
      <c r="FUW50" s="66"/>
      <c r="FUX50" s="66"/>
      <c r="FUY50" s="66"/>
      <c r="FUZ50" s="66"/>
      <c r="FVA50" s="66"/>
      <c r="FVB50" s="66"/>
      <c r="FVC50" s="66"/>
      <c r="FVD50" s="66"/>
      <c r="FVE50" s="66"/>
      <c r="FVF50" s="66"/>
      <c r="FVG50" s="66"/>
      <c r="FVH50" s="66"/>
      <c r="FVI50" s="66"/>
      <c r="FVJ50" s="66"/>
      <c r="FVK50" s="66"/>
      <c r="FVL50" s="66"/>
      <c r="FVM50" s="66"/>
      <c r="FVN50" s="66"/>
      <c r="FVO50" s="66"/>
      <c r="FVQ50" s="66"/>
      <c r="FVR50" s="66"/>
      <c r="FVS50" s="66"/>
      <c r="FVT50" s="66"/>
      <c r="FVU50" s="66"/>
      <c r="FVV50" s="66"/>
      <c r="FVW50" s="66"/>
      <c r="FVX50" s="66"/>
      <c r="FVY50" s="66"/>
      <c r="FVZ50" s="66"/>
      <c r="FWA50" s="66"/>
      <c r="FWB50" s="66"/>
      <c r="FWC50" s="66"/>
      <c r="FWF50" s="66"/>
      <c r="FWI50" s="66"/>
      <c r="FWL50" s="66"/>
      <c r="FWO50" s="66"/>
      <c r="FWR50" s="66"/>
      <c r="FWU50" s="66"/>
      <c r="FXD50" s="66"/>
      <c r="FXG50" s="66"/>
      <c r="FXJ50" s="66"/>
      <c r="FXM50" s="66"/>
      <c r="FXV50" s="66"/>
      <c r="FYB50" s="66"/>
      <c r="FYE50" s="66"/>
      <c r="FYH50" s="66"/>
      <c r="FYK50" s="66"/>
      <c r="FYQ50" s="66"/>
      <c r="FYZ50" s="66"/>
      <c r="FZB50" s="66"/>
      <c r="FZC50" s="66"/>
      <c r="FZE50" s="66"/>
      <c r="FZH50" s="66"/>
      <c r="FZK50" s="66"/>
      <c r="FZN50" s="66"/>
      <c r="FZQ50" s="66"/>
      <c r="FZT50" s="66"/>
      <c r="FZV50" s="66"/>
      <c r="FZX50" s="66"/>
      <c r="GAA50" s="66"/>
      <c r="GAD50" s="66"/>
      <c r="GAG50" s="66"/>
      <c r="GAJ50" s="66"/>
      <c r="GAM50" s="66"/>
      <c r="GAP50" s="66"/>
      <c r="GAS50" s="66"/>
      <c r="GAU50" s="66"/>
      <c r="GAX50" s="66"/>
      <c r="GBD50" s="66"/>
      <c r="GBJ50" s="66"/>
      <c r="GBM50" s="66"/>
      <c r="GBO50" s="66"/>
      <c r="GBQ50" s="66"/>
      <c r="GBR50" s="66"/>
      <c r="GBS50" s="66"/>
      <c r="GBT50" s="66"/>
      <c r="GBU50" s="66"/>
      <c r="GBV50" s="66"/>
      <c r="GCN50" s="66"/>
      <c r="GCO50" s="66"/>
      <c r="GCR50" s="66"/>
      <c r="GCU50" s="66"/>
      <c r="GCW50" s="66"/>
      <c r="GCY50" s="66"/>
      <c r="GDB50" s="66"/>
      <c r="GDE50" s="66"/>
      <c r="GDH50" s="66"/>
      <c r="GDL50" s="66"/>
      <c r="GDO50" s="66"/>
      <c r="GDR50" s="66"/>
      <c r="GDZ50" s="66"/>
      <c r="GEL50" s="66"/>
      <c r="GEM50" s="66"/>
      <c r="GEN50" s="66"/>
      <c r="GEO50" s="66"/>
      <c r="GEP50" s="66"/>
      <c r="GEQ50" s="66"/>
      <c r="GER50" s="66"/>
      <c r="GES50" s="66"/>
      <c r="GET50" s="66"/>
      <c r="GEU50" s="66"/>
      <c r="GEV50" s="66"/>
      <c r="GEW50" s="66"/>
      <c r="GEX50" s="66"/>
      <c r="GEY50" s="66"/>
      <c r="GEZ50" s="66"/>
      <c r="GFA50" s="66"/>
      <c r="GFB50" s="66"/>
      <c r="GFC50" s="66"/>
      <c r="GFD50" s="66"/>
      <c r="GFE50" s="66"/>
      <c r="GFF50" s="66"/>
      <c r="GFG50" s="66"/>
      <c r="GFH50" s="66"/>
      <c r="GFI50" s="66"/>
      <c r="GFJ50" s="66"/>
      <c r="GFK50" s="66"/>
      <c r="GFM50" s="66"/>
      <c r="GFN50" s="66"/>
      <c r="GFO50" s="66"/>
      <c r="GFP50" s="66"/>
      <c r="GFQ50" s="66"/>
      <c r="GFR50" s="66"/>
      <c r="GFS50" s="66"/>
      <c r="GFT50" s="66"/>
      <c r="GFU50" s="66"/>
      <c r="GFV50" s="66"/>
      <c r="GFW50" s="66"/>
      <c r="GFX50" s="66"/>
      <c r="GFY50" s="66"/>
      <c r="GGB50" s="66"/>
      <c r="GGE50" s="66"/>
      <c r="GGH50" s="66"/>
      <c r="GGK50" s="66"/>
      <c r="GGN50" s="66"/>
      <c r="GGQ50" s="66"/>
      <c r="GGZ50" s="66"/>
      <c r="GHC50" s="66"/>
      <c r="GHF50" s="66"/>
      <c r="GHI50" s="66"/>
      <c r="GHR50" s="66"/>
      <c r="GHX50" s="66"/>
      <c r="GIA50" s="66"/>
      <c r="GID50" s="66"/>
      <c r="GIG50" s="66"/>
      <c r="GIM50" s="66"/>
      <c r="GIV50" s="66"/>
      <c r="GIX50" s="66"/>
      <c r="GIY50" s="66"/>
      <c r="GJA50" s="66"/>
      <c r="GJD50" s="66"/>
      <c r="GJG50" s="66"/>
      <c r="GJJ50" s="66"/>
      <c r="GJM50" s="66"/>
      <c r="GJP50" s="66"/>
      <c r="GJR50" s="66"/>
      <c r="GJT50" s="66"/>
      <c r="GJW50" s="66"/>
      <c r="GJZ50" s="66"/>
      <c r="GKC50" s="66"/>
      <c r="GKF50" s="66"/>
      <c r="GKI50" s="66"/>
      <c r="GKL50" s="66"/>
      <c r="GKO50" s="66"/>
      <c r="GKQ50" s="66"/>
      <c r="GKT50" s="66"/>
      <c r="GKZ50" s="66"/>
      <c r="GLF50" s="66"/>
      <c r="GLI50" s="66"/>
      <c r="GLK50" s="66"/>
      <c r="GLM50" s="66"/>
      <c r="GLN50" s="66"/>
      <c r="GLO50" s="66"/>
      <c r="GLP50" s="66"/>
      <c r="GLQ50" s="66"/>
      <c r="GLR50" s="66"/>
      <c r="GMJ50" s="66"/>
      <c r="GMK50" s="66"/>
      <c r="GMN50" s="66"/>
      <c r="GMQ50" s="66"/>
      <c r="GMS50" s="66"/>
      <c r="GMU50" s="66"/>
      <c r="GMX50" s="66"/>
      <c r="GNA50" s="66"/>
      <c r="GND50" s="66"/>
      <c r="GNH50" s="66"/>
      <c r="GNK50" s="66"/>
      <c r="GNN50" s="66"/>
      <c r="GNV50" s="66"/>
      <c r="GOH50" s="66"/>
      <c r="GOI50" s="66"/>
      <c r="GOJ50" s="66"/>
      <c r="GOK50" s="66"/>
      <c r="GOL50" s="66"/>
      <c r="GOM50" s="66"/>
      <c r="GON50" s="66"/>
      <c r="GOO50" s="66"/>
      <c r="GOP50" s="66"/>
      <c r="GOQ50" s="66"/>
      <c r="GOR50" s="66"/>
      <c r="GOS50" s="66"/>
      <c r="GOT50" s="66"/>
      <c r="GOU50" s="66"/>
      <c r="GOV50" s="66"/>
      <c r="GOW50" s="66"/>
      <c r="GOX50" s="66"/>
      <c r="GOY50" s="66"/>
      <c r="GOZ50" s="66"/>
      <c r="GPA50" s="66"/>
      <c r="GPB50" s="66"/>
      <c r="GPC50" s="66"/>
      <c r="GPD50" s="66"/>
      <c r="GPE50" s="66"/>
      <c r="GPF50" s="66"/>
      <c r="GPG50" s="66"/>
      <c r="GPI50" s="66"/>
      <c r="GPJ50" s="66"/>
      <c r="GPK50" s="66"/>
      <c r="GPL50" s="66"/>
      <c r="GPM50" s="66"/>
      <c r="GPN50" s="66"/>
      <c r="GPO50" s="66"/>
      <c r="GPP50" s="66"/>
      <c r="GPQ50" s="66"/>
      <c r="GPR50" s="66"/>
      <c r="GPS50" s="66"/>
      <c r="GPT50" s="66"/>
      <c r="GPU50" s="66"/>
      <c r="GPX50" s="66"/>
      <c r="GQA50" s="66"/>
      <c r="GQD50" s="66"/>
      <c r="GQG50" s="66"/>
      <c r="GQJ50" s="66"/>
      <c r="GQM50" s="66"/>
      <c r="GQV50" s="66"/>
      <c r="GQY50" s="66"/>
      <c r="GRB50" s="66"/>
      <c r="GRE50" s="66"/>
      <c r="GRN50" s="66"/>
      <c r="GRT50" s="66"/>
      <c r="GRW50" s="66"/>
      <c r="GRZ50" s="66"/>
      <c r="GSC50" s="66"/>
      <c r="GSI50" s="66"/>
      <c r="GSR50" s="66"/>
      <c r="GST50" s="66"/>
      <c r="GSU50" s="66"/>
      <c r="GSW50" s="66"/>
      <c r="GSZ50" s="66"/>
      <c r="GTC50" s="66"/>
      <c r="GTF50" s="66"/>
      <c r="GTI50" s="66"/>
      <c r="GTL50" s="66"/>
      <c r="GTN50" s="66"/>
      <c r="GTP50" s="66"/>
      <c r="GTS50" s="66"/>
      <c r="GTV50" s="66"/>
      <c r="GTY50" s="66"/>
      <c r="GUB50" s="66"/>
      <c r="GUE50" s="66"/>
      <c r="GUH50" s="66"/>
      <c r="GUK50" s="66"/>
      <c r="GUM50" s="66"/>
      <c r="GUP50" s="66"/>
      <c r="GUV50" s="66"/>
      <c r="GVB50" s="66"/>
      <c r="GVE50" s="66"/>
      <c r="GVG50" s="66"/>
      <c r="GVI50" s="66"/>
      <c r="GVJ50" s="66"/>
      <c r="GVK50" s="66"/>
      <c r="GVL50" s="66"/>
      <c r="GVM50" s="66"/>
      <c r="GVN50" s="66"/>
      <c r="GWF50" s="66"/>
      <c r="GWG50" s="66"/>
      <c r="GWJ50" s="66"/>
      <c r="GWM50" s="66"/>
      <c r="GWO50" s="66"/>
      <c r="GWQ50" s="66"/>
      <c r="GWT50" s="66"/>
      <c r="GWW50" s="66"/>
      <c r="GWZ50" s="66"/>
      <c r="GXD50" s="66"/>
      <c r="GXG50" s="66"/>
      <c r="GXJ50" s="66"/>
      <c r="GXR50" s="66"/>
      <c r="GYD50" s="66"/>
      <c r="GYE50" s="66"/>
      <c r="GYF50" s="66"/>
      <c r="GYG50" s="66"/>
      <c r="GYH50" s="66"/>
      <c r="GYI50" s="66"/>
      <c r="GYJ50" s="66"/>
      <c r="GYK50" s="66"/>
      <c r="GYL50" s="66"/>
      <c r="GYM50" s="66"/>
      <c r="GYN50" s="66"/>
      <c r="GYO50" s="66"/>
      <c r="GYP50" s="66"/>
      <c r="GYQ50" s="66"/>
      <c r="GYR50" s="66"/>
      <c r="GYS50" s="66"/>
      <c r="GYT50" s="66"/>
      <c r="GYU50" s="66"/>
      <c r="GYV50" s="66"/>
      <c r="GYW50" s="66"/>
      <c r="GYX50" s="66"/>
      <c r="GYY50" s="66"/>
      <c r="GYZ50" s="66"/>
      <c r="GZA50" s="66"/>
      <c r="GZB50" s="66"/>
      <c r="GZC50" s="66"/>
      <c r="GZE50" s="66"/>
      <c r="GZF50" s="66"/>
      <c r="GZG50" s="66"/>
      <c r="GZH50" s="66"/>
      <c r="GZI50" s="66"/>
      <c r="GZJ50" s="66"/>
      <c r="GZK50" s="66"/>
      <c r="GZL50" s="66"/>
      <c r="GZM50" s="66"/>
      <c r="GZN50" s="66"/>
      <c r="GZO50" s="66"/>
      <c r="GZP50" s="66"/>
      <c r="GZQ50" s="66"/>
      <c r="GZT50" s="66"/>
      <c r="GZW50" s="66"/>
      <c r="GZZ50" s="66"/>
      <c r="HAC50" s="66"/>
      <c r="HAF50" s="66"/>
      <c r="HAI50" s="66"/>
      <c r="HAR50" s="66"/>
      <c r="HAU50" s="66"/>
      <c r="HAX50" s="66"/>
      <c r="HBA50" s="66"/>
      <c r="HBJ50" s="66"/>
      <c r="HBP50" s="66"/>
      <c r="HBS50" s="66"/>
      <c r="HBV50" s="66"/>
      <c r="HBY50" s="66"/>
      <c r="HCE50" s="66"/>
      <c r="HCN50" s="66"/>
      <c r="HCP50" s="66"/>
      <c r="HCQ50" s="66"/>
      <c r="HCS50" s="66"/>
      <c r="HCV50" s="66"/>
      <c r="HCY50" s="66"/>
      <c r="HDB50" s="66"/>
      <c r="HDE50" s="66"/>
      <c r="HDH50" s="66"/>
      <c r="HDJ50" s="66"/>
      <c r="HDL50" s="66"/>
      <c r="HDO50" s="66"/>
      <c r="HDR50" s="66"/>
      <c r="HDU50" s="66"/>
      <c r="HDX50" s="66"/>
      <c r="HEA50" s="66"/>
      <c r="HED50" s="66"/>
      <c r="HEG50" s="66"/>
      <c r="HEI50" s="66"/>
      <c r="HEL50" s="66"/>
      <c r="HER50" s="66"/>
      <c r="HEX50" s="66"/>
      <c r="HFA50" s="66"/>
      <c r="HFC50" s="66"/>
      <c r="HFE50" s="66"/>
      <c r="HFF50" s="66"/>
      <c r="HFG50" s="66"/>
      <c r="HFH50" s="66"/>
      <c r="HFI50" s="66"/>
      <c r="HFJ50" s="66"/>
      <c r="HGB50" s="66"/>
      <c r="HGC50" s="66"/>
      <c r="HGF50" s="66"/>
      <c r="HGI50" s="66"/>
      <c r="HGK50" s="66"/>
      <c r="HGM50" s="66"/>
      <c r="HGP50" s="66"/>
      <c r="HGS50" s="66"/>
      <c r="HGV50" s="66"/>
      <c r="HGZ50" s="66"/>
      <c r="HHC50" s="66"/>
      <c r="HHF50" s="66"/>
      <c r="HHN50" s="66"/>
      <c r="HHZ50" s="66"/>
      <c r="HIA50" s="66"/>
      <c r="HIB50" s="66"/>
      <c r="HIC50" s="66"/>
      <c r="HID50" s="66"/>
      <c r="HIE50" s="66"/>
      <c r="HIF50" s="66"/>
      <c r="HIG50" s="66"/>
      <c r="HIH50" s="66"/>
      <c r="HII50" s="66"/>
      <c r="HIJ50" s="66"/>
      <c r="HIK50" s="66"/>
      <c r="HIL50" s="66"/>
      <c r="HIM50" s="66"/>
      <c r="HIN50" s="66"/>
      <c r="HIO50" s="66"/>
      <c r="HIP50" s="66"/>
      <c r="HIQ50" s="66"/>
      <c r="HIR50" s="66"/>
      <c r="HIS50" s="66"/>
      <c r="HIT50" s="66"/>
      <c r="HIU50" s="66"/>
      <c r="HIV50" s="66"/>
      <c r="HIW50" s="66"/>
      <c r="HIX50" s="66"/>
      <c r="HIY50" s="66"/>
      <c r="HJA50" s="66"/>
      <c r="HJB50" s="66"/>
      <c r="HJC50" s="66"/>
      <c r="HJD50" s="66"/>
      <c r="HJE50" s="66"/>
      <c r="HJF50" s="66"/>
      <c r="HJG50" s="66"/>
      <c r="HJH50" s="66"/>
      <c r="HJI50" s="66"/>
      <c r="HJJ50" s="66"/>
      <c r="HJK50" s="66"/>
      <c r="HJL50" s="66"/>
      <c r="HJM50" s="66"/>
      <c r="HJP50" s="66"/>
      <c r="HJS50" s="66"/>
      <c r="HJV50" s="66"/>
      <c r="HJY50" s="66"/>
      <c r="HKB50" s="66"/>
      <c r="HKE50" s="66"/>
      <c r="HKN50" s="66"/>
      <c r="HKQ50" s="66"/>
      <c r="HKT50" s="66"/>
      <c r="HKW50" s="66"/>
      <c r="HLF50" s="66"/>
      <c r="HLL50" s="66"/>
      <c r="HLO50" s="66"/>
      <c r="HLR50" s="66"/>
      <c r="HLU50" s="66"/>
      <c r="HMA50" s="66"/>
      <c r="HMJ50" s="66"/>
      <c r="HML50" s="66"/>
      <c r="HMM50" s="66"/>
      <c r="HMO50" s="66"/>
      <c r="HMR50" s="66"/>
      <c r="HMU50" s="66"/>
      <c r="HMX50" s="66"/>
      <c r="HNA50" s="66"/>
      <c r="HND50" s="66"/>
      <c r="HNF50" s="66"/>
      <c r="HNH50" s="66"/>
      <c r="HNK50" s="66"/>
      <c r="HNN50" s="66"/>
      <c r="HNQ50" s="66"/>
      <c r="HNT50" s="66"/>
      <c r="HNW50" s="66"/>
      <c r="HNZ50" s="66"/>
      <c r="HOC50" s="66"/>
      <c r="HOE50" s="66"/>
      <c r="HOH50" s="66"/>
      <c r="HON50" s="66"/>
      <c r="HOT50" s="66"/>
      <c r="HOW50" s="66"/>
      <c r="HOY50" s="66"/>
      <c r="HPA50" s="66"/>
      <c r="HPB50" s="66"/>
      <c r="HPC50" s="66"/>
      <c r="HPD50" s="66"/>
      <c r="HPE50" s="66"/>
      <c r="HPF50" s="66"/>
      <c r="HPX50" s="66"/>
      <c r="HPY50" s="66"/>
      <c r="HQB50" s="66"/>
      <c r="HQE50" s="66"/>
      <c r="HQG50" s="66"/>
      <c r="HQI50" s="66"/>
      <c r="HQL50" s="66"/>
      <c r="HQO50" s="66"/>
      <c r="HQR50" s="66"/>
      <c r="HQV50" s="66"/>
      <c r="HQY50" s="66"/>
      <c r="HRB50" s="66"/>
      <c r="HRJ50" s="66"/>
      <c r="HRV50" s="66"/>
      <c r="HRW50" s="66"/>
      <c r="HRX50" s="66"/>
      <c r="HRY50" s="66"/>
      <c r="HRZ50" s="66"/>
      <c r="HSA50" s="66"/>
      <c r="HSB50" s="66"/>
      <c r="HSC50" s="66"/>
      <c r="HSD50" s="66"/>
      <c r="HSE50" s="66"/>
      <c r="HSF50" s="66"/>
      <c r="HSG50" s="66"/>
      <c r="HSH50" s="66"/>
      <c r="HSI50" s="66"/>
      <c r="HSJ50" s="66"/>
      <c r="HSK50" s="66"/>
      <c r="HSL50" s="66"/>
      <c r="HSM50" s="66"/>
      <c r="HSN50" s="66"/>
      <c r="HSO50" s="66"/>
      <c r="HSP50" s="66"/>
      <c r="HSQ50" s="66"/>
      <c r="HSR50" s="66"/>
      <c r="HSS50" s="66"/>
      <c r="HST50" s="66"/>
      <c r="HSU50" s="66"/>
      <c r="HSW50" s="66"/>
      <c r="HSX50" s="66"/>
      <c r="HSY50" s="66"/>
      <c r="HSZ50" s="66"/>
      <c r="HTA50" s="66"/>
      <c r="HTB50" s="66"/>
      <c r="HTC50" s="66"/>
      <c r="HTD50" s="66"/>
      <c r="HTE50" s="66"/>
      <c r="HTF50" s="66"/>
      <c r="HTG50" s="66"/>
      <c r="HTH50" s="66"/>
      <c r="HTI50" s="66"/>
      <c r="HTL50" s="66"/>
      <c r="HTO50" s="66"/>
      <c r="HTR50" s="66"/>
      <c r="HTU50" s="66"/>
      <c r="HTX50" s="66"/>
      <c r="HUA50" s="66"/>
      <c r="HUJ50" s="66"/>
      <c r="HUM50" s="66"/>
      <c r="HUP50" s="66"/>
      <c r="HUS50" s="66"/>
      <c r="HVB50" s="66"/>
      <c r="HVH50" s="66"/>
      <c r="HVK50" s="66"/>
      <c r="HVN50" s="66"/>
      <c r="HVQ50" s="66"/>
      <c r="HVW50" s="66"/>
      <c r="HWF50" s="66"/>
      <c r="HWH50" s="66"/>
      <c r="HWI50" s="66"/>
      <c r="HWK50" s="66"/>
      <c r="HWN50" s="66"/>
      <c r="HWQ50" s="66"/>
      <c r="HWT50" s="66"/>
      <c r="HWW50" s="66"/>
      <c r="HWZ50" s="66"/>
      <c r="HXB50" s="66"/>
      <c r="HXD50" s="66"/>
      <c r="HXG50" s="66"/>
      <c r="HXJ50" s="66"/>
      <c r="HXM50" s="66"/>
      <c r="HXP50" s="66"/>
      <c r="HXS50" s="66"/>
      <c r="HXV50" s="66"/>
      <c r="HXY50" s="66"/>
      <c r="HYA50" s="66"/>
      <c r="HYD50" s="66"/>
      <c r="HYJ50" s="66"/>
      <c r="HYP50" s="66"/>
      <c r="HYS50" s="66"/>
      <c r="HYU50" s="66"/>
      <c r="HYW50" s="66"/>
      <c r="HYX50" s="66"/>
      <c r="HYY50" s="66"/>
      <c r="HYZ50" s="66"/>
      <c r="HZA50" s="66"/>
      <c r="HZB50" s="66"/>
      <c r="HZT50" s="66"/>
      <c r="HZU50" s="66"/>
      <c r="HZX50" s="66"/>
      <c r="IAA50" s="66"/>
      <c r="IAC50" s="66"/>
      <c r="IAE50" s="66"/>
      <c r="IAH50" s="66"/>
      <c r="IAK50" s="66"/>
      <c r="IAN50" s="66"/>
      <c r="IAR50" s="66"/>
      <c r="IAU50" s="66"/>
      <c r="IAX50" s="66"/>
      <c r="IBF50" s="66"/>
      <c r="IBR50" s="66"/>
      <c r="IBS50" s="66"/>
      <c r="IBT50" s="66"/>
      <c r="IBU50" s="66"/>
      <c r="IBV50" s="66"/>
      <c r="IBW50" s="66"/>
      <c r="IBX50" s="66"/>
      <c r="IBY50" s="66"/>
      <c r="IBZ50" s="66"/>
      <c r="ICA50" s="66"/>
      <c r="ICB50" s="66"/>
      <c r="ICC50" s="66"/>
      <c r="ICD50" s="66"/>
      <c r="ICE50" s="66"/>
      <c r="ICF50" s="66"/>
      <c r="ICG50" s="66"/>
      <c r="ICH50" s="66"/>
      <c r="ICI50" s="66"/>
      <c r="ICJ50" s="66"/>
      <c r="ICK50" s="66"/>
      <c r="ICL50" s="66"/>
      <c r="ICM50" s="66"/>
      <c r="ICN50" s="66"/>
      <c r="ICO50" s="66"/>
      <c r="ICP50" s="66"/>
      <c r="ICQ50" s="66"/>
      <c r="ICS50" s="66"/>
      <c r="ICT50" s="66"/>
      <c r="ICU50" s="66"/>
      <c r="ICV50" s="66"/>
      <c r="ICW50" s="66"/>
      <c r="ICX50" s="66"/>
      <c r="ICY50" s="66"/>
      <c r="ICZ50" s="66"/>
      <c r="IDA50" s="66"/>
      <c r="IDB50" s="66"/>
      <c r="IDC50" s="66"/>
      <c r="IDD50" s="66"/>
      <c r="IDE50" s="66"/>
      <c r="IDH50" s="66"/>
      <c r="IDK50" s="66"/>
      <c r="IDN50" s="66"/>
      <c r="IDQ50" s="66"/>
      <c r="IDT50" s="66"/>
      <c r="IDW50" s="66"/>
      <c r="IEF50" s="66"/>
      <c r="IEI50" s="66"/>
      <c r="IEL50" s="66"/>
      <c r="IEO50" s="66"/>
      <c r="IEX50" s="66"/>
      <c r="IFD50" s="66"/>
      <c r="IFG50" s="66"/>
      <c r="IFJ50" s="66"/>
      <c r="IFM50" s="66"/>
      <c r="IFS50" s="66"/>
      <c r="IGB50" s="66"/>
      <c r="IGD50" s="66"/>
      <c r="IGE50" s="66"/>
      <c r="IGG50" s="66"/>
      <c r="IGJ50" s="66"/>
      <c r="IGM50" s="66"/>
      <c r="IGP50" s="66"/>
      <c r="IGS50" s="66"/>
      <c r="IGV50" s="66"/>
      <c r="IGX50" s="66"/>
      <c r="IGZ50" s="66"/>
      <c r="IHC50" s="66"/>
      <c r="IHF50" s="66"/>
      <c r="IHI50" s="66"/>
      <c r="IHL50" s="66"/>
      <c r="IHO50" s="66"/>
      <c r="IHR50" s="66"/>
      <c r="IHU50" s="66"/>
      <c r="IHW50" s="66"/>
      <c r="IHZ50" s="66"/>
      <c r="IIF50" s="66"/>
      <c r="IIL50" s="66"/>
      <c r="IIO50" s="66"/>
      <c r="IIQ50" s="66"/>
      <c r="IIS50" s="66"/>
      <c r="IIT50" s="66"/>
      <c r="IIU50" s="66"/>
      <c r="IIV50" s="66"/>
      <c r="IIW50" s="66"/>
      <c r="IIX50" s="66"/>
      <c r="IJP50" s="66"/>
      <c r="IJQ50" s="66"/>
      <c r="IJT50" s="66"/>
      <c r="IJW50" s="66"/>
      <c r="IJY50" s="66"/>
      <c r="IKA50" s="66"/>
      <c r="IKD50" s="66"/>
      <c r="IKG50" s="66"/>
      <c r="IKJ50" s="66"/>
      <c r="IKN50" s="66"/>
      <c r="IKQ50" s="66"/>
      <c r="IKT50" s="66"/>
      <c r="ILB50" s="66"/>
      <c r="ILN50" s="66"/>
      <c r="ILO50" s="66"/>
      <c r="ILP50" s="66"/>
      <c r="ILQ50" s="66"/>
      <c r="ILR50" s="66"/>
      <c r="ILS50" s="66"/>
      <c r="ILT50" s="66"/>
      <c r="ILU50" s="66"/>
      <c r="ILV50" s="66"/>
      <c r="ILW50" s="66"/>
      <c r="ILX50" s="66"/>
      <c r="ILY50" s="66"/>
      <c r="ILZ50" s="66"/>
      <c r="IMA50" s="66"/>
      <c r="IMB50" s="66"/>
      <c r="IMC50" s="66"/>
      <c r="IMD50" s="66"/>
      <c r="IME50" s="66"/>
      <c r="IMF50" s="66"/>
      <c r="IMG50" s="66"/>
      <c r="IMH50" s="66"/>
      <c r="IMI50" s="66"/>
      <c r="IMJ50" s="66"/>
      <c r="IMK50" s="66"/>
      <c r="IML50" s="66"/>
      <c r="IMM50" s="66"/>
      <c r="IMO50" s="66"/>
      <c r="IMP50" s="66"/>
      <c r="IMQ50" s="66"/>
      <c r="IMR50" s="66"/>
      <c r="IMS50" s="66"/>
      <c r="IMT50" s="66"/>
      <c r="IMU50" s="66"/>
      <c r="IMV50" s="66"/>
      <c r="IMW50" s="66"/>
      <c r="IMX50" s="66"/>
      <c r="IMY50" s="66"/>
      <c r="IMZ50" s="66"/>
      <c r="INA50" s="66"/>
      <c r="IND50" s="66"/>
      <c r="ING50" s="66"/>
      <c r="INJ50" s="66"/>
      <c r="INM50" s="66"/>
      <c r="INP50" s="66"/>
      <c r="INS50" s="66"/>
      <c r="IOB50" s="66"/>
      <c r="IOE50" s="66"/>
      <c r="IOH50" s="66"/>
      <c r="IOK50" s="66"/>
      <c r="IOT50" s="66"/>
      <c r="IOZ50" s="66"/>
      <c r="IPC50" s="66"/>
      <c r="IPF50" s="66"/>
      <c r="IPI50" s="66"/>
      <c r="IPO50" s="66"/>
      <c r="IPX50" s="66"/>
      <c r="IPZ50" s="66"/>
      <c r="IQA50" s="66"/>
      <c r="IQC50" s="66"/>
      <c r="IQF50" s="66"/>
      <c r="IQI50" s="66"/>
      <c r="IQL50" s="66"/>
      <c r="IQO50" s="66"/>
      <c r="IQR50" s="66"/>
      <c r="IQT50" s="66"/>
      <c r="IQV50" s="66"/>
      <c r="IQY50" s="66"/>
      <c r="IRB50" s="66"/>
      <c r="IRE50" s="66"/>
      <c r="IRH50" s="66"/>
      <c r="IRK50" s="66"/>
      <c r="IRN50" s="66"/>
      <c r="IRQ50" s="66"/>
      <c r="IRS50" s="66"/>
      <c r="IRV50" s="66"/>
      <c r="ISB50" s="66"/>
      <c r="ISH50" s="66"/>
      <c r="ISK50" s="66"/>
      <c r="ISM50" s="66"/>
      <c r="ISO50" s="66"/>
      <c r="ISP50" s="66"/>
      <c r="ISQ50" s="66"/>
      <c r="ISR50" s="66"/>
      <c r="ISS50" s="66"/>
      <c r="IST50" s="66"/>
      <c r="ITL50" s="66"/>
      <c r="ITM50" s="66"/>
      <c r="ITP50" s="66"/>
      <c r="ITS50" s="66"/>
      <c r="ITU50" s="66"/>
      <c r="ITW50" s="66"/>
      <c r="ITZ50" s="66"/>
      <c r="IUC50" s="66"/>
      <c r="IUF50" s="66"/>
      <c r="IUJ50" s="66"/>
      <c r="IUM50" s="66"/>
      <c r="IUP50" s="66"/>
      <c r="IUX50" s="66"/>
      <c r="IVJ50" s="66"/>
      <c r="IVK50" s="66"/>
      <c r="IVL50" s="66"/>
      <c r="IVM50" s="66"/>
      <c r="IVN50" s="66"/>
      <c r="IVO50" s="66"/>
      <c r="IVP50" s="66"/>
      <c r="IVQ50" s="66"/>
      <c r="IVR50" s="66"/>
      <c r="IVS50" s="66"/>
      <c r="IVT50" s="66"/>
      <c r="IVU50" s="66"/>
      <c r="IVV50" s="66"/>
      <c r="IVW50" s="66"/>
      <c r="IVX50" s="66"/>
      <c r="IVY50" s="66"/>
      <c r="IVZ50" s="66"/>
      <c r="IWA50" s="66"/>
      <c r="IWB50" s="66"/>
      <c r="IWC50" s="66"/>
      <c r="IWD50" s="66"/>
      <c r="IWE50" s="66"/>
      <c r="IWF50" s="66"/>
      <c r="IWG50" s="66"/>
      <c r="IWH50" s="66"/>
      <c r="IWI50" s="66"/>
      <c r="IWK50" s="66"/>
      <c r="IWL50" s="66"/>
      <c r="IWM50" s="66"/>
      <c r="IWN50" s="66"/>
      <c r="IWO50" s="66"/>
      <c r="IWP50" s="66"/>
      <c r="IWQ50" s="66"/>
      <c r="IWR50" s="66"/>
      <c r="IWS50" s="66"/>
      <c r="IWT50" s="66"/>
      <c r="IWU50" s="66"/>
      <c r="IWV50" s="66"/>
      <c r="IWW50" s="66"/>
      <c r="IWZ50" s="66"/>
      <c r="IXC50" s="66"/>
      <c r="IXF50" s="66"/>
      <c r="IXI50" s="66"/>
      <c r="IXL50" s="66"/>
      <c r="IXO50" s="66"/>
      <c r="IXX50" s="66"/>
      <c r="IYA50" s="66"/>
      <c r="IYD50" s="66"/>
      <c r="IYG50" s="66"/>
      <c r="IYP50" s="66"/>
      <c r="IYV50" s="66"/>
      <c r="IYY50" s="66"/>
      <c r="IZB50" s="66"/>
      <c r="IZE50" s="66"/>
      <c r="IZK50" s="66"/>
      <c r="IZT50" s="66"/>
      <c r="IZV50" s="66"/>
      <c r="IZW50" s="66"/>
      <c r="IZY50" s="66"/>
      <c r="JAB50" s="66"/>
      <c r="JAE50" s="66"/>
      <c r="JAH50" s="66"/>
      <c r="JAK50" s="66"/>
      <c r="JAN50" s="66"/>
      <c r="JAP50" s="66"/>
      <c r="JAR50" s="66"/>
      <c r="JAU50" s="66"/>
      <c r="JAX50" s="66"/>
      <c r="JBA50" s="66"/>
      <c r="JBD50" s="66"/>
      <c r="JBG50" s="66"/>
      <c r="JBJ50" s="66"/>
      <c r="JBM50" s="66"/>
      <c r="JBO50" s="66"/>
      <c r="JBR50" s="66"/>
      <c r="JBX50" s="66"/>
      <c r="JCD50" s="66"/>
      <c r="JCG50" s="66"/>
      <c r="JCI50" s="66"/>
      <c r="JCK50" s="66"/>
      <c r="JCL50" s="66"/>
      <c r="JCM50" s="66"/>
      <c r="JCN50" s="66"/>
      <c r="JCO50" s="66"/>
      <c r="JCP50" s="66"/>
      <c r="JDH50" s="66"/>
      <c r="JDI50" s="66"/>
      <c r="JDL50" s="66"/>
      <c r="JDO50" s="66"/>
      <c r="JDQ50" s="66"/>
      <c r="JDS50" s="66"/>
      <c r="JDV50" s="66"/>
      <c r="JDY50" s="66"/>
      <c r="JEB50" s="66"/>
      <c r="JEF50" s="66"/>
      <c r="JEI50" s="66"/>
      <c r="JEL50" s="66"/>
      <c r="JET50" s="66"/>
      <c r="JFF50" s="66"/>
      <c r="JFG50" s="66"/>
      <c r="JFH50" s="66"/>
      <c r="JFI50" s="66"/>
      <c r="JFJ50" s="66"/>
      <c r="JFK50" s="66"/>
      <c r="JFL50" s="66"/>
      <c r="JFM50" s="66"/>
      <c r="JFN50" s="66"/>
      <c r="JFO50" s="66"/>
      <c r="JFP50" s="66"/>
      <c r="JFQ50" s="66"/>
      <c r="JFR50" s="66"/>
      <c r="JFS50" s="66"/>
      <c r="JFT50" s="66"/>
      <c r="JFU50" s="66"/>
      <c r="JFV50" s="66"/>
      <c r="JFW50" s="66"/>
      <c r="JFX50" s="66"/>
      <c r="JFY50" s="66"/>
      <c r="JFZ50" s="66"/>
      <c r="JGA50" s="66"/>
      <c r="JGB50" s="66"/>
      <c r="JGC50" s="66"/>
      <c r="JGD50" s="66"/>
      <c r="JGE50" s="66"/>
      <c r="JGG50" s="66"/>
      <c r="JGH50" s="66"/>
      <c r="JGI50" s="66"/>
      <c r="JGJ50" s="66"/>
      <c r="JGK50" s="66"/>
      <c r="JGL50" s="66"/>
      <c r="JGM50" s="66"/>
      <c r="JGN50" s="66"/>
      <c r="JGO50" s="66"/>
      <c r="JGP50" s="66"/>
      <c r="JGQ50" s="66"/>
      <c r="JGR50" s="66"/>
      <c r="JGS50" s="66"/>
      <c r="JGV50" s="66"/>
      <c r="JGY50" s="66"/>
      <c r="JHB50" s="66"/>
      <c r="JHE50" s="66"/>
      <c r="JHH50" s="66"/>
      <c r="JHK50" s="66"/>
      <c r="JHT50" s="66"/>
      <c r="JHW50" s="66"/>
      <c r="JHZ50" s="66"/>
      <c r="JIC50" s="66"/>
      <c r="JIL50" s="66"/>
      <c r="JIR50" s="66"/>
      <c r="JIU50" s="66"/>
      <c r="JIX50" s="66"/>
      <c r="JJA50" s="66"/>
      <c r="JJG50" s="66"/>
      <c r="JJP50" s="66"/>
      <c r="JJR50" s="66"/>
      <c r="JJS50" s="66"/>
      <c r="JJU50" s="66"/>
      <c r="JJX50" s="66"/>
      <c r="JKA50" s="66"/>
      <c r="JKD50" s="66"/>
      <c r="JKG50" s="66"/>
      <c r="JKJ50" s="66"/>
      <c r="JKL50" s="66"/>
      <c r="JKN50" s="66"/>
      <c r="JKQ50" s="66"/>
      <c r="JKT50" s="66"/>
      <c r="JKW50" s="66"/>
      <c r="JKZ50" s="66"/>
      <c r="JLC50" s="66"/>
      <c r="JLF50" s="66"/>
      <c r="JLI50" s="66"/>
      <c r="JLK50" s="66"/>
      <c r="JLN50" s="66"/>
      <c r="JLT50" s="66"/>
      <c r="JLZ50" s="66"/>
      <c r="JMC50" s="66"/>
      <c r="JME50" s="66"/>
      <c r="JMG50" s="66"/>
      <c r="JMH50" s="66"/>
      <c r="JMI50" s="66"/>
      <c r="JMJ50" s="66"/>
      <c r="JMK50" s="66"/>
      <c r="JML50" s="66"/>
      <c r="JND50" s="66"/>
      <c r="JNE50" s="66"/>
      <c r="JNH50" s="66"/>
      <c r="JNK50" s="66"/>
      <c r="JNM50" s="66"/>
      <c r="JNO50" s="66"/>
      <c r="JNR50" s="66"/>
      <c r="JNU50" s="66"/>
      <c r="JNX50" s="66"/>
      <c r="JOB50" s="66"/>
      <c r="JOE50" s="66"/>
      <c r="JOH50" s="66"/>
      <c r="JOP50" s="66"/>
      <c r="JPB50" s="66"/>
      <c r="JPC50" s="66"/>
      <c r="JPD50" s="66"/>
      <c r="JPE50" s="66"/>
      <c r="JPF50" s="66"/>
      <c r="JPG50" s="66"/>
      <c r="JPH50" s="66"/>
      <c r="JPI50" s="66"/>
      <c r="JPJ50" s="66"/>
      <c r="JPK50" s="66"/>
      <c r="JPL50" s="66"/>
      <c r="JPM50" s="66"/>
      <c r="JPN50" s="66"/>
      <c r="JPO50" s="66"/>
      <c r="JPP50" s="66"/>
      <c r="JPQ50" s="66"/>
      <c r="JPR50" s="66"/>
      <c r="JPS50" s="66"/>
      <c r="JPT50" s="66"/>
      <c r="JPU50" s="66"/>
      <c r="JPV50" s="66"/>
      <c r="JPW50" s="66"/>
      <c r="JPX50" s="66"/>
      <c r="JPY50" s="66"/>
      <c r="JPZ50" s="66"/>
      <c r="JQA50" s="66"/>
      <c r="JQC50" s="66"/>
      <c r="JQD50" s="66"/>
      <c r="JQE50" s="66"/>
      <c r="JQF50" s="66"/>
      <c r="JQG50" s="66"/>
      <c r="JQH50" s="66"/>
      <c r="JQI50" s="66"/>
      <c r="JQJ50" s="66"/>
      <c r="JQK50" s="66"/>
      <c r="JQL50" s="66"/>
      <c r="JQM50" s="66"/>
      <c r="JQN50" s="66"/>
      <c r="JQO50" s="66"/>
      <c r="JQR50" s="66"/>
      <c r="JQU50" s="66"/>
      <c r="JQX50" s="66"/>
      <c r="JRA50" s="66"/>
      <c r="JRD50" s="66"/>
      <c r="JRG50" s="66"/>
      <c r="JRP50" s="66"/>
      <c r="JRS50" s="66"/>
      <c r="JRV50" s="66"/>
      <c r="JRY50" s="66"/>
      <c r="JSH50" s="66"/>
      <c r="JSN50" s="66"/>
      <c r="JSQ50" s="66"/>
      <c r="JST50" s="66"/>
      <c r="JSW50" s="66"/>
      <c r="JTC50" s="66"/>
      <c r="JTL50" s="66"/>
      <c r="JTN50" s="66"/>
      <c r="JTO50" s="66"/>
      <c r="JTQ50" s="66"/>
      <c r="JTT50" s="66"/>
      <c r="JTW50" s="66"/>
      <c r="JTZ50" s="66"/>
      <c r="JUC50" s="66"/>
      <c r="JUF50" s="66"/>
      <c r="JUH50" s="66"/>
      <c r="JUJ50" s="66"/>
      <c r="JUM50" s="66"/>
      <c r="JUP50" s="66"/>
      <c r="JUS50" s="66"/>
      <c r="JUV50" s="66"/>
      <c r="JUY50" s="66"/>
      <c r="JVB50" s="66"/>
      <c r="JVE50" s="66"/>
      <c r="JVG50" s="66"/>
      <c r="JVJ50" s="66"/>
      <c r="JVP50" s="66"/>
      <c r="JVV50" s="66"/>
      <c r="JVY50" s="66"/>
      <c r="JWA50" s="66"/>
      <c r="JWC50" s="66"/>
      <c r="JWD50" s="66"/>
      <c r="JWE50" s="66"/>
      <c r="JWF50" s="66"/>
      <c r="JWG50" s="66"/>
      <c r="JWH50" s="66"/>
      <c r="JWZ50" s="66"/>
      <c r="JXA50" s="66"/>
      <c r="JXD50" s="66"/>
      <c r="JXG50" s="66"/>
      <c r="JXI50" s="66"/>
      <c r="JXK50" s="66"/>
      <c r="JXN50" s="66"/>
      <c r="JXQ50" s="66"/>
      <c r="JXT50" s="66"/>
      <c r="JXX50" s="66"/>
      <c r="JYA50" s="66"/>
      <c r="JYD50" s="66"/>
      <c r="JYL50" s="66"/>
      <c r="JYX50" s="66"/>
      <c r="JYY50" s="66"/>
      <c r="JYZ50" s="66"/>
      <c r="JZA50" s="66"/>
      <c r="JZB50" s="66"/>
      <c r="JZC50" s="66"/>
      <c r="JZD50" s="66"/>
      <c r="JZE50" s="66"/>
      <c r="JZF50" s="66"/>
      <c r="JZG50" s="66"/>
      <c r="JZH50" s="66"/>
      <c r="JZI50" s="66"/>
      <c r="JZJ50" s="66"/>
      <c r="JZK50" s="66"/>
      <c r="JZL50" s="66"/>
      <c r="JZM50" s="66"/>
      <c r="JZN50" s="66"/>
      <c r="JZO50" s="66"/>
      <c r="JZP50" s="66"/>
      <c r="JZQ50" s="66"/>
      <c r="JZR50" s="66"/>
      <c r="JZS50" s="66"/>
      <c r="JZT50" s="66"/>
      <c r="JZU50" s="66"/>
      <c r="JZV50" s="66"/>
      <c r="JZW50" s="66"/>
      <c r="JZY50" s="66"/>
      <c r="JZZ50" s="66"/>
      <c r="KAA50" s="66"/>
      <c r="KAB50" s="66"/>
      <c r="KAC50" s="66"/>
      <c r="KAD50" s="66"/>
      <c r="KAE50" s="66"/>
      <c r="KAF50" s="66"/>
      <c r="KAG50" s="66"/>
      <c r="KAH50" s="66"/>
      <c r="KAI50" s="66"/>
      <c r="KAJ50" s="66"/>
      <c r="KAK50" s="66"/>
      <c r="KAN50" s="66"/>
      <c r="KAQ50" s="66"/>
      <c r="KAT50" s="66"/>
      <c r="KAW50" s="66"/>
      <c r="KAZ50" s="66"/>
      <c r="KBC50" s="66"/>
      <c r="KBL50" s="66"/>
      <c r="KBO50" s="66"/>
      <c r="KBR50" s="66"/>
      <c r="KBU50" s="66"/>
      <c r="KCD50" s="66"/>
      <c r="KCJ50" s="66"/>
      <c r="KCM50" s="66"/>
      <c r="KCP50" s="66"/>
      <c r="KCS50" s="66"/>
      <c r="KCY50" s="66"/>
      <c r="KDH50" s="66"/>
      <c r="KDJ50" s="66"/>
      <c r="KDK50" s="66"/>
      <c r="KDM50" s="66"/>
      <c r="KDP50" s="66"/>
      <c r="KDS50" s="66"/>
      <c r="KDV50" s="66"/>
      <c r="KDY50" s="66"/>
      <c r="KEB50" s="66"/>
      <c r="KED50" s="66"/>
      <c r="KEF50" s="66"/>
      <c r="KEI50" s="66"/>
      <c r="KEL50" s="66"/>
      <c r="KEO50" s="66"/>
      <c r="KER50" s="66"/>
      <c r="KEU50" s="66"/>
      <c r="KEX50" s="66"/>
      <c r="KFA50" s="66"/>
      <c r="KFC50" s="66"/>
      <c r="KFF50" s="66"/>
      <c r="KFL50" s="66"/>
      <c r="KFR50" s="66"/>
      <c r="KFU50" s="66"/>
      <c r="KFW50" s="66"/>
      <c r="KFY50" s="66"/>
      <c r="KFZ50" s="66"/>
      <c r="KGA50" s="66"/>
      <c r="KGB50" s="66"/>
      <c r="KGC50" s="66"/>
      <c r="KGD50" s="66"/>
      <c r="KGV50" s="66"/>
      <c r="KGW50" s="66"/>
      <c r="KGZ50" s="66"/>
      <c r="KHC50" s="66"/>
      <c r="KHE50" s="66"/>
      <c r="KHG50" s="66"/>
      <c r="KHJ50" s="66"/>
      <c r="KHM50" s="66"/>
      <c r="KHP50" s="66"/>
      <c r="KHT50" s="66"/>
      <c r="KHW50" s="66"/>
      <c r="KHZ50" s="66"/>
      <c r="KIH50" s="66"/>
      <c r="KIT50" s="66"/>
      <c r="KIU50" s="66"/>
      <c r="KIV50" s="66"/>
      <c r="KIW50" s="66"/>
      <c r="KIX50" s="66"/>
      <c r="KIY50" s="66"/>
      <c r="KIZ50" s="66"/>
      <c r="KJA50" s="66"/>
      <c r="KJB50" s="66"/>
      <c r="KJC50" s="66"/>
      <c r="KJD50" s="66"/>
      <c r="KJE50" s="66"/>
      <c r="KJF50" s="66"/>
      <c r="KJG50" s="66"/>
      <c r="KJH50" s="66"/>
      <c r="KJI50" s="66"/>
      <c r="KJJ50" s="66"/>
      <c r="KJK50" s="66"/>
      <c r="KJL50" s="66"/>
      <c r="KJM50" s="66"/>
      <c r="KJN50" s="66"/>
      <c r="KJO50" s="66"/>
      <c r="KJP50" s="66"/>
      <c r="KJQ50" s="66"/>
      <c r="KJR50" s="66"/>
      <c r="KJS50" s="66"/>
      <c r="KJU50" s="66"/>
      <c r="KJV50" s="66"/>
      <c r="KJW50" s="66"/>
      <c r="KJX50" s="66"/>
      <c r="KJY50" s="66"/>
      <c r="KJZ50" s="66"/>
      <c r="KKA50" s="66"/>
      <c r="KKB50" s="66"/>
      <c r="KKC50" s="66"/>
      <c r="KKD50" s="66"/>
      <c r="KKE50" s="66"/>
      <c r="KKF50" s="66"/>
      <c r="KKG50" s="66"/>
      <c r="KKJ50" s="66"/>
      <c r="KKM50" s="66"/>
      <c r="KKP50" s="66"/>
      <c r="KKS50" s="66"/>
      <c r="KKV50" s="66"/>
      <c r="KKY50" s="66"/>
      <c r="KLH50" s="66"/>
      <c r="KLK50" s="66"/>
      <c r="KLN50" s="66"/>
      <c r="KLQ50" s="66"/>
      <c r="KLZ50" s="66"/>
      <c r="KMF50" s="66"/>
      <c r="KMI50" s="66"/>
      <c r="KML50" s="66"/>
      <c r="KMO50" s="66"/>
      <c r="KMU50" s="66"/>
      <c r="KND50" s="66"/>
      <c r="KNF50" s="66"/>
      <c r="KNG50" s="66"/>
      <c r="KNI50" s="66"/>
      <c r="KNL50" s="66"/>
      <c r="KNO50" s="66"/>
      <c r="KNR50" s="66"/>
      <c r="KNU50" s="66"/>
      <c r="KNX50" s="66"/>
      <c r="KNZ50" s="66"/>
      <c r="KOB50" s="66"/>
      <c r="KOE50" s="66"/>
      <c r="KOH50" s="66"/>
      <c r="KOK50" s="66"/>
      <c r="KON50" s="66"/>
      <c r="KOQ50" s="66"/>
      <c r="KOT50" s="66"/>
      <c r="KOW50" s="66"/>
      <c r="KOY50" s="66"/>
      <c r="KPB50" s="66"/>
      <c r="KPH50" s="66"/>
      <c r="KPN50" s="66"/>
      <c r="KPQ50" s="66"/>
      <c r="KPS50" s="66"/>
      <c r="KPU50" s="66"/>
      <c r="KPV50" s="66"/>
      <c r="KPW50" s="66"/>
      <c r="KPX50" s="66"/>
      <c r="KPY50" s="66"/>
      <c r="KPZ50" s="66"/>
      <c r="KQR50" s="66"/>
      <c r="KQS50" s="66"/>
      <c r="KQV50" s="66"/>
      <c r="KQY50" s="66"/>
      <c r="KRA50" s="66"/>
      <c r="KRC50" s="66"/>
      <c r="KRF50" s="66"/>
      <c r="KRI50" s="66"/>
      <c r="KRL50" s="66"/>
      <c r="KRP50" s="66"/>
      <c r="KRS50" s="66"/>
      <c r="KRV50" s="66"/>
      <c r="KSD50" s="66"/>
      <c r="KSP50" s="66"/>
      <c r="KSQ50" s="66"/>
      <c r="KSR50" s="66"/>
      <c r="KSS50" s="66"/>
      <c r="KST50" s="66"/>
      <c r="KSU50" s="66"/>
      <c r="KSV50" s="66"/>
      <c r="KSW50" s="66"/>
      <c r="KSX50" s="66"/>
      <c r="KSY50" s="66"/>
      <c r="KSZ50" s="66"/>
      <c r="KTA50" s="66"/>
      <c r="KTB50" s="66"/>
      <c r="KTC50" s="66"/>
      <c r="KTD50" s="66"/>
      <c r="KTE50" s="66"/>
      <c r="KTF50" s="66"/>
      <c r="KTG50" s="66"/>
      <c r="KTH50" s="66"/>
      <c r="KTI50" s="66"/>
      <c r="KTJ50" s="66"/>
      <c r="KTK50" s="66"/>
      <c r="KTL50" s="66"/>
      <c r="KTM50" s="66"/>
      <c r="KTN50" s="66"/>
      <c r="KTO50" s="66"/>
      <c r="KTQ50" s="66"/>
      <c r="KTR50" s="66"/>
      <c r="KTS50" s="66"/>
      <c r="KTT50" s="66"/>
      <c r="KTU50" s="66"/>
      <c r="KTV50" s="66"/>
      <c r="KTW50" s="66"/>
      <c r="KTX50" s="66"/>
      <c r="KTY50" s="66"/>
      <c r="KTZ50" s="66"/>
      <c r="KUA50" s="66"/>
      <c r="KUB50" s="66"/>
      <c r="KUC50" s="66"/>
      <c r="KUF50" s="66"/>
      <c r="KUI50" s="66"/>
      <c r="KUL50" s="66"/>
      <c r="KUO50" s="66"/>
      <c r="KUR50" s="66"/>
      <c r="KUU50" s="66"/>
      <c r="KVD50" s="66"/>
      <c r="KVG50" s="66"/>
      <c r="KVJ50" s="66"/>
      <c r="KVM50" s="66"/>
      <c r="KVV50" s="66"/>
      <c r="KWB50" s="66"/>
      <c r="KWE50" s="66"/>
      <c r="KWH50" s="66"/>
      <c r="KWK50" s="66"/>
      <c r="KWQ50" s="66"/>
      <c r="KWZ50" s="66"/>
      <c r="KXB50" s="66"/>
      <c r="KXC50" s="66"/>
      <c r="KXE50" s="66"/>
      <c r="KXH50" s="66"/>
      <c r="KXK50" s="66"/>
      <c r="KXN50" s="66"/>
      <c r="KXQ50" s="66"/>
      <c r="KXT50" s="66"/>
      <c r="KXV50" s="66"/>
      <c r="KXX50" s="66"/>
      <c r="KYA50" s="66"/>
      <c r="KYD50" s="66"/>
      <c r="KYG50" s="66"/>
      <c r="KYJ50" s="66"/>
      <c r="KYM50" s="66"/>
      <c r="KYP50" s="66"/>
      <c r="KYS50" s="66"/>
      <c r="KYU50" s="66"/>
      <c r="KYX50" s="66"/>
      <c r="KZD50" s="66"/>
      <c r="KZJ50" s="66"/>
      <c r="KZM50" s="66"/>
      <c r="KZO50" s="66"/>
      <c r="KZQ50" s="66"/>
      <c r="KZR50" s="66"/>
      <c r="KZS50" s="66"/>
      <c r="KZT50" s="66"/>
      <c r="KZU50" s="66"/>
      <c r="KZV50" s="66"/>
      <c r="LAN50" s="66"/>
      <c r="LAO50" s="66"/>
      <c r="LAR50" s="66"/>
      <c r="LAU50" s="66"/>
      <c r="LAW50" s="66"/>
      <c r="LAY50" s="66"/>
      <c r="LBB50" s="66"/>
      <c r="LBE50" s="66"/>
      <c r="LBH50" s="66"/>
      <c r="LBL50" s="66"/>
      <c r="LBO50" s="66"/>
      <c r="LBR50" s="66"/>
      <c r="LBZ50" s="66"/>
      <c r="LCL50" s="66"/>
      <c r="LCM50" s="66"/>
      <c r="LCN50" s="66"/>
      <c r="LCO50" s="66"/>
      <c r="LCP50" s="66"/>
      <c r="LCQ50" s="66"/>
      <c r="LCR50" s="66"/>
      <c r="LCS50" s="66"/>
      <c r="LCT50" s="66"/>
      <c r="LCU50" s="66"/>
      <c r="LCV50" s="66"/>
      <c r="LCW50" s="66"/>
      <c r="LCX50" s="66"/>
      <c r="LCY50" s="66"/>
      <c r="LCZ50" s="66"/>
      <c r="LDA50" s="66"/>
      <c r="LDB50" s="66"/>
      <c r="LDC50" s="66"/>
      <c r="LDD50" s="66"/>
      <c r="LDE50" s="66"/>
      <c r="LDF50" s="66"/>
      <c r="LDG50" s="66"/>
      <c r="LDH50" s="66"/>
      <c r="LDI50" s="66"/>
      <c r="LDJ50" s="66"/>
      <c r="LDK50" s="66"/>
      <c r="LDM50" s="66"/>
      <c r="LDN50" s="66"/>
      <c r="LDO50" s="66"/>
      <c r="LDP50" s="66"/>
      <c r="LDQ50" s="66"/>
      <c r="LDR50" s="66"/>
      <c r="LDS50" s="66"/>
      <c r="LDT50" s="66"/>
      <c r="LDU50" s="66"/>
      <c r="LDV50" s="66"/>
      <c r="LDW50" s="66"/>
      <c r="LDX50" s="66"/>
      <c r="LDY50" s="66"/>
      <c r="LEB50" s="66"/>
      <c r="LEE50" s="66"/>
      <c r="LEH50" s="66"/>
      <c r="LEK50" s="66"/>
      <c r="LEN50" s="66"/>
      <c r="LEQ50" s="66"/>
      <c r="LEZ50" s="66"/>
      <c r="LFC50" s="66"/>
      <c r="LFF50" s="66"/>
      <c r="LFI50" s="66"/>
      <c r="LFR50" s="66"/>
      <c r="LFX50" s="66"/>
      <c r="LGA50" s="66"/>
      <c r="LGD50" s="66"/>
      <c r="LGG50" s="66"/>
      <c r="LGM50" s="66"/>
      <c r="LGV50" s="66"/>
      <c r="LGX50" s="66"/>
      <c r="LGY50" s="66"/>
      <c r="LHA50" s="66"/>
      <c r="LHD50" s="66"/>
      <c r="LHG50" s="66"/>
      <c r="LHJ50" s="66"/>
      <c r="LHM50" s="66"/>
      <c r="LHP50" s="66"/>
      <c r="LHR50" s="66"/>
      <c r="LHT50" s="66"/>
      <c r="LHW50" s="66"/>
      <c r="LHZ50" s="66"/>
      <c r="LIC50" s="66"/>
      <c r="LIF50" s="66"/>
      <c r="LII50" s="66"/>
      <c r="LIL50" s="66"/>
      <c r="LIO50" s="66"/>
      <c r="LIQ50" s="66"/>
      <c r="LIT50" s="66"/>
      <c r="LIZ50" s="66"/>
      <c r="LJF50" s="66"/>
      <c r="LJI50" s="66"/>
      <c r="LJK50" s="66"/>
      <c r="LJM50" s="66"/>
      <c r="LJN50" s="66"/>
      <c r="LJO50" s="66"/>
      <c r="LJP50" s="66"/>
      <c r="LJQ50" s="66"/>
      <c r="LJR50" s="66"/>
      <c r="LKJ50" s="66"/>
      <c r="LKK50" s="66"/>
      <c r="LKN50" s="66"/>
      <c r="LKQ50" s="66"/>
      <c r="LKS50" s="66"/>
      <c r="LKU50" s="66"/>
      <c r="LKX50" s="66"/>
      <c r="LLA50" s="66"/>
      <c r="LLD50" s="66"/>
      <c r="LLH50" s="66"/>
      <c r="LLK50" s="66"/>
      <c r="LLN50" s="66"/>
      <c r="LLV50" s="66"/>
      <c r="LMH50" s="66"/>
      <c r="LMI50" s="66"/>
      <c r="LMJ50" s="66"/>
      <c r="LMK50" s="66"/>
      <c r="LML50" s="66"/>
      <c r="LMM50" s="66"/>
      <c r="LMN50" s="66"/>
      <c r="LMO50" s="66"/>
      <c r="LMP50" s="66"/>
      <c r="LMQ50" s="66"/>
      <c r="LMR50" s="66"/>
      <c r="LMS50" s="66"/>
      <c r="LMT50" s="66"/>
      <c r="LMU50" s="66"/>
      <c r="LMV50" s="66"/>
      <c r="LMW50" s="66"/>
      <c r="LMX50" s="66"/>
      <c r="LMY50" s="66"/>
      <c r="LMZ50" s="66"/>
      <c r="LNA50" s="66"/>
      <c r="LNB50" s="66"/>
      <c r="LNC50" s="66"/>
      <c r="LND50" s="66"/>
      <c r="LNE50" s="66"/>
      <c r="LNF50" s="66"/>
      <c r="LNG50" s="66"/>
      <c r="LNI50" s="66"/>
      <c r="LNJ50" s="66"/>
      <c r="LNK50" s="66"/>
      <c r="LNL50" s="66"/>
      <c r="LNM50" s="66"/>
      <c r="LNN50" s="66"/>
      <c r="LNO50" s="66"/>
      <c r="LNP50" s="66"/>
      <c r="LNQ50" s="66"/>
      <c r="LNR50" s="66"/>
      <c r="LNS50" s="66"/>
      <c r="LNT50" s="66"/>
      <c r="LNU50" s="66"/>
      <c r="LNX50" s="66"/>
      <c r="LOA50" s="66"/>
      <c r="LOD50" s="66"/>
      <c r="LOG50" s="66"/>
      <c r="LOJ50" s="66"/>
      <c r="LOM50" s="66"/>
      <c r="LOV50" s="66"/>
      <c r="LOY50" s="66"/>
      <c r="LPB50" s="66"/>
      <c r="LPE50" s="66"/>
      <c r="LPN50" s="66"/>
      <c r="LPT50" s="66"/>
      <c r="LPW50" s="66"/>
      <c r="LPZ50" s="66"/>
      <c r="LQC50" s="66"/>
      <c r="LQI50" s="66"/>
      <c r="LQR50" s="66"/>
      <c r="LQT50" s="66"/>
      <c r="LQU50" s="66"/>
      <c r="LQW50" s="66"/>
      <c r="LQZ50" s="66"/>
      <c r="LRC50" s="66"/>
      <c r="LRF50" s="66"/>
      <c r="LRI50" s="66"/>
      <c r="LRL50" s="66"/>
      <c r="LRN50" s="66"/>
      <c r="LRP50" s="66"/>
      <c r="LRS50" s="66"/>
      <c r="LRV50" s="66"/>
      <c r="LRY50" s="66"/>
      <c r="LSB50" s="66"/>
      <c r="LSE50" s="66"/>
      <c r="LSH50" s="66"/>
      <c r="LSK50" s="66"/>
      <c r="LSM50" s="66"/>
      <c r="LSP50" s="66"/>
      <c r="LSV50" s="66"/>
      <c r="LTB50" s="66"/>
      <c r="LTE50" s="66"/>
      <c r="LTG50" s="66"/>
      <c r="LTI50" s="66"/>
      <c r="LTJ50" s="66"/>
      <c r="LTK50" s="66"/>
      <c r="LTL50" s="66"/>
      <c r="LTM50" s="66"/>
      <c r="LTN50" s="66"/>
      <c r="LUF50" s="66"/>
      <c r="LUG50" s="66"/>
      <c r="LUJ50" s="66"/>
      <c r="LUM50" s="66"/>
      <c r="LUO50" s="66"/>
      <c r="LUQ50" s="66"/>
      <c r="LUT50" s="66"/>
      <c r="LUW50" s="66"/>
      <c r="LUZ50" s="66"/>
      <c r="LVD50" s="66"/>
      <c r="LVG50" s="66"/>
      <c r="LVJ50" s="66"/>
      <c r="LVR50" s="66"/>
      <c r="LWD50" s="66"/>
      <c r="LWE50" s="66"/>
      <c r="LWF50" s="66"/>
      <c r="LWG50" s="66"/>
      <c r="LWH50" s="66"/>
      <c r="LWI50" s="66"/>
      <c r="LWJ50" s="66"/>
      <c r="LWK50" s="66"/>
      <c r="LWL50" s="66"/>
      <c r="LWM50" s="66"/>
      <c r="LWN50" s="66"/>
      <c r="LWO50" s="66"/>
      <c r="LWP50" s="66"/>
      <c r="LWQ50" s="66"/>
      <c r="LWR50" s="66"/>
      <c r="LWS50" s="66"/>
      <c r="LWT50" s="66"/>
      <c r="LWU50" s="66"/>
      <c r="LWV50" s="66"/>
      <c r="LWW50" s="66"/>
      <c r="LWX50" s="66"/>
      <c r="LWY50" s="66"/>
      <c r="LWZ50" s="66"/>
      <c r="LXA50" s="66"/>
      <c r="LXB50" s="66"/>
      <c r="LXC50" s="66"/>
      <c r="LXE50" s="66"/>
      <c r="LXF50" s="66"/>
      <c r="LXG50" s="66"/>
      <c r="LXH50" s="66"/>
      <c r="LXI50" s="66"/>
      <c r="LXJ50" s="66"/>
      <c r="LXK50" s="66"/>
      <c r="LXL50" s="66"/>
      <c r="LXM50" s="66"/>
      <c r="LXN50" s="66"/>
      <c r="LXO50" s="66"/>
      <c r="LXP50" s="66"/>
      <c r="LXQ50" s="66"/>
      <c r="LXT50" s="66"/>
      <c r="LXW50" s="66"/>
      <c r="LXZ50" s="66"/>
      <c r="LYC50" s="66"/>
      <c r="LYF50" s="66"/>
      <c r="LYI50" s="66"/>
      <c r="LYR50" s="66"/>
      <c r="LYU50" s="66"/>
      <c r="LYX50" s="66"/>
      <c r="LZA50" s="66"/>
      <c r="LZJ50" s="66"/>
      <c r="LZP50" s="66"/>
      <c r="LZS50" s="66"/>
      <c r="LZV50" s="66"/>
      <c r="LZY50" s="66"/>
      <c r="MAE50" s="66"/>
      <c r="MAN50" s="66"/>
      <c r="MAP50" s="66"/>
      <c r="MAQ50" s="66"/>
      <c r="MAS50" s="66"/>
      <c r="MAV50" s="66"/>
      <c r="MAY50" s="66"/>
      <c r="MBB50" s="66"/>
      <c r="MBE50" s="66"/>
      <c r="MBH50" s="66"/>
      <c r="MBJ50" s="66"/>
      <c r="MBL50" s="66"/>
      <c r="MBO50" s="66"/>
      <c r="MBR50" s="66"/>
      <c r="MBU50" s="66"/>
      <c r="MBX50" s="66"/>
      <c r="MCA50" s="66"/>
      <c r="MCD50" s="66"/>
      <c r="MCG50" s="66"/>
      <c r="MCI50" s="66"/>
      <c r="MCL50" s="66"/>
      <c r="MCR50" s="66"/>
      <c r="MCX50" s="66"/>
      <c r="MDA50" s="66"/>
      <c r="MDC50" s="66"/>
      <c r="MDE50" s="66"/>
      <c r="MDF50" s="66"/>
      <c r="MDG50" s="66"/>
      <c r="MDH50" s="66"/>
      <c r="MDI50" s="66"/>
      <c r="MDJ50" s="66"/>
      <c r="MEB50" s="66"/>
      <c r="MEC50" s="66"/>
      <c r="MEF50" s="66"/>
      <c r="MEI50" s="66"/>
      <c r="MEK50" s="66"/>
      <c r="MEM50" s="66"/>
      <c r="MEP50" s="66"/>
      <c r="MES50" s="66"/>
      <c r="MEV50" s="66"/>
      <c r="MEZ50" s="66"/>
      <c r="MFC50" s="66"/>
      <c r="MFF50" s="66"/>
      <c r="MFN50" s="66"/>
      <c r="MFZ50" s="66"/>
      <c r="MGA50" s="66"/>
      <c r="MGB50" s="66"/>
      <c r="MGC50" s="66"/>
      <c r="MGD50" s="66"/>
      <c r="MGE50" s="66"/>
      <c r="MGF50" s="66"/>
      <c r="MGG50" s="66"/>
      <c r="MGH50" s="66"/>
      <c r="MGI50" s="66"/>
      <c r="MGJ50" s="66"/>
      <c r="MGK50" s="66"/>
      <c r="MGL50" s="66"/>
      <c r="MGM50" s="66"/>
      <c r="MGN50" s="66"/>
      <c r="MGO50" s="66"/>
      <c r="MGP50" s="66"/>
      <c r="MGQ50" s="66"/>
      <c r="MGR50" s="66"/>
      <c r="MGS50" s="66"/>
      <c r="MGT50" s="66"/>
      <c r="MGU50" s="66"/>
      <c r="MGV50" s="66"/>
      <c r="MGW50" s="66"/>
      <c r="MGX50" s="66"/>
      <c r="MGY50" s="66"/>
      <c r="MHA50" s="66"/>
      <c r="MHB50" s="66"/>
      <c r="MHC50" s="66"/>
      <c r="MHD50" s="66"/>
      <c r="MHE50" s="66"/>
      <c r="MHF50" s="66"/>
      <c r="MHG50" s="66"/>
      <c r="MHH50" s="66"/>
      <c r="MHI50" s="66"/>
      <c r="MHJ50" s="66"/>
      <c r="MHK50" s="66"/>
      <c r="MHL50" s="66"/>
      <c r="MHM50" s="66"/>
      <c r="MHP50" s="66"/>
      <c r="MHS50" s="66"/>
      <c r="MHV50" s="66"/>
      <c r="MHY50" s="66"/>
      <c r="MIB50" s="66"/>
      <c r="MIE50" s="66"/>
      <c r="MIN50" s="66"/>
      <c r="MIQ50" s="66"/>
      <c r="MIT50" s="66"/>
      <c r="MIW50" s="66"/>
      <c r="MJF50" s="66"/>
      <c r="MJL50" s="66"/>
      <c r="MJO50" s="66"/>
      <c r="MJR50" s="66"/>
      <c r="MJU50" s="66"/>
      <c r="MKA50" s="66"/>
      <c r="MKJ50" s="66"/>
      <c r="MKL50" s="66"/>
      <c r="MKM50" s="66"/>
      <c r="MKO50" s="66"/>
      <c r="MKR50" s="66"/>
      <c r="MKU50" s="66"/>
      <c r="MKX50" s="66"/>
      <c r="MLA50" s="66"/>
      <c r="MLD50" s="66"/>
      <c r="MLF50" s="66"/>
      <c r="MLH50" s="66"/>
      <c r="MLK50" s="66"/>
      <c r="MLN50" s="66"/>
      <c r="MLQ50" s="66"/>
      <c r="MLT50" s="66"/>
      <c r="MLW50" s="66"/>
      <c r="MLZ50" s="66"/>
      <c r="MMC50" s="66"/>
      <c r="MME50" s="66"/>
      <c r="MMH50" s="66"/>
      <c r="MMN50" s="66"/>
      <c r="MMT50" s="66"/>
      <c r="MMW50" s="66"/>
      <c r="MMY50" s="66"/>
      <c r="MNA50" s="66"/>
      <c r="MNB50" s="66"/>
      <c r="MNC50" s="66"/>
      <c r="MND50" s="66"/>
      <c r="MNE50" s="66"/>
      <c r="MNF50" s="66"/>
      <c r="MNX50" s="66"/>
      <c r="MNY50" s="66"/>
      <c r="MOB50" s="66"/>
      <c r="MOE50" s="66"/>
      <c r="MOG50" s="66"/>
      <c r="MOI50" s="66"/>
      <c r="MOL50" s="66"/>
      <c r="MOO50" s="66"/>
      <c r="MOR50" s="66"/>
      <c r="MOV50" s="66"/>
      <c r="MOY50" s="66"/>
      <c r="MPB50" s="66"/>
      <c r="MPJ50" s="66"/>
      <c r="MPV50" s="66"/>
      <c r="MPW50" s="66"/>
      <c r="MPX50" s="66"/>
      <c r="MPY50" s="66"/>
      <c r="MPZ50" s="66"/>
      <c r="MQA50" s="66"/>
      <c r="MQB50" s="66"/>
      <c r="MQC50" s="66"/>
      <c r="MQD50" s="66"/>
      <c r="MQE50" s="66"/>
      <c r="MQF50" s="66"/>
      <c r="MQG50" s="66"/>
      <c r="MQH50" s="66"/>
      <c r="MQI50" s="66"/>
      <c r="MQJ50" s="66"/>
      <c r="MQK50" s="66"/>
      <c r="MQL50" s="66"/>
      <c r="MQM50" s="66"/>
      <c r="MQN50" s="66"/>
      <c r="MQO50" s="66"/>
      <c r="MQP50" s="66"/>
      <c r="MQQ50" s="66"/>
      <c r="MQR50" s="66"/>
      <c r="MQS50" s="66"/>
      <c r="MQT50" s="66"/>
      <c r="MQU50" s="66"/>
      <c r="MQW50" s="66"/>
      <c r="MQX50" s="66"/>
      <c r="MQY50" s="66"/>
      <c r="MQZ50" s="66"/>
      <c r="MRA50" s="66"/>
      <c r="MRB50" s="66"/>
      <c r="MRC50" s="66"/>
      <c r="MRD50" s="66"/>
      <c r="MRE50" s="66"/>
      <c r="MRF50" s="66"/>
      <c r="MRG50" s="66"/>
      <c r="MRH50" s="66"/>
      <c r="MRI50" s="66"/>
      <c r="MRL50" s="66"/>
      <c r="MRO50" s="66"/>
      <c r="MRR50" s="66"/>
      <c r="MRU50" s="66"/>
      <c r="MRX50" s="66"/>
      <c r="MSA50" s="66"/>
      <c r="MSJ50" s="66"/>
      <c r="MSM50" s="66"/>
      <c r="MSP50" s="66"/>
      <c r="MSS50" s="66"/>
      <c r="MTB50" s="66"/>
      <c r="MTH50" s="66"/>
      <c r="MTK50" s="66"/>
      <c r="MTN50" s="66"/>
      <c r="MTQ50" s="66"/>
      <c r="MTW50" s="66"/>
      <c r="MUF50" s="66"/>
      <c r="MUH50" s="66"/>
      <c r="MUI50" s="66"/>
      <c r="MUK50" s="66"/>
      <c r="MUN50" s="66"/>
      <c r="MUQ50" s="66"/>
      <c r="MUT50" s="66"/>
      <c r="MUW50" s="66"/>
      <c r="MUZ50" s="66"/>
      <c r="MVB50" s="66"/>
      <c r="MVD50" s="66"/>
      <c r="MVG50" s="66"/>
      <c r="MVJ50" s="66"/>
      <c r="MVM50" s="66"/>
      <c r="MVP50" s="66"/>
      <c r="MVS50" s="66"/>
      <c r="MVV50" s="66"/>
      <c r="MVY50" s="66"/>
      <c r="MWA50" s="66"/>
      <c r="MWD50" s="66"/>
      <c r="MWJ50" s="66"/>
      <c r="MWP50" s="66"/>
      <c r="MWS50" s="66"/>
      <c r="MWU50" s="66"/>
      <c r="MWW50" s="66"/>
      <c r="MWX50" s="66"/>
      <c r="MWY50" s="66"/>
      <c r="MWZ50" s="66"/>
      <c r="MXA50" s="66"/>
      <c r="MXB50" s="66"/>
      <c r="MXT50" s="66"/>
      <c r="MXU50" s="66"/>
      <c r="MXX50" s="66"/>
      <c r="MYA50" s="66"/>
      <c r="MYC50" s="66"/>
      <c r="MYE50" s="66"/>
      <c r="MYH50" s="66"/>
      <c r="MYK50" s="66"/>
      <c r="MYN50" s="66"/>
      <c r="MYR50" s="66"/>
      <c r="MYU50" s="66"/>
      <c r="MYX50" s="66"/>
      <c r="MZF50" s="66"/>
      <c r="MZR50" s="66"/>
      <c r="MZS50" s="66"/>
      <c r="MZT50" s="66"/>
      <c r="MZU50" s="66"/>
      <c r="MZV50" s="66"/>
      <c r="MZW50" s="66"/>
      <c r="MZX50" s="66"/>
      <c r="MZY50" s="66"/>
      <c r="MZZ50" s="66"/>
      <c r="NAA50" s="66"/>
      <c r="NAB50" s="66"/>
      <c r="NAC50" s="66"/>
      <c r="NAD50" s="66"/>
      <c r="NAE50" s="66"/>
      <c r="NAF50" s="66"/>
      <c r="NAG50" s="66"/>
      <c r="NAH50" s="66"/>
      <c r="NAI50" s="66"/>
      <c r="NAJ50" s="66"/>
      <c r="NAK50" s="66"/>
      <c r="NAL50" s="66"/>
      <c r="NAM50" s="66"/>
      <c r="NAN50" s="66"/>
      <c r="NAO50" s="66"/>
      <c r="NAP50" s="66"/>
      <c r="NAQ50" s="66"/>
      <c r="NAS50" s="66"/>
      <c r="NAT50" s="66"/>
      <c r="NAU50" s="66"/>
      <c r="NAV50" s="66"/>
      <c r="NAW50" s="66"/>
      <c r="NAX50" s="66"/>
      <c r="NAY50" s="66"/>
      <c r="NAZ50" s="66"/>
      <c r="NBA50" s="66"/>
      <c r="NBB50" s="66"/>
      <c r="NBC50" s="66"/>
      <c r="NBD50" s="66"/>
      <c r="NBE50" s="66"/>
      <c r="NBH50" s="66"/>
      <c r="NBK50" s="66"/>
      <c r="NBN50" s="66"/>
      <c r="NBQ50" s="66"/>
      <c r="NBT50" s="66"/>
      <c r="NBW50" s="66"/>
      <c r="NCF50" s="66"/>
      <c r="NCI50" s="66"/>
      <c r="NCL50" s="66"/>
      <c r="NCO50" s="66"/>
      <c r="NCX50" s="66"/>
      <c r="NDD50" s="66"/>
      <c r="NDG50" s="66"/>
      <c r="NDJ50" s="66"/>
      <c r="NDM50" s="66"/>
      <c r="NDS50" s="66"/>
      <c r="NEB50" s="66"/>
      <c r="NED50" s="66"/>
      <c r="NEE50" s="66"/>
      <c r="NEG50" s="66"/>
      <c r="NEJ50" s="66"/>
      <c r="NEM50" s="66"/>
      <c r="NEP50" s="66"/>
      <c r="NES50" s="66"/>
      <c r="NEV50" s="66"/>
      <c r="NEX50" s="66"/>
      <c r="NEZ50" s="66"/>
      <c r="NFC50" s="66"/>
      <c r="NFF50" s="66"/>
      <c r="NFI50" s="66"/>
      <c r="NFL50" s="66"/>
      <c r="NFO50" s="66"/>
      <c r="NFR50" s="66"/>
      <c r="NFU50" s="66"/>
      <c r="NFW50" s="66"/>
      <c r="NFZ50" s="66"/>
      <c r="NGF50" s="66"/>
      <c r="NGL50" s="66"/>
      <c r="NGO50" s="66"/>
      <c r="NGQ50" s="66"/>
      <c r="NGS50" s="66"/>
      <c r="NGT50" s="66"/>
      <c r="NGU50" s="66"/>
      <c r="NGV50" s="66"/>
      <c r="NGW50" s="66"/>
      <c r="NGX50" s="66"/>
      <c r="NHP50" s="66"/>
      <c r="NHQ50" s="66"/>
      <c r="NHT50" s="66"/>
      <c r="NHW50" s="66"/>
      <c r="NHY50" s="66"/>
      <c r="NIA50" s="66"/>
      <c r="NID50" s="66"/>
      <c r="NIG50" s="66"/>
      <c r="NIJ50" s="66"/>
      <c r="NIN50" s="66"/>
      <c r="NIQ50" s="66"/>
      <c r="NIT50" s="66"/>
      <c r="NJB50" s="66"/>
      <c r="NJN50" s="66"/>
      <c r="NJO50" s="66"/>
      <c r="NJP50" s="66"/>
      <c r="NJQ50" s="66"/>
      <c r="NJR50" s="66"/>
      <c r="NJS50" s="66"/>
      <c r="NJT50" s="66"/>
      <c r="NJU50" s="66"/>
      <c r="NJV50" s="66"/>
      <c r="NJW50" s="66"/>
      <c r="NJX50" s="66"/>
      <c r="NJY50" s="66"/>
      <c r="NJZ50" s="66"/>
      <c r="NKA50" s="66"/>
      <c r="NKB50" s="66"/>
      <c r="NKC50" s="66"/>
      <c r="NKD50" s="66"/>
      <c r="NKE50" s="66"/>
      <c r="NKF50" s="66"/>
      <c r="NKG50" s="66"/>
      <c r="NKH50" s="66"/>
      <c r="NKI50" s="66"/>
      <c r="NKJ50" s="66"/>
      <c r="NKK50" s="66"/>
      <c r="NKL50" s="66"/>
      <c r="NKM50" s="66"/>
      <c r="NKO50" s="66"/>
      <c r="NKP50" s="66"/>
      <c r="NKQ50" s="66"/>
      <c r="NKR50" s="66"/>
      <c r="NKS50" s="66"/>
      <c r="NKT50" s="66"/>
      <c r="NKU50" s="66"/>
      <c r="NKV50" s="66"/>
      <c r="NKW50" s="66"/>
      <c r="NKX50" s="66"/>
      <c r="NKY50" s="66"/>
      <c r="NKZ50" s="66"/>
      <c r="NLA50" s="66"/>
      <c r="NLD50" s="66"/>
      <c r="NLG50" s="66"/>
      <c r="NLJ50" s="66"/>
      <c r="NLM50" s="66"/>
      <c r="NLP50" s="66"/>
      <c r="NLS50" s="66"/>
      <c r="NMB50" s="66"/>
      <c r="NME50" s="66"/>
      <c r="NMH50" s="66"/>
      <c r="NMK50" s="66"/>
      <c r="NMT50" s="66"/>
      <c r="NMZ50" s="66"/>
      <c r="NNC50" s="66"/>
      <c r="NNF50" s="66"/>
      <c r="NNI50" s="66"/>
      <c r="NNO50" s="66"/>
      <c r="NNX50" s="66"/>
      <c r="NNZ50" s="66"/>
      <c r="NOA50" s="66"/>
      <c r="NOC50" s="66"/>
      <c r="NOF50" s="66"/>
      <c r="NOI50" s="66"/>
      <c r="NOL50" s="66"/>
      <c r="NOO50" s="66"/>
      <c r="NOR50" s="66"/>
      <c r="NOT50" s="66"/>
      <c r="NOV50" s="66"/>
      <c r="NOY50" s="66"/>
      <c r="NPB50" s="66"/>
      <c r="NPE50" s="66"/>
      <c r="NPH50" s="66"/>
      <c r="NPK50" s="66"/>
      <c r="NPN50" s="66"/>
      <c r="NPQ50" s="66"/>
      <c r="NPS50" s="66"/>
      <c r="NPV50" s="66"/>
      <c r="NQB50" s="66"/>
      <c r="NQH50" s="66"/>
      <c r="NQK50" s="66"/>
      <c r="NQM50" s="66"/>
      <c r="NQO50" s="66"/>
      <c r="NQP50" s="66"/>
      <c r="NQQ50" s="66"/>
      <c r="NQR50" s="66"/>
      <c r="NQS50" s="66"/>
      <c r="NQT50" s="66"/>
      <c r="NRL50" s="66"/>
      <c r="NRM50" s="66"/>
      <c r="NRP50" s="66"/>
      <c r="NRS50" s="66"/>
      <c r="NRU50" s="66"/>
      <c r="NRW50" s="66"/>
      <c r="NRZ50" s="66"/>
      <c r="NSC50" s="66"/>
      <c r="NSF50" s="66"/>
      <c r="NSJ50" s="66"/>
      <c r="NSM50" s="66"/>
      <c r="NSP50" s="66"/>
      <c r="NSX50" s="66"/>
      <c r="NTJ50" s="66"/>
      <c r="NTK50" s="66"/>
      <c r="NTL50" s="66"/>
      <c r="NTM50" s="66"/>
      <c r="NTN50" s="66"/>
      <c r="NTO50" s="66"/>
      <c r="NTP50" s="66"/>
      <c r="NTQ50" s="66"/>
      <c r="NTR50" s="66"/>
      <c r="NTS50" s="66"/>
      <c r="NTT50" s="66"/>
      <c r="NTU50" s="66"/>
      <c r="NTV50" s="66"/>
      <c r="NTW50" s="66"/>
      <c r="NTX50" s="66"/>
      <c r="NTY50" s="66"/>
      <c r="NTZ50" s="66"/>
      <c r="NUA50" s="66"/>
      <c r="NUB50" s="66"/>
      <c r="NUC50" s="66"/>
      <c r="NUD50" s="66"/>
      <c r="NUE50" s="66"/>
      <c r="NUF50" s="66"/>
      <c r="NUG50" s="66"/>
      <c r="NUH50" s="66"/>
      <c r="NUI50" s="66"/>
      <c r="NUK50" s="66"/>
      <c r="NUL50" s="66"/>
      <c r="NUM50" s="66"/>
      <c r="NUN50" s="66"/>
      <c r="NUO50" s="66"/>
      <c r="NUP50" s="66"/>
      <c r="NUQ50" s="66"/>
      <c r="NUR50" s="66"/>
      <c r="NUS50" s="66"/>
      <c r="NUT50" s="66"/>
      <c r="NUU50" s="66"/>
      <c r="NUV50" s="66"/>
      <c r="NUW50" s="66"/>
      <c r="NUZ50" s="66"/>
      <c r="NVC50" s="66"/>
      <c r="NVF50" s="66"/>
      <c r="NVI50" s="66"/>
      <c r="NVL50" s="66"/>
      <c r="NVO50" s="66"/>
      <c r="NVX50" s="66"/>
      <c r="NWA50" s="66"/>
      <c r="NWD50" s="66"/>
      <c r="NWG50" s="66"/>
      <c r="NWP50" s="66"/>
      <c r="NWV50" s="66"/>
      <c r="NWY50" s="66"/>
      <c r="NXB50" s="66"/>
      <c r="NXE50" s="66"/>
      <c r="NXK50" s="66"/>
      <c r="NXT50" s="66"/>
      <c r="NXV50" s="66"/>
      <c r="NXW50" s="66"/>
      <c r="NXY50" s="66"/>
      <c r="NYB50" s="66"/>
      <c r="NYE50" s="66"/>
      <c r="NYH50" s="66"/>
      <c r="NYK50" s="66"/>
      <c r="NYN50" s="66"/>
      <c r="NYP50" s="66"/>
      <c r="NYR50" s="66"/>
      <c r="NYU50" s="66"/>
      <c r="NYX50" s="66"/>
      <c r="NZA50" s="66"/>
      <c r="NZD50" s="66"/>
      <c r="NZG50" s="66"/>
      <c r="NZJ50" s="66"/>
      <c r="NZM50" s="66"/>
      <c r="NZO50" s="66"/>
      <c r="NZR50" s="66"/>
      <c r="NZX50" s="66"/>
      <c r="OAD50" s="66"/>
      <c r="OAG50" s="66"/>
      <c r="OAI50" s="66"/>
      <c r="OAK50" s="66"/>
      <c r="OAL50" s="66"/>
      <c r="OAM50" s="66"/>
      <c r="OAN50" s="66"/>
      <c r="OAO50" s="66"/>
      <c r="OAP50" s="66"/>
      <c r="OBH50" s="66"/>
      <c r="OBI50" s="66"/>
      <c r="OBL50" s="66"/>
      <c r="OBO50" s="66"/>
      <c r="OBQ50" s="66"/>
      <c r="OBS50" s="66"/>
      <c r="OBV50" s="66"/>
      <c r="OBY50" s="66"/>
      <c r="OCB50" s="66"/>
      <c r="OCF50" s="66"/>
      <c r="OCI50" s="66"/>
      <c r="OCL50" s="66"/>
      <c r="OCT50" s="66"/>
      <c r="ODF50" s="66"/>
      <c r="ODG50" s="66"/>
      <c r="ODH50" s="66"/>
      <c r="ODI50" s="66"/>
      <c r="ODJ50" s="66"/>
      <c r="ODK50" s="66"/>
      <c r="ODL50" s="66"/>
      <c r="ODM50" s="66"/>
      <c r="ODN50" s="66"/>
      <c r="ODO50" s="66"/>
      <c r="ODP50" s="66"/>
      <c r="ODQ50" s="66"/>
      <c r="ODR50" s="66"/>
      <c r="ODS50" s="66"/>
      <c r="ODT50" s="66"/>
      <c r="ODU50" s="66"/>
      <c r="ODV50" s="66"/>
      <c r="ODW50" s="66"/>
      <c r="ODX50" s="66"/>
      <c r="ODY50" s="66"/>
      <c r="ODZ50" s="66"/>
      <c r="OEA50" s="66"/>
      <c r="OEB50" s="66"/>
      <c r="OEC50" s="66"/>
      <c r="OED50" s="66"/>
      <c r="OEE50" s="66"/>
      <c r="OEG50" s="66"/>
      <c r="OEH50" s="66"/>
      <c r="OEI50" s="66"/>
      <c r="OEJ50" s="66"/>
      <c r="OEK50" s="66"/>
      <c r="OEL50" s="66"/>
      <c r="OEM50" s="66"/>
      <c r="OEN50" s="66"/>
      <c r="OEO50" s="66"/>
      <c r="OEP50" s="66"/>
      <c r="OEQ50" s="66"/>
      <c r="OER50" s="66"/>
      <c r="OES50" s="66"/>
      <c r="OEV50" s="66"/>
      <c r="OEY50" s="66"/>
      <c r="OFB50" s="66"/>
      <c r="OFE50" s="66"/>
      <c r="OFH50" s="66"/>
      <c r="OFK50" s="66"/>
      <c r="OFT50" s="66"/>
      <c r="OFW50" s="66"/>
      <c r="OFZ50" s="66"/>
      <c r="OGC50" s="66"/>
      <c r="OGL50" s="66"/>
      <c r="OGR50" s="66"/>
      <c r="OGU50" s="66"/>
      <c r="OGX50" s="66"/>
      <c r="OHA50" s="66"/>
      <c r="OHG50" s="66"/>
      <c r="OHP50" s="66"/>
      <c r="OHR50" s="66"/>
      <c r="OHS50" s="66"/>
      <c r="OHU50" s="66"/>
      <c r="OHX50" s="66"/>
      <c r="OIA50" s="66"/>
      <c r="OID50" s="66"/>
      <c r="OIG50" s="66"/>
      <c r="OIJ50" s="66"/>
      <c r="OIL50" s="66"/>
      <c r="OIN50" s="66"/>
      <c r="OIQ50" s="66"/>
      <c r="OIT50" s="66"/>
      <c r="OIW50" s="66"/>
      <c r="OIZ50" s="66"/>
      <c r="OJC50" s="66"/>
      <c r="OJF50" s="66"/>
      <c r="OJI50" s="66"/>
      <c r="OJK50" s="66"/>
      <c r="OJN50" s="66"/>
      <c r="OJT50" s="66"/>
      <c r="OJZ50" s="66"/>
      <c r="OKC50" s="66"/>
      <c r="OKE50" s="66"/>
      <c r="OKG50" s="66"/>
      <c r="OKH50" s="66"/>
      <c r="OKI50" s="66"/>
      <c r="OKJ50" s="66"/>
      <c r="OKK50" s="66"/>
      <c r="OKL50" s="66"/>
      <c r="OLD50" s="66"/>
      <c r="OLE50" s="66"/>
      <c r="OLH50" s="66"/>
      <c r="OLK50" s="66"/>
      <c r="OLM50" s="66"/>
      <c r="OLO50" s="66"/>
      <c r="OLR50" s="66"/>
      <c r="OLU50" s="66"/>
      <c r="OLX50" s="66"/>
      <c r="OMB50" s="66"/>
      <c r="OME50" s="66"/>
      <c r="OMH50" s="66"/>
      <c r="OMP50" s="66"/>
      <c r="ONB50" s="66"/>
      <c r="ONC50" s="66"/>
      <c r="OND50" s="66"/>
      <c r="ONE50" s="66"/>
      <c r="ONF50" s="66"/>
      <c r="ONG50" s="66"/>
      <c r="ONH50" s="66"/>
      <c r="ONI50" s="66"/>
      <c r="ONJ50" s="66"/>
      <c r="ONK50" s="66"/>
      <c r="ONL50" s="66"/>
      <c r="ONM50" s="66"/>
      <c r="ONN50" s="66"/>
      <c r="ONO50" s="66"/>
      <c r="ONP50" s="66"/>
      <c r="ONQ50" s="66"/>
      <c r="ONR50" s="66"/>
      <c r="ONS50" s="66"/>
      <c r="ONT50" s="66"/>
      <c r="ONU50" s="66"/>
      <c r="ONV50" s="66"/>
      <c r="ONW50" s="66"/>
      <c r="ONX50" s="66"/>
      <c r="ONY50" s="66"/>
      <c r="ONZ50" s="66"/>
      <c r="OOA50" s="66"/>
      <c r="OOC50" s="66"/>
      <c r="OOD50" s="66"/>
      <c r="OOE50" s="66"/>
      <c r="OOF50" s="66"/>
      <c r="OOG50" s="66"/>
      <c r="OOH50" s="66"/>
      <c r="OOI50" s="66"/>
      <c r="OOJ50" s="66"/>
      <c r="OOK50" s="66"/>
      <c r="OOL50" s="66"/>
      <c r="OOM50" s="66"/>
      <c r="OON50" s="66"/>
      <c r="OOO50" s="66"/>
      <c r="OOR50" s="66"/>
      <c r="OOU50" s="66"/>
      <c r="OOX50" s="66"/>
      <c r="OPA50" s="66"/>
      <c r="OPD50" s="66"/>
      <c r="OPG50" s="66"/>
      <c r="OPP50" s="66"/>
      <c r="OPS50" s="66"/>
      <c r="OPV50" s="66"/>
      <c r="OPY50" s="66"/>
      <c r="OQH50" s="66"/>
      <c r="OQN50" s="66"/>
      <c r="OQQ50" s="66"/>
      <c r="OQT50" s="66"/>
      <c r="OQW50" s="66"/>
      <c r="ORC50" s="66"/>
      <c r="ORL50" s="66"/>
      <c r="ORN50" s="66"/>
      <c r="ORO50" s="66"/>
      <c r="ORQ50" s="66"/>
      <c r="ORT50" s="66"/>
      <c r="ORW50" s="66"/>
      <c r="ORZ50" s="66"/>
      <c r="OSC50" s="66"/>
      <c r="OSF50" s="66"/>
      <c r="OSH50" s="66"/>
      <c r="OSJ50" s="66"/>
      <c r="OSM50" s="66"/>
      <c r="OSP50" s="66"/>
      <c r="OSS50" s="66"/>
      <c r="OSV50" s="66"/>
      <c r="OSY50" s="66"/>
      <c r="OTB50" s="66"/>
      <c r="OTE50" s="66"/>
      <c r="OTG50" s="66"/>
      <c r="OTJ50" s="66"/>
      <c r="OTP50" s="66"/>
      <c r="OTV50" s="66"/>
      <c r="OTY50" s="66"/>
      <c r="OUA50" s="66"/>
      <c r="OUC50" s="66"/>
      <c r="OUD50" s="66"/>
      <c r="OUE50" s="66"/>
      <c r="OUF50" s="66"/>
      <c r="OUG50" s="66"/>
      <c r="OUH50" s="66"/>
      <c r="OUZ50" s="66"/>
      <c r="OVA50" s="66"/>
      <c r="OVD50" s="66"/>
      <c r="OVG50" s="66"/>
      <c r="OVI50" s="66"/>
      <c r="OVK50" s="66"/>
      <c r="OVN50" s="66"/>
      <c r="OVQ50" s="66"/>
      <c r="OVT50" s="66"/>
      <c r="OVX50" s="66"/>
      <c r="OWA50" s="66"/>
      <c r="OWD50" s="66"/>
      <c r="OWL50" s="66"/>
      <c r="OWX50" s="66"/>
      <c r="OWY50" s="66"/>
      <c r="OWZ50" s="66"/>
      <c r="OXA50" s="66"/>
      <c r="OXB50" s="66"/>
      <c r="OXC50" s="66"/>
      <c r="OXD50" s="66"/>
      <c r="OXE50" s="66"/>
      <c r="OXF50" s="66"/>
      <c r="OXG50" s="66"/>
      <c r="OXH50" s="66"/>
      <c r="OXI50" s="66"/>
      <c r="OXJ50" s="66"/>
      <c r="OXK50" s="66"/>
      <c r="OXL50" s="66"/>
      <c r="OXM50" s="66"/>
      <c r="OXN50" s="66"/>
      <c r="OXO50" s="66"/>
      <c r="OXP50" s="66"/>
      <c r="OXQ50" s="66"/>
      <c r="OXR50" s="66"/>
      <c r="OXS50" s="66"/>
      <c r="OXT50" s="66"/>
      <c r="OXU50" s="66"/>
      <c r="OXV50" s="66"/>
      <c r="OXW50" s="66"/>
      <c r="OXY50" s="66"/>
      <c r="OXZ50" s="66"/>
      <c r="OYA50" s="66"/>
      <c r="OYB50" s="66"/>
      <c r="OYC50" s="66"/>
      <c r="OYD50" s="66"/>
      <c r="OYE50" s="66"/>
      <c r="OYF50" s="66"/>
      <c r="OYG50" s="66"/>
      <c r="OYH50" s="66"/>
      <c r="OYI50" s="66"/>
      <c r="OYJ50" s="66"/>
      <c r="OYK50" s="66"/>
      <c r="OYN50" s="66"/>
      <c r="OYQ50" s="66"/>
      <c r="OYT50" s="66"/>
      <c r="OYW50" s="66"/>
      <c r="OYZ50" s="66"/>
      <c r="OZC50" s="66"/>
      <c r="OZL50" s="66"/>
      <c r="OZO50" s="66"/>
      <c r="OZR50" s="66"/>
      <c r="OZU50" s="66"/>
      <c r="PAD50" s="66"/>
      <c r="PAJ50" s="66"/>
      <c r="PAM50" s="66"/>
      <c r="PAP50" s="66"/>
      <c r="PAS50" s="66"/>
      <c r="PAY50" s="66"/>
      <c r="PBH50" s="66"/>
      <c r="PBJ50" s="66"/>
      <c r="PBK50" s="66"/>
      <c r="PBM50" s="66"/>
      <c r="PBP50" s="66"/>
      <c r="PBS50" s="66"/>
      <c r="PBV50" s="66"/>
      <c r="PBY50" s="66"/>
      <c r="PCB50" s="66"/>
      <c r="PCD50" s="66"/>
      <c r="PCF50" s="66"/>
      <c r="PCI50" s="66"/>
      <c r="PCL50" s="66"/>
      <c r="PCO50" s="66"/>
      <c r="PCR50" s="66"/>
      <c r="PCU50" s="66"/>
      <c r="PCX50" s="66"/>
      <c r="PDA50" s="66"/>
      <c r="PDC50" s="66"/>
      <c r="PDF50" s="66"/>
      <c r="PDL50" s="66"/>
      <c r="PDR50" s="66"/>
      <c r="PDU50" s="66"/>
      <c r="PDW50" s="66"/>
      <c r="PDY50" s="66"/>
      <c r="PDZ50" s="66"/>
      <c r="PEA50" s="66"/>
      <c r="PEB50" s="66"/>
      <c r="PEC50" s="66"/>
      <c r="PED50" s="66"/>
      <c r="PEV50" s="66"/>
      <c r="PEW50" s="66"/>
      <c r="PEZ50" s="66"/>
      <c r="PFC50" s="66"/>
      <c r="PFE50" s="66"/>
      <c r="PFG50" s="66"/>
      <c r="PFJ50" s="66"/>
      <c r="PFM50" s="66"/>
      <c r="PFP50" s="66"/>
      <c r="PFT50" s="66"/>
      <c r="PFW50" s="66"/>
      <c r="PFZ50" s="66"/>
      <c r="PGH50" s="66"/>
      <c r="PGT50" s="66"/>
      <c r="PGU50" s="66"/>
      <c r="PGV50" s="66"/>
      <c r="PGW50" s="66"/>
      <c r="PGX50" s="66"/>
      <c r="PGY50" s="66"/>
      <c r="PGZ50" s="66"/>
      <c r="PHA50" s="66"/>
      <c r="PHB50" s="66"/>
      <c r="PHC50" s="66"/>
      <c r="PHD50" s="66"/>
      <c r="PHE50" s="66"/>
      <c r="PHF50" s="66"/>
      <c r="PHG50" s="66"/>
      <c r="PHH50" s="66"/>
      <c r="PHI50" s="66"/>
      <c r="PHJ50" s="66"/>
      <c r="PHK50" s="66"/>
      <c r="PHL50" s="66"/>
      <c r="PHM50" s="66"/>
      <c r="PHN50" s="66"/>
      <c r="PHO50" s="66"/>
      <c r="PHP50" s="66"/>
      <c r="PHQ50" s="66"/>
      <c r="PHR50" s="66"/>
      <c r="PHS50" s="66"/>
      <c r="PHU50" s="66"/>
      <c r="PHV50" s="66"/>
      <c r="PHW50" s="66"/>
      <c r="PHX50" s="66"/>
      <c r="PHY50" s="66"/>
      <c r="PHZ50" s="66"/>
      <c r="PIA50" s="66"/>
      <c r="PIB50" s="66"/>
      <c r="PIC50" s="66"/>
      <c r="PID50" s="66"/>
      <c r="PIE50" s="66"/>
      <c r="PIF50" s="66"/>
      <c r="PIG50" s="66"/>
      <c r="PIJ50" s="66"/>
      <c r="PIM50" s="66"/>
      <c r="PIP50" s="66"/>
      <c r="PIS50" s="66"/>
      <c r="PIV50" s="66"/>
      <c r="PIY50" s="66"/>
      <c r="PJH50" s="66"/>
      <c r="PJK50" s="66"/>
      <c r="PJN50" s="66"/>
      <c r="PJQ50" s="66"/>
      <c r="PJZ50" s="66"/>
      <c r="PKF50" s="66"/>
      <c r="PKI50" s="66"/>
      <c r="PKL50" s="66"/>
      <c r="PKO50" s="66"/>
      <c r="PKU50" s="66"/>
      <c r="PLD50" s="66"/>
      <c r="PLF50" s="66"/>
      <c r="PLG50" s="66"/>
      <c r="PLI50" s="66"/>
      <c r="PLL50" s="66"/>
      <c r="PLO50" s="66"/>
      <c r="PLR50" s="66"/>
      <c r="PLU50" s="66"/>
      <c r="PLX50" s="66"/>
      <c r="PLZ50" s="66"/>
      <c r="PMB50" s="66"/>
      <c r="PME50" s="66"/>
      <c r="PMH50" s="66"/>
      <c r="PMK50" s="66"/>
      <c r="PMN50" s="66"/>
      <c r="PMQ50" s="66"/>
      <c r="PMT50" s="66"/>
      <c r="PMW50" s="66"/>
      <c r="PMY50" s="66"/>
      <c r="PNB50" s="66"/>
      <c r="PNH50" s="66"/>
      <c r="PNN50" s="66"/>
      <c r="PNQ50" s="66"/>
      <c r="PNS50" s="66"/>
      <c r="PNU50" s="66"/>
      <c r="PNV50" s="66"/>
      <c r="PNW50" s="66"/>
      <c r="PNX50" s="66"/>
      <c r="PNY50" s="66"/>
      <c r="PNZ50" s="66"/>
      <c r="POR50" s="66"/>
      <c r="POS50" s="66"/>
      <c r="POV50" s="66"/>
      <c r="POY50" s="66"/>
      <c r="PPA50" s="66"/>
      <c r="PPC50" s="66"/>
      <c r="PPF50" s="66"/>
      <c r="PPI50" s="66"/>
      <c r="PPL50" s="66"/>
      <c r="PPP50" s="66"/>
      <c r="PPS50" s="66"/>
      <c r="PPV50" s="66"/>
      <c r="PQD50" s="66"/>
      <c r="PQP50" s="66"/>
      <c r="PQQ50" s="66"/>
      <c r="PQR50" s="66"/>
      <c r="PQS50" s="66"/>
      <c r="PQT50" s="66"/>
      <c r="PQU50" s="66"/>
      <c r="PQV50" s="66"/>
      <c r="PQW50" s="66"/>
      <c r="PQX50" s="66"/>
      <c r="PQY50" s="66"/>
      <c r="PQZ50" s="66"/>
      <c r="PRA50" s="66"/>
      <c r="PRB50" s="66"/>
      <c r="PRC50" s="66"/>
      <c r="PRD50" s="66"/>
      <c r="PRE50" s="66"/>
      <c r="PRF50" s="66"/>
      <c r="PRG50" s="66"/>
      <c r="PRH50" s="66"/>
      <c r="PRI50" s="66"/>
      <c r="PRJ50" s="66"/>
      <c r="PRK50" s="66"/>
      <c r="PRL50" s="66"/>
      <c r="PRM50" s="66"/>
      <c r="PRN50" s="66"/>
      <c r="PRO50" s="66"/>
      <c r="PRQ50" s="66"/>
      <c r="PRR50" s="66"/>
      <c r="PRS50" s="66"/>
      <c r="PRT50" s="66"/>
      <c r="PRU50" s="66"/>
      <c r="PRV50" s="66"/>
      <c r="PRW50" s="66"/>
      <c r="PRX50" s="66"/>
      <c r="PRY50" s="66"/>
      <c r="PRZ50" s="66"/>
      <c r="PSA50" s="66"/>
      <c r="PSB50" s="66"/>
      <c r="PSC50" s="66"/>
      <c r="PSF50" s="66"/>
      <c r="PSI50" s="66"/>
      <c r="PSL50" s="66"/>
      <c r="PSO50" s="66"/>
      <c r="PSR50" s="66"/>
      <c r="PSU50" s="66"/>
      <c r="PTD50" s="66"/>
      <c r="PTG50" s="66"/>
      <c r="PTJ50" s="66"/>
      <c r="PTM50" s="66"/>
      <c r="PTV50" s="66"/>
      <c r="PUB50" s="66"/>
      <c r="PUE50" s="66"/>
      <c r="PUH50" s="66"/>
      <c r="PUK50" s="66"/>
      <c r="PUQ50" s="66"/>
      <c r="PUZ50" s="66"/>
      <c r="PVB50" s="66"/>
      <c r="PVC50" s="66"/>
      <c r="PVE50" s="66"/>
      <c r="PVH50" s="66"/>
      <c r="PVK50" s="66"/>
      <c r="PVN50" s="66"/>
      <c r="PVQ50" s="66"/>
      <c r="PVT50" s="66"/>
      <c r="PVV50" s="66"/>
      <c r="PVX50" s="66"/>
      <c r="PWA50" s="66"/>
      <c r="PWD50" s="66"/>
      <c r="PWG50" s="66"/>
      <c r="PWJ50" s="66"/>
      <c r="PWM50" s="66"/>
      <c r="PWP50" s="66"/>
      <c r="PWS50" s="66"/>
      <c r="PWU50" s="66"/>
      <c r="PWX50" s="66"/>
      <c r="PXD50" s="66"/>
      <c r="PXJ50" s="66"/>
      <c r="PXM50" s="66"/>
      <c r="PXO50" s="66"/>
      <c r="PXQ50" s="66"/>
      <c r="PXR50" s="66"/>
      <c r="PXS50" s="66"/>
      <c r="PXT50" s="66"/>
      <c r="PXU50" s="66"/>
      <c r="PXV50" s="66"/>
      <c r="PYN50" s="66"/>
      <c r="PYO50" s="66"/>
      <c r="PYR50" s="66"/>
      <c r="PYU50" s="66"/>
      <c r="PYW50" s="66"/>
      <c r="PYY50" s="66"/>
      <c r="PZB50" s="66"/>
      <c r="PZE50" s="66"/>
      <c r="PZH50" s="66"/>
      <c r="PZL50" s="66"/>
      <c r="PZO50" s="66"/>
      <c r="PZR50" s="66"/>
      <c r="PZZ50" s="66"/>
      <c r="QAL50" s="66"/>
      <c r="QAM50" s="66"/>
      <c r="QAN50" s="66"/>
      <c r="QAO50" s="66"/>
      <c r="QAP50" s="66"/>
      <c r="QAQ50" s="66"/>
      <c r="QAR50" s="66"/>
      <c r="QAS50" s="66"/>
      <c r="QAT50" s="66"/>
      <c r="QAU50" s="66"/>
      <c r="QAV50" s="66"/>
      <c r="QAW50" s="66"/>
      <c r="QAX50" s="66"/>
      <c r="QAY50" s="66"/>
      <c r="QAZ50" s="66"/>
      <c r="QBA50" s="66"/>
      <c r="QBB50" s="66"/>
      <c r="QBC50" s="66"/>
      <c r="QBD50" s="66"/>
      <c r="QBE50" s="66"/>
      <c r="QBF50" s="66"/>
      <c r="QBG50" s="66"/>
      <c r="QBH50" s="66"/>
      <c r="QBI50" s="66"/>
      <c r="QBJ50" s="66"/>
      <c r="QBK50" s="66"/>
      <c r="QBM50" s="66"/>
      <c r="QBN50" s="66"/>
      <c r="QBO50" s="66"/>
      <c r="QBP50" s="66"/>
      <c r="QBQ50" s="66"/>
      <c r="QBR50" s="66"/>
      <c r="QBS50" s="66"/>
      <c r="QBT50" s="66"/>
      <c r="QBU50" s="66"/>
      <c r="QBV50" s="66"/>
      <c r="QBW50" s="66"/>
      <c r="QBX50" s="66"/>
      <c r="QBY50" s="66"/>
      <c r="QCB50" s="66"/>
      <c r="QCE50" s="66"/>
      <c r="QCH50" s="66"/>
      <c r="QCK50" s="66"/>
      <c r="QCN50" s="66"/>
      <c r="QCQ50" s="66"/>
      <c r="QCZ50" s="66"/>
      <c r="QDC50" s="66"/>
      <c r="QDF50" s="66"/>
      <c r="QDI50" s="66"/>
      <c r="QDR50" s="66"/>
      <c r="QDX50" s="66"/>
      <c r="QEA50" s="66"/>
      <c r="QED50" s="66"/>
      <c r="QEG50" s="66"/>
      <c r="QEM50" s="66"/>
      <c r="QEV50" s="66"/>
      <c r="QEX50" s="66"/>
      <c r="QEY50" s="66"/>
      <c r="QFA50" s="66"/>
      <c r="QFD50" s="66"/>
      <c r="QFG50" s="66"/>
      <c r="QFJ50" s="66"/>
      <c r="QFM50" s="66"/>
      <c r="QFP50" s="66"/>
      <c r="QFR50" s="66"/>
      <c r="QFT50" s="66"/>
      <c r="QFW50" s="66"/>
      <c r="QFZ50" s="66"/>
      <c r="QGC50" s="66"/>
      <c r="QGF50" s="66"/>
      <c r="QGI50" s="66"/>
      <c r="QGL50" s="66"/>
      <c r="QGO50" s="66"/>
      <c r="QGQ50" s="66"/>
      <c r="QGT50" s="66"/>
      <c r="QGZ50" s="66"/>
      <c r="QHF50" s="66"/>
      <c r="QHI50" s="66"/>
      <c r="QHK50" s="66"/>
      <c r="QHM50" s="66"/>
      <c r="QHN50" s="66"/>
      <c r="QHO50" s="66"/>
      <c r="QHP50" s="66"/>
      <c r="QHQ50" s="66"/>
      <c r="QHR50" s="66"/>
      <c r="QIJ50" s="66"/>
      <c r="QIK50" s="66"/>
      <c r="QIN50" s="66"/>
      <c r="QIQ50" s="66"/>
      <c r="QIS50" s="66"/>
      <c r="QIU50" s="66"/>
      <c r="QIX50" s="66"/>
      <c r="QJA50" s="66"/>
      <c r="QJD50" s="66"/>
      <c r="QJH50" s="66"/>
      <c r="QJK50" s="66"/>
      <c r="QJN50" s="66"/>
      <c r="QJV50" s="66"/>
      <c r="QKH50" s="66"/>
      <c r="QKI50" s="66"/>
      <c r="QKJ50" s="66"/>
      <c r="QKK50" s="66"/>
      <c r="QKL50" s="66"/>
      <c r="QKM50" s="66"/>
      <c r="QKN50" s="66"/>
      <c r="QKO50" s="66"/>
      <c r="QKP50" s="66"/>
      <c r="QKQ50" s="66"/>
      <c r="QKR50" s="66"/>
      <c r="QKS50" s="66"/>
      <c r="QKT50" s="66"/>
      <c r="QKU50" s="66"/>
      <c r="QKV50" s="66"/>
      <c r="QKW50" s="66"/>
      <c r="QKX50" s="66"/>
      <c r="QKY50" s="66"/>
      <c r="QKZ50" s="66"/>
      <c r="QLA50" s="66"/>
      <c r="QLB50" s="66"/>
      <c r="QLC50" s="66"/>
      <c r="QLD50" s="66"/>
      <c r="QLE50" s="66"/>
      <c r="QLF50" s="66"/>
      <c r="QLG50" s="66"/>
      <c r="QLI50" s="66"/>
      <c r="QLJ50" s="66"/>
      <c r="QLK50" s="66"/>
      <c r="QLL50" s="66"/>
      <c r="QLM50" s="66"/>
      <c r="QLN50" s="66"/>
      <c r="QLO50" s="66"/>
      <c r="QLP50" s="66"/>
      <c r="QLQ50" s="66"/>
      <c r="QLR50" s="66"/>
      <c r="QLS50" s="66"/>
      <c r="QLT50" s="66"/>
      <c r="QLU50" s="66"/>
      <c r="QLX50" s="66"/>
      <c r="QMA50" s="66"/>
      <c r="QMD50" s="66"/>
      <c r="QMG50" s="66"/>
      <c r="QMJ50" s="66"/>
      <c r="QMM50" s="66"/>
      <c r="QMV50" s="66"/>
      <c r="QMY50" s="66"/>
      <c r="QNB50" s="66"/>
      <c r="QNE50" s="66"/>
      <c r="QNN50" s="66"/>
      <c r="QNT50" s="66"/>
      <c r="QNW50" s="66"/>
      <c r="QNZ50" s="66"/>
      <c r="QOC50" s="66"/>
      <c r="QOI50" s="66"/>
      <c r="QOR50" s="66"/>
      <c r="QOT50" s="66"/>
      <c r="QOU50" s="66"/>
      <c r="QOW50" s="66"/>
      <c r="QOZ50" s="66"/>
      <c r="QPC50" s="66"/>
      <c r="QPF50" s="66"/>
      <c r="QPI50" s="66"/>
      <c r="QPL50" s="66"/>
      <c r="QPN50" s="66"/>
      <c r="QPP50" s="66"/>
      <c r="QPS50" s="66"/>
      <c r="QPV50" s="66"/>
      <c r="QPY50" s="66"/>
      <c r="QQB50" s="66"/>
      <c r="QQE50" s="66"/>
      <c r="QQH50" s="66"/>
      <c r="QQK50" s="66"/>
      <c r="QQM50" s="66"/>
      <c r="QQP50" s="66"/>
      <c r="QQV50" s="66"/>
      <c r="QRB50" s="66"/>
      <c r="QRE50" s="66"/>
      <c r="QRG50" s="66"/>
      <c r="QRI50" s="66"/>
      <c r="QRJ50" s="66"/>
      <c r="QRK50" s="66"/>
      <c r="QRL50" s="66"/>
      <c r="QRM50" s="66"/>
      <c r="QRN50" s="66"/>
      <c r="QSF50" s="66"/>
      <c r="QSG50" s="66"/>
      <c r="QSJ50" s="66"/>
      <c r="QSM50" s="66"/>
      <c r="QSO50" s="66"/>
      <c r="QSQ50" s="66"/>
      <c r="QST50" s="66"/>
      <c r="QSW50" s="66"/>
      <c r="QSZ50" s="66"/>
      <c r="QTD50" s="66"/>
      <c r="QTG50" s="66"/>
      <c r="QTJ50" s="66"/>
      <c r="QTR50" s="66"/>
      <c r="QUD50" s="66"/>
      <c r="QUE50" s="66"/>
      <c r="QUF50" s="66"/>
      <c r="QUG50" s="66"/>
      <c r="QUH50" s="66"/>
      <c r="QUI50" s="66"/>
      <c r="QUJ50" s="66"/>
      <c r="QUK50" s="66"/>
      <c r="QUL50" s="66"/>
      <c r="QUM50" s="66"/>
      <c r="QUN50" s="66"/>
      <c r="QUO50" s="66"/>
      <c r="QUP50" s="66"/>
      <c r="QUQ50" s="66"/>
      <c r="QUR50" s="66"/>
      <c r="QUS50" s="66"/>
      <c r="QUT50" s="66"/>
      <c r="QUU50" s="66"/>
      <c r="QUV50" s="66"/>
      <c r="QUW50" s="66"/>
      <c r="QUX50" s="66"/>
      <c r="QUY50" s="66"/>
      <c r="QUZ50" s="66"/>
      <c r="QVA50" s="66"/>
      <c r="QVB50" s="66"/>
      <c r="QVC50" s="66"/>
      <c r="QVE50" s="66"/>
      <c r="QVF50" s="66"/>
      <c r="QVG50" s="66"/>
      <c r="QVH50" s="66"/>
      <c r="QVI50" s="66"/>
      <c r="QVJ50" s="66"/>
      <c r="QVK50" s="66"/>
      <c r="QVL50" s="66"/>
      <c r="QVM50" s="66"/>
      <c r="QVN50" s="66"/>
      <c r="QVO50" s="66"/>
      <c r="QVP50" s="66"/>
      <c r="QVQ50" s="66"/>
      <c r="QVT50" s="66"/>
      <c r="QVW50" s="66"/>
      <c r="QVZ50" s="66"/>
      <c r="QWC50" s="66"/>
      <c r="QWF50" s="66"/>
      <c r="QWI50" s="66"/>
      <c r="QWR50" s="66"/>
      <c r="QWU50" s="66"/>
      <c r="QWX50" s="66"/>
      <c r="QXA50" s="66"/>
      <c r="QXJ50" s="66"/>
      <c r="QXP50" s="66"/>
      <c r="QXS50" s="66"/>
      <c r="QXV50" s="66"/>
      <c r="QXY50" s="66"/>
      <c r="QYE50" s="66"/>
      <c r="QYN50" s="66"/>
      <c r="QYP50" s="66"/>
      <c r="QYQ50" s="66"/>
      <c r="QYS50" s="66"/>
      <c r="QYV50" s="66"/>
      <c r="QYY50" s="66"/>
      <c r="QZB50" s="66"/>
      <c r="QZE50" s="66"/>
      <c r="QZH50" s="66"/>
      <c r="QZJ50" s="66"/>
      <c r="QZL50" s="66"/>
      <c r="QZO50" s="66"/>
      <c r="QZR50" s="66"/>
      <c r="QZU50" s="66"/>
      <c r="QZX50" s="66"/>
      <c r="RAA50" s="66"/>
      <c r="RAD50" s="66"/>
      <c r="RAG50" s="66"/>
      <c r="RAI50" s="66"/>
      <c r="RAL50" s="66"/>
      <c r="RAR50" s="66"/>
      <c r="RAX50" s="66"/>
      <c r="RBA50" s="66"/>
      <c r="RBC50" s="66"/>
      <c r="RBE50" s="66"/>
      <c r="RBF50" s="66"/>
      <c r="RBG50" s="66"/>
      <c r="RBH50" s="66"/>
      <c r="RBI50" s="66"/>
      <c r="RBJ50" s="66"/>
      <c r="RCB50" s="66"/>
      <c r="RCC50" s="66"/>
      <c r="RCF50" s="66"/>
      <c r="RCI50" s="66"/>
      <c r="RCK50" s="66"/>
      <c r="RCM50" s="66"/>
      <c r="RCP50" s="66"/>
      <c r="RCS50" s="66"/>
      <c r="RCV50" s="66"/>
      <c r="RCZ50" s="66"/>
      <c r="RDC50" s="66"/>
      <c r="RDF50" s="66"/>
      <c r="RDN50" s="66"/>
      <c r="RDZ50" s="66"/>
      <c r="REA50" s="66"/>
      <c r="REB50" s="66"/>
      <c r="REC50" s="66"/>
      <c r="RED50" s="66"/>
      <c r="REE50" s="66"/>
      <c r="REF50" s="66"/>
      <c r="REG50" s="66"/>
      <c r="REH50" s="66"/>
      <c r="REI50" s="66"/>
      <c r="REJ50" s="66"/>
      <c r="REK50" s="66"/>
      <c r="REL50" s="66"/>
      <c r="REM50" s="66"/>
      <c r="REN50" s="66"/>
      <c r="REO50" s="66"/>
      <c r="REP50" s="66"/>
      <c r="REQ50" s="66"/>
      <c r="RER50" s="66"/>
      <c r="RES50" s="66"/>
      <c r="RET50" s="66"/>
      <c r="REU50" s="66"/>
      <c r="REV50" s="66"/>
      <c r="REW50" s="66"/>
      <c r="REX50" s="66"/>
      <c r="REY50" s="66"/>
      <c r="RFA50" s="66"/>
      <c r="RFB50" s="66"/>
      <c r="RFC50" s="66"/>
      <c r="RFD50" s="66"/>
      <c r="RFE50" s="66"/>
      <c r="RFF50" s="66"/>
      <c r="RFG50" s="66"/>
      <c r="RFH50" s="66"/>
      <c r="RFI50" s="66"/>
      <c r="RFJ50" s="66"/>
      <c r="RFK50" s="66"/>
      <c r="RFL50" s="66"/>
      <c r="RFM50" s="66"/>
      <c r="RFP50" s="66"/>
      <c r="RFS50" s="66"/>
      <c r="RFV50" s="66"/>
      <c r="RFY50" s="66"/>
      <c r="RGB50" s="66"/>
      <c r="RGE50" s="66"/>
      <c r="RGN50" s="66"/>
      <c r="RGQ50" s="66"/>
      <c r="RGT50" s="66"/>
      <c r="RGW50" s="66"/>
      <c r="RHF50" s="66"/>
      <c r="RHL50" s="66"/>
      <c r="RHO50" s="66"/>
      <c r="RHR50" s="66"/>
      <c r="RHU50" s="66"/>
      <c r="RIA50" s="66"/>
      <c r="RIJ50" s="66"/>
      <c r="RIL50" s="66"/>
      <c r="RIM50" s="66"/>
      <c r="RIO50" s="66"/>
      <c r="RIR50" s="66"/>
      <c r="RIU50" s="66"/>
      <c r="RIX50" s="66"/>
      <c r="RJA50" s="66"/>
      <c r="RJD50" s="66"/>
      <c r="RJF50" s="66"/>
      <c r="RJH50" s="66"/>
      <c r="RJK50" s="66"/>
      <c r="RJN50" s="66"/>
      <c r="RJQ50" s="66"/>
      <c r="RJT50" s="66"/>
      <c r="RJW50" s="66"/>
      <c r="RJZ50" s="66"/>
      <c r="RKC50" s="66"/>
      <c r="RKE50" s="66"/>
      <c r="RKH50" s="66"/>
      <c r="RKN50" s="66"/>
      <c r="RKT50" s="66"/>
      <c r="RKW50" s="66"/>
      <c r="RKY50" s="66"/>
      <c r="RLA50" s="66"/>
      <c r="RLB50" s="66"/>
      <c r="RLC50" s="66"/>
      <c r="RLD50" s="66"/>
      <c r="RLE50" s="66"/>
      <c r="RLF50" s="66"/>
      <c r="RLX50" s="66"/>
      <c r="RLY50" s="66"/>
      <c r="RMB50" s="66"/>
      <c r="RME50" s="66"/>
      <c r="RMG50" s="66"/>
      <c r="RMI50" s="66"/>
      <c r="RML50" s="66"/>
      <c r="RMO50" s="66"/>
      <c r="RMR50" s="66"/>
      <c r="RMV50" s="66"/>
      <c r="RMY50" s="66"/>
      <c r="RNB50" s="66"/>
      <c r="RNJ50" s="66"/>
      <c r="RNV50" s="66"/>
      <c r="RNW50" s="66"/>
      <c r="RNX50" s="66"/>
      <c r="RNY50" s="66"/>
      <c r="RNZ50" s="66"/>
      <c r="ROA50" s="66"/>
      <c r="ROB50" s="66"/>
      <c r="ROC50" s="66"/>
      <c r="ROD50" s="66"/>
      <c r="ROE50" s="66"/>
      <c r="ROF50" s="66"/>
      <c r="ROG50" s="66"/>
      <c r="ROH50" s="66"/>
      <c r="ROI50" s="66"/>
      <c r="ROJ50" s="66"/>
      <c r="ROK50" s="66"/>
      <c r="ROL50" s="66"/>
      <c r="ROM50" s="66"/>
      <c r="RON50" s="66"/>
      <c r="ROO50" s="66"/>
      <c r="ROP50" s="66"/>
      <c r="ROQ50" s="66"/>
      <c r="ROR50" s="66"/>
      <c r="ROS50" s="66"/>
      <c r="ROT50" s="66"/>
      <c r="ROU50" s="66"/>
      <c r="ROW50" s="66"/>
      <c r="ROX50" s="66"/>
      <c r="ROY50" s="66"/>
      <c r="ROZ50" s="66"/>
      <c r="RPA50" s="66"/>
      <c r="RPB50" s="66"/>
      <c r="RPC50" s="66"/>
      <c r="RPD50" s="66"/>
      <c r="RPE50" s="66"/>
      <c r="RPF50" s="66"/>
      <c r="RPG50" s="66"/>
      <c r="RPH50" s="66"/>
      <c r="RPI50" s="66"/>
      <c r="RPL50" s="66"/>
      <c r="RPO50" s="66"/>
      <c r="RPR50" s="66"/>
      <c r="RPU50" s="66"/>
      <c r="RPX50" s="66"/>
      <c r="RQA50" s="66"/>
      <c r="RQJ50" s="66"/>
      <c r="RQM50" s="66"/>
      <c r="RQP50" s="66"/>
      <c r="RQS50" s="66"/>
      <c r="RRB50" s="66"/>
      <c r="RRH50" s="66"/>
      <c r="RRK50" s="66"/>
      <c r="RRN50" s="66"/>
      <c r="RRQ50" s="66"/>
      <c r="RRW50" s="66"/>
      <c r="RSF50" s="66"/>
      <c r="RSH50" s="66"/>
      <c r="RSI50" s="66"/>
      <c r="RSK50" s="66"/>
      <c r="RSN50" s="66"/>
      <c r="RSQ50" s="66"/>
      <c r="RST50" s="66"/>
      <c r="RSW50" s="66"/>
      <c r="RSZ50" s="66"/>
      <c r="RTB50" s="66"/>
      <c r="RTD50" s="66"/>
      <c r="RTG50" s="66"/>
      <c r="RTJ50" s="66"/>
      <c r="RTM50" s="66"/>
      <c r="RTP50" s="66"/>
      <c r="RTS50" s="66"/>
      <c r="RTV50" s="66"/>
      <c r="RTY50" s="66"/>
      <c r="RUA50" s="66"/>
      <c r="RUD50" s="66"/>
      <c r="RUJ50" s="66"/>
      <c r="RUP50" s="66"/>
      <c r="RUS50" s="66"/>
      <c r="RUU50" s="66"/>
      <c r="RUW50" s="66"/>
      <c r="RUX50" s="66"/>
      <c r="RUY50" s="66"/>
      <c r="RUZ50" s="66"/>
      <c r="RVA50" s="66"/>
      <c r="RVB50" s="66"/>
      <c r="RVT50" s="66"/>
      <c r="RVU50" s="66"/>
      <c r="RVX50" s="66"/>
      <c r="RWA50" s="66"/>
      <c r="RWC50" s="66"/>
      <c r="RWE50" s="66"/>
      <c r="RWH50" s="66"/>
      <c r="RWK50" s="66"/>
      <c r="RWN50" s="66"/>
      <c r="RWR50" s="66"/>
      <c r="RWU50" s="66"/>
      <c r="RWX50" s="66"/>
      <c r="RXF50" s="66"/>
      <c r="RXR50" s="66"/>
      <c r="RXS50" s="66"/>
      <c r="RXT50" s="66"/>
      <c r="RXU50" s="66"/>
      <c r="RXV50" s="66"/>
      <c r="RXW50" s="66"/>
      <c r="RXX50" s="66"/>
      <c r="RXY50" s="66"/>
      <c r="RXZ50" s="66"/>
      <c r="RYA50" s="66"/>
      <c r="RYB50" s="66"/>
      <c r="RYC50" s="66"/>
      <c r="RYD50" s="66"/>
      <c r="RYE50" s="66"/>
      <c r="RYF50" s="66"/>
      <c r="RYG50" s="66"/>
      <c r="RYH50" s="66"/>
      <c r="RYI50" s="66"/>
      <c r="RYJ50" s="66"/>
      <c r="RYK50" s="66"/>
      <c r="RYL50" s="66"/>
      <c r="RYM50" s="66"/>
      <c r="RYN50" s="66"/>
      <c r="RYO50" s="66"/>
      <c r="RYP50" s="66"/>
      <c r="RYQ50" s="66"/>
      <c r="RYS50" s="66"/>
      <c r="RYT50" s="66"/>
      <c r="RYU50" s="66"/>
      <c r="RYV50" s="66"/>
      <c r="RYW50" s="66"/>
      <c r="RYX50" s="66"/>
      <c r="RYY50" s="66"/>
      <c r="RYZ50" s="66"/>
      <c r="RZA50" s="66"/>
      <c r="RZB50" s="66"/>
      <c r="RZC50" s="66"/>
      <c r="RZD50" s="66"/>
      <c r="RZE50" s="66"/>
      <c r="RZH50" s="66"/>
      <c r="RZK50" s="66"/>
      <c r="RZN50" s="66"/>
      <c r="RZQ50" s="66"/>
      <c r="RZT50" s="66"/>
      <c r="RZW50" s="66"/>
      <c r="SAF50" s="66"/>
      <c r="SAI50" s="66"/>
      <c r="SAL50" s="66"/>
      <c r="SAO50" s="66"/>
      <c r="SAX50" s="66"/>
      <c r="SBD50" s="66"/>
      <c r="SBG50" s="66"/>
      <c r="SBJ50" s="66"/>
      <c r="SBM50" s="66"/>
      <c r="SBS50" s="66"/>
      <c r="SCB50" s="66"/>
      <c r="SCD50" s="66"/>
      <c r="SCE50" s="66"/>
      <c r="SCG50" s="66"/>
      <c r="SCJ50" s="66"/>
      <c r="SCM50" s="66"/>
      <c r="SCP50" s="66"/>
      <c r="SCS50" s="66"/>
      <c r="SCV50" s="66"/>
      <c r="SCX50" s="66"/>
      <c r="SCZ50" s="66"/>
      <c r="SDC50" s="66"/>
      <c r="SDF50" s="66"/>
      <c r="SDI50" s="66"/>
      <c r="SDL50" s="66"/>
      <c r="SDO50" s="66"/>
      <c r="SDR50" s="66"/>
      <c r="SDU50" s="66"/>
      <c r="SDW50" s="66"/>
      <c r="SDZ50" s="66"/>
      <c r="SEF50" s="66"/>
      <c r="SEL50" s="66"/>
      <c r="SEO50" s="66"/>
      <c r="SEQ50" s="66"/>
      <c r="SES50" s="66"/>
      <c r="SET50" s="66"/>
      <c r="SEU50" s="66"/>
      <c r="SEV50" s="66"/>
      <c r="SEW50" s="66"/>
      <c r="SEX50" s="66"/>
      <c r="SFP50" s="66"/>
      <c r="SFQ50" s="66"/>
      <c r="SFT50" s="66"/>
      <c r="SFW50" s="66"/>
      <c r="SFY50" s="66"/>
      <c r="SGA50" s="66"/>
      <c r="SGD50" s="66"/>
      <c r="SGG50" s="66"/>
      <c r="SGJ50" s="66"/>
      <c r="SGN50" s="66"/>
      <c r="SGQ50" s="66"/>
      <c r="SGT50" s="66"/>
      <c r="SHB50" s="66"/>
      <c r="SHN50" s="66"/>
      <c r="SHO50" s="66"/>
      <c r="SHP50" s="66"/>
      <c r="SHQ50" s="66"/>
      <c r="SHR50" s="66"/>
      <c r="SHS50" s="66"/>
      <c r="SHT50" s="66"/>
      <c r="SHU50" s="66"/>
      <c r="SHV50" s="66"/>
      <c r="SHW50" s="66"/>
      <c r="SHX50" s="66"/>
      <c r="SHY50" s="66"/>
      <c r="SHZ50" s="66"/>
      <c r="SIA50" s="66"/>
      <c r="SIB50" s="66"/>
      <c r="SIC50" s="66"/>
      <c r="SID50" s="66"/>
      <c r="SIE50" s="66"/>
      <c r="SIF50" s="66"/>
      <c r="SIG50" s="66"/>
      <c r="SIH50" s="66"/>
      <c r="SII50" s="66"/>
      <c r="SIJ50" s="66"/>
      <c r="SIK50" s="66"/>
      <c r="SIL50" s="66"/>
      <c r="SIM50" s="66"/>
      <c r="SIO50" s="66"/>
      <c r="SIP50" s="66"/>
      <c r="SIQ50" s="66"/>
      <c r="SIR50" s="66"/>
      <c r="SIS50" s="66"/>
      <c r="SIT50" s="66"/>
      <c r="SIU50" s="66"/>
      <c r="SIV50" s="66"/>
      <c r="SIW50" s="66"/>
      <c r="SIX50" s="66"/>
      <c r="SIY50" s="66"/>
      <c r="SIZ50" s="66"/>
      <c r="SJA50" s="66"/>
      <c r="SJD50" s="66"/>
      <c r="SJG50" s="66"/>
      <c r="SJJ50" s="66"/>
      <c r="SJM50" s="66"/>
      <c r="SJP50" s="66"/>
      <c r="SJS50" s="66"/>
      <c r="SKB50" s="66"/>
      <c r="SKE50" s="66"/>
      <c r="SKH50" s="66"/>
      <c r="SKK50" s="66"/>
      <c r="SKT50" s="66"/>
      <c r="SKZ50" s="66"/>
      <c r="SLC50" s="66"/>
      <c r="SLF50" s="66"/>
      <c r="SLI50" s="66"/>
      <c r="SLO50" s="66"/>
      <c r="SLX50" s="66"/>
      <c r="SLZ50" s="66"/>
      <c r="SMA50" s="66"/>
      <c r="SMC50" s="66"/>
      <c r="SMF50" s="66"/>
      <c r="SMI50" s="66"/>
      <c r="SML50" s="66"/>
      <c r="SMO50" s="66"/>
      <c r="SMR50" s="66"/>
      <c r="SMT50" s="66"/>
      <c r="SMV50" s="66"/>
      <c r="SMY50" s="66"/>
      <c r="SNB50" s="66"/>
      <c r="SNE50" s="66"/>
      <c r="SNH50" s="66"/>
      <c r="SNK50" s="66"/>
      <c r="SNN50" s="66"/>
      <c r="SNQ50" s="66"/>
      <c r="SNS50" s="66"/>
      <c r="SNV50" s="66"/>
      <c r="SOB50" s="66"/>
      <c r="SOH50" s="66"/>
      <c r="SOK50" s="66"/>
      <c r="SOM50" s="66"/>
      <c r="SOO50" s="66"/>
      <c r="SOP50" s="66"/>
      <c r="SOQ50" s="66"/>
      <c r="SOR50" s="66"/>
      <c r="SOS50" s="66"/>
      <c r="SOT50" s="66"/>
      <c r="SPL50" s="66"/>
      <c r="SPM50" s="66"/>
      <c r="SPP50" s="66"/>
      <c r="SPS50" s="66"/>
      <c r="SPU50" s="66"/>
      <c r="SPW50" s="66"/>
      <c r="SPZ50" s="66"/>
      <c r="SQC50" s="66"/>
      <c r="SQF50" s="66"/>
      <c r="SQJ50" s="66"/>
      <c r="SQM50" s="66"/>
      <c r="SQP50" s="66"/>
      <c r="SQX50" s="66"/>
      <c r="SRJ50" s="66"/>
      <c r="SRK50" s="66"/>
      <c r="SRL50" s="66"/>
      <c r="SRM50" s="66"/>
      <c r="SRN50" s="66"/>
      <c r="SRO50" s="66"/>
      <c r="SRP50" s="66"/>
      <c r="SRQ50" s="66"/>
      <c r="SRR50" s="66"/>
      <c r="SRS50" s="66"/>
      <c r="SRT50" s="66"/>
      <c r="SRU50" s="66"/>
      <c r="SRV50" s="66"/>
      <c r="SRW50" s="66"/>
      <c r="SRX50" s="66"/>
      <c r="SRY50" s="66"/>
      <c r="SRZ50" s="66"/>
      <c r="SSA50" s="66"/>
      <c r="SSB50" s="66"/>
      <c r="SSC50" s="66"/>
      <c r="SSD50" s="66"/>
      <c r="SSE50" s="66"/>
      <c r="SSF50" s="66"/>
      <c r="SSG50" s="66"/>
      <c r="SSH50" s="66"/>
      <c r="SSI50" s="66"/>
      <c r="SSK50" s="66"/>
      <c r="SSL50" s="66"/>
      <c r="SSM50" s="66"/>
      <c r="SSN50" s="66"/>
      <c r="SSO50" s="66"/>
      <c r="SSP50" s="66"/>
      <c r="SSQ50" s="66"/>
      <c r="SSR50" s="66"/>
      <c r="SSS50" s="66"/>
      <c r="SST50" s="66"/>
      <c r="SSU50" s="66"/>
      <c r="SSV50" s="66"/>
      <c r="SSW50" s="66"/>
      <c r="SSZ50" s="66"/>
      <c r="STC50" s="66"/>
      <c r="STF50" s="66"/>
      <c r="STI50" s="66"/>
      <c r="STL50" s="66"/>
      <c r="STO50" s="66"/>
      <c r="STX50" s="66"/>
      <c r="SUA50" s="66"/>
      <c r="SUD50" s="66"/>
      <c r="SUG50" s="66"/>
      <c r="SUP50" s="66"/>
      <c r="SUV50" s="66"/>
      <c r="SUY50" s="66"/>
      <c r="SVB50" s="66"/>
      <c r="SVE50" s="66"/>
      <c r="SVK50" s="66"/>
      <c r="SVT50" s="66"/>
      <c r="SVV50" s="66"/>
      <c r="SVW50" s="66"/>
      <c r="SVY50" s="66"/>
      <c r="SWB50" s="66"/>
      <c r="SWE50" s="66"/>
      <c r="SWH50" s="66"/>
      <c r="SWK50" s="66"/>
      <c r="SWN50" s="66"/>
      <c r="SWP50" s="66"/>
      <c r="SWR50" s="66"/>
      <c r="SWU50" s="66"/>
      <c r="SWX50" s="66"/>
      <c r="SXA50" s="66"/>
      <c r="SXD50" s="66"/>
      <c r="SXG50" s="66"/>
      <c r="SXJ50" s="66"/>
      <c r="SXM50" s="66"/>
      <c r="SXO50" s="66"/>
      <c r="SXR50" s="66"/>
      <c r="SXX50" s="66"/>
      <c r="SYD50" s="66"/>
      <c r="SYG50" s="66"/>
      <c r="SYI50" s="66"/>
      <c r="SYK50" s="66"/>
      <c r="SYL50" s="66"/>
      <c r="SYM50" s="66"/>
      <c r="SYN50" s="66"/>
      <c r="SYO50" s="66"/>
      <c r="SYP50" s="66"/>
      <c r="SZH50" s="66"/>
      <c r="SZI50" s="66"/>
      <c r="SZL50" s="66"/>
      <c r="SZO50" s="66"/>
      <c r="SZQ50" s="66"/>
      <c r="SZS50" s="66"/>
      <c r="SZV50" s="66"/>
      <c r="SZY50" s="66"/>
      <c r="TAB50" s="66"/>
      <c r="TAF50" s="66"/>
      <c r="TAI50" s="66"/>
      <c r="TAL50" s="66"/>
      <c r="TAT50" s="66"/>
      <c r="TBF50" s="66"/>
      <c r="TBG50" s="66"/>
      <c r="TBH50" s="66"/>
      <c r="TBI50" s="66"/>
      <c r="TBJ50" s="66"/>
      <c r="TBK50" s="66"/>
      <c r="TBL50" s="66"/>
      <c r="TBM50" s="66"/>
      <c r="TBN50" s="66"/>
      <c r="TBO50" s="66"/>
      <c r="TBP50" s="66"/>
      <c r="TBQ50" s="66"/>
      <c r="TBR50" s="66"/>
      <c r="TBS50" s="66"/>
      <c r="TBT50" s="66"/>
      <c r="TBU50" s="66"/>
      <c r="TBV50" s="66"/>
      <c r="TBW50" s="66"/>
      <c r="TBX50" s="66"/>
      <c r="TBY50" s="66"/>
      <c r="TBZ50" s="66"/>
      <c r="TCA50" s="66"/>
      <c r="TCB50" s="66"/>
      <c r="TCC50" s="66"/>
      <c r="TCD50" s="66"/>
      <c r="TCE50" s="66"/>
      <c r="TCG50" s="66"/>
      <c r="TCH50" s="66"/>
      <c r="TCI50" s="66"/>
      <c r="TCJ50" s="66"/>
      <c r="TCK50" s="66"/>
      <c r="TCL50" s="66"/>
      <c r="TCM50" s="66"/>
      <c r="TCN50" s="66"/>
      <c r="TCO50" s="66"/>
      <c r="TCP50" s="66"/>
      <c r="TCQ50" s="66"/>
      <c r="TCR50" s="66"/>
      <c r="TCS50" s="66"/>
      <c r="TCV50" s="66"/>
      <c r="TCY50" s="66"/>
      <c r="TDB50" s="66"/>
      <c r="TDE50" s="66"/>
      <c r="TDH50" s="66"/>
      <c r="TDK50" s="66"/>
      <c r="TDT50" s="66"/>
      <c r="TDW50" s="66"/>
      <c r="TDZ50" s="66"/>
      <c r="TEC50" s="66"/>
      <c r="TEL50" s="66"/>
      <c r="TER50" s="66"/>
      <c r="TEU50" s="66"/>
      <c r="TEX50" s="66"/>
      <c r="TFA50" s="66"/>
      <c r="TFG50" s="66"/>
      <c r="TFP50" s="66"/>
      <c r="TFR50" s="66"/>
      <c r="TFS50" s="66"/>
      <c r="TFU50" s="66"/>
      <c r="TFX50" s="66"/>
      <c r="TGA50" s="66"/>
      <c r="TGD50" s="66"/>
      <c r="TGG50" s="66"/>
      <c r="TGJ50" s="66"/>
      <c r="TGL50" s="66"/>
      <c r="TGN50" s="66"/>
      <c r="TGQ50" s="66"/>
      <c r="TGT50" s="66"/>
      <c r="TGW50" s="66"/>
      <c r="TGZ50" s="66"/>
      <c r="THC50" s="66"/>
      <c r="THF50" s="66"/>
      <c r="THI50" s="66"/>
      <c r="THK50" s="66"/>
      <c r="THN50" s="66"/>
      <c r="THT50" s="66"/>
      <c r="THZ50" s="66"/>
      <c r="TIC50" s="66"/>
      <c r="TIE50" s="66"/>
      <c r="TIG50" s="66"/>
      <c r="TIH50" s="66"/>
      <c r="TII50" s="66"/>
      <c r="TIJ50" s="66"/>
      <c r="TIK50" s="66"/>
      <c r="TIL50" s="66"/>
      <c r="TJD50" s="66"/>
      <c r="TJE50" s="66"/>
      <c r="TJH50" s="66"/>
      <c r="TJK50" s="66"/>
      <c r="TJM50" s="66"/>
      <c r="TJO50" s="66"/>
      <c r="TJR50" s="66"/>
      <c r="TJU50" s="66"/>
      <c r="TJX50" s="66"/>
      <c r="TKB50" s="66"/>
      <c r="TKE50" s="66"/>
      <c r="TKH50" s="66"/>
      <c r="TKP50" s="66"/>
      <c r="TLB50" s="66"/>
      <c r="TLC50" s="66"/>
      <c r="TLD50" s="66"/>
      <c r="TLE50" s="66"/>
      <c r="TLF50" s="66"/>
      <c r="TLG50" s="66"/>
      <c r="TLH50" s="66"/>
      <c r="TLI50" s="66"/>
      <c r="TLJ50" s="66"/>
      <c r="TLK50" s="66"/>
      <c r="TLL50" s="66"/>
      <c r="TLM50" s="66"/>
      <c r="TLN50" s="66"/>
      <c r="TLO50" s="66"/>
      <c r="TLP50" s="66"/>
      <c r="TLQ50" s="66"/>
      <c r="TLR50" s="66"/>
      <c r="TLS50" s="66"/>
      <c r="TLT50" s="66"/>
      <c r="TLU50" s="66"/>
      <c r="TLV50" s="66"/>
      <c r="TLW50" s="66"/>
      <c r="TLX50" s="66"/>
      <c r="TLY50" s="66"/>
      <c r="TLZ50" s="66"/>
      <c r="TMA50" s="66"/>
      <c r="TMC50" s="66"/>
      <c r="TMD50" s="66"/>
      <c r="TME50" s="66"/>
      <c r="TMF50" s="66"/>
      <c r="TMG50" s="66"/>
      <c r="TMH50" s="66"/>
      <c r="TMI50" s="66"/>
      <c r="TMJ50" s="66"/>
      <c r="TMK50" s="66"/>
      <c r="TML50" s="66"/>
      <c r="TMM50" s="66"/>
      <c r="TMN50" s="66"/>
      <c r="TMO50" s="66"/>
      <c r="TMR50" s="66"/>
      <c r="TMU50" s="66"/>
      <c r="TMX50" s="66"/>
      <c r="TNA50" s="66"/>
      <c r="TND50" s="66"/>
      <c r="TNG50" s="66"/>
      <c r="TNP50" s="66"/>
      <c r="TNS50" s="66"/>
      <c r="TNV50" s="66"/>
      <c r="TNY50" s="66"/>
      <c r="TOH50" s="66"/>
      <c r="TON50" s="66"/>
      <c r="TOQ50" s="66"/>
      <c r="TOT50" s="66"/>
      <c r="TOW50" s="66"/>
      <c r="TPC50" s="66"/>
      <c r="TPL50" s="66"/>
      <c r="TPN50" s="66"/>
      <c r="TPO50" s="66"/>
      <c r="TPQ50" s="66"/>
      <c r="TPT50" s="66"/>
      <c r="TPW50" s="66"/>
      <c r="TPZ50" s="66"/>
      <c r="TQC50" s="66"/>
      <c r="TQF50" s="66"/>
      <c r="TQH50" s="66"/>
      <c r="TQJ50" s="66"/>
      <c r="TQM50" s="66"/>
      <c r="TQP50" s="66"/>
      <c r="TQS50" s="66"/>
      <c r="TQV50" s="66"/>
      <c r="TQY50" s="66"/>
      <c r="TRB50" s="66"/>
      <c r="TRE50" s="66"/>
      <c r="TRG50" s="66"/>
      <c r="TRJ50" s="66"/>
      <c r="TRP50" s="66"/>
      <c r="TRV50" s="66"/>
      <c r="TRY50" s="66"/>
      <c r="TSA50" s="66"/>
      <c r="TSC50" s="66"/>
      <c r="TSD50" s="66"/>
      <c r="TSE50" s="66"/>
      <c r="TSF50" s="66"/>
      <c r="TSG50" s="66"/>
      <c r="TSH50" s="66"/>
      <c r="TSZ50" s="66"/>
      <c r="TTA50" s="66"/>
      <c r="TTD50" s="66"/>
      <c r="TTG50" s="66"/>
      <c r="TTI50" s="66"/>
      <c r="TTK50" s="66"/>
      <c r="TTN50" s="66"/>
      <c r="TTQ50" s="66"/>
      <c r="TTT50" s="66"/>
      <c r="TTX50" s="66"/>
      <c r="TUA50" s="66"/>
      <c r="TUD50" s="66"/>
      <c r="TUL50" s="66"/>
      <c r="TUX50" s="66"/>
      <c r="TUY50" s="66"/>
      <c r="TUZ50" s="66"/>
      <c r="TVA50" s="66"/>
      <c r="TVB50" s="66"/>
      <c r="TVC50" s="66"/>
      <c r="TVD50" s="66"/>
      <c r="TVE50" s="66"/>
      <c r="TVF50" s="66"/>
      <c r="TVG50" s="66"/>
      <c r="TVH50" s="66"/>
      <c r="TVI50" s="66"/>
      <c r="TVJ50" s="66"/>
      <c r="TVK50" s="66"/>
      <c r="TVL50" s="66"/>
      <c r="TVM50" s="66"/>
      <c r="TVN50" s="66"/>
      <c r="TVO50" s="66"/>
      <c r="TVP50" s="66"/>
      <c r="TVQ50" s="66"/>
      <c r="TVR50" s="66"/>
      <c r="TVS50" s="66"/>
      <c r="TVT50" s="66"/>
      <c r="TVU50" s="66"/>
      <c r="TVV50" s="66"/>
      <c r="TVW50" s="66"/>
      <c r="TVY50" s="66"/>
      <c r="TVZ50" s="66"/>
      <c r="TWA50" s="66"/>
      <c r="TWB50" s="66"/>
      <c r="TWC50" s="66"/>
      <c r="TWD50" s="66"/>
      <c r="TWE50" s="66"/>
      <c r="TWF50" s="66"/>
      <c r="TWG50" s="66"/>
      <c r="TWH50" s="66"/>
      <c r="TWI50" s="66"/>
      <c r="TWJ50" s="66"/>
      <c r="TWK50" s="66"/>
      <c r="TWN50" s="66"/>
      <c r="TWQ50" s="66"/>
      <c r="TWT50" s="66"/>
      <c r="TWW50" s="66"/>
      <c r="TWZ50" s="66"/>
      <c r="TXC50" s="66"/>
      <c r="TXL50" s="66"/>
      <c r="TXO50" s="66"/>
      <c r="TXR50" s="66"/>
      <c r="TXU50" s="66"/>
      <c r="TYD50" s="66"/>
      <c r="TYJ50" s="66"/>
      <c r="TYM50" s="66"/>
      <c r="TYP50" s="66"/>
      <c r="TYS50" s="66"/>
      <c r="TYY50" s="66"/>
      <c r="TZH50" s="66"/>
      <c r="TZJ50" s="66"/>
      <c r="TZK50" s="66"/>
      <c r="TZM50" s="66"/>
      <c r="TZP50" s="66"/>
      <c r="TZS50" s="66"/>
      <c r="TZV50" s="66"/>
      <c r="TZY50" s="66"/>
      <c r="UAB50" s="66"/>
      <c r="UAD50" s="66"/>
      <c r="UAF50" s="66"/>
      <c r="UAI50" s="66"/>
      <c r="UAL50" s="66"/>
      <c r="UAO50" s="66"/>
      <c r="UAR50" s="66"/>
      <c r="UAU50" s="66"/>
      <c r="UAX50" s="66"/>
      <c r="UBA50" s="66"/>
      <c r="UBC50" s="66"/>
      <c r="UBF50" s="66"/>
      <c r="UBL50" s="66"/>
      <c r="UBR50" s="66"/>
      <c r="UBU50" s="66"/>
      <c r="UBW50" s="66"/>
      <c r="UBY50" s="66"/>
      <c r="UBZ50" s="66"/>
      <c r="UCA50" s="66"/>
      <c r="UCB50" s="66"/>
      <c r="UCC50" s="66"/>
      <c r="UCD50" s="66"/>
      <c r="UCV50" s="66"/>
      <c r="UCW50" s="66"/>
      <c r="UCZ50" s="66"/>
      <c r="UDC50" s="66"/>
      <c r="UDE50" s="66"/>
      <c r="UDG50" s="66"/>
      <c r="UDJ50" s="66"/>
      <c r="UDM50" s="66"/>
      <c r="UDP50" s="66"/>
      <c r="UDT50" s="66"/>
      <c r="UDW50" s="66"/>
      <c r="UDZ50" s="66"/>
      <c r="UEH50" s="66"/>
      <c r="UET50" s="66"/>
      <c r="UEU50" s="66"/>
      <c r="UEV50" s="66"/>
      <c r="UEW50" s="66"/>
      <c r="UEX50" s="66"/>
      <c r="UEY50" s="66"/>
      <c r="UEZ50" s="66"/>
      <c r="UFA50" s="66"/>
      <c r="UFB50" s="66"/>
      <c r="UFC50" s="66"/>
      <c r="UFD50" s="66"/>
      <c r="UFE50" s="66"/>
      <c r="UFF50" s="66"/>
      <c r="UFG50" s="66"/>
      <c r="UFH50" s="66"/>
      <c r="UFI50" s="66"/>
      <c r="UFJ50" s="66"/>
      <c r="UFK50" s="66"/>
      <c r="UFL50" s="66"/>
      <c r="UFM50" s="66"/>
      <c r="UFN50" s="66"/>
      <c r="UFO50" s="66"/>
      <c r="UFP50" s="66"/>
      <c r="UFQ50" s="66"/>
      <c r="UFR50" s="66"/>
      <c r="UFS50" s="66"/>
      <c r="UFU50" s="66"/>
      <c r="UFV50" s="66"/>
      <c r="UFW50" s="66"/>
      <c r="UFX50" s="66"/>
      <c r="UFY50" s="66"/>
      <c r="UFZ50" s="66"/>
      <c r="UGA50" s="66"/>
      <c r="UGB50" s="66"/>
      <c r="UGC50" s="66"/>
      <c r="UGD50" s="66"/>
      <c r="UGE50" s="66"/>
      <c r="UGF50" s="66"/>
      <c r="UGG50" s="66"/>
      <c r="UGJ50" s="66"/>
      <c r="UGM50" s="66"/>
      <c r="UGP50" s="66"/>
      <c r="UGS50" s="66"/>
      <c r="UGV50" s="66"/>
      <c r="UGY50" s="66"/>
      <c r="UHH50" s="66"/>
      <c r="UHK50" s="66"/>
      <c r="UHN50" s="66"/>
      <c r="UHQ50" s="66"/>
      <c r="UHZ50" s="66"/>
      <c r="UIF50" s="66"/>
      <c r="UII50" s="66"/>
      <c r="UIL50" s="66"/>
      <c r="UIO50" s="66"/>
      <c r="UIU50" s="66"/>
      <c r="UJD50" s="66"/>
      <c r="UJF50" s="66"/>
      <c r="UJG50" s="66"/>
      <c r="UJI50" s="66"/>
      <c r="UJL50" s="66"/>
      <c r="UJO50" s="66"/>
      <c r="UJR50" s="66"/>
      <c r="UJU50" s="66"/>
      <c r="UJX50" s="66"/>
      <c r="UJZ50" s="66"/>
      <c r="UKB50" s="66"/>
      <c r="UKE50" s="66"/>
      <c r="UKH50" s="66"/>
      <c r="UKK50" s="66"/>
      <c r="UKN50" s="66"/>
      <c r="UKQ50" s="66"/>
      <c r="UKT50" s="66"/>
      <c r="UKW50" s="66"/>
      <c r="UKY50" s="66"/>
      <c r="ULB50" s="66"/>
      <c r="ULH50" s="66"/>
      <c r="ULN50" s="66"/>
      <c r="ULQ50" s="66"/>
      <c r="ULS50" s="66"/>
      <c r="ULU50" s="66"/>
      <c r="ULV50" s="66"/>
      <c r="ULW50" s="66"/>
      <c r="ULX50" s="66"/>
      <c r="ULY50" s="66"/>
      <c r="ULZ50" s="66"/>
      <c r="UMR50" s="66"/>
      <c r="UMS50" s="66"/>
      <c r="UMV50" s="66"/>
      <c r="UMY50" s="66"/>
      <c r="UNA50" s="66"/>
      <c r="UNC50" s="66"/>
      <c r="UNF50" s="66"/>
      <c r="UNI50" s="66"/>
      <c r="UNL50" s="66"/>
      <c r="UNP50" s="66"/>
      <c r="UNS50" s="66"/>
      <c r="UNV50" s="66"/>
      <c r="UOD50" s="66"/>
      <c r="UOP50" s="66"/>
      <c r="UOQ50" s="66"/>
      <c r="UOR50" s="66"/>
      <c r="UOS50" s="66"/>
      <c r="UOT50" s="66"/>
      <c r="UOU50" s="66"/>
      <c r="UOV50" s="66"/>
      <c r="UOW50" s="66"/>
      <c r="UOX50" s="66"/>
      <c r="UOY50" s="66"/>
      <c r="UOZ50" s="66"/>
      <c r="UPA50" s="66"/>
      <c r="UPB50" s="66"/>
      <c r="UPC50" s="66"/>
      <c r="UPD50" s="66"/>
      <c r="UPE50" s="66"/>
      <c r="UPF50" s="66"/>
      <c r="UPG50" s="66"/>
      <c r="UPH50" s="66"/>
      <c r="UPI50" s="66"/>
      <c r="UPJ50" s="66"/>
      <c r="UPK50" s="66"/>
      <c r="UPL50" s="66"/>
      <c r="UPM50" s="66"/>
      <c r="UPN50" s="66"/>
      <c r="UPO50" s="66"/>
      <c r="UPQ50" s="66"/>
      <c r="UPR50" s="66"/>
      <c r="UPS50" s="66"/>
      <c r="UPT50" s="66"/>
      <c r="UPU50" s="66"/>
      <c r="UPV50" s="66"/>
      <c r="UPW50" s="66"/>
      <c r="UPX50" s="66"/>
      <c r="UPY50" s="66"/>
      <c r="UPZ50" s="66"/>
      <c r="UQA50" s="66"/>
      <c r="UQB50" s="66"/>
      <c r="UQC50" s="66"/>
      <c r="UQF50" s="66"/>
      <c r="UQI50" s="66"/>
      <c r="UQL50" s="66"/>
      <c r="UQO50" s="66"/>
      <c r="UQR50" s="66"/>
      <c r="UQU50" s="66"/>
      <c r="URD50" s="66"/>
      <c r="URG50" s="66"/>
      <c r="URJ50" s="66"/>
      <c r="URM50" s="66"/>
      <c r="URV50" s="66"/>
      <c r="USB50" s="66"/>
      <c r="USE50" s="66"/>
      <c r="USH50" s="66"/>
      <c r="USK50" s="66"/>
      <c r="USQ50" s="66"/>
      <c r="USZ50" s="66"/>
      <c r="UTB50" s="66"/>
      <c r="UTC50" s="66"/>
      <c r="UTE50" s="66"/>
      <c r="UTH50" s="66"/>
      <c r="UTK50" s="66"/>
      <c r="UTN50" s="66"/>
      <c r="UTQ50" s="66"/>
      <c r="UTT50" s="66"/>
      <c r="UTV50" s="66"/>
      <c r="UTX50" s="66"/>
      <c r="UUA50" s="66"/>
      <c r="UUD50" s="66"/>
      <c r="UUG50" s="66"/>
      <c r="UUJ50" s="66"/>
      <c r="UUM50" s="66"/>
      <c r="UUP50" s="66"/>
      <c r="UUS50" s="66"/>
      <c r="UUU50" s="66"/>
      <c r="UUX50" s="66"/>
      <c r="UVD50" s="66"/>
      <c r="UVJ50" s="66"/>
      <c r="UVM50" s="66"/>
      <c r="UVO50" s="66"/>
      <c r="UVQ50" s="66"/>
      <c r="UVR50" s="66"/>
      <c r="UVS50" s="66"/>
      <c r="UVT50" s="66"/>
      <c r="UVU50" s="66"/>
      <c r="UVV50" s="66"/>
      <c r="UWN50" s="66"/>
      <c r="UWO50" s="66"/>
      <c r="UWR50" s="66"/>
      <c r="UWU50" s="66"/>
      <c r="UWW50" s="66"/>
      <c r="UWY50" s="66"/>
      <c r="UXB50" s="66"/>
      <c r="UXE50" s="66"/>
      <c r="UXH50" s="66"/>
      <c r="UXL50" s="66"/>
      <c r="UXO50" s="66"/>
      <c r="UXR50" s="66"/>
      <c r="UXZ50" s="66"/>
      <c r="UYL50" s="66"/>
      <c r="UYM50" s="66"/>
      <c r="UYN50" s="66"/>
      <c r="UYO50" s="66"/>
      <c r="UYP50" s="66"/>
      <c r="UYQ50" s="66"/>
      <c r="UYR50" s="66"/>
      <c r="UYS50" s="66"/>
      <c r="UYT50" s="66"/>
      <c r="UYU50" s="66"/>
      <c r="UYV50" s="66"/>
      <c r="UYW50" s="66"/>
      <c r="UYX50" s="66"/>
      <c r="UYY50" s="66"/>
      <c r="UYZ50" s="66"/>
      <c r="UZA50" s="66"/>
      <c r="UZB50" s="66"/>
      <c r="UZC50" s="66"/>
      <c r="UZD50" s="66"/>
      <c r="UZE50" s="66"/>
      <c r="UZF50" s="66"/>
      <c r="UZG50" s="66"/>
      <c r="UZH50" s="66"/>
      <c r="UZI50" s="66"/>
      <c r="UZJ50" s="66"/>
      <c r="UZK50" s="66"/>
      <c r="UZM50" s="66"/>
      <c r="UZN50" s="66"/>
      <c r="UZO50" s="66"/>
      <c r="UZP50" s="66"/>
      <c r="UZQ50" s="66"/>
      <c r="UZR50" s="66"/>
      <c r="UZS50" s="66"/>
      <c r="UZT50" s="66"/>
      <c r="UZU50" s="66"/>
      <c r="UZV50" s="66"/>
      <c r="UZW50" s="66"/>
      <c r="UZX50" s="66"/>
      <c r="UZY50" s="66"/>
      <c r="VAB50" s="66"/>
      <c r="VAE50" s="66"/>
      <c r="VAH50" s="66"/>
      <c r="VAK50" s="66"/>
      <c r="VAN50" s="66"/>
      <c r="VAQ50" s="66"/>
      <c r="VAZ50" s="66"/>
      <c r="VBC50" s="66"/>
      <c r="VBF50" s="66"/>
      <c r="VBI50" s="66"/>
      <c r="VBR50" s="66"/>
      <c r="VBX50" s="66"/>
      <c r="VCA50" s="66"/>
      <c r="VCD50" s="66"/>
      <c r="VCG50" s="66"/>
      <c r="VCM50" s="66"/>
      <c r="VCV50" s="66"/>
      <c r="VCX50" s="66"/>
      <c r="VCY50" s="66"/>
      <c r="VDA50" s="66"/>
      <c r="VDD50" s="66"/>
      <c r="VDG50" s="66"/>
      <c r="VDJ50" s="66"/>
      <c r="VDM50" s="66"/>
      <c r="VDP50" s="66"/>
      <c r="VDR50" s="66"/>
      <c r="VDT50" s="66"/>
      <c r="VDW50" s="66"/>
      <c r="VDZ50" s="66"/>
      <c r="VEC50" s="66"/>
      <c r="VEF50" s="66"/>
      <c r="VEI50" s="66"/>
      <c r="VEL50" s="66"/>
      <c r="VEO50" s="66"/>
      <c r="VEQ50" s="66"/>
      <c r="VET50" s="66"/>
      <c r="VEZ50" s="66"/>
      <c r="VFF50" s="66"/>
      <c r="VFI50" s="66"/>
      <c r="VFK50" s="66"/>
      <c r="VFM50" s="66"/>
      <c r="VFN50" s="66"/>
      <c r="VFO50" s="66"/>
      <c r="VFP50" s="66"/>
      <c r="VFQ50" s="66"/>
      <c r="VFR50" s="66"/>
      <c r="VGJ50" s="66"/>
      <c r="VGK50" s="66"/>
      <c r="VGN50" s="66"/>
      <c r="VGQ50" s="66"/>
      <c r="VGS50" s="66"/>
      <c r="VGU50" s="66"/>
      <c r="VGX50" s="66"/>
      <c r="VHA50" s="66"/>
      <c r="VHD50" s="66"/>
      <c r="VHH50" s="66"/>
      <c r="VHK50" s="66"/>
      <c r="VHN50" s="66"/>
      <c r="VHV50" s="66"/>
      <c r="VIH50" s="66"/>
      <c r="VII50" s="66"/>
      <c r="VIJ50" s="66"/>
      <c r="VIK50" s="66"/>
      <c r="VIL50" s="66"/>
      <c r="VIM50" s="66"/>
      <c r="VIN50" s="66"/>
      <c r="VIO50" s="66"/>
      <c r="VIP50" s="66"/>
      <c r="VIQ50" s="66"/>
      <c r="VIR50" s="66"/>
      <c r="VIS50" s="66"/>
      <c r="VIT50" s="66"/>
      <c r="VIU50" s="66"/>
      <c r="VIV50" s="66"/>
      <c r="VIW50" s="66"/>
      <c r="VIX50" s="66"/>
      <c r="VIY50" s="66"/>
      <c r="VIZ50" s="66"/>
      <c r="VJA50" s="66"/>
      <c r="VJB50" s="66"/>
      <c r="VJC50" s="66"/>
      <c r="VJD50" s="66"/>
      <c r="VJE50" s="66"/>
      <c r="VJF50" s="66"/>
      <c r="VJG50" s="66"/>
      <c r="VJI50" s="66"/>
      <c r="VJJ50" s="66"/>
      <c r="VJK50" s="66"/>
      <c r="VJL50" s="66"/>
      <c r="VJM50" s="66"/>
      <c r="VJN50" s="66"/>
      <c r="VJO50" s="66"/>
      <c r="VJP50" s="66"/>
      <c r="VJQ50" s="66"/>
      <c r="VJR50" s="66"/>
      <c r="VJS50" s="66"/>
      <c r="VJT50" s="66"/>
      <c r="VJU50" s="66"/>
      <c r="VJX50" s="66"/>
      <c r="VKA50" s="66"/>
      <c r="VKD50" s="66"/>
      <c r="VKG50" s="66"/>
      <c r="VKJ50" s="66"/>
      <c r="VKM50" s="66"/>
      <c r="VKV50" s="66"/>
      <c r="VKY50" s="66"/>
      <c r="VLB50" s="66"/>
      <c r="VLE50" s="66"/>
      <c r="VLN50" s="66"/>
      <c r="VLT50" s="66"/>
      <c r="VLW50" s="66"/>
      <c r="VLZ50" s="66"/>
      <c r="VMC50" s="66"/>
      <c r="VMI50" s="66"/>
      <c r="VMR50" s="66"/>
      <c r="VMT50" s="66"/>
      <c r="VMU50" s="66"/>
      <c r="VMW50" s="66"/>
      <c r="VMZ50" s="66"/>
      <c r="VNC50" s="66"/>
      <c r="VNF50" s="66"/>
      <c r="VNI50" s="66"/>
      <c r="VNL50" s="66"/>
      <c r="VNN50" s="66"/>
      <c r="VNP50" s="66"/>
      <c r="VNS50" s="66"/>
      <c r="VNV50" s="66"/>
      <c r="VNY50" s="66"/>
      <c r="VOB50" s="66"/>
      <c r="VOE50" s="66"/>
      <c r="VOH50" s="66"/>
      <c r="VOK50" s="66"/>
      <c r="VOM50" s="66"/>
      <c r="VOP50" s="66"/>
      <c r="VOV50" s="66"/>
      <c r="VPB50" s="66"/>
      <c r="VPE50" s="66"/>
      <c r="VPG50" s="66"/>
      <c r="VPI50" s="66"/>
      <c r="VPJ50" s="66"/>
      <c r="VPK50" s="66"/>
      <c r="VPL50" s="66"/>
      <c r="VPM50" s="66"/>
      <c r="VPN50" s="66"/>
      <c r="VQF50" s="66"/>
      <c r="VQG50" s="66"/>
      <c r="VQJ50" s="66"/>
      <c r="VQM50" s="66"/>
      <c r="VQO50" s="66"/>
      <c r="VQQ50" s="66"/>
      <c r="VQT50" s="66"/>
      <c r="VQW50" s="66"/>
      <c r="VQZ50" s="66"/>
      <c r="VRD50" s="66"/>
      <c r="VRG50" s="66"/>
      <c r="VRJ50" s="66"/>
      <c r="VRR50" s="66"/>
      <c r="VSD50" s="66"/>
      <c r="VSE50" s="66"/>
      <c r="VSF50" s="66"/>
      <c r="VSG50" s="66"/>
      <c r="VSH50" s="66"/>
      <c r="VSI50" s="66"/>
      <c r="VSJ50" s="66"/>
      <c r="VSK50" s="66"/>
      <c r="VSL50" s="66"/>
      <c r="VSM50" s="66"/>
      <c r="VSN50" s="66"/>
      <c r="VSO50" s="66"/>
      <c r="VSP50" s="66"/>
      <c r="VSQ50" s="66"/>
      <c r="VSR50" s="66"/>
      <c r="VSS50" s="66"/>
      <c r="VST50" s="66"/>
      <c r="VSU50" s="66"/>
      <c r="VSV50" s="66"/>
      <c r="VSW50" s="66"/>
      <c r="VSX50" s="66"/>
      <c r="VSY50" s="66"/>
      <c r="VSZ50" s="66"/>
      <c r="VTA50" s="66"/>
      <c r="VTB50" s="66"/>
      <c r="VTC50" s="66"/>
      <c r="VTE50" s="66"/>
      <c r="VTF50" s="66"/>
      <c r="VTG50" s="66"/>
      <c r="VTH50" s="66"/>
      <c r="VTI50" s="66"/>
      <c r="VTJ50" s="66"/>
      <c r="VTK50" s="66"/>
      <c r="VTL50" s="66"/>
      <c r="VTM50" s="66"/>
      <c r="VTN50" s="66"/>
      <c r="VTO50" s="66"/>
      <c r="VTP50" s="66"/>
      <c r="VTQ50" s="66"/>
      <c r="VTT50" s="66"/>
      <c r="VTW50" s="66"/>
      <c r="VTZ50" s="66"/>
      <c r="VUC50" s="66"/>
      <c r="VUF50" s="66"/>
      <c r="VUI50" s="66"/>
      <c r="VUR50" s="66"/>
      <c r="VUU50" s="66"/>
      <c r="VUX50" s="66"/>
      <c r="VVA50" s="66"/>
      <c r="VVJ50" s="66"/>
      <c r="VVP50" s="66"/>
      <c r="VVS50" s="66"/>
      <c r="VVV50" s="66"/>
      <c r="VVY50" s="66"/>
      <c r="VWE50" s="66"/>
      <c r="VWN50" s="66"/>
      <c r="VWP50" s="66"/>
      <c r="VWQ50" s="66"/>
      <c r="VWS50" s="66"/>
      <c r="VWV50" s="66"/>
      <c r="VWY50" s="66"/>
      <c r="VXB50" s="66"/>
      <c r="VXE50" s="66"/>
      <c r="VXH50" s="66"/>
      <c r="VXJ50" s="66"/>
      <c r="VXL50" s="66"/>
      <c r="VXO50" s="66"/>
      <c r="VXR50" s="66"/>
      <c r="VXU50" s="66"/>
      <c r="VXX50" s="66"/>
      <c r="VYA50" s="66"/>
      <c r="VYD50" s="66"/>
      <c r="VYG50" s="66"/>
      <c r="VYI50" s="66"/>
      <c r="VYL50" s="66"/>
      <c r="VYR50" s="66"/>
      <c r="VYX50" s="66"/>
      <c r="VZA50" s="66"/>
      <c r="VZC50" s="66"/>
      <c r="VZE50" s="66"/>
      <c r="VZF50" s="66"/>
      <c r="VZG50" s="66"/>
      <c r="VZH50" s="66"/>
      <c r="VZI50" s="66"/>
      <c r="VZJ50" s="66"/>
      <c r="WAB50" s="66"/>
      <c r="WAC50" s="66"/>
      <c r="WAF50" s="66"/>
      <c r="WAI50" s="66"/>
      <c r="WAK50" s="66"/>
      <c r="WAM50" s="66"/>
      <c r="WAP50" s="66"/>
      <c r="WAS50" s="66"/>
      <c r="WAV50" s="66"/>
      <c r="WAZ50" s="66"/>
      <c r="WBC50" s="66"/>
      <c r="WBF50" s="66"/>
      <c r="WBN50" s="66"/>
      <c r="WBZ50" s="66"/>
      <c r="WCA50" s="66"/>
      <c r="WCB50" s="66"/>
      <c r="WCC50" s="66"/>
      <c r="WCD50" s="66"/>
      <c r="WCE50" s="66"/>
      <c r="WCF50" s="66"/>
      <c r="WCG50" s="66"/>
      <c r="WCH50" s="66"/>
      <c r="WCI50" s="66"/>
      <c r="WCJ50" s="66"/>
      <c r="WCK50" s="66"/>
      <c r="WCL50" s="66"/>
      <c r="WCM50" s="66"/>
      <c r="WCN50" s="66"/>
      <c r="WCO50" s="66"/>
      <c r="WCP50" s="66"/>
      <c r="WCQ50" s="66"/>
      <c r="WCR50" s="66"/>
      <c r="WCS50" s="66"/>
      <c r="WCT50" s="66"/>
      <c r="WCU50" s="66"/>
      <c r="WCV50" s="66"/>
      <c r="WCW50" s="66"/>
      <c r="WCX50" s="66"/>
      <c r="WCY50" s="66"/>
      <c r="WDA50" s="66"/>
      <c r="WDB50" s="66"/>
      <c r="WDC50" s="66"/>
      <c r="WDD50" s="66"/>
      <c r="WDE50" s="66"/>
      <c r="WDF50" s="66"/>
      <c r="WDG50" s="66"/>
      <c r="WDH50" s="66"/>
      <c r="WDI50" s="66"/>
      <c r="WDJ50" s="66"/>
      <c r="WDK50" s="66"/>
      <c r="WDL50" s="66"/>
      <c r="WDM50" s="66"/>
      <c r="WDP50" s="66"/>
      <c r="WDS50" s="66"/>
      <c r="WDV50" s="66"/>
      <c r="WDY50" s="66"/>
      <c r="WEB50" s="66"/>
      <c r="WEE50" s="66"/>
      <c r="WEN50" s="66"/>
      <c r="WEQ50" s="66"/>
      <c r="WET50" s="66"/>
      <c r="WEW50" s="66"/>
      <c r="WFF50" s="66"/>
      <c r="WFL50" s="66"/>
      <c r="WFO50" s="66"/>
      <c r="WFR50" s="66"/>
      <c r="WFU50" s="66"/>
      <c r="WGA50" s="66"/>
      <c r="WGJ50" s="66"/>
      <c r="WGL50" s="66"/>
      <c r="WGM50" s="66"/>
      <c r="WGO50" s="66"/>
      <c r="WGR50" s="66"/>
      <c r="WGU50" s="66"/>
      <c r="WGX50" s="66"/>
      <c r="WHA50" s="66"/>
      <c r="WHD50" s="66"/>
      <c r="WHF50" s="66"/>
      <c r="WHH50" s="66"/>
      <c r="WHK50" s="66"/>
      <c r="WHN50" s="66"/>
      <c r="WHQ50" s="66"/>
      <c r="WHT50" s="66"/>
      <c r="WHW50" s="66"/>
      <c r="WHZ50" s="66"/>
      <c r="WIC50" s="66"/>
      <c r="WIE50" s="66"/>
      <c r="WIH50" s="66"/>
      <c r="WIN50" s="66"/>
      <c r="WIT50" s="66"/>
      <c r="WIW50" s="66"/>
      <c r="WIY50" s="66"/>
      <c r="WJA50" s="66"/>
      <c r="WJB50" s="66"/>
      <c r="WJC50" s="66"/>
      <c r="WJD50" s="66"/>
      <c r="WJE50" s="66"/>
      <c r="WJF50" s="66"/>
      <c r="WJX50" s="66"/>
      <c r="WJY50" s="66"/>
      <c r="WKB50" s="66"/>
      <c r="WKE50" s="66"/>
      <c r="WKG50" s="66"/>
      <c r="WKI50" s="66"/>
      <c r="WKL50" s="66"/>
      <c r="WKO50" s="66"/>
      <c r="WKR50" s="66"/>
      <c r="WKV50" s="66"/>
      <c r="WKY50" s="66"/>
      <c r="WLB50" s="66"/>
      <c r="WLJ50" s="66"/>
      <c r="WLV50" s="66"/>
      <c r="WLW50" s="66"/>
      <c r="WLX50" s="66"/>
      <c r="WLY50" s="66"/>
      <c r="WLZ50" s="66"/>
      <c r="WMA50" s="66"/>
      <c r="WMB50" s="66"/>
      <c r="WMC50" s="66"/>
      <c r="WMD50" s="66"/>
      <c r="WME50" s="66"/>
      <c r="WMF50" s="66"/>
      <c r="WMG50" s="66"/>
      <c r="WMH50" s="66"/>
      <c r="WMI50" s="66"/>
      <c r="WMJ50" s="66"/>
      <c r="WMK50" s="66"/>
      <c r="WML50" s="66"/>
      <c r="WMM50" s="66"/>
      <c r="WMN50" s="66"/>
      <c r="WMO50" s="66"/>
      <c r="WMP50" s="66"/>
      <c r="WMQ50" s="66"/>
      <c r="WMR50" s="66"/>
      <c r="WMS50" s="66"/>
      <c r="WMT50" s="66"/>
      <c r="WMU50" s="66"/>
      <c r="WMW50" s="66"/>
      <c r="WMX50" s="66"/>
      <c r="WMY50" s="66"/>
      <c r="WMZ50" s="66"/>
      <c r="WNA50" s="66"/>
      <c r="WNB50" s="66"/>
      <c r="WNC50" s="66"/>
      <c r="WND50" s="66"/>
      <c r="WNE50" s="66"/>
      <c r="WNF50" s="66"/>
      <c r="WNG50" s="66"/>
      <c r="WNH50" s="66"/>
      <c r="WNI50" s="66"/>
      <c r="WNL50" s="66"/>
      <c r="WNO50" s="66"/>
      <c r="WNR50" s="66"/>
      <c r="WNU50" s="66"/>
      <c r="WNX50" s="66"/>
      <c r="WOA50" s="66"/>
      <c r="WOJ50" s="66"/>
      <c r="WOM50" s="66"/>
      <c r="WOP50" s="66"/>
      <c r="WOS50" s="66"/>
      <c r="WPB50" s="66"/>
      <c r="WPH50" s="66"/>
      <c r="WPK50" s="66"/>
      <c r="WPN50" s="66"/>
      <c r="WPQ50" s="66"/>
      <c r="WPW50" s="66"/>
      <c r="WQF50" s="66"/>
      <c r="WQH50" s="66"/>
      <c r="WQI50" s="66"/>
      <c r="WQK50" s="66"/>
      <c r="WQN50" s="66"/>
      <c r="WQQ50" s="66"/>
      <c r="WQT50" s="66"/>
      <c r="WQW50" s="66"/>
      <c r="WQZ50" s="66"/>
      <c r="WRB50" s="66"/>
      <c r="WRD50" s="66"/>
      <c r="WRG50" s="66"/>
      <c r="WRJ50" s="66"/>
      <c r="WRM50" s="66"/>
      <c r="WRP50" s="66"/>
      <c r="WRS50" s="66"/>
      <c r="WRV50" s="66"/>
      <c r="WRY50" s="66"/>
      <c r="WSA50" s="66"/>
      <c r="WSD50" s="66"/>
      <c r="WSJ50" s="66"/>
      <c r="WSP50" s="66"/>
      <c r="WSS50" s="66"/>
      <c r="WSU50" s="66"/>
      <c r="WSW50" s="66"/>
      <c r="WSX50" s="66"/>
      <c r="WSY50" s="66"/>
      <c r="WSZ50" s="66"/>
      <c r="WTA50" s="66"/>
      <c r="WTB50" s="66"/>
      <c r="WTT50" s="66"/>
      <c r="WTU50" s="66"/>
      <c r="WTX50" s="66"/>
      <c r="WUA50" s="66"/>
      <c r="WUC50" s="66"/>
      <c r="WUE50" s="66"/>
      <c r="WUH50" s="66"/>
      <c r="WUK50" s="66"/>
      <c r="WUN50" s="66"/>
      <c r="WUR50" s="66"/>
      <c r="WUU50" s="66"/>
      <c r="WUX50" s="66"/>
      <c r="WVF50" s="66"/>
    </row>
    <row r="51" spans="1:1022 1034:2046 2058:3070 3082:4094 4106:5118 5130:6142 6154:7166 7178:8190 8202:9214 9226:10238 10250:11262 11274:12286 12298:13310 13322:14334 14346:15358 15370:16126" s="50" customFormat="1" ht="20.25" hidden="1" customHeight="1">
      <c r="A51" s="12" t="s">
        <v>151</v>
      </c>
      <c r="B51" s="47" t="s">
        <v>338</v>
      </c>
      <c r="C51" s="4"/>
      <c r="D51" s="48">
        <f>_xlfn.IFNA(VLOOKUP(A51,'2.2'!A60:C352,3,),)</f>
        <v>0</v>
      </c>
      <c r="E51" s="63"/>
      <c r="F51" s="51"/>
      <c r="G51" s="51"/>
      <c r="H51" s="29">
        <v>0</v>
      </c>
      <c r="I51" s="52">
        <v>10</v>
      </c>
    </row>
    <row r="52" spans="1:1022 1034:2046 2058:3070 3082:4094 4106:5118 5130:6142 6154:7166 7178:8190 8202:9214 9226:10238 10250:11262 11274:12286 12298:13310 13322:14334 14346:15358 15370:16126" s="50" customFormat="1" ht="21.75" hidden="1" customHeight="1">
      <c r="A52" s="7" t="s">
        <v>152</v>
      </c>
      <c r="B52" s="47" t="s">
        <v>338</v>
      </c>
      <c r="C52" s="4"/>
      <c r="D52" s="48">
        <f>_xlfn.IFNA(VLOOKUP(A52,'2.2'!A61:C353,3,),)</f>
        <v>0</v>
      </c>
      <c r="E52" s="63"/>
      <c r="F52" s="51"/>
      <c r="G52" s="51"/>
      <c r="H52" s="29">
        <v>0</v>
      </c>
      <c r="I52" s="52">
        <v>40</v>
      </c>
    </row>
    <row r="53" spans="1:1022 1034:2046 2058:3070 3082:4094 4106:5118 5130:6142 6154:7166 7178:8190 8202:9214 9226:10238 10250:11262 11274:12286 12298:13310 13322:14334 14346:15358 15370:16126" s="50" customFormat="1" ht="20.25" hidden="1" customHeight="1">
      <c r="A53" s="5" t="s">
        <v>153</v>
      </c>
      <c r="B53" s="47" t="s">
        <v>338</v>
      </c>
      <c r="C53" s="4"/>
      <c r="D53" s="48">
        <f>_xlfn.IFNA(VLOOKUP(A53,'2.2'!A62:C354,3,),)</f>
        <v>0</v>
      </c>
      <c r="E53" s="49"/>
      <c r="F53" s="51"/>
      <c r="G53" s="51"/>
      <c r="H53" s="29">
        <v>0</v>
      </c>
      <c r="I53" s="52">
        <v>12</v>
      </c>
    </row>
    <row r="54" spans="1:1022 1034:2046 2058:3070 3082:4094 4106:5118 5130:6142 6154:7166 7178:8190 8202:9214 9226:10238 10250:11262 11274:12286 12298:13310 13322:14334 14346:15358 15370:16126" s="50" customFormat="1" ht="39.9" hidden="1" customHeight="1">
      <c r="A54" s="7" t="s">
        <v>61</v>
      </c>
      <c r="B54" s="47" t="s">
        <v>338</v>
      </c>
      <c r="C54" s="4"/>
      <c r="D54" s="48">
        <f>_xlfn.IFNA(VLOOKUP(A54,'2.2'!A63:C355,3,),)</f>
        <v>0</v>
      </c>
      <c r="E54" s="63"/>
      <c r="F54" s="51"/>
      <c r="G54" s="51"/>
      <c r="H54" s="29">
        <v>22</v>
      </c>
      <c r="I54" s="52">
        <v>15</v>
      </c>
    </row>
    <row r="55" spans="1:1022 1034:2046 2058:3070 3082:4094 4106:5118 5130:6142 6154:7166 7178:8190 8202:9214 9226:10238 10250:11262 11274:12286 12298:13310 13322:14334 14346:15358 15370:16126" s="50" customFormat="1" ht="21.75" hidden="1" customHeight="1">
      <c r="A55" s="7" t="s">
        <v>155</v>
      </c>
      <c r="B55" s="47" t="s">
        <v>338</v>
      </c>
      <c r="C55" s="4"/>
      <c r="D55" s="48">
        <f>_xlfn.IFNA(VLOOKUP(A55,'2.2'!A64:C356,3,),)</f>
        <v>0</v>
      </c>
      <c r="E55" s="49"/>
      <c r="F55" s="51"/>
      <c r="G55" s="51"/>
      <c r="H55" s="29">
        <v>0</v>
      </c>
      <c r="I55" s="52">
        <v>30</v>
      </c>
    </row>
    <row r="56" spans="1:1022 1034:2046 2058:3070 3082:4094 4106:5118 5130:6142 6154:7166 7178:8190 8202:9214 9226:10238 10250:11262 11274:12286 12298:13310 13322:14334 14346:15358 15370:16126" s="50" customFormat="1" ht="21.75" hidden="1" customHeight="1">
      <c r="A56" s="12" t="s">
        <v>63</v>
      </c>
      <c r="B56" s="47" t="s">
        <v>337</v>
      </c>
      <c r="C56" s="4"/>
      <c r="D56" s="48">
        <f>_xlfn.IFNA(VLOOKUP(A56,'2.2'!A65:C357,3,),)</f>
        <v>0</v>
      </c>
      <c r="E56" s="49"/>
      <c r="F56" s="51"/>
      <c r="G56" s="51"/>
      <c r="H56" s="29">
        <v>0</v>
      </c>
      <c r="I56" s="53">
        <v>10</v>
      </c>
    </row>
    <row r="57" spans="1:1022 1034:2046 2058:3070 3082:4094 4106:5118 5130:6142 6154:7166 7178:8190 8202:9214 9226:10238 10250:11262 11274:12286 12298:13310 13322:14334 14346:15358 15370:16126" s="50" customFormat="1" ht="20.25" customHeight="1">
      <c r="A57" s="7" t="s">
        <v>112</v>
      </c>
      <c r="B57" s="76" t="s">
        <v>340</v>
      </c>
      <c r="C57" s="4">
        <v>80</v>
      </c>
      <c r="D57" s="48">
        <f>_xlfn.IFNA(VLOOKUP(A57,'2.2'!A66:C358,3,),)</f>
        <v>9000</v>
      </c>
      <c r="E57" s="69">
        <f>+D57*C57</f>
        <v>720000</v>
      </c>
      <c r="F57" s="51"/>
      <c r="G57" s="51"/>
      <c r="H57" s="29">
        <v>105</v>
      </c>
      <c r="I57" s="52">
        <v>17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Z57" s="66"/>
      <c r="BC57" s="66"/>
      <c r="BF57" s="66"/>
      <c r="BI57" s="66"/>
      <c r="BL57" s="66"/>
      <c r="BO57" s="66"/>
      <c r="BX57" s="66"/>
      <c r="CA57" s="66"/>
      <c r="CD57" s="66"/>
      <c r="CG57" s="66"/>
      <c r="CP57" s="66"/>
      <c r="CV57" s="66"/>
      <c r="CY57" s="66"/>
      <c r="DB57" s="66"/>
      <c r="DE57" s="66"/>
      <c r="DK57" s="66"/>
      <c r="DT57" s="66"/>
      <c r="DV57" s="66"/>
      <c r="DW57" s="66"/>
      <c r="DY57" s="66"/>
      <c r="EB57" s="66"/>
      <c r="EE57" s="66"/>
      <c r="EH57" s="66"/>
      <c r="EK57" s="66"/>
      <c r="EN57" s="66"/>
      <c r="EP57" s="66"/>
      <c r="ER57" s="66"/>
      <c r="EU57" s="66"/>
      <c r="EX57" s="66"/>
      <c r="FA57" s="66"/>
      <c r="FD57" s="66"/>
      <c r="FG57" s="66"/>
      <c r="FJ57" s="66"/>
      <c r="FM57" s="66"/>
      <c r="FO57" s="66"/>
      <c r="FR57" s="66"/>
      <c r="FX57" s="66"/>
      <c r="GD57" s="66"/>
      <c r="GG57" s="66"/>
      <c r="GI57" s="66"/>
      <c r="GK57" s="66"/>
      <c r="GL57" s="66"/>
      <c r="GM57" s="66"/>
      <c r="GN57" s="66"/>
      <c r="GO57" s="66"/>
      <c r="GP57" s="66"/>
      <c r="HH57" s="66"/>
      <c r="HI57" s="66"/>
      <c r="HL57" s="66"/>
      <c r="HO57" s="66"/>
      <c r="HQ57" s="66"/>
      <c r="HS57" s="66"/>
      <c r="HV57" s="66"/>
      <c r="HY57" s="66"/>
      <c r="IB57" s="66"/>
      <c r="IF57" s="66"/>
      <c r="II57" s="66"/>
      <c r="IL57" s="66"/>
      <c r="IT57" s="66"/>
      <c r="JF57" s="66"/>
      <c r="JG57" s="66"/>
      <c r="JH57" s="66"/>
      <c r="JI57" s="66"/>
      <c r="JJ57" s="66"/>
      <c r="JK57" s="66"/>
      <c r="JL57" s="66"/>
      <c r="JM57" s="66"/>
      <c r="JN57" s="66"/>
      <c r="JO57" s="66"/>
      <c r="JP57" s="66"/>
      <c r="JQ57" s="66"/>
      <c r="JR57" s="66"/>
      <c r="JS57" s="66"/>
      <c r="JT57" s="66"/>
      <c r="JU57" s="66"/>
      <c r="JV57" s="66"/>
      <c r="JW57" s="66"/>
      <c r="JX57" s="66"/>
      <c r="JY57" s="66"/>
      <c r="JZ57" s="66"/>
      <c r="KA57" s="66"/>
      <c r="KB57" s="66"/>
      <c r="KC57" s="66"/>
      <c r="KD57" s="66"/>
      <c r="KE57" s="66"/>
      <c r="KG57" s="66"/>
      <c r="KH57" s="66"/>
      <c r="KI57" s="66"/>
      <c r="KJ57" s="66"/>
      <c r="KK57" s="66"/>
      <c r="KL57" s="66"/>
      <c r="KM57" s="66"/>
      <c r="KN57" s="66"/>
      <c r="KO57" s="66"/>
      <c r="KP57" s="66"/>
      <c r="KQ57" s="66"/>
      <c r="KR57" s="66"/>
      <c r="KS57" s="66"/>
      <c r="KV57" s="66"/>
      <c r="KY57" s="66"/>
      <c r="LB57" s="66"/>
      <c r="LE57" s="66"/>
      <c r="LH57" s="66"/>
      <c r="LK57" s="66"/>
      <c r="LT57" s="66"/>
      <c r="LW57" s="66"/>
      <c r="LZ57" s="66"/>
      <c r="MC57" s="66"/>
      <c r="ML57" s="66"/>
      <c r="MR57" s="66"/>
      <c r="MU57" s="66"/>
      <c r="MX57" s="66"/>
      <c r="NA57" s="66"/>
      <c r="NG57" s="66"/>
      <c r="NP57" s="66"/>
      <c r="NR57" s="66"/>
      <c r="NS57" s="66"/>
      <c r="NU57" s="66"/>
      <c r="NX57" s="66"/>
      <c r="OA57" s="66"/>
      <c r="OD57" s="66"/>
      <c r="OG57" s="66"/>
      <c r="OJ57" s="66"/>
      <c r="OL57" s="66"/>
      <c r="ON57" s="66"/>
      <c r="OQ57" s="66"/>
      <c r="OT57" s="66"/>
      <c r="OW57" s="66"/>
      <c r="OZ57" s="66"/>
      <c r="PC57" s="66"/>
      <c r="PF57" s="66"/>
      <c r="PI57" s="66"/>
      <c r="PK57" s="66"/>
      <c r="PN57" s="66"/>
      <c r="PT57" s="66"/>
      <c r="PZ57" s="66"/>
      <c r="QC57" s="66"/>
      <c r="QE57" s="66"/>
      <c r="QG57" s="66"/>
      <c r="QH57" s="66"/>
      <c r="QI57" s="66"/>
      <c r="QJ57" s="66"/>
      <c r="QK57" s="66"/>
      <c r="QL57" s="66"/>
      <c r="RD57" s="66"/>
      <c r="RE57" s="66"/>
      <c r="RH57" s="66"/>
      <c r="RK57" s="66"/>
      <c r="RM57" s="66"/>
      <c r="RO57" s="66"/>
      <c r="RR57" s="66"/>
      <c r="RU57" s="66"/>
      <c r="RX57" s="66"/>
      <c r="SB57" s="66"/>
      <c r="SE57" s="66"/>
      <c r="SH57" s="66"/>
      <c r="SP57" s="66"/>
      <c r="TB57" s="66"/>
      <c r="TC57" s="66"/>
      <c r="TD57" s="66"/>
      <c r="TE57" s="66"/>
      <c r="TF57" s="66"/>
      <c r="TG57" s="66"/>
      <c r="TH57" s="66"/>
      <c r="TI57" s="66"/>
      <c r="TJ57" s="66"/>
      <c r="TK57" s="66"/>
      <c r="TL57" s="66"/>
      <c r="TM57" s="66"/>
      <c r="TN57" s="66"/>
      <c r="TO57" s="66"/>
      <c r="TP57" s="66"/>
      <c r="TQ57" s="66"/>
      <c r="TR57" s="66"/>
      <c r="TS57" s="66"/>
      <c r="TT57" s="66"/>
      <c r="TU57" s="66"/>
      <c r="TV57" s="66"/>
      <c r="TW57" s="66"/>
      <c r="TX57" s="66"/>
      <c r="TY57" s="66"/>
      <c r="TZ57" s="66"/>
      <c r="UA57" s="66"/>
      <c r="UC57" s="66"/>
      <c r="UD57" s="66"/>
      <c r="UE57" s="66"/>
      <c r="UF57" s="66"/>
      <c r="UG57" s="66"/>
      <c r="UH57" s="66"/>
      <c r="UI57" s="66"/>
      <c r="UJ57" s="66"/>
      <c r="UK57" s="66"/>
      <c r="UL57" s="66"/>
      <c r="UM57" s="66"/>
      <c r="UN57" s="66"/>
      <c r="UO57" s="66"/>
      <c r="UR57" s="66"/>
      <c r="UU57" s="66"/>
      <c r="UX57" s="66"/>
      <c r="VA57" s="66"/>
      <c r="VD57" s="66"/>
      <c r="VG57" s="66"/>
      <c r="VP57" s="66"/>
      <c r="VS57" s="66"/>
      <c r="VV57" s="66"/>
      <c r="VY57" s="66"/>
      <c r="WH57" s="66"/>
      <c r="WN57" s="66"/>
      <c r="WQ57" s="66"/>
      <c r="WT57" s="66"/>
      <c r="WW57" s="66"/>
      <c r="XC57" s="66"/>
      <c r="XL57" s="66"/>
      <c r="XN57" s="66"/>
      <c r="XO57" s="66"/>
      <c r="XQ57" s="66"/>
      <c r="XT57" s="66"/>
      <c r="XW57" s="66"/>
      <c r="XZ57" s="66"/>
      <c r="YC57" s="66"/>
      <c r="YF57" s="66"/>
      <c r="YH57" s="66"/>
      <c r="YJ57" s="66"/>
      <c r="YM57" s="66"/>
      <c r="YP57" s="66"/>
      <c r="YS57" s="66"/>
      <c r="YV57" s="66"/>
      <c r="YY57" s="66"/>
      <c r="ZB57" s="66"/>
      <c r="ZE57" s="66"/>
      <c r="ZG57" s="66"/>
      <c r="ZJ57" s="66"/>
      <c r="ZP57" s="66"/>
      <c r="ZV57" s="66"/>
      <c r="ZY57" s="66"/>
      <c r="AAA57" s="66"/>
      <c r="AAC57" s="66"/>
      <c r="AAD57" s="66"/>
      <c r="AAE57" s="66"/>
      <c r="AAF57" s="66"/>
      <c r="AAG57" s="66"/>
      <c r="AAH57" s="66"/>
      <c r="AAZ57" s="66"/>
      <c r="ABA57" s="66"/>
      <c r="ABD57" s="66"/>
      <c r="ABG57" s="66"/>
      <c r="ABI57" s="66"/>
      <c r="ABK57" s="66"/>
      <c r="ABN57" s="66"/>
      <c r="ABQ57" s="66"/>
      <c r="ABT57" s="66"/>
      <c r="ABX57" s="66"/>
      <c r="ACA57" s="66"/>
      <c r="ACD57" s="66"/>
      <c r="ACL57" s="66"/>
      <c r="ACX57" s="66"/>
      <c r="ACY57" s="66"/>
      <c r="ACZ57" s="66"/>
      <c r="ADA57" s="66"/>
      <c r="ADB57" s="66"/>
      <c r="ADC57" s="66"/>
      <c r="ADD57" s="66"/>
      <c r="ADE57" s="66"/>
      <c r="ADF57" s="66"/>
      <c r="ADG57" s="66"/>
      <c r="ADH57" s="66"/>
      <c r="ADI57" s="66"/>
      <c r="ADJ57" s="66"/>
      <c r="ADK57" s="66"/>
      <c r="ADL57" s="66"/>
      <c r="ADM57" s="66"/>
      <c r="ADN57" s="66"/>
      <c r="ADO57" s="66"/>
      <c r="ADP57" s="66"/>
      <c r="ADQ57" s="66"/>
      <c r="ADR57" s="66"/>
      <c r="ADS57" s="66"/>
      <c r="ADT57" s="66"/>
      <c r="ADU57" s="66"/>
      <c r="ADV57" s="66"/>
      <c r="ADW57" s="66"/>
      <c r="ADY57" s="66"/>
      <c r="ADZ57" s="66"/>
      <c r="AEA57" s="66"/>
      <c r="AEB57" s="66"/>
      <c r="AEC57" s="66"/>
      <c r="AED57" s="66"/>
      <c r="AEE57" s="66"/>
      <c r="AEF57" s="66"/>
      <c r="AEG57" s="66"/>
      <c r="AEH57" s="66"/>
      <c r="AEI57" s="66"/>
      <c r="AEJ57" s="66"/>
      <c r="AEK57" s="66"/>
      <c r="AEN57" s="66"/>
      <c r="AEQ57" s="66"/>
      <c r="AET57" s="66"/>
      <c r="AEW57" s="66"/>
      <c r="AEZ57" s="66"/>
      <c r="AFC57" s="66"/>
      <c r="AFL57" s="66"/>
      <c r="AFO57" s="66"/>
      <c r="AFR57" s="66"/>
      <c r="AFU57" s="66"/>
      <c r="AGD57" s="66"/>
      <c r="AGJ57" s="66"/>
      <c r="AGM57" s="66"/>
      <c r="AGP57" s="66"/>
      <c r="AGS57" s="66"/>
      <c r="AGY57" s="66"/>
      <c r="AHH57" s="66"/>
      <c r="AHJ57" s="66"/>
      <c r="AHK57" s="66"/>
      <c r="AHM57" s="66"/>
      <c r="AHP57" s="66"/>
      <c r="AHS57" s="66"/>
      <c r="AHV57" s="66"/>
      <c r="AHY57" s="66"/>
      <c r="AIB57" s="66"/>
      <c r="AID57" s="66"/>
      <c r="AIF57" s="66"/>
      <c r="AII57" s="66"/>
      <c r="AIL57" s="66"/>
      <c r="AIO57" s="66"/>
      <c r="AIR57" s="66"/>
      <c r="AIU57" s="66"/>
      <c r="AIX57" s="66"/>
      <c r="AJA57" s="66"/>
      <c r="AJC57" s="66"/>
      <c r="AJF57" s="66"/>
      <c r="AJL57" s="66"/>
      <c r="AJR57" s="66"/>
      <c r="AJU57" s="66"/>
      <c r="AJW57" s="66"/>
      <c r="AJY57" s="66"/>
      <c r="AJZ57" s="66"/>
      <c r="AKA57" s="66"/>
      <c r="AKB57" s="66"/>
      <c r="AKC57" s="66"/>
      <c r="AKD57" s="66"/>
      <c r="AKV57" s="66"/>
      <c r="AKW57" s="66"/>
      <c r="AKZ57" s="66"/>
      <c r="ALC57" s="66"/>
      <c r="ALE57" s="66"/>
      <c r="ALG57" s="66"/>
      <c r="ALJ57" s="66"/>
      <c r="ALM57" s="66"/>
      <c r="ALP57" s="66"/>
      <c r="ALT57" s="66"/>
      <c r="ALW57" s="66"/>
      <c r="ALZ57" s="66"/>
      <c r="AMH57" s="66"/>
      <c r="AMT57" s="66"/>
      <c r="AMU57" s="66"/>
      <c r="AMV57" s="66"/>
      <c r="AMW57" s="66"/>
      <c r="AMX57" s="66"/>
      <c r="AMY57" s="66"/>
      <c r="AMZ57" s="66"/>
      <c r="ANA57" s="66"/>
      <c r="ANB57" s="66"/>
      <c r="ANC57" s="66"/>
      <c r="AND57" s="66"/>
      <c r="ANE57" s="66"/>
      <c r="ANF57" s="66"/>
      <c r="ANG57" s="66"/>
      <c r="ANH57" s="66"/>
      <c r="ANI57" s="66"/>
      <c r="ANJ57" s="66"/>
      <c r="ANK57" s="66"/>
      <c r="ANL57" s="66"/>
      <c r="ANM57" s="66"/>
      <c r="ANN57" s="66"/>
      <c r="ANO57" s="66"/>
      <c r="ANP57" s="66"/>
      <c r="ANQ57" s="66"/>
      <c r="ANR57" s="66"/>
      <c r="ANS57" s="66"/>
      <c r="ANU57" s="66"/>
      <c r="ANV57" s="66"/>
      <c r="ANW57" s="66"/>
      <c r="ANX57" s="66"/>
      <c r="ANY57" s="66"/>
      <c r="ANZ57" s="66"/>
      <c r="AOA57" s="66"/>
      <c r="AOB57" s="66"/>
      <c r="AOC57" s="66"/>
      <c r="AOD57" s="66"/>
      <c r="AOE57" s="66"/>
      <c r="AOF57" s="66"/>
      <c r="AOG57" s="66"/>
      <c r="AOJ57" s="66"/>
      <c r="AOM57" s="66"/>
      <c r="AOP57" s="66"/>
      <c r="AOS57" s="66"/>
      <c r="AOV57" s="66"/>
      <c r="AOY57" s="66"/>
      <c r="APH57" s="66"/>
      <c r="APK57" s="66"/>
      <c r="APN57" s="66"/>
      <c r="APQ57" s="66"/>
      <c r="APZ57" s="66"/>
      <c r="AQF57" s="66"/>
      <c r="AQI57" s="66"/>
      <c r="AQL57" s="66"/>
      <c r="AQO57" s="66"/>
      <c r="AQU57" s="66"/>
      <c r="ARD57" s="66"/>
      <c r="ARF57" s="66"/>
      <c r="ARG57" s="66"/>
      <c r="ARI57" s="66"/>
      <c r="ARL57" s="66"/>
      <c r="ARO57" s="66"/>
      <c r="ARR57" s="66"/>
      <c r="ARU57" s="66"/>
      <c r="ARX57" s="66"/>
      <c r="ARZ57" s="66"/>
      <c r="ASB57" s="66"/>
      <c r="ASE57" s="66"/>
      <c r="ASH57" s="66"/>
      <c r="ASK57" s="66"/>
      <c r="ASN57" s="66"/>
      <c r="ASQ57" s="66"/>
      <c r="AST57" s="66"/>
      <c r="ASW57" s="66"/>
      <c r="ASY57" s="66"/>
      <c r="ATB57" s="66"/>
      <c r="ATH57" s="66"/>
      <c r="ATN57" s="66"/>
      <c r="ATQ57" s="66"/>
      <c r="ATS57" s="66"/>
      <c r="ATU57" s="66"/>
      <c r="ATV57" s="66"/>
      <c r="ATW57" s="66"/>
      <c r="ATX57" s="66"/>
      <c r="ATY57" s="66"/>
      <c r="ATZ57" s="66"/>
      <c r="AUR57" s="66"/>
      <c r="AUS57" s="66"/>
      <c r="AUV57" s="66"/>
      <c r="AUY57" s="66"/>
      <c r="AVA57" s="66"/>
      <c r="AVC57" s="66"/>
      <c r="AVF57" s="66"/>
      <c r="AVI57" s="66"/>
      <c r="AVL57" s="66"/>
      <c r="AVP57" s="66"/>
      <c r="AVS57" s="66"/>
      <c r="AVV57" s="66"/>
      <c r="AWD57" s="66"/>
      <c r="AWP57" s="66"/>
      <c r="AWQ57" s="66"/>
      <c r="AWR57" s="66"/>
      <c r="AWS57" s="66"/>
      <c r="AWT57" s="66"/>
      <c r="AWU57" s="66"/>
      <c r="AWV57" s="66"/>
      <c r="AWW57" s="66"/>
      <c r="AWX57" s="66"/>
      <c r="AWY57" s="66"/>
      <c r="AWZ57" s="66"/>
      <c r="AXA57" s="66"/>
      <c r="AXB57" s="66"/>
      <c r="AXC57" s="66"/>
      <c r="AXD57" s="66"/>
      <c r="AXE57" s="66"/>
      <c r="AXF57" s="66"/>
      <c r="AXG57" s="66"/>
      <c r="AXH57" s="66"/>
      <c r="AXI57" s="66"/>
      <c r="AXJ57" s="66"/>
      <c r="AXK57" s="66"/>
      <c r="AXL57" s="66"/>
      <c r="AXM57" s="66"/>
      <c r="AXN57" s="66"/>
      <c r="AXO57" s="66"/>
      <c r="AXQ57" s="66"/>
      <c r="AXR57" s="66"/>
      <c r="AXS57" s="66"/>
      <c r="AXT57" s="66"/>
      <c r="AXU57" s="66"/>
      <c r="AXV57" s="66"/>
      <c r="AXW57" s="66"/>
      <c r="AXX57" s="66"/>
      <c r="AXY57" s="66"/>
      <c r="AXZ57" s="66"/>
      <c r="AYA57" s="66"/>
      <c r="AYB57" s="66"/>
      <c r="AYC57" s="66"/>
      <c r="AYF57" s="66"/>
      <c r="AYI57" s="66"/>
      <c r="AYL57" s="66"/>
      <c r="AYO57" s="66"/>
      <c r="AYR57" s="66"/>
      <c r="AYU57" s="66"/>
      <c r="AZD57" s="66"/>
      <c r="AZG57" s="66"/>
      <c r="AZJ57" s="66"/>
      <c r="AZM57" s="66"/>
      <c r="AZV57" s="66"/>
      <c r="BAB57" s="66"/>
      <c r="BAE57" s="66"/>
      <c r="BAH57" s="66"/>
      <c r="BAK57" s="66"/>
      <c r="BAQ57" s="66"/>
      <c r="BAZ57" s="66"/>
      <c r="BBB57" s="66"/>
      <c r="BBC57" s="66"/>
      <c r="BBE57" s="66"/>
      <c r="BBH57" s="66"/>
      <c r="BBK57" s="66"/>
      <c r="BBN57" s="66"/>
      <c r="BBQ57" s="66"/>
      <c r="BBT57" s="66"/>
      <c r="BBV57" s="66"/>
      <c r="BBX57" s="66"/>
      <c r="BCA57" s="66"/>
      <c r="BCD57" s="66"/>
      <c r="BCG57" s="66"/>
      <c r="BCJ57" s="66"/>
      <c r="BCM57" s="66"/>
      <c r="BCP57" s="66"/>
      <c r="BCS57" s="66"/>
      <c r="BCU57" s="66"/>
      <c r="BCX57" s="66"/>
      <c r="BDD57" s="66"/>
      <c r="BDJ57" s="66"/>
      <c r="BDM57" s="66"/>
      <c r="BDO57" s="66"/>
      <c r="BDQ57" s="66"/>
      <c r="BDR57" s="66"/>
      <c r="BDS57" s="66"/>
      <c r="BDT57" s="66"/>
      <c r="BDU57" s="66"/>
      <c r="BDV57" s="66"/>
      <c r="BEN57" s="66"/>
      <c r="BEO57" s="66"/>
      <c r="BER57" s="66"/>
      <c r="BEU57" s="66"/>
      <c r="BEW57" s="66"/>
      <c r="BEY57" s="66"/>
      <c r="BFB57" s="66"/>
      <c r="BFE57" s="66"/>
      <c r="BFH57" s="66"/>
      <c r="BFL57" s="66"/>
      <c r="BFO57" s="66"/>
      <c r="BFR57" s="66"/>
      <c r="BFZ57" s="66"/>
      <c r="BGL57" s="66"/>
      <c r="BGM57" s="66"/>
      <c r="BGN57" s="66"/>
      <c r="BGO57" s="66"/>
      <c r="BGP57" s="66"/>
      <c r="BGQ57" s="66"/>
      <c r="BGR57" s="66"/>
      <c r="BGS57" s="66"/>
      <c r="BGT57" s="66"/>
      <c r="BGU57" s="66"/>
      <c r="BGV57" s="66"/>
      <c r="BGW57" s="66"/>
      <c r="BGX57" s="66"/>
      <c r="BGY57" s="66"/>
      <c r="BGZ57" s="66"/>
      <c r="BHA57" s="66"/>
      <c r="BHB57" s="66"/>
      <c r="BHC57" s="66"/>
      <c r="BHD57" s="66"/>
      <c r="BHE57" s="66"/>
      <c r="BHF57" s="66"/>
      <c r="BHG57" s="66"/>
      <c r="BHH57" s="66"/>
      <c r="BHI57" s="66"/>
      <c r="BHJ57" s="66"/>
      <c r="BHK57" s="66"/>
      <c r="BHM57" s="66"/>
      <c r="BHN57" s="66"/>
      <c r="BHO57" s="66"/>
      <c r="BHP57" s="66"/>
      <c r="BHQ57" s="66"/>
      <c r="BHR57" s="66"/>
      <c r="BHS57" s="66"/>
      <c r="BHT57" s="66"/>
      <c r="BHU57" s="66"/>
      <c r="BHV57" s="66"/>
      <c r="BHW57" s="66"/>
      <c r="BHX57" s="66"/>
      <c r="BHY57" s="66"/>
      <c r="BIB57" s="66"/>
      <c r="BIE57" s="66"/>
      <c r="BIH57" s="66"/>
      <c r="BIK57" s="66"/>
      <c r="BIN57" s="66"/>
      <c r="BIQ57" s="66"/>
      <c r="BIZ57" s="66"/>
      <c r="BJC57" s="66"/>
      <c r="BJF57" s="66"/>
      <c r="BJI57" s="66"/>
      <c r="BJR57" s="66"/>
      <c r="BJX57" s="66"/>
      <c r="BKA57" s="66"/>
      <c r="BKD57" s="66"/>
      <c r="BKG57" s="66"/>
      <c r="BKM57" s="66"/>
      <c r="BKV57" s="66"/>
      <c r="BKX57" s="66"/>
      <c r="BKY57" s="66"/>
      <c r="BLA57" s="66"/>
      <c r="BLD57" s="66"/>
      <c r="BLG57" s="66"/>
      <c r="BLJ57" s="66"/>
      <c r="BLM57" s="66"/>
      <c r="BLP57" s="66"/>
      <c r="BLR57" s="66"/>
      <c r="BLT57" s="66"/>
      <c r="BLW57" s="66"/>
      <c r="BLZ57" s="66"/>
      <c r="BMC57" s="66"/>
      <c r="BMF57" s="66"/>
      <c r="BMI57" s="66"/>
      <c r="BML57" s="66"/>
      <c r="BMO57" s="66"/>
      <c r="BMQ57" s="66"/>
      <c r="BMT57" s="66"/>
      <c r="BMZ57" s="66"/>
      <c r="BNF57" s="66"/>
      <c r="BNI57" s="66"/>
      <c r="BNK57" s="66"/>
      <c r="BNM57" s="66"/>
      <c r="BNN57" s="66"/>
      <c r="BNO57" s="66"/>
      <c r="BNP57" s="66"/>
      <c r="BNQ57" s="66"/>
      <c r="BNR57" s="66"/>
      <c r="BOJ57" s="66"/>
      <c r="BOK57" s="66"/>
      <c r="BON57" s="66"/>
      <c r="BOQ57" s="66"/>
      <c r="BOS57" s="66"/>
      <c r="BOU57" s="66"/>
      <c r="BOX57" s="66"/>
      <c r="BPA57" s="66"/>
      <c r="BPD57" s="66"/>
      <c r="BPH57" s="66"/>
      <c r="BPK57" s="66"/>
      <c r="BPN57" s="66"/>
      <c r="BPV57" s="66"/>
      <c r="BQH57" s="66"/>
      <c r="BQI57" s="66"/>
      <c r="BQJ57" s="66"/>
      <c r="BQK57" s="66"/>
      <c r="BQL57" s="66"/>
      <c r="BQM57" s="66"/>
      <c r="BQN57" s="66"/>
      <c r="BQO57" s="66"/>
      <c r="BQP57" s="66"/>
      <c r="BQQ57" s="66"/>
      <c r="BQR57" s="66"/>
      <c r="BQS57" s="66"/>
      <c r="BQT57" s="66"/>
      <c r="BQU57" s="66"/>
      <c r="BQV57" s="66"/>
      <c r="BQW57" s="66"/>
      <c r="BQX57" s="66"/>
      <c r="BQY57" s="66"/>
      <c r="BQZ57" s="66"/>
      <c r="BRA57" s="66"/>
      <c r="BRB57" s="66"/>
      <c r="BRC57" s="66"/>
      <c r="BRD57" s="66"/>
      <c r="BRE57" s="66"/>
      <c r="BRF57" s="66"/>
      <c r="BRG57" s="66"/>
      <c r="BRI57" s="66"/>
      <c r="BRJ57" s="66"/>
      <c r="BRK57" s="66"/>
      <c r="BRL57" s="66"/>
      <c r="BRM57" s="66"/>
      <c r="BRN57" s="66"/>
      <c r="BRO57" s="66"/>
      <c r="BRP57" s="66"/>
      <c r="BRQ57" s="66"/>
      <c r="BRR57" s="66"/>
      <c r="BRS57" s="66"/>
      <c r="BRT57" s="66"/>
      <c r="BRU57" s="66"/>
      <c r="BRX57" s="66"/>
      <c r="BSA57" s="66"/>
      <c r="BSD57" s="66"/>
      <c r="BSG57" s="66"/>
      <c r="BSJ57" s="66"/>
      <c r="BSM57" s="66"/>
      <c r="BSV57" s="66"/>
      <c r="BSY57" s="66"/>
      <c r="BTB57" s="66"/>
      <c r="BTE57" s="66"/>
      <c r="BTN57" s="66"/>
      <c r="BTT57" s="66"/>
      <c r="BTW57" s="66"/>
      <c r="BTZ57" s="66"/>
      <c r="BUC57" s="66"/>
      <c r="BUI57" s="66"/>
      <c r="BUR57" s="66"/>
      <c r="BUT57" s="66"/>
      <c r="BUU57" s="66"/>
      <c r="BUW57" s="66"/>
      <c r="BUZ57" s="66"/>
      <c r="BVC57" s="66"/>
      <c r="BVF57" s="66"/>
      <c r="BVI57" s="66"/>
      <c r="BVL57" s="66"/>
      <c r="BVN57" s="66"/>
      <c r="BVP57" s="66"/>
      <c r="BVS57" s="66"/>
      <c r="BVV57" s="66"/>
      <c r="BVY57" s="66"/>
      <c r="BWB57" s="66"/>
      <c r="BWE57" s="66"/>
      <c r="BWH57" s="66"/>
      <c r="BWK57" s="66"/>
      <c r="BWM57" s="66"/>
      <c r="BWP57" s="66"/>
      <c r="BWV57" s="66"/>
      <c r="BXB57" s="66"/>
      <c r="BXE57" s="66"/>
      <c r="BXG57" s="66"/>
      <c r="BXI57" s="66"/>
      <c r="BXJ57" s="66"/>
      <c r="BXK57" s="66"/>
      <c r="BXL57" s="66"/>
      <c r="BXM57" s="66"/>
      <c r="BXN57" s="66"/>
      <c r="BYF57" s="66"/>
      <c r="BYG57" s="66"/>
      <c r="BYJ57" s="66"/>
      <c r="BYM57" s="66"/>
      <c r="BYO57" s="66"/>
      <c r="BYQ57" s="66"/>
      <c r="BYT57" s="66"/>
      <c r="BYW57" s="66"/>
      <c r="BYZ57" s="66"/>
      <c r="BZD57" s="66"/>
      <c r="BZG57" s="66"/>
      <c r="BZJ57" s="66"/>
      <c r="BZR57" s="66"/>
      <c r="CAD57" s="66"/>
      <c r="CAE57" s="66"/>
      <c r="CAF57" s="66"/>
      <c r="CAG57" s="66"/>
      <c r="CAH57" s="66"/>
      <c r="CAI57" s="66"/>
      <c r="CAJ57" s="66"/>
      <c r="CAK57" s="66"/>
      <c r="CAL57" s="66"/>
      <c r="CAM57" s="66"/>
      <c r="CAN57" s="66"/>
      <c r="CAO57" s="66"/>
      <c r="CAP57" s="66"/>
      <c r="CAQ57" s="66"/>
      <c r="CAR57" s="66"/>
      <c r="CAS57" s="66"/>
      <c r="CAT57" s="66"/>
      <c r="CAU57" s="66"/>
      <c r="CAV57" s="66"/>
      <c r="CAW57" s="66"/>
      <c r="CAX57" s="66"/>
      <c r="CAY57" s="66"/>
      <c r="CAZ57" s="66"/>
      <c r="CBA57" s="66"/>
      <c r="CBB57" s="66"/>
      <c r="CBC57" s="66"/>
      <c r="CBE57" s="66"/>
      <c r="CBF57" s="66"/>
      <c r="CBG57" s="66"/>
      <c r="CBH57" s="66"/>
      <c r="CBI57" s="66"/>
      <c r="CBJ57" s="66"/>
      <c r="CBK57" s="66"/>
      <c r="CBL57" s="66"/>
      <c r="CBM57" s="66"/>
      <c r="CBN57" s="66"/>
      <c r="CBO57" s="66"/>
      <c r="CBP57" s="66"/>
      <c r="CBQ57" s="66"/>
      <c r="CBT57" s="66"/>
      <c r="CBW57" s="66"/>
      <c r="CBZ57" s="66"/>
      <c r="CCC57" s="66"/>
      <c r="CCF57" s="66"/>
      <c r="CCI57" s="66"/>
      <c r="CCR57" s="66"/>
      <c r="CCU57" s="66"/>
      <c r="CCX57" s="66"/>
      <c r="CDA57" s="66"/>
      <c r="CDJ57" s="66"/>
      <c r="CDP57" s="66"/>
      <c r="CDS57" s="66"/>
      <c r="CDV57" s="66"/>
      <c r="CDY57" s="66"/>
      <c r="CEE57" s="66"/>
      <c r="CEN57" s="66"/>
      <c r="CEP57" s="66"/>
      <c r="CEQ57" s="66"/>
      <c r="CES57" s="66"/>
      <c r="CEV57" s="66"/>
      <c r="CEY57" s="66"/>
      <c r="CFB57" s="66"/>
      <c r="CFE57" s="66"/>
      <c r="CFH57" s="66"/>
      <c r="CFJ57" s="66"/>
      <c r="CFL57" s="66"/>
      <c r="CFO57" s="66"/>
      <c r="CFR57" s="66"/>
      <c r="CFU57" s="66"/>
      <c r="CFX57" s="66"/>
      <c r="CGA57" s="66"/>
      <c r="CGD57" s="66"/>
      <c r="CGG57" s="66"/>
      <c r="CGI57" s="66"/>
      <c r="CGL57" s="66"/>
      <c r="CGR57" s="66"/>
      <c r="CGX57" s="66"/>
      <c r="CHA57" s="66"/>
      <c r="CHC57" s="66"/>
      <c r="CHE57" s="66"/>
      <c r="CHF57" s="66"/>
      <c r="CHG57" s="66"/>
      <c r="CHH57" s="66"/>
      <c r="CHI57" s="66"/>
      <c r="CHJ57" s="66"/>
      <c r="CIB57" s="66"/>
      <c r="CIC57" s="66"/>
      <c r="CIF57" s="66"/>
      <c r="CII57" s="66"/>
      <c r="CIK57" s="66"/>
      <c r="CIM57" s="66"/>
      <c r="CIP57" s="66"/>
      <c r="CIS57" s="66"/>
      <c r="CIV57" s="66"/>
      <c r="CIZ57" s="66"/>
      <c r="CJC57" s="66"/>
      <c r="CJF57" s="66"/>
      <c r="CJN57" s="66"/>
      <c r="CJZ57" s="66"/>
      <c r="CKA57" s="66"/>
      <c r="CKB57" s="66"/>
      <c r="CKC57" s="66"/>
      <c r="CKD57" s="66"/>
      <c r="CKE57" s="66"/>
      <c r="CKF57" s="66"/>
      <c r="CKG57" s="66"/>
      <c r="CKH57" s="66"/>
      <c r="CKI57" s="66"/>
      <c r="CKJ57" s="66"/>
      <c r="CKK57" s="66"/>
      <c r="CKL57" s="66"/>
      <c r="CKM57" s="66"/>
      <c r="CKN57" s="66"/>
      <c r="CKO57" s="66"/>
      <c r="CKP57" s="66"/>
      <c r="CKQ57" s="66"/>
      <c r="CKR57" s="66"/>
      <c r="CKS57" s="66"/>
      <c r="CKT57" s="66"/>
      <c r="CKU57" s="66"/>
      <c r="CKV57" s="66"/>
      <c r="CKW57" s="66"/>
      <c r="CKX57" s="66"/>
      <c r="CKY57" s="66"/>
      <c r="CLA57" s="66"/>
      <c r="CLB57" s="66"/>
      <c r="CLC57" s="66"/>
      <c r="CLD57" s="66"/>
      <c r="CLE57" s="66"/>
      <c r="CLF57" s="66"/>
      <c r="CLG57" s="66"/>
      <c r="CLH57" s="66"/>
      <c r="CLI57" s="66"/>
      <c r="CLJ57" s="66"/>
      <c r="CLK57" s="66"/>
      <c r="CLL57" s="66"/>
      <c r="CLM57" s="66"/>
      <c r="CLP57" s="66"/>
      <c r="CLS57" s="66"/>
      <c r="CLV57" s="66"/>
      <c r="CLY57" s="66"/>
      <c r="CMB57" s="66"/>
      <c r="CME57" s="66"/>
      <c r="CMN57" s="66"/>
      <c r="CMQ57" s="66"/>
      <c r="CMT57" s="66"/>
      <c r="CMW57" s="66"/>
      <c r="CNF57" s="66"/>
      <c r="CNL57" s="66"/>
      <c r="CNO57" s="66"/>
      <c r="CNR57" s="66"/>
      <c r="CNU57" s="66"/>
      <c r="COA57" s="66"/>
      <c r="COJ57" s="66"/>
      <c r="COL57" s="66"/>
      <c r="COM57" s="66"/>
      <c r="COO57" s="66"/>
      <c r="COR57" s="66"/>
      <c r="COU57" s="66"/>
      <c r="COX57" s="66"/>
      <c r="CPA57" s="66"/>
      <c r="CPD57" s="66"/>
      <c r="CPF57" s="66"/>
      <c r="CPH57" s="66"/>
      <c r="CPK57" s="66"/>
      <c r="CPN57" s="66"/>
      <c r="CPQ57" s="66"/>
      <c r="CPT57" s="66"/>
      <c r="CPW57" s="66"/>
      <c r="CPZ57" s="66"/>
      <c r="CQC57" s="66"/>
      <c r="CQE57" s="66"/>
      <c r="CQH57" s="66"/>
      <c r="CQN57" s="66"/>
      <c r="CQT57" s="66"/>
      <c r="CQW57" s="66"/>
      <c r="CQY57" s="66"/>
      <c r="CRA57" s="66"/>
      <c r="CRB57" s="66"/>
      <c r="CRC57" s="66"/>
      <c r="CRD57" s="66"/>
      <c r="CRE57" s="66"/>
      <c r="CRF57" s="66"/>
      <c r="CRX57" s="66"/>
      <c r="CRY57" s="66"/>
      <c r="CSB57" s="66"/>
      <c r="CSE57" s="66"/>
      <c r="CSG57" s="66"/>
      <c r="CSI57" s="66"/>
      <c r="CSL57" s="66"/>
      <c r="CSO57" s="66"/>
      <c r="CSR57" s="66"/>
      <c r="CSV57" s="66"/>
      <c r="CSY57" s="66"/>
      <c r="CTB57" s="66"/>
      <c r="CTJ57" s="66"/>
      <c r="CTV57" s="66"/>
      <c r="CTW57" s="66"/>
      <c r="CTX57" s="66"/>
      <c r="CTY57" s="66"/>
      <c r="CTZ57" s="66"/>
      <c r="CUA57" s="66"/>
      <c r="CUB57" s="66"/>
      <c r="CUC57" s="66"/>
      <c r="CUD57" s="66"/>
      <c r="CUE57" s="66"/>
      <c r="CUF57" s="66"/>
      <c r="CUG57" s="66"/>
      <c r="CUH57" s="66"/>
      <c r="CUI57" s="66"/>
      <c r="CUJ57" s="66"/>
      <c r="CUK57" s="66"/>
      <c r="CUL57" s="66"/>
      <c r="CUM57" s="66"/>
      <c r="CUN57" s="66"/>
      <c r="CUO57" s="66"/>
      <c r="CUP57" s="66"/>
      <c r="CUQ57" s="66"/>
      <c r="CUR57" s="66"/>
      <c r="CUS57" s="66"/>
      <c r="CUT57" s="66"/>
      <c r="CUU57" s="66"/>
      <c r="CUW57" s="66"/>
      <c r="CUX57" s="66"/>
      <c r="CUY57" s="66"/>
      <c r="CUZ57" s="66"/>
      <c r="CVA57" s="66"/>
      <c r="CVB57" s="66"/>
      <c r="CVC57" s="66"/>
      <c r="CVD57" s="66"/>
      <c r="CVE57" s="66"/>
      <c r="CVF57" s="66"/>
      <c r="CVG57" s="66"/>
      <c r="CVH57" s="66"/>
      <c r="CVI57" s="66"/>
      <c r="CVL57" s="66"/>
      <c r="CVO57" s="66"/>
      <c r="CVR57" s="66"/>
      <c r="CVU57" s="66"/>
      <c r="CVX57" s="66"/>
      <c r="CWA57" s="66"/>
      <c r="CWJ57" s="66"/>
      <c r="CWM57" s="66"/>
      <c r="CWP57" s="66"/>
      <c r="CWS57" s="66"/>
      <c r="CXB57" s="66"/>
      <c r="CXH57" s="66"/>
      <c r="CXK57" s="66"/>
      <c r="CXN57" s="66"/>
      <c r="CXQ57" s="66"/>
      <c r="CXW57" s="66"/>
      <c r="CYF57" s="66"/>
      <c r="CYH57" s="66"/>
      <c r="CYI57" s="66"/>
      <c r="CYK57" s="66"/>
      <c r="CYN57" s="66"/>
      <c r="CYQ57" s="66"/>
      <c r="CYT57" s="66"/>
      <c r="CYW57" s="66"/>
      <c r="CYZ57" s="66"/>
      <c r="CZB57" s="66"/>
      <c r="CZD57" s="66"/>
      <c r="CZG57" s="66"/>
      <c r="CZJ57" s="66"/>
      <c r="CZM57" s="66"/>
      <c r="CZP57" s="66"/>
      <c r="CZS57" s="66"/>
      <c r="CZV57" s="66"/>
      <c r="CZY57" s="66"/>
      <c r="DAA57" s="66"/>
      <c r="DAD57" s="66"/>
      <c r="DAJ57" s="66"/>
      <c r="DAP57" s="66"/>
      <c r="DAS57" s="66"/>
      <c r="DAU57" s="66"/>
      <c r="DAW57" s="66"/>
      <c r="DAX57" s="66"/>
      <c r="DAY57" s="66"/>
      <c r="DAZ57" s="66"/>
      <c r="DBA57" s="66"/>
      <c r="DBB57" s="66"/>
      <c r="DBT57" s="66"/>
      <c r="DBU57" s="66"/>
      <c r="DBX57" s="66"/>
      <c r="DCA57" s="66"/>
      <c r="DCC57" s="66"/>
      <c r="DCE57" s="66"/>
      <c r="DCH57" s="66"/>
      <c r="DCK57" s="66"/>
      <c r="DCN57" s="66"/>
      <c r="DCR57" s="66"/>
      <c r="DCU57" s="66"/>
      <c r="DCX57" s="66"/>
      <c r="DDF57" s="66"/>
      <c r="DDR57" s="66"/>
      <c r="DDS57" s="66"/>
      <c r="DDT57" s="66"/>
      <c r="DDU57" s="66"/>
      <c r="DDV57" s="66"/>
      <c r="DDW57" s="66"/>
      <c r="DDX57" s="66"/>
      <c r="DDY57" s="66"/>
      <c r="DDZ57" s="66"/>
      <c r="DEA57" s="66"/>
      <c r="DEB57" s="66"/>
      <c r="DEC57" s="66"/>
      <c r="DED57" s="66"/>
      <c r="DEE57" s="66"/>
      <c r="DEF57" s="66"/>
      <c r="DEG57" s="66"/>
      <c r="DEH57" s="66"/>
      <c r="DEI57" s="66"/>
      <c r="DEJ57" s="66"/>
      <c r="DEK57" s="66"/>
      <c r="DEL57" s="66"/>
      <c r="DEM57" s="66"/>
      <c r="DEN57" s="66"/>
      <c r="DEO57" s="66"/>
      <c r="DEP57" s="66"/>
      <c r="DEQ57" s="66"/>
      <c r="DES57" s="66"/>
      <c r="DET57" s="66"/>
      <c r="DEU57" s="66"/>
      <c r="DEV57" s="66"/>
      <c r="DEW57" s="66"/>
      <c r="DEX57" s="66"/>
      <c r="DEY57" s="66"/>
      <c r="DEZ57" s="66"/>
      <c r="DFA57" s="66"/>
      <c r="DFB57" s="66"/>
      <c r="DFC57" s="66"/>
      <c r="DFD57" s="66"/>
      <c r="DFE57" s="66"/>
      <c r="DFH57" s="66"/>
      <c r="DFK57" s="66"/>
      <c r="DFN57" s="66"/>
      <c r="DFQ57" s="66"/>
      <c r="DFT57" s="66"/>
      <c r="DFW57" s="66"/>
      <c r="DGF57" s="66"/>
      <c r="DGI57" s="66"/>
      <c r="DGL57" s="66"/>
      <c r="DGO57" s="66"/>
      <c r="DGX57" s="66"/>
      <c r="DHD57" s="66"/>
      <c r="DHG57" s="66"/>
      <c r="DHJ57" s="66"/>
      <c r="DHM57" s="66"/>
      <c r="DHS57" s="66"/>
      <c r="DIB57" s="66"/>
      <c r="DID57" s="66"/>
      <c r="DIE57" s="66"/>
      <c r="DIG57" s="66"/>
      <c r="DIJ57" s="66"/>
      <c r="DIM57" s="66"/>
      <c r="DIP57" s="66"/>
      <c r="DIS57" s="66"/>
      <c r="DIV57" s="66"/>
      <c r="DIX57" s="66"/>
      <c r="DIZ57" s="66"/>
      <c r="DJC57" s="66"/>
      <c r="DJF57" s="66"/>
      <c r="DJI57" s="66"/>
      <c r="DJL57" s="66"/>
      <c r="DJO57" s="66"/>
      <c r="DJR57" s="66"/>
      <c r="DJU57" s="66"/>
      <c r="DJW57" s="66"/>
      <c r="DJZ57" s="66"/>
      <c r="DKF57" s="66"/>
      <c r="DKL57" s="66"/>
      <c r="DKO57" s="66"/>
      <c r="DKQ57" s="66"/>
      <c r="DKS57" s="66"/>
      <c r="DKT57" s="66"/>
      <c r="DKU57" s="66"/>
      <c r="DKV57" s="66"/>
      <c r="DKW57" s="66"/>
      <c r="DKX57" s="66"/>
      <c r="DLP57" s="66"/>
      <c r="DLQ57" s="66"/>
      <c r="DLT57" s="66"/>
      <c r="DLW57" s="66"/>
      <c r="DLY57" s="66"/>
      <c r="DMA57" s="66"/>
      <c r="DMD57" s="66"/>
      <c r="DMG57" s="66"/>
      <c r="DMJ57" s="66"/>
      <c r="DMN57" s="66"/>
      <c r="DMQ57" s="66"/>
      <c r="DMT57" s="66"/>
      <c r="DNB57" s="66"/>
      <c r="DNN57" s="66"/>
      <c r="DNO57" s="66"/>
      <c r="DNP57" s="66"/>
      <c r="DNQ57" s="66"/>
      <c r="DNR57" s="66"/>
      <c r="DNS57" s="66"/>
      <c r="DNT57" s="66"/>
      <c r="DNU57" s="66"/>
      <c r="DNV57" s="66"/>
      <c r="DNW57" s="66"/>
      <c r="DNX57" s="66"/>
      <c r="DNY57" s="66"/>
      <c r="DNZ57" s="66"/>
      <c r="DOA57" s="66"/>
      <c r="DOB57" s="66"/>
      <c r="DOC57" s="66"/>
      <c r="DOD57" s="66"/>
      <c r="DOE57" s="66"/>
      <c r="DOF57" s="66"/>
      <c r="DOG57" s="66"/>
      <c r="DOH57" s="66"/>
      <c r="DOI57" s="66"/>
      <c r="DOJ57" s="66"/>
      <c r="DOK57" s="66"/>
      <c r="DOL57" s="66"/>
      <c r="DOM57" s="66"/>
      <c r="DOO57" s="66"/>
      <c r="DOP57" s="66"/>
      <c r="DOQ57" s="66"/>
      <c r="DOR57" s="66"/>
      <c r="DOS57" s="66"/>
      <c r="DOT57" s="66"/>
      <c r="DOU57" s="66"/>
      <c r="DOV57" s="66"/>
      <c r="DOW57" s="66"/>
      <c r="DOX57" s="66"/>
      <c r="DOY57" s="66"/>
      <c r="DOZ57" s="66"/>
      <c r="DPA57" s="66"/>
      <c r="DPD57" s="66"/>
      <c r="DPG57" s="66"/>
      <c r="DPJ57" s="66"/>
      <c r="DPM57" s="66"/>
      <c r="DPP57" s="66"/>
      <c r="DPS57" s="66"/>
      <c r="DQB57" s="66"/>
      <c r="DQE57" s="66"/>
      <c r="DQH57" s="66"/>
      <c r="DQK57" s="66"/>
      <c r="DQT57" s="66"/>
      <c r="DQZ57" s="66"/>
      <c r="DRC57" s="66"/>
      <c r="DRF57" s="66"/>
      <c r="DRI57" s="66"/>
      <c r="DRO57" s="66"/>
      <c r="DRX57" s="66"/>
      <c r="DRZ57" s="66"/>
      <c r="DSA57" s="66"/>
      <c r="DSC57" s="66"/>
      <c r="DSF57" s="66"/>
      <c r="DSI57" s="66"/>
      <c r="DSL57" s="66"/>
      <c r="DSO57" s="66"/>
      <c r="DSR57" s="66"/>
      <c r="DST57" s="66"/>
      <c r="DSV57" s="66"/>
      <c r="DSY57" s="66"/>
      <c r="DTB57" s="66"/>
      <c r="DTE57" s="66"/>
      <c r="DTH57" s="66"/>
      <c r="DTK57" s="66"/>
      <c r="DTN57" s="66"/>
      <c r="DTQ57" s="66"/>
      <c r="DTS57" s="66"/>
      <c r="DTV57" s="66"/>
      <c r="DUB57" s="66"/>
      <c r="DUH57" s="66"/>
      <c r="DUK57" s="66"/>
      <c r="DUM57" s="66"/>
      <c r="DUO57" s="66"/>
      <c r="DUP57" s="66"/>
      <c r="DUQ57" s="66"/>
      <c r="DUR57" s="66"/>
      <c r="DUS57" s="66"/>
      <c r="DUT57" s="66"/>
      <c r="DVL57" s="66"/>
      <c r="DVM57" s="66"/>
      <c r="DVP57" s="66"/>
      <c r="DVS57" s="66"/>
      <c r="DVU57" s="66"/>
      <c r="DVW57" s="66"/>
      <c r="DVZ57" s="66"/>
      <c r="DWC57" s="66"/>
      <c r="DWF57" s="66"/>
      <c r="DWJ57" s="66"/>
      <c r="DWM57" s="66"/>
      <c r="DWP57" s="66"/>
      <c r="DWX57" s="66"/>
      <c r="DXJ57" s="66"/>
      <c r="DXK57" s="66"/>
      <c r="DXL57" s="66"/>
      <c r="DXM57" s="66"/>
      <c r="DXN57" s="66"/>
      <c r="DXO57" s="66"/>
      <c r="DXP57" s="66"/>
      <c r="DXQ57" s="66"/>
      <c r="DXR57" s="66"/>
      <c r="DXS57" s="66"/>
      <c r="DXT57" s="66"/>
      <c r="DXU57" s="66"/>
      <c r="DXV57" s="66"/>
      <c r="DXW57" s="66"/>
      <c r="DXX57" s="66"/>
      <c r="DXY57" s="66"/>
      <c r="DXZ57" s="66"/>
      <c r="DYA57" s="66"/>
      <c r="DYB57" s="66"/>
      <c r="DYC57" s="66"/>
      <c r="DYD57" s="66"/>
      <c r="DYE57" s="66"/>
      <c r="DYF57" s="66"/>
      <c r="DYG57" s="66"/>
      <c r="DYH57" s="66"/>
      <c r="DYI57" s="66"/>
      <c r="DYK57" s="66"/>
      <c r="DYL57" s="66"/>
      <c r="DYM57" s="66"/>
      <c r="DYN57" s="66"/>
      <c r="DYO57" s="66"/>
      <c r="DYP57" s="66"/>
      <c r="DYQ57" s="66"/>
      <c r="DYR57" s="66"/>
      <c r="DYS57" s="66"/>
      <c r="DYT57" s="66"/>
      <c r="DYU57" s="66"/>
      <c r="DYV57" s="66"/>
      <c r="DYW57" s="66"/>
      <c r="DYZ57" s="66"/>
      <c r="DZC57" s="66"/>
      <c r="DZF57" s="66"/>
      <c r="DZI57" s="66"/>
      <c r="DZL57" s="66"/>
      <c r="DZO57" s="66"/>
      <c r="DZX57" s="66"/>
      <c r="EAA57" s="66"/>
      <c r="EAD57" s="66"/>
      <c r="EAG57" s="66"/>
      <c r="EAP57" s="66"/>
      <c r="EAV57" s="66"/>
      <c r="EAY57" s="66"/>
      <c r="EBB57" s="66"/>
      <c r="EBE57" s="66"/>
      <c r="EBK57" s="66"/>
      <c r="EBT57" s="66"/>
      <c r="EBV57" s="66"/>
      <c r="EBW57" s="66"/>
      <c r="EBY57" s="66"/>
      <c r="ECB57" s="66"/>
      <c r="ECE57" s="66"/>
      <c r="ECH57" s="66"/>
      <c r="ECK57" s="66"/>
      <c r="ECN57" s="66"/>
      <c r="ECP57" s="66"/>
      <c r="ECR57" s="66"/>
      <c r="ECU57" s="66"/>
      <c r="ECX57" s="66"/>
      <c r="EDA57" s="66"/>
      <c r="EDD57" s="66"/>
      <c r="EDG57" s="66"/>
      <c r="EDJ57" s="66"/>
      <c r="EDM57" s="66"/>
      <c r="EDO57" s="66"/>
      <c r="EDR57" s="66"/>
      <c r="EDX57" s="66"/>
      <c r="EED57" s="66"/>
      <c r="EEG57" s="66"/>
      <c r="EEI57" s="66"/>
      <c r="EEK57" s="66"/>
      <c r="EEL57" s="66"/>
      <c r="EEM57" s="66"/>
      <c r="EEN57" s="66"/>
      <c r="EEO57" s="66"/>
      <c r="EEP57" s="66"/>
      <c r="EFH57" s="66"/>
      <c r="EFI57" s="66"/>
      <c r="EFL57" s="66"/>
      <c r="EFO57" s="66"/>
      <c r="EFQ57" s="66"/>
      <c r="EFS57" s="66"/>
      <c r="EFV57" s="66"/>
      <c r="EFY57" s="66"/>
      <c r="EGB57" s="66"/>
      <c r="EGF57" s="66"/>
      <c r="EGI57" s="66"/>
      <c r="EGL57" s="66"/>
      <c r="EGT57" s="66"/>
      <c r="EHF57" s="66"/>
      <c r="EHG57" s="66"/>
      <c r="EHH57" s="66"/>
      <c r="EHI57" s="66"/>
      <c r="EHJ57" s="66"/>
      <c r="EHK57" s="66"/>
      <c r="EHL57" s="66"/>
      <c r="EHM57" s="66"/>
      <c r="EHN57" s="66"/>
      <c r="EHO57" s="66"/>
      <c r="EHP57" s="66"/>
      <c r="EHQ57" s="66"/>
      <c r="EHR57" s="66"/>
      <c r="EHS57" s="66"/>
      <c r="EHT57" s="66"/>
      <c r="EHU57" s="66"/>
      <c r="EHV57" s="66"/>
      <c r="EHW57" s="66"/>
      <c r="EHX57" s="66"/>
      <c r="EHY57" s="66"/>
      <c r="EHZ57" s="66"/>
      <c r="EIA57" s="66"/>
      <c r="EIB57" s="66"/>
      <c r="EIC57" s="66"/>
      <c r="EID57" s="66"/>
      <c r="EIE57" s="66"/>
      <c r="EIG57" s="66"/>
      <c r="EIH57" s="66"/>
      <c r="EII57" s="66"/>
      <c r="EIJ57" s="66"/>
      <c r="EIK57" s="66"/>
      <c r="EIL57" s="66"/>
      <c r="EIM57" s="66"/>
      <c r="EIN57" s="66"/>
      <c r="EIO57" s="66"/>
      <c r="EIP57" s="66"/>
      <c r="EIQ57" s="66"/>
      <c r="EIR57" s="66"/>
      <c r="EIS57" s="66"/>
      <c r="EIV57" s="66"/>
      <c r="EIY57" s="66"/>
      <c r="EJB57" s="66"/>
      <c r="EJE57" s="66"/>
      <c r="EJH57" s="66"/>
      <c r="EJK57" s="66"/>
      <c r="EJT57" s="66"/>
      <c r="EJW57" s="66"/>
      <c r="EJZ57" s="66"/>
      <c r="EKC57" s="66"/>
      <c r="EKL57" s="66"/>
      <c r="EKR57" s="66"/>
      <c r="EKU57" s="66"/>
      <c r="EKX57" s="66"/>
      <c r="ELA57" s="66"/>
      <c r="ELG57" s="66"/>
      <c r="ELP57" s="66"/>
      <c r="ELR57" s="66"/>
      <c r="ELS57" s="66"/>
      <c r="ELU57" s="66"/>
      <c r="ELX57" s="66"/>
      <c r="EMA57" s="66"/>
      <c r="EMD57" s="66"/>
      <c r="EMG57" s="66"/>
      <c r="EMJ57" s="66"/>
      <c r="EML57" s="66"/>
      <c r="EMN57" s="66"/>
      <c r="EMQ57" s="66"/>
      <c r="EMT57" s="66"/>
      <c r="EMW57" s="66"/>
      <c r="EMZ57" s="66"/>
      <c r="ENC57" s="66"/>
      <c r="ENF57" s="66"/>
      <c r="ENI57" s="66"/>
      <c r="ENK57" s="66"/>
      <c r="ENN57" s="66"/>
      <c r="ENT57" s="66"/>
      <c r="ENZ57" s="66"/>
      <c r="EOC57" s="66"/>
      <c r="EOE57" s="66"/>
      <c r="EOG57" s="66"/>
      <c r="EOH57" s="66"/>
      <c r="EOI57" s="66"/>
      <c r="EOJ57" s="66"/>
      <c r="EOK57" s="66"/>
      <c r="EOL57" s="66"/>
      <c r="EPD57" s="66"/>
      <c r="EPE57" s="66"/>
      <c r="EPH57" s="66"/>
      <c r="EPK57" s="66"/>
      <c r="EPM57" s="66"/>
      <c r="EPO57" s="66"/>
      <c r="EPR57" s="66"/>
      <c r="EPU57" s="66"/>
      <c r="EPX57" s="66"/>
      <c r="EQB57" s="66"/>
      <c r="EQE57" s="66"/>
      <c r="EQH57" s="66"/>
      <c r="EQP57" s="66"/>
      <c r="ERB57" s="66"/>
      <c r="ERC57" s="66"/>
      <c r="ERD57" s="66"/>
      <c r="ERE57" s="66"/>
      <c r="ERF57" s="66"/>
      <c r="ERG57" s="66"/>
      <c r="ERH57" s="66"/>
      <c r="ERI57" s="66"/>
      <c r="ERJ57" s="66"/>
      <c r="ERK57" s="66"/>
      <c r="ERL57" s="66"/>
      <c r="ERM57" s="66"/>
      <c r="ERN57" s="66"/>
      <c r="ERO57" s="66"/>
      <c r="ERP57" s="66"/>
      <c r="ERQ57" s="66"/>
      <c r="ERR57" s="66"/>
      <c r="ERS57" s="66"/>
      <c r="ERT57" s="66"/>
      <c r="ERU57" s="66"/>
      <c r="ERV57" s="66"/>
      <c r="ERW57" s="66"/>
      <c r="ERX57" s="66"/>
      <c r="ERY57" s="66"/>
      <c r="ERZ57" s="66"/>
      <c r="ESA57" s="66"/>
      <c r="ESC57" s="66"/>
      <c r="ESD57" s="66"/>
      <c r="ESE57" s="66"/>
      <c r="ESF57" s="66"/>
      <c r="ESG57" s="66"/>
      <c r="ESH57" s="66"/>
      <c r="ESI57" s="66"/>
      <c r="ESJ57" s="66"/>
      <c r="ESK57" s="66"/>
      <c r="ESL57" s="66"/>
      <c r="ESM57" s="66"/>
      <c r="ESN57" s="66"/>
      <c r="ESO57" s="66"/>
      <c r="ESR57" s="66"/>
      <c r="ESU57" s="66"/>
      <c r="ESX57" s="66"/>
      <c r="ETA57" s="66"/>
      <c r="ETD57" s="66"/>
      <c r="ETG57" s="66"/>
      <c r="ETP57" s="66"/>
      <c r="ETS57" s="66"/>
      <c r="ETV57" s="66"/>
      <c r="ETY57" s="66"/>
      <c r="EUH57" s="66"/>
      <c r="EUN57" s="66"/>
      <c r="EUQ57" s="66"/>
      <c r="EUT57" s="66"/>
      <c r="EUW57" s="66"/>
      <c r="EVC57" s="66"/>
      <c r="EVL57" s="66"/>
      <c r="EVN57" s="66"/>
      <c r="EVO57" s="66"/>
      <c r="EVQ57" s="66"/>
      <c r="EVT57" s="66"/>
      <c r="EVW57" s="66"/>
      <c r="EVZ57" s="66"/>
      <c r="EWC57" s="66"/>
      <c r="EWF57" s="66"/>
      <c r="EWH57" s="66"/>
      <c r="EWJ57" s="66"/>
      <c r="EWM57" s="66"/>
      <c r="EWP57" s="66"/>
      <c r="EWS57" s="66"/>
      <c r="EWV57" s="66"/>
      <c r="EWY57" s="66"/>
      <c r="EXB57" s="66"/>
      <c r="EXE57" s="66"/>
      <c r="EXG57" s="66"/>
      <c r="EXJ57" s="66"/>
      <c r="EXP57" s="66"/>
      <c r="EXV57" s="66"/>
      <c r="EXY57" s="66"/>
      <c r="EYA57" s="66"/>
      <c r="EYC57" s="66"/>
      <c r="EYD57" s="66"/>
      <c r="EYE57" s="66"/>
      <c r="EYF57" s="66"/>
      <c r="EYG57" s="66"/>
      <c r="EYH57" s="66"/>
      <c r="EYZ57" s="66"/>
      <c r="EZA57" s="66"/>
      <c r="EZD57" s="66"/>
      <c r="EZG57" s="66"/>
      <c r="EZI57" s="66"/>
      <c r="EZK57" s="66"/>
      <c r="EZN57" s="66"/>
      <c r="EZQ57" s="66"/>
      <c r="EZT57" s="66"/>
      <c r="EZX57" s="66"/>
      <c r="FAA57" s="66"/>
      <c r="FAD57" s="66"/>
      <c r="FAL57" s="66"/>
      <c r="FAX57" s="66"/>
      <c r="FAY57" s="66"/>
      <c r="FAZ57" s="66"/>
      <c r="FBA57" s="66"/>
      <c r="FBB57" s="66"/>
      <c r="FBC57" s="66"/>
      <c r="FBD57" s="66"/>
      <c r="FBE57" s="66"/>
      <c r="FBF57" s="66"/>
      <c r="FBG57" s="66"/>
      <c r="FBH57" s="66"/>
      <c r="FBI57" s="66"/>
      <c r="FBJ57" s="66"/>
      <c r="FBK57" s="66"/>
      <c r="FBL57" s="66"/>
      <c r="FBM57" s="66"/>
      <c r="FBN57" s="66"/>
      <c r="FBO57" s="66"/>
      <c r="FBP57" s="66"/>
      <c r="FBQ57" s="66"/>
      <c r="FBR57" s="66"/>
      <c r="FBS57" s="66"/>
      <c r="FBT57" s="66"/>
      <c r="FBU57" s="66"/>
      <c r="FBV57" s="66"/>
      <c r="FBW57" s="66"/>
      <c r="FBY57" s="66"/>
      <c r="FBZ57" s="66"/>
      <c r="FCA57" s="66"/>
      <c r="FCB57" s="66"/>
      <c r="FCC57" s="66"/>
      <c r="FCD57" s="66"/>
      <c r="FCE57" s="66"/>
      <c r="FCF57" s="66"/>
      <c r="FCG57" s="66"/>
      <c r="FCH57" s="66"/>
      <c r="FCI57" s="66"/>
      <c r="FCJ57" s="66"/>
      <c r="FCK57" s="66"/>
      <c r="FCN57" s="66"/>
      <c r="FCQ57" s="66"/>
      <c r="FCT57" s="66"/>
      <c r="FCW57" s="66"/>
      <c r="FCZ57" s="66"/>
      <c r="FDC57" s="66"/>
      <c r="FDL57" s="66"/>
      <c r="FDO57" s="66"/>
      <c r="FDR57" s="66"/>
      <c r="FDU57" s="66"/>
      <c r="FED57" s="66"/>
      <c r="FEJ57" s="66"/>
      <c r="FEM57" s="66"/>
      <c r="FEP57" s="66"/>
      <c r="FES57" s="66"/>
      <c r="FEY57" s="66"/>
      <c r="FFH57" s="66"/>
      <c r="FFJ57" s="66"/>
      <c r="FFK57" s="66"/>
      <c r="FFM57" s="66"/>
      <c r="FFP57" s="66"/>
      <c r="FFS57" s="66"/>
      <c r="FFV57" s="66"/>
      <c r="FFY57" s="66"/>
      <c r="FGB57" s="66"/>
      <c r="FGD57" s="66"/>
      <c r="FGF57" s="66"/>
      <c r="FGI57" s="66"/>
      <c r="FGL57" s="66"/>
      <c r="FGO57" s="66"/>
      <c r="FGR57" s="66"/>
      <c r="FGU57" s="66"/>
      <c r="FGX57" s="66"/>
      <c r="FHA57" s="66"/>
      <c r="FHC57" s="66"/>
      <c r="FHF57" s="66"/>
      <c r="FHL57" s="66"/>
      <c r="FHR57" s="66"/>
      <c r="FHU57" s="66"/>
      <c r="FHW57" s="66"/>
      <c r="FHY57" s="66"/>
      <c r="FHZ57" s="66"/>
      <c r="FIA57" s="66"/>
      <c r="FIB57" s="66"/>
      <c r="FIC57" s="66"/>
      <c r="FID57" s="66"/>
      <c r="FIV57" s="66"/>
      <c r="FIW57" s="66"/>
      <c r="FIZ57" s="66"/>
      <c r="FJC57" s="66"/>
      <c r="FJE57" s="66"/>
      <c r="FJG57" s="66"/>
      <c r="FJJ57" s="66"/>
      <c r="FJM57" s="66"/>
      <c r="FJP57" s="66"/>
      <c r="FJT57" s="66"/>
      <c r="FJW57" s="66"/>
      <c r="FJZ57" s="66"/>
      <c r="FKH57" s="66"/>
      <c r="FKT57" s="66"/>
      <c r="FKU57" s="66"/>
      <c r="FKV57" s="66"/>
      <c r="FKW57" s="66"/>
      <c r="FKX57" s="66"/>
      <c r="FKY57" s="66"/>
      <c r="FKZ57" s="66"/>
      <c r="FLA57" s="66"/>
      <c r="FLB57" s="66"/>
      <c r="FLC57" s="66"/>
      <c r="FLD57" s="66"/>
      <c r="FLE57" s="66"/>
      <c r="FLF57" s="66"/>
      <c r="FLG57" s="66"/>
      <c r="FLH57" s="66"/>
      <c r="FLI57" s="66"/>
      <c r="FLJ57" s="66"/>
      <c r="FLK57" s="66"/>
      <c r="FLL57" s="66"/>
      <c r="FLM57" s="66"/>
      <c r="FLN57" s="66"/>
      <c r="FLO57" s="66"/>
      <c r="FLP57" s="66"/>
      <c r="FLQ57" s="66"/>
      <c r="FLR57" s="66"/>
      <c r="FLS57" s="66"/>
      <c r="FLU57" s="66"/>
      <c r="FLV57" s="66"/>
      <c r="FLW57" s="66"/>
      <c r="FLX57" s="66"/>
      <c r="FLY57" s="66"/>
      <c r="FLZ57" s="66"/>
      <c r="FMA57" s="66"/>
      <c r="FMB57" s="66"/>
      <c r="FMC57" s="66"/>
      <c r="FMD57" s="66"/>
      <c r="FME57" s="66"/>
      <c r="FMF57" s="66"/>
      <c r="FMG57" s="66"/>
      <c r="FMJ57" s="66"/>
      <c r="FMM57" s="66"/>
      <c r="FMP57" s="66"/>
      <c r="FMS57" s="66"/>
      <c r="FMV57" s="66"/>
      <c r="FMY57" s="66"/>
      <c r="FNH57" s="66"/>
      <c r="FNK57" s="66"/>
      <c r="FNN57" s="66"/>
      <c r="FNQ57" s="66"/>
      <c r="FNZ57" s="66"/>
      <c r="FOF57" s="66"/>
      <c r="FOI57" s="66"/>
      <c r="FOL57" s="66"/>
      <c r="FOO57" s="66"/>
      <c r="FOU57" s="66"/>
      <c r="FPD57" s="66"/>
      <c r="FPF57" s="66"/>
      <c r="FPG57" s="66"/>
      <c r="FPI57" s="66"/>
      <c r="FPL57" s="66"/>
      <c r="FPO57" s="66"/>
      <c r="FPR57" s="66"/>
      <c r="FPU57" s="66"/>
      <c r="FPX57" s="66"/>
      <c r="FPZ57" s="66"/>
      <c r="FQB57" s="66"/>
      <c r="FQE57" s="66"/>
      <c r="FQH57" s="66"/>
      <c r="FQK57" s="66"/>
      <c r="FQN57" s="66"/>
      <c r="FQQ57" s="66"/>
      <c r="FQT57" s="66"/>
      <c r="FQW57" s="66"/>
      <c r="FQY57" s="66"/>
      <c r="FRB57" s="66"/>
      <c r="FRH57" s="66"/>
      <c r="FRN57" s="66"/>
      <c r="FRQ57" s="66"/>
      <c r="FRS57" s="66"/>
      <c r="FRU57" s="66"/>
      <c r="FRV57" s="66"/>
      <c r="FRW57" s="66"/>
      <c r="FRX57" s="66"/>
      <c r="FRY57" s="66"/>
      <c r="FRZ57" s="66"/>
      <c r="FSR57" s="66"/>
      <c r="FSS57" s="66"/>
      <c r="FSV57" s="66"/>
      <c r="FSY57" s="66"/>
      <c r="FTA57" s="66"/>
      <c r="FTC57" s="66"/>
      <c r="FTF57" s="66"/>
      <c r="FTI57" s="66"/>
      <c r="FTL57" s="66"/>
      <c r="FTP57" s="66"/>
      <c r="FTS57" s="66"/>
      <c r="FTV57" s="66"/>
      <c r="FUD57" s="66"/>
      <c r="FUP57" s="66"/>
      <c r="FUQ57" s="66"/>
      <c r="FUR57" s="66"/>
      <c r="FUS57" s="66"/>
      <c r="FUT57" s="66"/>
      <c r="FUU57" s="66"/>
      <c r="FUV57" s="66"/>
      <c r="FUW57" s="66"/>
      <c r="FUX57" s="66"/>
      <c r="FUY57" s="66"/>
      <c r="FUZ57" s="66"/>
      <c r="FVA57" s="66"/>
      <c r="FVB57" s="66"/>
      <c r="FVC57" s="66"/>
      <c r="FVD57" s="66"/>
      <c r="FVE57" s="66"/>
      <c r="FVF57" s="66"/>
      <c r="FVG57" s="66"/>
      <c r="FVH57" s="66"/>
      <c r="FVI57" s="66"/>
      <c r="FVJ57" s="66"/>
      <c r="FVK57" s="66"/>
      <c r="FVL57" s="66"/>
      <c r="FVM57" s="66"/>
      <c r="FVN57" s="66"/>
      <c r="FVO57" s="66"/>
      <c r="FVQ57" s="66"/>
      <c r="FVR57" s="66"/>
      <c r="FVS57" s="66"/>
      <c r="FVT57" s="66"/>
      <c r="FVU57" s="66"/>
      <c r="FVV57" s="66"/>
      <c r="FVW57" s="66"/>
      <c r="FVX57" s="66"/>
      <c r="FVY57" s="66"/>
      <c r="FVZ57" s="66"/>
      <c r="FWA57" s="66"/>
      <c r="FWB57" s="66"/>
      <c r="FWC57" s="66"/>
      <c r="FWF57" s="66"/>
      <c r="FWI57" s="66"/>
      <c r="FWL57" s="66"/>
      <c r="FWO57" s="66"/>
      <c r="FWR57" s="66"/>
      <c r="FWU57" s="66"/>
      <c r="FXD57" s="66"/>
      <c r="FXG57" s="66"/>
      <c r="FXJ57" s="66"/>
      <c r="FXM57" s="66"/>
      <c r="FXV57" s="66"/>
      <c r="FYB57" s="66"/>
      <c r="FYE57" s="66"/>
      <c r="FYH57" s="66"/>
      <c r="FYK57" s="66"/>
      <c r="FYQ57" s="66"/>
      <c r="FYZ57" s="66"/>
      <c r="FZB57" s="66"/>
      <c r="FZC57" s="66"/>
      <c r="FZE57" s="66"/>
      <c r="FZH57" s="66"/>
      <c r="FZK57" s="66"/>
      <c r="FZN57" s="66"/>
      <c r="FZQ57" s="66"/>
      <c r="FZT57" s="66"/>
      <c r="FZV57" s="66"/>
      <c r="FZX57" s="66"/>
      <c r="GAA57" s="66"/>
      <c r="GAD57" s="66"/>
      <c r="GAG57" s="66"/>
      <c r="GAJ57" s="66"/>
      <c r="GAM57" s="66"/>
      <c r="GAP57" s="66"/>
      <c r="GAS57" s="66"/>
      <c r="GAU57" s="66"/>
      <c r="GAX57" s="66"/>
      <c r="GBD57" s="66"/>
      <c r="GBJ57" s="66"/>
      <c r="GBM57" s="66"/>
      <c r="GBO57" s="66"/>
      <c r="GBQ57" s="66"/>
      <c r="GBR57" s="66"/>
      <c r="GBS57" s="66"/>
      <c r="GBT57" s="66"/>
      <c r="GBU57" s="66"/>
      <c r="GBV57" s="66"/>
      <c r="GCN57" s="66"/>
      <c r="GCO57" s="66"/>
      <c r="GCR57" s="66"/>
      <c r="GCU57" s="66"/>
      <c r="GCW57" s="66"/>
      <c r="GCY57" s="66"/>
      <c r="GDB57" s="66"/>
      <c r="GDE57" s="66"/>
      <c r="GDH57" s="66"/>
      <c r="GDL57" s="66"/>
      <c r="GDO57" s="66"/>
      <c r="GDR57" s="66"/>
      <c r="GDZ57" s="66"/>
      <c r="GEL57" s="66"/>
      <c r="GEM57" s="66"/>
      <c r="GEN57" s="66"/>
      <c r="GEO57" s="66"/>
      <c r="GEP57" s="66"/>
      <c r="GEQ57" s="66"/>
      <c r="GER57" s="66"/>
      <c r="GES57" s="66"/>
      <c r="GET57" s="66"/>
      <c r="GEU57" s="66"/>
      <c r="GEV57" s="66"/>
      <c r="GEW57" s="66"/>
      <c r="GEX57" s="66"/>
      <c r="GEY57" s="66"/>
      <c r="GEZ57" s="66"/>
      <c r="GFA57" s="66"/>
      <c r="GFB57" s="66"/>
      <c r="GFC57" s="66"/>
      <c r="GFD57" s="66"/>
      <c r="GFE57" s="66"/>
      <c r="GFF57" s="66"/>
      <c r="GFG57" s="66"/>
      <c r="GFH57" s="66"/>
      <c r="GFI57" s="66"/>
      <c r="GFJ57" s="66"/>
      <c r="GFK57" s="66"/>
      <c r="GFM57" s="66"/>
      <c r="GFN57" s="66"/>
      <c r="GFO57" s="66"/>
      <c r="GFP57" s="66"/>
      <c r="GFQ57" s="66"/>
      <c r="GFR57" s="66"/>
      <c r="GFS57" s="66"/>
      <c r="GFT57" s="66"/>
      <c r="GFU57" s="66"/>
      <c r="GFV57" s="66"/>
      <c r="GFW57" s="66"/>
      <c r="GFX57" s="66"/>
      <c r="GFY57" s="66"/>
      <c r="GGB57" s="66"/>
      <c r="GGE57" s="66"/>
      <c r="GGH57" s="66"/>
      <c r="GGK57" s="66"/>
      <c r="GGN57" s="66"/>
      <c r="GGQ57" s="66"/>
      <c r="GGZ57" s="66"/>
      <c r="GHC57" s="66"/>
      <c r="GHF57" s="66"/>
      <c r="GHI57" s="66"/>
      <c r="GHR57" s="66"/>
      <c r="GHX57" s="66"/>
      <c r="GIA57" s="66"/>
      <c r="GID57" s="66"/>
      <c r="GIG57" s="66"/>
      <c r="GIM57" s="66"/>
      <c r="GIV57" s="66"/>
      <c r="GIX57" s="66"/>
      <c r="GIY57" s="66"/>
      <c r="GJA57" s="66"/>
      <c r="GJD57" s="66"/>
      <c r="GJG57" s="66"/>
      <c r="GJJ57" s="66"/>
      <c r="GJM57" s="66"/>
      <c r="GJP57" s="66"/>
      <c r="GJR57" s="66"/>
      <c r="GJT57" s="66"/>
      <c r="GJW57" s="66"/>
      <c r="GJZ57" s="66"/>
      <c r="GKC57" s="66"/>
      <c r="GKF57" s="66"/>
      <c r="GKI57" s="66"/>
      <c r="GKL57" s="66"/>
      <c r="GKO57" s="66"/>
      <c r="GKQ57" s="66"/>
      <c r="GKT57" s="66"/>
      <c r="GKZ57" s="66"/>
      <c r="GLF57" s="66"/>
      <c r="GLI57" s="66"/>
      <c r="GLK57" s="66"/>
      <c r="GLM57" s="66"/>
      <c r="GLN57" s="66"/>
      <c r="GLO57" s="66"/>
      <c r="GLP57" s="66"/>
      <c r="GLQ57" s="66"/>
      <c r="GLR57" s="66"/>
      <c r="GMJ57" s="66"/>
      <c r="GMK57" s="66"/>
      <c r="GMN57" s="66"/>
      <c r="GMQ57" s="66"/>
      <c r="GMS57" s="66"/>
      <c r="GMU57" s="66"/>
      <c r="GMX57" s="66"/>
      <c r="GNA57" s="66"/>
      <c r="GND57" s="66"/>
      <c r="GNH57" s="66"/>
      <c r="GNK57" s="66"/>
      <c r="GNN57" s="66"/>
      <c r="GNV57" s="66"/>
      <c r="GOH57" s="66"/>
      <c r="GOI57" s="66"/>
      <c r="GOJ57" s="66"/>
      <c r="GOK57" s="66"/>
      <c r="GOL57" s="66"/>
      <c r="GOM57" s="66"/>
      <c r="GON57" s="66"/>
      <c r="GOO57" s="66"/>
      <c r="GOP57" s="66"/>
      <c r="GOQ57" s="66"/>
      <c r="GOR57" s="66"/>
      <c r="GOS57" s="66"/>
      <c r="GOT57" s="66"/>
      <c r="GOU57" s="66"/>
      <c r="GOV57" s="66"/>
      <c r="GOW57" s="66"/>
      <c r="GOX57" s="66"/>
      <c r="GOY57" s="66"/>
      <c r="GOZ57" s="66"/>
      <c r="GPA57" s="66"/>
      <c r="GPB57" s="66"/>
      <c r="GPC57" s="66"/>
      <c r="GPD57" s="66"/>
      <c r="GPE57" s="66"/>
      <c r="GPF57" s="66"/>
      <c r="GPG57" s="66"/>
      <c r="GPI57" s="66"/>
      <c r="GPJ57" s="66"/>
      <c r="GPK57" s="66"/>
      <c r="GPL57" s="66"/>
      <c r="GPM57" s="66"/>
      <c r="GPN57" s="66"/>
      <c r="GPO57" s="66"/>
      <c r="GPP57" s="66"/>
      <c r="GPQ57" s="66"/>
      <c r="GPR57" s="66"/>
      <c r="GPS57" s="66"/>
      <c r="GPT57" s="66"/>
      <c r="GPU57" s="66"/>
      <c r="GPX57" s="66"/>
      <c r="GQA57" s="66"/>
      <c r="GQD57" s="66"/>
      <c r="GQG57" s="66"/>
      <c r="GQJ57" s="66"/>
      <c r="GQM57" s="66"/>
      <c r="GQV57" s="66"/>
      <c r="GQY57" s="66"/>
      <c r="GRB57" s="66"/>
      <c r="GRE57" s="66"/>
      <c r="GRN57" s="66"/>
      <c r="GRT57" s="66"/>
      <c r="GRW57" s="66"/>
      <c r="GRZ57" s="66"/>
      <c r="GSC57" s="66"/>
      <c r="GSI57" s="66"/>
      <c r="GSR57" s="66"/>
      <c r="GST57" s="66"/>
      <c r="GSU57" s="66"/>
      <c r="GSW57" s="66"/>
      <c r="GSZ57" s="66"/>
      <c r="GTC57" s="66"/>
      <c r="GTF57" s="66"/>
      <c r="GTI57" s="66"/>
      <c r="GTL57" s="66"/>
      <c r="GTN57" s="66"/>
      <c r="GTP57" s="66"/>
      <c r="GTS57" s="66"/>
      <c r="GTV57" s="66"/>
      <c r="GTY57" s="66"/>
      <c r="GUB57" s="66"/>
      <c r="GUE57" s="66"/>
      <c r="GUH57" s="66"/>
      <c r="GUK57" s="66"/>
      <c r="GUM57" s="66"/>
      <c r="GUP57" s="66"/>
      <c r="GUV57" s="66"/>
      <c r="GVB57" s="66"/>
      <c r="GVE57" s="66"/>
      <c r="GVG57" s="66"/>
      <c r="GVI57" s="66"/>
      <c r="GVJ57" s="66"/>
      <c r="GVK57" s="66"/>
      <c r="GVL57" s="66"/>
      <c r="GVM57" s="66"/>
      <c r="GVN57" s="66"/>
      <c r="GWF57" s="66"/>
      <c r="GWG57" s="66"/>
      <c r="GWJ57" s="66"/>
      <c r="GWM57" s="66"/>
      <c r="GWO57" s="66"/>
      <c r="GWQ57" s="66"/>
      <c r="GWT57" s="66"/>
      <c r="GWW57" s="66"/>
      <c r="GWZ57" s="66"/>
      <c r="GXD57" s="66"/>
      <c r="GXG57" s="66"/>
      <c r="GXJ57" s="66"/>
      <c r="GXR57" s="66"/>
      <c r="GYD57" s="66"/>
      <c r="GYE57" s="66"/>
      <c r="GYF57" s="66"/>
      <c r="GYG57" s="66"/>
      <c r="GYH57" s="66"/>
      <c r="GYI57" s="66"/>
      <c r="GYJ57" s="66"/>
      <c r="GYK57" s="66"/>
      <c r="GYL57" s="66"/>
      <c r="GYM57" s="66"/>
      <c r="GYN57" s="66"/>
      <c r="GYO57" s="66"/>
      <c r="GYP57" s="66"/>
      <c r="GYQ57" s="66"/>
      <c r="GYR57" s="66"/>
      <c r="GYS57" s="66"/>
      <c r="GYT57" s="66"/>
      <c r="GYU57" s="66"/>
      <c r="GYV57" s="66"/>
      <c r="GYW57" s="66"/>
      <c r="GYX57" s="66"/>
      <c r="GYY57" s="66"/>
      <c r="GYZ57" s="66"/>
      <c r="GZA57" s="66"/>
      <c r="GZB57" s="66"/>
      <c r="GZC57" s="66"/>
      <c r="GZE57" s="66"/>
      <c r="GZF57" s="66"/>
      <c r="GZG57" s="66"/>
      <c r="GZH57" s="66"/>
      <c r="GZI57" s="66"/>
      <c r="GZJ57" s="66"/>
      <c r="GZK57" s="66"/>
      <c r="GZL57" s="66"/>
      <c r="GZM57" s="66"/>
      <c r="GZN57" s="66"/>
      <c r="GZO57" s="66"/>
      <c r="GZP57" s="66"/>
      <c r="GZQ57" s="66"/>
      <c r="GZT57" s="66"/>
      <c r="GZW57" s="66"/>
      <c r="GZZ57" s="66"/>
      <c r="HAC57" s="66"/>
      <c r="HAF57" s="66"/>
      <c r="HAI57" s="66"/>
      <c r="HAR57" s="66"/>
      <c r="HAU57" s="66"/>
      <c r="HAX57" s="66"/>
      <c r="HBA57" s="66"/>
      <c r="HBJ57" s="66"/>
      <c r="HBP57" s="66"/>
      <c r="HBS57" s="66"/>
      <c r="HBV57" s="66"/>
      <c r="HBY57" s="66"/>
      <c r="HCE57" s="66"/>
      <c r="HCN57" s="66"/>
      <c r="HCP57" s="66"/>
      <c r="HCQ57" s="66"/>
      <c r="HCS57" s="66"/>
      <c r="HCV57" s="66"/>
      <c r="HCY57" s="66"/>
      <c r="HDB57" s="66"/>
      <c r="HDE57" s="66"/>
      <c r="HDH57" s="66"/>
      <c r="HDJ57" s="66"/>
      <c r="HDL57" s="66"/>
      <c r="HDO57" s="66"/>
      <c r="HDR57" s="66"/>
      <c r="HDU57" s="66"/>
      <c r="HDX57" s="66"/>
      <c r="HEA57" s="66"/>
      <c r="HED57" s="66"/>
      <c r="HEG57" s="66"/>
      <c r="HEI57" s="66"/>
      <c r="HEL57" s="66"/>
      <c r="HER57" s="66"/>
      <c r="HEX57" s="66"/>
      <c r="HFA57" s="66"/>
      <c r="HFC57" s="66"/>
      <c r="HFE57" s="66"/>
      <c r="HFF57" s="66"/>
      <c r="HFG57" s="66"/>
      <c r="HFH57" s="66"/>
      <c r="HFI57" s="66"/>
      <c r="HFJ57" s="66"/>
      <c r="HGB57" s="66"/>
      <c r="HGC57" s="66"/>
      <c r="HGF57" s="66"/>
      <c r="HGI57" s="66"/>
      <c r="HGK57" s="66"/>
      <c r="HGM57" s="66"/>
      <c r="HGP57" s="66"/>
      <c r="HGS57" s="66"/>
      <c r="HGV57" s="66"/>
      <c r="HGZ57" s="66"/>
      <c r="HHC57" s="66"/>
      <c r="HHF57" s="66"/>
      <c r="HHN57" s="66"/>
      <c r="HHZ57" s="66"/>
      <c r="HIA57" s="66"/>
      <c r="HIB57" s="66"/>
      <c r="HIC57" s="66"/>
      <c r="HID57" s="66"/>
      <c r="HIE57" s="66"/>
      <c r="HIF57" s="66"/>
      <c r="HIG57" s="66"/>
      <c r="HIH57" s="66"/>
      <c r="HII57" s="66"/>
      <c r="HIJ57" s="66"/>
      <c r="HIK57" s="66"/>
      <c r="HIL57" s="66"/>
      <c r="HIM57" s="66"/>
      <c r="HIN57" s="66"/>
      <c r="HIO57" s="66"/>
      <c r="HIP57" s="66"/>
      <c r="HIQ57" s="66"/>
      <c r="HIR57" s="66"/>
      <c r="HIS57" s="66"/>
      <c r="HIT57" s="66"/>
      <c r="HIU57" s="66"/>
      <c r="HIV57" s="66"/>
      <c r="HIW57" s="66"/>
      <c r="HIX57" s="66"/>
      <c r="HIY57" s="66"/>
      <c r="HJA57" s="66"/>
      <c r="HJB57" s="66"/>
      <c r="HJC57" s="66"/>
      <c r="HJD57" s="66"/>
      <c r="HJE57" s="66"/>
      <c r="HJF57" s="66"/>
      <c r="HJG57" s="66"/>
      <c r="HJH57" s="66"/>
      <c r="HJI57" s="66"/>
      <c r="HJJ57" s="66"/>
      <c r="HJK57" s="66"/>
      <c r="HJL57" s="66"/>
      <c r="HJM57" s="66"/>
      <c r="HJP57" s="66"/>
      <c r="HJS57" s="66"/>
      <c r="HJV57" s="66"/>
      <c r="HJY57" s="66"/>
      <c r="HKB57" s="66"/>
      <c r="HKE57" s="66"/>
      <c r="HKN57" s="66"/>
      <c r="HKQ57" s="66"/>
      <c r="HKT57" s="66"/>
      <c r="HKW57" s="66"/>
      <c r="HLF57" s="66"/>
      <c r="HLL57" s="66"/>
      <c r="HLO57" s="66"/>
      <c r="HLR57" s="66"/>
      <c r="HLU57" s="66"/>
      <c r="HMA57" s="66"/>
      <c r="HMJ57" s="66"/>
      <c r="HML57" s="66"/>
      <c r="HMM57" s="66"/>
      <c r="HMO57" s="66"/>
      <c r="HMR57" s="66"/>
      <c r="HMU57" s="66"/>
      <c r="HMX57" s="66"/>
      <c r="HNA57" s="66"/>
      <c r="HND57" s="66"/>
      <c r="HNF57" s="66"/>
      <c r="HNH57" s="66"/>
      <c r="HNK57" s="66"/>
      <c r="HNN57" s="66"/>
      <c r="HNQ57" s="66"/>
      <c r="HNT57" s="66"/>
      <c r="HNW57" s="66"/>
      <c r="HNZ57" s="66"/>
      <c r="HOC57" s="66"/>
      <c r="HOE57" s="66"/>
      <c r="HOH57" s="66"/>
      <c r="HON57" s="66"/>
      <c r="HOT57" s="66"/>
      <c r="HOW57" s="66"/>
      <c r="HOY57" s="66"/>
      <c r="HPA57" s="66"/>
      <c r="HPB57" s="66"/>
      <c r="HPC57" s="66"/>
      <c r="HPD57" s="66"/>
      <c r="HPE57" s="66"/>
      <c r="HPF57" s="66"/>
      <c r="HPX57" s="66"/>
      <c r="HPY57" s="66"/>
      <c r="HQB57" s="66"/>
      <c r="HQE57" s="66"/>
      <c r="HQG57" s="66"/>
      <c r="HQI57" s="66"/>
      <c r="HQL57" s="66"/>
      <c r="HQO57" s="66"/>
      <c r="HQR57" s="66"/>
      <c r="HQV57" s="66"/>
      <c r="HQY57" s="66"/>
      <c r="HRB57" s="66"/>
      <c r="HRJ57" s="66"/>
      <c r="HRV57" s="66"/>
      <c r="HRW57" s="66"/>
      <c r="HRX57" s="66"/>
      <c r="HRY57" s="66"/>
      <c r="HRZ57" s="66"/>
      <c r="HSA57" s="66"/>
      <c r="HSB57" s="66"/>
      <c r="HSC57" s="66"/>
      <c r="HSD57" s="66"/>
      <c r="HSE57" s="66"/>
      <c r="HSF57" s="66"/>
      <c r="HSG57" s="66"/>
      <c r="HSH57" s="66"/>
      <c r="HSI57" s="66"/>
      <c r="HSJ57" s="66"/>
      <c r="HSK57" s="66"/>
      <c r="HSL57" s="66"/>
      <c r="HSM57" s="66"/>
      <c r="HSN57" s="66"/>
      <c r="HSO57" s="66"/>
      <c r="HSP57" s="66"/>
      <c r="HSQ57" s="66"/>
      <c r="HSR57" s="66"/>
      <c r="HSS57" s="66"/>
      <c r="HST57" s="66"/>
      <c r="HSU57" s="66"/>
      <c r="HSW57" s="66"/>
      <c r="HSX57" s="66"/>
      <c r="HSY57" s="66"/>
      <c r="HSZ57" s="66"/>
      <c r="HTA57" s="66"/>
      <c r="HTB57" s="66"/>
      <c r="HTC57" s="66"/>
      <c r="HTD57" s="66"/>
      <c r="HTE57" s="66"/>
      <c r="HTF57" s="66"/>
      <c r="HTG57" s="66"/>
      <c r="HTH57" s="66"/>
      <c r="HTI57" s="66"/>
      <c r="HTL57" s="66"/>
      <c r="HTO57" s="66"/>
      <c r="HTR57" s="66"/>
      <c r="HTU57" s="66"/>
      <c r="HTX57" s="66"/>
      <c r="HUA57" s="66"/>
      <c r="HUJ57" s="66"/>
      <c r="HUM57" s="66"/>
      <c r="HUP57" s="66"/>
      <c r="HUS57" s="66"/>
      <c r="HVB57" s="66"/>
      <c r="HVH57" s="66"/>
      <c r="HVK57" s="66"/>
      <c r="HVN57" s="66"/>
      <c r="HVQ57" s="66"/>
      <c r="HVW57" s="66"/>
      <c r="HWF57" s="66"/>
      <c r="HWH57" s="66"/>
      <c r="HWI57" s="66"/>
      <c r="HWK57" s="66"/>
      <c r="HWN57" s="66"/>
      <c r="HWQ57" s="66"/>
      <c r="HWT57" s="66"/>
      <c r="HWW57" s="66"/>
      <c r="HWZ57" s="66"/>
      <c r="HXB57" s="66"/>
      <c r="HXD57" s="66"/>
      <c r="HXG57" s="66"/>
      <c r="HXJ57" s="66"/>
      <c r="HXM57" s="66"/>
      <c r="HXP57" s="66"/>
      <c r="HXS57" s="66"/>
      <c r="HXV57" s="66"/>
      <c r="HXY57" s="66"/>
      <c r="HYA57" s="66"/>
      <c r="HYD57" s="66"/>
      <c r="HYJ57" s="66"/>
      <c r="HYP57" s="66"/>
      <c r="HYS57" s="66"/>
      <c r="HYU57" s="66"/>
      <c r="HYW57" s="66"/>
      <c r="HYX57" s="66"/>
      <c r="HYY57" s="66"/>
      <c r="HYZ57" s="66"/>
      <c r="HZA57" s="66"/>
      <c r="HZB57" s="66"/>
      <c r="HZT57" s="66"/>
      <c r="HZU57" s="66"/>
      <c r="HZX57" s="66"/>
      <c r="IAA57" s="66"/>
      <c r="IAC57" s="66"/>
      <c r="IAE57" s="66"/>
      <c r="IAH57" s="66"/>
      <c r="IAK57" s="66"/>
      <c r="IAN57" s="66"/>
      <c r="IAR57" s="66"/>
      <c r="IAU57" s="66"/>
      <c r="IAX57" s="66"/>
      <c r="IBF57" s="66"/>
      <c r="IBR57" s="66"/>
      <c r="IBS57" s="66"/>
      <c r="IBT57" s="66"/>
      <c r="IBU57" s="66"/>
      <c r="IBV57" s="66"/>
      <c r="IBW57" s="66"/>
      <c r="IBX57" s="66"/>
      <c r="IBY57" s="66"/>
      <c r="IBZ57" s="66"/>
      <c r="ICA57" s="66"/>
      <c r="ICB57" s="66"/>
      <c r="ICC57" s="66"/>
      <c r="ICD57" s="66"/>
      <c r="ICE57" s="66"/>
      <c r="ICF57" s="66"/>
      <c r="ICG57" s="66"/>
      <c r="ICH57" s="66"/>
      <c r="ICI57" s="66"/>
      <c r="ICJ57" s="66"/>
      <c r="ICK57" s="66"/>
      <c r="ICL57" s="66"/>
      <c r="ICM57" s="66"/>
      <c r="ICN57" s="66"/>
      <c r="ICO57" s="66"/>
      <c r="ICP57" s="66"/>
      <c r="ICQ57" s="66"/>
      <c r="ICS57" s="66"/>
      <c r="ICT57" s="66"/>
      <c r="ICU57" s="66"/>
      <c r="ICV57" s="66"/>
      <c r="ICW57" s="66"/>
      <c r="ICX57" s="66"/>
      <c r="ICY57" s="66"/>
      <c r="ICZ57" s="66"/>
      <c r="IDA57" s="66"/>
      <c r="IDB57" s="66"/>
      <c r="IDC57" s="66"/>
      <c r="IDD57" s="66"/>
      <c r="IDE57" s="66"/>
      <c r="IDH57" s="66"/>
      <c r="IDK57" s="66"/>
      <c r="IDN57" s="66"/>
      <c r="IDQ57" s="66"/>
      <c r="IDT57" s="66"/>
      <c r="IDW57" s="66"/>
      <c r="IEF57" s="66"/>
      <c r="IEI57" s="66"/>
      <c r="IEL57" s="66"/>
      <c r="IEO57" s="66"/>
      <c r="IEX57" s="66"/>
      <c r="IFD57" s="66"/>
      <c r="IFG57" s="66"/>
      <c r="IFJ57" s="66"/>
      <c r="IFM57" s="66"/>
      <c r="IFS57" s="66"/>
      <c r="IGB57" s="66"/>
      <c r="IGD57" s="66"/>
      <c r="IGE57" s="66"/>
      <c r="IGG57" s="66"/>
      <c r="IGJ57" s="66"/>
      <c r="IGM57" s="66"/>
      <c r="IGP57" s="66"/>
      <c r="IGS57" s="66"/>
      <c r="IGV57" s="66"/>
      <c r="IGX57" s="66"/>
      <c r="IGZ57" s="66"/>
      <c r="IHC57" s="66"/>
      <c r="IHF57" s="66"/>
      <c r="IHI57" s="66"/>
      <c r="IHL57" s="66"/>
      <c r="IHO57" s="66"/>
      <c r="IHR57" s="66"/>
      <c r="IHU57" s="66"/>
      <c r="IHW57" s="66"/>
      <c r="IHZ57" s="66"/>
      <c r="IIF57" s="66"/>
      <c r="IIL57" s="66"/>
      <c r="IIO57" s="66"/>
      <c r="IIQ57" s="66"/>
      <c r="IIS57" s="66"/>
      <c r="IIT57" s="66"/>
      <c r="IIU57" s="66"/>
      <c r="IIV57" s="66"/>
      <c r="IIW57" s="66"/>
      <c r="IIX57" s="66"/>
      <c r="IJP57" s="66"/>
      <c r="IJQ57" s="66"/>
      <c r="IJT57" s="66"/>
      <c r="IJW57" s="66"/>
      <c r="IJY57" s="66"/>
      <c r="IKA57" s="66"/>
      <c r="IKD57" s="66"/>
      <c r="IKG57" s="66"/>
      <c r="IKJ57" s="66"/>
      <c r="IKN57" s="66"/>
      <c r="IKQ57" s="66"/>
      <c r="IKT57" s="66"/>
      <c r="ILB57" s="66"/>
      <c r="ILN57" s="66"/>
      <c r="ILO57" s="66"/>
      <c r="ILP57" s="66"/>
      <c r="ILQ57" s="66"/>
      <c r="ILR57" s="66"/>
      <c r="ILS57" s="66"/>
      <c r="ILT57" s="66"/>
      <c r="ILU57" s="66"/>
      <c r="ILV57" s="66"/>
      <c r="ILW57" s="66"/>
      <c r="ILX57" s="66"/>
      <c r="ILY57" s="66"/>
      <c r="ILZ57" s="66"/>
      <c r="IMA57" s="66"/>
      <c r="IMB57" s="66"/>
      <c r="IMC57" s="66"/>
      <c r="IMD57" s="66"/>
      <c r="IME57" s="66"/>
      <c r="IMF57" s="66"/>
      <c r="IMG57" s="66"/>
      <c r="IMH57" s="66"/>
      <c r="IMI57" s="66"/>
      <c r="IMJ57" s="66"/>
      <c r="IMK57" s="66"/>
      <c r="IML57" s="66"/>
      <c r="IMM57" s="66"/>
      <c r="IMO57" s="66"/>
      <c r="IMP57" s="66"/>
      <c r="IMQ57" s="66"/>
      <c r="IMR57" s="66"/>
      <c r="IMS57" s="66"/>
      <c r="IMT57" s="66"/>
      <c r="IMU57" s="66"/>
      <c r="IMV57" s="66"/>
      <c r="IMW57" s="66"/>
      <c r="IMX57" s="66"/>
      <c r="IMY57" s="66"/>
      <c r="IMZ57" s="66"/>
      <c r="INA57" s="66"/>
      <c r="IND57" s="66"/>
      <c r="ING57" s="66"/>
      <c r="INJ57" s="66"/>
      <c r="INM57" s="66"/>
      <c r="INP57" s="66"/>
      <c r="INS57" s="66"/>
      <c r="IOB57" s="66"/>
      <c r="IOE57" s="66"/>
      <c r="IOH57" s="66"/>
      <c r="IOK57" s="66"/>
      <c r="IOT57" s="66"/>
      <c r="IOZ57" s="66"/>
      <c r="IPC57" s="66"/>
      <c r="IPF57" s="66"/>
      <c r="IPI57" s="66"/>
      <c r="IPO57" s="66"/>
      <c r="IPX57" s="66"/>
      <c r="IPZ57" s="66"/>
      <c r="IQA57" s="66"/>
      <c r="IQC57" s="66"/>
      <c r="IQF57" s="66"/>
      <c r="IQI57" s="66"/>
      <c r="IQL57" s="66"/>
      <c r="IQO57" s="66"/>
      <c r="IQR57" s="66"/>
      <c r="IQT57" s="66"/>
      <c r="IQV57" s="66"/>
      <c r="IQY57" s="66"/>
      <c r="IRB57" s="66"/>
      <c r="IRE57" s="66"/>
      <c r="IRH57" s="66"/>
      <c r="IRK57" s="66"/>
      <c r="IRN57" s="66"/>
      <c r="IRQ57" s="66"/>
      <c r="IRS57" s="66"/>
      <c r="IRV57" s="66"/>
      <c r="ISB57" s="66"/>
      <c r="ISH57" s="66"/>
      <c r="ISK57" s="66"/>
      <c r="ISM57" s="66"/>
      <c r="ISO57" s="66"/>
      <c r="ISP57" s="66"/>
      <c r="ISQ57" s="66"/>
      <c r="ISR57" s="66"/>
      <c r="ISS57" s="66"/>
      <c r="IST57" s="66"/>
      <c r="ITL57" s="66"/>
      <c r="ITM57" s="66"/>
      <c r="ITP57" s="66"/>
      <c r="ITS57" s="66"/>
      <c r="ITU57" s="66"/>
      <c r="ITW57" s="66"/>
      <c r="ITZ57" s="66"/>
      <c r="IUC57" s="66"/>
      <c r="IUF57" s="66"/>
      <c r="IUJ57" s="66"/>
      <c r="IUM57" s="66"/>
      <c r="IUP57" s="66"/>
      <c r="IUX57" s="66"/>
      <c r="IVJ57" s="66"/>
      <c r="IVK57" s="66"/>
      <c r="IVL57" s="66"/>
      <c r="IVM57" s="66"/>
      <c r="IVN57" s="66"/>
      <c r="IVO57" s="66"/>
      <c r="IVP57" s="66"/>
      <c r="IVQ57" s="66"/>
      <c r="IVR57" s="66"/>
      <c r="IVS57" s="66"/>
      <c r="IVT57" s="66"/>
      <c r="IVU57" s="66"/>
      <c r="IVV57" s="66"/>
      <c r="IVW57" s="66"/>
      <c r="IVX57" s="66"/>
      <c r="IVY57" s="66"/>
      <c r="IVZ57" s="66"/>
      <c r="IWA57" s="66"/>
      <c r="IWB57" s="66"/>
      <c r="IWC57" s="66"/>
      <c r="IWD57" s="66"/>
      <c r="IWE57" s="66"/>
      <c r="IWF57" s="66"/>
      <c r="IWG57" s="66"/>
      <c r="IWH57" s="66"/>
      <c r="IWI57" s="66"/>
      <c r="IWK57" s="66"/>
      <c r="IWL57" s="66"/>
      <c r="IWM57" s="66"/>
      <c r="IWN57" s="66"/>
      <c r="IWO57" s="66"/>
      <c r="IWP57" s="66"/>
      <c r="IWQ57" s="66"/>
      <c r="IWR57" s="66"/>
      <c r="IWS57" s="66"/>
      <c r="IWT57" s="66"/>
      <c r="IWU57" s="66"/>
      <c r="IWV57" s="66"/>
      <c r="IWW57" s="66"/>
      <c r="IWZ57" s="66"/>
      <c r="IXC57" s="66"/>
      <c r="IXF57" s="66"/>
      <c r="IXI57" s="66"/>
      <c r="IXL57" s="66"/>
      <c r="IXO57" s="66"/>
      <c r="IXX57" s="66"/>
      <c r="IYA57" s="66"/>
      <c r="IYD57" s="66"/>
      <c r="IYG57" s="66"/>
      <c r="IYP57" s="66"/>
      <c r="IYV57" s="66"/>
      <c r="IYY57" s="66"/>
      <c r="IZB57" s="66"/>
      <c r="IZE57" s="66"/>
      <c r="IZK57" s="66"/>
      <c r="IZT57" s="66"/>
      <c r="IZV57" s="66"/>
      <c r="IZW57" s="66"/>
      <c r="IZY57" s="66"/>
      <c r="JAB57" s="66"/>
      <c r="JAE57" s="66"/>
      <c r="JAH57" s="66"/>
      <c r="JAK57" s="66"/>
      <c r="JAN57" s="66"/>
      <c r="JAP57" s="66"/>
      <c r="JAR57" s="66"/>
      <c r="JAU57" s="66"/>
      <c r="JAX57" s="66"/>
      <c r="JBA57" s="66"/>
      <c r="JBD57" s="66"/>
      <c r="JBG57" s="66"/>
      <c r="JBJ57" s="66"/>
      <c r="JBM57" s="66"/>
      <c r="JBO57" s="66"/>
      <c r="JBR57" s="66"/>
      <c r="JBX57" s="66"/>
      <c r="JCD57" s="66"/>
      <c r="JCG57" s="66"/>
      <c r="JCI57" s="66"/>
      <c r="JCK57" s="66"/>
      <c r="JCL57" s="66"/>
      <c r="JCM57" s="66"/>
      <c r="JCN57" s="66"/>
      <c r="JCO57" s="66"/>
      <c r="JCP57" s="66"/>
      <c r="JDH57" s="66"/>
      <c r="JDI57" s="66"/>
      <c r="JDL57" s="66"/>
      <c r="JDO57" s="66"/>
      <c r="JDQ57" s="66"/>
      <c r="JDS57" s="66"/>
      <c r="JDV57" s="66"/>
      <c r="JDY57" s="66"/>
      <c r="JEB57" s="66"/>
      <c r="JEF57" s="66"/>
      <c r="JEI57" s="66"/>
      <c r="JEL57" s="66"/>
      <c r="JET57" s="66"/>
      <c r="JFF57" s="66"/>
      <c r="JFG57" s="66"/>
      <c r="JFH57" s="66"/>
      <c r="JFI57" s="66"/>
      <c r="JFJ57" s="66"/>
      <c r="JFK57" s="66"/>
      <c r="JFL57" s="66"/>
      <c r="JFM57" s="66"/>
      <c r="JFN57" s="66"/>
      <c r="JFO57" s="66"/>
      <c r="JFP57" s="66"/>
      <c r="JFQ57" s="66"/>
      <c r="JFR57" s="66"/>
      <c r="JFS57" s="66"/>
      <c r="JFT57" s="66"/>
      <c r="JFU57" s="66"/>
      <c r="JFV57" s="66"/>
      <c r="JFW57" s="66"/>
      <c r="JFX57" s="66"/>
      <c r="JFY57" s="66"/>
      <c r="JFZ57" s="66"/>
      <c r="JGA57" s="66"/>
      <c r="JGB57" s="66"/>
      <c r="JGC57" s="66"/>
      <c r="JGD57" s="66"/>
      <c r="JGE57" s="66"/>
      <c r="JGG57" s="66"/>
      <c r="JGH57" s="66"/>
      <c r="JGI57" s="66"/>
      <c r="JGJ57" s="66"/>
      <c r="JGK57" s="66"/>
      <c r="JGL57" s="66"/>
      <c r="JGM57" s="66"/>
      <c r="JGN57" s="66"/>
      <c r="JGO57" s="66"/>
      <c r="JGP57" s="66"/>
      <c r="JGQ57" s="66"/>
      <c r="JGR57" s="66"/>
      <c r="JGS57" s="66"/>
      <c r="JGV57" s="66"/>
      <c r="JGY57" s="66"/>
      <c r="JHB57" s="66"/>
      <c r="JHE57" s="66"/>
      <c r="JHH57" s="66"/>
      <c r="JHK57" s="66"/>
      <c r="JHT57" s="66"/>
      <c r="JHW57" s="66"/>
      <c r="JHZ57" s="66"/>
      <c r="JIC57" s="66"/>
      <c r="JIL57" s="66"/>
      <c r="JIR57" s="66"/>
      <c r="JIU57" s="66"/>
      <c r="JIX57" s="66"/>
      <c r="JJA57" s="66"/>
      <c r="JJG57" s="66"/>
      <c r="JJP57" s="66"/>
      <c r="JJR57" s="66"/>
      <c r="JJS57" s="66"/>
      <c r="JJU57" s="66"/>
      <c r="JJX57" s="66"/>
      <c r="JKA57" s="66"/>
      <c r="JKD57" s="66"/>
      <c r="JKG57" s="66"/>
      <c r="JKJ57" s="66"/>
      <c r="JKL57" s="66"/>
      <c r="JKN57" s="66"/>
      <c r="JKQ57" s="66"/>
      <c r="JKT57" s="66"/>
      <c r="JKW57" s="66"/>
      <c r="JKZ57" s="66"/>
      <c r="JLC57" s="66"/>
      <c r="JLF57" s="66"/>
      <c r="JLI57" s="66"/>
      <c r="JLK57" s="66"/>
      <c r="JLN57" s="66"/>
      <c r="JLT57" s="66"/>
      <c r="JLZ57" s="66"/>
      <c r="JMC57" s="66"/>
      <c r="JME57" s="66"/>
      <c r="JMG57" s="66"/>
      <c r="JMH57" s="66"/>
      <c r="JMI57" s="66"/>
      <c r="JMJ57" s="66"/>
      <c r="JMK57" s="66"/>
      <c r="JML57" s="66"/>
      <c r="JND57" s="66"/>
      <c r="JNE57" s="66"/>
      <c r="JNH57" s="66"/>
      <c r="JNK57" s="66"/>
      <c r="JNM57" s="66"/>
      <c r="JNO57" s="66"/>
      <c r="JNR57" s="66"/>
      <c r="JNU57" s="66"/>
      <c r="JNX57" s="66"/>
      <c r="JOB57" s="66"/>
      <c r="JOE57" s="66"/>
      <c r="JOH57" s="66"/>
      <c r="JOP57" s="66"/>
      <c r="JPB57" s="66"/>
      <c r="JPC57" s="66"/>
      <c r="JPD57" s="66"/>
      <c r="JPE57" s="66"/>
      <c r="JPF57" s="66"/>
      <c r="JPG57" s="66"/>
      <c r="JPH57" s="66"/>
      <c r="JPI57" s="66"/>
      <c r="JPJ57" s="66"/>
      <c r="JPK57" s="66"/>
      <c r="JPL57" s="66"/>
      <c r="JPM57" s="66"/>
      <c r="JPN57" s="66"/>
      <c r="JPO57" s="66"/>
      <c r="JPP57" s="66"/>
      <c r="JPQ57" s="66"/>
      <c r="JPR57" s="66"/>
      <c r="JPS57" s="66"/>
      <c r="JPT57" s="66"/>
      <c r="JPU57" s="66"/>
      <c r="JPV57" s="66"/>
      <c r="JPW57" s="66"/>
      <c r="JPX57" s="66"/>
      <c r="JPY57" s="66"/>
      <c r="JPZ57" s="66"/>
      <c r="JQA57" s="66"/>
      <c r="JQC57" s="66"/>
      <c r="JQD57" s="66"/>
      <c r="JQE57" s="66"/>
      <c r="JQF57" s="66"/>
      <c r="JQG57" s="66"/>
      <c r="JQH57" s="66"/>
      <c r="JQI57" s="66"/>
      <c r="JQJ57" s="66"/>
      <c r="JQK57" s="66"/>
      <c r="JQL57" s="66"/>
      <c r="JQM57" s="66"/>
      <c r="JQN57" s="66"/>
      <c r="JQO57" s="66"/>
      <c r="JQR57" s="66"/>
      <c r="JQU57" s="66"/>
      <c r="JQX57" s="66"/>
      <c r="JRA57" s="66"/>
      <c r="JRD57" s="66"/>
      <c r="JRG57" s="66"/>
      <c r="JRP57" s="66"/>
      <c r="JRS57" s="66"/>
      <c r="JRV57" s="66"/>
      <c r="JRY57" s="66"/>
      <c r="JSH57" s="66"/>
      <c r="JSN57" s="66"/>
      <c r="JSQ57" s="66"/>
      <c r="JST57" s="66"/>
      <c r="JSW57" s="66"/>
      <c r="JTC57" s="66"/>
      <c r="JTL57" s="66"/>
      <c r="JTN57" s="66"/>
      <c r="JTO57" s="66"/>
      <c r="JTQ57" s="66"/>
      <c r="JTT57" s="66"/>
      <c r="JTW57" s="66"/>
      <c r="JTZ57" s="66"/>
      <c r="JUC57" s="66"/>
      <c r="JUF57" s="66"/>
      <c r="JUH57" s="66"/>
      <c r="JUJ57" s="66"/>
      <c r="JUM57" s="66"/>
      <c r="JUP57" s="66"/>
      <c r="JUS57" s="66"/>
      <c r="JUV57" s="66"/>
      <c r="JUY57" s="66"/>
      <c r="JVB57" s="66"/>
      <c r="JVE57" s="66"/>
      <c r="JVG57" s="66"/>
      <c r="JVJ57" s="66"/>
      <c r="JVP57" s="66"/>
      <c r="JVV57" s="66"/>
      <c r="JVY57" s="66"/>
      <c r="JWA57" s="66"/>
      <c r="JWC57" s="66"/>
      <c r="JWD57" s="66"/>
      <c r="JWE57" s="66"/>
      <c r="JWF57" s="66"/>
      <c r="JWG57" s="66"/>
      <c r="JWH57" s="66"/>
      <c r="JWZ57" s="66"/>
      <c r="JXA57" s="66"/>
      <c r="JXD57" s="66"/>
      <c r="JXG57" s="66"/>
      <c r="JXI57" s="66"/>
      <c r="JXK57" s="66"/>
      <c r="JXN57" s="66"/>
      <c r="JXQ57" s="66"/>
      <c r="JXT57" s="66"/>
      <c r="JXX57" s="66"/>
      <c r="JYA57" s="66"/>
      <c r="JYD57" s="66"/>
      <c r="JYL57" s="66"/>
      <c r="JYX57" s="66"/>
      <c r="JYY57" s="66"/>
      <c r="JYZ57" s="66"/>
      <c r="JZA57" s="66"/>
      <c r="JZB57" s="66"/>
      <c r="JZC57" s="66"/>
      <c r="JZD57" s="66"/>
      <c r="JZE57" s="66"/>
      <c r="JZF57" s="66"/>
      <c r="JZG57" s="66"/>
      <c r="JZH57" s="66"/>
      <c r="JZI57" s="66"/>
      <c r="JZJ57" s="66"/>
      <c r="JZK57" s="66"/>
      <c r="JZL57" s="66"/>
      <c r="JZM57" s="66"/>
      <c r="JZN57" s="66"/>
      <c r="JZO57" s="66"/>
      <c r="JZP57" s="66"/>
      <c r="JZQ57" s="66"/>
      <c r="JZR57" s="66"/>
      <c r="JZS57" s="66"/>
      <c r="JZT57" s="66"/>
      <c r="JZU57" s="66"/>
      <c r="JZV57" s="66"/>
      <c r="JZW57" s="66"/>
      <c r="JZY57" s="66"/>
      <c r="JZZ57" s="66"/>
      <c r="KAA57" s="66"/>
      <c r="KAB57" s="66"/>
      <c r="KAC57" s="66"/>
      <c r="KAD57" s="66"/>
      <c r="KAE57" s="66"/>
      <c r="KAF57" s="66"/>
      <c r="KAG57" s="66"/>
      <c r="KAH57" s="66"/>
      <c r="KAI57" s="66"/>
      <c r="KAJ57" s="66"/>
      <c r="KAK57" s="66"/>
      <c r="KAN57" s="66"/>
      <c r="KAQ57" s="66"/>
      <c r="KAT57" s="66"/>
      <c r="KAW57" s="66"/>
      <c r="KAZ57" s="66"/>
      <c r="KBC57" s="66"/>
      <c r="KBL57" s="66"/>
      <c r="KBO57" s="66"/>
      <c r="KBR57" s="66"/>
      <c r="KBU57" s="66"/>
      <c r="KCD57" s="66"/>
      <c r="KCJ57" s="66"/>
      <c r="KCM57" s="66"/>
      <c r="KCP57" s="66"/>
      <c r="KCS57" s="66"/>
      <c r="KCY57" s="66"/>
      <c r="KDH57" s="66"/>
      <c r="KDJ57" s="66"/>
      <c r="KDK57" s="66"/>
      <c r="KDM57" s="66"/>
      <c r="KDP57" s="66"/>
      <c r="KDS57" s="66"/>
      <c r="KDV57" s="66"/>
      <c r="KDY57" s="66"/>
      <c r="KEB57" s="66"/>
      <c r="KED57" s="66"/>
      <c r="KEF57" s="66"/>
      <c r="KEI57" s="66"/>
      <c r="KEL57" s="66"/>
      <c r="KEO57" s="66"/>
      <c r="KER57" s="66"/>
      <c r="KEU57" s="66"/>
      <c r="KEX57" s="66"/>
      <c r="KFA57" s="66"/>
      <c r="KFC57" s="66"/>
      <c r="KFF57" s="66"/>
      <c r="KFL57" s="66"/>
      <c r="KFR57" s="66"/>
      <c r="KFU57" s="66"/>
      <c r="KFW57" s="66"/>
      <c r="KFY57" s="66"/>
      <c r="KFZ57" s="66"/>
      <c r="KGA57" s="66"/>
      <c r="KGB57" s="66"/>
      <c r="KGC57" s="66"/>
      <c r="KGD57" s="66"/>
      <c r="KGV57" s="66"/>
      <c r="KGW57" s="66"/>
      <c r="KGZ57" s="66"/>
      <c r="KHC57" s="66"/>
      <c r="KHE57" s="66"/>
      <c r="KHG57" s="66"/>
      <c r="KHJ57" s="66"/>
      <c r="KHM57" s="66"/>
      <c r="KHP57" s="66"/>
      <c r="KHT57" s="66"/>
      <c r="KHW57" s="66"/>
      <c r="KHZ57" s="66"/>
      <c r="KIH57" s="66"/>
      <c r="KIT57" s="66"/>
      <c r="KIU57" s="66"/>
      <c r="KIV57" s="66"/>
      <c r="KIW57" s="66"/>
      <c r="KIX57" s="66"/>
      <c r="KIY57" s="66"/>
      <c r="KIZ57" s="66"/>
      <c r="KJA57" s="66"/>
      <c r="KJB57" s="66"/>
      <c r="KJC57" s="66"/>
      <c r="KJD57" s="66"/>
      <c r="KJE57" s="66"/>
      <c r="KJF57" s="66"/>
      <c r="KJG57" s="66"/>
      <c r="KJH57" s="66"/>
      <c r="KJI57" s="66"/>
      <c r="KJJ57" s="66"/>
      <c r="KJK57" s="66"/>
      <c r="KJL57" s="66"/>
      <c r="KJM57" s="66"/>
      <c r="KJN57" s="66"/>
      <c r="KJO57" s="66"/>
      <c r="KJP57" s="66"/>
      <c r="KJQ57" s="66"/>
      <c r="KJR57" s="66"/>
      <c r="KJS57" s="66"/>
      <c r="KJU57" s="66"/>
      <c r="KJV57" s="66"/>
      <c r="KJW57" s="66"/>
      <c r="KJX57" s="66"/>
      <c r="KJY57" s="66"/>
      <c r="KJZ57" s="66"/>
      <c r="KKA57" s="66"/>
      <c r="KKB57" s="66"/>
      <c r="KKC57" s="66"/>
      <c r="KKD57" s="66"/>
      <c r="KKE57" s="66"/>
      <c r="KKF57" s="66"/>
      <c r="KKG57" s="66"/>
      <c r="KKJ57" s="66"/>
      <c r="KKM57" s="66"/>
      <c r="KKP57" s="66"/>
      <c r="KKS57" s="66"/>
      <c r="KKV57" s="66"/>
      <c r="KKY57" s="66"/>
      <c r="KLH57" s="66"/>
      <c r="KLK57" s="66"/>
      <c r="KLN57" s="66"/>
      <c r="KLQ57" s="66"/>
      <c r="KLZ57" s="66"/>
      <c r="KMF57" s="66"/>
      <c r="KMI57" s="66"/>
      <c r="KML57" s="66"/>
      <c r="KMO57" s="66"/>
      <c r="KMU57" s="66"/>
      <c r="KND57" s="66"/>
      <c r="KNF57" s="66"/>
      <c r="KNG57" s="66"/>
      <c r="KNI57" s="66"/>
      <c r="KNL57" s="66"/>
      <c r="KNO57" s="66"/>
      <c r="KNR57" s="66"/>
      <c r="KNU57" s="66"/>
      <c r="KNX57" s="66"/>
      <c r="KNZ57" s="66"/>
      <c r="KOB57" s="66"/>
      <c r="KOE57" s="66"/>
      <c r="KOH57" s="66"/>
      <c r="KOK57" s="66"/>
      <c r="KON57" s="66"/>
      <c r="KOQ57" s="66"/>
      <c r="KOT57" s="66"/>
      <c r="KOW57" s="66"/>
      <c r="KOY57" s="66"/>
      <c r="KPB57" s="66"/>
      <c r="KPH57" s="66"/>
      <c r="KPN57" s="66"/>
      <c r="KPQ57" s="66"/>
      <c r="KPS57" s="66"/>
      <c r="KPU57" s="66"/>
      <c r="KPV57" s="66"/>
      <c r="KPW57" s="66"/>
      <c r="KPX57" s="66"/>
      <c r="KPY57" s="66"/>
      <c r="KPZ57" s="66"/>
      <c r="KQR57" s="66"/>
      <c r="KQS57" s="66"/>
      <c r="KQV57" s="66"/>
      <c r="KQY57" s="66"/>
      <c r="KRA57" s="66"/>
      <c r="KRC57" s="66"/>
      <c r="KRF57" s="66"/>
      <c r="KRI57" s="66"/>
      <c r="KRL57" s="66"/>
      <c r="KRP57" s="66"/>
      <c r="KRS57" s="66"/>
      <c r="KRV57" s="66"/>
      <c r="KSD57" s="66"/>
      <c r="KSP57" s="66"/>
      <c r="KSQ57" s="66"/>
      <c r="KSR57" s="66"/>
      <c r="KSS57" s="66"/>
      <c r="KST57" s="66"/>
      <c r="KSU57" s="66"/>
      <c r="KSV57" s="66"/>
      <c r="KSW57" s="66"/>
      <c r="KSX57" s="66"/>
      <c r="KSY57" s="66"/>
      <c r="KSZ57" s="66"/>
      <c r="KTA57" s="66"/>
      <c r="KTB57" s="66"/>
      <c r="KTC57" s="66"/>
      <c r="KTD57" s="66"/>
      <c r="KTE57" s="66"/>
      <c r="KTF57" s="66"/>
      <c r="KTG57" s="66"/>
      <c r="KTH57" s="66"/>
      <c r="KTI57" s="66"/>
      <c r="KTJ57" s="66"/>
      <c r="KTK57" s="66"/>
      <c r="KTL57" s="66"/>
      <c r="KTM57" s="66"/>
      <c r="KTN57" s="66"/>
      <c r="KTO57" s="66"/>
      <c r="KTQ57" s="66"/>
      <c r="KTR57" s="66"/>
      <c r="KTS57" s="66"/>
      <c r="KTT57" s="66"/>
      <c r="KTU57" s="66"/>
      <c r="KTV57" s="66"/>
      <c r="KTW57" s="66"/>
      <c r="KTX57" s="66"/>
      <c r="KTY57" s="66"/>
      <c r="KTZ57" s="66"/>
      <c r="KUA57" s="66"/>
      <c r="KUB57" s="66"/>
      <c r="KUC57" s="66"/>
      <c r="KUF57" s="66"/>
      <c r="KUI57" s="66"/>
      <c r="KUL57" s="66"/>
      <c r="KUO57" s="66"/>
      <c r="KUR57" s="66"/>
      <c r="KUU57" s="66"/>
      <c r="KVD57" s="66"/>
      <c r="KVG57" s="66"/>
      <c r="KVJ57" s="66"/>
      <c r="KVM57" s="66"/>
      <c r="KVV57" s="66"/>
      <c r="KWB57" s="66"/>
      <c r="KWE57" s="66"/>
      <c r="KWH57" s="66"/>
      <c r="KWK57" s="66"/>
      <c r="KWQ57" s="66"/>
      <c r="KWZ57" s="66"/>
      <c r="KXB57" s="66"/>
      <c r="KXC57" s="66"/>
      <c r="KXE57" s="66"/>
      <c r="KXH57" s="66"/>
      <c r="KXK57" s="66"/>
      <c r="KXN57" s="66"/>
      <c r="KXQ57" s="66"/>
      <c r="KXT57" s="66"/>
      <c r="KXV57" s="66"/>
      <c r="KXX57" s="66"/>
      <c r="KYA57" s="66"/>
      <c r="KYD57" s="66"/>
      <c r="KYG57" s="66"/>
      <c r="KYJ57" s="66"/>
      <c r="KYM57" s="66"/>
      <c r="KYP57" s="66"/>
      <c r="KYS57" s="66"/>
      <c r="KYU57" s="66"/>
      <c r="KYX57" s="66"/>
      <c r="KZD57" s="66"/>
      <c r="KZJ57" s="66"/>
      <c r="KZM57" s="66"/>
      <c r="KZO57" s="66"/>
      <c r="KZQ57" s="66"/>
      <c r="KZR57" s="66"/>
      <c r="KZS57" s="66"/>
      <c r="KZT57" s="66"/>
      <c r="KZU57" s="66"/>
      <c r="KZV57" s="66"/>
      <c r="LAN57" s="66"/>
      <c r="LAO57" s="66"/>
      <c r="LAR57" s="66"/>
      <c r="LAU57" s="66"/>
      <c r="LAW57" s="66"/>
      <c r="LAY57" s="66"/>
      <c r="LBB57" s="66"/>
      <c r="LBE57" s="66"/>
      <c r="LBH57" s="66"/>
      <c r="LBL57" s="66"/>
      <c r="LBO57" s="66"/>
      <c r="LBR57" s="66"/>
      <c r="LBZ57" s="66"/>
      <c r="LCL57" s="66"/>
      <c r="LCM57" s="66"/>
      <c r="LCN57" s="66"/>
      <c r="LCO57" s="66"/>
      <c r="LCP57" s="66"/>
      <c r="LCQ57" s="66"/>
      <c r="LCR57" s="66"/>
      <c r="LCS57" s="66"/>
      <c r="LCT57" s="66"/>
      <c r="LCU57" s="66"/>
      <c r="LCV57" s="66"/>
      <c r="LCW57" s="66"/>
      <c r="LCX57" s="66"/>
      <c r="LCY57" s="66"/>
      <c r="LCZ57" s="66"/>
      <c r="LDA57" s="66"/>
      <c r="LDB57" s="66"/>
      <c r="LDC57" s="66"/>
      <c r="LDD57" s="66"/>
      <c r="LDE57" s="66"/>
      <c r="LDF57" s="66"/>
      <c r="LDG57" s="66"/>
      <c r="LDH57" s="66"/>
      <c r="LDI57" s="66"/>
      <c r="LDJ57" s="66"/>
      <c r="LDK57" s="66"/>
      <c r="LDM57" s="66"/>
      <c r="LDN57" s="66"/>
      <c r="LDO57" s="66"/>
      <c r="LDP57" s="66"/>
      <c r="LDQ57" s="66"/>
      <c r="LDR57" s="66"/>
      <c r="LDS57" s="66"/>
      <c r="LDT57" s="66"/>
      <c r="LDU57" s="66"/>
      <c r="LDV57" s="66"/>
      <c r="LDW57" s="66"/>
      <c r="LDX57" s="66"/>
      <c r="LDY57" s="66"/>
      <c r="LEB57" s="66"/>
      <c r="LEE57" s="66"/>
      <c r="LEH57" s="66"/>
      <c r="LEK57" s="66"/>
      <c r="LEN57" s="66"/>
      <c r="LEQ57" s="66"/>
      <c r="LEZ57" s="66"/>
      <c r="LFC57" s="66"/>
      <c r="LFF57" s="66"/>
      <c r="LFI57" s="66"/>
      <c r="LFR57" s="66"/>
      <c r="LFX57" s="66"/>
      <c r="LGA57" s="66"/>
      <c r="LGD57" s="66"/>
      <c r="LGG57" s="66"/>
      <c r="LGM57" s="66"/>
      <c r="LGV57" s="66"/>
      <c r="LGX57" s="66"/>
      <c r="LGY57" s="66"/>
      <c r="LHA57" s="66"/>
      <c r="LHD57" s="66"/>
      <c r="LHG57" s="66"/>
      <c r="LHJ57" s="66"/>
      <c r="LHM57" s="66"/>
      <c r="LHP57" s="66"/>
      <c r="LHR57" s="66"/>
      <c r="LHT57" s="66"/>
      <c r="LHW57" s="66"/>
      <c r="LHZ57" s="66"/>
      <c r="LIC57" s="66"/>
      <c r="LIF57" s="66"/>
      <c r="LII57" s="66"/>
      <c r="LIL57" s="66"/>
      <c r="LIO57" s="66"/>
      <c r="LIQ57" s="66"/>
      <c r="LIT57" s="66"/>
      <c r="LIZ57" s="66"/>
      <c r="LJF57" s="66"/>
      <c r="LJI57" s="66"/>
      <c r="LJK57" s="66"/>
      <c r="LJM57" s="66"/>
      <c r="LJN57" s="66"/>
      <c r="LJO57" s="66"/>
      <c r="LJP57" s="66"/>
      <c r="LJQ57" s="66"/>
      <c r="LJR57" s="66"/>
      <c r="LKJ57" s="66"/>
      <c r="LKK57" s="66"/>
      <c r="LKN57" s="66"/>
      <c r="LKQ57" s="66"/>
      <c r="LKS57" s="66"/>
      <c r="LKU57" s="66"/>
      <c r="LKX57" s="66"/>
      <c r="LLA57" s="66"/>
      <c r="LLD57" s="66"/>
      <c r="LLH57" s="66"/>
      <c r="LLK57" s="66"/>
      <c r="LLN57" s="66"/>
      <c r="LLV57" s="66"/>
      <c r="LMH57" s="66"/>
      <c r="LMI57" s="66"/>
      <c r="LMJ57" s="66"/>
      <c r="LMK57" s="66"/>
      <c r="LML57" s="66"/>
      <c r="LMM57" s="66"/>
      <c r="LMN57" s="66"/>
      <c r="LMO57" s="66"/>
      <c r="LMP57" s="66"/>
      <c r="LMQ57" s="66"/>
      <c r="LMR57" s="66"/>
      <c r="LMS57" s="66"/>
      <c r="LMT57" s="66"/>
      <c r="LMU57" s="66"/>
      <c r="LMV57" s="66"/>
      <c r="LMW57" s="66"/>
      <c r="LMX57" s="66"/>
      <c r="LMY57" s="66"/>
      <c r="LMZ57" s="66"/>
      <c r="LNA57" s="66"/>
      <c r="LNB57" s="66"/>
      <c r="LNC57" s="66"/>
      <c r="LND57" s="66"/>
      <c r="LNE57" s="66"/>
      <c r="LNF57" s="66"/>
      <c r="LNG57" s="66"/>
      <c r="LNI57" s="66"/>
      <c r="LNJ57" s="66"/>
      <c r="LNK57" s="66"/>
      <c r="LNL57" s="66"/>
      <c r="LNM57" s="66"/>
      <c r="LNN57" s="66"/>
      <c r="LNO57" s="66"/>
      <c r="LNP57" s="66"/>
      <c r="LNQ57" s="66"/>
      <c r="LNR57" s="66"/>
      <c r="LNS57" s="66"/>
      <c r="LNT57" s="66"/>
      <c r="LNU57" s="66"/>
      <c r="LNX57" s="66"/>
      <c r="LOA57" s="66"/>
      <c r="LOD57" s="66"/>
      <c r="LOG57" s="66"/>
      <c r="LOJ57" s="66"/>
      <c r="LOM57" s="66"/>
      <c r="LOV57" s="66"/>
      <c r="LOY57" s="66"/>
      <c r="LPB57" s="66"/>
      <c r="LPE57" s="66"/>
      <c r="LPN57" s="66"/>
      <c r="LPT57" s="66"/>
      <c r="LPW57" s="66"/>
      <c r="LPZ57" s="66"/>
      <c r="LQC57" s="66"/>
      <c r="LQI57" s="66"/>
      <c r="LQR57" s="66"/>
      <c r="LQT57" s="66"/>
      <c r="LQU57" s="66"/>
      <c r="LQW57" s="66"/>
      <c r="LQZ57" s="66"/>
      <c r="LRC57" s="66"/>
      <c r="LRF57" s="66"/>
      <c r="LRI57" s="66"/>
      <c r="LRL57" s="66"/>
      <c r="LRN57" s="66"/>
      <c r="LRP57" s="66"/>
      <c r="LRS57" s="66"/>
      <c r="LRV57" s="66"/>
      <c r="LRY57" s="66"/>
      <c r="LSB57" s="66"/>
      <c r="LSE57" s="66"/>
      <c r="LSH57" s="66"/>
      <c r="LSK57" s="66"/>
      <c r="LSM57" s="66"/>
      <c r="LSP57" s="66"/>
      <c r="LSV57" s="66"/>
      <c r="LTB57" s="66"/>
      <c r="LTE57" s="66"/>
      <c r="LTG57" s="66"/>
      <c r="LTI57" s="66"/>
      <c r="LTJ57" s="66"/>
      <c r="LTK57" s="66"/>
      <c r="LTL57" s="66"/>
      <c r="LTM57" s="66"/>
      <c r="LTN57" s="66"/>
      <c r="LUF57" s="66"/>
      <c r="LUG57" s="66"/>
      <c r="LUJ57" s="66"/>
      <c r="LUM57" s="66"/>
      <c r="LUO57" s="66"/>
      <c r="LUQ57" s="66"/>
      <c r="LUT57" s="66"/>
      <c r="LUW57" s="66"/>
      <c r="LUZ57" s="66"/>
      <c r="LVD57" s="66"/>
      <c r="LVG57" s="66"/>
      <c r="LVJ57" s="66"/>
      <c r="LVR57" s="66"/>
      <c r="LWD57" s="66"/>
      <c r="LWE57" s="66"/>
      <c r="LWF57" s="66"/>
      <c r="LWG57" s="66"/>
      <c r="LWH57" s="66"/>
      <c r="LWI57" s="66"/>
      <c r="LWJ57" s="66"/>
      <c r="LWK57" s="66"/>
      <c r="LWL57" s="66"/>
      <c r="LWM57" s="66"/>
      <c r="LWN57" s="66"/>
      <c r="LWO57" s="66"/>
      <c r="LWP57" s="66"/>
      <c r="LWQ57" s="66"/>
      <c r="LWR57" s="66"/>
      <c r="LWS57" s="66"/>
      <c r="LWT57" s="66"/>
      <c r="LWU57" s="66"/>
      <c r="LWV57" s="66"/>
      <c r="LWW57" s="66"/>
      <c r="LWX57" s="66"/>
      <c r="LWY57" s="66"/>
      <c r="LWZ57" s="66"/>
      <c r="LXA57" s="66"/>
      <c r="LXB57" s="66"/>
      <c r="LXC57" s="66"/>
      <c r="LXE57" s="66"/>
      <c r="LXF57" s="66"/>
      <c r="LXG57" s="66"/>
      <c r="LXH57" s="66"/>
      <c r="LXI57" s="66"/>
      <c r="LXJ57" s="66"/>
      <c r="LXK57" s="66"/>
      <c r="LXL57" s="66"/>
      <c r="LXM57" s="66"/>
      <c r="LXN57" s="66"/>
      <c r="LXO57" s="66"/>
      <c r="LXP57" s="66"/>
      <c r="LXQ57" s="66"/>
      <c r="LXT57" s="66"/>
      <c r="LXW57" s="66"/>
      <c r="LXZ57" s="66"/>
      <c r="LYC57" s="66"/>
      <c r="LYF57" s="66"/>
      <c r="LYI57" s="66"/>
      <c r="LYR57" s="66"/>
      <c r="LYU57" s="66"/>
      <c r="LYX57" s="66"/>
      <c r="LZA57" s="66"/>
      <c r="LZJ57" s="66"/>
      <c r="LZP57" s="66"/>
      <c r="LZS57" s="66"/>
      <c r="LZV57" s="66"/>
      <c r="LZY57" s="66"/>
      <c r="MAE57" s="66"/>
      <c r="MAN57" s="66"/>
      <c r="MAP57" s="66"/>
      <c r="MAQ57" s="66"/>
      <c r="MAS57" s="66"/>
      <c r="MAV57" s="66"/>
      <c r="MAY57" s="66"/>
      <c r="MBB57" s="66"/>
      <c r="MBE57" s="66"/>
      <c r="MBH57" s="66"/>
      <c r="MBJ57" s="66"/>
      <c r="MBL57" s="66"/>
      <c r="MBO57" s="66"/>
      <c r="MBR57" s="66"/>
      <c r="MBU57" s="66"/>
      <c r="MBX57" s="66"/>
      <c r="MCA57" s="66"/>
      <c r="MCD57" s="66"/>
      <c r="MCG57" s="66"/>
      <c r="MCI57" s="66"/>
      <c r="MCL57" s="66"/>
      <c r="MCR57" s="66"/>
      <c r="MCX57" s="66"/>
      <c r="MDA57" s="66"/>
      <c r="MDC57" s="66"/>
      <c r="MDE57" s="66"/>
      <c r="MDF57" s="66"/>
      <c r="MDG57" s="66"/>
      <c r="MDH57" s="66"/>
      <c r="MDI57" s="66"/>
      <c r="MDJ57" s="66"/>
      <c r="MEB57" s="66"/>
      <c r="MEC57" s="66"/>
      <c r="MEF57" s="66"/>
      <c r="MEI57" s="66"/>
      <c r="MEK57" s="66"/>
      <c r="MEM57" s="66"/>
      <c r="MEP57" s="66"/>
      <c r="MES57" s="66"/>
      <c r="MEV57" s="66"/>
      <c r="MEZ57" s="66"/>
      <c r="MFC57" s="66"/>
      <c r="MFF57" s="66"/>
      <c r="MFN57" s="66"/>
      <c r="MFZ57" s="66"/>
      <c r="MGA57" s="66"/>
      <c r="MGB57" s="66"/>
      <c r="MGC57" s="66"/>
      <c r="MGD57" s="66"/>
      <c r="MGE57" s="66"/>
      <c r="MGF57" s="66"/>
      <c r="MGG57" s="66"/>
      <c r="MGH57" s="66"/>
      <c r="MGI57" s="66"/>
      <c r="MGJ57" s="66"/>
      <c r="MGK57" s="66"/>
      <c r="MGL57" s="66"/>
      <c r="MGM57" s="66"/>
      <c r="MGN57" s="66"/>
      <c r="MGO57" s="66"/>
      <c r="MGP57" s="66"/>
      <c r="MGQ57" s="66"/>
      <c r="MGR57" s="66"/>
      <c r="MGS57" s="66"/>
      <c r="MGT57" s="66"/>
      <c r="MGU57" s="66"/>
      <c r="MGV57" s="66"/>
      <c r="MGW57" s="66"/>
      <c r="MGX57" s="66"/>
      <c r="MGY57" s="66"/>
      <c r="MHA57" s="66"/>
      <c r="MHB57" s="66"/>
      <c r="MHC57" s="66"/>
      <c r="MHD57" s="66"/>
      <c r="MHE57" s="66"/>
      <c r="MHF57" s="66"/>
      <c r="MHG57" s="66"/>
      <c r="MHH57" s="66"/>
      <c r="MHI57" s="66"/>
      <c r="MHJ57" s="66"/>
      <c r="MHK57" s="66"/>
      <c r="MHL57" s="66"/>
      <c r="MHM57" s="66"/>
      <c r="MHP57" s="66"/>
      <c r="MHS57" s="66"/>
      <c r="MHV57" s="66"/>
      <c r="MHY57" s="66"/>
      <c r="MIB57" s="66"/>
      <c r="MIE57" s="66"/>
      <c r="MIN57" s="66"/>
      <c r="MIQ57" s="66"/>
      <c r="MIT57" s="66"/>
      <c r="MIW57" s="66"/>
      <c r="MJF57" s="66"/>
      <c r="MJL57" s="66"/>
      <c r="MJO57" s="66"/>
      <c r="MJR57" s="66"/>
      <c r="MJU57" s="66"/>
      <c r="MKA57" s="66"/>
      <c r="MKJ57" s="66"/>
      <c r="MKL57" s="66"/>
      <c r="MKM57" s="66"/>
      <c r="MKO57" s="66"/>
      <c r="MKR57" s="66"/>
      <c r="MKU57" s="66"/>
      <c r="MKX57" s="66"/>
      <c r="MLA57" s="66"/>
      <c r="MLD57" s="66"/>
      <c r="MLF57" s="66"/>
      <c r="MLH57" s="66"/>
      <c r="MLK57" s="66"/>
      <c r="MLN57" s="66"/>
      <c r="MLQ57" s="66"/>
      <c r="MLT57" s="66"/>
      <c r="MLW57" s="66"/>
      <c r="MLZ57" s="66"/>
      <c r="MMC57" s="66"/>
      <c r="MME57" s="66"/>
      <c r="MMH57" s="66"/>
      <c r="MMN57" s="66"/>
      <c r="MMT57" s="66"/>
      <c r="MMW57" s="66"/>
      <c r="MMY57" s="66"/>
      <c r="MNA57" s="66"/>
      <c r="MNB57" s="66"/>
      <c r="MNC57" s="66"/>
      <c r="MND57" s="66"/>
      <c r="MNE57" s="66"/>
      <c r="MNF57" s="66"/>
      <c r="MNX57" s="66"/>
      <c r="MNY57" s="66"/>
      <c r="MOB57" s="66"/>
      <c r="MOE57" s="66"/>
      <c r="MOG57" s="66"/>
      <c r="MOI57" s="66"/>
      <c r="MOL57" s="66"/>
      <c r="MOO57" s="66"/>
      <c r="MOR57" s="66"/>
      <c r="MOV57" s="66"/>
      <c r="MOY57" s="66"/>
      <c r="MPB57" s="66"/>
      <c r="MPJ57" s="66"/>
      <c r="MPV57" s="66"/>
      <c r="MPW57" s="66"/>
      <c r="MPX57" s="66"/>
      <c r="MPY57" s="66"/>
      <c r="MPZ57" s="66"/>
      <c r="MQA57" s="66"/>
      <c r="MQB57" s="66"/>
      <c r="MQC57" s="66"/>
      <c r="MQD57" s="66"/>
      <c r="MQE57" s="66"/>
      <c r="MQF57" s="66"/>
      <c r="MQG57" s="66"/>
      <c r="MQH57" s="66"/>
      <c r="MQI57" s="66"/>
      <c r="MQJ57" s="66"/>
      <c r="MQK57" s="66"/>
      <c r="MQL57" s="66"/>
      <c r="MQM57" s="66"/>
      <c r="MQN57" s="66"/>
      <c r="MQO57" s="66"/>
      <c r="MQP57" s="66"/>
      <c r="MQQ57" s="66"/>
      <c r="MQR57" s="66"/>
      <c r="MQS57" s="66"/>
      <c r="MQT57" s="66"/>
      <c r="MQU57" s="66"/>
      <c r="MQW57" s="66"/>
      <c r="MQX57" s="66"/>
      <c r="MQY57" s="66"/>
      <c r="MQZ57" s="66"/>
      <c r="MRA57" s="66"/>
      <c r="MRB57" s="66"/>
      <c r="MRC57" s="66"/>
      <c r="MRD57" s="66"/>
      <c r="MRE57" s="66"/>
      <c r="MRF57" s="66"/>
      <c r="MRG57" s="66"/>
      <c r="MRH57" s="66"/>
      <c r="MRI57" s="66"/>
      <c r="MRL57" s="66"/>
      <c r="MRO57" s="66"/>
      <c r="MRR57" s="66"/>
      <c r="MRU57" s="66"/>
      <c r="MRX57" s="66"/>
      <c r="MSA57" s="66"/>
      <c r="MSJ57" s="66"/>
      <c r="MSM57" s="66"/>
      <c r="MSP57" s="66"/>
      <c r="MSS57" s="66"/>
      <c r="MTB57" s="66"/>
      <c r="MTH57" s="66"/>
      <c r="MTK57" s="66"/>
      <c r="MTN57" s="66"/>
      <c r="MTQ57" s="66"/>
      <c r="MTW57" s="66"/>
      <c r="MUF57" s="66"/>
      <c r="MUH57" s="66"/>
      <c r="MUI57" s="66"/>
      <c r="MUK57" s="66"/>
      <c r="MUN57" s="66"/>
      <c r="MUQ57" s="66"/>
      <c r="MUT57" s="66"/>
      <c r="MUW57" s="66"/>
      <c r="MUZ57" s="66"/>
      <c r="MVB57" s="66"/>
      <c r="MVD57" s="66"/>
      <c r="MVG57" s="66"/>
      <c r="MVJ57" s="66"/>
      <c r="MVM57" s="66"/>
      <c r="MVP57" s="66"/>
      <c r="MVS57" s="66"/>
      <c r="MVV57" s="66"/>
      <c r="MVY57" s="66"/>
      <c r="MWA57" s="66"/>
      <c r="MWD57" s="66"/>
      <c r="MWJ57" s="66"/>
      <c r="MWP57" s="66"/>
      <c r="MWS57" s="66"/>
      <c r="MWU57" s="66"/>
      <c r="MWW57" s="66"/>
      <c r="MWX57" s="66"/>
      <c r="MWY57" s="66"/>
      <c r="MWZ57" s="66"/>
      <c r="MXA57" s="66"/>
      <c r="MXB57" s="66"/>
      <c r="MXT57" s="66"/>
      <c r="MXU57" s="66"/>
      <c r="MXX57" s="66"/>
      <c r="MYA57" s="66"/>
      <c r="MYC57" s="66"/>
      <c r="MYE57" s="66"/>
      <c r="MYH57" s="66"/>
      <c r="MYK57" s="66"/>
      <c r="MYN57" s="66"/>
      <c r="MYR57" s="66"/>
      <c r="MYU57" s="66"/>
      <c r="MYX57" s="66"/>
      <c r="MZF57" s="66"/>
      <c r="MZR57" s="66"/>
      <c r="MZS57" s="66"/>
      <c r="MZT57" s="66"/>
      <c r="MZU57" s="66"/>
      <c r="MZV57" s="66"/>
      <c r="MZW57" s="66"/>
      <c r="MZX57" s="66"/>
      <c r="MZY57" s="66"/>
      <c r="MZZ57" s="66"/>
      <c r="NAA57" s="66"/>
      <c r="NAB57" s="66"/>
      <c r="NAC57" s="66"/>
      <c r="NAD57" s="66"/>
      <c r="NAE57" s="66"/>
      <c r="NAF57" s="66"/>
      <c r="NAG57" s="66"/>
      <c r="NAH57" s="66"/>
      <c r="NAI57" s="66"/>
      <c r="NAJ57" s="66"/>
      <c r="NAK57" s="66"/>
      <c r="NAL57" s="66"/>
      <c r="NAM57" s="66"/>
      <c r="NAN57" s="66"/>
      <c r="NAO57" s="66"/>
      <c r="NAP57" s="66"/>
      <c r="NAQ57" s="66"/>
      <c r="NAS57" s="66"/>
      <c r="NAT57" s="66"/>
      <c r="NAU57" s="66"/>
      <c r="NAV57" s="66"/>
      <c r="NAW57" s="66"/>
      <c r="NAX57" s="66"/>
      <c r="NAY57" s="66"/>
      <c r="NAZ57" s="66"/>
      <c r="NBA57" s="66"/>
      <c r="NBB57" s="66"/>
      <c r="NBC57" s="66"/>
      <c r="NBD57" s="66"/>
      <c r="NBE57" s="66"/>
      <c r="NBH57" s="66"/>
      <c r="NBK57" s="66"/>
      <c r="NBN57" s="66"/>
      <c r="NBQ57" s="66"/>
      <c r="NBT57" s="66"/>
      <c r="NBW57" s="66"/>
      <c r="NCF57" s="66"/>
      <c r="NCI57" s="66"/>
      <c r="NCL57" s="66"/>
      <c r="NCO57" s="66"/>
      <c r="NCX57" s="66"/>
      <c r="NDD57" s="66"/>
      <c r="NDG57" s="66"/>
      <c r="NDJ57" s="66"/>
      <c r="NDM57" s="66"/>
      <c r="NDS57" s="66"/>
      <c r="NEB57" s="66"/>
      <c r="NED57" s="66"/>
      <c r="NEE57" s="66"/>
      <c r="NEG57" s="66"/>
      <c r="NEJ57" s="66"/>
      <c r="NEM57" s="66"/>
      <c r="NEP57" s="66"/>
      <c r="NES57" s="66"/>
      <c r="NEV57" s="66"/>
      <c r="NEX57" s="66"/>
      <c r="NEZ57" s="66"/>
      <c r="NFC57" s="66"/>
      <c r="NFF57" s="66"/>
      <c r="NFI57" s="66"/>
      <c r="NFL57" s="66"/>
      <c r="NFO57" s="66"/>
      <c r="NFR57" s="66"/>
      <c r="NFU57" s="66"/>
      <c r="NFW57" s="66"/>
      <c r="NFZ57" s="66"/>
      <c r="NGF57" s="66"/>
      <c r="NGL57" s="66"/>
      <c r="NGO57" s="66"/>
      <c r="NGQ57" s="66"/>
      <c r="NGS57" s="66"/>
      <c r="NGT57" s="66"/>
      <c r="NGU57" s="66"/>
      <c r="NGV57" s="66"/>
      <c r="NGW57" s="66"/>
      <c r="NGX57" s="66"/>
      <c r="NHP57" s="66"/>
      <c r="NHQ57" s="66"/>
      <c r="NHT57" s="66"/>
      <c r="NHW57" s="66"/>
      <c r="NHY57" s="66"/>
      <c r="NIA57" s="66"/>
      <c r="NID57" s="66"/>
      <c r="NIG57" s="66"/>
      <c r="NIJ57" s="66"/>
      <c r="NIN57" s="66"/>
      <c r="NIQ57" s="66"/>
      <c r="NIT57" s="66"/>
      <c r="NJB57" s="66"/>
      <c r="NJN57" s="66"/>
      <c r="NJO57" s="66"/>
      <c r="NJP57" s="66"/>
      <c r="NJQ57" s="66"/>
      <c r="NJR57" s="66"/>
      <c r="NJS57" s="66"/>
      <c r="NJT57" s="66"/>
      <c r="NJU57" s="66"/>
      <c r="NJV57" s="66"/>
      <c r="NJW57" s="66"/>
      <c r="NJX57" s="66"/>
      <c r="NJY57" s="66"/>
      <c r="NJZ57" s="66"/>
      <c r="NKA57" s="66"/>
      <c r="NKB57" s="66"/>
      <c r="NKC57" s="66"/>
      <c r="NKD57" s="66"/>
      <c r="NKE57" s="66"/>
      <c r="NKF57" s="66"/>
      <c r="NKG57" s="66"/>
      <c r="NKH57" s="66"/>
      <c r="NKI57" s="66"/>
      <c r="NKJ57" s="66"/>
      <c r="NKK57" s="66"/>
      <c r="NKL57" s="66"/>
      <c r="NKM57" s="66"/>
      <c r="NKO57" s="66"/>
      <c r="NKP57" s="66"/>
      <c r="NKQ57" s="66"/>
      <c r="NKR57" s="66"/>
      <c r="NKS57" s="66"/>
      <c r="NKT57" s="66"/>
      <c r="NKU57" s="66"/>
      <c r="NKV57" s="66"/>
      <c r="NKW57" s="66"/>
      <c r="NKX57" s="66"/>
      <c r="NKY57" s="66"/>
      <c r="NKZ57" s="66"/>
      <c r="NLA57" s="66"/>
      <c r="NLD57" s="66"/>
      <c r="NLG57" s="66"/>
      <c r="NLJ57" s="66"/>
      <c r="NLM57" s="66"/>
      <c r="NLP57" s="66"/>
      <c r="NLS57" s="66"/>
      <c r="NMB57" s="66"/>
      <c r="NME57" s="66"/>
      <c r="NMH57" s="66"/>
      <c r="NMK57" s="66"/>
      <c r="NMT57" s="66"/>
      <c r="NMZ57" s="66"/>
      <c r="NNC57" s="66"/>
      <c r="NNF57" s="66"/>
      <c r="NNI57" s="66"/>
      <c r="NNO57" s="66"/>
      <c r="NNX57" s="66"/>
      <c r="NNZ57" s="66"/>
      <c r="NOA57" s="66"/>
      <c r="NOC57" s="66"/>
      <c r="NOF57" s="66"/>
      <c r="NOI57" s="66"/>
      <c r="NOL57" s="66"/>
      <c r="NOO57" s="66"/>
      <c r="NOR57" s="66"/>
      <c r="NOT57" s="66"/>
      <c r="NOV57" s="66"/>
      <c r="NOY57" s="66"/>
      <c r="NPB57" s="66"/>
      <c r="NPE57" s="66"/>
      <c r="NPH57" s="66"/>
      <c r="NPK57" s="66"/>
      <c r="NPN57" s="66"/>
      <c r="NPQ57" s="66"/>
      <c r="NPS57" s="66"/>
      <c r="NPV57" s="66"/>
      <c r="NQB57" s="66"/>
      <c r="NQH57" s="66"/>
      <c r="NQK57" s="66"/>
      <c r="NQM57" s="66"/>
      <c r="NQO57" s="66"/>
      <c r="NQP57" s="66"/>
      <c r="NQQ57" s="66"/>
      <c r="NQR57" s="66"/>
      <c r="NQS57" s="66"/>
      <c r="NQT57" s="66"/>
      <c r="NRL57" s="66"/>
      <c r="NRM57" s="66"/>
      <c r="NRP57" s="66"/>
      <c r="NRS57" s="66"/>
      <c r="NRU57" s="66"/>
      <c r="NRW57" s="66"/>
      <c r="NRZ57" s="66"/>
      <c r="NSC57" s="66"/>
      <c r="NSF57" s="66"/>
      <c r="NSJ57" s="66"/>
      <c r="NSM57" s="66"/>
      <c r="NSP57" s="66"/>
      <c r="NSX57" s="66"/>
      <c r="NTJ57" s="66"/>
      <c r="NTK57" s="66"/>
      <c r="NTL57" s="66"/>
      <c r="NTM57" s="66"/>
      <c r="NTN57" s="66"/>
      <c r="NTO57" s="66"/>
      <c r="NTP57" s="66"/>
      <c r="NTQ57" s="66"/>
      <c r="NTR57" s="66"/>
      <c r="NTS57" s="66"/>
      <c r="NTT57" s="66"/>
      <c r="NTU57" s="66"/>
      <c r="NTV57" s="66"/>
      <c r="NTW57" s="66"/>
      <c r="NTX57" s="66"/>
      <c r="NTY57" s="66"/>
      <c r="NTZ57" s="66"/>
      <c r="NUA57" s="66"/>
      <c r="NUB57" s="66"/>
      <c r="NUC57" s="66"/>
      <c r="NUD57" s="66"/>
      <c r="NUE57" s="66"/>
      <c r="NUF57" s="66"/>
      <c r="NUG57" s="66"/>
      <c r="NUH57" s="66"/>
      <c r="NUI57" s="66"/>
      <c r="NUK57" s="66"/>
      <c r="NUL57" s="66"/>
      <c r="NUM57" s="66"/>
      <c r="NUN57" s="66"/>
      <c r="NUO57" s="66"/>
      <c r="NUP57" s="66"/>
      <c r="NUQ57" s="66"/>
      <c r="NUR57" s="66"/>
      <c r="NUS57" s="66"/>
      <c r="NUT57" s="66"/>
      <c r="NUU57" s="66"/>
      <c r="NUV57" s="66"/>
      <c r="NUW57" s="66"/>
      <c r="NUZ57" s="66"/>
      <c r="NVC57" s="66"/>
      <c r="NVF57" s="66"/>
      <c r="NVI57" s="66"/>
      <c r="NVL57" s="66"/>
      <c r="NVO57" s="66"/>
      <c r="NVX57" s="66"/>
      <c r="NWA57" s="66"/>
      <c r="NWD57" s="66"/>
      <c r="NWG57" s="66"/>
      <c r="NWP57" s="66"/>
      <c r="NWV57" s="66"/>
      <c r="NWY57" s="66"/>
      <c r="NXB57" s="66"/>
      <c r="NXE57" s="66"/>
      <c r="NXK57" s="66"/>
      <c r="NXT57" s="66"/>
      <c r="NXV57" s="66"/>
      <c r="NXW57" s="66"/>
      <c r="NXY57" s="66"/>
      <c r="NYB57" s="66"/>
      <c r="NYE57" s="66"/>
      <c r="NYH57" s="66"/>
      <c r="NYK57" s="66"/>
      <c r="NYN57" s="66"/>
      <c r="NYP57" s="66"/>
      <c r="NYR57" s="66"/>
      <c r="NYU57" s="66"/>
      <c r="NYX57" s="66"/>
      <c r="NZA57" s="66"/>
      <c r="NZD57" s="66"/>
      <c r="NZG57" s="66"/>
      <c r="NZJ57" s="66"/>
      <c r="NZM57" s="66"/>
      <c r="NZO57" s="66"/>
      <c r="NZR57" s="66"/>
      <c r="NZX57" s="66"/>
      <c r="OAD57" s="66"/>
      <c r="OAG57" s="66"/>
      <c r="OAI57" s="66"/>
      <c r="OAK57" s="66"/>
      <c r="OAL57" s="66"/>
      <c r="OAM57" s="66"/>
      <c r="OAN57" s="66"/>
      <c r="OAO57" s="66"/>
      <c r="OAP57" s="66"/>
      <c r="OBH57" s="66"/>
      <c r="OBI57" s="66"/>
      <c r="OBL57" s="66"/>
      <c r="OBO57" s="66"/>
      <c r="OBQ57" s="66"/>
      <c r="OBS57" s="66"/>
      <c r="OBV57" s="66"/>
      <c r="OBY57" s="66"/>
      <c r="OCB57" s="66"/>
      <c r="OCF57" s="66"/>
      <c r="OCI57" s="66"/>
      <c r="OCL57" s="66"/>
      <c r="OCT57" s="66"/>
      <c r="ODF57" s="66"/>
      <c r="ODG57" s="66"/>
      <c r="ODH57" s="66"/>
      <c r="ODI57" s="66"/>
      <c r="ODJ57" s="66"/>
      <c r="ODK57" s="66"/>
      <c r="ODL57" s="66"/>
      <c r="ODM57" s="66"/>
      <c r="ODN57" s="66"/>
      <c r="ODO57" s="66"/>
      <c r="ODP57" s="66"/>
      <c r="ODQ57" s="66"/>
      <c r="ODR57" s="66"/>
      <c r="ODS57" s="66"/>
      <c r="ODT57" s="66"/>
      <c r="ODU57" s="66"/>
      <c r="ODV57" s="66"/>
      <c r="ODW57" s="66"/>
      <c r="ODX57" s="66"/>
      <c r="ODY57" s="66"/>
      <c r="ODZ57" s="66"/>
      <c r="OEA57" s="66"/>
      <c r="OEB57" s="66"/>
      <c r="OEC57" s="66"/>
      <c r="OED57" s="66"/>
      <c r="OEE57" s="66"/>
      <c r="OEG57" s="66"/>
      <c r="OEH57" s="66"/>
      <c r="OEI57" s="66"/>
      <c r="OEJ57" s="66"/>
      <c r="OEK57" s="66"/>
      <c r="OEL57" s="66"/>
      <c r="OEM57" s="66"/>
      <c r="OEN57" s="66"/>
      <c r="OEO57" s="66"/>
      <c r="OEP57" s="66"/>
      <c r="OEQ57" s="66"/>
      <c r="OER57" s="66"/>
      <c r="OES57" s="66"/>
      <c r="OEV57" s="66"/>
      <c r="OEY57" s="66"/>
      <c r="OFB57" s="66"/>
      <c r="OFE57" s="66"/>
      <c r="OFH57" s="66"/>
      <c r="OFK57" s="66"/>
      <c r="OFT57" s="66"/>
      <c r="OFW57" s="66"/>
      <c r="OFZ57" s="66"/>
      <c r="OGC57" s="66"/>
      <c r="OGL57" s="66"/>
      <c r="OGR57" s="66"/>
      <c r="OGU57" s="66"/>
      <c r="OGX57" s="66"/>
      <c r="OHA57" s="66"/>
      <c r="OHG57" s="66"/>
      <c r="OHP57" s="66"/>
      <c r="OHR57" s="66"/>
      <c r="OHS57" s="66"/>
      <c r="OHU57" s="66"/>
      <c r="OHX57" s="66"/>
      <c r="OIA57" s="66"/>
      <c r="OID57" s="66"/>
      <c r="OIG57" s="66"/>
      <c r="OIJ57" s="66"/>
      <c r="OIL57" s="66"/>
      <c r="OIN57" s="66"/>
      <c r="OIQ57" s="66"/>
      <c r="OIT57" s="66"/>
      <c r="OIW57" s="66"/>
      <c r="OIZ57" s="66"/>
      <c r="OJC57" s="66"/>
      <c r="OJF57" s="66"/>
      <c r="OJI57" s="66"/>
      <c r="OJK57" s="66"/>
      <c r="OJN57" s="66"/>
      <c r="OJT57" s="66"/>
      <c r="OJZ57" s="66"/>
      <c r="OKC57" s="66"/>
      <c r="OKE57" s="66"/>
      <c r="OKG57" s="66"/>
      <c r="OKH57" s="66"/>
      <c r="OKI57" s="66"/>
      <c r="OKJ57" s="66"/>
      <c r="OKK57" s="66"/>
      <c r="OKL57" s="66"/>
      <c r="OLD57" s="66"/>
      <c r="OLE57" s="66"/>
      <c r="OLH57" s="66"/>
      <c r="OLK57" s="66"/>
      <c r="OLM57" s="66"/>
      <c r="OLO57" s="66"/>
      <c r="OLR57" s="66"/>
      <c r="OLU57" s="66"/>
      <c r="OLX57" s="66"/>
      <c r="OMB57" s="66"/>
      <c r="OME57" s="66"/>
      <c r="OMH57" s="66"/>
      <c r="OMP57" s="66"/>
      <c r="ONB57" s="66"/>
      <c r="ONC57" s="66"/>
      <c r="OND57" s="66"/>
      <c r="ONE57" s="66"/>
      <c r="ONF57" s="66"/>
      <c r="ONG57" s="66"/>
      <c r="ONH57" s="66"/>
      <c r="ONI57" s="66"/>
      <c r="ONJ57" s="66"/>
      <c r="ONK57" s="66"/>
      <c r="ONL57" s="66"/>
      <c r="ONM57" s="66"/>
      <c r="ONN57" s="66"/>
      <c r="ONO57" s="66"/>
      <c r="ONP57" s="66"/>
      <c r="ONQ57" s="66"/>
      <c r="ONR57" s="66"/>
      <c r="ONS57" s="66"/>
      <c r="ONT57" s="66"/>
      <c r="ONU57" s="66"/>
      <c r="ONV57" s="66"/>
      <c r="ONW57" s="66"/>
      <c r="ONX57" s="66"/>
      <c r="ONY57" s="66"/>
      <c r="ONZ57" s="66"/>
      <c r="OOA57" s="66"/>
      <c r="OOC57" s="66"/>
      <c r="OOD57" s="66"/>
      <c r="OOE57" s="66"/>
      <c r="OOF57" s="66"/>
      <c r="OOG57" s="66"/>
      <c r="OOH57" s="66"/>
      <c r="OOI57" s="66"/>
      <c r="OOJ57" s="66"/>
      <c r="OOK57" s="66"/>
      <c r="OOL57" s="66"/>
      <c r="OOM57" s="66"/>
      <c r="OON57" s="66"/>
      <c r="OOO57" s="66"/>
      <c r="OOR57" s="66"/>
      <c r="OOU57" s="66"/>
      <c r="OOX57" s="66"/>
      <c r="OPA57" s="66"/>
      <c r="OPD57" s="66"/>
      <c r="OPG57" s="66"/>
      <c r="OPP57" s="66"/>
      <c r="OPS57" s="66"/>
      <c r="OPV57" s="66"/>
      <c r="OPY57" s="66"/>
      <c r="OQH57" s="66"/>
      <c r="OQN57" s="66"/>
      <c r="OQQ57" s="66"/>
      <c r="OQT57" s="66"/>
      <c r="OQW57" s="66"/>
      <c r="ORC57" s="66"/>
      <c r="ORL57" s="66"/>
      <c r="ORN57" s="66"/>
      <c r="ORO57" s="66"/>
      <c r="ORQ57" s="66"/>
      <c r="ORT57" s="66"/>
      <c r="ORW57" s="66"/>
      <c r="ORZ57" s="66"/>
      <c r="OSC57" s="66"/>
      <c r="OSF57" s="66"/>
      <c r="OSH57" s="66"/>
      <c r="OSJ57" s="66"/>
      <c r="OSM57" s="66"/>
      <c r="OSP57" s="66"/>
      <c r="OSS57" s="66"/>
      <c r="OSV57" s="66"/>
      <c r="OSY57" s="66"/>
      <c r="OTB57" s="66"/>
      <c r="OTE57" s="66"/>
      <c r="OTG57" s="66"/>
      <c r="OTJ57" s="66"/>
      <c r="OTP57" s="66"/>
      <c r="OTV57" s="66"/>
      <c r="OTY57" s="66"/>
      <c r="OUA57" s="66"/>
      <c r="OUC57" s="66"/>
      <c r="OUD57" s="66"/>
      <c r="OUE57" s="66"/>
      <c r="OUF57" s="66"/>
      <c r="OUG57" s="66"/>
      <c r="OUH57" s="66"/>
      <c r="OUZ57" s="66"/>
      <c r="OVA57" s="66"/>
      <c r="OVD57" s="66"/>
      <c r="OVG57" s="66"/>
      <c r="OVI57" s="66"/>
      <c r="OVK57" s="66"/>
      <c r="OVN57" s="66"/>
      <c r="OVQ57" s="66"/>
      <c r="OVT57" s="66"/>
      <c r="OVX57" s="66"/>
      <c r="OWA57" s="66"/>
      <c r="OWD57" s="66"/>
      <c r="OWL57" s="66"/>
      <c r="OWX57" s="66"/>
      <c r="OWY57" s="66"/>
      <c r="OWZ57" s="66"/>
      <c r="OXA57" s="66"/>
      <c r="OXB57" s="66"/>
      <c r="OXC57" s="66"/>
      <c r="OXD57" s="66"/>
      <c r="OXE57" s="66"/>
      <c r="OXF57" s="66"/>
      <c r="OXG57" s="66"/>
      <c r="OXH57" s="66"/>
      <c r="OXI57" s="66"/>
      <c r="OXJ57" s="66"/>
      <c r="OXK57" s="66"/>
      <c r="OXL57" s="66"/>
      <c r="OXM57" s="66"/>
      <c r="OXN57" s="66"/>
      <c r="OXO57" s="66"/>
      <c r="OXP57" s="66"/>
      <c r="OXQ57" s="66"/>
      <c r="OXR57" s="66"/>
      <c r="OXS57" s="66"/>
      <c r="OXT57" s="66"/>
      <c r="OXU57" s="66"/>
      <c r="OXV57" s="66"/>
      <c r="OXW57" s="66"/>
      <c r="OXY57" s="66"/>
      <c r="OXZ57" s="66"/>
      <c r="OYA57" s="66"/>
      <c r="OYB57" s="66"/>
      <c r="OYC57" s="66"/>
      <c r="OYD57" s="66"/>
      <c r="OYE57" s="66"/>
      <c r="OYF57" s="66"/>
      <c r="OYG57" s="66"/>
      <c r="OYH57" s="66"/>
      <c r="OYI57" s="66"/>
      <c r="OYJ57" s="66"/>
      <c r="OYK57" s="66"/>
      <c r="OYN57" s="66"/>
      <c r="OYQ57" s="66"/>
      <c r="OYT57" s="66"/>
      <c r="OYW57" s="66"/>
      <c r="OYZ57" s="66"/>
      <c r="OZC57" s="66"/>
      <c r="OZL57" s="66"/>
      <c r="OZO57" s="66"/>
      <c r="OZR57" s="66"/>
      <c r="OZU57" s="66"/>
      <c r="PAD57" s="66"/>
      <c r="PAJ57" s="66"/>
      <c r="PAM57" s="66"/>
      <c r="PAP57" s="66"/>
      <c r="PAS57" s="66"/>
      <c r="PAY57" s="66"/>
      <c r="PBH57" s="66"/>
      <c r="PBJ57" s="66"/>
      <c r="PBK57" s="66"/>
      <c r="PBM57" s="66"/>
      <c r="PBP57" s="66"/>
      <c r="PBS57" s="66"/>
      <c r="PBV57" s="66"/>
      <c r="PBY57" s="66"/>
      <c r="PCB57" s="66"/>
      <c r="PCD57" s="66"/>
      <c r="PCF57" s="66"/>
      <c r="PCI57" s="66"/>
      <c r="PCL57" s="66"/>
      <c r="PCO57" s="66"/>
      <c r="PCR57" s="66"/>
      <c r="PCU57" s="66"/>
      <c r="PCX57" s="66"/>
      <c r="PDA57" s="66"/>
      <c r="PDC57" s="66"/>
      <c r="PDF57" s="66"/>
      <c r="PDL57" s="66"/>
      <c r="PDR57" s="66"/>
      <c r="PDU57" s="66"/>
      <c r="PDW57" s="66"/>
      <c r="PDY57" s="66"/>
      <c r="PDZ57" s="66"/>
      <c r="PEA57" s="66"/>
      <c r="PEB57" s="66"/>
      <c r="PEC57" s="66"/>
      <c r="PED57" s="66"/>
      <c r="PEV57" s="66"/>
      <c r="PEW57" s="66"/>
      <c r="PEZ57" s="66"/>
      <c r="PFC57" s="66"/>
      <c r="PFE57" s="66"/>
      <c r="PFG57" s="66"/>
      <c r="PFJ57" s="66"/>
      <c r="PFM57" s="66"/>
      <c r="PFP57" s="66"/>
      <c r="PFT57" s="66"/>
      <c r="PFW57" s="66"/>
      <c r="PFZ57" s="66"/>
      <c r="PGH57" s="66"/>
      <c r="PGT57" s="66"/>
      <c r="PGU57" s="66"/>
      <c r="PGV57" s="66"/>
      <c r="PGW57" s="66"/>
      <c r="PGX57" s="66"/>
      <c r="PGY57" s="66"/>
      <c r="PGZ57" s="66"/>
      <c r="PHA57" s="66"/>
      <c r="PHB57" s="66"/>
      <c r="PHC57" s="66"/>
      <c r="PHD57" s="66"/>
      <c r="PHE57" s="66"/>
      <c r="PHF57" s="66"/>
      <c r="PHG57" s="66"/>
      <c r="PHH57" s="66"/>
      <c r="PHI57" s="66"/>
      <c r="PHJ57" s="66"/>
      <c r="PHK57" s="66"/>
      <c r="PHL57" s="66"/>
      <c r="PHM57" s="66"/>
      <c r="PHN57" s="66"/>
      <c r="PHO57" s="66"/>
      <c r="PHP57" s="66"/>
      <c r="PHQ57" s="66"/>
      <c r="PHR57" s="66"/>
      <c r="PHS57" s="66"/>
      <c r="PHU57" s="66"/>
      <c r="PHV57" s="66"/>
      <c r="PHW57" s="66"/>
      <c r="PHX57" s="66"/>
      <c r="PHY57" s="66"/>
      <c r="PHZ57" s="66"/>
      <c r="PIA57" s="66"/>
      <c r="PIB57" s="66"/>
      <c r="PIC57" s="66"/>
      <c r="PID57" s="66"/>
      <c r="PIE57" s="66"/>
      <c r="PIF57" s="66"/>
      <c r="PIG57" s="66"/>
      <c r="PIJ57" s="66"/>
      <c r="PIM57" s="66"/>
      <c r="PIP57" s="66"/>
      <c r="PIS57" s="66"/>
      <c r="PIV57" s="66"/>
      <c r="PIY57" s="66"/>
      <c r="PJH57" s="66"/>
      <c r="PJK57" s="66"/>
      <c r="PJN57" s="66"/>
      <c r="PJQ57" s="66"/>
      <c r="PJZ57" s="66"/>
      <c r="PKF57" s="66"/>
      <c r="PKI57" s="66"/>
      <c r="PKL57" s="66"/>
      <c r="PKO57" s="66"/>
      <c r="PKU57" s="66"/>
      <c r="PLD57" s="66"/>
      <c r="PLF57" s="66"/>
      <c r="PLG57" s="66"/>
      <c r="PLI57" s="66"/>
      <c r="PLL57" s="66"/>
      <c r="PLO57" s="66"/>
      <c r="PLR57" s="66"/>
      <c r="PLU57" s="66"/>
      <c r="PLX57" s="66"/>
      <c r="PLZ57" s="66"/>
      <c r="PMB57" s="66"/>
      <c r="PME57" s="66"/>
      <c r="PMH57" s="66"/>
      <c r="PMK57" s="66"/>
      <c r="PMN57" s="66"/>
      <c r="PMQ57" s="66"/>
      <c r="PMT57" s="66"/>
      <c r="PMW57" s="66"/>
      <c r="PMY57" s="66"/>
      <c r="PNB57" s="66"/>
      <c r="PNH57" s="66"/>
      <c r="PNN57" s="66"/>
      <c r="PNQ57" s="66"/>
      <c r="PNS57" s="66"/>
      <c r="PNU57" s="66"/>
      <c r="PNV57" s="66"/>
      <c r="PNW57" s="66"/>
      <c r="PNX57" s="66"/>
      <c r="PNY57" s="66"/>
      <c r="PNZ57" s="66"/>
      <c r="POR57" s="66"/>
      <c r="POS57" s="66"/>
      <c r="POV57" s="66"/>
      <c r="POY57" s="66"/>
      <c r="PPA57" s="66"/>
      <c r="PPC57" s="66"/>
      <c r="PPF57" s="66"/>
      <c r="PPI57" s="66"/>
      <c r="PPL57" s="66"/>
      <c r="PPP57" s="66"/>
      <c r="PPS57" s="66"/>
      <c r="PPV57" s="66"/>
      <c r="PQD57" s="66"/>
      <c r="PQP57" s="66"/>
      <c r="PQQ57" s="66"/>
      <c r="PQR57" s="66"/>
      <c r="PQS57" s="66"/>
      <c r="PQT57" s="66"/>
      <c r="PQU57" s="66"/>
      <c r="PQV57" s="66"/>
      <c r="PQW57" s="66"/>
      <c r="PQX57" s="66"/>
      <c r="PQY57" s="66"/>
      <c r="PQZ57" s="66"/>
      <c r="PRA57" s="66"/>
      <c r="PRB57" s="66"/>
      <c r="PRC57" s="66"/>
      <c r="PRD57" s="66"/>
      <c r="PRE57" s="66"/>
      <c r="PRF57" s="66"/>
      <c r="PRG57" s="66"/>
      <c r="PRH57" s="66"/>
      <c r="PRI57" s="66"/>
      <c r="PRJ57" s="66"/>
      <c r="PRK57" s="66"/>
      <c r="PRL57" s="66"/>
      <c r="PRM57" s="66"/>
      <c r="PRN57" s="66"/>
      <c r="PRO57" s="66"/>
      <c r="PRQ57" s="66"/>
      <c r="PRR57" s="66"/>
      <c r="PRS57" s="66"/>
      <c r="PRT57" s="66"/>
      <c r="PRU57" s="66"/>
      <c r="PRV57" s="66"/>
      <c r="PRW57" s="66"/>
      <c r="PRX57" s="66"/>
      <c r="PRY57" s="66"/>
      <c r="PRZ57" s="66"/>
      <c r="PSA57" s="66"/>
      <c r="PSB57" s="66"/>
      <c r="PSC57" s="66"/>
      <c r="PSF57" s="66"/>
      <c r="PSI57" s="66"/>
      <c r="PSL57" s="66"/>
      <c r="PSO57" s="66"/>
      <c r="PSR57" s="66"/>
      <c r="PSU57" s="66"/>
      <c r="PTD57" s="66"/>
      <c r="PTG57" s="66"/>
      <c r="PTJ57" s="66"/>
      <c r="PTM57" s="66"/>
      <c r="PTV57" s="66"/>
      <c r="PUB57" s="66"/>
      <c r="PUE57" s="66"/>
      <c r="PUH57" s="66"/>
      <c r="PUK57" s="66"/>
      <c r="PUQ57" s="66"/>
      <c r="PUZ57" s="66"/>
      <c r="PVB57" s="66"/>
      <c r="PVC57" s="66"/>
      <c r="PVE57" s="66"/>
      <c r="PVH57" s="66"/>
      <c r="PVK57" s="66"/>
      <c r="PVN57" s="66"/>
      <c r="PVQ57" s="66"/>
      <c r="PVT57" s="66"/>
      <c r="PVV57" s="66"/>
      <c r="PVX57" s="66"/>
      <c r="PWA57" s="66"/>
      <c r="PWD57" s="66"/>
      <c r="PWG57" s="66"/>
      <c r="PWJ57" s="66"/>
      <c r="PWM57" s="66"/>
      <c r="PWP57" s="66"/>
      <c r="PWS57" s="66"/>
      <c r="PWU57" s="66"/>
      <c r="PWX57" s="66"/>
      <c r="PXD57" s="66"/>
      <c r="PXJ57" s="66"/>
      <c r="PXM57" s="66"/>
      <c r="PXO57" s="66"/>
      <c r="PXQ57" s="66"/>
      <c r="PXR57" s="66"/>
      <c r="PXS57" s="66"/>
      <c r="PXT57" s="66"/>
      <c r="PXU57" s="66"/>
      <c r="PXV57" s="66"/>
      <c r="PYN57" s="66"/>
      <c r="PYO57" s="66"/>
      <c r="PYR57" s="66"/>
      <c r="PYU57" s="66"/>
      <c r="PYW57" s="66"/>
      <c r="PYY57" s="66"/>
      <c r="PZB57" s="66"/>
      <c r="PZE57" s="66"/>
      <c r="PZH57" s="66"/>
      <c r="PZL57" s="66"/>
      <c r="PZO57" s="66"/>
      <c r="PZR57" s="66"/>
      <c r="PZZ57" s="66"/>
      <c r="QAL57" s="66"/>
      <c r="QAM57" s="66"/>
      <c r="QAN57" s="66"/>
      <c r="QAO57" s="66"/>
      <c r="QAP57" s="66"/>
      <c r="QAQ57" s="66"/>
      <c r="QAR57" s="66"/>
      <c r="QAS57" s="66"/>
      <c r="QAT57" s="66"/>
      <c r="QAU57" s="66"/>
      <c r="QAV57" s="66"/>
      <c r="QAW57" s="66"/>
      <c r="QAX57" s="66"/>
      <c r="QAY57" s="66"/>
      <c r="QAZ57" s="66"/>
      <c r="QBA57" s="66"/>
      <c r="QBB57" s="66"/>
      <c r="QBC57" s="66"/>
      <c r="QBD57" s="66"/>
      <c r="QBE57" s="66"/>
      <c r="QBF57" s="66"/>
      <c r="QBG57" s="66"/>
      <c r="QBH57" s="66"/>
      <c r="QBI57" s="66"/>
      <c r="QBJ57" s="66"/>
      <c r="QBK57" s="66"/>
      <c r="QBM57" s="66"/>
      <c r="QBN57" s="66"/>
      <c r="QBO57" s="66"/>
      <c r="QBP57" s="66"/>
      <c r="QBQ57" s="66"/>
      <c r="QBR57" s="66"/>
      <c r="QBS57" s="66"/>
      <c r="QBT57" s="66"/>
      <c r="QBU57" s="66"/>
      <c r="QBV57" s="66"/>
      <c r="QBW57" s="66"/>
      <c r="QBX57" s="66"/>
      <c r="QBY57" s="66"/>
      <c r="QCB57" s="66"/>
      <c r="QCE57" s="66"/>
      <c r="QCH57" s="66"/>
      <c r="QCK57" s="66"/>
      <c r="QCN57" s="66"/>
      <c r="QCQ57" s="66"/>
      <c r="QCZ57" s="66"/>
      <c r="QDC57" s="66"/>
      <c r="QDF57" s="66"/>
      <c r="QDI57" s="66"/>
      <c r="QDR57" s="66"/>
      <c r="QDX57" s="66"/>
      <c r="QEA57" s="66"/>
      <c r="QED57" s="66"/>
      <c r="QEG57" s="66"/>
      <c r="QEM57" s="66"/>
      <c r="QEV57" s="66"/>
      <c r="QEX57" s="66"/>
      <c r="QEY57" s="66"/>
      <c r="QFA57" s="66"/>
      <c r="QFD57" s="66"/>
      <c r="QFG57" s="66"/>
      <c r="QFJ57" s="66"/>
      <c r="QFM57" s="66"/>
      <c r="QFP57" s="66"/>
      <c r="QFR57" s="66"/>
      <c r="QFT57" s="66"/>
      <c r="QFW57" s="66"/>
      <c r="QFZ57" s="66"/>
      <c r="QGC57" s="66"/>
      <c r="QGF57" s="66"/>
      <c r="QGI57" s="66"/>
      <c r="QGL57" s="66"/>
      <c r="QGO57" s="66"/>
      <c r="QGQ57" s="66"/>
      <c r="QGT57" s="66"/>
      <c r="QGZ57" s="66"/>
      <c r="QHF57" s="66"/>
      <c r="QHI57" s="66"/>
      <c r="QHK57" s="66"/>
      <c r="QHM57" s="66"/>
      <c r="QHN57" s="66"/>
      <c r="QHO57" s="66"/>
      <c r="QHP57" s="66"/>
      <c r="QHQ57" s="66"/>
      <c r="QHR57" s="66"/>
      <c r="QIJ57" s="66"/>
      <c r="QIK57" s="66"/>
      <c r="QIN57" s="66"/>
      <c r="QIQ57" s="66"/>
      <c r="QIS57" s="66"/>
      <c r="QIU57" s="66"/>
      <c r="QIX57" s="66"/>
      <c r="QJA57" s="66"/>
      <c r="QJD57" s="66"/>
      <c r="QJH57" s="66"/>
      <c r="QJK57" s="66"/>
      <c r="QJN57" s="66"/>
      <c r="QJV57" s="66"/>
      <c r="QKH57" s="66"/>
      <c r="QKI57" s="66"/>
      <c r="QKJ57" s="66"/>
      <c r="QKK57" s="66"/>
      <c r="QKL57" s="66"/>
      <c r="QKM57" s="66"/>
      <c r="QKN57" s="66"/>
      <c r="QKO57" s="66"/>
      <c r="QKP57" s="66"/>
      <c r="QKQ57" s="66"/>
      <c r="QKR57" s="66"/>
      <c r="QKS57" s="66"/>
      <c r="QKT57" s="66"/>
      <c r="QKU57" s="66"/>
      <c r="QKV57" s="66"/>
      <c r="QKW57" s="66"/>
      <c r="QKX57" s="66"/>
      <c r="QKY57" s="66"/>
      <c r="QKZ57" s="66"/>
      <c r="QLA57" s="66"/>
      <c r="QLB57" s="66"/>
      <c r="QLC57" s="66"/>
      <c r="QLD57" s="66"/>
      <c r="QLE57" s="66"/>
      <c r="QLF57" s="66"/>
      <c r="QLG57" s="66"/>
      <c r="QLI57" s="66"/>
      <c r="QLJ57" s="66"/>
      <c r="QLK57" s="66"/>
      <c r="QLL57" s="66"/>
      <c r="QLM57" s="66"/>
      <c r="QLN57" s="66"/>
      <c r="QLO57" s="66"/>
      <c r="QLP57" s="66"/>
      <c r="QLQ57" s="66"/>
      <c r="QLR57" s="66"/>
      <c r="QLS57" s="66"/>
      <c r="QLT57" s="66"/>
      <c r="QLU57" s="66"/>
      <c r="QLX57" s="66"/>
      <c r="QMA57" s="66"/>
      <c r="QMD57" s="66"/>
      <c r="QMG57" s="66"/>
      <c r="QMJ57" s="66"/>
      <c r="QMM57" s="66"/>
      <c r="QMV57" s="66"/>
      <c r="QMY57" s="66"/>
      <c r="QNB57" s="66"/>
      <c r="QNE57" s="66"/>
      <c r="QNN57" s="66"/>
      <c r="QNT57" s="66"/>
      <c r="QNW57" s="66"/>
      <c r="QNZ57" s="66"/>
      <c r="QOC57" s="66"/>
      <c r="QOI57" s="66"/>
      <c r="QOR57" s="66"/>
      <c r="QOT57" s="66"/>
      <c r="QOU57" s="66"/>
      <c r="QOW57" s="66"/>
      <c r="QOZ57" s="66"/>
      <c r="QPC57" s="66"/>
      <c r="QPF57" s="66"/>
      <c r="QPI57" s="66"/>
      <c r="QPL57" s="66"/>
      <c r="QPN57" s="66"/>
      <c r="QPP57" s="66"/>
      <c r="QPS57" s="66"/>
      <c r="QPV57" s="66"/>
      <c r="QPY57" s="66"/>
      <c r="QQB57" s="66"/>
      <c r="QQE57" s="66"/>
      <c r="QQH57" s="66"/>
      <c r="QQK57" s="66"/>
      <c r="QQM57" s="66"/>
      <c r="QQP57" s="66"/>
      <c r="QQV57" s="66"/>
      <c r="QRB57" s="66"/>
      <c r="QRE57" s="66"/>
      <c r="QRG57" s="66"/>
      <c r="QRI57" s="66"/>
      <c r="QRJ57" s="66"/>
      <c r="QRK57" s="66"/>
      <c r="QRL57" s="66"/>
      <c r="QRM57" s="66"/>
      <c r="QRN57" s="66"/>
      <c r="QSF57" s="66"/>
      <c r="QSG57" s="66"/>
      <c r="QSJ57" s="66"/>
      <c r="QSM57" s="66"/>
      <c r="QSO57" s="66"/>
      <c r="QSQ57" s="66"/>
      <c r="QST57" s="66"/>
      <c r="QSW57" s="66"/>
      <c r="QSZ57" s="66"/>
      <c r="QTD57" s="66"/>
      <c r="QTG57" s="66"/>
      <c r="QTJ57" s="66"/>
      <c r="QTR57" s="66"/>
      <c r="QUD57" s="66"/>
      <c r="QUE57" s="66"/>
      <c r="QUF57" s="66"/>
      <c r="QUG57" s="66"/>
      <c r="QUH57" s="66"/>
      <c r="QUI57" s="66"/>
      <c r="QUJ57" s="66"/>
      <c r="QUK57" s="66"/>
      <c r="QUL57" s="66"/>
      <c r="QUM57" s="66"/>
      <c r="QUN57" s="66"/>
      <c r="QUO57" s="66"/>
      <c r="QUP57" s="66"/>
      <c r="QUQ57" s="66"/>
      <c r="QUR57" s="66"/>
      <c r="QUS57" s="66"/>
      <c r="QUT57" s="66"/>
      <c r="QUU57" s="66"/>
      <c r="QUV57" s="66"/>
      <c r="QUW57" s="66"/>
      <c r="QUX57" s="66"/>
      <c r="QUY57" s="66"/>
      <c r="QUZ57" s="66"/>
      <c r="QVA57" s="66"/>
      <c r="QVB57" s="66"/>
      <c r="QVC57" s="66"/>
      <c r="QVE57" s="66"/>
      <c r="QVF57" s="66"/>
      <c r="QVG57" s="66"/>
      <c r="QVH57" s="66"/>
      <c r="QVI57" s="66"/>
      <c r="QVJ57" s="66"/>
      <c r="QVK57" s="66"/>
      <c r="QVL57" s="66"/>
      <c r="QVM57" s="66"/>
      <c r="QVN57" s="66"/>
      <c r="QVO57" s="66"/>
      <c r="QVP57" s="66"/>
      <c r="QVQ57" s="66"/>
      <c r="QVT57" s="66"/>
      <c r="QVW57" s="66"/>
      <c r="QVZ57" s="66"/>
      <c r="QWC57" s="66"/>
      <c r="QWF57" s="66"/>
      <c r="QWI57" s="66"/>
      <c r="QWR57" s="66"/>
      <c r="QWU57" s="66"/>
      <c r="QWX57" s="66"/>
      <c r="QXA57" s="66"/>
      <c r="QXJ57" s="66"/>
      <c r="QXP57" s="66"/>
      <c r="QXS57" s="66"/>
      <c r="QXV57" s="66"/>
      <c r="QXY57" s="66"/>
      <c r="QYE57" s="66"/>
      <c r="QYN57" s="66"/>
      <c r="QYP57" s="66"/>
      <c r="QYQ57" s="66"/>
      <c r="QYS57" s="66"/>
      <c r="QYV57" s="66"/>
      <c r="QYY57" s="66"/>
      <c r="QZB57" s="66"/>
      <c r="QZE57" s="66"/>
      <c r="QZH57" s="66"/>
      <c r="QZJ57" s="66"/>
      <c r="QZL57" s="66"/>
      <c r="QZO57" s="66"/>
      <c r="QZR57" s="66"/>
      <c r="QZU57" s="66"/>
      <c r="QZX57" s="66"/>
      <c r="RAA57" s="66"/>
      <c r="RAD57" s="66"/>
      <c r="RAG57" s="66"/>
      <c r="RAI57" s="66"/>
      <c r="RAL57" s="66"/>
      <c r="RAR57" s="66"/>
      <c r="RAX57" s="66"/>
      <c r="RBA57" s="66"/>
      <c r="RBC57" s="66"/>
      <c r="RBE57" s="66"/>
      <c r="RBF57" s="66"/>
      <c r="RBG57" s="66"/>
      <c r="RBH57" s="66"/>
      <c r="RBI57" s="66"/>
      <c r="RBJ57" s="66"/>
      <c r="RCB57" s="66"/>
      <c r="RCC57" s="66"/>
      <c r="RCF57" s="66"/>
      <c r="RCI57" s="66"/>
      <c r="RCK57" s="66"/>
      <c r="RCM57" s="66"/>
      <c r="RCP57" s="66"/>
      <c r="RCS57" s="66"/>
      <c r="RCV57" s="66"/>
      <c r="RCZ57" s="66"/>
      <c r="RDC57" s="66"/>
      <c r="RDF57" s="66"/>
      <c r="RDN57" s="66"/>
      <c r="RDZ57" s="66"/>
      <c r="REA57" s="66"/>
      <c r="REB57" s="66"/>
      <c r="REC57" s="66"/>
      <c r="RED57" s="66"/>
      <c r="REE57" s="66"/>
      <c r="REF57" s="66"/>
      <c r="REG57" s="66"/>
      <c r="REH57" s="66"/>
      <c r="REI57" s="66"/>
      <c r="REJ57" s="66"/>
      <c r="REK57" s="66"/>
      <c r="REL57" s="66"/>
      <c r="REM57" s="66"/>
      <c r="REN57" s="66"/>
      <c r="REO57" s="66"/>
      <c r="REP57" s="66"/>
      <c r="REQ57" s="66"/>
      <c r="RER57" s="66"/>
      <c r="RES57" s="66"/>
      <c r="RET57" s="66"/>
      <c r="REU57" s="66"/>
      <c r="REV57" s="66"/>
      <c r="REW57" s="66"/>
      <c r="REX57" s="66"/>
      <c r="REY57" s="66"/>
      <c r="RFA57" s="66"/>
      <c r="RFB57" s="66"/>
      <c r="RFC57" s="66"/>
      <c r="RFD57" s="66"/>
      <c r="RFE57" s="66"/>
      <c r="RFF57" s="66"/>
      <c r="RFG57" s="66"/>
      <c r="RFH57" s="66"/>
      <c r="RFI57" s="66"/>
      <c r="RFJ57" s="66"/>
      <c r="RFK57" s="66"/>
      <c r="RFL57" s="66"/>
      <c r="RFM57" s="66"/>
      <c r="RFP57" s="66"/>
      <c r="RFS57" s="66"/>
      <c r="RFV57" s="66"/>
      <c r="RFY57" s="66"/>
      <c r="RGB57" s="66"/>
      <c r="RGE57" s="66"/>
      <c r="RGN57" s="66"/>
      <c r="RGQ57" s="66"/>
      <c r="RGT57" s="66"/>
      <c r="RGW57" s="66"/>
      <c r="RHF57" s="66"/>
      <c r="RHL57" s="66"/>
      <c r="RHO57" s="66"/>
      <c r="RHR57" s="66"/>
      <c r="RHU57" s="66"/>
      <c r="RIA57" s="66"/>
      <c r="RIJ57" s="66"/>
      <c r="RIL57" s="66"/>
      <c r="RIM57" s="66"/>
      <c r="RIO57" s="66"/>
      <c r="RIR57" s="66"/>
      <c r="RIU57" s="66"/>
      <c r="RIX57" s="66"/>
      <c r="RJA57" s="66"/>
      <c r="RJD57" s="66"/>
      <c r="RJF57" s="66"/>
      <c r="RJH57" s="66"/>
      <c r="RJK57" s="66"/>
      <c r="RJN57" s="66"/>
      <c r="RJQ57" s="66"/>
      <c r="RJT57" s="66"/>
      <c r="RJW57" s="66"/>
      <c r="RJZ57" s="66"/>
      <c r="RKC57" s="66"/>
      <c r="RKE57" s="66"/>
      <c r="RKH57" s="66"/>
      <c r="RKN57" s="66"/>
      <c r="RKT57" s="66"/>
      <c r="RKW57" s="66"/>
      <c r="RKY57" s="66"/>
      <c r="RLA57" s="66"/>
      <c r="RLB57" s="66"/>
      <c r="RLC57" s="66"/>
      <c r="RLD57" s="66"/>
      <c r="RLE57" s="66"/>
      <c r="RLF57" s="66"/>
      <c r="RLX57" s="66"/>
      <c r="RLY57" s="66"/>
      <c r="RMB57" s="66"/>
      <c r="RME57" s="66"/>
      <c r="RMG57" s="66"/>
      <c r="RMI57" s="66"/>
      <c r="RML57" s="66"/>
      <c r="RMO57" s="66"/>
      <c r="RMR57" s="66"/>
      <c r="RMV57" s="66"/>
      <c r="RMY57" s="66"/>
      <c r="RNB57" s="66"/>
      <c r="RNJ57" s="66"/>
      <c r="RNV57" s="66"/>
      <c r="RNW57" s="66"/>
      <c r="RNX57" s="66"/>
      <c r="RNY57" s="66"/>
      <c r="RNZ57" s="66"/>
      <c r="ROA57" s="66"/>
      <c r="ROB57" s="66"/>
      <c r="ROC57" s="66"/>
      <c r="ROD57" s="66"/>
      <c r="ROE57" s="66"/>
      <c r="ROF57" s="66"/>
      <c r="ROG57" s="66"/>
      <c r="ROH57" s="66"/>
      <c r="ROI57" s="66"/>
      <c r="ROJ57" s="66"/>
      <c r="ROK57" s="66"/>
      <c r="ROL57" s="66"/>
      <c r="ROM57" s="66"/>
      <c r="RON57" s="66"/>
      <c r="ROO57" s="66"/>
      <c r="ROP57" s="66"/>
      <c r="ROQ57" s="66"/>
      <c r="ROR57" s="66"/>
      <c r="ROS57" s="66"/>
      <c r="ROT57" s="66"/>
      <c r="ROU57" s="66"/>
      <c r="ROW57" s="66"/>
      <c r="ROX57" s="66"/>
      <c r="ROY57" s="66"/>
      <c r="ROZ57" s="66"/>
      <c r="RPA57" s="66"/>
      <c r="RPB57" s="66"/>
      <c r="RPC57" s="66"/>
      <c r="RPD57" s="66"/>
      <c r="RPE57" s="66"/>
      <c r="RPF57" s="66"/>
      <c r="RPG57" s="66"/>
      <c r="RPH57" s="66"/>
      <c r="RPI57" s="66"/>
      <c r="RPL57" s="66"/>
      <c r="RPO57" s="66"/>
      <c r="RPR57" s="66"/>
      <c r="RPU57" s="66"/>
      <c r="RPX57" s="66"/>
      <c r="RQA57" s="66"/>
      <c r="RQJ57" s="66"/>
      <c r="RQM57" s="66"/>
      <c r="RQP57" s="66"/>
      <c r="RQS57" s="66"/>
      <c r="RRB57" s="66"/>
      <c r="RRH57" s="66"/>
      <c r="RRK57" s="66"/>
      <c r="RRN57" s="66"/>
      <c r="RRQ57" s="66"/>
      <c r="RRW57" s="66"/>
      <c r="RSF57" s="66"/>
      <c r="RSH57" s="66"/>
      <c r="RSI57" s="66"/>
      <c r="RSK57" s="66"/>
      <c r="RSN57" s="66"/>
      <c r="RSQ57" s="66"/>
      <c r="RST57" s="66"/>
      <c r="RSW57" s="66"/>
      <c r="RSZ57" s="66"/>
      <c r="RTB57" s="66"/>
      <c r="RTD57" s="66"/>
      <c r="RTG57" s="66"/>
      <c r="RTJ57" s="66"/>
      <c r="RTM57" s="66"/>
      <c r="RTP57" s="66"/>
      <c r="RTS57" s="66"/>
      <c r="RTV57" s="66"/>
      <c r="RTY57" s="66"/>
      <c r="RUA57" s="66"/>
      <c r="RUD57" s="66"/>
      <c r="RUJ57" s="66"/>
      <c r="RUP57" s="66"/>
      <c r="RUS57" s="66"/>
      <c r="RUU57" s="66"/>
      <c r="RUW57" s="66"/>
      <c r="RUX57" s="66"/>
      <c r="RUY57" s="66"/>
      <c r="RUZ57" s="66"/>
      <c r="RVA57" s="66"/>
      <c r="RVB57" s="66"/>
      <c r="RVT57" s="66"/>
      <c r="RVU57" s="66"/>
      <c r="RVX57" s="66"/>
      <c r="RWA57" s="66"/>
      <c r="RWC57" s="66"/>
      <c r="RWE57" s="66"/>
      <c r="RWH57" s="66"/>
      <c r="RWK57" s="66"/>
      <c r="RWN57" s="66"/>
      <c r="RWR57" s="66"/>
      <c r="RWU57" s="66"/>
      <c r="RWX57" s="66"/>
      <c r="RXF57" s="66"/>
      <c r="RXR57" s="66"/>
      <c r="RXS57" s="66"/>
      <c r="RXT57" s="66"/>
      <c r="RXU57" s="66"/>
      <c r="RXV57" s="66"/>
      <c r="RXW57" s="66"/>
      <c r="RXX57" s="66"/>
      <c r="RXY57" s="66"/>
      <c r="RXZ57" s="66"/>
      <c r="RYA57" s="66"/>
      <c r="RYB57" s="66"/>
      <c r="RYC57" s="66"/>
      <c r="RYD57" s="66"/>
      <c r="RYE57" s="66"/>
      <c r="RYF57" s="66"/>
      <c r="RYG57" s="66"/>
      <c r="RYH57" s="66"/>
      <c r="RYI57" s="66"/>
      <c r="RYJ57" s="66"/>
      <c r="RYK57" s="66"/>
      <c r="RYL57" s="66"/>
      <c r="RYM57" s="66"/>
      <c r="RYN57" s="66"/>
      <c r="RYO57" s="66"/>
      <c r="RYP57" s="66"/>
      <c r="RYQ57" s="66"/>
      <c r="RYS57" s="66"/>
      <c r="RYT57" s="66"/>
      <c r="RYU57" s="66"/>
      <c r="RYV57" s="66"/>
      <c r="RYW57" s="66"/>
      <c r="RYX57" s="66"/>
      <c r="RYY57" s="66"/>
      <c r="RYZ57" s="66"/>
      <c r="RZA57" s="66"/>
      <c r="RZB57" s="66"/>
      <c r="RZC57" s="66"/>
      <c r="RZD57" s="66"/>
      <c r="RZE57" s="66"/>
      <c r="RZH57" s="66"/>
      <c r="RZK57" s="66"/>
      <c r="RZN57" s="66"/>
      <c r="RZQ57" s="66"/>
      <c r="RZT57" s="66"/>
      <c r="RZW57" s="66"/>
      <c r="SAF57" s="66"/>
      <c r="SAI57" s="66"/>
      <c r="SAL57" s="66"/>
      <c r="SAO57" s="66"/>
      <c r="SAX57" s="66"/>
      <c r="SBD57" s="66"/>
      <c r="SBG57" s="66"/>
      <c r="SBJ57" s="66"/>
      <c r="SBM57" s="66"/>
      <c r="SBS57" s="66"/>
      <c r="SCB57" s="66"/>
      <c r="SCD57" s="66"/>
      <c r="SCE57" s="66"/>
      <c r="SCG57" s="66"/>
      <c r="SCJ57" s="66"/>
      <c r="SCM57" s="66"/>
      <c r="SCP57" s="66"/>
      <c r="SCS57" s="66"/>
      <c r="SCV57" s="66"/>
      <c r="SCX57" s="66"/>
      <c r="SCZ57" s="66"/>
      <c r="SDC57" s="66"/>
      <c r="SDF57" s="66"/>
      <c r="SDI57" s="66"/>
      <c r="SDL57" s="66"/>
      <c r="SDO57" s="66"/>
      <c r="SDR57" s="66"/>
      <c r="SDU57" s="66"/>
      <c r="SDW57" s="66"/>
      <c r="SDZ57" s="66"/>
      <c r="SEF57" s="66"/>
      <c r="SEL57" s="66"/>
      <c r="SEO57" s="66"/>
      <c r="SEQ57" s="66"/>
      <c r="SES57" s="66"/>
      <c r="SET57" s="66"/>
      <c r="SEU57" s="66"/>
      <c r="SEV57" s="66"/>
      <c r="SEW57" s="66"/>
      <c r="SEX57" s="66"/>
      <c r="SFP57" s="66"/>
      <c r="SFQ57" s="66"/>
      <c r="SFT57" s="66"/>
      <c r="SFW57" s="66"/>
      <c r="SFY57" s="66"/>
      <c r="SGA57" s="66"/>
      <c r="SGD57" s="66"/>
      <c r="SGG57" s="66"/>
      <c r="SGJ57" s="66"/>
      <c r="SGN57" s="66"/>
      <c r="SGQ57" s="66"/>
      <c r="SGT57" s="66"/>
      <c r="SHB57" s="66"/>
      <c r="SHN57" s="66"/>
      <c r="SHO57" s="66"/>
      <c r="SHP57" s="66"/>
      <c r="SHQ57" s="66"/>
      <c r="SHR57" s="66"/>
      <c r="SHS57" s="66"/>
      <c r="SHT57" s="66"/>
      <c r="SHU57" s="66"/>
      <c r="SHV57" s="66"/>
      <c r="SHW57" s="66"/>
      <c r="SHX57" s="66"/>
      <c r="SHY57" s="66"/>
      <c r="SHZ57" s="66"/>
      <c r="SIA57" s="66"/>
      <c r="SIB57" s="66"/>
      <c r="SIC57" s="66"/>
      <c r="SID57" s="66"/>
      <c r="SIE57" s="66"/>
      <c r="SIF57" s="66"/>
      <c r="SIG57" s="66"/>
      <c r="SIH57" s="66"/>
      <c r="SII57" s="66"/>
      <c r="SIJ57" s="66"/>
      <c r="SIK57" s="66"/>
      <c r="SIL57" s="66"/>
      <c r="SIM57" s="66"/>
      <c r="SIO57" s="66"/>
      <c r="SIP57" s="66"/>
      <c r="SIQ57" s="66"/>
      <c r="SIR57" s="66"/>
      <c r="SIS57" s="66"/>
      <c r="SIT57" s="66"/>
      <c r="SIU57" s="66"/>
      <c r="SIV57" s="66"/>
      <c r="SIW57" s="66"/>
      <c r="SIX57" s="66"/>
      <c r="SIY57" s="66"/>
      <c r="SIZ57" s="66"/>
      <c r="SJA57" s="66"/>
      <c r="SJD57" s="66"/>
      <c r="SJG57" s="66"/>
      <c r="SJJ57" s="66"/>
      <c r="SJM57" s="66"/>
      <c r="SJP57" s="66"/>
      <c r="SJS57" s="66"/>
      <c r="SKB57" s="66"/>
      <c r="SKE57" s="66"/>
      <c r="SKH57" s="66"/>
      <c r="SKK57" s="66"/>
      <c r="SKT57" s="66"/>
      <c r="SKZ57" s="66"/>
      <c r="SLC57" s="66"/>
      <c r="SLF57" s="66"/>
      <c r="SLI57" s="66"/>
      <c r="SLO57" s="66"/>
      <c r="SLX57" s="66"/>
      <c r="SLZ57" s="66"/>
      <c r="SMA57" s="66"/>
      <c r="SMC57" s="66"/>
      <c r="SMF57" s="66"/>
      <c r="SMI57" s="66"/>
      <c r="SML57" s="66"/>
      <c r="SMO57" s="66"/>
      <c r="SMR57" s="66"/>
      <c r="SMT57" s="66"/>
      <c r="SMV57" s="66"/>
      <c r="SMY57" s="66"/>
      <c r="SNB57" s="66"/>
      <c r="SNE57" s="66"/>
      <c r="SNH57" s="66"/>
      <c r="SNK57" s="66"/>
      <c r="SNN57" s="66"/>
      <c r="SNQ57" s="66"/>
      <c r="SNS57" s="66"/>
      <c r="SNV57" s="66"/>
      <c r="SOB57" s="66"/>
      <c r="SOH57" s="66"/>
      <c r="SOK57" s="66"/>
      <c r="SOM57" s="66"/>
      <c r="SOO57" s="66"/>
      <c r="SOP57" s="66"/>
      <c r="SOQ57" s="66"/>
      <c r="SOR57" s="66"/>
      <c r="SOS57" s="66"/>
      <c r="SOT57" s="66"/>
      <c r="SPL57" s="66"/>
      <c r="SPM57" s="66"/>
      <c r="SPP57" s="66"/>
      <c r="SPS57" s="66"/>
      <c r="SPU57" s="66"/>
      <c r="SPW57" s="66"/>
      <c r="SPZ57" s="66"/>
      <c r="SQC57" s="66"/>
      <c r="SQF57" s="66"/>
      <c r="SQJ57" s="66"/>
      <c r="SQM57" s="66"/>
      <c r="SQP57" s="66"/>
      <c r="SQX57" s="66"/>
      <c r="SRJ57" s="66"/>
      <c r="SRK57" s="66"/>
      <c r="SRL57" s="66"/>
      <c r="SRM57" s="66"/>
      <c r="SRN57" s="66"/>
      <c r="SRO57" s="66"/>
      <c r="SRP57" s="66"/>
      <c r="SRQ57" s="66"/>
      <c r="SRR57" s="66"/>
      <c r="SRS57" s="66"/>
      <c r="SRT57" s="66"/>
      <c r="SRU57" s="66"/>
      <c r="SRV57" s="66"/>
      <c r="SRW57" s="66"/>
      <c r="SRX57" s="66"/>
      <c r="SRY57" s="66"/>
      <c r="SRZ57" s="66"/>
      <c r="SSA57" s="66"/>
      <c r="SSB57" s="66"/>
      <c r="SSC57" s="66"/>
      <c r="SSD57" s="66"/>
      <c r="SSE57" s="66"/>
      <c r="SSF57" s="66"/>
      <c r="SSG57" s="66"/>
      <c r="SSH57" s="66"/>
      <c r="SSI57" s="66"/>
      <c r="SSK57" s="66"/>
      <c r="SSL57" s="66"/>
      <c r="SSM57" s="66"/>
      <c r="SSN57" s="66"/>
      <c r="SSO57" s="66"/>
      <c r="SSP57" s="66"/>
      <c r="SSQ57" s="66"/>
      <c r="SSR57" s="66"/>
      <c r="SSS57" s="66"/>
      <c r="SST57" s="66"/>
      <c r="SSU57" s="66"/>
      <c r="SSV57" s="66"/>
      <c r="SSW57" s="66"/>
      <c r="SSZ57" s="66"/>
      <c r="STC57" s="66"/>
      <c r="STF57" s="66"/>
      <c r="STI57" s="66"/>
      <c r="STL57" s="66"/>
      <c r="STO57" s="66"/>
      <c r="STX57" s="66"/>
      <c r="SUA57" s="66"/>
      <c r="SUD57" s="66"/>
      <c r="SUG57" s="66"/>
      <c r="SUP57" s="66"/>
      <c r="SUV57" s="66"/>
      <c r="SUY57" s="66"/>
      <c r="SVB57" s="66"/>
      <c r="SVE57" s="66"/>
      <c r="SVK57" s="66"/>
      <c r="SVT57" s="66"/>
      <c r="SVV57" s="66"/>
      <c r="SVW57" s="66"/>
      <c r="SVY57" s="66"/>
      <c r="SWB57" s="66"/>
      <c r="SWE57" s="66"/>
      <c r="SWH57" s="66"/>
      <c r="SWK57" s="66"/>
      <c r="SWN57" s="66"/>
      <c r="SWP57" s="66"/>
      <c r="SWR57" s="66"/>
      <c r="SWU57" s="66"/>
      <c r="SWX57" s="66"/>
      <c r="SXA57" s="66"/>
      <c r="SXD57" s="66"/>
      <c r="SXG57" s="66"/>
      <c r="SXJ57" s="66"/>
      <c r="SXM57" s="66"/>
      <c r="SXO57" s="66"/>
      <c r="SXR57" s="66"/>
      <c r="SXX57" s="66"/>
      <c r="SYD57" s="66"/>
      <c r="SYG57" s="66"/>
      <c r="SYI57" s="66"/>
      <c r="SYK57" s="66"/>
      <c r="SYL57" s="66"/>
      <c r="SYM57" s="66"/>
      <c r="SYN57" s="66"/>
      <c r="SYO57" s="66"/>
      <c r="SYP57" s="66"/>
      <c r="SZH57" s="66"/>
      <c r="SZI57" s="66"/>
      <c r="SZL57" s="66"/>
      <c r="SZO57" s="66"/>
      <c r="SZQ57" s="66"/>
      <c r="SZS57" s="66"/>
      <c r="SZV57" s="66"/>
      <c r="SZY57" s="66"/>
      <c r="TAB57" s="66"/>
      <c r="TAF57" s="66"/>
      <c r="TAI57" s="66"/>
      <c r="TAL57" s="66"/>
      <c r="TAT57" s="66"/>
      <c r="TBF57" s="66"/>
      <c r="TBG57" s="66"/>
      <c r="TBH57" s="66"/>
      <c r="TBI57" s="66"/>
      <c r="TBJ57" s="66"/>
      <c r="TBK57" s="66"/>
      <c r="TBL57" s="66"/>
      <c r="TBM57" s="66"/>
      <c r="TBN57" s="66"/>
      <c r="TBO57" s="66"/>
      <c r="TBP57" s="66"/>
      <c r="TBQ57" s="66"/>
      <c r="TBR57" s="66"/>
      <c r="TBS57" s="66"/>
      <c r="TBT57" s="66"/>
      <c r="TBU57" s="66"/>
      <c r="TBV57" s="66"/>
      <c r="TBW57" s="66"/>
      <c r="TBX57" s="66"/>
      <c r="TBY57" s="66"/>
      <c r="TBZ57" s="66"/>
      <c r="TCA57" s="66"/>
      <c r="TCB57" s="66"/>
      <c r="TCC57" s="66"/>
      <c r="TCD57" s="66"/>
      <c r="TCE57" s="66"/>
      <c r="TCG57" s="66"/>
      <c r="TCH57" s="66"/>
      <c r="TCI57" s="66"/>
      <c r="TCJ57" s="66"/>
      <c r="TCK57" s="66"/>
      <c r="TCL57" s="66"/>
      <c r="TCM57" s="66"/>
      <c r="TCN57" s="66"/>
      <c r="TCO57" s="66"/>
      <c r="TCP57" s="66"/>
      <c r="TCQ57" s="66"/>
      <c r="TCR57" s="66"/>
      <c r="TCS57" s="66"/>
      <c r="TCV57" s="66"/>
      <c r="TCY57" s="66"/>
      <c r="TDB57" s="66"/>
      <c r="TDE57" s="66"/>
      <c r="TDH57" s="66"/>
      <c r="TDK57" s="66"/>
      <c r="TDT57" s="66"/>
      <c r="TDW57" s="66"/>
      <c r="TDZ57" s="66"/>
      <c r="TEC57" s="66"/>
      <c r="TEL57" s="66"/>
      <c r="TER57" s="66"/>
      <c r="TEU57" s="66"/>
      <c r="TEX57" s="66"/>
      <c r="TFA57" s="66"/>
      <c r="TFG57" s="66"/>
      <c r="TFP57" s="66"/>
      <c r="TFR57" s="66"/>
      <c r="TFS57" s="66"/>
      <c r="TFU57" s="66"/>
      <c r="TFX57" s="66"/>
      <c r="TGA57" s="66"/>
      <c r="TGD57" s="66"/>
      <c r="TGG57" s="66"/>
      <c r="TGJ57" s="66"/>
      <c r="TGL57" s="66"/>
      <c r="TGN57" s="66"/>
      <c r="TGQ57" s="66"/>
      <c r="TGT57" s="66"/>
      <c r="TGW57" s="66"/>
      <c r="TGZ57" s="66"/>
      <c r="THC57" s="66"/>
      <c r="THF57" s="66"/>
      <c r="THI57" s="66"/>
      <c r="THK57" s="66"/>
      <c r="THN57" s="66"/>
      <c r="THT57" s="66"/>
      <c r="THZ57" s="66"/>
      <c r="TIC57" s="66"/>
      <c r="TIE57" s="66"/>
      <c r="TIG57" s="66"/>
      <c r="TIH57" s="66"/>
      <c r="TII57" s="66"/>
      <c r="TIJ57" s="66"/>
      <c r="TIK57" s="66"/>
      <c r="TIL57" s="66"/>
      <c r="TJD57" s="66"/>
      <c r="TJE57" s="66"/>
      <c r="TJH57" s="66"/>
      <c r="TJK57" s="66"/>
      <c r="TJM57" s="66"/>
      <c r="TJO57" s="66"/>
      <c r="TJR57" s="66"/>
      <c r="TJU57" s="66"/>
      <c r="TJX57" s="66"/>
      <c r="TKB57" s="66"/>
      <c r="TKE57" s="66"/>
      <c r="TKH57" s="66"/>
      <c r="TKP57" s="66"/>
      <c r="TLB57" s="66"/>
      <c r="TLC57" s="66"/>
      <c r="TLD57" s="66"/>
      <c r="TLE57" s="66"/>
      <c r="TLF57" s="66"/>
      <c r="TLG57" s="66"/>
      <c r="TLH57" s="66"/>
      <c r="TLI57" s="66"/>
      <c r="TLJ57" s="66"/>
      <c r="TLK57" s="66"/>
      <c r="TLL57" s="66"/>
      <c r="TLM57" s="66"/>
      <c r="TLN57" s="66"/>
      <c r="TLO57" s="66"/>
      <c r="TLP57" s="66"/>
      <c r="TLQ57" s="66"/>
      <c r="TLR57" s="66"/>
      <c r="TLS57" s="66"/>
      <c r="TLT57" s="66"/>
      <c r="TLU57" s="66"/>
      <c r="TLV57" s="66"/>
      <c r="TLW57" s="66"/>
      <c r="TLX57" s="66"/>
      <c r="TLY57" s="66"/>
      <c r="TLZ57" s="66"/>
      <c r="TMA57" s="66"/>
      <c r="TMC57" s="66"/>
      <c r="TMD57" s="66"/>
      <c r="TME57" s="66"/>
      <c r="TMF57" s="66"/>
      <c r="TMG57" s="66"/>
      <c r="TMH57" s="66"/>
      <c r="TMI57" s="66"/>
      <c r="TMJ57" s="66"/>
      <c r="TMK57" s="66"/>
      <c r="TML57" s="66"/>
      <c r="TMM57" s="66"/>
      <c r="TMN57" s="66"/>
      <c r="TMO57" s="66"/>
      <c r="TMR57" s="66"/>
      <c r="TMU57" s="66"/>
      <c r="TMX57" s="66"/>
      <c r="TNA57" s="66"/>
      <c r="TND57" s="66"/>
      <c r="TNG57" s="66"/>
      <c r="TNP57" s="66"/>
      <c r="TNS57" s="66"/>
      <c r="TNV57" s="66"/>
      <c r="TNY57" s="66"/>
      <c r="TOH57" s="66"/>
      <c r="TON57" s="66"/>
      <c r="TOQ57" s="66"/>
      <c r="TOT57" s="66"/>
      <c r="TOW57" s="66"/>
      <c r="TPC57" s="66"/>
      <c r="TPL57" s="66"/>
      <c r="TPN57" s="66"/>
      <c r="TPO57" s="66"/>
      <c r="TPQ57" s="66"/>
      <c r="TPT57" s="66"/>
      <c r="TPW57" s="66"/>
      <c r="TPZ57" s="66"/>
      <c r="TQC57" s="66"/>
      <c r="TQF57" s="66"/>
      <c r="TQH57" s="66"/>
      <c r="TQJ57" s="66"/>
      <c r="TQM57" s="66"/>
      <c r="TQP57" s="66"/>
      <c r="TQS57" s="66"/>
      <c r="TQV57" s="66"/>
      <c r="TQY57" s="66"/>
      <c r="TRB57" s="66"/>
      <c r="TRE57" s="66"/>
      <c r="TRG57" s="66"/>
      <c r="TRJ57" s="66"/>
      <c r="TRP57" s="66"/>
      <c r="TRV57" s="66"/>
      <c r="TRY57" s="66"/>
      <c r="TSA57" s="66"/>
      <c r="TSC57" s="66"/>
      <c r="TSD57" s="66"/>
      <c r="TSE57" s="66"/>
      <c r="TSF57" s="66"/>
      <c r="TSG57" s="66"/>
      <c r="TSH57" s="66"/>
      <c r="TSZ57" s="66"/>
      <c r="TTA57" s="66"/>
      <c r="TTD57" s="66"/>
      <c r="TTG57" s="66"/>
      <c r="TTI57" s="66"/>
      <c r="TTK57" s="66"/>
      <c r="TTN57" s="66"/>
      <c r="TTQ57" s="66"/>
      <c r="TTT57" s="66"/>
      <c r="TTX57" s="66"/>
      <c r="TUA57" s="66"/>
      <c r="TUD57" s="66"/>
      <c r="TUL57" s="66"/>
      <c r="TUX57" s="66"/>
      <c r="TUY57" s="66"/>
      <c r="TUZ57" s="66"/>
      <c r="TVA57" s="66"/>
      <c r="TVB57" s="66"/>
      <c r="TVC57" s="66"/>
      <c r="TVD57" s="66"/>
      <c r="TVE57" s="66"/>
      <c r="TVF57" s="66"/>
      <c r="TVG57" s="66"/>
      <c r="TVH57" s="66"/>
      <c r="TVI57" s="66"/>
      <c r="TVJ57" s="66"/>
      <c r="TVK57" s="66"/>
      <c r="TVL57" s="66"/>
      <c r="TVM57" s="66"/>
      <c r="TVN57" s="66"/>
      <c r="TVO57" s="66"/>
      <c r="TVP57" s="66"/>
      <c r="TVQ57" s="66"/>
      <c r="TVR57" s="66"/>
      <c r="TVS57" s="66"/>
      <c r="TVT57" s="66"/>
      <c r="TVU57" s="66"/>
      <c r="TVV57" s="66"/>
      <c r="TVW57" s="66"/>
      <c r="TVY57" s="66"/>
      <c r="TVZ57" s="66"/>
      <c r="TWA57" s="66"/>
      <c r="TWB57" s="66"/>
      <c r="TWC57" s="66"/>
      <c r="TWD57" s="66"/>
      <c r="TWE57" s="66"/>
      <c r="TWF57" s="66"/>
      <c r="TWG57" s="66"/>
      <c r="TWH57" s="66"/>
      <c r="TWI57" s="66"/>
      <c r="TWJ57" s="66"/>
      <c r="TWK57" s="66"/>
      <c r="TWN57" s="66"/>
      <c r="TWQ57" s="66"/>
      <c r="TWT57" s="66"/>
      <c r="TWW57" s="66"/>
      <c r="TWZ57" s="66"/>
      <c r="TXC57" s="66"/>
      <c r="TXL57" s="66"/>
      <c r="TXO57" s="66"/>
      <c r="TXR57" s="66"/>
      <c r="TXU57" s="66"/>
      <c r="TYD57" s="66"/>
      <c r="TYJ57" s="66"/>
      <c r="TYM57" s="66"/>
      <c r="TYP57" s="66"/>
      <c r="TYS57" s="66"/>
      <c r="TYY57" s="66"/>
      <c r="TZH57" s="66"/>
      <c r="TZJ57" s="66"/>
      <c r="TZK57" s="66"/>
      <c r="TZM57" s="66"/>
      <c r="TZP57" s="66"/>
      <c r="TZS57" s="66"/>
      <c r="TZV57" s="66"/>
      <c r="TZY57" s="66"/>
      <c r="UAB57" s="66"/>
      <c r="UAD57" s="66"/>
      <c r="UAF57" s="66"/>
      <c r="UAI57" s="66"/>
      <c r="UAL57" s="66"/>
      <c r="UAO57" s="66"/>
      <c r="UAR57" s="66"/>
      <c r="UAU57" s="66"/>
      <c r="UAX57" s="66"/>
      <c r="UBA57" s="66"/>
      <c r="UBC57" s="66"/>
      <c r="UBF57" s="66"/>
      <c r="UBL57" s="66"/>
      <c r="UBR57" s="66"/>
      <c r="UBU57" s="66"/>
      <c r="UBW57" s="66"/>
      <c r="UBY57" s="66"/>
      <c r="UBZ57" s="66"/>
      <c r="UCA57" s="66"/>
      <c r="UCB57" s="66"/>
      <c r="UCC57" s="66"/>
      <c r="UCD57" s="66"/>
      <c r="UCV57" s="66"/>
      <c r="UCW57" s="66"/>
      <c r="UCZ57" s="66"/>
      <c r="UDC57" s="66"/>
      <c r="UDE57" s="66"/>
      <c r="UDG57" s="66"/>
      <c r="UDJ57" s="66"/>
      <c r="UDM57" s="66"/>
      <c r="UDP57" s="66"/>
      <c r="UDT57" s="66"/>
      <c r="UDW57" s="66"/>
      <c r="UDZ57" s="66"/>
      <c r="UEH57" s="66"/>
      <c r="UET57" s="66"/>
      <c r="UEU57" s="66"/>
      <c r="UEV57" s="66"/>
      <c r="UEW57" s="66"/>
      <c r="UEX57" s="66"/>
      <c r="UEY57" s="66"/>
      <c r="UEZ57" s="66"/>
      <c r="UFA57" s="66"/>
      <c r="UFB57" s="66"/>
      <c r="UFC57" s="66"/>
      <c r="UFD57" s="66"/>
      <c r="UFE57" s="66"/>
      <c r="UFF57" s="66"/>
      <c r="UFG57" s="66"/>
      <c r="UFH57" s="66"/>
      <c r="UFI57" s="66"/>
      <c r="UFJ57" s="66"/>
      <c r="UFK57" s="66"/>
      <c r="UFL57" s="66"/>
      <c r="UFM57" s="66"/>
      <c r="UFN57" s="66"/>
      <c r="UFO57" s="66"/>
      <c r="UFP57" s="66"/>
      <c r="UFQ57" s="66"/>
      <c r="UFR57" s="66"/>
      <c r="UFS57" s="66"/>
      <c r="UFU57" s="66"/>
      <c r="UFV57" s="66"/>
      <c r="UFW57" s="66"/>
      <c r="UFX57" s="66"/>
      <c r="UFY57" s="66"/>
      <c r="UFZ57" s="66"/>
      <c r="UGA57" s="66"/>
      <c r="UGB57" s="66"/>
      <c r="UGC57" s="66"/>
      <c r="UGD57" s="66"/>
      <c r="UGE57" s="66"/>
      <c r="UGF57" s="66"/>
      <c r="UGG57" s="66"/>
      <c r="UGJ57" s="66"/>
      <c r="UGM57" s="66"/>
      <c r="UGP57" s="66"/>
      <c r="UGS57" s="66"/>
      <c r="UGV57" s="66"/>
      <c r="UGY57" s="66"/>
      <c r="UHH57" s="66"/>
      <c r="UHK57" s="66"/>
      <c r="UHN57" s="66"/>
      <c r="UHQ57" s="66"/>
      <c r="UHZ57" s="66"/>
      <c r="UIF57" s="66"/>
      <c r="UII57" s="66"/>
      <c r="UIL57" s="66"/>
      <c r="UIO57" s="66"/>
      <c r="UIU57" s="66"/>
      <c r="UJD57" s="66"/>
      <c r="UJF57" s="66"/>
      <c r="UJG57" s="66"/>
      <c r="UJI57" s="66"/>
      <c r="UJL57" s="66"/>
      <c r="UJO57" s="66"/>
      <c r="UJR57" s="66"/>
      <c r="UJU57" s="66"/>
      <c r="UJX57" s="66"/>
      <c r="UJZ57" s="66"/>
      <c r="UKB57" s="66"/>
      <c r="UKE57" s="66"/>
      <c r="UKH57" s="66"/>
      <c r="UKK57" s="66"/>
      <c r="UKN57" s="66"/>
      <c r="UKQ57" s="66"/>
      <c r="UKT57" s="66"/>
      <c r="UKW57" s="66"/>
      <c r="UKY57" s="66"/>
      <c r="ULB57" s="66"/>
      <c r="ULH57" s="66"/>
      <c r="ULN57" s="66"/>
      <c r="ULQ57" s="66"/>
      <c r="ULS57" s="66"/>
      <c r="ULU57" s="66"/>
      <c r="ULV57" s="66"/>
      <c r="ULW57" s="66"/>
      <c r="ULX57" s="66"/>
      <c r="ULY57" s="66"/>
      <c r="ULZ57" s="66"/>
      <c r="UMR57" s="66"/>
      <c r="UMS57" s="66"/>
      <c r="UMV57" s="66"/>
      <c r="UMY57" s="66"/>
      <c r="UNA57" s="66"/>
      <c r="UNC57" s="66"/>
      <c r="UNF57" s="66"/>
      <c r="UNI57" s="66"/>
      <c r="UNL57" s="66"/>
      <c r="UNP57" s="66"/>
      <c r="UNS57" s="66"/>
      <c r="UNV57" s="66"/>
      <c r="UOD57" s="66"/>
      <c r="UOP57" s="66"/>
      <c r="UOQ57" s="66"/>
      <c r="UOR57" s="66"/>
      <c r="UOS57" s="66"/>
      <c r="UOT57" s="66"/>
      <c r="UOU57" s="66"/>
      <c r="UOV57" s="66"/>
      <c r="UOW57" s="66"/>
      <c r="UOX57" s="66"/>
      <c r="UOY57" s="66"/>
      <c r="UOZ57" s="66"/>
      <c r="UPA57" s="66"/>
      <c r="UPB57" s="66"/>
      <c r="UPC57" s="66"/>
      <c r="UPD57" s="66"/>
      <c r="UPE57" s="66"/>
      <c r="UPF57" s="66"/>
      <c r="UPG57" s="66"/>
      <c r="UPH57" s="66"/>
      <c r="UPI57" s="66"/>
      <c r="UPJ57" s="66"/>
      <c r="UPK57" s="66"/>
      <c r="UPL57" s="66"/>
      <c r="UPM57" s="66"/>
      <c r="UPN57" s="66"/>
      <c r="UPO57" s="66"/>
      <c r="UPQ57" s="66"/>
      <c r="UPR57" s="66"/>
      <c r="UPS57" s="66"/>
      <c r="UPT57" s="66"/>
      <c r="UPU57" s="66"/>
      <c r="UPV57" s="66"/>
      <c r="UPW57" s="66"/>
      <c r="UPX57" s="66"/>
      <c r="UPY57" s="66"/>
      <c r="UPZ57" s="66"/>
      <c r="UQA57" s="66"/>
      <c r="UQB57" s="66"/>
      <c r="UQC57" s="66"/>
      <c r="UQF57" s="66"/>
      <c r="UQI57" s="66"/>
      <c r="UQL57" s="66"/>
      <c r="UQO57" s="66"/>
      <c r="UQR57" s="66"/>
      <c r="UQU57" s="66"/>
      <c r="URD57" s="66"/>
      <c r="URG57" s="66"/>
      <c r="URJ57" s="66"/>
      <c r="URM57" s="66"/>
      <c r="URV57" s="66"/>
      <c r="USB57" s="66"/>
      <c r="USE57" s="66"/>
      <c r="USH57" s="66"/>
      <c r="USK57" s="66"/>
      <c r="USQ57" s="66"/>
      <c r="USZ57" s="66"/>
      <c r="UTB57" s="66"/>
      <c r="UTC57" s="66"/>
      <c r="UTE57" s="66"/>
      <c r="UTH57" s="66"/>
      <c r="UTK57" s="66"/>
      <c r="UTN57" s="66"/>
      <c r="UTQ57" s="66"/>
      <c r="UTT57" s="66"/>
      <c r="UTV57" s="66"/>
      <c r="UTX57" s="66"/>
      <c r="UUA57" s="66"/>
      <c r="UUD57" s="66"/>
      <c r="UUG57" s="66"/>
      <c r="UUJ57" s="66"/>
      <c r="UUM57" s="66"/>
      <c r="UUP57" s="66"/>
      <c r="UUS57" s="66"/>
      <c r="UUU57" s="66"/>
      <c r="UUX57" s="66"/>
      <c r="UVD57" s="66"/>
      <c r="UVJ57" s="66"/>
      <c r="UVM57" s="66"/>
      <c r="UVO57" s="66"/>
      <c r="UVQ57" s="66"/>
      <c r="UVR57" s="66"/>
      <c r="UVS57" s="66"/>
      <c r="UVT57" s="66"/>
      <c r="UVU57" s="66"/>
      <c r="UVV57" s="66"/>
      <c r="UWN57" s="66"/>
      <c r="UWO57" s="66"/>
      <c r="UWR57" s="66"/>
      <c r="UWU57" s="66"/>
      <c r="UWW57" s="66"/>
      <c r="UWY57" s="66"/>
      <c r="UXB57" s="66"/>
      <c r="UXE57" s="66"/>
      <c r="UXH57" s="66"/>
      <c r="UXL57" s="66"/>
      <c r="UXO57" s="66"/>
      <c r="UXR57" s="66"/>
      <c r="UXZ57" s="66"/>
      <c r="UYL57" s="66"/>
      <c r="UYM57" s="66"/>
      <c r="UYN57" s="66"/>
      <c r="UYO57" s="66"/>
      <c r="UYP57" s="66"/>
      <c r="UYQ57" s="66"/>
      <c r="UYR57" s="66"/>
      <c r="UYS57" s="66"/>
      <c r="UYT57" s="66"/>
      <c r="UYU57" s="66"/>
      <c r="UYV57" s="66"/>
      <c r="UYW57" s="66"/>
      <c r="UYX57" s="66"/>
      <c r="UYY57" s="66"/>
      <c r="UYZ57" s="66"/>
      <c r="UZA57" s="66"/>
      <c r="UZB57" s="66"/>
      <c r="UZC57" s="66"/>
      <c r="UZD57" s="66"/>
      <c r="UZE57" s="66"/>
      <c r="UZF57" s="66"/>
      <c r="UZG57" s="66"/>
      <c r="UZH57" s="66"/>
      <c r="UZI57" s="66"/>
      <c r="UZJ57" s="66"/>
      <c r="UZK57" s="66"/>
      <c r="UZM57" s="66"/>
      <c r="UZN57" s="66"/>
      <c r="UZO57" s="66"/>
      <c r="UZP57" s="66"/>
      <c r="UZQ57" s="66"/>
      <c r="UZR57" s="66"/>
      <c r="UZS57" s="66"/>
      <c r="UZT57" s="66"/>
      <c r="UZU57" s="66"/>
      <c r="UZV57" s="66"/>
      <c r="UZW57" s="66"/>
      <c r="UZX57" s="66"/>
      <c r="UZY57" s="66"/>
      <c r="VAB57" s="66"/>
      <c r="VAE57" s="66"/>
      <c r="VAH57" s="66"/>
      <c r="VAK57" s="66"/>
      <c r="VAN57" s="66"/>
      <c r="VAQ57" s="66"/>
      <c r="VAZ57" s="66"/>
      <c r="VBC57" s="66"/>
      <c r="VBF57" s="66"/>
      <c r="VBI57" s="66"/>
      <c r="VBR57" s="66"/>
      <c r="VBX57" s="66"/>
      <c r="VCA57" s="66"/>
      <c r="VCD57" s="66"/>
      <c r="VCG57" s="66"/>
      <c r="VCM57" s="66"/>
      <c r="VCV57" s="66"/>
      <c r="VCX57" s="66"/>
      <c r="VCY57" s="66"/>
      <c r="VDA57" s="66"/>
      <c r="VDD57" s="66"/>
      <c r="VDG57" s="66"/>
      <c r="VDJ57" s="66"/>
      <c r="VDM57" s="66"/>
      <c r="VDP57" s="66"/>
      <c r="VDR57" s="66"/>
      <c r="VDT57" s="66"/>
      <c r="VDW57" s="66"/>
      <c r="VDZ57" s="66"/>
      <c r="VEC57" s="66"/>
      <c r="VEF57" s="66"/>
      <c r="VEI57" s="66"/>
      <c r="VEL57" s="66"/>
      <c r="VEO57" s="66"/>
      <c r="VEQ57" s="66"/>
      <c r="VET57" s="66"/>
      <c r="VEZ57" s="66"/>
      <c r="VFF57" s="66"/>
      <c r="VFI57" s="66"/>
      <c r="VFK57" s="66"/>
      <c r="VFM57" s="66"/>
      <c r="VFN57" s="66"/>
      <c r="VFO57" s="66"/>
      <c r="VFP57" s="66"/>
      <c r="VFQ57" s="66"/>
      <c r="VFR57" s="66"/>
      <c r="VGJ57" s="66"/>
      <c r="VGK57" s="66"/>
      <c r="VGN57" s="66"/>
      <c r="VGQ57" s="66"/>
      <c r="VGS57" s="66"/>
      <c r="VGU57" s="66"/>
      <c r="VGX57" s="66"/>
      <c r="VHA57" s="66"/>
      <c r="VHD57" s="66"/>
      <c r="VHH57" s="66"/>
      <c r="VHK57" s="66"/>
      <c r="VHN57" s="66"/>
      <c r="VHV57" s="66"/>
      <c r="VIH57" s="66"/>
      <c r="VII57" s="66"/>
      <c r="VIJ57" s="66"/>
      <c r="VIK57" s="66"/>
      <c r="VIL57" s="66"/>
      <c r="VIM57" s="66"/>
      <c r="VIN57" s="66"/>
      <c r="VIO57" s="66"/>
      <c r="VIP57" s="66"/>
      <c r="VIQ57" s="66"/>
      <c r="VIR57" s="66"/>
      <c r="VIS57" s="66"/>
      <c r="VIT57" s="66"/>
      <c r="VIU57" s="66"/>
      <c r="VIV57" s="66"/>
      <c r="VIW57" s="66"/>
      <c r="VIX57" s="66"/>
      <c r="VIY57" s="66"/>
      <c r="VIZ57" s="66"/>
      <c r="VJA57" s="66"/>
      <c r="VJB57" s="66"/>
      <c r="VJC57" s="66"/>
      <c r="VJD57" s="66"/>
      <c r="VJE57" s="66"/>
      <c r="VJF57" s="66"/>
      <c r="VJG57" s="66"/>
      <c r="VJI57" s="66"/>
      <c r="VJJ57" s="66"/>
      <c r="VJK57" s="66"/>
      <c r="VJL57" s="66"/>
      <c r="VJM57" s="66"/>
      <c r="VJN57" s="66"/>
      <c r="VJO57" s="66"/>
      <c r="VJP57" s="66"/>
      <c r="VJQ57" s="66"/>
      <c r="VJR57" s="66"/>
      <c r="VJS57" s="66"/>
      <c r="VJT57" s="66"/>
      <c r="VJU57" s="66"/>
      <c r="VJX57" s="66"/>
      <c r="VKA57" s="66"/>
      <c r="VKD57" s="66"/>
      <c r="VKG57" s="66"/>
      <c r="VKJ57" s="66"/>
      <c r="VKM57" s="66"/>
      <c r="VKV57" s="66"/>
      <c r="VKY57" s="66"/>
      <c r="VLB57" s="66"/>
      <c r="VLE57" s="66"/>
      <c r="VLN57" s="66"/>
      <c r="VLT57" s="66"/>
      <c r="VLW57" s="66"/>
      <c r="VLZ57" s="66"/>
      <c r="VMC57" s="66"/>
      <c r="VMI57" s="66"/>
      <c r="VMR57" s="66"/>
      <c r="VMT57" s="66"/>
      <c r="VMU57" s="66"/>
      <c r="VMW57" s="66"/>
      <c r="VMZ57" s="66"/>
      <c r="VNC57" s="66"/>
      <c r="VNF57" s="66"/>
      <c r="VNI57" s="66"/>
      <c r="VNL57" s="66"/>
      <c r="VNN57" s="66"/>
      <c r="VNP57" s="66"/>
      <c r="VNS57" s="66"/>
      <c r="VNV57" s="66"/>
      <c r="VNY57" s="66"/>
      <c r="VOB57" s="66"/>
      <c r="VOE57" s="66"/>
      <c r="VOH57" s="66"/>
      <c r="VOK57" s="66"/>
      <c r="VOM57" s="66"/>
      <c r="VOP57" s="66"/>
      <c r="VOV57" s="66"/>
      <c r="VPB57" s="66"/>
      <c r="VPE57" s="66"/>
      <c r="VPG57" s="66"/>
      <c r="VPI57" s="66"/>
      <c r="VPJ57" s="66"/>
      <c r="VPK57" s="66"/>
      <c r="VPL57" s="66"/>
      <c r="VPM57" s="66"/>
      <c r="VPN57" s="66"/>
      <c r="VQF57" s="66"/>
      <c r="VQG57" s="66"/>
      <c r="VQJ57" s="66"/>
      <c r="VQM57" s="66"/>
      <c r="VQO57" s="66"/>
      <c r="VQQ57" s="66"/>
      <c r="VQT57" s="66"/>
      <c r="VQW57" s="66"/>
      <c r="VQZ57" s="66"/>
      <c r="VRD57" s="66"/>
      <c r="VRG57" s="66"/>
      <c r="VRJ57" s="66"/>
      <c r="VRR57" s="66"/>
      <c r="VSD57" s="66"/>
      <c r="VSE57" s="66"/>
      <c r="VSF57" s="66"/>
      <c r="VSG57" s="66"/>
      <c r="VSH57" s="66"/>
      <c r="VSI57" s="66"/>
      <c r="VSJ57" s="66"/>
      <c r="VSK57" s="66"/>
      <c r="VSL57" s="66"/>
      <c r="VSM57" s="66"/>
      <c r="VSN57" s="66"/>
      <c r="VSO57" s="66"/>
      <c r="VSP57" s="66"/>
      <c r="VSQ57" s="66"/>
      <c r="VSR57" s="66"/>
      <c r="VSS57" s="66"/>
      <c r="VST57" s="66"/>
      <c r="VSU57" s="66"/>
      <c r="VSV57" s="66"/>
      <c r="VSW57" s="66"/>
      <c r="VSX57" s="66"/>
      <c r="VSY57" s="66"/>
      <c r="VSZ57" s="66"/>
      <c r="VTA57" s="66"/>
      <c r="VTB57" s="66"/>
      <c r="VTC57" s="66"/>
      <c r="VTE57" s="66"/>
      <c r="VTF57" s="66"/>
      <c r="VTG57" s="66"/>
      <c r="VTH57" s="66"/>
      <c r="VTI57" s="66"/>
      <c r="VTJ57" s="66"/>
      <c r="VTK57" s="66"/>
      <c r="VTL57" s="66"/>
      <c r="VTM57" s="66"/>
      <c r="VTN57" s="66"/>
      <c r="VTO57" s="66"/>
      <c r="VTP57" s="66"/>
      <c r="VTQ57" s="66"/>
      <c r="VTT57" s="66"/>
      <c r="VTW57" s="66"/>
      <c r="VTZ57" s="66"/>
      <c r="VUC57" s="66"/>
      <c r="VUF57" s="66"/>
      <c r="VUI57" s="66"/>
      <c r="VUR57" s="66"/>
      <c r="VUU57" s="66"/>
      <c r="VUX57" s="66"/>
      <c r="VVA57" s="66"/>
      <c r="VVJ57" s="66"/>
      <c r="VVP57" s="66"/>
      <c r="VVS57" s="66"/>
      <c r="VVV57" s="66"/>
      <c r="VVY57" s="66"/>
      <c r="VWE57" s="66"/>
      <c r="VWN57" s="66"/>
      <c r="VWP57" s="66"/>
      <c r="VWQ57" s="66"/>
      <c r="VWS57" s="66"/>
      <c r="VWV57" s="66"/>
      <c r="VWY57" s="66"/>
      <c r="VXB57" s="66"/>
      <c r="VXE57" s="66"/>
      <c r="VXH57" s="66"/>
      <c r="VXJ57" s="66"/>
      <c r="VXL57" s="66"/>
      <c r="VXO57" s="66"/>
      <c r="VXR57" s="66"/>
      <c r="VXU57" s="66"/>
      <c r="VXX57" s="66"/>
      <c r="VYA57" s="66"/>
      <c r="VYD57" s="66"/>
      <c r="VYG57" s="66"/>
      <c r="VYI57" s="66"/>
      <c r="VYL57" s="66"/>
      <c r="VYR57" s="66"/>
      <c r="VYX57" s="66"/>
      <c r="VZA57" s="66"/>
      <c r="VZC57" s="66"/>
      <c r="VZE57" s="66"/>
      <c r="VZF57" s="66"/>
      <c r="VZG57" s="66"/>
      <c r="VZH57" s="66"/>
      <c r="VZI57" s="66"/>
      <c r="VZJ57" s="66"/>
      <c r="WAB57" s="66"/>
      <c r="WAC57" s="66"/>
      <c r="WAF57" s="66"/>
      <c r="WAI57" s="66"/>
      <c r="WAK57" s="66"/>
      <c r="WAM57" s="66"/>
      <c r="WAP57" s="66"/>
      <c r="WAS57" s="66"/>
      <c r="WAV57" s="66"/>
      <c r="WAZ57" s="66"/>
      <c r="WBC57" s="66"/>
      <c r="WBF57" s="66"/>
      <c r="WBN57" s="66"/>
      <c r="WBZ57" s="66"/>
      <c r="WCA57" s="66"/>
      <c r="WCB57" s="66"/>
      <c r="WCC57" s="66"/>
      <c r="WCD57" s="66"/>
      <c r="WCE57" s="66"/>
      <c r="WCF57" s="66"/>
      <c r="WCG57" s="66"/>
      <c r="WCH57" s="66"/>
      <c r="WCI57" s="66"/>
      <c r="WCJ57" s="66"/>
      <c r="WCK57" s="66"/>
      <c r="WCL57" s="66"/>
      <c r="WCM57" s="66"/>
      <c r="WCN57" s="66"/>
      <c r="WCO57" s="66"/>
      <c r="WCP57" s="66"/>
      <c r="WCQ57" s="66"/>
      <c r="WCR57" s="66"/>
      <c r="WCS57" s="66"/>
      <c r="WCT57" s="66"/>
      <c r="WCU57" s="66"/>
      <c r="WCV57" s="66"/>
      <c r="WCW57" s="66"/>
      <c r="WCX57" s="66"/>
      <c r="WCY57" s="66"/>
      <c r="WDA57" s="66"/>
      <c r="WDB57" s="66"/>
      <c r="WDC57" s="66"/>
      <c r="WDD57" s="66"/>
      <c r="WDE57" s="66"/>
      <c r="WDF57" s="66"/>
      <c r="WDG57" s="66"/>
      <c r="WDH57" s="66"/>
      <c r="WDI57" s="66"/>
      <c r="WDJ57" s="66"/>
      <c r="WDK57" s="66"/>
      <c r="WDL57" s="66"/>
      <c r="WDM57" s="66"/>
      <c r="WDP57" s="66"/>
      <c r="WDS57" s="66"/>
      <c r="WDV57" s="66"/>
      <c r="WDY57" s="66"/>
      <c r="WEB57" s="66"/>
      <c r="WEE57" s="66"/>
      <c r="WEN57" s="66"/>
      <c r="WEQ57" s="66"/>
      <c r="WET57" s="66"/>
      <c r="WEW57" s="66"/>
      <c r="WFF57" s="66"/>
      <c r="WFL57" s="66"/>
      <c r="WFO57" s="66"/>
      <c r="WFR57" s="66"/>
      <c r="WFU57" s="66"/>
      <c r="WGA57" s="66"/>
      <c r="WGJ57" s="66"/>
      <c r="WGL57" s="66"/>
      <c r="WGM57" s="66"/>
      <c r="WGO57" s="66"/>
      <c r="WGR57" s="66"/>
      <c r="WGU57" s="66"/>
      <c r="WGX57" s="66"/>
      <c r="WHA57" s="66"/>
      <c r="WHD57" s="66"/>
      <c r="WHF57" s="66"/>
      <c r="WHH57" s="66"/>
      <c r="WHK57" s="66"/>
      <c r="WHN57" s="66"/>
      <c r="WHQ57" s="66"/>
      <c r="WHT57" s="66"/>
      <c r="WHW57" s="66"/>
      <c r="WHZ57" s="66"/>
      <c r="WIC57" s="66"/>
      <c r="WIE57" s="66"/>
      <c r="WIH57" s="66"/>
      <c r="WIN57" s="66"/>
      <c r="WIT57" s="66"/>
      <c r="WIW57" s="66"/>
      <c r="WIY57" s="66"/>
      <c r="WJA57" s="66"/>
      <c r="WJB57" s="66"/>
      <c r="WJC57" s="66"/>
      <c r="WJD57" s="66"/>
      <c r="WJE57" s="66"/>
      <c r="WJF57" s="66"/>
      <c r="WJX57" s="66"/>
      <c r="WJY57" s="66"/>
      <c r="WKB57" s="66"/>
      <c r="WKE57" s="66"/>
      <c r="WKG57" s="66"/>
      <c r="WKI57" s="66"/>
      <c r="WKL57" s="66"/>
      <c r="WKO57" s="66"/>
      <c r="WKR57" s="66"/>
      <c r="WKV57" s="66"/>
      <c r="WKY57" s="66"/>
      <c r="WLB57" s="66"/>
      <c r="WLJ57" s="66"/>
      <c r="WLV57" s="66"/>
      <c r="WLW57" s="66"/>
      <c r="WLX57" s="66"/>
      <c r="WLY57" s="66"/>
      <c r="WLZ57" s="66"/>
      <c r="WMA57" s="66"/>
      <c r="WMB57" s="66"/>
      <c r="WMC57" s="66"/>
      <c r="WMD57" s="66"/>
      <c r="WME57" s="66"/>
      <c r="WMF57" s="66"/>
      <c r="WMG57" s="66"/>
      <c r="WMH57" s="66"/>
      <c r="WMI57" s="66"/>
      <c r="WMJ57" s="66"/>
      <c r="WMK57" s="66"/>
      <c r="WML57" s="66"/>
      <c r="WMM57" s="66"/>
      <c r="WMN57" s="66"/>
      <c r="WMO57" s="66"/>
      <c r="WMP57" s="66"/>
      <c r="WMQ57" s="66"/>
      <c r="WMR57" s="66"/>
      <c r="WMS57" s="66"/>
      <c r="WMT57" s="66"/>
      <c r="WMU57" s="66"/>
      <c r="WMW57" s="66"/>
      <c r="WMX57" s="66"/>
      <c r="WMY57" s="66"/>
      <c r="WMZ57" s="66"/>
      <c r="WNA57" s="66"/>
      <c r="WNB57" s="66"/>
      <c r="WNC57" s="66"/>
      <c r="WND57" s="66"/>
      <c r="WNE57" s="66"/>
      <c r="WNF57" s="66"/>
      <c r="WNG57" s="66"/>
      <c r="WNH57" s="66"/>
      <c r="WNI57" s="66"/>
      <c r="WNL57" s="66"/>
      <c r="WNO57" s="66"/>
      <c r="WNR57" s="66"/>
      <c r="WNU57" s="66"/>
      <c r="WNX57" s="66"/>
      <c r="WOA57" s="66"/>
      <c r="WOJ57" s="66"/>
      <c r="WOM57" s="66"/>
      <c r="WOP57" s="66"/>
      <c r="WOS57" s="66"/>
      <c r="WPB57" s="66"/>
      <c r="WPH57" s="66"/>
      <c r="WPK57" s="66"/>
      <c r="WPN57" s="66"/>
      <c r="WPQ57" s="66"/>
      <c r="WPW57" s="66"/>
      <c r="WQF57" s="66"/>
      <c r="WQH57" s="66"/>
      <c r="WQI57" s="66"/>
      <c r="WQK57" s="66"/>
      <c r="WQN57" s="66"/>
      <c r="WQQ57" s="66"/>
      <c r="WQT57" s="66"/>
      <c r="WQW57" s="66"/>
      <c r="WQZ57" s="66"/>
      <c r="WRB57" s="66"/>
      <c r="WRD57" s="66"/>
      <c r="WRG57" s="66"/>
      <c r="WRJ57" s="66"/>
      <c r="WRM57" s="66"/>
      <c r="WRP57" s="66"/>
      <c r="WRS57" s="66"/>
      <c r="WRV57" s="66"/>
      <c r="WRY57" s="66"/>
      <c r="WSA57" s="66"/>
      <c r="WSD57" s="66"/>
      <c r="WSJ57" s="66"/>
      <c r="WSP57" s="66"/>
      <c r="WSS57" s="66"/>
      <c r="WSU57" s="66"/>
      <c r="WSW57" s="66"/>
      <c r="WSX57" s="66"/>
      <c r="WSY57" s="66"/>
      <c r="WSZ57" s="66"/>
      <c r="WTA57" s="66"/>
      <c r="WTB57" s="66"/>
      <c r="WTT57" s="66"/>
      <c r="WTU57" s="66"/>
      <c r="WTX57" s="66"/>
      <c r="WUA57" s="66"/>
      <c r="WUC57" s="66"/>
      <c r="WUE57" s="66"/>
      <c r="WUH57" s="66"/>
      <c r="WUK57" s="66"/>
      <c r="WUN57" s="66"/>
      <c r="WUR57" s="66"/>
      <c r="WUU57" s="66"/>
      <c r="WUX57" s="66"/>
      <c r="WVF57" s="66"/>
    </row>
    <row r="58" spans="1:1022 1034:2046 2058:3070 3082:4094 4106:5118 5130:6142 6154:7166 7178:8190 8202:9214 9226:10238 10250:11262 11274:12286 12298:13310 13322:14334 14346:15358 15370:16126" s="50" customFormat="1" ht="21.75" hidden="1" customHeight="1">
      <c r="A58" s="30" t="s">
        <v>294</v>
      </c>
      <c r="B58" s="47" t="s">
        <v>338</v>
      </c>
      <c r="C58" s="4"/>
      <c r="D58" s="48">
        <f>_xlfn.IFNA(VLOOKUP(A58,'2.2'!A67:C359,3,),)</f>
        <v>0</v>
      </c>
      <c r="E58" s="49"/>
      <c r="F58" s="51"/>
      <c r="G58" s="51"/>
      <c r="H58" s="29">
        <v>0</v>
      </c>
      <c r="I58" s="52">
        <v>15</v>
      </c>
    </row>
    <row r="59" spans="1:1022 1034:2046 2058:3070 3082:4094 4106:5118 5130:6142 6154:7166 7178:8190 8202:9214 9226:10238 10250:11262 11274:12286 12298:13310 13322:14334 14346:15358 15370:16126" s="50" customFormat="1" ht="20.25" hidden="1" customHeight="1">
      <c r="A59" s="7" t="s">
        <v>156</v>
      </c>
      <c r="B59" s="47" t="s">
        <v>338</v>
      </c>
      <c r="C59" s="4"/>
      <c r="D59" s="48">
        <f>_xlfn.IFNA(VLOOKUP(A59,'2.2'!A68:C360,3,),)</f>
        <v>0</v>
      </c>
      <c r="E59" s="63"/>
      <c r="F59" s="51"/>
      <c r="G59" s="51"/>
      <c r="H59" s="29">
        <v>0</v>
      </c>
      <c r="I59" s="52">
        <v>10</v>
      </c>
    </row>
    <row r="60" spans="1:1022 1034:2046 2058:3070 3082:4094 4106:5118 5130:6142 6154:7166 7178:8190 8202:9214 9226:10238 10250:11262 11274:12286 12298:13310 13322:14334 14346:15358 15370:16126" s="50" customFormat="1" ht="20.25" hidden="1" customHeight="1">
      <c r="A60" s="7" t="s">
        <v>157</v>
      </c>
      <c r="B60" s="47" t="s">
        <v>338</v>
      </c>
      <c r="C60" s="4"/>
      <c r="D60" s="48">
        <f>_xlfn.IFNA(VLOOKUP(A60,'2.2'!A69:C361,3,),)</f>
        <v>0</v>
      </c>
      <c r="E60" s="63"/>
      <c r="F60" s="51"/>
      <c r="G60" s="51"/>
      <c r="H60" s="29">
        <v>0</v>
      </c>
      <c r="I60" s="52"/>
    </row>
    <row r="61" spans="1:1022 1034:2046 2058:3070 3082:4094 4106:5118 5130:6142 6154:7166 7178:8190 8202:9214 9226:10238 10250:11262 11274:12286 12298:13310 13322:14334 14346:15358 15370:16126" s="50" customFormat="1" ht="21.75" hidden="1" customHeight="1">
      <c r="A61" s="6" t="s">
        <v>158</v>
      </c>
      <c r="B61" s="47" t="s">
        <v>338</v>
      </c>
      <c r="C61" s="4"/>
      <c r="D61" s="48">
        <f>_xlfn.IFNA(VLOOKUP(A61,'2.2'!A70:C362,3,),)</f>
        <v>0</v>
      </c>
      <c r="E61" s="63"/>
      <c r="F61" s="51"/>
      <c r="G61" s="51"/>
      <c r="H61" s="29">
        <v>0</v>
      </c>
      <c r="I61" s="52">
        <v>15</v>
      </c>
    </row>
    <row r="62" spans="1:1022 1034:2046 2058:3070 3082:4094 4106:5118 5130:6142 6154:7166 7178:8190 8202:9214 9226:10238 10250:11262 11274:12286 12298:13310 13322:14334 14346:15358 15370:16126" s="50" customFormat="1" ht="20.25" hidden="1" customHeight="1">
      <c r="A62" s="17" t="s">
        <v>295</v>
      </c>
      <c r="B62" s="47" t="s">
        <v>338</v>
      </c>
      <c r="C62" s="4"/>
      <c r="D62" s="48">
        <f>_xlfn.IFNA(VLOOKUP(A62,'2.2'!A71:C363,3,),)</f>
        <v>0</v>
      </c>
      <c r="E62" s="49"/>
      <c r="F62" s="51"/>
      <c r="G62" s="51"/>
      <c r="H62" s="29">
        <v>0</v>
      </c>
      <c r="I62" s="52">
        <v>5</v>
      </c>
    </row>
    <row r="63" spans="1:1022 1034:2046 2058:3070 3082:4094 4106:5118 5130:6142 6154:7166 7178:8190 8202:9214 9226:10238 10250:11262 11274:12286 12298:13310 13322:14334 14346:15358 15370:16126" s="50" customFormat="1" ht="20.25" hidden="1" customHeight="1">
      <c r="A63" s="3" t="s">
        <v>1</v>
      </c>
      <c r="B63" s="47" t="s">
        <v>337</v>
      </c>
      <c r="C63" s="4"/>
      <c r="D63" s="48">
        <f>_xlfn.IFNA(VLOOKUP(A63,'2.2'!A72:C364,3,),)</f>
        <v>0</v>
      </c>
      <c r="E63" s="49"/>
      <c r="F63" s="51"/>
      <c r="G63" s="51"/>
      <c r="H63" s="29">
        <v>350</v>
      </c>
      <c r="I63" s="52">
        <v>30</v>
      </c>
    </row>
    <row r="64" spans="1:1022 1034:2046 2058:3070 3082:4094 4106:5118 5130:6142 6154:7166 7178:8190 8202:9214 9226:10238 10250:11262 11274:12286 12298:13310 13322:14334 14346:15358 15370:16126" s="50" customFormat="1" ht="21.75" hidden="1" customHeight="1">
      <c r="A64" s="5" t="s">
        <v>2</v>
      </c>
      <c r="B64" s="47" t="s">
        <v>338</v>
      </c>
      <c r="C64" s="4"/>
      <c r="D64" s="48">
        <f>_xlfn.IFNA(VLOOKUP(A64,'2.2'!A73:C365,3,),)</f>
        <v>0</v>
      </c>
      <c r="E64" s="49"/>
      <c r="F64" s="51"/>
      <c r="G64" s="51"/>
      <c r="H64" s="29">
        <v>0</v>
      </c>
      <c r="I64" s="52">
        <v>15</v>
      </c>
    </row>
    <row r="65" spans="1:1022 1034:2046 2058:3070 3082:4094 4106:5118 5130:6142 6154:7166 7178:8190 8202:9214 9226:10238 10250:11262 11274:12286 12298:13310 13322:14334 14346:15358 15370:16126" s="50" customFormat="1" ht="20.25" hidden="1" customHeight="1">
      <c r="A65" s="3" t="s">
        <v>66</v>
      </c>
      <c r="B65" s="47" t="s">
        <v>338</v>
      </c>
      <c r="C65" s="4"/>
      <c r="D65" s="48">
        <f>_xlfn.IFNA(VLOOKUP(A65,'2.2'!A74:C366,3,),)</f>
        <v>0</v>
      </c>
      <c r="E65" s="49"/>
      <c r="F65" s="51"/>
      <c r="G65" s="51"/>
      <c r="H65" s="29">
        <v>0</v>
      </c>
      <c r="I65" s="52">
        <v>8</v>
      </c>
    </row>
    <row r="66" spans="1:1022 1034:2046 2058:3070 3082:4094 4106:5118 5130:6142 6154:7166 7178:8190 8202:9214 9226:10238 10250:11262 11274:12286 12298:13310 13322:14334 14346:15358 15370:16126" s="50" customFormat="1" ht="20.25" hidden="1" customHeight="1">
      <c r="A66" s="3" t="s">
        <v>4</v>
      </c>
      <c r="B66" s="47" t="s">
        <v>338</v>
      </c>
      <c r="C66" s="4"/>
      <c r="D66" s="48">
        <f>_xlfn.IFNA(VLOOKUP(A66,'2.2'!A75:C367,3,),)</f>
        <v>0</v>
      </c>
      <c r="E66" s="49"/>
      <c r="F66" s="51"/>
      <c r="G66" s="51"/>
      <c r="H66" s="29">
        <v>0</v>
      </c>
      <c r="I66" s="52">
        <v>30</v>
      </c>
    </row>
    <row r="67" spans="1:1022 1034:2046 2058:3070 3082:4094 4106:5118 5130:6142 6154:7166 7178:8190 8202:9214 9226:10238 10250:11262 11274:12286 12298:13310 13322:14334 14346:15358 15370:16126" s="50" customFormat="1" ht="21.75" hidden="1" customHeight="1">
      <c r="A67" s="3" t="s">
        <v>5</v>
      </c>
      <c r="B67" s="47" t="s">
        <v>337</v>
      </c>
      <c r="C67" s="4"/>
      <c r="D67" s="48">
        <f>_xlfn.IFNA(VLOOKUP(A67,'2.2'!A76:C368,3,),)</f>
        <v>0</v>
      </c>
      <c r="E67" s="49"/>
      <c r="F67" s="51"/>
      <c r="G67" s="51"/>
      <c r="H67" s="29">
        <v>0</v>
      </c>
      <c r="I67" s="52">
        <v>12</v>
      </c>
    </row>
    <row r="68" spans="1:1022 1034:2046 2058:3070 3082:4094 4106:5118 5130:6142 6154:7166 7178:8190 8202:9214 9226:10238 10250:11262 11274:12286 12298:13310 13322:14334 14346:15358 15370:16126" s="50" customFormat="1" ht="21.75" hidden="1" customHeight="1">
      <c r="A68" s="6" t="s">
        <v>6</v>
      </c>
      <c r="B68" s="47" t="s">
        <v>338</v>
      </c>
      <c r="C68" s="4"/>
      <c r="D68" s="48">
        <f>_xlfn.IFNA(VLOOKUP(A68,'2.2'!A77:C369,3,),)</f>
        <v>0</v>
      </c>
      <c r="E68" s="49"/>
      <c r="F68" s="51"/>
      <c r="G68" s="51"/>
      <c r="H68" s="29">
        <v>0</v>
      </c>
      <c r="I68" s="52">
        <v>12</v>
      </c>
    </row>
    <row r="69" spans="1:1022 1034:2046 2058:3070 3082:4094 4106:5118 5130:6142 6154:7166 7178:8190 8202:9214 9226:10238 10250:11262 11274:12286 12298:13310 13322:14334 14346:15358 15370:16126" s="50" customFormat="1" ht="21.75" hidden="1" customHeight="1">
      <c r="A69" s="7" t="s">
        <v>7</v>
      </c>
      <c r="B69" s="47" t="s">
        <v>337</v>
      </c>
      <c r="C69" s="4"/>
      <c r="D69" s="48">
        <f>_xlfn.IFNA(VLOOKUP(A69,'2.2'!A78:C370,3,),)</f>
        <v>0</v>
      </c>
      <c r="E69" s="49"/>
      <c r="F69" s="51"/>
      <c r="G69" s="51"/>
      <c r="H69" s="29">
        <v>0</v>
      </c>
      <c r="I69" s="52">
        <v>10</v>
      </c>
    </row>
    <row r="70" spans="1:1022 1034:2046 2058:3070 3082:4094 4106:5118 5130:6142 6154:7166 7178:8190 8202:9214 9226:10238 10250:11262 11274:12286 12298:13310 13322:14334 14346:15358 15370:16126" s="50" customFormat="1" ht="20.25" hidden="1" customHeight="1">
      <c r="A70" s="7" t="s">
        <v>113</v>
      </c>
      <c r="B70" s="47" t="s">
        <v>339</v>
      </c>
      <c r="C70" s="4"/>
      <c r="D70" s="48">
        <f>_xlfn.IFNA(VLOOKUP(A70,'2.2'!A79:C371,3,),)</f>
        <v>0</v>
      </c>
      <c r="E70" s="49"/>
      <c r="F70" s="51"/>
      <c r="G70" s="51"/>
      <c r="H70" s="29">
        <v>0</v>
      </c>
      <c r="I70" s="52">
        <v>20</v>
      </c>
    </row>
    <row r="71" spans="1:1022 1034:2046 2058:3070 3082:4094 4106:5118 5130:6142 6154:7166 7178:8190 8202:9214 9226:10238 10250:11262 11274:12286 12298:13310 13322:14334 14346:15358 15370:16126" s="50" customFormat="1" ht="21.75" hidden="1" customHeight="1">
      <c r="A71" s="3" t="s">
        <v>114</v>
      </c>
      <c r="B71" s="47" t="s">
        <v>338</v>
      </c>
      <c r="C71" s="4"/>
      <c r="D71" s="48">
        <f>_xlfn.IFNA(VLOOKUP(A71,'2.2'!A80:C372,3,),)</f>
        <v>0</v>
      </c>
      <c r="E71" s="49"/>
      <c r="F71" s="51"/>
      <c r="G71" s="51"/>
      <c r="H71" s="29">
        <v>0</v>
      </c>
      <c r="I71" s="52">
        <v>20</v>
      </c>
    </row>
    <row r="72" spans="1:1022 1034:2046 2058:3070 3082:4094 4106:5118 5130:6142 6154:7166 7178:8190 8202:9214 9226:10238 10250:11262 11274:12286 12298:13310 13322:14334 14346:15358 15370:16126" s="50" customFormat="1" ht="20.25" customHeight="1">
      <c r="A72" s="7" t="s">
        <v>69</v>
      </c>
      <c r="B72" s="76" t="s">
        <v>338</v>
      </c>
      <c r="C72" s="4">
        <v>280</v>
      </c>
      <c r="D72" s="48">
        <v>12000</v>
      </c>
      <c r="E72" s="69">
        <f t="shared" ref="E72:E74" si="1">+D72*C72</f>
        <v>3360000</v>
      </c>
      <c r="F72" s="51"/>
      <c r="G72" s="51"/>
      <c r="H72" s="29">
        <v>0</v>
      </c>
      <c r="I72" s="62">
        <v>20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Z72" s="66"/>
      <c r="BC72" s="66"/>
      <c r="BF72" s="66"/>
      <c r="BI72" s="66"/>
      <c r="BL72" s="66"/>
      <c r="BO72" s="66"/>
      <c r="BX72" s="66"/>
      <c r="CA72" s="66"/>
      <c r="CD72" s="66"/>
      <c r="CG72" s="66"/>
      <c r="CP72" s="66"/>
      <c r="CV72" s="66"/>
      <c r="CY72" s="66"/>
      <c r="DB72" s="66"/>
      <c r="DE72" s="66"/>
      <c r="DK72" s="66"/>
      <c r="DT72" s="66"/>
      <c r="DV72" s="66"/>
      <c r="DW72" s="66"/>
      <c r="DY72" s="66"/>
      <c r="EB72" s="66"/>
      <c r="EE72" s="66"/>
      <c r="EH72" s="66"/>
      <c r="EK72" s="66"/>
      <c r="EN72" s="66"/>
      <c r="EP72" s="66"/>
      <c r="ER72" s="66"/>
      <c r="EU72" s="66"/>
      <c r="EX72" s="66"/>
      <c r="FA72" s="66"/>
      <c r="FD72" s="66"/>
      <c r="FG72" s="66"/>
      <c r="FJ72" s="66"/>
      <c r="FM72" s="66"/>
      <c r="FO72" s="66"/>
      <c r="FR72" s="66"/>
      <c r="FX72" s="66"/>
      <c r="GD72" s="66"/>
      <c r="GG72" s="66"/>
      <c r="GI72" s="66"/>
      <c r="GK72" s="66"/>
      <c r="GL72" s="66"/>
      <c r="GM72" s="66"/>
      <c r="GN72" s="66"/>
      <c r="GO72" s="66"/>
      <c r="GP72" s="66"/>
      <c r="HH72" s="66"/>
      <c r="HI72" s="66"/>
      <c r="HL72" s="66"/>
      <c r="HO72" s="66"/>
      <c r="HQ72" s="66"/>
      <c r="HS72" s="66"/>
      <c r="HV72" s="66"/>
      <c r="HY72" s="66"/>
      <c r="IB72" s="66"/>
      <c r="IF72" s="66"/>
      <c r="II72" s="66"/>
      <c r="IL72" s="66"/>
      <c r="IT72" s="66"/>
      <c r="JF72" s="66"/>
      <c r="JG72" s="66"/>
      <c r="JH72" s="66"/>
      <c r="JI72" s="66"/>
      <c r="JJ72" s="66"/>
      <c r="JK72" s="66"/>
      <c r="JL72" s="66"/>
      <c r="JM72" s="66"/>
      <c r="JN72" s="66"/>
      <c r="JO72" s="66"/>
      <c r="JP72" s="66"/>
      <c r="JQ72" s="66"/>
      <c r="JR72" s="66"/>
      <c r="JS72" s="66"/>
      <c r="JT72" s="66"/>
      <c r="JU72" s="66"/>
      <c r="JV72" s="66"/>
      <c r="JW72" s="66"/>
      <c r="JX72" s="66"/>
      <c r="JY72" s="66"/>
      <c r="JZ72" s="66"/>
      <c r="KA72" s="66"/>
      <c r="KB72" s="66"/>
      <c r="KC72" s="66"/>
      <c r="KD72" s="66"/>
      <c r="KE72" s="66"/>
      <c r="KG72" s="66"/>
      <c r="KH72" s="66"/>
      <c r="KI72" s="66"/>
      <c r="KJ72" s="66"/>
      <c r="KK72" s="66"/>
      <c r="KL72" s="66"/>
      <c r="KM72" s="66"/>
      <c r="KN72" s="66"/>
      <c r="KO72" s="66"/>
      <c r="KP72" s="66"/>
      <c r="KQ72" s="66"/>
      <c r="KR72" s="66"/>
      <c r="KS72" s="66"/>
      <c r="KV72" s="66"/>
      <c r="KY72" s="66"/>
      <c r="LB72" s="66"/>
      <c r="LE72" s="66"/>
      <c r="LH72" s="66"/>
      <c r="LK72" s="66"/>
      <c r="LT72" s="66"/>
      <c r="LW72" s="66"/>
      <c r="LZ72" s="66"/>
      <c r="MC72" s="66"/>
      <c r="ML72" s="66"/>
      <c r="MR72" s="66"/>
      <c r="MU72" s="66"/>
      <c r="MX72" s="66"/>
      <c r="NA72" s="66"/>
      <c r="NG72" s="66"/>
      <c r="NP72" s="66"/>
      <c r="NR72" s="66"/>
      <c r="NS72" s="66"/>
      <c r="NU72" s="66"/>
      <c r="NX72" s="66"/>
      <c r="OA72" s="66"/>
      <c r="OD72" s="66"/>
      <c r="OG72" s="66"/>
      <c r="OJ72" s="66"/>
      <c r="OL72" s="66"/>
      <c r="ON72" s="66"/>
      <c r="OQ72" s="66"/>
      <c r="OT72" s="66"/>
      <c r="OW72" s="66"/>
      <c r="OZ72" s="66"/>
      <c r="PC72" s="66"/>
      <c r="PF72" s="66"/>
      <c r="PI72" s="66"/>
      <c r="PK72" s="66"/>
      <c r="PN72" s="66"/>
      <c r="PT72" s="66"/>
      <c r="PZ72" s="66"/>
      <c r="QC72" s="66"/>
      <c r="QE72" s="66"/>
      <c r="QG72" s="66"/>
      <c r="QH72" s="66"/>
      <c r="QI72" s="66"/>
      <c r="QJ72" s="66"/>
      <c r="QK72" s="66"/>
      <c r="QL72" s="66"/>
      <c r="RD72" s="66"/>
      <c r="RE72" s="66"/>
      <c r="RH72" s="66"/>
      <c r="RK72" s="66"/>
      <c r="RM72" s="66"/>
      <c r="RO72" s="66"/>
      <c r="RR72" s="66"/>
      <c r="RU72" s="66"/>
      <c r="RX72" s="66"/>
      <c r="SB72" s="66"/>
      <c r="SE72" s="66"/>
      <c r="SH72" s="66"/>
      <c r="SP72" s="66"/>
      <c r="TB72" s="66"/>
      <c r="TC72" s="66"/>
      <c r="TD72" s="66"/>
      <c r="TE72" s="66"/>
      <c r="TF72" s="66"/>
      <c r="TG72" s="66"/>
      <c r="TH72" s="66"/>
      <c r="TI72" s="66"/>
      <c r="TJ72" s="66"/>
      <c r="TK72" s="66"/>
      <c r="TL72" s="66"/>
      <c r="TM72" s="66"/>
      <c r="TN72" s="66"/>
      <c r="TO72" s="66"/>
      <c r="TP72" s="66"/>
      <c r="TQ72" s="66"/>
      <c r="TR72" s="66"/>
      <c r="TS72" s="66"/>
      <c r="TT72" s="66"/>
      <c r="TU72" s="66"/>
      <c r="TV72" s="66"/>
      <c r="TW72" s="66"/>
      <c r="TX72" s="66"/>
      <c r="TY72" s="66"/>
      <c r="TZ72" s="66"/>
      <c r="UA72" s="66"/>
      <c r="UC72" s="66"/>
      <c r="UD72" s="66"/>
      <c r="UE72" s="66"/>
      <c r="UF72" s="66"/>
      <c r="UG72" s="66"/>
      <c r="UH72" s="66"/>
      <c r="UI72" s="66"/>
      <c r="UJ72" s="66"/>
      <c r="UK72" s="66"/>
      <c r="UL72" s="66"/>
      <c r="UM72" s="66"/>
      <c r="UN72" s="66"/>
      <c r="UO72" s="66"/>
      <c r="UR72" s="66"/>
      <c r="UU72" s="66"/>
      <c r="UX72" s="66"/>
      <c r="VA72" s="66"/>
      <c r="VD72" s="66"/>
      <c r="VG72" s="66"/>
      <c r="VP72" s="66"/>
      <c r="VS72" s="66"/>
      <c r="VV72" s="66"/>
      <c r="VY72" s="66"/>
      <c r="WH72" s="66"/>
      <c r="WN72" s="66"/>
      <c r="WQ72" s="66"/>
      <c r="WT72" s="66"/>
      <c r="WW72" s="66"/>
      <c r="XC72" s="66"/>
      <c r="XL72" s="66"/>
      <c r="XN72" s="66"/>
      <c r="XO72" s="66"/>
      <c r="XQ72" s="66"/>
      <c r="XT72" s="66"/>
      <c r="XW72" s="66"/>
      <c r="XZ72" s="66"/>
      <c r="YC72" s="66"/>
      <c r="YF72" s="66"/>
      <c r="YH72" s="66"/>
      <c r="YJ72" s="66"/>
      <c r="YM72" s="66"/>
      <c r="YP72" s="66"/>
      <c r="YS72" s="66"/>
      <c r="YV72" s="66"/>
      <c r="YY72" s="66"/>
      <c r="ZB72" s="66"/>
      <c r="ZE72" s="66"/>
      <c r="ZG72" s="66"/>
      <c r="ZJ72" s="66"/>
      <c r="ZP72" s="66"/>
      <c r="ZV72" s="66"/>
      <c r="ZY72" s="66"/>
      <c r="AAA72" s="66"/>
      <c r="AAC72" s="66"/>
      <c r="AAD72" s="66"/>
      <c r="AAE72" s="66"/>
      <c r="AAF72" s="66"/>
      <c r="AAG72" s="66"/>
      <c r="AAH72" s="66"/>
      <c r="AAZ72" s="66"/>
      <c r="ABA72" s="66"/>
      <c r="ABD72" s="66"/>
      <c r="ABG72" s="66"/>
      <c r="ABI72" s="66"/>
      <c r="ABK72" s="66"/>
      <c r="ABN72" s="66"/>
      <c r="ABQ72" s="66"/>
      <c r="ABT72" s="66"/>
      <c r="ABX72" s="66"/>
      <c r="ACA72" s="66"/>
      <c r="ACD72" s="66"/>
      <c r="ACL72" s="66"/>
      <c r="ACX72" s="66"/>
      <c r="ACY72" s="66"/>
      <c r="ACZ72" s="66"/>
      <c r="ADA72" s="66"/>
      <c r="ADB72" s="66"/>
      <c r="ADC72" s="66"/>
      <c r="ADD72" s="66"/>
      <c r="ADE72" s="66"/>
      <c r="ADF72" s="66"/>
      <c r="ADG72" s="66"/>
      <c r="ADH72" s="66"/>
      <c r="ADI72" s="66"/>
      <c r="ADJ72" s="66"/>
      <c r="ADK72" s="66"/>
      <c r="ADL72" s="66"/>
      <c r="ADM72" s="66"/>
      <c r="ADN72" s="66"/>
      <c r="ADO72" s="66"/>
      <c r="ADP72" s="66"/>
      <c r="ADQ72" s="66"/>
      <c r="ADR72" s="66"/>
      <c r="ADS72" s="66"/>
      <c r="ADT72" s="66"/>
      <c r="ADU72" s="66"/>
      <c r="ADV72" s="66"/>
      <c r="ADW72" s="66"/>
      <c r="ADY72" s="66"/>
      <c r="ADZ72" s="66"/>
      <c r="AEA72" s="66"/>
      <c r="AEB72" s="66"/>
      <c r="AEC72" s="66"/>
      <c r="AED72" s="66"/>
      <c r="AEE72" s="66"/>
      <c r="AEF72" s="66"/>
      <c r="AEG72" s="66"/>
      <c r="AEH72" s="66"/>
      <c r="AEI72" s="66"/>
      <c r="AEJ72" s="66"/>
      <c r="AEK72" s="66"/>
      <c r="AEN72" s="66"/>
      <c r="AEQ72" s="66"/>
      <c r="AET72" s="66"/>
      <c r="AEW72" s="66"/>
      <c r="AEZ72" s="66"/>
      <c r="AFC72" s="66"/>
      <c r="AFL72" s="66"/>
      <c r="AFO72" s="66"/>
      <c r="AFR72" s="66"/>
      <c r="AFU72" s="66"/>
      <c r="AGD72" s="66"/>
      <c r="AGJ72" s="66"/>
      <c r="AGM72" s="66"/>
      <c r="AGP72" s="66"/>
      <c r="AGS72" s="66"/>
      <c r="AGY72" s="66"/>
      <c r="AHH72" s="66"/>
      <c r="AHJ72" s="66"/>
      <c r="AHK72" s="66"/>
      <c r="AHM72" s="66"/>
      <c r="AHP72" s="66"/>
      <c r="AHS72" s="66"/>
      <c r="AHV72" s="66"/>
      <c r="AHY72" s="66"/>
      <c r="AIB72" s="66"/>
      <c r="AID72" s="66"/>
      <c r="AIF72" s="66"/>
      <c r="AII72" s="66"/>
      <c r="AIL72" s="66"/>
      <c r="AIO72" s="66"/>
      <c r="AIR72" s="66"/>
      <c r="AIU72" s="66"/>
      <c r="AIX72" s="66"/>
      <c r="AJA72" s="66"/>
      <c r="AJC72" s="66"/>
      <c r="AJF72" s="66"/>
      <c r="AJL72" s="66"/>
      <c r="AJR72" s="66"/>
      <c r="AJU72" s="66"/>
      <c r="AJW72" s="66"/>
      <c r="AJY72" s="66"/>
      <c r="AJZ72" s="66"/>
      <c r="AKA72" s="66"/>
      <c r="AKB72" s="66"/>
      <c r="AKC72" s="66"/>
      <c r="AKD72" s="66"/>
      <c r="AKV72" s="66"/>
      <c r="AKW72" s="66"/>
      <c r="AKZ72" s="66"/>
      <c r="ALC72" s="66"/>
      <c r="ALE72" s="66"/>
      <c r="ALG72" s="66"/>
      <c r="ALJ72" s="66"/>
      <c r="ALM72" s="66"/>
      <c r="ALP72" s="66"/>
      <c r="ALT72" s="66"/>
      <c r="ALW72" s="66"/>
      <c r="ALZ72" s="66"/>
      <c r="AMH72" s="66"/>
      <c r="AMT72" s="66"/>
      <c r="AMU72" s="66"/>
      <c r="AMV72" s="66"/>
      <c r="AMW72" s="66"/>
      <c r="AMX72" s="66"/>
      <c r="AMY72" s="66"/>
      <c r="AMZ72" s="66"/>
      <c r="ANA72" s="66"/>
      <c r="ANB72" s="66"/>
      <c r="ANC72" s="66"/>
      <c r="AND72" s="66"/>
      <c r="ANE72" s="66"/>
      <c r="ANF72" s="66"/>
      <c r="ANG72" s="66"/>
      <c r="ANH72" s="66"/>
      <c r="ANI72" s="66"/>
      <c r="ANJ72" s="66"/>
      <c r="ANK72" s="66"/>
      <c r="ANL72" s="66"/>
      <c r="ANM72" s="66"/>
      <c r="ANN72" s="66"/>
      <c r="ANO72" s="66"/>
      <c r="ANP72" s="66"/>
      <c r="ANQ72" s="66"/>
      <c r="ANR72" s="66"/>
      <c r="ANS72" s="66"/>
      <c r="ANU72" s="66"/>
      <c r="ANV72" s="66"/>
      <c r="ANW72" s="66"/>
      <c r="ANX72" s="66"/>
      <c r="ANY72" s="66"/>
      <c r="ANZ72" s="66"/>
      <c r="AOA72" s="66"/>
      <c r="AOB72" s="66"/>
      <c r="AOC72" s="66"/>
      <c r="AOD72" s="66"/>
      <c r="AOE72" s="66"/>
      <c r="AOF72" s="66"/>
      <c r="AOG72" s="66"/>
      <c r="AOJ72" s="66"/>
      <c r="AOM72" s="66"/>
      <c r="AOP72" s="66"/>
      <c r="AOS72" s="66"/>
      <c r="AOV72" s="66"/>
      <c r="AOY72" s="66"/>
      <c r="APH72" s="66"/>
      <c r="APK72" s="66"/>
      <c r="APN72" s="66"/>
      <c r="APQ72" s="66"/>
      <c r="APZ72" s="66"/>
      <c r="AQF72" s="66"/>
      <c r="AQI72" s="66"/>
      <c r="AQL72" s="66"/>
      <c r="AQO72" s="66"/>
      <c r="AQU72" s="66"/>
      <c r="ARD72" s="66"/>
      <c r="ARF72" s="66"/>
      <c r="ARG72" s="66"/>
      <c r="ARI72" s="66"/>
      <c r="ARL72" s="66"/>
      <c r="ARO72" s="66"/>
      <c r="ARR72" s="66"/>
      <c r="ARU72" s="66"/>
      <c r="ARX72" s="66"/>
      <c r="ARZ72" s="66"/>
      <c r="ASB72" s="66"/>
      <c r="ASE72" s="66"/>
      <c r="ASH72" s="66"/>
      <c r="ASK72" s="66"/>
      <c r="ASN72" s="66"/>
      <c r="ASQ72" s="66"/>
      <c r="AST72" s="66"/>
      <c r="ASW72" s="66"/>
      <c r="ASY72" s="66"/>
      <c r="ATB72" s="66"/>
      <c r="ATH72" s="66"/>
      <c r="ATN72" s="66"/>
      <c r="ATQ72" s="66"/>
      <c r="ATS72" s="66"/>
      <c r="ATU72" s="66"/>
      <c r="ATV72" s="66"/>
      <c r="ATW72" s="66"/>
      <c r="ATX72" s="66"/>
      <c r="ATY72" s="66"/>
      <c r="ATZ72" s="66"/>
      <c r="AUR72" s="66"/>
      <c r="AUS72" s="66"/>
      <c r="AUV72" s="66"/>
      <c r="AUY72" s="66"/>
      <c r="AVA72" s="66"/>
      <c r="AVC72" s="66"/>
      <c r="AVF72" s="66"/>
      <c r="AVI72" s="66"/>
      <c r="AVL72" s="66"/>
      <c r="AVP72" s="66"/>
      <c r="AVS72" s="66"/>
      <c r="AVV72" s="66"/>
      <c r="AWD72" s="66"/>
      <c r="AWP72" s="66"/>
      <c r="AWQ72" s="66"/>
      <c r="AWR72" s="66"/>
      <c r="AWS72" s="66"/>
      <c r="AWT72" s="66"/>
      <c r="AWU72" s="66"/>
      <c r="AWV72" s="66"/>
      <c r="AWW72" s="66"/>
      <c r="AWX72" s="66"/>
      <c r="AWY72" s="66"/>
      <c r="AWZ72" s="66"/>
      <c r="AXA72" s="66"/>
      <c r="AXB72" s="66"/>
      <c r="AXC72" s="66"/>
      <c r="AXD72" s="66"/>
      <c r="AXE72" s="66"/>
      <c r="AXF72" s="66"/>
      <c r="AXG72" s="66"/>
      <c r="AXH72" s="66"/>
      <c r="AXI72" s="66"/>
      <c r="AXJ72" s="66"/>
      <c r="AXK72" s="66"/>
      <c r="AXL72" s="66"/>
      <c r="AXM72" s="66"/>
      <c r="AXN72" s="66"/>
      <c r="AXO72" s="66"/>
      <c r="AXQ72" s="66"/>
      <c r="AXR72" s="66"/>
      <c r="AXS72" s="66"/>
      <c r="AXT72" s="66"/>
      <c r="AXU72" s="66"/>
      <c r="AXV72" s="66"/>
      <c r="AXW72" s="66"/>
      <c r="AXX72" s="66"/>
      <c r="AXY72" s="66"/>
      <c r="AXZ72" s="66"/>
      <c r="AYA72" s="66"/>
      <c r="AYB72" s="66"/>
      <c r="AYC72" s="66"/>
      <c r="AYF72" s="66"/>
      <c r="AYI72" s="66"/>
      <c r="AYL72" s="66"/>
      <c r="AYO72" s="66"/>
      <c r="AYR72" s="66"/>
      <c r="AYU72" s="66"/>
      <c r="AZD72" s="66"/>
      <c r="AZG72" s="66"/>
      <c r="AZJ72" s="66"/>
      <c r="AZM72" s="66"/>
      <c r="AZV72" s="66"/>
      <c r="BAB72" s="66"/>
      <c r="BAE72" s="66"/>
      <c r="BAH72" s="66"/>
      <c r="BAK72" s="66"/>
      <c r="BAQ72" s="66"/>
      <c r="BAZ72" s="66"/>
      <c r="BBB72" s="66"/>
      <c r="BBC72" s="66"/>
      <c r="BBE72" s="66"/>
      <c r="BBH72" s="66"/>
      <c r="BBK72" s="66"/>
      <c r="BBN72" s="66"/>
      <c r="BBQ72" s="66"/>
      <c r="BBT72" s="66"/>
      <c r="BBV72" s="66"/>
      <c r="BBX72" s="66"/>
      <c r="BCA72" s="66"/>
      <c r="BCD72" s="66"/>
      <c r="BCG72" s="66"/>
      <c r="BCJ72" s="66"/>
      <c r="BCM72" s="66"/>
      <c r="BCP72" s="66"/>
      <c r="BCS72" s="66"/>
      <c r="BCU72" s="66"/>
      <c r="BCX72" s="66"/>
      <c r="BDD72" s="66"/>
      <c r="BDJ72" s="66"/>
      <c r="BDM72" s="66"/>
      <c r="BDO72" s="66"/>
      <c r="BDQ72" s="66"/>
      <c r="BDR72" s="66"/>
      <c r="BDS72" s="66"/>
      <c r="BDT72" s="66"/>
      <c r="BDU72" s="66"/>
      <c r="BDV72" s="66"/>
      <c r="BEN72" s="66"/>
      <c r="BEO72" s="66"/>
      <c r="BER72" s="66"/>
      <c r="BEU72" s="66"/>
      <c r="BEW72" s="66"/>
      <c r="BEY72" s="66"/>
      <c r="BFB72" s="66"/>
      <c r="BFE72" s="66"/>
      <c r="BFH72" s="66"/>
      <c r="BFL72" s="66"/>
      <c r="BFO72" s="66"/>
      <c r="BFR72" s="66"/>
      <c r="BFZ72" s="66"/>
      <c r="BGL72" s="66"/>
      <c r="BGM72" s="66"/>
      <c r="BGN72" s="66"/>
      <c r="BGO72" s="66"/>
      <c r="BGP72" s="66"/>
      <c r="BGQ72" s="66"/>
      <c r="BGR72" s="66"/>
      <c r="BGS72" s="66"/>
      <c r="BGT72" s="66"/>
      <c r="BGU72" s="66"/>
      <c r="BGV72" s="66"/>
      <c r="BGW72" s="66"/>
      <c r="BGX72" s="66"/>
      <c r="BGY72" s="66"/>
      <c r="BGZ72" s="66"/>
      <c r="BHA72" s="66"/>
      <c r="BHB72" s="66"/>
      <c r="BHC72" s="66"/>
      <c r="BHD72" s="66"/>
      <c r="BHE72" s="66"/>
      <c r="BHF72" s="66"/>
      <c r="BHG72" s="66"/>
      <c r="BHH72" s="66"/>
      <c r="BHI72" s="66"/>
      <c r="BHJ72" s="66"/>
      <c r="BHK72" s="66"/>
      <c r="BHM72" s="66"/>
      <c r="BHN72" s="66"/>
      <c r="BHO72" s="66"/>
      <c r="BHP72" s="66"/>
      <c r="BHQ72" s="66"/>
      <c r="BHR72" s="66"/>
      <c r="BHS72" s="66"/>
      <c r="BHT72" s="66"/>
      <c r="BHU72" s="66"/>
      <c r="BHV72" s="66"/>
      <c r="BHW72" s="66"/>
      <c r="BHX72" s="66"/>
      <c r="BHY72" s="66"/>
      <c r="BIB72" s="66"/>
      <c r="BIE72" s="66"/>
      <c r="BIH72" s="66"/>
      <c r="BIK72" s="66"/>
      <c r="BIN72" s="66"/>
      <c r="BIQ72" s="66"/>
      <c r="BIZ72" s="66"/>
      <c r="BJC72" s="66"/>
      <c r="BJF72" s="66"/>
      <c r="BJI72" s="66"/>
      <c r="BJR72" s="66"/>
      <c r="BJX72" s="66"/>
      <c r="BKA72" s="66"/>
      <c r="BKD72" s="66"/>
      <c r="BKG72" s="66"/>
      <c r="BKM72" s="66"/>
      <c r="BKV72" s="66"/>
      <c r="BKX72" s="66"/>
      <c r="BKY72" s="66"/>
      <c r="BLA72" s="66"/>
      <c r="BLD72" s="66"/>
      <c r="BLG72" s="66"/>
      <c r="BLJ72" s="66"/>
      <c r="BLM72" s="66"/>
      <c r="BLP72" s="66"/>
      <c r="BLR72" s="66"/>
      <c r="BLT72" s="66"/>
      <c r="BLW72" s="66"/>
      <c r="BLZ72" s="66"/>
      <c r="BMC72" s="66"/>
      <c r="BMF72" s="66"/>
      <c r="BMI72" s="66"/>
      <c r="BML72" s="66"/>
      <c r="BMO72" s="66"/>
      <c r="BMQ72" s="66"/>
      <c r="BMT72" s="66"/>
      <c r="BMZ72" s="66"/>
      <c r="BNF72" s="66"/>
      <c r="BNI72" s="66"/>
      <c r="BNK72" s="66"/>
      <c r="BNM72" s="66"/>
      <c r="BNN72" s="66"/>
      <c r="BNO72" s="66"/>
      <c r="BNP72" s="66"/>
      <c r="BNQ72" s="66"/>
      <c r="BNR72" s="66"/>
      <c r="BOJ72" s="66"/>
      <c r="BOK72" s="66"/>
      <c r="BON72" s="66"/>
      <c r="BOQ72" s="66"/>
      <c r="BOS72" s="66"/>
      <c r="BOU72" s="66"/>
      <c r="BOX72" s="66"/>
      <c r="BPA72" s="66"/>
      <c r="BPD72" s="66"/>
      <c r="BPH72" s="66"/>
      <c r="BPK72" s="66"/>
      <c r="BPN72" s="66"/>
      <c r="BPV72" s="66"/>
      <c r="BQH72" s="66"/>
      <c r="BQI72" s="66"/>
      <c r="BQJ72" s="66"/>
      <c r="BQK72" s="66"/>
      <c r="BQL72" s="66"/>
      <c r="BQM72" s="66"/>
      <c r="BQN72" s="66"/>
      <c r="BQO72" s="66"/>
      <c r="BQP72" s="66"/>
      <c r="BQQ72" s="66"/>
      <c r="BQR72" s="66"/>
      <c r="BQS72" s="66"/>
      <c r="BQT72" s="66"/>
      <c r="BQU72" s="66"/>
      <c r="BQV72" s="66"/>
      <c r="BQW72" s="66"/>
      <c r="BQX72" s="66"/>
      <c r="BQY72" s="66"/>
      <c r="BQZ72" s="66"/>
      <c r="BRA72" s="66"/>
      <c r="BRB72" s="66"/>
      <c r="BRC72" s="66"/>
      <c r="BRD72" s="66"/>
      <c r="BRE72" s="66"/>
      <c r="BRF72" s="66"/>
      <c r="BRG72" s="66"/>
      <c r="BRI72" s="66"/>
      <c r="BRJ72" s="66"/>
      <c r="BRK72" s="66"/>
      <c r="BRL72" s="66"/>
      <c r="BRM72" s="66"/>
      <c r="BRN72" s="66"/>
      <c r="BRO72" s="66"/>
      <c r="BRP72" s="66"/>
      <c r="BRQ72" s="66"/>
      <c r="BRR72" s="66"/>
      <c r="BRS72" s="66"/>
      <c r="BRT72" s="66"/>
      <c r="BRU72" s="66"/>
      <c r="BRX72" s="66"/>
      <c r="BSA72" s="66"/>
      <c r="BSD72" s="66"/>
      <c r="BSG72" s="66"/>
      <c r="BSJ72" s="66"/>
      <c r="BSM72" s="66"/>
      <c r="BSV72" s="66"/>
      <c r="BSY72" s="66"/>
      <c r="BTB72" s="66"/>
      <c r="BTE72" s="66"/>
      <c r="BTN72" s="66"/>
      <c r="BTT72" s="66"/>
      <c r="BTW72" s="66"/>
      <c r="BTZ72" s="66"/>
      <c r="BUC72" s="66"/>
      <c r="BUI72" s="66"/>
      <c r="BUR72" s="66"/>
      <c r="BUT72" s="66"/>
      <c r="BUU72" s="66"/>
      <c r="BUW72" s="66"/>
      <c r="BUZ72" s="66"/>
      <c r="BVC72" s="66"/>
      <c r="BVF72" s="66"/>
      <c r="BVI72" s="66"/>
      <c r="BVL72" s="66"/>
      <c r="BVN72" s="66"/>
      <c r="BVP72" s="66"/>
      <c r="BVS72" s="66"/>
      <c r="BVV72" s="66"/>
      <c r="BVY72" s="66"/>
      <c r="BWB72" s="66"/>
      <c r="BWE72" s="66"/>
      <c r="BWH72" s="66"/>
      <c r="BWK72" s="66"/>
      <c r="BWM72" s="66"/>
      <c r="BWP72" s="66"/>
      <c r="BWV72" s="66"/>
      <c r="BXB72" s="66"/>
      <c r="BXE72" s="66"/>
      <c r="BXG72" s="66"/>
      <c r="BXI72" s="66"/>
      <c r="BXJ72" s="66"/>
      <c r="BXK72" s="66"/>
      <c r="BXL72" s="66"/>
      <c r="BXM72" s="66"/>
      <c r="BXN72" s="66"/>
      <c r="BYF72" s="66"/>
      <c r="BYG72" s="66"/>
      <c r="BYJ72" s="66"/>
      <c r="BYM72" s="66"/>
      <c r="BYO72" s="66"/>
      <c r="BYQ72" s="66"/>
      <c r="BYT72" s="66"/>
      <c r="BYW72" s="66"/>
      <c r="BYZ72" s="66"/>
      <c r="BZD72" s="66"/>
      <c r="BZG72" s="66"/>
      <c r="BZJ72" s="66"/>
      <c r="BZR72" s="66"/>
      <c r="CAD72" s="66"/>
      <c r="CAE72" s="66"/>
      <c r="CAF72" s="66"/>
      <c r="CAG72" s="66"/>
      <c r="CAH72" s="66"/>
      <c r="CAI72" s="66"/>
      <c r="CAJ72" s="66"/>
      <c r="CAK72" s="66"/>
      <c r="CAL72" s="66"/>
      <c r="CAM72" s="66"/>
      <c r="CAN72" s="66"/>
      <c r="CAO72" s="66"/>
      <c r="CAP72" s="66"/>
      <c r="CAQ72" s="66"/>
      <c r="CAR72" s="66"/>
      <c r="CAS72" s="66"/>
      <c r="CAT72" s="66"/>
      <c r="CAU72" s="66"/>
      <c r="CAV72" s="66"/>
      <c r="CAW72" s="66"/>
      <c r="CAX72" s="66"/>
      <c r="CAY72" s="66"/>
      <c r="CAZ72" s="66"/>
      <c r="CBA72" s="66"/>
      <c r="CBB72" s="66"/>
      <c r="CBC72" s="66"/>
      <c r="CBE72" s="66"/>
      <c r="CBF72" s="66"/>
      <c r="CBG72" s="66"/>
      <c r="CBH72" s="66"/>
      <c r="CBI72" s="66"/>
      <c r="CBJ72" s="66"/>
      <c r="CBK72" s="66"/>
      <c r="CBL72" s="66"/>
      <c r="CBM72" s="66"/>
      <c r="CBN72" s="66"/>
      <c r="CBO72" s="66"/>
      <c r="CBP72" s="66"/>
      <c r="CBQ72" s="66"/>
      <c r="CBT72" s="66"/>
      <c r="CBW72" s="66"/>
      <c r="CBZ72" s="66"/>
      <c r="CCC72" s="66"/>
      <c r="CCF72" s="66"/>
      <c r="CCI72" s="66"/>
      <c r="CCR72" s="66"/>
      <c r="CCU72" s="66"/>
      <c r="CCX72" s="66"/>
      <c r="CDA72" s="66"/>
      <c r="CDJ72" s="66"/>
      <c r="CDP72" s="66"/>
      <c r="CDS72" s="66"/>
      <c r="CDV72" s="66"/>
      <c r="CDY72" s="66"/>
      <c r="CEE72" s="66"/>
      <c r="CEN72" s="66"/>
      <c r="CEP72" s="66"/>
      <c r="CEQ72" s="66"/>
      <c r="CES72" s="66"/>
      <c r="CEV72" s="66"/>
      <c r="CEY72" s="66"/>
      <c r="CFB72" s="66"/>
      <c r="CFE72" s="66"/>
      <c r="CFH72" s="66"/>
      <c r="CFJ72" s="66"/>
      <c r="CFL72" s="66"/>
      <c r="CFO72" s="66"/>
      <c r="CFR72" s="66"/>
      <c r="CFU72" s="66"/>
      <c r="CFX72" s="66"/>
      <c r="CGA72" s="66"/>
      <c r="CGD72" s="66"/>
      <c r="CGG72" s="66"/>
      <c r="CGI72" s="66"/>
      <c r="CGL72" s="66"/>
      <c r="CGR72" s="66"/>
      <c r="CGX72" s="66"/>
      <c r="CHA72" s="66"/>
      <c r="CHC72" s="66"/>
      <c r="CHE72" s="66"/>
      <c r="CHF72" s="66"/>
      <c r="CHG72" s="66"/>
      <c r="CHH72" s="66"/>
      <c r="CHI72" s="66"/>
      <c r="CHJ72" s="66"/>
      <c r="CIB72" s="66"/>
      <c r="CIC72" s="66"/>
      <c r="CIF72" s="66"/>
      <c r="CII72" s="66"/>
      <c r="CIK72" s="66"/>
      <c r="CIM72" s="66"/>
      <c r="CIP72" s="66"/>
      <c r="CIS72" s="66"/>
      <c r="CIV72" s="66"/>
      <c r="CIZ72" s="66"/>
      <c r="CJC72" s="66"/>
      <c r="CJF72" s="66"/>
      <c r="CJN72" s="66"/>
      <c r="CJZ72" s="66"/>
      <c r="CKA72" s="66"/>
      <c r="CKB72" s="66"/>
      <c r="CKC72" s="66"/>
      <c r="CKD72" s="66"/>
      <c r="CKE72" s="66"/>
      <c r="CKF72" s="66"/>
      <c r="CKG72" s="66"/>
      <c r="CKH72" s="66"/>
      <c r="CKI72" s="66"/>
      <c r="CKJ72" s="66"/>
      <c r="CKK72" s="66"/>
      <c r="CKL72" s="66"/>
      <c r="CKM72" s="66"/>
      <c r="CKN72" s="66"/>
      <c r="CKO72" s="66"/>
      <c r="CKP72" s="66"/>
      <c r="CKQ72" s="66"/>
      <c r="CKR72" s="66"/>
      <c r="CKS72" s="66"/>
      <c r="CKT72" s="66"/>
      <c r="CKU72" s="66"/>
      <c r="CKV72" s="66"/>
      <c r="CKW72" s="66"/>
      <c r="CKX72" s="66"/>
      <c r="CKY72" s="66"/>
      <c r="CLA72" s="66"/>
      <c r="CLB72" s="66"/>
      <c r="CLC72" s="66"/>
      <c r="CLD72" s="66"/>
      <c r="CLE72" s="66"/>
      <c r="CLF72" s="66"/>
      <c r="CLG72" s="66"/>
      <c r="CLH72" s="66"/>
      <c r="CLI72" s="66"/>
      <c r="CLJ72" s="66"/>
      <c r="CLK72" s="66"/>
      <c r="CLL72" s="66"/>
      <c r="CLM72" s="66"/>
      <c r="CLP72" s="66"/>
      <c r="CLS72" s="66"/>
      <c r="CLV72" s="66"/>
      <c r="CLY72" s="66"/>
      <c r="CMB72" s="66"/>
      <c r="CME72" s="66"/>
      <c r="CMN72" s="66"/>
      <c r="CMQ72" s="66"/>
      <c r="CMT72" s="66"/>
      <c r="CMW72" s="66"/>
      <c r="CNF72" s="66"/>
      <c r="CNL72" s="66"/>
      <c r="CNO72" s="66"/>
      <c r="CNR72" s="66"/>
      <c r="CNU72" s="66"/>
      <c r="COA72" s="66"/>
      <c r="COJ72" s="66"/>
      <c r="COL72" s="66"/>
      <c r="COM72" s="66"/>
      <c r="COO72" s="66"/>
      <c r="COR72" s="66"/>
      <c r="COU72" s="66"/>
      <c r="COX72" s="66"/>
      <c r="CPA72" s="66"/>
      <c r="CPD72" s="66"/>
      <c r="CPF72" s="66"/>
      <c r="CPH72" s="66"/>
      <c r="CPK72" s="66"/>
      <c r="CPN72" s="66"/>
      <c r="CPQ72" s="66"/>
      <c r="CPT72" s="66"/>
      <c r="CPW72" s="66"/>
      <c r="CPZ72" s="66"/>
      <c r="CQC72" s="66"/>
      <c r="CQE72" s="66"/>
      <c r="CQH72" s="66"/>
      <c r="CQN72" s="66"/>
      <c r="CQT72" s="66"/>
      <c r="CQW72" s="66"/>
      <c r="CQY72" s="66"/>
      <c r="CRA72" s="66"/>
      <c r="CRB72" s="66"/>
      <c r="CRC72" s="66"/>
      <c r="CRD72" s="66"/>
      <c r="CRE72" s="66"/>
      <c r="CRF72" s="66"/>
      <c r="CRX72" s="66"/>
      <c r="CRY72" s="66"/>
      <c r="CSB72" s="66"/>
      <c r="CSE72" s="66"/>
      <c r="CSG72" s="66"/>
      <c r="CSI72" s="66"/>
      <c r="CSL72" s="66"/>
      <c r="CSO72" s="66"/>
      <c r="CSR72" s="66"/>
      <c r="CSV72" s="66"/>
      <c r="CSY72" s="66"/>
      <c r="CTB72" s="66"/>
      <c r="CTJ72" s="66"/>
      <c r="CTV72" s="66"/>
      <c r="CTW72" s="66"/>
      <c r="CTX72" s="66"/>
      <c r="CTY72" s="66"/>
      <c r="CTZ72" s="66"/>
      <c r="CUA72" s="66"/>
      <c r="CUB72" s="66"/>
      <c r="CUC72" s="66"/>
      <c r="CUD72" s="66"/>
      <c r="CUE72" s="66"/>
      <c r="CUF72" s="66"/>
      <c r="CUG72" s="66"/>
      <c r="CUH72" s="66"/>
      <c r="CUI72" s="66"/>
      <c r="CUJ72" s="66"/>
      <c r="CUK72" s="66"/>
      <c r="CUL72" s="66"/>
      <c r="CUM72" s="66"/>
      <c r="CUN72" s="66"/>
      <c r="CUO72" s="66"/>
      <c r="CUP72" s="66"/>
      <c r="CUQ72" s="66"/>
      <c r="CUR72" s="66"/>
      <c r="CUS72" s="66"/>
      <c r="CUT72" s="66"/>
      <c r="CUU72" s="66"/>
      <c r="CUW72" s="66"/>
      <c r="CUX72" s="66"/>
      <c r="CUY72" s="66"/>
      <c r="CUZ72" s="66"/>
      <c r="CVA72" s="66"/>
      <c r="CVB72" s="66"/>
      <c r="CVC72" s="66"/>
      <c r="CVD72" s="66"/>
      <c r="CVE72" s="66"/>
      <c r="CVF72" s="66"/>
      <c r="CVG72" s="66"/>
      <c r="CVH72" s="66"/>
      <c r="CVI72" s="66"/>
      <c r="CVL72" s="66"/>
      <c r="CVO72" s="66"/>
      <c r="CVR72" s="66"/>
      <c r="CVU72" s="66"/>
      <c r="CVX72" s="66"/>
      <c r="CWA72" s="66"/>
      <c r="CWJ72" s="66"/>
      <c r="CWM72" s="66"/>
      <c r="CWP72" s="66"/>
      <c r="CWS72" s="66"/>
      <c r="CXB72" s="66"/>
      <c r="CXH72" s="66"/>
      <c r="CXK72" s="66"/>
      <c r="CXN72" s="66"/>
      <c r="CXQ72" s="66"/>
      <c r="CXW72" s="66"/>
      <c r="CYF72" s="66"/>
      <c r="CYH72" s="66"/>
      <c r="CYI72" s="66"/>
      <c r="CYK72" s="66"/>
      <c r="CYN72" s="66"/>
      <c r="CYQ72" s="66"/>
      <c r="CYT72" s="66"/>
      <c r="CYW72" s="66"/>
      <c r="CYZ72" s="66"/>
      <c r="CZB72" s="66"/>
      <c r="CZD72" s="66"/>
      <c r="CZG72" s="66"/>
      <c r="CZJ72" s="66"/>
      <c r="CZM72" s="66"/>
      <c r="CZP72" s="66"/>
      <c r="CZS72" s="66"/>
      <c r="CZV72" s="66"/>
      <c r="CZY72" s="66"/>
      <c r="DAA72" s="66"/>
      <c r="DAD72" s="66"/>
      <c r="DAJ72" s="66"/>
      <c r="DAP72" s="66"/>
      <c r="DAS72" s="66"/>
      <c r="DAU72" s="66"/>
      <c r="DAW72" s="66"/>
      <c r="DAX72" s="66"/>
      <c r="DAY72" s="66"/>
      <c r="DAZ72" s="66"/>
      <c r="DBA72" s="66"/>
      <c r="DBB72" s="66"/>
      <c r="DBT72" s="66"/>
      <c r="DBU72" s="66"/>
      <c r="DBX72" s="66"/>
      <c r="DCA72" s="66"/>
      <c r="DCC72" s="66"/>
      <c r="DCE72" s="66"/>
      <c r="DCH72" s="66"/>
      <c r="DCK72" s="66"/>
      <c r="DCN72" s="66"/>
      <c r="DCR72" s="66"/>
      <c r="DCU72" s="66"/>
      <c r="DCX72" s="66"/>
      <c r="DDF72" s="66"/>
      <c r="DDR72" s="66"/>
      <c r="DDS72" s="66"/>
      <c r="DDT72" s="66"/>
      <c r="DDU72" s="66"/>
      <c r="DDV72" s="66"/>
      <c r="DDW72" s="66"/>
      <c r="DDX72" s="66"/>
      <c r="DDY72" s="66"/>
      <c r="DDZ72" s="66"/>
      <c r="DEA72" s="66"/>
      <c r="DEB72" s="66"/>
      <c r="DEC72" s="66"/>
      <c r="DED72" s="66"/>
      <c r="DEE72" s="66"/>
      <c r="DEF72" s="66"/>
      <c r="DEG72" s="66"/>
      <c r="DEH72" s="66"/>
      <c r="DEI72" s="66"/>
      <c r="DEJ72" s="66"/>
      <c r="DEK72" s="66"/>
      <c r="DEL72" s="66"/>
      <c r="DEM72" s="66"/>
      <c r="DEN72" s="66"/>
      <c r="DEO72" s="66"/>
      <c r="DEP72" s="66"/>
      <c r="DEQ72" s="66"/>
      <c r="DES72" s="66"/>
      <c r="DET72" s="66"/>
      <c r="DEU72" s="66"/>
      <c r="DEV72" s="66"/>
      <c r="DEW72" s="66"/>
      <c r="DEX72" s="66"/>
      <c r="DEY72" s="66"/>
      <c r="DEZ72" s="66"/>
      <c r="DFA72" s="66"/>
      <c r="DFB72" s="66"/>
      <c r="DFC72" s="66"/>
      <c r="DFD72" s="66"/>
      <c r="DFE72" s="66"/>
      <c r="DFH72" s="66"/>
      <c r="DFK72" s="66"/>
      <c r="DFN72" s="66"/>
      <c r="DFQ72" s="66"/>
      <c r="DFT72" s="66"/>
      <c r="DFW72" s="66"/>
      <c r="DGF72" s="66"/>
      <c r="DGI72" s="66"/>
      <c r="DGL72" s="66"/>
      <c r="DGO72" s="66"/>
      <c r="DGX72" s="66"/>
      <c r="DHD72" s="66"/>
      <c r="DHG72" s="66"/>
      <c r="DHJ72" s="66"/>
      <c r="DHM72" s="66"/>
      <c r="DHS72" s="66"/>
      <c r="DIB72" s="66"/>
      <c r="DID72" s="66"/>
      <c r="DIE72" s="66"/>
      <c r="DIG72" s="66"/>
      <c r="DIJ72" s="66"/>
      <c r="DIM72" s="66"/>
      <c r="DIP72" s="66"/>
      <c r="DIS72" s="66"/>
      <c r="DIV72" s="66"/>
      <c r="DIX72" s="66"/>
      <c r="DIZ72" s="66"/>
      <c r="DJC72" s="66"/>
      <c r="DJF72" s="66"/>
      <c r="DJI72" s="66"/>
      <c r="DJL72" s="66"/>
      <c r="DJO72" s="66"/>
      <c r="DJR72" s="66"/>
      <c r="DJU72" s="66"/>
      <c r="DJW72" s="66"/>
      <c r="DJZ72" s="66"/>
      <c r="DKF72" s="66"/>
      <c r="DKL72" s="66"/>
      <c r="DKO72" s="66"/>
      <c r="DKQ72" s="66"/>
      <c r="DKS72" s="66"/>
      <c r="DKT72" s="66"/>
      <c r="DKU72" s="66"/>
      <c r="DKV72" s="66"/>
      <c r="DKW72" s="66"/>
      <c r="DKX72" s="66"/>
      <c r="DLP72" s="66"/>
      <c r="DLQ72" s="66"/>
      <c r="DLT72" s="66"/>
      <c r="DLW72" s="66"/>
      <c r="DLY72" s="66"/>
      <c r="DMA72" s="66"/>
      <c r="DMD72" s="66"/>
      <c r="DMG72" s="66"/>
      <c r="DMJ72" s="66"/>
      <c r="DMN72" s="66"/>
      <c r="DMQ72" s="66"/>
      <c r="DMT72" s="66"/>
      <c r="DNB72" s="66"/>
      <c r="DNN72" s="66"/>
      <c r="DNO72" s="66"/>
      <c r="DNP72" s="66"/>
      <c r="DNQ72" s="66"/>
      <c r="DNR72" s="66"/>
      <c r="DNS72" s="66"/>
      <c r="DNT72" s="66"/>
      <c r="DNU72" s="66"/>
      <c r="DNV72" s="66"/>
      <c r="DNW72" s="66"/>
      <c r="DNX72" s="66"/>
      <c r="DNY72" s="66"/>
      <c r="DNZ72" s="66"/>
      <c r="DOA72" s="66"/>
      <c r="DOB72" s="66"/>
      <c r="DOC72" s="66"/>
      <c r="DOD72" s="66"/>
      <c r="DOE72" s="66"/>
      <c r="DOF72" s="66"/>
      <c r="DOG72" s="66"/>
      <c r="DOH72" s="66"/>
      <c r="DOI72" s="66"/>
      <c r="DOJ72" s="66"/>
      <c r="DOK72" s="66"/>
      <c r="DOL72" s="66"/>
      <c r="DOM72" s="66"/>
      <c r="DOO72" s="66"/>
      <c r="DOP72" s="66"/>
      <c r="DOQ72" s="66"/>
      <c r="DOR72" s="66"/>
      <c r="DOS72" s="66"/>
      <c r="DOT72" s="66"/>
      <c r="DOU72" s="66"/>
      <c r="DOV72" s="66"/>
      <c r="DOW72" s="66"/>
      <c r="DOX72" s="66"/>
      <c r="DOY72" s="66"/>
      <c r="DOZ72" s="66"/>
      <c r="DPA72" s="66"/>
      <c r="DPD72" s="66"/>
      <c r="DPG72" s="66"/>
      <c r="DPJ72" s="66"/>
      <c r="DPM72" s="66"/>
      <c r="DPP72" s="66"/>
      <c r="DPS72" s="66"/>
      <c r="DQB72" s="66"/>
      <c r="DQE72" s="66"/>
      <c r="DQH72" s="66"/>
      <c r="DQK72" s="66"/>
      <c r="DQT72" s="66"/>
      <c r="DQZ72" s="66"/>
      <c r="DRC72" s="66"/>
      <c r="DRF72" s="66"/>
      <c r="DRI72" s="66"/>
      <c r="DRO72" s="66"/>
      <c r="DRX72" s="66"/>
      <c r="DRZ72" s="66"/>
      <c r="DSA72" s="66"/>
      <c r="DSC72" s="66"/>
      <c r="DSF72" s="66"/>
      <c r="DSI72" s="66"/>
      <c r="DSL72" s="66"/>
      <c r="DSO72" s="66"/>
      <c r="DSR72" s="66"/>
      <c r="DST72" s="66"/>
      <c r="DSV72" s="66"/>
      <c r="DSY72" s="66"/>
      <c r="DTB72" s="66"/>
      <c r="DTE72" s="66"/>
      <c r="DTH72" s="66"/>
      <c r="DTK72" s="66"/>
      <c r="DTN72" s="66"/>
      <c r="DTQ72" s="66"/>
      <c r="DTS72" s="66"/>
      <c r="DTV72" s="66"/>
      <c r="DUB72" s="66"/>
      <c r="DUH72" s="66"/>
      <c r="DUK72" s="66"/>
      <c r="DUM72" s="66"/>
      <c r="DUO72" s="66"/>
      <c r="DUP72" s="66"/>
      <c r="DUQ72" s="66"/>
      <c r="DUR72" s="66"/>
      <c r="DUS72" s="66"/>
      <c r="DUT72" s="66"/>
      <c r="DVL72" s="66"/>
      <c r="DVM72" s="66"/>
      <c r="DVP72" s="66"/>
      <c r="DVS72" s="66"/>
      <c r="DVU72" s="66"/>
      <c r="DVW72" s="66"/>
      <c r="DVZ72" s="66"/>
      <c r="DWC72" s="66"/>
      <c r="DWF72" s="66"/>
      <c r="DWJ72" s="66"/>
      <c r="DWM72" s="66"/>
      <c r="DWP72" s="66"/>
      <c r="DWX72" s="66"/>
      <c r="DXJ72" s="66"/>
      <c r="DXK72" s="66"/>
      <c r="DXL72" s="66"/>
      <c r="DXM72" s="66"/>
      <c r="DXN72" s="66"/>
      <c r="DXO72" s="66"/>
      <c r="DXP72" s="66"/>
      <c r="DXQ72" s="66"/>
      <c r="DXR72" s="66"/>
      <c r="DXS72" s="66"/>
      <c r="DXT72" s="66"/>
      <c r="DXU72" s="66"/>
      <c r="DXV72" s="66"/>
      <c r="DXW72" s="66"/>
      <c r="DXX72" s="66"/>
      <c r="DXY72" s="66"/>
      <c r="DXZ72" s="66"/>
      <c r="DYA72" s="66"/>
      <c r="DYB72" s="66"/>
      <c r="DYC72" s="66"/>
      <c r="DYD72" s="66"/>
      <c r="DYE72" s="66"/>
      <c r="DYF72" s="66"/>
      <c r="DYG72" s="66"/>
      <c r="DYH72" s="66"/>
      <c r="DYI72" s="66"/>
      <c r="DYK72" s="66"/>
      <c r="DYL72" s="66"/>
      <c r="DYM72" s="66"/>
      <c r="DYN72" s="66"/>
      <c r="DYO72" s="66"/>
      <c r="DYP72" s="66"/>
      <c r="DYQ72" s="66"/>
      <c r="DYR72" s="66"/>
      <c r="DYS72" s="66"/>
      <c r="DYT72" s="66"/>
      <c r="DYU72" s="66"/>
      <c r="DYV72" s="66"/>
      <c r="DYW72" s="66"/>
      <c r="DYZ72" s="66"/>
      <c r="DZC72" s="66"/>
      <c r="DZF72" s="66"/>
      <c r="DZI72" s="66"/>
      <c r="DZL72" s="66"/>
      <c r="DZO72" s="66"/>
      <c r="DZX72" s="66"/>
      <c r="EAA72" s="66"/>
      <c r="EAD72" s="66"/>
      <c r="EAG72" s="66"/>
      <c r="EAP72" s="66"/>
      <c r="EAV72" s="66"/>
      <c r="EAY72" s="66"/>
      <c r="EBB72" s="66"/>
      <c r="EBE72" s="66"/>
      <c r="EBK72" s="66"/>
      <c r="EBT72" s="66"/>
      <c r="EBV72" s="66"/>
      <c r="EBW72" s="66"/>
      <c r="EBY72" s="66"/>
      <c r="ECB72" s="66"/>
      <c r="ECE72" s="66"/>
      <c r="ECH72" s="66"/>
      <c r="ECK72" s="66"/>
      <c r="ECN72" s="66"/>
      <c r="ECP72" s="66"/>
      <c r="ECR72" s="66"/>
      <c r="ECU72" s="66"/>
      <c r="ECX72" s="66"/>
      <c r="EDA72" s="66"/>
      <c r="EDD72" s="66"/>
      <c r="EDG72" s="66"/>
      <c r="EDJ72" s="66"/>
      <c r="EDM72" s="66"/>
      <c r="EDO72" s="66"/>
      <c r="EDR72" s="66"/>
      <c r="EDX72" s="66"/>
      <c r="EED72" s="66"/>
      <c r="EEG72" s="66"/>
      <c r="EEI72" s="66"/>
      <c r="EEK72" s="66"/>
      <c r="EEL72" s="66"/>
      <c r="EEM72" s="66"/>
      <c r="EEN72" s="66"/>
      <c r="EEO72" s="66"/>
      <c r="EEP72" s="66"/>
      <c r="EFH72" s="66"/>
      <c r="EFI72" s="66"/>
      <c r="EFL72" s="66"/>
      <c r="EFO72" s="66"/>
      <c r="EFQ72" s="66"/>
      <c r="EFS72" s="66"/>
      <c r="EFV72" s="66"/>
      <c r="EFY72" s="66"/>
      <c r="EGB72" s="66"/>
      <c r="EGF72" s="66"/>
      <c r="EGI72" s="66"/>
      <c r="EGL72" s="66"/>
      <c r="EGT72" s="66"/>
      <c r="EHF72" s="66"/>
      <c r="EHG72" s="66"/>
      <c r="EHH72" s="66"/>
      <c r="EHI72" s="66"/>
      <c r="EHJ72" s="66"/>
      <c r="EHK72" s="66"/>
      <c r="EHL72" s="66"/>
      <c r="EHM72" s="66"/>
      <c r="EHN72" s="66"/>
      <c r="EHO72" s="66"/>
      <c r="EHP72" s="66"/>
      <c r="EHQ72" s="66"/>
      <c r="EHR72" s="66"/>
      <c r="EHS72" s="66"/>
      <c r="EHT72" s="66"/>
      <c r="EHU72" s="66"/>
      <c r="EHV72" s="66"/>
      <c r="EHW72" s="66"/>
      <c r="EHX72" s="66"/>
      <c r="EHY72" s="66"/>
      <c r="EHZ72" s="66"/>
      <c r="EIA72" s="66"/>
      <c r="EIB72" s="66"/>
      <c r="EIC72" s="66"/>
      <c r="EID72" s="66"/>
      <c r="EIE72" s="66"/>
      <c r="EIG72" s="66"/>
      <c r="EIH72" s="66"/>
      <c r="EII72" s="66"/>
      <c r="EIJ72" s="66"/>
      <c r="EIK72" s="66"/>
      <c r="EIL72" s="66"/>
      <c r="EIM72" s="66"/>
      <c r="EIN72" s="66"/>
      <c r="EIO72" s="66"/>
      <c r="EIP72" s="66"/>
      <c r="EIQ72" s="66"/>
      <c r="EIR72" s="66"/>
      <c r="EIS72" s="66"/>
      <c r="EIV72" s="66"/>
      <c r="EIY72" s="66"/>
      <c r="EJB72" s="66"/>
      <c r="EJE72" s="66"/>
      <c r="EJH72" s="66"/>
      <c r="EJK72" s="66"/>
      <c r="EJT72" s="66"/>
      <c r="EJW72" s="66"/>
      <c r="EJZ72" s="66"/>
      <c r="EKC72" s="66"/>
      <c r="EKL72" s="66"/>
      <c r="EKR72" s="66"/>
      <c r="EKU72" s="66"/>
      <c r="EKX72" s="66"/>
      <c r="ELA72" s="66"/>
      <c r="ELG72" s="66"/>
      <c r="ELP72" s="66"/>
      <c r="ELR72" s="66"/>
      <c r="ELS72" s="66"/>
      <c r="ELU72" s="66"/>
      <c r="ELX72" s="66"/>
      <c r="EMA72" s="66"/>
      <c r="EMD72" s="66"/>
      <c r="EMG72" s="66"/>
      <c r="EMJ72" s="66"/>
      <c r="EML72" s="66"/>
      <c r="EMN72" s="66"/>
      <c r="EMQ72" s="66"/>
      <c r="EMT72" s="66"/>
      <c r="EMW72" s="66"/>
      <c r="EMZ72" s="66"/>
      <c r="ENC72" s="66"/>
      <c r="ENF72" s="66"/>
      <c r="ENI72" s="66"/>
      <c r="ENK72" s="66"/>
      <c r="ENN72" s="66"/>
      <c r="ENT72" s="66"/>
      <c r="ENZ72" s="66"/>
      <c r="EOC72" s="66"/>
      <c r="EOE72" s="66"/>
      <c r="EOG72" s="66"/>
      <c r="EOH72" s="66"/>
      <c r="EOI72" s="66"/>
      <c r="EOJ72" s="66"/>
      <c r="EOK72" s="66"/>
      <c r="EOL72" s="66"/>
      <c r="EPD72" s="66"/>
      <c r="EPE72" s="66"/>
      <c r="EPH72" s="66"/>
      <c r="EPK72" s="66"/>
      <c r="EPM72" s="66"/>
      <c r="EPO72" s="66"/>
      <c r="EPR72" s="66"/>
      <c r="EPU72" s="66"/>
      <c r="EPX72" s="66"/>
      <c r="EQB72" s="66"/>
      <c r="EQE72" s="66"/>
      <c r="EQH72" s="66"/>
      <c r="EQP72" s="66"/>
      <c r="ERB72" s="66"/>
      <c r="ERC72" s="66"/>
      <c r="ERD72" s="66"/>
      <c r="ERE72" s="66"/>
      <c r="ERF72" s="66"/>
      <c r="ERG72" s="66"/>
      <c r="ERH72" s="66"/>
      <c r="ERI72" s="66"/>
      <c r="ERJ72" s="66"/>
      <c r="ERK72" s="66"/>
      <c r="ERL72" s="66"/>
      <c r="ERM72" s="66"/>
      <c r="ERN72" s="66"/>
      <c r="ERO72" s="66"/>
      <c r="ERP72" s="66"/>
      <c r="ERQ72" s="66"/>
      <c r="ERR72" s="66"/>
      <c r="ERS72" s="66"/>
      <c r="ERT72" s="66"/>
      <c r="ERU72" s="66"/>
      <c r="ERV72" s="66"/>
      <c r="ERW72" s="66"/>
      <c r="ERX72" s="66"/>
      <c r="ERY72" s="66"/>
      <c r="ERZ72" s="66"/>
      <c r="ESA72" s="66"/>
      <c r="ESC72" s="66"/>
      <c r="ESD72" s="66"/>
      <c r="ESE72" s="66"/>
      <c r="ESF72" s="66"/>
      <c r="ESG72" s="66"/>
      <c r="ESH72" s="66"/>
      <c r="ESI72" s="66"/>
      <c r="ESJ72" s="66"/>
      <c r="ESK72" s="66"/>
      <c r="ESL72" s="66"/>
      <c r="ESM72" s="66"/>
      <c r="ESN72" s="66"/>
      <c r="ESO72" s="66"/>
      <c r="ESR72" s="66"/>
      <c r="ESU72" s="66"/>
      <c r="ESX72" s="66"/>
      <c r="ETA72" s="66"/>
      <c r="ETD72" s="66"/>
      <c r="ETG72" s="66"/>
      <c r="ETP72" s="66"/>
      <c r="ETS72" s="66"/>
      <c r="ETV72" s="66"/>
      <c r="ETY72" s="66"/>
      <c r="EUH72" s="66"/>
      <c r="EUN72" s="66"/>
      <c r="EUQ72" s="66"/>
      <c r="EUT72" s="66"/>
      <c r="EUW72" s="66"/>
      <c r="EVC72" s="66"/>
      <c r="EVL72" s="66"/>
      <c r="EVN72" s="66"/>
      <c r="EVO72" s="66"/>
      <c r="EVQ72" s="66"/>
      <c r="EVT72" s="66"/>
      <c r="EVW72" s="66"/>
      <c r="EVZ72" s="66"/>
      <c r="EWC72" s="66"/>
      <c r="EWF72" s="66"/>
      <c r="EWH72" s="66"/>
      <c r="EWJ72" s="66"/>
      <c r="EWM72" s="66"/>
      <c r="EWP72" s="66"/>
      <c r="EWS72" s="66"/>
      <c r="EWV72" s="66"/>
      <c r="EWY72" s="66"/>
      <c r="EXB72" s="66"/>
      <c r="EXE72" s="66"/>
      <c r="EXG72" s="66"/>
      <c r="EXJ72" s="66"/>
      <c r="EXP72" s="66"/>
      <c r="EXV72" s="66"/>
      <c r="EXY72" s="66"/>
      <c r="EYA72" s="66"/>
      <c r="EYC72" s="66"/>
      <c r="EYD72" s="66"/>
      <c r="EYE72" s="66"/>
      <c r="EYF72" s="66"/>
      <c r="EYG72" s="66"/>
      <c r="EYH72" s="66"/>
      <c r="EYZ72" s="66"/>
      <c r="EZA72" s="66"/>
      <c r="EZD72" s="66"/>
      <c r="EZG72" s="66"/>
      <c r="EZI72" s="66"/>
      <c r="EZK72" s="66"/>
      <c r="EZN72" s="66"/>
      <c r="EZQ72" s="66"/>
      <c r="EZT72" s="66"/>
      <c r="EZX72" s="66"/>
      <c r="FAA72" s="66"/>
      <c r="FAD72" s="66"/>
      <c r="FAL72" s="66"/>
      <c r="FAX72" s="66"/>
      <c r="FAY72" s="66"/>
      <c r="FAZ72" s="66"/>
      <c r="FBA72" s="66"/>
      <c r="FBB72" s="66"/>
      <c r="FBC72" s="66"/>
      <c r="FBD72" s="66"/>
      <c r="FBE72" s="66"/>
      <c r="FBF72" s="66"/>
      <c r="FBG72" s="66"/>
      <c r="FBH72" s="66"/>
      <c r="FBI72" s="66"/>
      <c r="FBJ72" s="66"/>
      <c r="FBK72" s="66"/>
      <c r="FBL72" s="66"/>
      <c r="FBM72" s="66"/>
      <c r="FBN72" s="66"/>
      <c r="FBO72" s="66"/>
      <c r="FBP72" s="66"/>
      <c r="FBQ72" s="66"/>
      <c r="FBR72" s="66"/>
      <c r="FBS72" s="66"/>
      <c r="FBT72" s="66"/>
      <c r="FBU72" s="66"/>
      <c r="FBV72" s="66"/>
      <c r="FBW72" s="66"/>
      <c r="FBY72" s="66"/>
      <c r="FBZ72" s="66"/>
      <c r="FCA72" s="66"/>
      <c r="FCB72" s="66"/>
      <c r="FCC72" s="66"/>
      <c r="FCD72" s="66"/>
      <c r="FCE72" s="66"/>
      <c r="FCF72" s="66"/>
      <c r="FCG72" s="66"/>
      <c r="FCH72" s="66"/>
      <c r="FCI72" s="66"/>
      <c r="FCJ72" s="66"/>
      <c r="FCK72" s="66"/>
      <c r="FCN72" s="66"/>
      <c r="FCQ72" s="66"/>
      <c r="FCT72" s="66"/>
      <c r="FCW72" s="66"/>
      <c r="FCZ72" s="66"/>
      <c r="FDC72" s="66"/>
      <c r="FDL72" s="66"/>
      <c r="FDO72" s="66"/>
      <c r="FDR72" s="66"/>
      <c r="FDU72" s="66"/>
      <c r="FED72" s="66"/>
      <c r="FEJ72" s="66"/>
      <c r="FEM72" s="66"/>
      <c r="FEP72" s="66"/>
      <c r="FES72" s="66"/>
      <c r="FEY72" s="66"/>
      <c r="FFH72" s="66"/>
      <c r="FFJ72" s="66"/>
      <c r="FFK72" s="66"/>
      <c r="FFM72" s="66"/>
      <c r="FFP72" s="66"/>
      <c r="FFS72" s="66"/>
      <c r="FFV72" s="66"/>
      <c r="FFY72" s="66"/>
      <c r="FGB72" s="66"/>
      <c r="FGD72" s="66"/>
      <c r="FGF72" s="66"/>
      <c r="FGI72" s="66"/>
      <c r="FGL72" s="66"/>
      <c r="FGO72" s="66"/>
      <c r="FGR72" s="66"/>
      <c r="FGU72" s="66"/>
      <c r="FGX72" s="66"/>
      <c r="FHA72" s="66"/>
      <c r="FHC72" s="66"/>
      <c r="FHF72" s="66"/>
      <c r="FHL72" s="66"/>
      <c r="FHR72" s="66"/>
      <c r="FHU72" s="66"/>
      <c r="FHW72" s="66"/>
      <c r="FHY72" s="66"/>
      <c r="FHZ72" s="66"/>
      <c r="FIA72" s="66"/>
      <c r="FIB72" s="66"/>
      <c r="FIC72" s="66"/>
      <c r="FID72" s="66"/>
      <c r="FIV72" s="66"/>
      <c r="FIW72" s="66"/>
      <c r="FIZ72" s="66"/>
      <c r="FJC72" s="66"/>
      <c r="FJE72" s="66"/>
      <c r="FJG72" s="66"/>
      <c r="FJJ72" s="66"/>
      <c r="FJM72" s="66"/>
      <c r="FJP72" s="66"/>
      <c r="FJT72" s="66"/>
      <c r="FJW72" s="66"/>
      <c r="FJZ72" s="66"/>
      <c r="FKH72" s="66"/>
      <c r="FKT72" s="66"/>
      <c r="FKU72" s="66"/>
      <c r="FKV72" s="66"/>
      <c r="FKW72" s="66"/>
      <c r="FKX72" s="66"/>
      <c r="FKY72" s="66"/>
      <c r="FKZ72" s="66"/>
      <c r="FLA72" s="66"/>
      <c r="FLB72" s="66"/>
      <c r="FLC72" s="66"/>
      <c r="FLD72" s="66"/>
      <c r="FLE72" s="66"/>
      <c r="FLF72" s="66"/>
      <c r="FLG72" s="66"/>
      <c r="FLH72" s="66"/>
      <c r="FLI72" s="66"/>
      <c r="FLJ72" s="66"/>
      <c r="FLK72" s="66"/>
      <c r="FLL72" s="66"/>
      <c r="FLM72" s="66"/>
      <c r="FLN72" s="66"/>
      <c r="FLO72" s="66"/>
      <c r="FLP72" s="66"/>
      <c r="FLQ72" s="66"/>
      <c r="FLR72" s="66"/>
      <c r="FLS72" s="66"/>
      <c r="FLU72" s="66"/>
      <c r="FLV72" s="66"/>
      <c r="FLW72" s="66"/>
      <c r="FLX72" s="66"/>
      <c r="FLY72" s="66"/>
      <c r="FLZ72" s="66"/>
      <c r="FMA72" s="66"/>
      <c r="FMB72" s="66"/>
      <c r="FMC72" s="66"/>
      <c r="FMD72" s="66"/>
      <c r="FME72" s="66"/>
      <c r="FMF72" s="66"/>
      <c r="FMG72" s="66"/>
      <c r="FMJ72" s="66"/>
      <c r="FMM72" s="66"/>
      <c r="FMP72" s="66"/>
      <c r="FMS72" s="66"/>
      <c r="FMV72" s="66"/>
      <c r="FMY72" s="66"/>
      <c r="FNH72" s="66"/>
      <c r="FNK72" s="66"/>
      <c r="FNN72" s="66"/>
      <c r="FNQ72" s="66"/>
      <c r="FNZ72" s="66"/>
      <c r="FOF72" s="66"/>
      <c r="FOI72" s="66"/>
      <c r="FOL72" s="66"/>
      <c r="FOO72" s="66"/>
      <c r="FOU72" s="66"/>
      <c r="FPD72" s="66"/>
      <c r="FPF72" s="66"/>
      <c r="FPG72" s="66"/>
      <c r="FPI72" s="66"/>
      <c r="FPL72" s="66"/>
      <c r="FPO72" s="66"/>
      <c r="FPR72" s="66"/>
      <c r="FPU72" s="66"/>
      <c r="FPX72" s="66"/>
      <c r="FPZ72" s="66"/>
      <c r="FQB72" s="66"/>
      <c r="FQE72" s="66"/>
      <c r="FQH72" s="66"/>
      <c r="FQK72" s="66"/>
      <c r="FQN72" s="66"/>
      <c r="FQQ72" s="66"/>
      <c r="FQT72" s="66"/>
      <c r="FQW72" s="66"/>
      <c r="FQY72" s="66"/>
      <c r="FRB72" s="66"/>
      <c r="FRH72" s="66"/>
      <c r="FRN72" s="66"/>
      <c r="FRQ72" s="66"/>
      <c r="FRS72" s="66"/>
      <c r="FRU72" s="66"/>
      <c r="FRV72" s="66"/>
      <c r="FRW72" s="66"/>
      <c r="FRX72" s="66"/>
      <c r="FRY72" s="66"/>
      <c r="FRZ72" s="66"/>
      <c r="FSR72" s="66"/>
      <c r="FSS72" s="66"/>
      <c r="FSV72" s="66"/>
      <c r="FSY72" s="66"/>
      <c r="FTA72" s="66"/>
      <c r="FTC72" s="66"/>
      <c r="FTF72" s="66"/>
      <c r="FTI72" s="66"/>
      <c r="FTL72" s="66"/>
      <c r="FTP72" s="66"/>
      <c r="FTS72" s="66"/>
      <c r="FTV72" s="66"/>
      <c r="FUD72" s="66"/>
      <c r="FUP72" s="66"/>
      <c r="FUQ72" s="66"/>
      <c r="FUR72" s="66"/>
      <c r="FUS72" s="66"/>
      <c r="FUT72" s="66"/>
      <c r="FUU72" s="66"/>
      <c r="FUV72" s="66"/>
      <c r="FUW72" s="66"/>
      <c r="FUX72" s="66"/>
      <c r="FUY72" s="66"/>
      <c r="FUZ72" s="66"/>
      <c r="FVA72" s="66"/>
      <c r="FVB72" s="66"/>
      <c r="FVC72" s="66"/>
      <c r="FVD72" s="66"/>
      <c r="FVE72" s="66"/>
      <c r="FVF72" s="66"/>
      <c r="FVG72" s="66"/>
      <c r="FVH72" s="66"/>
      <c r="FVI72" s="66"/>
      <c r="FVJ72" s="66"/>
      <c r="FVK72" s="66"/>
      <c r="FVL72" s="66"/>
      <c r="FVM72" s="66"/>
      <c r="FVN72" s="66"/>
      <c r="FVO72" s="66"/>
      <c r="FVQ72" s="66"/>
      <c r="FVR72" s="66"/>
      <c r="FVS72" s="66"/>
      <c r="FVT72" s="66"/>
      <c r="FVU72" s="66"/>
      <c r="FVV72" s="66"/>
      <c r="FVW72" s="66"/>
      <c r="FVX72" s="66"/>
      <c r="FVY72" s="66"/>
      <c r="FVZ72" s="66"/>
      <c r="FWA72" s="66"/>
      <c r="FWB72" s="66"/>
      <c r="FWC72" s="66"/>
      <c r="FWF72" s="66"/>
      <c r="FWI72" s="66"/>
      <c r="FWL72" s="66"/>
      <c r="FWO72" s="66"/>
      <c r="FWR72" s="66"/>
      <c r="FWU72" s="66"/>
      <c r="FXD72" s="66"/>
      <c r="FXG72" s="66"/>
      <c r="FXJ72" s="66"/>
      <c r="FXM72" s="66"/>
      <c r="FXV72" s="66"/>
      <c r="FYB72" s="66"/>
      <c r="FYE72" s="66"/>
      <c r="FYH72" s="66"/>
      <c r="FYK72" s="66"/>
      <c r="FYQ72" s="66"/>
      <c r="FYZ72" s="66"/>
      <c r="FZB72" s="66"/>
      <c r="FZC72" s="66"/>
      <c r="FZE72" s="66"/>
      <c r="FZH72" s="66"/>
      <c r="FZK72" s="66"/>
      <c r="FZN72" s="66"/>
      <c r="FZQ72" s="66"/>
      <c r="FZT72" s="66"/>
      <c r="FZV72" s="66"/>
      <c r="FZX72" s="66"/>
      <c r="GAA72" s="66"/>
      <c r="GAD72" s="66"/>
      <c r="GAG72" s="66"/>
      <c r="GAJ72" s="66"/>
      <c r="GAM72" s="66"/>
      <c r="GAP72" s="66"/>
      <c r="GAS72" s="66"/>
      <c r="GAU72" s="66"/>
      <c r="GAX72" s="66"/>
      <c r="GBD72" s="66"/>
      <c r="GBJ72" s="66"/>
      <c r="GBM72" s="66"/>
      <c r="GBO72" s="66"/>
      <c r="GBQ72" s="66"/>
      <c r="GBR72" s="66"/>
      <c r="GBS72" s="66"/>
      <c r="GBT72" s="66"/>
      <c r="GBU72" s="66"/>
      <c r="GBV72" s="66"/>
      <c r="GCN72" s="66"/>
      <c r="GCO72" s="66"/>
      <c r="GCR72" s="66"/>
      <c r="GCU72" s="66"/>
      <c r="GCW72" s="66"/>
      <c r="GCY72" s="66"/>
      <c r="GDB72" s="66"/>
      <c r="GDE72" s="66"/>
      <c r="GDH72" s="66"/>
      <c r="GDL72" s="66"/>
      <c r="GDO72" s="66"/>
      <c r="GDR72" s="66"/>
      <c r="GDZ72" s="66"/>
      <c r="GEL72" s="66"/>
      <c r="GEM72" s="66"/>
      <c r="GEN72" s="66"/>
      <c r="GEO72" s="66"/>
      <c r="GEP72" s="66"/>
      <c r="GEQ72" s="66"/>
      <c r="GER72" s="66"/>
      <c r="GES72" s="66"/>
      <c r="GET72" s="66"/>
      <c r="GEU72" s="66"/>
      <c r="GEV72" s="66"/>
      <c r="GEW72" s="66"/>
      <c r="GEX72" s="66"/>
      <c r="GEY72" s="66"/>
      <c r="GEZ72" s="66"/>
      <c r="GFA72" s="66"/>
      <c r="GFB72" s="66"/>
      <c r="GFC72" s="66"/>
      <c r="GFD72" s="66"/>
      <c r="GFE72" s="66"/>
      <c r="GFF72" s="66"/>
      <c r="GFG72" s="66"/>
      <c r="GFH72" s="66"/>
      <c r="GFI72" s="66"/>
      <c r="GFJ72" s="66"/>
      <c r="GFK72" s="66"/>
      <c r="GFM72" s="66"/>
      <c r="GFN72" s="66"/>
      <c r="GFO72" s="66"/>
      <c r="GFP72" s="66"/>
      <c r="GFQ72" s="66"/>
      <c r="GFR72" s="66"/>
      <c r="GFS72" s="66"/>
      <c r="GFT72" s="66"/>
      <c r="GFU72" s="66"/>
      <c r="GFV72" s="66"/>
      <c r="GFW72" s="66"/>
      <c r="GFX72" s="66"/>
      <c r="GFY72" s="66"/>
      <c r="GGB72" s="66"/>
      <c r="GGE72" s="66"/>
      <c r="GGH72" s="66"/>
      <c r="GGK72" s="66"/>
      <c r="GGN72" s="66"/>
      <c r="GGQ72" s="66"/>
      <c r="GGZ72" s="66"/>
      <c r="GHC72" s="66"/>
      <c r="GHF72" s="66"/>
      <c r="GHI72" s="66"/>
      <c r="GHR72" s="66"/>
      <c r="GHX72" s="66"/>
      <c r="GIA72" s="66"/>
      <c r="GID72" s="66"/>
      <c r="GIG72" s="66"/>
      <c r="GIM72" s="66"/>
      <c r="GIV72" s="66"/>
      <c r="GIX72" s="66"/>
      <c r="GIY72" s="66"/>
      <c r="GJA72" s="66"/>
      <c r="GJD72" s="66"/>
      <c r="GJG72" s="66"/>
      <c r="GJJ72" s="66"/>
      <c r="GJM72" s="66"/>
      <c r="GJP72" s="66"/>
      <c r="GJR72" s="66"/>
      <c r="GJT72" s="66"/>
      <c r="GJW72" s="66"/>
      <c r="GJZ72" s="66"/>
      <c r="GKC72" s="66"/>
      <c r="GKF72" s="66"/>
      <c r="GKI72" s="66"/>
      <c r="GKL72" s="66"/>
      <c r="GKO72" s="66"/>
      <c r="GKQ72" s="66"/>
      <c r="GKT72" s="66"/>
      <c r="GKZ72" s="66"/>
      <c r="GLF72" s="66"/>
      <c r="GLI72" s="66"/>
      <c r="GLK72" s="66"/>
      <c r="GLM72" s="66"/>
      <c r="GLN72" s="66"/>
      <c r="GLO72" s="66"/>
      <c r="GLP72" s="66"/>
      <c r="GLQ72" s="66"/>
      <c r="GLR72" s="66"/>
      <c r="GMJ72" s="66"/>
      <c r="GMK72" s="66"/>
      <c r="GMN72" s="66"/>
      <c r="GMQ72" s="66"/>
      <c r="GMS72" s="66"/>
      <c r="GMU72" s="66"/>
      <c r="GMX72" s="66"/>
      <c r="GNA72" s="66"/>
      <c r="GND72" s="66"/>
      <c r="GNH72" s="66"/>
      <c r="GNK72" s="66"/>
      <c r="GNN72" s="66"/>
      <c r="GNV72" s="66"/>
      <c r="GOH72" s="66"/>
      <c r="GOI72" s="66"/>
      <c r="GOJ72" s="66"/>
      <c r="GOK72" s="66"/>
      <c r="GOL72" s="66"/>
      <c r="GOM72" s="66"/>
      <c r="GON72" s="66"/>
      <c r="GOO72" s="66"/>
      <c r="GOP72" s="66"/>
      <c r="GOQ72" s="66"/>
      <c r="GOR72" s="66"/>
      <c r="GOS72" s="66"/>
      <c r="GOT72" s="66"/>
      <c r="GOU72" s="66"/>
      <c r="GOV72" s="66"/>
      <c r="GOW72" s="66"/>
      <c r="GOX72" s="66"/>
      <c r="GOY72" s="66"/>
      <c r="GOZ72" s="66"/>
      <c r="GPA72" s="66"/>
      <c r="GPB72" s="66"/>
      <c r="GPC72" s="66"/>
      <c r="GPD72" s="66"/>
      <c r="GPE72" s="66"/>
      <c r="GPF72" s="66"/>
      <c r="GPG72" s="66"/>
      <c r="GPI72" s="66"/>
      <c r="GPJ72" s="66"/>
      <c r="GPK72" s="66"/>
      <c r="GPL72" s="66"/>
      <c r="GPM72" s="66"/>
      <c r="GPN72" s="66"/>
      <c r="GPO72" s="66"/>
      <c r="GPP72" s="66"/>
      <c r="GPQ72" s="66"/>
      <c r="GPR72" s="66"/>
      <c r="GPS72" s="66"/>
      <c r="GPT72" s="66"/>
      <c r="GPU72" s="66"/>
      <c r="GPX72" s="66"/>
      <c r="GQA72" s="66"/>
      <c r="GQD72" s="66"/>
      <c r="GQG72" s="66"/>
      <c r="GQJ72" s="66"/>
      <c r="GQM72" s="66"/>
      <c r="GQV72" s="66"/>
      <c r="GQY72" s="66"/>
      <c r="GRB72" s="66"/>
      <c r="GRE72" s="66"/>
      <c r="GRN72" s="66"/>
      <c r="GRT72" s="66"/>
      <c r="GRW72" s="66"/>
      <c r="GRZ72" s="66"/>
      <c r="GSC72" s="66"/>
      <c r="GSI72" s="66"/>
      <c r="GSR72" s="66"/>
      <c r="GST72" s="66"/>
      <c r="GSU72" s="66"/>
      <c r="GSW72" s="66"/>
      <c r="GSZ72" s="66"/>
      <c r="GTC72" s="66"/>
      <c r="GTF72" s="66"/>
      <c r="GTI72" s="66"/>
      <c r="GTL72" s="66"/>
      <c r="GTN72" s="66"/>
      <c r="GTP72" s="66"/>
      <c r="GTS72" s="66"/>
      <c r="GTV72" s="66"/>
      <c r="GTY72" s="66"/>
      <c r="GUB72" s="66"/>
      <c r="GUE72" s="66"/>
      <c r="GUH72" s="66"/>
      <c r="GUK72" s="66"/>
      <c r="GUM72" s="66"/>
      <c r="GUP72" s="66"/>
      <c r="GUV72" s="66"/>
      <c r="GVB72" s="66"/>
      <c r="GVE72" s="66"/>
      <c r="GVG72" s="66"/>
      <c r="GVI72" s="66"/>
      <c r="GVJ72" s="66"/>
      <c r="GVK72" s="66"/>
      <c r="GVL72" s="66"/>
      <c r="GVM72" s="66"/>
      <c r="GVN72" s="66"/>
      <c r="GWF72" s="66"/>
      <c r="GWG72" s="66"/>
      <c r="GWJ72" s="66"/>
      <c r="GWM72" s="66"/>
      <c r="GWO72" s="66"/>
      <c r="GWQ72" s="66"/>
      <c r="GWT72" s="66"/>
      <c r="GWW72" s="66"/>
      <c r="GWZ72" s="66"/>
      <c r="GXD72" s="66"/>
      <c r="GXG72" s="66"/>
      <c r="GXJ72" s="66"/>
      <c r="GXR72" s="66"/>
      <c r="GYD72" s="66"/>
      <c r="GYE72" s="66"/>
      <c r="GYF72" s="66"/>
      <c r="GYG72" s="66"/>
      <c r="GYH72" s="66"/>
      <c r="GYI72" s="66"/>
      <c r="GYJ72" s="66"/>
      <c r="GYK72" s="66"/>
      <c r="GYL72" s="66"/>
      <c r="GYM72" s="66"/>
      <c r="GYN72" s="66"/>
      <c r="GYO72" s="66"/>
      <c r="GYP72" s="66"/>
      <c r="GYQ72" s="66"/>
      <c r="GYR72" s="66"/>
      <c r="GYS72" s="66"/>
      <c r="GYT72" s="66"/>
      <c r="GYU72" s="66"/>
      <c r="GYV72" s="66"/>
      <c r="GYW72" s="66"/>
      <c r="GYX72" s="66"/>
      <c r="GYY72" s="66"/>
      <c r="GYZ72" s="66"/>
      <c r="GZA72" s="66"/>
      <c r="GZB72" s="66"/>
      <c r="GZC72" s="66"/>
      <c r="GZE72" s="66"/>
      <c r="GZF72" s="66"/>
      <c r="GZG72" s="66"/>
      <c r="GZH72" s="66"/>
      <c r="GZI72" s="66"/>
      <c r="GZJ72" s="66"/>
      <c r="GZK72" s="66"/>
      <c r="GZL72" s="66"/>
      <c r="GZM72" s="66"/>
      <c r="GZN72" s="66"/>
      <c r="GZO72" s="66"/>
      <c r="GZP72" s="66"/>
      <c r="GZQ72" s="66"/>
      <c r="GZT72" s="66"/>
      <c r="GZW72" s="66"/>
      <c r="GZZ72" s="66"/>
      <c r="HAC72" s="66"/>
      <c r="HAF72" s="66"/>
      <c r="HAI72" s="66"/>
      <c r="HAR72" s="66"/>
      <c r="HAU72" s="66"/>
      <c r="HAX72" s="66"/>
      <c r="HBA72" s="66"/>
      <c r="HBJ72" s="66"/>
      <c r="HBP72" s="66"/>
      <c r="HBS72" s="66"/>
      <c r="HBV72" s="66"/>
      <c r="HBY72" s="66"/>
      <c r="HCE72" s="66"/>
      <c r="HCN72" s="66"/>
      <c r="HCP72" s="66"/>
      <c r="HCQ72" s="66"/>
      <c r="HCS72" s="66"/>
      <c r="HCV72" s="66"/>
      <c r="HCY72" s="66"/>
      <c r="HDB72" s="66"/>
      <c r="HDE72" s="66"/>
      <c r="HDH72" s="66"/>
      <c r="HDJ72" s="66"/>
      <c r="HDL72" s="66"/>
      <c r="HDO72" s="66"/>
      <c r="HDR72" s="66"/>
      <c r="HDU72" s="66"/>
      <c r="HDX72" s="66"/>
      <c r="HEA72" s="66"/>
      <c r="HED72" s="66"/>
      <c r="HEG72" s="66"/>
      <c r="HEI72" s="66"/>
      <c r="HEL72" s="66"/>
      <c r="HER72" s="66"/>
      <c r="HEX72" s="66"/>
      <c r="HFA72" s="66"/>
      <c r="HFC72" s="66"/>
      <c r="HFE72" s="66"/>
      <c r="HFF72" s="66"/>
      <c r="HFG72" s="66"/>
      <c r="HFH72" s="66"/>
      <c r="HFI72" s="66"/>
      <c r="HFJ72" s="66"/>
      <c r="HGB72" s="66"/>
      <c r="HGC72" s="66"/>
      <c r="HGF72" s="66"/>
      <c r="HGI72" s="66"/>
      <c r="HGK72" s="66"/>
      <c r="HGM72" s="66"/>
      <c r="HGP72" s="66"/>
      <c r="HGS72" s="66"/>
      <c r="HGV72" s="66"/>
      <c r="HGZ72" s="66"/>
      <c r="HHC72" s="66"/>
      <c r="HHF72" s="66"/>
      <c r="HHN72" s="66"/>
      <c r="HHZ72" s="66"/>
      <c r="HIA72" s="66"/>
      <c r="HIB72" s="66"/>
      <c r="HIC72" s="66"/>
      <c r="HID72" s="66"/>
      <c r="HIE72" s="66"/>
      <c r="HIF72" s="66"/>
      <c r="HIG72" s="66"/>
      <c r="HIH72" s="66"/>
      <c r="HII72" s="66"/>
      <c r="HIJ72" s="66"/>
      <c r="HIK72" s="66"/>
      <c r="HIL72" s="66"/>
      <c r="HIM72" s="66"/>
      <c r="HIN72" s="66"/>
      <c r="HIO72" s="66"/>
      <c r="HIP72" s="66"/>
      <c r="HIQ72" s="66"/>
      <c r="HIR72" s="66"/>
      <c r="HIS72" s="66"/>
      <c r="HIT72" s="66"/>
      <c r="HIU72" s="66"/>
      <c r="HIV72" s="66"/>
      <c r="HIW72" s="66"/>
      <c r="HIX72" s="66"/>
      <c r="HIY72" s="66"/>
      <c r="HJA72" s="66"/>
      <c r="HJB72" s="66"/>
      <c r="HJC72" s="66"/>
      <c r="HJD72" s="66"/>
      <c r="HJE72" s="66"/>
      <c r="HJF72" s="66"/>
      <c r="HJG72" s="66"/>
      <c r="HJH72" s="66"/>
      <c r="HJI72" s="66"/>
      <c r="HJJ72" s="66"/>
      <c r="HJK72" s="66"/>
      <c r="HJL72" s="66"/>
      <c r="HJM72" s="66"/>
      <c r="HJP72" s="66"/>
      <c r="HJS72" s="66"/>
      <c r="HJV72" s="66"/>
      <c r="HJY72" s="66"/>
      <c r="HKB72" s="66"/>
      <c r="HKE72" s="66"/>
      <c r="HKN72" s="66"/>
      <c r="HKQ72" s="66"/>
      <c r="HKT72" s="66"/>
      <c r="HKW72" s="66"/>
      <c r="HLF72" s="66"/>
      <c r="HLL72" s="66"/>
      <c r="HLO72" s="66"/>
      <c r="HLR72" s="66"/>
      <c r="HLU72" s="66"/>
      <c r="HMA72" s="66"/>
      <c r="HMJ72" s="66"/>
      <c r="HML72" s="66"/>
      <c r="HMM72" s="66"/>
      <c r="HMO72" s="66"/>
      <c r="HMR72" s="66"/>
      <c r="HMU72" s="66"/>
      <c r="HMX72" s="66"/>
      <c r="HNA72" s="66"/>
      <c r="HND72" s="66"/>
      <c r="HNF72" s="66"/>
      <c r="HNH72" s="66"/>
      <c r="HNK72" s="66"/>
      <c r="HNN72" s="66"/>
      <c r="HNQ72" s="66"/>
      <c r="HNT72" s="66"/>
      <c r="HNW72" s="66"/>
      <c r="HNZ72" s="66"/>
      <c r="HOC72" s="66"/>
      <c r="HOE72" s="66"/>
      <c r="HOH72" s="66"/>
      <c r="HON72" s="66"/>
      <c r="HOT72" s="66"/>
      <c r="HOW72" s="66"/>
      <c r="HOY72" s="66"/>
      <c r="HPA72" s="66"/>
      <c r="HPB72" s="66"/>
      <c r="HPC72" s="66"/>
      <c r="HPD72" s="66"/>
      <c r="HPE72" s="66"/>
      <c r="HPF72" s="66"/>
      <c r="HPX72" s="66"/>
      <c r="HPY72" s="66"/>
      <c r="HQB72" s="66"/>
      <c r="HQE72" s="66"/>
      <c r="HQG72" s="66"/>
      <c r="HQI72" s="66"/>
      <c r="HQL72" s="66"/>
      <c r="HQO72" s="66"/>
      <c r="HQR72" s="66"/>
      <c r="HQV72" s="66"/>
      <c r="HQY72" s="66"/>
      <c r="HRB72" s="66"/>
      <c r="HRJ72" s="66"/>
      <c r="HRV72" s="66"/>
      <c r="HRW72" s="66"/>
      <c r="HRX72" s="66"/>
      <c r="HRY72" s="66"/>
      <c r="HRZ72" s="66"/>
      <c r="HSA72" s="66"/>
      <c r="HSB72" s="66"/>
      <c r="HSC72" s="66"/>
      <c r="HSD72" s="66"/>
      <c r="HSE72" s="66"/>
      <c r="HSF72" s="66"/>
      <c r="HSG72" s="66"/>
      <c r="HSH72" s="66"/>
      <c r="HSI72" s="66"/>
      <c r="HSJ72" s="66"/>
      <c r="HSK72" s="66"/>
      <c r="HSL72" s="66"/>
      <c r="HSM72" s="66"/>
      <c r="HSN72" s="66"/>
      <c r="HSO72" s="66"/>
      <c r="HSP72" s="66"/>
      <c r="HSQ72" s="66"/>
      <c r="HSR72" s="66"/>
      <c r="HSS72" s="66"/>
      <c r="HST72" s="66"/>
      <c r="HSU72" s="66"/>
      <c r="HSW72" s="66"/>
      <c r="HSX72" s="66"/>
      <c r="HSY72" s="66"/>
      <c r="HSZ72" s="66"/>
      <c r="HTA72" s="66"/>
      <c r="HTB72" s="66"/>
      <c r="HTC72" s="66"/>
      <c r="HTD72" s="66"/>
      <c r="HTE72" s="66"/>
      <c r="HTF72" s="66"/>
      <c r="HTG72" s="66"/>
      <c r="HTH72" s="66"/>
      <c r="HTI72" s="66"/>
      <c r="HTL72" s="66"/>
      <c r="HTO72" s="66"/>
      <c r="HTR72" s="66"/>
      <c r="HTU72" s="66"/>
      <c r="HTX72" s="66"/>
      <c r="HUA72" s="66"/>
      <c r="HUJ72" s="66"/>
      <c r="HUM72" s="66"/>
      <c r="HUP72" s="66"/>
      <c r="HUS72" s="66"/>
      <c r="HVB72" s="66"/>
      <c r="HVH72" s="66"/>
      <c r="HVK72" s="66"/>
      <c r="HVN72" s="66"/>
      <c r="HVQ72" s="66"/>
      <c r="HVW72" s="66"/>
      <c r="HWF72" s="66"/>
      <c r="HWH72" s="66"/>
      <c r="HWI72" s="66"/>
      <c r="HWK72" s="66"/>
      <c r="HWN72" s="66"/>
      <c r="HWQ72" s="66"/>
      <c r="HWT72" s="66"/>
      <c r="HWW72" s="66"/>
      <c r="HWZ72" s="66"/>
      <c r="HXB72" s="66"/>
      <c r="HXD72" s="66"/>
      <c r="HXG72" s="66"/>
      <c r="HXJ72" s="66"/>
      <c r="HXM72" s="66"/>
      <c r="HXP72" s="66"/>
      <c r="HXS72" s="66"/>
      <c r="HXV72" s="66"/>
      <c r="HXY72" s="66"/>
      <c r="HYA72" s="66"/>
      <c r="HYD72" s="66"/>
      <c r="HYJ72" s="66"/>
      <c r="HYP72" s="66"/>
      <c r="HYS72" s="66"/>
      <c r="HYU72" s="66"/>
      <c r="HYW72" s="66"/>
      <c r="HYX72" s="66"/>
      <c r="HYY72" s="66"/>
      <c r="HYZ72" s="66"/>
      <c r="HZA72" s="66"/>
      <c r="HZB72" s="66"/>
      <c r="HZT72" s="66"/>
      <c r="HZU72" s="66"/>
      <c r="HZX72" s="66"/>
      <c r="IAA72" s="66"/>
      <c r="IAC72" s="66"/>
      <c r="IAE72" s="66"/>
      <c r="IAH72" s="66"/>
      <c r="IAK72" s="66"/>
      <c r="IAN72" s="66"/>
      <c r="IAR72" s="66"/>
      <c r="IAU72" s="66"/>
      <c r="IAX72" s="66"/>
      <c r="IBF72" s="66"/>
      <c r="IBR72" s="66"/>
      <c r="IBS72" s="66"/>
      <c r="IBT72" s="66"/>
      <c r="IBU72" s="66"/>
      <c r="IBV72" s="66"/>
      <c r="IBW72" s="66"/>
      <c r="IBX72" s="66"/>
      <c r="IBY72" s="66"/>
      <c r="IBZ72" s="66"/>
      <c r="ICA72" s="66"/>
      <c r="ICB72" s="66"/>
      <c r="ICC72" s="66"/>
      <c r="ICD72" s="66"/>
      <c r="ICE72" s="66"/>
      <c r="ICF72" s="66"/>
      <c r="ICG72" s="66"/>
      <c r="ICH72" s="66"/>
      <c r="ICI72" s="66"/>
      <c r="ICJ72" s="66"/>
      <c r="ICK72" s="66"/>
      <c r="ICL72" s="66"/>
      <c r="ICM72" s="66"/>
      <c r="ICN72" s="66"/>
      <c r="ICO72" s="66"/>
      <c r="ICP72" s="66"/>
      <c r="ICQ72" s="66"/>
      <c r="ICS72" s="66"/>
      <c r="ICT72" s="66"/>
      <c r="ICU72" s="66"/>
      <c r="ICV72" s="66"/>
      <c r="ICW72" s="66"/>
      <c r="ICX72" s="66"/>
      <c r="ICY72" s="66"/>
      <c r="ICZ72" s="66"/>
      <c r="IDA72" s="66"/>
      <c r="IDB72" s="66"/>
      <c r="IDC72" s="66"/>
      <c r="IDD72" s="66"/>
      <c r="IDE72" s="66"/>
      <c r="IDH72" s="66"/>
      <c r="IDK72" s="66"/>
      <c r="IDN72" s="66"/>
      <c r="IDQ72" s="66"/>
      <c r="IDT72" s="66"/>
      <c r="IDW72" s="66"/>
      <c r="IEF72" s="66"/>
      <c r="IEI72" s="66"/>
      <c r="IEL72" s="66"/>
      <c r="IEO72" s="66"/>
      <c r="IEX72" s="66"/>
      <c r="IFD72" s="66"/>
      <c r="IFG72" s="66"/>
      <c r="IFJ72" s="66"/>
      <c r="IFM72" s="66"/>
      <c r="IFS72" s="66"/>
      <c r="IGB72" s="66"/>
      <c r="IGD72" s="66"/>
      <c r="IGE72" s="66"/>
      <c r="IGG72" s="66"/>
      <c r="IGJ72" s="66"/>
      <c r="IGM72" s="66"/>
      <c r="IGP72" s="66"/>
      <c r="IGS72" s="66"/>
      <c r="IGV72" s="66"/>
      <c r="IGX72" s="66"/>
      <c r="IGZ72" s="66"/>
      <c r="IHC72" s="66"/>
      <c r="IHF72" s="66"/>
      <c r="IHI72" s="66"/>
      <c r="IHL72" s="66"/>
      <c r="IHO72" s="66"/>
      <c r="IHR72" s="66"/>
      <c r="IHU72" s="66"/>
      <c r="IHW72" s="66"/>
      <c r="IHZ72" s="66"/>
      <c r="IIF72" s="66"/>
      <c r="IIL72" s="66"/>
      <c r="IIO72" s="66"/>
      <c r="IIQ72" s="66"/>
      <c r="IIS72" s="66"/>
      <c r="IIT72" s="66"/>
      <c r="IIU72" s="66"/>
      <c r="IIV72" s="66"/>
      <c r="IIW72" s="66"/>
      <c r="IIX72" s="66"/>
      <c r="IJP72" s="66"/>
      <c r="IJQ72" s="66"/>
      <c r="IJT72" s="66"/>
      <c r="IJW72" s="66"/>
      <c r="IJY72" s="66"/>
      <c r="IKA72" s="66"/>
      <c r="IKD72" s="66"/>
      <c r="IKG72" s="66"/>
      <c r="IKJ72" s="66"/>
      <c r="IKN72" s="66"/>
      <c r="IKQ72" s="66"/>
      <c r="IKT72" s="66"/>
      <c r="ILB72" s="66"/>
      <c r="ILN72" s="66"/>
      <c r="ILO72" s="66"/>
      <c r="ILP72" s="66"/>
      <c r="ILQ72" s="66"/>
      <c r="ILR72" s="66"/>
      <c r="ILS72" s="66"/>
      <c r="ILT72" s="66"/>
      <c r="ILU72" s="66"/>
      <c r="ILV72" s="66"/>
      <c r="ILW72" s="66"/>
      <c r="ILX72" s="66"/>
      <c r="ILY72" s="66"/>
      <c r="ILZ72" s="66"/>
      <c r="IMA72" s="66"/>
      <c r="IMB72" s="66"/>
      <c r="IMC72" s="66"/>
      <c r="IMD72" s="66"/>
      <c r="IME72" s="66"/>
      <c r="IMF72" s="66"/>
      <c r="IMG72" s="66"/>
      <c r="IMH72" s="66"/>
      <c r="IMI72" s="66"/>
      <c r="IMJ72" s="66"/>
      <c r="IMK72" s="66"/>
      <c r="IML72" s="66"/>
      <c r="IMM72" s="66"/>
      <c r="IMO72" s="66"/>
      <c r="IMP72" s="66"/>
      <c r="IMQ72" s="66"/>
      <c r="IMR72" s="66"/>
      <c r="IMS72" s="66"/>
      <c r="IMT72" s="66"/>
      <c r="IMU72" s="66"/>
      <c r="IMV72" s="66"/>
      <c r="IMW72" s="66"/>
      <c r="IMX72" s="66"/>
      <c r="IMY72" s="66"/>
      <c r="IMZ72" s="66"/>
      <c r="INA72" s="66"/>
      <c r="IND72" s="66"/>
      <c r="ING72" s="66"/>
      <c r="INJ72" s="66"/>
      <c r="INM72" s="66"/>
      <c r="INP72" s="66"/>
      <c r="INS72" s="66"/>
      <c r="IOB72" s="66"/>
      <c r="IOE72" s="66"/>
      <c r="IOH72" s="66"/>
      <c r="IOK72" s="66"/>
      <c r="IOT72" s="66"/>
      <c r="IOZ72" s="66"/>
      <c r="IPC72" s="66"/>
      <c r="IPF72" s="66"/>
      <c r="IPI72" s="66"/>
      <c r="IPO72" s="66"/>
      <c r="IPX72" s="66"/>
      <c r="IPZ72" s="66"/>
      <c r="IQA72" s="66"/>
      <c r="IQC72" s="66"/>
      <c r="IQF72" s="66"/>
      <c r="IQI72" s="66"/>
      <c r="IQL72" s="66"/>
      <c r="IQO72" s="66"/>
      <c r="IQR72" s="66"/>
      <c r="IQT72" s="66"/>
      <c r="IQV72" s="66"/>
      <c r="IQY72" s="66"/>
      <c r="IRB72" s="66"/>
      <c r="IRE72" s="66"/>
      <c r="IRH72" s="66"/>
      <c r="IRK72" s="66"/>
      <c r="IRN72" s="66"/>
      <c r="IRQ72" s="66"/>
      <c r="IRS72" s="66"/>
      <c r="IRV72" s="66"/>
      <c r="ISB72" s="66"/>
      <c r="ISH72" s="66"/>
      <c r="ISK72" s="66"/>
      <c r="ISM72" s="66"/>
      <c r="ISO72" s="66"/>
      <c r="ISP72" s="66"/>
      <c r="ISQ72" s="66"/>
      <c r="ISR72" s="66"/>
      <c r="ISS72" s="66"/>
      <c r="IST72" s="66"/>
      <c r="ITL72" s="66"/>
      <c r="ITM72" s="66"/>
      <c r="ITP72" s="66"/>
      <c r="ITS72" s="66"/>
      <c r="ITU72" s="66"/>
      <c r="ITW72" s="66"/>
      <c r="ITZ72" s="66"/>
      <c r="IUC72" s="66"/>
      <c r="IUF72" s="66"/>
      <c r="IUJ72" s="66"/>
      <c r="IUM72" s="66"/>
      <c r="IUP72" s="66"/>
      <c r="IUX72" s="66"/>
      <c r="IVJ72" s="66"/>
      <c r="IVK72" s="66"/>
      <c r="IVL72" s="66"/>
      <c r="IVM72" s="66"/>
      <c r="IVN72" s="66"/>
      <c r="IVO72" s="66"/>
      <c r="IVP72" s="66"/>
      <c r="IVQ72" s="66"/>
      <c r="IVR72" s="66"/>
      <c r="IVS72" s="66"/>
      <c r="IVT72" s="66"/>
      <c r="IVU72" s="66"/>
      <c r="IVV72" s="66"/>
      <c r="IVW72" s="66"/>
      <c r="IVX72" s="66"/>
      <c r="IVY72" s="66"/>
      <c r="IVZ72" s="66"/>
      <c r="IWA72" s="66"/>
      <c r="IWB72" s="66"/>
      <c r="IWC72" s="66"/>
      <c r="IWD72" s="66"/>
      <c r="IWE72" s="66"/>
      <c r="IWF72" s="66"/>
      <c r="IWG72" s="66"/>
      <c r="IWH72" s="66"/>
      <c r="IWI72" s="66"/>
      <c r="IWK72" s="66"/>
      <c r="IWL72" s="66"/>
      <c r="IWM72" s="66"/>
      <c r="IWN72" s="66"/>
      <c r="IWO72" s="66"/>
      <c r="IWP72" s="66"/>
      <c r="IWQ72" s="66"/>
      <c r="IWR72" s="66"/>
      <c r="IWS72" s="66"/>
      <c r="IWT72" s="66"/>
      <c r="IWU72" s="66"/>
      <c r="IWV72" s="66"/>
      <c r="IWW72" s="66"/>
      <c r="IWZ72" s="66"/>
      <c r="IXC72" s="66"/>
      <c r="IXF72" s="66"/>
      <c r="IXI72" s="66"/>
      <c r="IXL72" s="66"/>
      <c r="IXO72" s="66"/>
      <c r="IXX72" s="66"/>
      <c r="IYA72" s="66"/>
      <c r="IYD72" s="66"/>
      <c r="IYG72" s="66"/>
      <c r="IYP72" s="66"/>
      <c r="IYV72" s="66"/>
      <c r="IYY72" s="66"/>
      <c r="IZB72" s="66"/>
      <c r="IZE72" s="66"/>
      <c r="IZK72" s="66"/>
      <c r="IZT72" s="66"/>
      <c r="IZV72" s="66"/>
      <c r="IZW72" s="66"/>
      <c r="IZY72" s="66"/>
      <c r="JAB72" s="66"/>
      <c r="JAE72" s="66"/>
      <c r="JAH72" s="66"/>
      <c r="JAK72" s="66"/>
      <c r="JAN72" s="66"/>
      <c r="JAP72" s="66"/>
      <c r="JAR72" s="66"/>
      <c r="JAU72" s="66"/>
      <c r="JAX72" s="66"/>
      <c r="JBA72" s="66"/>
      <c r="JBD72" s="66"/>
      <c r="JBG72" s="66"/>
      <c r="JBJ72" s="66"/>
      <c r="JBM72" s="66"/>
      <c r="JBO72" s="66"/>
      <c r="JBR72" s="66"/>
      <c r="JBX72" s="66"/>
      <c r="JCD72" s="66"/>
      <c r="JCG72" s="66"/>
      <c r="JCI72" s="66"/>
      <c r="JCK72" s="66"/>
      <c r="JCL72" s="66"/>
      <c r="JCM72" s="66"/>
      <c r="JCN72" s="66"/>
      <c r="JCO72" s="66"/>
      <c r="JCP72" s="66"/>
      <c r="JDH72" s="66"/>
      <c r="JDI72" s="66"/>
      <c r="JDL72" s="66"/>
      <c r="JDO72" s="66"/>
      <c r="JDQ72" s="66"/>
      <c r="JDS72" s="66"/>
      <c r="JDV72" s="66"/>
      <c r="JDY72" s="66"/>
      <c r="JEB72" s="66"/>
      <c r="JEF72" s="66"/>
      <c r="JEI72" s="66"/>
      <c r="JEL72" s="66"/>
      <c r="JET72" s="66"/>
      <c r="JFF72" s="66"/>
      <c r="JFG72" s="66"/>
      <c r="JFH72" s="66"/>
      <c r="JFI72" s="66"/>
      <c r="JFJ72" s="66"/>
      <c r="JFK72" s="66"/>
      <c r="JFL72" s="66"/>
      <c r="JFM72" s="66"/>
      <c r="JFN72" s="66"/>
      <c r="JFO72" s="66"/>
      <c r="JFP72" s="66"/>
      <c r="JFQ72" s="66"/>
      <c r="JFR72" s="66"/>
      <c r="JFS72" s="66"/>
      <c r="JFT72" s="66"/>
      <c r="JFU72" s="66"/>
      <c r="JFV72" s="66"/>
      <c r="JFW72" s="66"/>
      <c r="JFX72" s="66"/>
      <c r="JFY72" s="66"/>
      <c r="JFZ72" s="66"/>
      <c r="JGA72" s="66"/>
      <c r="JGB72" s="66"/>
      <c r="JGC72" s="66"/>
      <c r="JGD72" s="66"/>
      <c r="JGE72" s="66"/>
      <c r="JGG72" s="66"/>
      <c r="JGH72" s="66"/>
      <c r="JGI72" s="66"/>
      <c r="JGJ72" s="66"/>
      <c r="JGK72" s="66"/>
      <c r="JGL72" s="66"/>
      <c r="JGM72" s="66"/>
      <c r="JGN72" s="66"/>
      <c r="JGO72" s="66"/>
      <c r="JGP72" s="66"/>
      <c r="JGQ72" s="66"/>
      <c r="JGR72" s="66"/>
      <c r="JGS72" s="66"/>
      <c r="JGV72" s="66"/>
      <c r="JGY72" s="66"/>
      <c r="JHB72" s="66"/>
      <c r="JHE72" s="66"/>
      <c r="JHH72" s="66"/>
      <c r="JHK72" s="66"/>
      <c r="JHT72" s="66"/>
      <c r="JHW72" s="66"/>
      <c r="JHZ72" s="66"/>
      <c r="JIC72" s="66"/>
      <c r="JIL72" s="66"/>
      <c r="JIR72" s="66"/>
      <c r="JIU72" s="66"/>
      <c r="JIX72" s="66"/>
      <c r="JJA72" s="66"/>
      <c r="JJG72" s="66"/>
      <c r="JJP72" s="66"/>
      <c r="JJR72" s="66"/>
      <c r="JJS72" s="66"/>
      <c r="JJU72" s="66"/>
      <c r="JJX72" s="66"/>
      <c r="JKA72" s="66"/>
      <c r="JKD72" s="66"/>
      <c r="JKG72" s="66"/>
      <c r="JKJ72" s="66"/>
      <c r="JKL72" s="66"/>
      <c r="JKN72" s="66"/>
      <c r="JKQ72" s="66"/>
      <c r="JKT72" s="66"/>
      <c r="JKW72" s="66"/>
      <c r="JKZ72" s="66"/>
      <c r="JLC72" s="66"/>
      <c r="JLF72" s="66"/>
      <c r="JLI72" s="66"/>
      <c r="JLK72" s="66"/>
      <c r="JLN72" s="66"/>
      <c r="JLT72" s="66"/>
      <c r="JLZ72" s="66"/>
      <c r="JMC72" s="66"/>
      <c r="JME72" s="66"/>
      <c r="JMG72" s="66"/>
      <c r="JMH72" s="66"/>
      <c r="JMI72" s="66"/>
      <c r="JMJ72" s="66"/>
      <c r="JMK72" s="66"/>
      <c r="JML72" s="66"/>
      <c r="JND72" s="66"/>
      <c r="JNE72" s="66"/>
      <c r="JNH72" s="66"/>
      <c r="JNK72" s="66"/>
      <c r="JNM72" s="66"/>
      <c r="JNO72" s="66"/>
      <c r="JNR72" s="66"/>
      <c r="JNU72" s="66"/>
      <c r="JNX72" s="66"/>
      <c r="JOB72" s="66"/>
      <c r="JOE72" s="66"/>
      <c r="JOH72" s="66"/>
      <c r="JOP72" s="66"/>
      <c r="JPB72" s="66"/>
      <c r="JPC72" s="66"/>
      <c r="JPD72" s="66"/>
      <c r="JPE72" s="66"/>
      <c r="JPF72" s="66"/>
      <c r="JPG72" s="66"/>
      <c r="JPH72" s="66"/>
      <c r="JPI72" s="66"/>
      <c r="JPJ72" s="66"/>
      <c r="JPK72" s="66"/>
      <c r="JPL72" s="66"/>
      <c r="JPM72" s="66"/>
      <c r="JPN72" s="66"/>
      <c r="JPO72" s="66"/>
      <c r="JPP72" s="66"/>
      <c r="JPQ72" s="66"/>
      <c r="JPR72" s="66"/>
      <c r="JPS72" s="66"/>
      <c r="JPT72" s="66"/>
      <c r="JPU72" s="66"/>
      <c r="JPV72" s="66"/>
      <c r="JPW72" s="66"/>
      <c r="JPX72" s="66"/>
      <c r="JPY72" s="66"/>
      <c r="JPZ72" s="66"/>
      <c r="JQA72" s="66"/>
      <c r="JQC72" s="66"/>
      <c r="JQD72" s="66"/>
      <c r="JQE72" s="66"/>
      <c r="JQF72" s="66"/>
      <c r="JQG72" s="66"/>
      <c r="JQH72" s="66"/>
      <c r="JQI72" s="66"/>
      <c r="JQJ72" s="66"/>
      <c r="JQK72" s="66"/>
      <c r="JQL72" s="66"/>
      <c r="JQM72" s="66"/>
      <c r="JQN72" s="66"/>
      <c r="JQO72" s="66"/>
      <c r="JQR72" s="66"/>
      <c r="JQU72" s="66"/>
      <c r="JQX72" s="66"/>
      <c r="JRA72" s="66"/>
      <c r="JRD72" s="66"/>
      <c r="JRG72" s="66"/>
      <c r="JRP72" s="66"/>
      <c r="JRS72" s="66"/>
      <c r="JRV72" s="66"/>
      <c r="JRY72" s="66"/>
      <c r="JSH72" s="66"/>
      <c r="JSN72" s="66"/>
      <c r="JSQ72" s="66"/>
      <c r="JST72" s="66"/>
      <c r="JSW72" s="66"/>
      <c r="JTC72" s="66"/>
      <c r="JTL72" s="66"/>
      <c r="JTN72" s="66"/>
      <c r="JTO72" s="66"/>
      <c r="JTQ72" s="66"/>
      <c r="JTT72" s="66"/>
      <c r="JTW72" s="66"/>
      <c r="JTZ72" s="66"/>
      <c r="JUC72" s="66"/>
      <c r="JUF72" s="66"/>
      <c r="JUH72" s="66"/>
      <c r="JUJ72" s="66"/>
      <c r="JUM72" s="66"/>
      <c r="JUP72" s="66"/>
      <c r="JUS72" s="66"/>
      <c r="JUV72" s="66"/>
      <c r="JUY72" s="66"/>
      <c r="JVB72" s="66"/>
      <c r="JVE72" s="66"/>
      <c r="JVG72" s="66"/>
      <c r="JVJ72" s="66"/>
      <c r="JVP72" s="66"/>
      <c r="JVV72" s="66"/>
      <c r="JVY72" s="66"/>
      <c r="JWA72" s="66"/>
      <c r="JWC72" s="66"/>
      <c r="JWD72" s="66"/>
      <c r="JWE72" s="66"/>
      <c r="JWF72" s="66"/>
      <c r="JWG72" s="66"/>
      <c r="JWH72" s="66"/>
      <c r="JWZ72" s="66"/>
      <c r="JXA72" s="66"/>
      <c r="JXD72" s="66"/>
      <c r="JXG72" s="66"/>
      <c r="JXI72" s="66"/>
      <c r="JXK72" s="66"/>
      <c r="JXN72" s="66"/>
      <c r="JXQ72" s="66"/>
      <c r="JXT72" s="66"/>
      <c r="JXX72" s="66"/>
      <c r="JYA72" s="66"/>
      <c r="JYD72" s="66"/>
      <c r="JYL72" s="66"/>
      <c r="JYX72" s="66"/>
      <c r="JYY72" s="66"/>
      <c r="JYZ72" s="66"/>
      <c r="JZA72" s="66"/>
      <c r="JZB72" s="66"/>
      <c r="JZC72" s="66"/>
      <c r="JZD72" s="66"/>
      <c r="JZE72" s="66"/>
      <c r="JZF72" s="66"/>
      <c r="JZG72" s="66"/>
      <c r="JZH72" s="66"/>
      <c r="JZI72" s="66"/>
      <c r="JZJ72" s="66"/>
      <c r="JZK72" s="66"/>
      <c r="JZL72" s="66"/>
      <c r="JZM72" s="66"/>
      <c r="JZN72" s="66"/>
      <c r="JZO72" s="66"/>
      <c r="JZP72" s="66"/>
      <c r="JZQ72" s="66"/>
      <c r="JZR72" s="66"/>
      <c r="JZS72" s="66"/>
      <c r="JZT72" s="66"/>
      <c r="JZU72" s="66"/>
      <c r="JZV72" s="66"/>
      <c r="JZW72" s="66"/>
      <c r="JZY72" s="66"/>
      <c r="JZZ72" s="66"/>
      <c r="KAA72" s="66"/>
      <c r="KAB72" s="66"/>
      <c r="KAC72" s="66"/>
      <c r="KAD72" s="66"/>
      <c r="KAE72" s="66"/>
      <c r="KAF72" s="66"/>
      <c r="KAG72" s="66"/>
      <c r="KAH72" s="66"/>
      <c r="KAI72" s="66"/>
      <c r="KAJ72" s="66"/>
      <c r="KAK72" s="66"/>
      <c r="KAN72" s="66"/>
      <c r="KAQ72" s="66"/>
      <c r="KAT72" s="66"/>
      <c r="KAW72" s="66"/>
      <c r="KAZ72" s="66"/>
      <c r="KBC72" s="66"/>
      <c r="KBL72" s="66"/>
      <c r="KBO72" s="66"/>
      <c r="KBR72" s="66"/>
      <c r="KBU72" s="66"/>
      <c r="KCD72" s="66"/>
      <c r="KCJ72" s="66"/>
      <c r="KCM72" s="66"/>
      <c r="KCP72" s="66"/>
      <c r="KCS72" s="66"/>
      <c r="KCY72" s="66"/>
      <c r="KDH72" s="66"/>
      <c r="KDJ72" s="66"/>
      <c r="KDK72" s="66"/>
      <c r="KDM72" s="66"/>
      <c r="KDP72" s="66"/>
      <c r="KDS72" s="66"/>
      <c r="KDV72" s="66"/>
      <c r="KDY72" s="66"/>
      <c r="KEB72" s="66"/>
      <c r="KED72" s="66"/>
      <c r="KEF72" s="66"/>
      <c r="KEI72" s="66"/>
      <c r="KEL72" s="66"/>
      <c r="KEO72" s="66"/>
      <c r="KER72" s="66"/>
      <c r="KEU72" s="66"/>
      <c r="KEX72" s="66"/>
      <c r="KFA72" s="66"/>
      <c r="KFC72" s="66"/>
      <c r="KFF72" s="66"/>
      <c r="KFL72" s="66"/>
      <c r="KFR72" s="66"/>
      <c r="KFU72" s="66"/>
      <c r="KFW72" s="66"/>
      <c r="KFY72" s="66"/>
      <c r="KFZ72" s="66"/>
      <c r="KGA72" s="66"/>
      <c r="KGB72" s="66"/>
      <c r="KGC72" s="66"/>
      <c r="KGD72" s="66"/>
      <c r="KGV72" s="66"/>
      <c r="KGW72" s="66"/>
      <c r="KGZ72" s="66"/>
      <c r="KHC72" s="66"/>
      <c r="KHE72" s="66"/>
      <c r="KHG72" s="66"/>
      <c r="KHJ72" s="66"/>
      <c r="KHM72" s="66"/>
      <c r="KHP72" s="66"/>
      <c r="KHT72" s="66"/>
      <c r="KHW72" s="66"/>
      <c r="KHZ72" s="66"/>
      <c r="KIH72" s="66"/>
      <c r="KIT72" s="66"/>
      <c r="KIU72" s="66"/>
      <c r="KIV72" s="66"/>
      <c r="KIW72" s="66"/>
      <c r="KIX72" s="66"/>
      <c r="KIY72" s="66"/>
      <c r="KIZ72" s="66"/>
      <c r="KJA72" s="66"/>
      <c r="KJB72" s="66"/>
      <c r="KJC72" s="66"/>
      <c r="KJD72" s="66"/>
      <c r="KJE72" s="66"/>
      <c r="KJF72" s="66"/>
      <c r="KJG72" s="66"/>
      <c r="KJH72" s="66"/>
      <c r="KJI72" s="66"/>
      <c r="KJJ72" s="66"/>
      <c r="KJK72" s="66"/>
      <c r="KJL72" s="66"/>
      <c r="KJM72" s="66"/>
      <c r="KJN72" s="66"/>
      <c r="KJO72" s="66"/>
      <c r="KJP72" s="66"/>
      <c r="KJQ72" s="66"/>
      <c r="KJR72" s="66"/>
      <c r="KJS72" s="66"/>
      <c r="KJU72" s="66"/>
      <c r="KJV72" s="66"/>
      <c r="KJW72" s="66"/>
      <c r="KJX72" s="66"/>
      <c r="KJY72" s="66"/>
      <c r="KJZ72" s="66"/>
      <c r="KKA72" s="66"/>
      <c r="KKB72" s="66"/>
      <c r="KKC72" s="66"/>
      <c r="KKD72" s="66"/>
      <c r="KKE72" s="66"/>
      <c r="KKF72" s="66"/>
      <c r="KKG72" s="66"/>
      <c r="KKJ72" s="66"/>
      <c r="KKM72" s="66"/>
      <c r="KKP72" s="66"/>
      <c r="KKS72" s="66"/>
      <c r="KKV72" s="66"/>
      <c r="KKY72" s="66"/>
      <c r="KLH72" s="66"/>
      <c r="KLK72" s="66"/>
      <c r="KLN72" s="66"/>
      <c r="KLQ72" s="66"/>
      <c r="KLZ72" s="66"/>
      <c r="KMF72" s="66"/>
      <c r="KMI72" s="66"/>
      <c r="KML72" s="66"/>
      <c r="KMO72" s="66"/>
      <c r="KMU72" s="66"/>
      <c r="KND72" s="66"/>
      <c r="KNF72" s="66"/>
      <c r="KNG72" s="66"/>
      <c r="KNI72" s="66"/>
      <c r="KNL72" s="66"/>
      <c r="KNO72" s="66"/>
      <c r="KNR72" s="66"/>
      <c r="KNU72" s="66"/>
      <c r="KNX72" s="66"/>
      <c r="KNZ72" s="66"/>
      <c r="KOB72" s="66"/>
      <c r="KOE72" s="66"/>
      <c r="KOH72" s="66"/>
      <c r="KOK72" s="66"/>
      <c r="KON72" s="66"/>
      <c r="KOQ72" s="66"/>
      <c r="KOT72" s="66"/>
      <c r="KOW72" s="66"/>
      <c r="KOY72" s="66"/>
      <c r="KPB72" s="66"/>
      <c r="KPH72" s="66"/>
      <c r="KPN72" s="66"/>
      <c r="KPQ72" s="66"/>
      <c r="KPS72" s="66"/>
      <c r="KPU72" s="66"/>
      <c r="KPV72" s="66"/>
      <c r="KPW72" s="66"/>
      <c r="KPX72" s="66"/>
      <c r="KPY72" s="66"/>
      <c r="KPZ72" s="66"/>
      <c r="KQR72" s="66"/>
      <c r="KQS72" s="66"/>
      <c r="KQV72" s="66"/>
      <c r="KQY72" s="66"/>
      <c r="KRA72" s="66"/>
      <c r="KRC72" s="66"/>
      <c r="KRF72" s="66"/>
      <c r="KRI72" s="66"/>
      <c r="KRL72" s="66"/>
      <c r="KRP72" s="66"/>
      <c r="KRS72" s="66"/>
      <c r="KRV72" s="66"/>
      <c r="KSD72" s="66"/>
      <c r="KSP72" s="66"/>
      <c r="KSQ72" s="66"/>
      <c r="KSR72" s="66"/>
      <c r="KSS72" s="66"/>
      <c r="KST72" s="66"/>
      <c r="KSU72" s="66"/>
      <c r="KSV72" s="66"/>
      <c r="KSW72" s="66"/>
      <c r="KSX72" s="66"/>
      <c r="KSY72" s="66"/>
      <c r="KSZ72" s="66"/>
      <c r="KTA72" s="66"/>
      <c r="KTB72" s="66"/>
      <c r="KTC72" s="66"/>
      <c r="KTD72" s="66"/>
      <c r="KTE72" s="66"/>
      <c r="KTF72" s="66"/>
      <c r="KTG72" s="66"/>
      <c r="KTH72" s="66"/>
      <c r="KTI72" s="66"/>
      <c r="KTJ72" s="66"/>
      <c r="KTK72" s="66"/>
      <c r="KTL72" s="66"/>
      <c r="KTM72" s="66"/>
      <c r="KTN72" s="66"/>
      <c r="KTO72" s="66"/>
      <c r="KTQ72" s="66"/>
      <c r="KTR72" s="66"/>
      <c r="KTS72" s="66"/>
      <c r="KTT72" s="66"/>
      <c r="KTU72" s="66"/>
      <c r="KTV72" s="66"/>
      <c r="KTW72" s="66"/>
      <c r="KTX72" s="66"/>
      <c r="KTY72" s="66"/>
      <c r="KTZ72" s="66"/>
      <c r="KUA72" s="66"/>
      <c r="KUB72" s="66"/>
      <c r="KUC72" s="66"/>
      <c r="KUF72" s="66"/>
      <c r="KUI72" s="66"/>
      <c r="KUL72" s="66"/>
      <c r="KUO72" s="66"/>
      <c r="KUR72" s="66"/>
      <c r="KUU72" s="66"/>
      <c r="KVD72" s="66"/>
      <c r="KVG72" s="66"/>
      <c r="KVJ72" s="66"/>
      <c r="KVM72" s="66"/>
      <c r="KVV72" s="66"/>
      <c r="KWB72" s="66"/>
      <c r="KWE72" s="66"/>
      <c r="KWH72" s="66"/>
      <c r="KWK72" s="66"/>
      <c r="KWQ72" s="66"/>
      <c r="KWZ72" s="66"/>
      <c r="KXB72" s="66"/>
      <c r="KXC72" s="66"/>
      <c r="KXE72" s="66"/>
      <c r="KXH72" s="66"/>
      <c r="KXK72" s="66"/>
      <c r="KXN72" s="66"/>
      <c r="KXQ72" s="66"/>
      <c r="KXT72" s="66"/>
      <c r="KXV72" s="66"/>
      <c r="KXX72" s="66"/>
      <c r="KYA72" s="66"/>
      <c r="KYD72" s="66"/>
      <c r="KYG72" s="66"/>
      <c r="KYJ72" s="66"/>
      <c r="KYM72" s="66"/>
      <c r="KYP72" s="66"/>
      <c r="KYS72" s="66"/>
      <c r="KYU72" s="66"/>
      <c r="KYX72" s="66"/>
      <c r="KZD72" s="66"/>
      <c r="KZJ72" s="66"/>
      <c r="KZM72" s="66"/>
      <c r="KZO72" s="66"/>
      <c r="KZQ72" s="66"/>
      <c r="KZR72" s="66"/>
      <c r="KZS72" s="66"/>
      <c r="KZT72" s="66"/>
      <c r="KZU72" s="66"/>
      <c r="KZV72" s="66"/>
      <c r="LAN72" s="66"/>
      <c r="LAO72" s="66"/>
      <c r="LAR72" s="66"/>
      <c r="LAU72" s="66"/>
      <c r="LAW72" s="66"/>
      <c r="LAY72" s="66"/>
      <c r="LBB72" s="66"/>
      <c r="LBE72" s="66"/>
      <c r="LBH72" s="66"/>
      <c r="LBL72" s="66"/>
      <c r="LBO72" s="66"/>
      <c r="LBR72" s="66"/>
      <c r="LBZ72" s="66"/>
      <c r="LCL72" s="66"/>
      <c r="LCM72" s="66"/>
      <c r="LCN72" s="66"/>
      <c r="LCO72" s="66"/>
      <c r="LCP72" s="66"/>
      <c r="LCQ72" s="66"/>
      <c r="LCR72" s="66"/>
      <c r="LCS72" s="66"/>
      <c r="LCT72" s="66"/>
      <c r="LCU72" s="66"/>
      <c r="LCV72" s="66"/>
      <c r="LCW72" s="66"/>
      <c r="LCX72" s="66"/>
      <c r="LCY72" s="66"/>
      <c r="LCZ72" s="66"/>
      <c r="LDA72" s="66"/>
      <c r="LDB72" s="66"/>
      <c r="LDC72" s="66"/>
      <c r="LDD72" s="66"/>
      <c r="LDE72" s="66"/>
      <c r="LDF72" s="66"/>
      <c r="LDG72" s="66"/>
      <c r="LDH72" s="66"/>
      <c r="LDI72" s="66"/>
      <c r="LDJ72" s="66"/>
      <c r="LDK72" s="66"/>
      <c r="LDM72" s="66"/>
      <c r="LDN72" s="66"/>
      <c r="LDO72" s="66"/>
      <c r="LDP72" s="66"/>
      <c r="LDQ72" s="66"/>
      <c r="LDR72" s="66"/>
      <c r="LDS72" s="66"/>
      <c r="LDT72" s="66"/>
      <c r="LDU72" s="66"/>
      <c r="LDV72" s="66"/>
      <c r="LDW72" s="66"/>
      <c r="LDX72" s="66"/>
      <c r="LDY72" s="66"/>
      <c r="LEB72" s="66"/>
      <c r="LEE72" s="66"/>
      <c r="LEH72" s="66"/>
      <c r="LEK72" s="66"/>
      <c r="LEN72" s="66"/>
      <c r="LEQ72" s="66"/>
      <c r="LEZ72" s="66"/>
      <c r="LFC72" s="66"/>
      <c r="LFF72" s="66"/>
      <c r="LFI72" s="66"/>
      <c r="LFR72" s="66"/>
      <c r="LFX72" s="66"/>
      <c r="LGA72" s="66"/>
      <c r="LGD72" s="66"/>
      <c r="LGG72" s="66"/>
      <c r="LGM72" s="66"/>
      <c r="LGV72" s="66"/>
      <c r="LGX72" s="66"/>
      <c r="LGY72" s="66"/>
      <c r="LHA72" s="66"/>
      <c r="LHD72" s="66"/>
      <c r="LHG72" s="66"/>
      <c r="LHJ72" s="66"/>
      <c r="LHM72" s="66"/>
      <c r="LHP72" s="66"/>
      <c r="LHR72" s="66"/>
      <c r="LHT72" s="66"/>
      <c r="LHW72" s="66"/>
      <c r="LHZ72" s="66"/>
      <c r="LIC72" s="66"/>
      <c r="LIF72" s="66"/>
      <c r="LII72" s="66"/>
      <c r="LIL72" s="66"/>
      <c r="LIO72" s="66"/>
      <c r="LIQ72" s="66"/>
      <c r="LIT72" s="66"/>
      <c r="LIZ72" s="66"/>
      <c r="LJF72" s="66"/>
      <c r="LJI72" s="66"/>
      <c r="LJK72" s="66"/>
      <c r="LJM72" s="66"/>
      <c r="LJN72" s="66"/>
      <c r="LJO72" s="66"/>
      <c r="LJP72" s="66"/>
      <c r="LJQ72" s="66"/>
      <c r="LJR72" s="66"/>
      <c r="LKJ72" s="66"/>
      <c r="LKK72" s="66"/>
      <c r="LKN72" s="66"/>
      <c r="LKQ72" s="66"/>
      <c r="LKS72" s="66"/>
      <c r="LKU72" s="66"/>
      <c r="LKX72" s="66"/>
      <c r="LLA72" s="66"/>
      <c r="LLD72" s="66"/>
      <c r="LLH72" s="66"/>
      <c r="LLK72" s="66"/>
      <c r="LLN72" s="66"/>
      <c r="LLV72" s="66"/>
      <c r="LMH72" s="66"/>
      <c r="LMI72" s="66"/>
      <c r="LMJ72" s="66"/>
      <c r="LMK72" s="66"/>
      <c r="LML72" s="66"/>
      <c r="LMM72" s="66"/>
      <c r="LMN72" s="66"/>
      <c r="LMO72" s="66"/>
      <c r="LMP72" s="66"/>
      <c r="LMQ72" s="66"/>
      <c r="LMR72" s="66"/>
      <c r="LMS72" s="66"/>
      <c r="LMT72" s="66"/>
      <c r="LMU72" s="66"/>
      <c r="LMV72" s="66"/>
      <c r="LMW72" s="66"/>
      <c r="LMX72" s="66"/>
      <c r="LMY72" s="66"/>
      <c r="LMZ72" s="66"/>
      <c r="LNA72" s="66"/>
      <c r="LNB72" s="66"/>
      <c r="LNC72" s="66"/>
      <c r="LND72" s="66"/>
      <c r="LNE72" s="66"/>
      <c r="LNF72" s="66"/>
      <c r="LNG72" s="66"/>
      <c r="LNI72" s="66"/>
      <c r="LNJ72" s="66"/>
      <c r="LNK72" s="66"/>
      <c r="LNL72" s="66"/>
      <c r="LNM72" s="66"/>
      <c r="LNN72" s="66"/>
      <c r="LNO72" s="66"/>
      <c r="LNP72" s="66"/>
      <c r="LNQ72" s="66"/>
      <c r="LNR72" s="66"/>
      <c r="LNS72" s="66"/>
      <c r="LNT72" s="66"/>
      <c r="LNU72" s="66"/>
      <c r="LNX72" s="66"/>
      <c r="LOA72" s="66"/>
      <c r="LOD72" s="66"/>
      <c r="LOG72" s="66"/>
      <c r="LOJ72" s="66"/>
      <c r="LOM72" s="66"/>
      <c r="LOV72" s="66"/>
      <c r="LOY72" s="66"/>
      <c r="LPB72" s="66"/>
      <c r="LPE72" s="66"/>
      <c r="LPN72" s="66"/>
      <c r="LPT72" s="66"/>
      <c r="LPW72" s="66"/>
      <c r="LPZ72" s="66"/>
      <c r="LQC72" s="66"/>
      <c r="LQI72" s="66"/>
      <c r="LQR72" s="66"/>
      <c r="LQT72" s="66"/>
      <c r="LQU72" s="66"/>
      <c r="LQW72" s="66"/>
      <c r="LQZ72" s="66"/>
      <c r="LRC72" s="66"/>
      <c r="LRF72" s="66"/>
      <c r="LRI72" s="66"/>
      <c r="LRL72" s="66"/>
      <c r="LRN72" s="66"/>
      <c r="LRP72" s="66"/>
      <c r="LRS72" s="66"/>
      <c r="LRV72" s="66"/>
      <c r="LRY72" s="66"/>
      <c r="LSB72" s="66"/>
      <c r="LSE72" s="66"/>
      <c r="LSH72" s="66"/>
      <c r="LSK72" s="66"/>
      <c r="LSM72" s="66"/>
      <c r="LSP72" s="66"/>
      <c r="LSV72" s="66"/>
      <c r="LTB72" s="66"/>
      <c r="LTE72" s="66"/>
      <c r="LTG72" s="66"/>
      <c r="LTI72" s="66"/>
      <c r="LTJ72" s="66"/>
      <c r="LTK72" s="66"/>
      <c r="LTL72" s="66"/>
      <c r="LTM72" s="66"/>
      <c r="LTN72" s="66"/>
      <c r="LUF72" s="66"/>
      <c r="LUG72" s="66"/>
      <c r="LUJ72" s="66"/>
      <c r="LUM72" s="66"/>
      <c r="LUO72" s="66"/>
      <c r="LUQ72" s="66"/>
      <c r="LUT72" s="66"/>
      <c r="LUW72" s="66"/>
      <c r="LUZ72" s="66"/>
      <c r="LVD72" s="66"/>
      <c r="LVG72" s="66"/>
      <c r="LVJ72" s="66"/>
      <c r="LVR72" s="66"/>
      <c r="LWD72" s="66"/>
      <c r="LWE72" s="66"/>
      <c r="LWF72" s="66"/>
      <c r="LWG72" s="66"/>
      <c r="LWH72" s="66"/>
      <c r="LWI72" s="66"/>
      <c r="LWJ72" s="66"/>
      <c r="LWK72" s="66"/>
      <c r="LWL72" s="66"/>
      <c r="LWM72" s="66"/>
      <c r="LWN72" s="66"/>
      <c r="LWO72" s="66"/>
      <c r="LWP72" s="66"/>
      <c r="LWQ72" s="66"/>
      <c r="LWR72" s="66"/>
      <c r="LWS72" s="66"/>
      <c r="LWT72" s="66"/>
      <c r="LWU72" s="66"/>
      <c r="LWV72" s="66"/>
      <c r="LWW72" s="66"/>
      <c r="LWX72" s="66"/>
      <c r="LWY72" s="66"/>
      <c r="LWZ72" s="66"/>
      <c r="LXA72" s="66"/>
      <c r="LXB72" s="66"/>
      <c r="LXC72" s="66"/>
      <c r="LXE72" s="66"/>
      <c r="LXF72" s="66"/>
      <c r="LXG72" s="66"/>
      <c r="LXH72" s="66"/>
      <c r="LXI72" s="66"/>
      <c r="LXJ72" s="66"/>
      <c r="LXK72" s="66"/>
      <c r="LXL72" s="66"/>
      <c r="LXM72" s="66"/>
      <c r="LXN72" s="66"/>
      <c r="LXO72" s="66"/>
      <c r="LXP72" s="66"/>
      <c r="LXQ72" s="66"/>
      <c r="LXT72" s="66"/>
      <c r="LXW72" s="66"/>
      <c r="LXZ72" s="66"/>
      <c r="LYC72" s="66"/>
      <c r="LYF72" s="66"/>
      <c r="LYI72" s="66"/>
      <c r="LYR72" s="66"/>
      <c r="LYU72" s="66"/>
      <c r="LYX72" s="66"/>
      <c r="LZA72" s="66"/>
      <c r="LZJ72" s="66"/>
      <c r="LZP72" s="66"/>
      <c r="LZS72" s="66"/>
      <c r="LZV72" s="66"/>
      <c r="LZY72" s="66"/>
      <c r="MAE72" s="66"/>
      <c r="MAN72" s="66"/>
      <c r="MAP72" s="66"/>
      <c r="MAQ72" s="66"/>
      <c r="MAS72" s="66"/>
      <c r="MAV72" s="66"/>
      <c r="MAY72" s="66"/>
      <c r="MBB72" s="66"/>
      <c r="MBE72" s="66"/>
      <c r="MBH72" s="66"/>
      <c r="MBJ72" s="66"/>
      <c r="MBL72" s="66"/>
      <c r="MBO72" s="66"/>
      <c r="MBR72" s="66"/>
      <c r="MBU72" s="66"/>
      <c r="MBX72" s="66"/>
      <c r="MCA72" s="66"/>
      <c r="MCD72" s="66"/>
      <c r="MCG72" s="66"/>
      <c r="MCI72" s="66"/>
      <c r="MCL72" s="66"/>
      <c r="MCR72" s="66"/>
      <c r="MCX72" s="66"/>
      <c r="MDA72" s="66"/>
      <c r="MDC72" s="66"/>
      <c r="MDE72" s="66"/>
      <c r="MDF72" s="66"/>
      <c r="MDG72" s="66"/>
      <c r="MDH72" s="66"/>
      <c r="MDI72" s="66"/>
      <c r="MDJ72" s="66"/>
      <c r="MEB72" s="66"/>
      <c r="MEC72" s="66"/>
      <c r="MEF72" s="66"/>
      <c r="MEI72" s="66"/>
      <c r="MEK72" s="66"/>
      <c r="MEM72" s="66"/>
      <c r="MEP72" s="66"/>
      <c r="MES72" s="66"/>
      <c r="MEV72" s="66"/>
      <c r="MEZ72" s="66"/>
      <c r="MFC72" s="66"/>
      <c r="MFF72" s="66"/>
      <c r="MFN72" s="66"/>
      <c r="MFZ72" s="66"/>
      <c r="MGA72" s="66"/>
      <c r="MGB72" s="66"/>
      <c r="MGC72" s="66"/>
      <c r="MGD72" s="66"/>
      <c r="MGE72" s="66"/>
      <c r="MGF72" s="66"/>
      <c r="MGG72" s="66"/>
      <c r="MGH72" s="66"/>
      <c r="MGI72" s="66"/>
      <c r="MGJ72" s="66"/>
      <c r="MGK72" s="66"/>
      <c r="MGL72" s="66"/>
      <c r="MGM72" s="66"/>
      <c r="MGN72" s="66"/>
      <c r="MGO72" s="66"/>
      <c r="MGP72" s="66"/>
      <c r="MGQ72" s="66"/>
      <c r="MGR72" s="66"/>
      <c r="MGS72" s="66"/>
      <c r="MGT72" s="66"/>
      <c r="MGU72" s="66"/>
      <c r="MGV72" s="66"/>
      <c r="MGW72" s="66"/>
      <c r="MGX72" s="66"/>
      <c r="MGY72" s="66"/>
      <c r="MHA72" s="66"/>
      <c r="MHB72" s="66"/>
      <c r="MHC72" s="66"/>
      <c r="MHD72" s="66"/>
      <c r="MHE72" s="66"/>
      <c r="MHF72" s="66"/>
      <c r="MHG72" s="66"/>
      <c r="MHH72" s="66"/>
      <c r="MHI72" s="66"/>
      <c r="MHJ72" s="66"/>
      <c r="MHK72" s="66"/>
      <c r="MHL72" s="66"/>
      <c r="MHM72" s="66"/>
      <c r="MHP72" s="66"/>
      <c r="MHS72" s="66"/>
      <c r="MHV72" s="66"/>
      <c r="MHY72" s="66"/>
      <c r="MIB72" s="66"/>
      <c r="MIE72" s="66"/>
      <c r="MIN72" s="66"/>
      <c r="MIQ72" s="66"/>
      <c r="MIT72" s="66"/>
      <c r="MIW72" s="66"/>
      <c r="MJF72" s="66"/>
      <c r="MJL72" s="66"/>
      <c r="MJO72" s="66"/>
      <c r="MJR72" s="66"/>
      <c r="MJU72" s="66"/>
      <c r="MKA72" s="66"/>
      <c r="MKJ72" s="66"/>
      <c r="MKL72" s="66"/>
      <c r="MKM72" s="66"/>
      <c r="MKO72" s="66"/>
      <c r="MKR72" s="66"/>
      <c r="MKU72" s="66"/>
      <c r="MKX72" s="66"/>
      <c r="MLA72" s="66"/>
      <c r="MLD72" s="66"/>
      <c r="MLF72" s="66"/>
      <c r="MLH72" s="66"/>
      <c r="MLK72" s="66"/>
      <c r="MLN72" s="66"/>
      <c r="MLQ72" s="66"/>
      <c r="MLT72" s="66"/>
      <c r="MLW72" s="66"/>
      <c r="MLZ72" s="66"/>
      <c r="MMC72" s="66"/>
      <c r="MME72" s="66"/>
      <c r="MMH72" s="66"/>
      <c r="MMN72" s="66"/>
      <c r="MMT72" s="66"/>
      <c r="MMW72" s="66"/>
      <c r="MMY72" s="66"/>
      <c r="MNA72" s="66"/>
      <c r="MNB72" s="66"/>
      <c r="MNC72" s="66"/>
      <c r="MND72" s="66"/>
      <c r="MNE72" s="66"/>
      <c r="MNF72" s="66"/>
      <c r="MNX72" s="66"/>
      <c r="MNY72" s="66"/>
      <c r="MOB72" s="66"/>
      <c r="MOE72" s="66"/>
      <c r="MOG72" s="66"/>
      <c r="MOI72" s="66"/>
      <c r="MOL72" s="66"/>
      <c r="MOO72" s="66"/>
      <c r="MOR72" s="66"/>
      <c r="MOV72" s="66"/>
      <c r="MOY72" s="66"/>
      <c r="MPB72" s="66"/>
      <c r="MPJ72" s="66"/>
      <c r="MPV72" s="66"/>
      <c r="MPW72" s="66"/>
      <c r="MPX72" s="66"/>
      <c r="MPY72" s="66"/>
      <c r="MPZ72" s="66"/>
      <c r="MQA72" s="66"/>
      <c r="MQB72" s="66"/>
      <c r="MQC72" s="66"/>
      <c r="MQD72" s="66"/>
      <c r="MQE72" s="66"/>
      <c r="MQF72" s="66"/>
      <c r="MQG72" s="66"/>
      <c r="MQH72" s="66"/>
      <c r="MQI72" s="66"/>
      <c r="MQJ72" s="66"/>
      <c r="MQK72" s="66"/>
      <c r="MQL72" s="66"/>
      <c r="MQM72" s="66"/>
      <c r="MQN72" s="66"/>
      <c r="MQO72" s="66"/>
      <c r="MQP72" s="66"/>
      <c r="MQQ72" s="66"/>
      <c r="MQR72" s="66"/>
      <c r="MQS72" s="66"/>
      <c r="MQT72" s="66"/>
      <c r="MQU72" s="66"/>
      <c r="MQW72" s="66"/>
      <c r="MQX72" s="66"/>
      <c r="MQY72" s="66"/>
      <c r="MQZ72" s="66"/>
      <c r="MRA72" s="66"/>
      <c r="MRB72" s="66"/>
      <c r="MRC72" s="66"/>
      <c r="MRD72" s="66"/>
      <c r="MRE72" s="66"/>
      <c r="MRF72" s="66"/>
      <c r="MRG72" s="66"/>
      <c r="MRH72" s="66"/>
      <c r="MRI72" s="66"/>
      <c r="MRL72" s="66"/>
      <c r="MRO72" s="66"/>
      <c r="MRR72" s="66"/>
      <c r="MRU72" s="66"/>
      <c r="MRX72" s="66"/>
      <c r="MSA72" s="66"/>
      <c r="MSJ72" s="66"/>
      <c r="MSM72" s="66"/>
      <c r="MSP72" s="66"/>
      <c r="MSS72" s="66"/>
      <c r="MTB72" s="66"/>
      <c r="MTH72" s="66"/>
      <c r="MTK72" s="66"/>
      <c r="MTN72" s="66"/>
      <c r="MTQ72" s="66"/>
      <c r="MTW72" s="66"/>
      <c r="MUF72" s="66"/>
      <c r="MUH72" s="66"/>
      <c r="MUI72" s="66"/>
      <c r="MUK72" s="66"/>
      <c r="MUN72" s="66"/>
      <c r="MUQ72" s="66"/>
      <c r="MUT72" s="66"/>
      <c r="MUW72" s="66"/>
      <c r="MUZ72" s="66"/>
      <c r="MVB72" s="66"/>
      <c r="MVD72" s="66"/>
      <c r="MVG72" s="66"/>
      <c r="MVJ72" s="66"/>
      <c r="MVM72" s="66"/>
      <c r="MVP72" s="66"/>
      <c r="MVS72" s="66"/>
      <c r="MVV72" s="66"/>
      <c r="MVY72" s="66"/>
      <c r="MWA72" s="66"/>
      <c r="MWD72" s="66"/>
      <c r="MWJ72" s="66"/>
      <c r="MWP72" s="66"/>
      <c r="MWS72" s="66"/>
      <c r="MWU72" s="66"/>
      <c r="MWW72" s="66"/>
      <c r="MWX72" s="66"/>
      <c r="MWY72" s="66"/>
      <c r="MWZ72" s="66"/>
      <c r="MXA72" s="66"/>
      <c r="MXB72" s="66"/>
      <c r="MXT72" s="66"/>
      <c r="MXU72" s="66"/>
      <c r="MXX72" s="66"/>
      <c r="MYA72" s="66"/>
      <c r="MYC72" s="66"/>
      <c r="MYE72" s="66"/>
      <c r="MYH72" s="66"/>
      <c r="MYK72" s="66"/>
      <c r="MYN72" s="66"/>
      <c r="MYR72" s="66"/>
      <c r="MYU72" s="66"/>
      <c r="MYX72" s="66"/>
      <c r="MZF72" s="66"/>
      <c r="MZR72" s="66"/>
      <c r="MZS72" s="66"/>
      <c r="MZT72" s="66"/>
      <c r="MZU72" s="66"/>
      <c r="MZV72" s="66"/>
      <c r="MZW72" s="66"/>
      <c r="MZX72" s="66"/>
      <c r="MZY72" s="66"/>
      <c r="MZZ72" s="66"/>
      <c r="NAA72" s="66"/>
      <c r="NAB72" s="66"/>
      <c r="NAC72" s="66"/>
      <c r="NAD72" s="66"/>
      <c r="NAE72" s="66"/>
      <c r="NAF72" s="66"/>
      <c r="NAG72" s="66"/>
      <c r="NAH72" s="66"/>
      <c r="NAI72" s="66"/>
      <c r="NAJ72" s="66"/>
      <c r="NAK72" s="66"/>
      <c r="NAL72" s="66"/>
      <c r="NAM72" s="66"/>
      <c r="NAN72" s="66"/>
      <c r="NAO72" s="66"/>
      <c r="NAP72" s="66"/>
      <c r="NAQ72" s="66"/>
      <c r="NAS72" s="66"/>
      <c r="NAT72" s="66"/>
      <c r="NAU72" s="66"/>
      <c r="NAV72" s="66"/>
      <c r="NAW72" s="66"/>
      <c r="NAX72" s="66"/>
      <c r="NAY72" s="66"/>
      <c r="NAZ72" s="66"/>
      <c r="NBA72" s="66"/>
      <c r="NBB72" s="66"/>
      <c r="NBC72" s="66"/>
      <c r="NBD72" s="66"/>
      <c r="NBE72" s="66"/>
      <c r="NBH72" s="66"/>
      <c r="NBK72" s="66"/>
      <c r="NBN72" s="66"/>
      <c r="NBQ72" s="66"/>
      <c r="NBT72" s="66"/>
      <c r="NBW72" s="66"/>
      <c r="NCF72" s="66"/>
      <c r="NCI72" s="66"/>
      <c r="NCL72" s="66"/>
      <c r="NCO72" s="66"/>
      <c r="NCX72" s="66"/>
      <c r="NDD72" s="66"/>
      <c r="NDG72" s="66"/>
      <c r="NDJ72" s="66"/>
      <c r="NDM72" s="66"/>
      <c r="NDS72" s="66"/>
      <c r="NEB72" s="66"/>
      <c r="NED72" s="66"/>
      <c r="NEE72" s="66"/>
      <c r="NEG72" s="66"/>
      <c r="NEJ72" s="66"/>
      <c r="NEM72" s="66"/>
      <c r="NEP72" s="66"/>
      <c r="NES72" s="66"/>
      <c r="NEV72" s="66"/>
      <c r="NEX72" s="66"/>
      <c r="NEZ72" s="66"/>
      <c r="NFC72" s="66"/>
      <c r="NFF72" s="66"/>
      <c r="NFI72" s="66"/>
      <c r="NFL72" s="66"/>
      <c r="NFO72" s="66"/>
      <c r="NFR72" s="66"/>
      <c r="NFU72" s="66"/>
      <c r="NFW72" s="66"/>
      <c r="NFZ72" s="66"/>
      <c r="NGF72" s="66"/>
      <c r="NGL72" s="66"/>
      <c r="NGO72" s="66"/>
      <c r="NGQ72" s="66"/>
      <c r="NGS72" s="66"/>
      <c r="NGT72" s="66"/>
      <c r="NGU72" s="66"/>
      <c r="NGV72" s="66"/>
      <c r="NGW72" s="66"/>
      <c r="NGX72" s="66"/>
      <c r="NHP72" s="66"/>
      <c r="NHQ72" s="66"/>
      <c r="NHT72" s="66"/>
      <c r="NHW72" s="66"/>
      <c r="NHY72" s="66"/>
      <c r="NIA72" s="66"/>
      <c r="NID72" s="66"/>
      <c r="NIG72" s="66"/>
      <c r="NIJ72" s="66"/>
      <c r="NIN72" s="66"/>
      <c r="NIQ72" s="66"/>
      <c r="NIT72" s="66"/>
      <c r="NJB72" s="66"/>
      <c r="NJN72" s="66"/>
      <c r="NJO72" s="66"/>
      <c r="NJP72" s="66"/>
      <c r="NJQ72" s="66"/>
      <c r="NJR72" s="66"/>
      <c r="NJS72" s="66"/>
      <c r="NJT72" s="66"/>
      <c r="NJU72" s="66"/>
      <c r="NJV72" s="66"/>
      <c r="NJW72" s="66"/>
      <c r="NJX72" s="66"/>
      <c r="NJY72" s="66"/>
      <c r="NJZ72" s="66"/>
      <c r="NKA72" s="66"/>
      <c r="NKB72" s="66"/>
      <c r="NKC72" s="66"/>
      <c r="NKD72" s="66"/>
      <c r="NKE72" s="66"/>
      <c r="NKF72" s="66"/>
      <c r="NKG72" s="66"/>
      <c r="NKH72" s="66"/>
      <c r="NKI72" s="66"/>
      <c r="NKJ72" s="66"/>
      <c r="NKK72" s="66"/>
      <c r="NKL72" s="66"/>
      <c r="NKM72" s="66"/>
      <c r="NKO72" s="66"/>
      <c r="NKP72" s="66"/>
      <c r="NKQ72" s="66"/>
      <c r="NKR72" s="66"/>
      <c r="NKS72" s="66"/>
      <c r="NKT72" s="66"/>
      <c r="NKU72" s="66"/>
      <c r="NKV72" s="66"/>
      <c r="NKW72" s="66"/>
      <c r="NKX72" s="66"/>
      <c r="NKY72" s="66"/>
      <c r="NKZ72" s="66"/>
      <c r="NLA72" s="66"/>
      <c r="NLD72" s="66"/>
      <c r="NLG72" s="66"/>
      <c r="NLJ72" s="66"/>
      <c r="NLM72" s="66"/>
      <c r="NLP72" s="66"/>
      <c r="NLS72" s="66"/>
      <c r="NMB72" s="66"/>
      <c r="NME72" s="66"/>
      <c r="NMH72" s="66"/>
      <c r="NMK72" s="66"/>
      <c r="NMT72" s="66"/>
      <c r="NMZ72" s="66"/>
      <c r="NNC72" s="66"/>
      <c r="NNF72" s="66"/>
      <c r="NNI72" s="66"/>
      <c r="NNO72" s="66"/>
      <c r="NNX72" s="66"/>
      <c r="NNZ72" s="66"/>
      <c r="NOA72" s="66"/>
      <c r="NOC72" s="66"/>
      <c r="NOF72" s="66"/>
      <c r="NOI72" s="66"/>
      <c r="NOL72" s="66"/>
      <c r="NOO72" s="66"/>
      <c r="NOR72" s="66"/>
      <c r="NOT72" s="66"/>
      <c r="NOV72" s="66"/>
      <c r="NOY72" s="66"/>
      <c r="NPB72" s="66"/>
      <c r="NPE72" s="66"/>
      <c r="NPH72" s="66"/>
      <c r="NPK72" s="66"/>
      <c r="NPN72" s="66"/>
      <c r="NPQ72" s="66"/>
      <c r="NPS72" s="66"/>
      <c r="NPV72" s="66"/>
      <c r="NQB72" s="66"/>
      <c r="NQH72" s="66"/>
      <c r="NQK72" s="66"/>
      <c r="NQM72" s="66"/>
      <c r="NQO72" s="66"/>
      <c r="NQP72" s="66"/>
      <c r="NQQ72" s="66"/>
      <c r="NQR72" s="66"/>
      <c r="NQS72" s="66"/>
      <c r="NQT72" s="66"/>
      <c r="NRL72" s="66"/>
      <c r="NRM72" s="66"/>
      <c r="NRP72" s="66"/>
      <c r="NRS72" s="66"/>
      <c r="NRU72" s="66"/>
      <c r="NRW72" s="66"/>
      <c r="NRZ72" s="66"/>
      <c r="NSC72" s="66"/>
      <c r="NSF72" s="66"/>
      <c r="NSJ72" s="66"/>
      <c r="NSM72" s="66"/>
      <c r="NSP72" s="66"/>
      <c r="NSX72" s="66"/>
      <c r="NTJ72" s="66"/>
      <c r="NTK72" s="66"/>
      <c r="NTL72" s="66"/>
      <c r="NTM72" s="66"/>
      <c r="NTN72" s="66"/>
      <c r="NTO72" s="66"/>
      <c r="NTP72" s="66"/>
      <c r="NTQ72" s="66"/>
      <c r="NTR72" s="66"/>
      <c r="NTS72" s="66"/>
      <c r="NTT72" s="66"/>
      <c r="NTU72" s="66"/>
      <c r="NTV72" s="66"/>
      <c r="NTW72" s="66"/>
      <c r="NTX72" s="66"/>
      <c r="NTY72" s="66"/>
      <c r="NTZ72" s="66"/>
      <c r="NUA72" s="66"/>
      <c r="NUB72" s="66"/>
      <c r="NUC72" s="66"/>
      <c r="NUD72" s="66"/>
      <c r="NUE72" s="66"/>
      <c r="NUF72" s="66"/>
      <c r="NUG72" s="66"/>
      <c r="NUH72" s="66"/>
      <c r="NUI72" s="66"/>
      <c r="NUK72" s="66"/>
      <c r="NUL72" s="66"/>
      <c r="NUM72" s="66"/>
      <c r="NUN72" s="66"/>
      <c r="NUO72" s="66"/>
      <c r="NUP72" s="66"/>
      <c r="NUQ72" s="66"/>
      <c r="NUR72" s="66"/>
      <c r="NUS72" s="66"/>
      <c r="NUT72" s="66"/>
      <c r="NUU72" s="66"/>
      <c r="NUV72" s="66"/>
      <c r="NUW72" s="66"/>
      <c r="NUZ72" s="66"/>
      <c r="NVC72" s="66"/>
      <c r="NVF72" s="66"/>
      <c r="NVI72" s="66"/>
      <c r="NVL72" s="66"/>
      <c r="NVO72" s="66"/>
      <c r="NVX72" s="66"/>
      <c r="NWA72" s="66"/>
      <c r="NWD72" s="66"/>
      <c r="NWG72" s="66"/>
      <c r="NWP72" s="66"/>
      <c r="NWV72" s="66"/>
      <c r="NWY72" s="66"/>
      <c r="NXB72" s="66"/>
      <c r="NXE72" s="66"/>
      <c r="NXK72" s="66"/>
      <c r="NXT72" s="66"/>
      <c r="NXV72" s="66"/>
      <c r="NXW72" s="66"/>
      <c r="NXY72" s="66"/>
      <c r="NYB72" s="66"/>
      <c r="NYE72" s="66"/>
      <c r="NYH72" s="66"/>
      <c r="NYK72" s="66"/>
      <c r="NYN72" s="66"/>
      <c r="NYP72" s="66"/>
      <c r="NYR72" s="66"/>
      <c r="NYU72" s="66"/>
      <c r="NYX72" s="66"/>
      <c r="NZA72" s="66"/>
      <c r="NZD72" s="66"/>
      <c r="NZG72" s="66"/>
      <c r="NZJ72" s="66"/>
      <c r="NZM72" s="66"/>
      <c r="NZO72" s="66"/>
      <c r="NZR72" s="66"/>
      <c r="NZX72" s="66"/>
      <c r="OAD72" s="66"/>
      <c r="OAG72" s="66"/>
      <c r="OAI72" s="66"/>
      <c r="OAK72" s="66"/>
      <c r="OAL72" s="66"/>
      <c r="OAM72" s="66"/>
      <c r="OAN72" s="66"/>
      <c r="OAO72" s="66"/>
      <c r="OAP72" s="66"/>
      <c r="OBH72" s="66"/>
      <c r="OBI72" s="66"/>
      <c r="OBL72" s="66"/>
      <c r="OBO72" s="66"/>
      <c r="OBQ72" s="66"/>
      <c r="OBS72" s="66"/>
      <c r="OBV72" s="66"/>
      <c r="OBY72" s="66"/>
      <c r="OCB72" s="66"/>
      <c r="OCF72" s="66"/>
      <c r="OCI72" s="66"/>
      <c r="OCL72" s="66"/>
      <c r="OCT72" s="66"/>
      <c r="ODF72" s="66"/>
      <c r="ODG72" s="66"/>
      <c r="ODH72" s="66"/>
      <c r="ODI72" s="66"/>
      <c r="ODJ72" s="66"/>
      <c r="ODK72" s="66"/>
      <c r="ODL72" s="66"/>
      <c r="ODM72" s="66"/>
      <c r="ODN72" s="66"/>
      <c r="ODO72" s="66"/>
      <c r="ODP72" s="66"/>
      <c r="ODQ72" s="66"/>
      <c r="ODR72" s="66"/>
      <c r="ODS72" s="66"/>
      <c r="ODT72" s="66"/>
      <c r="ODU72" s="66"/>
      <c r="ODV72" s="66"/>
      <c r="ODW72" s="66"/>
      <c r="ODX72" s="66"/>
      <c r="ODY72" s="66"/>
      <c r="ODZ72" s="66"/>
      <c r="OEA72" s="66"/>
      <c r="OEB72" s="66"/>
      <c r="OEC72" s="66"/>
      <c r="OED72" s="66"/>
      <c r="OEE72" s="66"/>
      <c r="OEG72" s="66"/>
      <c r="OEH72" s="66"/>
      <c r="OEI72" s="66"/>
      <c r="OEJ72" s="66"/>
      <c r="OEK72" s="66"/>
      <c r="OEL72" s="66"/>
      <c r="OEM72" s="66"/>
      <c r="OEN72" s="66"/>
      <c r="OEO72" s="66"/>
      <c r="OEP72" s="66"/>
      <c r="OEQ72" s="66"/>
      <c r="OER72" s="66"/>
      <c r="OES72" s="66"/>
      <c r="OEV72" s="66"/>
      <c r="OEY72" s="66"/>
      <c r="OFB72" s="66"/>
      <c r="OFE72" s="66"/>
      <c r="OFH72" s="66"/>
      <c r="OFK72" s="66"/>
      <c r="OFT72" s="66"/>
      <c r="OFW72" s="66"/>
      <c r="OFZ72" s="66"/>
      <c r="OGC72" s="66"/>
      <c r="OGL72" s="66"/>
      <c r="OGR72" s="66"/>
      <c r="OGU72" s="66"/>
      <c r="OGX72" s="66"/>
      <c r="OHA72" s="66"/>
      <c r="OHG72" s="66"/>
      <c r="OHP72" s="66"/>
      <c r="OHR72" s="66"/>
      <c r="OHS72" s="66"/>
      <c r="OHU72" s="66"/>
      <c r="OHX72" s="66"/>
      <c r="OIA72" s="66"/>
      <c r="OID72" s="66"/>
      <c r="OIG72" s="66"/>
      <c r="OIJ72" s="66"/>
      <c r="OIL72" s="66"/>
      <c r="OIN72" s="66"/>
      <c r="OIQ72" s="66"/>
      <c r="OIT72" s="66"/>
      <c r="OIW72" s="66"/>
      <c r="OIZ72" s="66"/>
      <c r="OJC72" s="66"/>
      <c r="OJF72" s="66"/>
      <c r="OJI72" s="66"/>
      <c r="OJK72" s="66"/>
      <c r="OJN72" s="66"/>
      <c r="OJT72" s="66"/>
      <c r="OJZ72" s="66"/>
      <c r="OKC72" s="66"/>
      <c r="OKE72" s="66"/>
      <c r="OKG72" s="66"/>
      <c r="OKH72" s="66"/>
      <c r="OKI72" s="66"/>
      <c r="OKJ72" s="66"/>
      <c r="OKK72" s="66"/>
      <c r="OKL72" s="66"/>
      <c r="OLD72" s="66"/>
      <c r="OLE72" s="66"/>
      <c r="OLH72" s="66"/>
      <c r="OLK72" s="66"/>
      <c r="OLM72" s="66"/>
      <c r="OLO72" s="66"/>
      <c r="OLR72" s="66"/>
      <c r="OLU72" s="66"/>
      <c r="OLX72" s="66"/>
      <c r="OMB72" s="66"/>
      <c r="OME72" s="66"/>
      <c r="OMH72" s="66"/>
      <c r="OMP72" s="66"/>
      <c r="ONB72" s="66"/>
      <c r="ONC72" s="66"/>
      <c r="OND72" s="66"/>
      <c r="ONE72" s="66"/>
      <c r="ONF72" s="66"/>
      <c r="ONG72" s="66"/>
      <c r="ONH72" s="66"/>
      <c r="ONI72" s="66"/>
      <c r="ONJ72" s="66"/>
      <c r="ONK72" s="66"/>
      <c r="ONL72" s="66"/>
      <c r="ONM72" s="66"/>
      <c r="ONN72" s="66"/>
      <c r="ONO72" s="66"/>
      <c r="ONP72" s="66"/>
      <c r="ONQ72" s="66"/>
      <c r="ONR72" s="66"/>
      <c r="ONS72" s="66"/>
      <c r="ONT72" s="66"/>
      <c r="ONU72" s="66"/>
      <c r="ONV72" s="66"/>
      <c r="ONW72" s="66"/>
      <c r="ONX72" s="66"/>
      <c r="ONY72" s="66"/>
      <c r="ONZ72" s="66"/>
      <c r="OOA72" s="66"/>
      <c r="OOC72" s="66"/>
      <c r="OOD72" s="66"/>
      <c r="OOE72" s="66"/>
      <c r="OOF72" s="66"/>
      <c r="OOG72" s="66"/>
      <c r="OOH72" s="66"/>
      <c r="OOI72" s="66"/>
      <c r="OOJ72" s="66"/>
      <c r="OOK72" s="66"/>
      <c r="OOL72" s="66"/>
      <c r="OOM72" s="66"/>
      <c r="OON72" s="66"/>
      <c r="OOO72" s="66"/>
      <c r="OOR72" s="66"/>
      <c r="OOU72" s="66"/>
      <c r="OOX72" s="66"/>
      <c r="OPA72" s="66"/>
      <c r="OPD72" s="66"/>
      <c r="OPG72" s="66"/>
      <c r="OPP72" s="66"/>
      <c r="OPS72" s="66"/>
      <c r="OPV72" s="66"/>
      <c r="OPY72" s="66"/>
      <c r="OQH72" s="66"/>
      <c r="OQN72" s="66"/>
      <c r="OQQ72" s="66"/>
      <c r="OQT72" s="66"/>
      <c r="OQW72" s="66"/>
      <c r="ORC72" s="66"/>
      <c r="ORL72" s="66"/>
      <c r="ORN72" s="66"/>
      <c r="ORO72" s="66"/>
      <c r="ORQ72" s="66"/>
      <c r="ORT72" s="66"/>
      <c r="ORW72" s="66"/>
      <c r="ORZ72" s="66"/>
      <c r="OSC72" s="66"/>
      <c r="OSF72" s="66"/>
      <c r="OSH72" s="66"/>
      <c r="OSJ72" s="66"/>
      <c r="OSM72" s="66"/>
      <c r="OSP72" s="66"/>
      <c r="OSS72" s="66"/>
      <c r="OSV72" s="66"/>
      <c r="OSY72" s="66"/>
      <c r="OTB72" s="66"/>
      <c r="OTE72" s="66"/>
      <c r="OTG72" s="66"/>
      <c r="OTJ72" s="66"/>
      <c r="OTP72" s="66"/>
      <c r="OTV72" s="66"/>
      <c r="OTY72" s="66"/>
      <c r="OUA72" s="66"/>
      <c r="OUC72" s="66"/>
      <c r="OUD72" s="66"/>
      <c r="OUE72" s="66"/>
      <c r="OUF72" s="66"/>
      <c r="OUG72" s="66"/>
      <c r="OUH72" s="66"/>
      <c r="OUZ72" s="66"/>
      <c r="OVA72" s="66"/>
      <c r="OVD72" s="66"/>
      <c r="OVG72" s="66"/>
      <c r="OVI72" s="66"/>
      <c r="OVK72" s="66"/>
      <c r="OVN72" s="66"/>
      <c r="OVQ72" s="66"/>
      <c r="OVT72" s="66"/>
      <c r="OVX72" s="66"/>
      <c r="OWA72" s="66"/>
      <c r="OWD72" s="66"/>
      <c r="OWL72" s="66"/>
      <c r="OWX72" s="66"/>
      <c r="OWY72" s="66"/>
      <c r="OWZ72" s="66"/>
      <c r="OXA72" s="66"/>
      <c r="OXB72" s="66"/>
      <c r="OXC72" s="66"/>
      <c r="OXD72" s="66"/>
      <c r="OXE72" s="66"/>
      <c r="OXF72" s="66"/>
      <c r="OXG72" s="66"/>
      <c r="OXH72" s="66"/>
      <c r="OXI72" s="66"/>
      <c r="OXJ72" s="66"/>
      <c r="OXK72" s="66"/>
      <c r="OXL72" s="66"/>
      <c r="OXM72" s="66"/>
      <c r="OXN72" s="66"/>
      <c r="OXO72" s="66"/>
      <c r="OXP72" s="66"/>
      <c r="OXQ72" s="66"/>
      <c r="OXR72" s="66"/>
      <c r="OXS72" s="66"/>
      <c r="OXT72" s="66"/>
      <c r="OXU72" s="66"/>
      <c r="OXV72" s="66"/>
      <c r="OXW72" s="66"/>
      <c r="OXY72" s="66"/>
      <c r="OXZ72" s="66"/>
      <c r="OYA72" s="66"/>
      <c r="OYB72" s="66"/>
      <c r="OYC72" s="66"/>
      <c r="OYD72" s="66"/>
      <c r="OYE72" s="66"/>
      <c r="OYF72" s="66"/>
      <c r="OYG72" s="66"/>
      <c r="OYH72" s="66"/>
      <c r="OYI72" s="66"/>
      <c r="OYJ72" s="66"/>
      <c r="OYK72" s="66"/>
      <c r="OYN72" s="66"/>
      <c r="OYQ72" s="66"/>
      <c r="OYT72" s="66"/>
      <c r="OYW72" s="66"/>
      <c r="OYZ72" s="66"/>
      <c r="OZC72" s="66"/>
      <c r="OZL72" s="66"/>
      <c r="OZO72" s="66"/>
      <c r="OZR72" s="66"/>
      <c r="OZU72" s="66"/>
      <c r="PAD72" s="66"/>
      <c r="PAJ72" s="66"/>
      <c r="PAM72" s="66"/>
      <c r="PAP72" s="66"/>
      <c r="PAS72" s="66"/>
      <c r="PAY72" s="66"/>
      <c r="PBH72" s="66"/>
      <c r="PBJ72" s="66"/>
      <c r="PBK72" s="66"/>
      <c r="PBM72" s="66"/>
      <c r="PBP72" s="66"/>
      <c r="PBS72" s="66"/>
      <c r="PBV72" s="66"/>
      <c r="PBY72" s="66"/>
      <c r="PCB72" s="66"/>
      <c r="PCD72" s="66"/>
      <c r="PCF72" s="66"/>
      <c r="PCI72" s="66"/>
      <c r="PCL72" s="66"/>
      <c r="PCO72" s="66"/>
      <c r="PCR72" s="66"/>
      <c r="PCU72" s="66"/>
      <c r="PCX72" s="66"/>
      <c r="PDA72" s="66"/>
      <c r="PDC72" s="66"/>
      <c r="PDF72" s="66"/>
      <c r="PDL72" s="66"/>
      <c r="PDR72" s="66"/>
      <c r="PDU72" s="66"/>
      <c r="PDW72" s="66"/>
      <c r="PDY72" s="66"/>
      <c r="PDZ72" s="66"/>
      <c r="PEA72" s="66"/>
      <c r="PEB72" s="66"/>
      <c r="PEC72" s="66"/>
      <c r="PED72" s="66"/>
      <c r="PEV72" s="66"/>
      <c r="PEW72" s="66"/>
      <c r="PEZ72" s="66"/>
      <c r="PFC72" s="66"/>
      <c r="PFE72" s="66"/>
      <c r="PFG72" s="66"/>
      <c r="PFJ72" s="66"/>
      <c r="PFM72" s="66"/>
      <c r="PFP72" s="66"/>
      <c r="PFT72" s="66"/>
      <c r="PFW72" s="66"/>
      <c r="PFZ72" s="66"/>
      <c r="PGH72" s="66"/>
      <c r="PGT72" s="66"/>
      <c r="PGU72" s="66"/>
      <c r="PGV72" s="66"/>
      <c r="PGW72" s="66"/>
      <c r="PGX72" s="66"/>
      <c r="PGY72" s="66"/>
      <c r="PGZ72" s="66"/>
      <c r="PHA72" s="66"/>
      <c r="PHB72" s="66"/>
      <c r="PHC72" s="66"/>
      <c r="PHD72" s="66"/>
      <c r="PHE72" s="66"/>
      <c r="PHF72" s="66"/>
      <c r="PHG72" s="66"/>
      <c r="PHH72" s="66"/>
      <c r="PHI72" s="66"/>
      <c r="PHJ72" s="66"/>
      <c r="PHK72" s="66"/>
      <c r="PHL72" s="66"/>
      <c r="PHM72" s="66"/>
      <c r="PHN72" s="66"/>
      <c r="PHO72" s="66"/>
      <c r="PHP72" s="66"/>
      <c r="PHQ72" s="66"/>
      <c r="PHR72" s="66"/>
      <c r="PHS72" s="66"/>
      <c r="PHU72" s="66"/>
      <c r="PHV72" s="66"/>
      <c r="PHW72" s="66"/>
      <c r="PHX72" s="66"/>
      <c r="PHY72" s="66"/>
      <c r="PHZ72" s="66"/>
      <c r="PIA72" s="66"/>
      <c r="PIB72" s="66"/>
      <c r="PIC72" s="66"/>
      <c r="PID72" s="66"/>
      <c r="PIE72" s="66"/>
      <c r="PIF72" s="66"/>
      <c r="PIG72" s="66"/>
      <c r="PIJ72" s="66"/>
      <c r="PIM72" s="66"/>
      <c r="PIP72" s="66"/>
      <c r="PIS72" s="66"/>
      <c r="PIV72" s="66"/>
      <c r="PIY72" s="66"/>
      <c r="PJH72" s="66"/>
      <c r="PJK72" s="66"/>
      <c r="PJN72" s="66"/>
      <c r="PJQ72" s="66"/>
      <c r="PJZ72" s="66"/>
      <c r="PKF72" s="66"/>
      <c r="PKI72" s="66"/>
      <c r="PKL72" s="66"/>
      <c r="PKO72" s="66"/>
      <c r="PKU72" s="66"/>
      <c r="PLD72" s="66"/>
      <c r="PLF72" s="66"/>
      <c r="PLG72" s="66"/>
      <c r="PLI72" s="66"/>
      <c r="PLL72" s="66"/>
      <c r="PLO72" s="66"/>
      <c r="PLR72" s="66"/>
      <c r="PLU72" s="66"/>
      <c r="PLX72" s="66"/>
      <c r="PLZ72" s="66"/>
      <c r="PMB72" s="66"/>
      <c r="PME72" s="66"/>
      <c r="PMH72" s="66"/>
      <c r="PMK72" s="66"/>
      <c r="PMN72" s="66"/>
      <c r="PMQ72" s="66"/>
      <c r="PMT72" s="66"/>
      <c r="PMW72" s="66"/>
      <c r="PMY72" s="66"/>
      <c r="PNB72" s="66"/>
      <c r="PNH72" s="66"/>
      <c r="PNN72" s="66"/>
      <c r="PNQ72" s="66"/>
      <c r="PNS72" s="66"/>
      <c r="PNU72" s="66"/>
      <c r="PNV72" s="66"/>
      <c r="PNW72" s="66"/>
      <c r="PNX72" s="66"/>
      <c r="PNY72" s="66"/>
      <c r="PNZ72" s="66"/>
      <c r="POR72" s="66"/>
      <c r="POS72" s="66"/>
      <c r="POV72" s="66"/>
      <c r="POY72" s="66"/>
      <c r="PPA72" s="66"/>
      <c r="PPC72" s="66"/>
      <c r="PPF72" s="66"/>
      <c r="PPI72" s="66"/>
      <c r="PPL72" s="66"/>
      <c r="PPP72" s="66"/>
      <c r="PPS72" s="66"/>
      <c r="PPV72" s="66"/>
      <c r="PQD72" s="66"/>
      <c r="PQP72" s="66"/>
      <c r="PQQ72" s="66"/>
      <c r="PQR72" s="66"/>
      <c r="PQS72" s="66"/>
      <c r="PQT72" s="66"/>
      <c r="PQU72" s="66"/>
      <c r="PQV72" s="66"/>
      <c r="PQW72" s="66"/>
      <c r="PQX72" s="66"/>
      <c r="PQY72" s="66"/>
      <c r="PQZ72" s="66"/>
      <c r="PRA72" s="66"/>
      <c r="PRB72" s="66"/>
      <c r="PRC72" s="66"/>
      <c r="PRD72" s="66"/>
      <c r="PRE72" s="66"/>
      <c r="PRF72" s="66"/>
      <c r="PRG72" s="66"/>
      <c r="PRH72" s="66"/>
      <c r="PRI72" s="66"/>
      <c r="PRJ72" s="66"/>
      <c r="PRK72" s="66"/>
      <c r="PRL72" s="66"/>
      <c r="PRM72" s="66"/>
      <c r="PRN72" s="66"/>
      <c r="PRO72" s="66"/>
      <c r="PRQ72" s="66"/>
      <c r="PRR72" s="66"/>
      <c r="PRS72" s="66"/>
      <c r="PRT72" s="66"/>
      <c r="PRU72" s="66"/>
      <c r="PRV72" s="66"/>
      <c r="PRW72" s="66"/>
      <c r="PRX72" s="66"/>
      <c r="PRY72" s="66"/>
      <c r="PRZ72" s="66"/>
      <c r="PSA72" s="66"/>
      <c r="PSB72" s="66"/>
      <c r="PSC72" s="66"/>
      <c r="PSF72" s="66"/>
      <c r="PSI72" s="66"/>
      <c r="PSL72" s="66"/>
      <c r="PSO72" s="66"/>
      <c r="PSR72" s="66"/>
      <c r="PSU72" s="66"/>
      <c r="PTD72" s="66"/>
      <c r="PTG72" s="66"/>
      <c r="PTJ72" s="66"/>
      <c r="PTM72" s="66"/>
      <c r="PTV72" s="66"/>
      <c r="PUB72" s="66"/>
      <c r="PUE72" s="66"/>
      <c r="PUH72" s="66"/>
      <c r="PUK72" s="66"/>
      <c r="PUQ72" s="66"/>
      <c r="PUZ72" s="66"/>
      <c r="PVB72" s="66"/>
      <c r="PVC72" s="66"/>
      <c r="PVE72" s="66"/>
      <c r="PVH72" s="66"/>
      <c r="PVK72" s="66"/>
      <c r="PVN72" s="66"/>
      <c r="PVQ72" s="66"/>
      <c r="PVT72" s="66"/>
      <c r="PVV72" s="66"/>
      <c r="PVX72" s="66"/>
      <c r="PWA72" s="66"/>
      <c r="PWD72" s="66"/>
      <c r="PWG72" s="66"/>
      <c r="PWJ72" s="66"/>
      <c r="PWM72" s="66"/>
      <c r="PWP72" s="66"/>
      <c r="PWS72" s="66"/>
      <c r="PWU72" s="66"/>
      <c r="PWX72" s="66"/>
      <c r="PXD72" s="66"/>
      <c r="PXJ72" s="66"/>
      <c r="PXM72" s="66"/>
      <c r="PXO72" s="66"/>
      <c r="PXQ72" s="66"/>
      <c r="PXR72" s="66"/>
      <c r="PXS72" s="66"/>
      <c r="PXT72" s="66"/>
      <c r="PXU72" s="66"/>
      <c r="PXV72" s="66"/>
      <c r="PYN72" s="66"/>
      <c r="PYO72" s="66"/>
      <c r="PYR72" s="66"/>
      <c r="PYU72" s="66"/>
      <c r="PYW72" s="66"/>
      <c r="PYY72" s="66"/>
      <c r="PZB72" s="66"/>
      <c r="PZE72" s="66"/>
      <c r="PZH72" s="66"/>
      <c r="PZL72" s="66"/>
      <c r="PZO72" s="66"/>
      <c r="PZR72" s="66"/>
      <c r="PZZ72" s="66"/>
      <c r="QAL72" s="66"/>
      <c r="QAM72" s="66"/>
      <c r="QAN72" s="66"/>
      <c r="QAO72" s="66"/>
      <c r="QAP72" s="66"/>
      <c r="QAQ72" s="66"/>
      <c r="QAR72" s="66"/>
      <c r="QAS72" s="66"/>
      <c r="QAT72" s="66"/>
      <c r="QAU72" s="66"/>
      <c r="QAV72" s="66"/>
      <c r="QAW72" s="66"/>
      <c r="QAX72" s="66"/>
      <c r="QAY72" s="66"/>
      <c r="QAZ72" s="66"/>
      <c r="QBA72" s="66"/>
      <c r="QBB72" s="66"/>
      <c r="QBC72" s="66"/>
      <c r="QBD72" s="66"/>
      <c r="QBE72" s="66"/>
      <c r="QBF72" s="66"/>
      <c r="QBG72" s="66"/>
      <c r="QBH72" s="66"/>
      <c r="QBI72" s="66"/>
      <c r="QBJ72" s="66"/>
      <c r="QBK72" s="66"/>
      <c r="QBM72" s="66"/>
      <c r="QBN72" s="66"/>
      <c r="QBO72" s="66"/>
      <c r="QBP72" s="66"/>
      <c r="QBQ72" s="66"/>
      <c r="QBR72" s="66"/>
      <c r="QBS72" s="66"/>
      <c r="QBT72" s="66"/>
      <c r="QBU72" s="66"/>
      <c r="QBV72" s="66"/>
      <c r="QBW72" s="66"/>
      <c r="QBX72" s="66"/>
      <c r="QBY72" s="66"/>
      <c r="QCB72" s="66"/>
      <c r="QCE72" s="66"/>
      <c r="QCH72" s="66"/>
      <c r="QCK72" s="66"/>
      <c r="QCN72" s="66"/>
      <c r="QCQ72" s="66"/>
      <c r="QCZ72" s="66"/>
      <c r="QDC72" s="66"/>
      <c r="QDF72" s="66"/>
      <c r="QDI72" s="66"/>
      <c r="QDR72" s="66"/>
      <c r="QDX72" s="66"/>
      <c r="QEA72" s="66"/>
      <c r="QED72" s="66"/>
      <c r="QEG72" s="66"/>
      <c r="QEM72" s="66"/>
      <c r="QEV72" s="66"/>
      <c r="QEX72" s="66"/>
      <c r="QEY72" s="66"/>
      <c r="QFA72" s="66"/>
      <c r="QFD72" s="66"/>
      <c r="QFG72" s="66"/>
      <c r="QFJ72" s="66"/>
      <c r="QFM72" s="66"/>
      <c r="QFP72" s="66"/>
      <c r="QFR72" s="66"/>
      <c r="QFT72" s="66"/>
      <c r="QFW72" s="66"/>
      <c r="QFZ72" s="66"/>
      <c r="QGC72" s="66"/>
      <c r="QGF72" s="66"/>
      <c r="QGI72" s="66"/>
      <c r="QGL72" s="66"/>
      <c r="QGO72" s="66"/>
      <c r="QGQ72" s="66"/>
      <c r="QGT72" s="66"/>
      <c r="QGZ72" s="66"/>
      <c r="QHF72" s="66"/>
      <c r="QHI72" s="66"/>
      <c r="QHK72" s="66"/>
      <c r="QHM72" s="66"/>
      <c r="QHN72" s="66"/>
      <c r="QHO72" s="66"/>
      <c r="QHP72" s="66"/>
      <c r="QHQ72" s="66"/>
      <c r="QHR72" s="66"/>
      <c r="QIJ72" s="66"/>
      <c r="QIK72" s="66"/>
      <c r="QIN72" s="66"/>
      <c r="QIQ72" s="66"/>
      <c r="QIS72" s="66"/>
      <c r="QIU72" s="66"/>
      <c r="QIX72" s="66"/>
      <c r="QJA72" s="66"/>
      <c r="QJD72" s="66"/>
      <c r="QJH72" s="66"/>
      <c r="QJK72" s="66"/>
      <c r="QJN72" s="66"/>
      <c r="QJV72" s="66"/>
      <c r="QKH72" s="66"/>
      <c r="QKI72" s="66"/>
      <c r="QKJ72" s="66"/>
      <c r="QKK72" s="66"/>
      <c r="QKL72" s="66"/>
      <c r="QKM72" s="66"/>
      <c r="QKN72" s="66"/>
      <c r="QKO72" s="66"/>
      <c r="QKP72" s="66"/>
      <c r="QKQ72" s="66"/>
      <c r="QKR72" s="66"/>
      <c r="QKS72" s="66"/>
      <c r="QKT72" s="66"/>
      <c r="QKU72" s="66"/>
      <c r="QKV72" s="66"/>
      <c r="QKW72" s="66"/>
      <c r="QKX72" s="66"/>
      <c r="QKY72" s="66"/>
      <c r="QKZ72" s="66"/>
      <c r="QLA72" s="66"/>
      <c r="QLB72" s="66"/>
      <c r="QLC72" s="66"/>
      <c r="QLD72" s="66"/>
      <c r="QLE72" s="66"/>
      <c r="QLF72" s="66"/>
      <c r="QLG72" s="66"/>
      <c r="QLI72" s="66"/>
      <c r="QLJ72" s="66"/>
      <c r="QLK72" s="66"/>
      <c r="QLL72" s="66"/>
      <c r="QLM72" s="66"/>
      <c r="QLN72" s="66"/>
      <c r="QLO72" s="66"/>
      <c r="QLP72" s="66"/>
      <c r="QLQ72" s="66"/>
      <c r="QLR72" s="66"/>
      <c r="QLS72" s="66"/>
      <c r="QLT72" s="66"/>
      <c r="QLU72" s="66"/>
      <c r="QLX72" s="66"/>
      <c r="QMA72" s="66"/>
      <c r="QMD72" s="66"/>
      <c r="QMG72" s="66"/>
      <c r="QMJ72" s="66"/>
      <c r="QMM72" s="66"/>
      <c r="QMV72" s="66"/>
      <c r="QMY72" s="66"/>
      <c r="QNB72" s="66"/>
      <c r="QNE72" s="66"/>
      <c r="QNN72" s="66"/>
      <c r="QNT72" s="66"/>
      <c r="QNW72" s="66"/>
      <c r="QNZ72" s="66"/>
      <c r="QOC72" s="66"/>
      <c r="QOI72" s="66"/>
      <c r="QOR72" s="66"/>
      <c r="QOT72" s="66"/>
      <c r="QOU72" s="66"/>
      <c r="QOW72" s="66"/>
      <c r="QOZ72" s="66"/>
      <c r="QPC72" s="66"/>
      <c r="QPF72" s="66"/>
      <c r="QPI72" s="66"/>
      <c r="QPL72" s="66"/>
      <c r="QPN72" s="66"/>
      <c r="QPP72" s="66"/>
      <c r="QPS72" s="66"/>
      <c r="QPV72" s="66"/>
      <c r="QPY72" s="66"/>
      <c r="QQB72" s="66"/>
      <c r="QQE72" s="66"/>
      <c r="QQH72" s="66"/>
      <c r="QQK72" s="66"/>
      <c r="QQM72" s="66"/>
      <c r="QQP72" s="66"/>
      <c r="QQV72" s="66"/>
      <c r="QRB72" s="66"/>
      <c r="QRE72" s="66"/>
      <c r="QRG72" s="66"/>
      <c r="QRI72" s="66"/>
      <c r="QRJ72" s="66"/>
      <c r="QRK72" s="66"/>
      <c r="QRL72" s="66"/>
      <c r="QRM72" s="66"/>
      <c r="QRN72" s="66"/>
      <c r="QSF72" s="66"/>
      <c r="QSG72" s="66"/>
      <c r="QSJ72" s="66"/>
      <c r="QSM72" s="66"/>
      <c r="QSO72" s="66"/>
      <c r="QSQ72" s="66"/>
      <c r="QST72" s="66"/>
      <c r="QSW72" s="66"/>
      <c r="QSZ72" s="66"/>
      <c r="QTD72" s="66"/>
      <c r="QTG72" s="66"/>
      <c r="QTJ72" s="66"/>
      <c r="QTR72" s="66"/>
      <c r="QUD72" s="66"/>
      <c r="QUE72" s="66"/>
      <c r="QUF72" s="66"/>
      <c r="QUG72" s="66"/>
      <c r="QUH72" s="66"/>
      <c r="QUI72" s="66"/>
      <c r="QUJ72" s="66"/>
      <c r="QUK72" s="66"/>
      <c r="QUL72" s="66"/>
      <c r="QUM72" s="66"/>
      <c r="QUN72" s="66"/>
      <c r="QUO72" s="66"/>
      <c r="QUP72" s="66"/>
      <c r="QUQ72" s="66"/>
      <c r="QUR72" s="66"/>
      <c r="QUS72" s="66"/>
      <c r="QUT72" s="66"/>
      <c r="QUU72" s="66"/>
      <c r="QUV72" s="66"/>
      <c r="QUW72" s="66"/>
      <c r="QUX72" s="66"/>
      <c r="QUY72" s="66"/>
      <c r="QUZ72" s="66"/>
      <c r="QVA72" s="66"/>
      <c r="QVB72" s="66"/>
      <c r="QVC72" s="66"/>
      <c r="QVE72" s="66"/>
      <c r="QVF72" s="66"/>
      <c r="QVG72" s="66"/>
      <c r="QVH72" s="66"/>
      <c r="QVI72" s="66"/>
      <c r="QVJ72" s="66"/>
      <c r="QVK72" s="66"/>
      <c r="QVL72" s="66"/>
      <c r="QVM72" s="66"/>
      <c r="QVN72" s="66"/>
      <c r="QVO72" s="66"/>
      <c r="QVP72" s="66"/>
      <c r="QVQ72" s="66"/>
      <c r="QVT72" s="66"/>
      <c r="QVW72" s="66"/>
      <c r="QVZ72" s="66"/>
      <c r="QWC72" s="66"/>
      <c r="QWF72" s="66"/>
      <c r="QWI72" s="66"/>
      <c r="QWR72" s="66"/>
      <c r="QWU72" s="66"/>
      <c r="QWX72" s="66"/>
      <c r="QXA72" s="66"/>
      <c r="QXJ72" s="66"/>
      <c r="QXP72" s="66"/>
      <c r="QXS72" s="66"/>
      <c r="QXV72" s="66"/>
      <c r="QXY72" s="66"/>
      <c r="QYE72" s="66"/>
      <c r="QYN72" s="66"/>
      <c r="QYP72" s="66"/>
      <c r="QYQ72" s="66"/>
      <c r="QYS72" s="66"/>
      <c r="QYV72" s="66"/>
      <c r="QYY72" s="66"/>
      <c r="QZB72" s="66"/>
      <c r="QZE72" s="66"/>
      <c r="QZH72" s="66"/>
      <c r="QZJ72" s="66"/>
      <c r="QZL72" s="66"/>
      <c r="QZO72" s="66"/>
      <c r="QZR72" s="66"/>
      <c r="QZU72" s="66"/>
      <c r="QZX72" s="66"/>
      <c r="RAA72" s="66"/>
      <c r="RAD72" s="66"/>
      <c r="RAG72" s="66"/>
      <c r="RAI72" s="66"/>
      <c r="RAL72" s="66"/>
      <c r="RAR72" s="66"/>
      <c r="RAX72" s="66"/>
      <c r="RBA72" s="66"/>
      <c r="RBC72" s="66"/>
      <c r="RBE72" s="66"/>
      <c r="RBF72" s="66"/>
      <c r="RBG72" s="66"/>
      <c r="RBH72" s="66"/>
      <c r="RBI72" s="66"/>
      <c r="RBJ72" s="66"/>
      <c r="RCB72" s="66"/>
      <c r="RCC72" s="66"/>
      <c r="RCF72" s="66"/>
      <c r="RCI72" s="66"/>
      <c r="RCK72" s="66"/>
      <c r="RCM72" s="66"/>
      <c r="RCP72" s="66"/>
      <c r="RCS72" s="66"/>
      <c r="RCV72" s="66"/>
      <c r="RCZ72" s="66"/>
      <c r="RDC72" s="66"/>
      <c r="RDF72" s="66"/>
      <c r="RDN72" s="66"/>
      <c r="RDZ72" s="66"/>
      <c r="REA72" s="66"/>
      <c r="REB72" s="66"/>
      <c r="REC72" s="66"/>
      <c r="RED72" s="66"/>
      <c r="REE72" s="66"/>
      <c r="REF72" s="66"/>
      <c r="REG72" s="66"/>
      <c r="REH72" s="66"/>
      <c r="REI72" s="66"/>
      <c r="REJ72" s="66"/>
      <c r="REK72" s="66"/>
      <c r="REL72" s="66"/>
      <c r="REM72" s="66"/>
      <c r="REN72" s="66"/>
      <c r="REO72" s="66"/>
      <c r="REP72" s="66"/>
      <c r="REQ72" s="66"/>
      <c r="RER72" s="66"/>
      <c r="RES72" s="66"/>
      <c r="RET72" s="66"/>
      <c r="REU72" s="66"/>
      <c r="REV72" s="66"/>
      <c r="REW72" s="66"/>
      <c r="REX72" s="66"/>
      <c r="REY72" s="66"/>
      <c r="RFA72" s="66"/>
      <c r="RFB72" s="66"/>
      <c r="RFC72" s="66"/>
      <c r="RFD72" s="66"/>
      <c r="RFE72" s="66"/>
      <c r="RFF72" s="66"/>
      <c r="RFG72" s="66"/>
      <c r="RFH72" s="66"/>
      <c r="RFI72" s="66"/>
      <c r="RFJ72" s="66"/>
      <c r="RFK72" s="66"/>
      <c r="RFL72" s="66"/>
      <c r="RFM72" s="66"/>
      <c r="RFP72" s="66"/>
      <c r="RFS72" s="66"/>
      <c r="RFV72" s="66"/>
      <c r="RFY72" s="66"/>
      <c r="RGB72" s="66"/>
      <c r="RGE72" s="66"/>
      <c r="RGN72" s="66"/>
      <c r="RGQ72" s="66"/>
      <c r="RGT72" s="66"/>
      <c r="RGW72" s="66"/>
      <c r="RHF72" s="66"/>
      <c r="RHL72" s="66"/>
      <c r="RHO72" s="66"/>
      <c r="RHR72" s="66"/>
      <c r="RHU72" s="66"/>
      <c r="RIA72" s="66"/>
      <c r="RIJ72" s="66"/>
      <c r="RIL72" s="66"/>
      <c r="RIM72" s="66"/>
      <c r="RIO72" s="66"/>
      <c r="RIR72" s="66"/>
      <c r="RIU72" s="66"/>
      <c r="RIX72" s="66"/>
      <c r="RJA72" s="66"/>
      <c r="RJD72" s="66"/>
      <c r="RJF72" s="66"/>
      <c r="RJH72" s="66"/>
      <c r="RJK72" s="66"/>
      <c r="RJN72" s="66"/>
      <c r="RJQ72" s="66"/>
      <c r="RJT72" s="66"/>
      <c r="RJW72" s="66"/>
      <c r="RJZ72" s="66"/>
      <c r="RKC72" s="66"/>
      <c r="RKE72" s="66"/>
      <c r="RKH72" s="66"/>
      <c r="RKN72" s="66"/>
      <c r="RKT72" s="66"/>
      <c r="RKW72" s="66"/>
      <c r="RKY72" s="66"/>
      <c r="RLA72" s="66"/>
      <c r="RLB72" s="66"/>
      <c r="RLC72" s="66"/>
      <c r="RLD72" s="66"/>
      <c r="RLE72" s="66"/>
      <c r="RLF72" s="66"/>
      <c r="RLX72" s="66"/>
      <c r="RLY72" s="66"/>
      <c r="RMB72" s="66"/>
      <c r="RME72" s="66"/>
      <c r="RMG72" s="66"/>
      <c r="RMI72" s="66"/>
      <c r="RML72" s="66"/>
      <c r="RMO72" s="66"/>
      <c r="RMR72" s="66"/>
      <c r="RMV72" s="66"/>
      <c r="RMY72" s="66"/>
      <c r="RNB72" s="66"/>
      <c r="RNJ72" s="66"/>
      <c r="RNV72" s="66"/>
      <c r="RNW72" s="66"/>
      <c r="RNX72" s="66"/>
      <c r="RNY72" s="66"/>
      <c r="RNZ72" s="66"/>
      <c r="ROA72" s="66"/>
      <c r="ROB72" s="66"/>
      <c r="ROC72" s="66"/>
      <c r="ROD72" s="66"/>
      <c r="ROE72" s="66"/>
      <c r="ROF72" s="66"/>
      <c r="ROG72" s="66"/>
      <c r="ROH72" s="66"/>
      <c r="ROI72" s="66"/>
      <c r="ROJ72" s="66"/>
      <c r="ROK72" s="66"/>
      <c r="ROL72" s="66"/>
      <c r="ROM72" s="66"/>
      <c r="RON72" s="66"/>
      <c r="ROO72" s="66"/>
      <c r="ROP72" s="66"/>
      <c r="ROQ72" s="66"/>
      <c r="ROR72" s="66"/>
      <c r="ROS72" s="66"/>
      <c r="ROT72" s="66"/>
      <c r="ROU72" s="66"/>
      <c r="ROW72" s="66"/>
      <c r="ROX72" s="66"/>
      <c r="ROY72" s="66"/>
      <c r="ROZ72" s="66"/>
      <c r="RPA72" s="66"/>
      <c r="RPB72" s="66"/>
      <c r="RPC72" s="66"/>
      <c r="RPD72" s="66"/>
      <c r="RPE72" s="66"/>
      <c r="RPF72" s="66"/>
      <c r="RPG72" s="66"/>
      <c r="RPH72" s="66"/>
      <c r="RPI72" s="66"/>
      <c r="RPL72" s="66"/>
      <c r="RPO72" s="66"/>
      <c r="RPR72" s="66"/>
      <c r="RPU72" s="66"/>
      <c r="RPX72" s="66"/>
      <c r="RQA72" s="66"/>
      <c r="RQJ72" s="66"/>
      <c r="RQM72" s="66"/>
      <c r="RQP72" s="66"/>
      <c r="RQS72" s="66"/>
      <c r="RRB72" s="66"/>
      <c r="RRH72" s="66"/>
      <c r="RRK72" s="66"/>
      <c r="RRN72" s="66"/>
      <c r="RRQ72" s="66"/>
      <c r="RRW72" s="66"/>
      <c r="RSF72" s="66"/>
      <c r="RSH72" s="66"/>
      <c r="RSI72" s="66"/>
      <c r="RSK72" s="66"/>
      <c r="RSN72" s="66"/>
      <c r="RSQ72" s="66"/>
      <c r="RST72" s="66"/>
      <c r="RSW72" s="66"/>
      <c r="RSZ72" s="66"/>
      <c r="RTB72" s="66"/>
      <c r="RTD72" s="66"/>
      <c r="RTG72" s="66"/>
      <c r="RTJ72" s="66"/>
      <c r="RTM72" s="66"/>
      <c r="RTP72" s="66"/>
      <c r="RTS72" s="66"/>
      <c r="RTV72" s="66"/>
      <c r="RTY72" s="66"/>
      <c r="RUA72" s="66"/>
      <c r="RUD72" s="66"/>
      <c r="RUJ72" s="66"/>
      <c r="RUP72" s="66"/>
      <c r="RUS72" s="66"/>
      <c r="RUU72" s="66"/>
      <c r="RUW72" s="66"/>
      <c r="RUX72" s="66"/>
      <c r="RUY72" s="66"/>
      <c r="RUZ72" s="66"/>
      <c r="RVA72" s="66"/>
      <c r="RVB72" s="66"/>
      <c r="RVT72" s="66"/>
      <c r="RVU72" s="66"/>
      <c r="RVX72" s="66"/>
      <c r="RWA72" s="66"/>
      <c r="RWC72" s="66"/>
      <c r="RWE72" s="66"/>
      <c r="RWH72" s="66"/>
      <c r="RWK72" s="66"/>
      <c r="RWN72" s="66"/>
      <c r="RWR72" s="66"/>
      <c r="RWU72" s="66"/>
      <c r="RWX72" s="66"/>
      <c r="RXF72" s="66"/>
      <c r="RXR72" s="66"/>
      <c r="RXS72" s="66"/>
      <c r="RXT72" s="66"/>
      <c r="RXU72" s="66"/>
      <c r="RXV72" s="66"/>
      <c r="RXW72" s="66"/>
      <c r="RXX72" s="66"/>
      <c r="RXY72" s="66"/>
      <c r="RXZ72" s="66"/>
      <c r="RYA72" s="66"/>
      <c r="RYB72" s="66"/>
      <c r="RYC72" s="66"/>
      <c r="RYD72" s="66"/>
      <c r="RYE72" s="66"/>
      <c r="RYF72" s="66"/>
      <c r="RYG72" s="66"/>
      <c r="RYH72" s="66"/>
      <c r="RYI72" s="66"/>
      <c r="RYJ72" s="66"/>
      <c r="RYK72" s="66"/>
      <c r="RYL72" s="66"/>
      <c r="RYM72" s="66"/>
      <c r="RYN72" s="66"/>
      <c r="RYO72" s="66"/>
      <c r="RYP72" s="66"/>
      <c r="RYQ72" s="66"/>
      <c r="RYS72" s="66"/>
      <c r="RYT72" s="66"/>
      <c r="RYU72" s="66"/>
      <c r="RYV72" s="66"/>
      <c r="RYW72" s="66"/>
      <c r="RYX72" s="66"/>
      <c r="RYY72" s="66"/>
      <c r="RYZ72" s="66"/>
      <c r="RZA72" s="66"/>
      <c r="RZB72" s="66"/>
      <c r="RZC72" s="66"/>
      <c r="RZD72" s="66"/>
      <c r="RZE72" s="66"/>
      <c r="RZH72" s="66"/>
      <c r="RZK72" s="66"/>
      <c r="RZN72" s="66"/>
      <c r="RZQ72" s="66"/>
      <c r="RZT72" s="66"/>
      <c r="RZW72" s="66"/>
      <c r="SAF72" s="66"/>
      <c r="SAI72" s="66"/>
      <c r="SAL72" s="66"/>
      <c r="SAO72" s="66"/>
      <c r="SAX72" s="66"/>
      <c r="SBD72" s="66"/>
      <c r="SBG72" s="66"/>
      <c r="SBJ72" s="66"/>
      <c r="SBM72" s="66"/>
      <c r="SBS72" s="66"/>
      <c r="SCB72" s="66"/>
      <c r="SCD72" s="66"/>
      <c r="SCE72" s="66"/>
      <c r="SCG72" s="66"/>
      <c r="SCJ72" s="66"/>
      <c r="SCM72" s="66"/>
      <c r="SCP72" s="66"/>
      <c r="SCS72" s="66"/>
      <c r="SCV72" s="66"/>
      <c r="SCX72" s="66"/>
      <c r="SCZ72" s="66"/>
      <c r="SDC72" s="66"/>
      <c r="SDF72" s="66"/>
      <c r="SDI72" s="66"/>
      <c r="SDL72" s="66"/>
      <c r="SDO72" s="66"/>
      <c r="SDR72" s="66"/>
      <c r="SDU72" s="66"/>
      <c r="SDW72" s="66"/>
      <c r="SDZ72" s="66"/>
      <c r="SEF72" s="66"/>
      <c r="SEL72" s="66"/>
      <c r="SEO72" s="66"/>
      <c r="SEQ72" s="66"/>
      <c r="SES72" s="66"/>
      <c r="SET72" s="66"/>
      <c r="SEU72" s="66"/>
      <c r="SEV72" s="66"/>
      <c r="SEW72" s="66"/>
      <c r="SEX72" s="66"/>
      <c r="SFP72" s="66"/>
      <c r="SFQ72" s="66"/>
      <c r="SFT72" s="66"/>
      <c r="SFW72" s="66"/>
      <c r="SFY72" s="66"/>
      <c r="SGA72" s="66"/>
      <c r="SGD72" s="66"/>
      <c r="SGG72" s="66"/>
      <c r="SGJ72" s="66"/>
      <c r="SGN72" s="66"/>
      <c r="SGQ72" s="66"/>
      <c r="SGT72" s="66"/>
      <c r="SHB72" s="66"/>
      <c r="SHN72" s="66"/>
      <c r="SHO72" s="66"/>
      <c r="SHP72" s="66"/>
      <c r="SHQ72" s="66"/>
      <c r="SHR72" s="66"/>
      <c r="SHS72" s="66"/>
      <c r="SHT72" s="66"/>
      <c r="SHU72" s="66"/>
      <c r="SHV72" s="66"/>
      <c r="SHW72" s="66"/>
      <c r="SHX72" s="66"/>
      <c r="SHY72" s="66"/>
      <c r="SHZ72" s="66"/>
      <c r="SIA72" s="66"/>
      <c r="SIB72" s="66"/>
      <c r="SIC72" s="66"/>
      <c r="SID72" s="66"/>
      <c r="SIE72" s="66"/>
      <c r="SIF72" s="66"/>
      <c r="SIG72" s="66"/>
      <c r="SIH72" s="66"/>
      <c r="SII72" s="66"/>
      <c r="SIJ72" s="66"/>
      <c r="SIK72" s="66"/>
      <c r="SIL72" s="66"/>
      <c r="SIM72" s="66"/>
      <c r="SIO72" s="66"/>
      <c r="SIP72" s="66"/>
      <c r="SIQ72" s="66"/>
      <c r="SIR72" s="66"/>
      <c r="SIS72" s="66"/>
      <c r="SIT72" s="66"/>
      <c r="SIU72" s="66"/>
      <c r="SIV72" s="66"/>
      <c r="SIW72" s="66"/>
      <c r="SIX72" s="66"/>
      <c r="SIY72" s="66"/>
      <c r="SIZ72" s="66"/>
      <c r="SJA72" s="66"/>
      <c r="SJD72" s="66"/>
      <c r="SJG72" s="66"/>
      <c r="SJJ72" s="66"/>
      <c r="SJM72" s="66"/>
      <c r="SJP72" s="66"/>
      <c r="SJS72" s="66"/>
      <c r="SKB72" s="66"/>
      <c r="SKE72" s="66"/>
      <c r="SKH72" s="66"/>
      <c r="SKK72" s="66"/>
      <c r="SKT72" s="66"/>
      <c r="SKZ72" s="66"/>
      <c r="SLC72" s="66"/>
      <c r="SLF72" s="66"/>
      <c r="SLI72" s="66"/>
      <c r="SLO72" s="66"/>
      <c r="SLX72" s="66"/>
      <c r="SLZ72" s="66"/>
      <c r="SMA72" s="66"/>
      <c r="SMC72" s="66"/>
      <c r="SMF72" s="66"/>
      <c r="SMI72" s="66"/>
      <c r="SML72" s="66"/>
      <c r="SMO72" s="66"/>
      <c r="SMR72" s="66"/>
      <c r="SMT72" s="66"/>
      <c r="SMV72" s="66"/>
      <c r="SMY72" s="66"/>
      <c r="SNB72" s="66"/>
      <c r="SNE72" s="66"/>
      <c r="SNH72" s="66"/>
      <c r="SNK72" s="66"/>
      <c r="SNN72" s="66"/>
      <c r="SNQ72" s="66"/>
      <c r="SNS72" s="66"/>
      <c r="SNV72" s="66"/>
      <c r="SOB72" s="66"/>
      <c r="SOH72" s="66"/>
      <c r="SOK72" s="66"/>
      <c r="SOM72" s="66"/>
      <c r="SOO72" s="66"/>
      <c r="SOP72" s="66"/>
      <c r="SOQ72" s="66"/>
      <c r="SOR72" s="66"/>
      <c r="SOS72" s="66"/>
      <c r="SOT72" s="66"/>
      <c r="SPL72" s="66"/>
      <c r="SPM72" s="66"/>
      <c r="SPP72" s="66"/>
      <c r="SPS72" s="66"/>
      <c r="SPU72" s="66"/>
      <c r="SPW72" s="66"/>
      <c r="SPZ72" s="66"/>
      <c r="SQC72" s="66"/>
      <c r="SQF72" s="66"/>
      <c r="SQJ72" s="66"/>
      <c r="SQM72" s="66"/>
      <c r="SQP72" s="66"/>
      <c r="SQX72" s="66"/>
      <c r="SRJ72" s="66"/>
      <c r="SRK72" s="66"/>
      <c r="SRL72" s="66"/>
      <c r="SRM72" s="66"/>
      <c r="SRN72" s="66"/>
      <c r="SRO72" s="66"/>
      <c r="SRP72" s="66"/>
      <c r="SRQ72" s="66"/>
      <c r="SRR72" s="66"/>
      <c r="SRS72" s="66"/>
      <c r="SRT72" s="66"/>
      <c r="SRU72" s="66"/>
      <c r="SRV72" s="66"/>
      <c r="SRW72" s="66"/>
      <c r="SRX72" s="66"/>
      <c r="SRY72" s="66"/>
      <c r="SRZ72" s="66"/>
      <c r="SSA72" s="66"/>
      <c r="SSB72" s="66"/>
      <c r="SSC72" s="66"/>
      <c r="SSD72" s="66"/>
      <c r="SSE72" s="66"/>
      <c r="SSF72" s="66"/>
      <c r="SSG72" s="66"/>
      <c r="SSH72" s="66"/>
      <c r="SSI72" s="66"/>
      <c r="SSK72" s="66"/>
      <c r="SSL72" s="66"/>
      <c r="SSM72" s="66"/>
      <c r="SSN72" s="66"/>
      <c r="SSO72" s="66"/>
      <c r="SSP72" s="66"/>
      <c r="SSQ72" s="66"/>
      <c r="SSR72" s="66"/>
      <c r="SSS72" s="66"/>
      <c r="SST72" s="66"/>
      <c r="SSU72" s="66"/>
      <c r="SSV72" s="66"/>
      <c r="SSW72" s="66"/>
      <c r="SSZ72" s="66"/>
      <c r="STC72" s="66"/>
      <c r="STF72" s="66"/>
      <c r="STI72" s="66"/>
      <c r="STL72" s="66"/>
      <c r="STO72" s="66"/>
      <c r="STX72" s="66"/>
      <c r="SUA72" s="66"/>
      <c r="SUD72" s="66"/>
      <c r="SUG72" s="66"/>
      <c r="SUP72" s="66"/>
      <c r="SUV72" s="66"/>
      <c r="SUY72" s="66"/>
      <c r="SVB72" s="66"/>
      <c r="SVE72" s="66"/>
      <c r="SVK72" s="66"/>
      <c r="SVT72" s="66"/>
      <c r="SVV72" s="66"/>
      <c r="SVW72" s="66"/>
      <c r="SVY72" s="66"/>
      <c r="SWB72" s="66"/>
      <c r="SWE72" s="66"/>
      <c r="SWH72" s="66"/>
      <c r="SWK72" s="66"/>
      <c r="SWN72" s="66"/>
      <c r="SWP72" s="66"/>
      <c r="SWR72" s="66"/>
      <c r="SWU72" s="66"/>
      <c r="SWX72" s="66"/>
      <c r="SXA72" s="66"/>
      <c r="SXD72" s="66"/>
      <c r="SXG72" s="66"/>
      <c r="SXJ72" s="66"/>
      <c r="SXM72" s="66"/>
      <c r="SXO72" s="66"/>
      <c r="SXR72" s="66"/>
      <c r="SXX72" s="66"/>
      <c r="SYD72" s="66"/>
      <c r="SYG72" s="66"/>
      <c r="SYI72" s="66"/>
      <c r="SYK72" s="66"/>
      <c r="SYL72" s="66"/>
      <c r="SYM72" s="66"/>
      <c r="SYN72" s="66"/>
      <c r="SYO72" s="66"/>
      <c r="SYP72" s="66"/>
      <c r="SZH72" s="66"/>
      <c r="SZI72" s="66"/>
      <c r="SZL72" s="66"/>
      <c r="SZO72" s="66"/>
      <c r="SZQ72" s="66"/>
      <c r="SZS72" s="66"/>
      <c r="SZV72" s="66"/>
      <c r="SZY72" s="66"/>
      <c r="TAB72" s="66"/>
      <c r="TAF72" s="66"/>
      <c r="TAI72" s="66"/>
      <c r="TAL72" s="66"/>
      <c r="TAT72" s="66"/>
      <c r="TBF72" s="66"/>
      <c r="TBG72" s="66"/>
      <c r="TBH72" s="66"/>
      <c r="TBI72" s="66"/>
      <c r="TBJ72" s="66"/>
      <c r="TBK72" s="66"/>
      <c r="TBL72" s="66"/>
      <c r="TBM72" s="66"/>
      <c r="TBN72" s="66"/>
      <c r="TBO72" s="66"/>
      <c r="TBP72" s="66"/>
      <c r="TBQ72" s="66"/>
      <c r="TBR72" s="66"/>
      <c r="TBS72" s="66"/>
      <c r="TBT72" s="66"/>
      <c r="TBU72" s="66"/>
      <c r="TBV72" s="66"/>
      <c r="TBW72" s="66"/>
      <c r="TBX72" s="66"/>
      <c r="TBY72" s="66"/>
      <c r="TBZ72" s="66"/>
      <c r="TCA72" s="66"/>
      <c r="TCB72" s="66"/>
      <c r="TCC72" s="66"/>
      <c r="TCD72" s="66"/>
      <c r="TCE72" s="66"/>
      <c r="TCG72" s="66"/>
      <c r="TCH72" s="66"/>
      <c r="TCI72" s="66"/>
      <c r="TCJ72" s="66"/>
      <c r="TCK72" s="66"/>
      <c r="TCL72" s="66"/>
      <c r="TCM72" s="66"/>
      <c r="TCN72" s="66"/>
      <c r="TCO72" s="66"/>
      <c r="TCP72" s="66"/>
      <c r="TCQ72" s="66"/>
      <c r="TCR72" s="66"/>
      <c r="TCS72" s="66"/>
      <c r="TCV72" s="66"/>
      <c r="TCY72" s="66"/>
      <c r="TDB72" s="66"/>
      <c r="TDE72" s="66"/>
      <c r="TDH72" s="66"/>
      <c r="TDK72" s="66"/>
      <c r="TDT72" s="66"/>
      <c r="TDW72" s="66"/>
      <c r="TDZ72" s="66"/>
      <c r="TEC72" s="66"/>
      <c r="TEL72" s="66"/>
      <c r="TER72" s="66"/>
      <c r="TEU72" s="66"/>
      <c r="TEX72" s="66"/>
      <c r="TFA72" s="66"/>
      <c r="TFG72" s="66"/>
      <c r="TFP72" s="66"/>
      <c r="TFR72" s="66"/>
      <c r="TFS72" s="66"/>
      <c r="TFU72" s="66"/>
      <c r="TFX72" s="66"/>
      <c r="TGA72" s="66"/>
      <c r="TGD72" s="66"/>
      <c r="TGG72" s="66"/>
      <c r="TGJ72" s="66"/>
      <c r="TGL72" s="66"/>
      <c r="TGN72" s="66"/>
      <c r="TGQ72" s="66"/>
      <c r="TGT72" s="66"/>
      <c r="TGW72" s="66"/>
      <c r="TGZ72" s="66"/>
      <c r="THC72" s="66"/>
      <c r="THF72" s="66"/>
      <c r="THI72" s="66"/>
      <c r="THK72" s="66"/>
      <c r="THN72" s="66"/>
      <c r="THT72" s="66"/>
      <c r="THZ72" s="66"/>
      <c r="TIC72" s="66"/>
      <c r="TIE72" s="66"/>
      <c r="TIG72" s="66"/>
      <c r="TIH72" s="66"/>
      <c r="TII72" s="66"/>
      <c r="TIJ72" s="66"/>
      <c r="TIK72" s="66"/>
      <c r="TIL72" s="66"/>
      <c r="TJD72" s="66"/>
      <c r="TJE72" s="66"/>
      <c r="TJH72" s="66"/>
      <c r="TJK72" s="66"/>
      <c r="TJM72" s="66"/>
      <c r="TJO72" s="66"/>
      <c r="TJR72" s="66"/>
      <c r="TJU72" s="66"/>
      <c r="TJX72" s="66"/>
      <c r="TKB72" s="66"/>
      <c r="TKE72" s="66"/>
      <c r="TKH72" s="66"/>
      <c r="TKP72" s="66"/>
      <c r="TLB72" s="66"/>
      <c r="TLC72" s="66"/>
      <c r="TLD72" s="66"/>
      <c r="TLE72" s="66"/>
      <c r="TLF72" s="66"/>
      <c r="TLG72" s="66"/>
      <c r="TLH72" s="66"/>
      <c r="TLI72" s="66"/>
      <c r="TLJ72" s="66"/>
      <c r="TLK72" s="66"/>
      <c r="TLL72" s="66"/>
      <c r="TLM72" s="66"/>
      <c r="TLN72" s="66"/>
      <c r="TLO72" s="66"/>
      <c r="TLP72" s="66"/>
      <c r="TLQ72" s="66"/>
      <c r="TLR72" s="66"/>
      <c r="TLS72" s="66"/>
      <c r="TLT72" s="66"/>
      <c r="TLU72" s="66"/>
      <c r="TLV72" s="66"/>
      <c r="TLW72" s="66"/>
      <c r="TLX72" s="66"/>
      <c r="TLY72" s="66"/>
      <c r="TLZ72" s="66"/>
      <c r="TMA72" s="66"/>
      <c r="TMC72" s="66"/>
      <c r="TMD72" s="66"/>
      <c r="TME72" s="66"/>
      <c r="TMF72" s="66"/>
      <c r="TMG72" s="66"/>
      <c r="TMH72" s="66"/>
      <c r="TMI72" s="66"/>
      <c r="TMJ72" s="66"/>
      <c r="TMK72" s="66"/>
      <c r="TML72" s="66"/>
      <c r="TMM72" s="66"/>
      <c r="TMN72" s="66"/>
      <c r="TMO72" s="66"/>
      <c r="TMR72" s="66"/>
      <c r="TMU72" s="66"/>
      <c r="TMX72" s="66"/>
      <c r="TNA72" s="66"/>
      <c r="TND72" s="66"/>
      <c r="TNG72" s="66"/>
      <c r="TNP72" s="66"/>
      <c r="TNS72" s="66"/>
      <c r="TNV72" s="66"/>
      <c r="TNY72" s="66"/>
      <c r="TOH72" s="66"/>
      <c r="TON72" s="66"/>
      <c r="TOQ72" s="66"/>
      <c r="TOT72" s="66"/>
      <c r="TOW72" s="66"/>
      <c r="TPC72" s="66"/>
      <c r="TPL72" s="66"/>
      <c r="TPN72" s="66"/>
      <c r="TPO72" s="66"/>
      <c r="TPQ72" s="66"/>
      <c r="TPT72" s="66"/>
      <c r="TPW72" s="66"/>
      <c r="TPZ72" s="66"/>
      <c r="TQC72" s="66"/>
      <c r="TQF72" s="66"/>
      <c r="TQH72" s="66"/>
      <c r="TQJ72" s="66"/>
      <c r="TQM72" s="66"/>
      <c r="TQP72" s="66"/>
      <c r="TQS72" s="66"/>
      <c r="TQV72" s="66"/>
      <c r="TQY72" s="66"/>
      <c r="TRB72" s="66"/>
      <c r="TRE72" s="66"/>
      <c r="TRG72" s="66"/>
      <c r="TRJ72" s="66"/>
      <c r="TRP72" s="66"/>
      <c r="TRV72" s="66"/>
      <c r="TRY72" s="66"/>
      <c r="TSA72" s="66"/>
      <c r="TSC72" s="66"/>
      <c r="TSD72" s="66"/>
      <c r="TSE72" s="66"/>
      <c r="TSF72" s="66"/>
      <c r="TSG72" s="66"/>
      <c r="TSH72" s="66"/>
      <c r="TSZ72" s="66"/>
      <c r="TTA72" s="66"/>
      <c r="TTD72" s="66"/>
      <c r="TTG72" s="66"/>
      <c r="TTI72" s="66"/>
      <c r="TTK72" s="66"/>
      <c r="TTN72" s="66"/>
      <c r="TTQ72" s="66"/>
      <c r="TTT72" s="66"/>
      <c r="TTX72" s="66"/>
      <c r="TUA72" s="66"/>
      <c r="TUD72" s="66"/>
      <c r="TUL72" s="66"/>
      <c r="TUX72" s="66"/>
      <c r="TUY72" s="66"/>
      <c r="TUZ72" s="66"/>
      <c r="TVA72" s="66"/>
      <c r="TVB72" s="66"/>
      <c r="TVC72" s="66"/>
      <c r="TVD72" s="66"/>
      <c r="TVE72" s="66"/>
      <c r="TVF72" s="66"/>
      <c r="TVG72" s="66"/>
      <c r="TVH72" s="66"/>
      <c r="TVI72" s="66"/>
      <c r="TVJ72" s="66"/>
      <c r="TVK72" s="66"/>
      <c r="TVL72" s="66"/>
      <c r="TVM72" s="66"/>
      <c r="TVN72" s="66"/>
      <c r="TVO72" s="66"/>
      <c r="TVP72" s="66"/>
      <c r="TVQ72" s="66"/>
      <c r="TVR72" s="66"/>
      <c r="TVS72" s="66"/>
      <c r="TVT72" s="66"/>
      <c r="TVU72" s="66"/>
      <c r="TVV72" s="66"/>
      <c r="TVW72" s="66"/>
      <c r="TVY72" s="66"/>
      <c r="TVZ72" s="66"/>
      <c r="TWA72" s="66"/>
      <c r="TWB72" s="66"/>
      <c r="TWC72" s="66"/>
      <c r="TWD72" s="66"/>
      <c r="TWE72" s="66"/>
      <c r="TWF72" s="66"/>
      <c r="TWG72" s="66"/>
      <c r="TWH72" s="66"/>
      <c r="TWI72" s="66"/>
      <c r="TWJ72" s="66"/>
      <c r="TWK72" s="66"/>
      <c r="TWN72" s="66"/>
      <c r="TWQ72" s="66"/>
      <c r="TWT72" s="66"/>
      <c r="TWW72" s="66"/>
      <c r="TWZ72" s="66"/>
      <c r="TXC72" s="66"/>
      <c r="TXL72" s="66"/>
      <c r="TXO72" s="66"/>
      <c r="TXR72" s="66"/>
      <c r="TXU72" s="66"/>
      <c r="TYD72" s="66"/>
      <c r="TYJ72" s="66"/>
      <c r="TYM72" s="66"/>
      <c r="TYP72" s="66"/>
      <c r="TYS72" s="66"/>
      <c r="TYY72" s="66"/>
      <c r="TZH72" s="66"/>
      <c r="TZJ72" s="66"/>
      <c r="TZK72" s="66"/>
      <c r="TZM72" s="66"/>
      <c r="TZP72" s="66"/>
      <c r="TZS72" s="66"/>
      <c r="TZV72" s="66"/>
      <c r="TZY72" s="66"/>
      <c r="UAB72" s="66"/>
      <c r="UAD72" s="66"/>
      <c r="UAF72" s="66"/>
      <c r="UAI72" s="66"/>
      <c r="UAL72" s="66"/>
      <c r="UAO72" s="66"/>
      <c r="UAR72" s="66"/>
      <c r="UAU72" s="66"/>
      <c r="UAX72" s="66"/>
      <c r="UBA72" s="66"/>
      <c r="UBC72" s="66"/>
      <c r="UBF72" s="66"/>
      <c r="UBL72" s="66"/>
      <c r="UBR72" s="66"/>
      <c r="UBU72" s="66"/>
      <c r="UBW72" s="66"/>
      <c r="UBY72" s="66"/>
      <c r="UBZ72" s="66"/>
      <c r="UCA72" s="66"/>
      <c r="UCB72" s="66"/>
      <c r="UCC72" s="66"/>
      <c r="UCD72" s="66"/>
      <c r="UCV72" s="66"/>
      <c r="UCW72" s="66"/>
      <c r="UCZ72" s="66"/>
      <c r="UDC72" s="66"/>
      <c r="UDE72" s="66"/>
      <c r="UDG72" s="66"/>
      <c r="UDJ72" s="66"/>
      <c r="UDM72" s="66"/>
      <c r="UDP72" s="66"/>
      <c r="UDT72" s="66"/>
      <c r="UDW72" s="66"/>
      <c r="UDZ72" s="66"/>
      <c r="UEH72" s="66"/>
      <c r="UET72" s="66"/>
      <c r="UEU72" s="66"/>
      <c r="UEV72" s="66"/>
      <c r="UEW72" s="66"/>
      <c r="UEX72" s="66"/>
      <c r="UEY72" s="66"/>
      <c r="UEZ72" s="66"/>
      <c r="UFA72" s="66"/>
      <c r="UFB72" s="66"/>
      <c r="UFC72" s="66"/>
      <c r="UFD72" s="66"/>
      <c r="UFE72" s="66"/>
      <c r="UFF72" s="66"/>
      <c r="UFG72" s="66"/>
      <c r="UFH72" s="66"/>
      <c r="UFI72" s="66"/>
      <c r="UFJ72" s="66"/>
      <c r="UFK72" s="66"/>
      <c r="UFL72" s="66"/>
      <c r="UFM72" s="66"/>
      <c r="UFN72" s="66"/>
      <c r="UFO72" s="66"/>
      <c r="UFP72" s="66"/>
      <c r="UFQ72" s="66"/>
      <c r="UFR72" s="66"/>
      <c r="UFS72" s="66"/>
      <c r="UFU72" s="66"/>
      <c r="UFV72" s="66"/>
      <c r="UFW72" s="66"/>
      <c r="UFX72" s="66"/>
      <c r="UFY72" s="66"/>
      <c r="UFZ72" s="66"/>
      <c r="UGA72" s="66"/>
      <c r="UGB72" s="66"/>
      <c r="UGC72" s="66"/>
      <c r="UGD72" s="66"/>
      <c r="UGE72" s="66"/>
      <c r="UGF72" s="66"/>
      <c r="UGG72" s="66"/>
      <c r="UGJ72" s="66"/>
      <c r="UGM72" s="66"/>
      <c r="UGP72" s="66"/>
      <c r="UGS72" s="66"/>
      <c r="UGV72" s="66"/>
      <c r="UGY72" s="66"/>
      <c r="UHH72" s="66"/>
      <c r="UHK72" s="66"/>
      <c r="UHN72" s="66"/>
      <c r="UHQ72" s="66"/>
      <c r="UHZ72" s="66"/>
      <c r="UIF72" s="66"/>
      <c r="UII72" s="66"/>
      <c r="UIL72" s="66"/>
      <c r="UIO72" s="66"/>
      <c r="UIU72" s="66"/>
      <c r="UJD72" s="66"/>
      <c r="UJF72" s="66"/>
      <c r="UJG72" s="66"/>
      <c r="UJI72" s="66"/>
      <c r="UJL72" s="66"/>
      <c r="UJO72" s="66"/>
      <c r="UJR72" s="66"/>
      <c r="UJU72" s="66"/>
      <c r="UJX72" s="66"/>
      <c r="UJZ72" s="66"/>
      <c r="UKB72" s="66"/>
      <c r="UKE72" s="66"/>
      <c r="UKH72" s="66"/>
      <c r="UKK72" s="66"/>
      <c r="UKN72" s="66"/>
      <c r="UKQ72" s="66"/>
      <c r="UKT72" s="66"/>
      <c r="UKW72" s="66"/>
      <c r="UKY72" s="66"/>
      <c r="ULB72" s="66"/>
      <c r="ULH72" s="66"/>
      <c r="ULN72" s="66"/>
      <c r="ULQ72" s="66"/>
      <c r="ULS72" s="66"/>
      <c r="ULU72" s="66"/>
      <c r="ULV72" s="66"/>
      <c r="ULW72" s="66"/>
      <c r="ULX72" s="66"/>
      <c r="ULY72" s="66"/>
      <c r="ULZ72" s="66"/>
      <c r="UMR72" s="66"/>
      <c r="UMS72" s="66"/>
      <c r="UMV72" s="66"/>
      <c r="UMY72" s="66"/>
      <c r="UNA72" s="66"/>
      <c r="UNC72" s="66"/>
      <c r="UNF72" s="66"/>
      <c r="UNI72" s="66"/>
      <c r="UNL72" s="66"/>
      <c r="UNP72" s="66"/>
      <c r="UNS72" s="66"/>
      <c r="UNV72" s="66"/>
      <c r="UOD72" s="66"/>
      <c r="UOP72" s="66"/>
      <c r="UOQ72" s="66"/>
      <c r="UOR72" s="66"/>
      <c r="UOS72" s="66"/>
      <c r="UOT72" s="66"/>
      <c r="UOU72" s="66"/>
      <c r="UOV72" s="66"/>
      <c r="UOW72" s="66"/>
      <c r="UOX72" s="66"/>
      <c r="UOY72" s="66"/>
      <c r="UOZ72" s="66"/>
      <c r="UPA72" s="66"/>
      <c r="UPB72" s="66"/>
      <c r="UPC72" s="66"/>
      <c r="UPD72" s="66"/>
      <c r="UPE72" s="66"/>
      <c r="UPF72" s="66"/>
      <c r="UPG72" s="66"/>
      <c r="UPH72" s="66"/>
      <c r="UPI72" s="66"/>
      <c r="UPJ72" s="66"/>
      <c r="UPK72" s="66"/>
      <c r="UPL72" s="66"/>
      <c r="UPM72" s="66"/>
      <c r="UPN72" s="66"/>
      <c r="UPO72" s="66"/>
      <c r="UPQ72" s="66"/>
      <c r="UPR72" s="66"/>
      <c r="UPS72" s="66"/>
      <c r="UPT72" s="66"/>
      <c r="UPU72" s="66"/>
      <c r="UPV72" s="66"/>
      <c r="UPW72" s="66"/>
      <c r="UPX72" s="66"/>
      <c r="UPY72" s="66"/>
      <c r="UPZ72" s="66"/>
      <c r="UQA72" s="66"/>
      <c r="UQB72" s="66"/>
      <c r="UQC72" s="66"/>
      <c r="UQF72" s="66"/>
      <c r="UQI72" s="66"/>
      <c r="UQL72" s="66"/>
      <c r="UQO72" s="66"/>
      <c r="UQR72" s="66"/>
      <c r="UQU72" s="66"/>
      <c r="URD72" s="66"/>
      <c r="URG72" s="66"/>
      <c r="URJ72" s="66"/>
      <c r="URM72" s="66"/>
      <c r="URV72" s="66"/>
      <c r="USB72" s="66"/>
      <c r="USE72" s="66"/>
      <c r="USH72" s="66"/>
      <c r="USK72" s="66"/>
      <c r="USQ72" s="66"/>
      <c r="USZ72" s="66"/>
      <c r="UTB72" s="66"/>
      <c r="UTC72" s="66"/>
      <c r="UTE72" s="66"/>
      <c r="UTH72" s="66"/>
      <c r="UTK72" s="66"/>
      <c r="UTN72" s="66"/>
      <c r="UTQ72" s="66"/>
      <c r="UTT72" s="66"/>
      <c r="UTV72" s="66"/>
      <c r="UTX72" s="66"/>
      <c r="UUA72" s="66"/>
      <c r="UUD72" s="66"/>
      <c r="UUG72" s="66"/>
      <c r="UUJ72" s="66"/>
      <c r="UUM72" s="66"/>
      <c r="UUP72" s="66"/>
      <c r="UUS72" s="66"/>
      <c r="UUU72" s="66"/>
      <c r="UUX72" s="66"/>
      <c r="UVD72" s="66"/>
      <c r="UVJ72" s="66"/>
      <c r="UVM72" s="66"/>
      <c r="UVO72" s="66"/>
      <c r="UVQ72" s="66"/>
      <c r="UVR72" s="66"/>
      <c r="UVS72" s="66"/>
      <c r="UVT72" s="66"/>
      <c r="UVU72" s="66"/>
      <c r="UVV72" s="66"/>
      <c r="UWN72" s="66"/>
      <c r="UWO72" s="66"/>
      <c r="UWR72" s="66"/>
      <c r="UWU72" s="66"/>
      <c r="UWW72" s="66"/>
      <c r="UWY72" s="66"/>
      <c r="UXB72" s="66"/>
      <c r="UXE72" s="66"/>
      <c r="UXH72" s="66"/>
      <c r="UXL72" s="66"/>
      <c r="UXO72" s="66"/>
      <c r="UXR72" s="66"/>
      <c r="UXZ72" s="66"/>
      <c r="UYL72" s="66"/>
      <c r="UYM72" s="66"/>
      <c r="UYN72" s="66"/>
      <c r="UYO72" s="66"/>
      <c r="UYP72" s="66"/>
      <c r="UYQ72" s="66"/>
      <c r="UYR72" s="66"/>
      <c r="UYS72" s="66"/>
      <c r="UYT72" s="66"/>
      <c r="UYU72" s="66"/>
      <c r="UYV72" s="66"/>
      <c r="UYW72" s="66"/>
      <c r="UYX72" s="66"/>
      <c r="UYY72" s="66"/>
      <c r="UYZ72" s="66"/>
      <c r="UZA72" s="66"/>
      <c r="UZB72" s="66"/>
      <c r="UZC72" s="66"/>
      <c r="UZD72" s="66"/>
      <c r="UZE72" s="66"/>
      <c r="UZF72" s="66"/>
      <c r="UZG72" s="66"/>
      <c r="UZH72" s="66"/>
      <c r="UZI72" s="66"/>
      <c r="UZJ72" s="66"/>
      <c r="UZK72" s="66"/>
      <c r="UZM72" s="66"/>
      <c r="UZN72" s="66"/>
      <c r="UZO72" s="66"/>
      <c r="UZP72" s="66"/>
      <c r="UZQ72" s="66"/>
      <c r="UZR72" s="66"/>
      <c r="UZS72" s="66"/>
      <c r="UZT72" s="66"/>
      <c r="UZU72" s="66"/>
      <c r="UZV72" s="66"/>
      <c r="UZW72" s="66"/>
      <c r="UZX72" s="66"/>
      <c r="UZY72" s="66"/>
      <c r="VAB72" s="66"/>
      <c r="VAE72" s="66"/>
      <c r="VAH72" s="66"/>
      <c r="VAK72" s="66"/>
      <c r="VAN72" s="66"/>
      <c r="VAQ72" s="66"/>
      <c r="VAZ72" s="66"/>
      <c r="VBC72" s="66"/>
      <c r="VBF72" s="66"/>
      <c r="VBI72" s="66"/>
      <c r="VBR72" s="66"/>
      <c r="VBX72" s="66"/>
      <c r="VCA72" s="66"/>
      <c r="VCD72" s="66"/>
      <c r="VCG72" s="66"/>
      <c r="VCM72" s="66"/>
      <c r="VCV72" s="66"/>
      <c r="VCX72" s="66"/>
      <c r="VCY72" s="66"/>
      <c r="VDA72" s="66"/>
      <c r="VDD72" s="66"/>
      <c r="VDG72" s="66"/>
      <c r="VDJ72" s="66"/>
      <c r="VDM72" s="66"/>
      <c r="VDP72" s="66"/>
      <c r="VDR72" s="66"/>
      <c r="VDT72" s="66"/>
      <c r="VDW72" s="66"/>
      <c r="VDZ72" s="66"/>
      <c r="VEC72" s="66"/>
      <c r="VEF72" s="66"/>
      <c r="VEI72" s="66"/>
      <c r="VEL72" s="66"/>
      <c r="VEO72" s="66"/>
      <c r="VEQ72" s="66"/>
      <c r="VET72" s="66"/>
      <c r="VEZ72" s="66"/>
      <c r="VFF72" s="66"/>
      <c r="VFI72" s="66"/>
      <c r="VFK72" s="66"/>
      <c r="VFM72" s="66"/>
      <c r="VFN72" s="66"/>
      <c r="VFO72" s="66"/>
      <c r="VFP72" s="66"/>
      <c r="VFQ72" s="66"/>
      <c r="VFR72" s="66"/>
      <c r="VGJ72" s="66"/>
      <c r="VGK72" s="66"/>
      <c r="VGN72" s="66"/>
      <c r="VGQ72" s="66"/>
      <c r="VGS72" s="66"/>
      <c r="VGU72" s="66"/>
      <c r="VGX72" s="66"/>
      <c r="VHA72" s="66"/>
      <c r="VHD72" s="66"/>
      <c r="VHH72" s="66"/>
      <c r="VHK72" s="66"/>
      <c r="VHN72" s="66"/>
      <c r="VHV72" s="66"/>
      <c r="VIH72" s="66"/>
      <c r="VII72" s="66"/>
      <c r="VIJ72" s="66"/>
      <c r="VIK72" s="66"/>
      <c r="VIL72" s="66"/>
      <c r="VIM72" s="66"/>
      <c r="VIN72" s="66"/>
      <c r="VIO72" s="66"/>
      <c r="VIP72" s="66"/>
      <c r="VIQ72" s="66"/>
      <c r="VIR72" s="66"/>
      <c r="VIS72" s="66"/>
      <c r="VIT72" s="66"/>
      <c r="VIU72" s="66"/>
      <c r="VIV72" s="66"/>
      <c r="VIW72" s="66"/>
      <c r="VIX72" s="66"/>
      <c r="VIY72" s="66"/>
      <c r="VIZ72" s="66"/>
      <c r="VJA72" s="66"/>
      <c r="VJB72" s="66"/>
      <c r="VJC72" s="66"/>
      <c r="VJD72" s="66"/>
      <c r="VJE72" s="66"/>
      <c r="VJF72" s="66"/>
      <c r="VJG72" s="66"/>
      <c r="VJI72" s="66"/>
      <c r="VJJ72" s="66"/>
      <c r="VJK72" s="66"/>
      <c r="VJL72" s="66"/>
      <c r="VJM72" s="66"/>
      <c r="VJN72" s="66"/>
      <c r="VJO72" s="66"/>
      <c r="VJP72" s="66"/>
      <c r="VJQ72" s="66"/>
      <c r="VJR72" s="66"/>
      <c r="VJS72" s="66"/>
      <c r="VJT72" s="66"/>
      <c r="VJU72" s="66"/>
      <c r="VJX72" s="66"/>
      <c r="VKA72" s="66"/>
      <c r="VKD72" s="66"/>
      <c r="VKG72" s="66"/>
      <c r="VKJ72" s="66"/>
      <c r="VKM72" s="66"/>
      <c r="VKV72" s="66"/>
      <c r="VKY72" s="66"/>
      <c r="VLB72" s="66"/>
      <c r="VLE72" s="66"/>
      <c r="VLN72" s="66"/>
      <c r="VLT72" s="66"/>
      <c r="VLW72" s="66"/>
      <c r="VLZ72" s="66"/>
      <c r="VMC72" s="66"/>
      <c r="VMI72" s="66"/>
      <c r="VMR72" s="66"/>
      <c r="VMT72" s="66"/>
      <c r="VMU72" s="66"/>
      <c r="VMW72" s="66"/>
      <c r="VMZ72" s="66"/>
      <c r="VNC72" s="66"/>
      <c r="VNF72" s="66"/>
      <c r="VNI72" s="66"/>
      <c r="VNL72" s="66"/>
      <c r="VNN72" s="66"/>
      <c r="VNP72" s="66"/>
      <c r="VNS72" s="66"/>
      <c r="VNV72" s="66"/>
      <c r="VNY72" s="66"/>
      <c r="VOB72" s="66"/>
      <c r="VOE72" s="66"/>
      <c r="VOH72" s="66"/>
      <c r="VOK72" s="66"/>
      <c r="VOM72" s="66"/>
      <c r="VOP72" s="66"/>
      <c r="VOV72" s="66"/>
      <c r="VPB72" s="66"/>
      <c r="VPE72" s="66"/>
      <c r="VPG72" s="66"/>
      <c r="VPI72" s="66"/>
      <c r="VPJ72" s="66"/>
      <c r="VPK72" s="66"/>
      <c r="VPL72" s="66"/>
      <c r="VPM72" s="66"/>
      <c r="VPN72" s="66"/>
      <c r="VQF72" s="66"/>
      <c r="VQG72" s="66"/>
      <c r="VQJ72" s="66"/>
      <c r="VQM72" s="66"/>
      <c r="VQO72" s="66"/>
      <c r="VQQ72" s="66"/>
      <c r="VQT72" s="66"/>
      <c r="VQW72" s="66"/>
      <c r="VQZ72" s="66"/>
      <c r="VRD72" s="66"/>
      <c r="VRG72" s="66"/>
      <c r="VRJ72" s="66"/>
      <c r="VRR72" s="66"/>
      <c r="VSD72" s="66"/>
      <c r="VSE72" s="66"/>
      <c r="VSF72" s="66"/>
      <c r="VSG72" s="66"/>
      <c r="VSH72" s="66"/>
      <c r="VSI72" s="66"/>
      <c r="VSJ72" s="66"/>
      <c r="VSK72" s="66"/>
      <c r="VSL72" s="66"/>
      <c r="VSM72" s="66"/>
      <c r="VSN72" s="66"/>
      <c r="VSO72" s="66"/>
      <c r="VSP72" s="66"/>
      <c r="VSQ72" s="66"/>
      <c r="VSR72" s="66"/>
      <c r="VSS72" s="66"/>
      <c r="VST72" s="66"/>
      <c r="VSU72" s="66"/>
      <c r="VSV72" s="66"/>
      <c r="VSW72" s="66"/>
      <c r="VSX72" s="66"/>
      <c r="VSY72" s="66"/>
      <c r="VSZ72" s="66"/>
      <c r="VTA72" s="66"/>
      <c r="VTB72" s="66"/>
      <c r="VTC72" s="66"/>
      <c r="VTE72" s="66"/>
      <c r="VTF72" s="66"/>
      <c r="VTG72" s="66"/>
      <c r="VTH72" s="66"/>
      <c r="VTI72" s="66"/>
      <c r="VTJ72" s="66"/>
      <c r="VTK72" s="66"/>
      <c r="VTL72" s="66"/>
      <c r="VTM72" s="66"/>
      <c r="VTN72" s="66"/>
      <c r="VTO72" s="66"/>
      <c r="VTP72" s="66"/>
      <c r="VTQ72" s="66"/>
      <c r="VTT72" s="66"/>
      <c r="VTW72" s="66"/>
      <c r="VTZ72" s="66"/>
      <c r="VUC72" s="66"/>
      <c r="VUF72" s="66"/>
      <c r="VUI72" s="66"/>
      <c r="VUR72" s="66"/>
      <c r="VUU72" s="66"/>
      <c r="VUX72" s="66"/>
      <c r="VVA72" s="66"/>
      <c r="VVJ72" s="66"/>
      <c r="VVP72" s="66"/>
      <c r="VVS72" s="66"/>
      <c r="VVV72" s="66"/>
      <c r="VVY72" s="66"/>
      <c r="VWE72" s="66"/>
      <c r="VWN72" s="66"/>
      <c r="VWP72" s="66"/>
      <c r="VWQ72" s="66"/>
      <c r="VWS72" s="66"/>
      <c r="VWV72" s="66"/>
      <c r="VWY72" s="66"/>
      <c r="VXB72" s="66"/>
      <c r="VXE72" s="66"/>
      <c r="VXH72" s="66"/>
      <c r="VXJ72" s="66"/>
      <c r="VXL72" s="66"/>
      <c r="VXO72" s="66"/>
      <c r="VXR72" s="66"/>
      <c r="VXU72" s="66"/>
      <c r="VXX72" s="66"/>
      <c r="VYA72" s="66"/>
      <c r="VYD72" s="66"/>
      <c r="VYG72" s="66"/>
      <c r="VYI72" s="66"/>
      <c r="VYL72" s="66"/>
      <c r="VYR72" s="66"/>
      <c r="VYX72" s="66"/>
      <c r="VZA72" s="66"/>
      <c r="VZC72" s="66"/>
      <c r="VZE72" s="66"/>
      <c r="VZF72" s="66"/>
      <c r="VZG72" s="66"/>
      <c r="VZH72" s="66"/>
      <c r="VZI72" s="66"/>
      <c r="VZJ72" s="66"/>
      <c r="WAB72" s="66"/>
      <c r="WAC72" s="66"/>
      <c r="WAF72" s="66"/>
      <c r="WAI72" s="66"/>
      <c r="WAK72" s="66"/>
      <c r="WAM72" s="66"/>
      <c r="WAP72" s="66"/>
      <c r="WAS72" s="66"/>
      <c r="WAV72" s="66"/>
      <c r="WAZ72" s="66"/>
      <c r="WBC72" s="66"/>
      <c r="WBF72" s="66"/>
      <c r="WBN72" s="66"/>
      <c r="WBZ72" s="66"/>
      <c r="WCA72" s="66"/>
      <c r="WCB72" s="66"/>
      <c r="WCC72" s="66"/>
      <c r="WCD72" s="66"/>
      <c r="WCE72" s="66"/>
      <c r="WCF72" s="66"/>
      <c r="WCG72" s="66"/>
      <c r="WCH72" s="66"/>
      <c r="WCI72" s="66"/>
      <c r="WCJ72" s="66"/>
      <c r="WCK72" s="66"/>
      <c r="WCL72" s="66"/>
      <c r="WCM72" s="66"/>
      <c r="WCN72" s="66"/>
      <c r="WCO72" s="66"/>
      <c r="WCP72" s="66"/>
      <c r="WCQ72" s="66"/>
      <c r="WCR72" s="66"/>
      <c r="WCS72" s="66"/>
      <c r="WCT72" s="66"/>
      <c r="WCU72" s="66"/>
      <c r="WCV72" s="66"/>
      <c r="WCW72" s="66"/>
      <c r="WCX72" s="66"/>
      <c r="WCY72" s="66"/>
      <c r="WDA72" s="66"/>
      <c r="WDB72" s="66"/>
      <c r="WDC72" s="66"/>
      <c r="WDD72" s="66"/>
      <c r="WDE72" s="66"/>
      <c r="WDF72" s="66"/>
      <c r="WDG72" s="66"/>
      <c r="WDH72" s="66"/>
      <c r="WDI72" s="66"/>
      <c r="WDJ72" s="66"/>
      <c r="WDK72" s="66"/>
      <c r="WDL72" s="66"/>
      <c r="WDM72" s="66"/>
      <c r="WDP72" s="66"/>
      <c r="WDS72" s="66"/>
      <c r="WDV72" s="66"/>
      <c r="WDY72" s="66"/>
      <c r="WEB72" s="66"/>
      <c r="WEE72" s="66"/>
      <c r="WEN72" s="66"/>
      <c r="WEQ72" s="66"/>
      <c r="WET72" s="66"/>
      <c r="WEW72" s="66"/>
      <c r="WFF72" s="66"/>
      <c r="WFL72" s="66"/>
      <c r="WFO72" s="66"/>
      <c r="WFR72" s="66"/>
      <c r="WFU72" s="66"/>
      <c r="WGA72" s="66"/>
      <c r="WGJ72" s="66"/>
      <c r="WGL72" s="66"/>
      <c r="WGM72" s="66"/>
      <c r="WGO72" s="66"/>
      <c r="WGR72" s="66"/>
      <c r="WGU72" s="66"/>
      <c r="WGX72" s="66"/>
      <c r="WHA72" s="66"/>
      <c r="WHD72" s="66"/>
      <c r="WHF72" s="66"/>
      <c r="WHH72" s="66"/>
      <c r="WHK72" s="66"/>
      <c r="WHN72" s="66"/>
      <c r="WHQ72" s="66"/>
      <c r="WHT72" s="66"/>
      <c r="WHW72" s="66"/>
      <c r="WHZ72" s="66"/>
      <c r="WIC72" s="66"/>
      <c r="WIE72" s="66"/>
      <c r="WIH72" s="66"/>
      <c r="WIN72" s="66"/>
      <c r="WIT72" s="66"/>
      <c r="WIW72" s="66"/>
      <c r="WIY72" s="66"/>
      <c r="WJA72" s="66"/>
      <c r="WJB72" s="66"/>
      <c r="WJC72" s="66"/>
      <c r="WJD72" s="66"/>
      <c r="WJE72" s="66"/>
      <c r="WJF72" s="66"/>
      <c r="WJX72" s="66"/>
      <c r="WJY72" s="66"/>
      <c r="WKB72" s="66"/>
      <c r="WKE72" s="66"/>
      <c r="WKG72" s="66"/>
      <c r="WKI72" s="66"/>
      <c r="WKL72" s="66"/>
      <c r="WKO72" s="66"/>
      <c r="WKR72" s="66"/>
      <c r="WKV72" s="66"/>
      <c r="WKY72" s="66"/>
      <c r="WLB72" s="66"/>
      <c r="WLJ72" s="66"/>
      <c r="WLV72" s="66"/>
      <c r="WLW72" s="66"/>
      <c r="WLX72" s="66"/>
      <c r="WLY72" s="66"/>
      <c r="WLZ72" s="66"/>
      <c r="WMA72" s="66"/>
      <c r="WMB72" s="66"/>
      <c r="WMC72" s="66"/>
      <c r="WMD72" s="66"/>
      <c r="WME72" s="66"/>
      <c r="WMF72" s="66"/>
      <c r="WMG72" s="66"/>
      <c r="WMH72" s="66"/>
      <c r="WMI72" s="66"/>
      <c r="WMJ72" s="66"/>
      <c r="WMK72" s="66"/>
      <c r="WML72" s="66"/>
      <c r="WMM72" s="66"/>
      <c r="WMN72" s="66"/>
      <c r="WMO72" s="66"/>
      <c r="WMP72" s="66"/>
      <c r="WMQ72" s="66"/>
      <c r="WMR72" s="66"/>
      <c r="WMS72" s="66"/>
      <c r="WMT72" s="66"/>
      <c r="WMU72" s="66"/>
      <c r="WMW72" s="66"/>
      <c r="WMX72" s="66"/>
      <c r="WMY72" s="66"/>
      <c r="WMZ72" s="66"/>
      <c r="WNA72" s="66"/>
      <c r="WNB72" s="66"/>
      <c r="WNC72" s="66"/>
      <c r="WND72" s="66"/>
      <c r="WNE72" s="66"/>
      <c r="WNF72" s="66"/>
      <c r="WNG72" s="66"/>
      <c r="WNH72" s="66"/>
      <c r="WNI72" s="66"/>
      <c r="WNL72" s="66"/>
      <c r="WNO72" s="66"/>
      <c r="WNR72" s="66"/>
      <c r="WNU72" s="66"/>
      <c r="WNX72" s="66"/>
      <c r="WOA72" s="66"/>
      <c r="WOJ72" s="66"/>
      <c r="WOM72" s="66"/>
      <c r="WOP72" s="66"/>
      <c r="WOS72" s="66"/>
      <c r="WPB72" s="66"/>
      <c r="WPH72" s="66"/>
      <c r="WPK72" s="66"/>
      <c r="WPN72" s="66"/>
      <c r="WPQ72" s="66"/>
      <c r="WPW72" s="66"/>
      <c r="WQF72" s="66"/>
      <c r="WQH72" s="66"/>
      <c r="WQI72" s="66"/>
      <c r="WQK72" s="66"/>
      <c r="WQN72" s="66"/>
      <c r="WQQ72" s="66"/>
      <c r="WQT72" s="66"/>
      <c r="WQW72" s="66"/>
      <c r="WQZ72" s="66"/>
      <c r="WRB72" s="66"/>
      <c r="WRD72" s="66"/>
      <c r="WRG72" s="66"/>
      <c r="WRJ72" s="66"/>
      <c r="WRM72" s="66"/>
      <c r="WRP72" s="66"/>
      <c r="WRS72" s="66"/>
      <c r="WRV72" s="66"/>
      <c r="WRY72" s="66"/>
      <c r="WSA72" s="66"/>
      <c r="WSD72" s="66"/>
      <c r="WSJ72" s="66"/>
      <c r="WSP72" s="66"/>
      <c r="WSS72" s="66"/>
      <c r="WSU72" s="66"/>
      <c r="WSW72" s="66"/>
      <c r="WSX72" s="66"/>
      <c r="WSY72" s="66"/>
      <c r="WSZ72" s="66"/>
      <c r="WTA72" s="66"/>
      <c r="WTB72" s="66"/>
      <c r="WTT72" s="66"/>
      <c r="WTU72" s="66"/>
      <c r="WTX72" s="66"/>
      <c r="WUA72" s="66"/>
      <c r="WUC72" s="66"/>
      <c r="WUE72" s="66"/>
      <c r="WUH72" s="66"/>
      <c r="WUK72" s="66"/>
      <c r="WUN72" s="66"/>
      <c r="WUR72" s="66"/>
      <c r="WUU72" s="66"/>
      <c r="WUX72" s="66"/>
      <c r="WVF72" s="66"/>
    </row>
    <row r="73" spans="1:1022 1034:2046 2058:3070 3082:4094 4106:5118 5130:6142 6154:7166 7178:8190 8202:9214 9226:10238 10250:11262 11274:12286 12298:13310 13322:14334 14346:15358 15370:16126" s="50" customFormat="1" ht="20.25" customHeight="1">
      <c r="A73" s="35" t="s">
        <v>166</v>
      </c>
      <c r="B73" s="76" t="s">
        <v>339</v>
      </c>
      <c r="C73" s="4">
        <v>30</v>
      </c>
      <c r="D73" s="48">
        <v>6000</v>
      </c>
      <c r="E73" s="69">
        <f t="shared" si="1"/>
        <v>180000</v>
      </c>
      <c r="F73" s="51"/>
      <c r="G73" s="51"/>
      <c r="H73" s="29">
        <v>0</v>
      </c>
      <c r="I73" s="52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Z73" s="66"/>
      <c r="BC73" s="66"/>
      <c r="BF73" s="66"/>
      <c r="BI73" s="66"/>
      <c r="BL73" s="66"/>
      <c r="BO73" s="66"/>
      <c r="BX73" s="66"/>
      <c r="CA73" s="66"/>
      <c r="CD73" s="66"/>
      <c r="CG73" s="66"/>
      <c r="CP73" s="66"/>
      <c r="CV73" s="66"/>
      <c r="CY73" s="66"/>
      <c r="DB73" s="66"/>
      <c r="DE73" s="66"/>
      <c r="DK73" s="66"/>
      <c r="DT73" s="66"/>
      <c r="DV73" s="66"/>
      <c r="DW73" s="66"/>
      <c r="DY73" s="66"/>
      <c r="EB73" s="66"/>
      <c r="EE73" s="66"/>
      <c r="EH73" s="66"/>
      <c r="EK73" s="66"/>
      <c r="EN73" s="66"/>
      <c r="EP73" s="66"/>
      <c r="ER73" s="66"/>
      <c r="EU73" s="66"/>
      <c r="EX73" s="66"/>
      <c r="FA73" s="66"/>
      <c r="FD73" s="66"/>
      <c r="FG73" s="66"/>
      <c r="FJ73" s="66"/>
      <c r="FM73" s="66"/>
      <c r="FO73" s="66"/>
      <c r="FR73" s="66"/>
      <c r="FX73" s="66"/>
      <c r="GD73" s="66"/>
      <c r="GG73" s="66"/>
      <c r="GI73" s="66"/>
      <c r="GK73" s="66"/>
      <c r="GL73" s="66"/>
      <c r="GM73" s="66"/>
      <c r="GN73" s="66"/>
      <c r="GO73" s="66"/>
      <c r="GP73" s="66"/>
      <c r="HH73" s="66"/>
      <c r="HI73" s="66"/>
      <c r="HL73" s="66"/>
      <c r="HO73" s="66"/>
      <c r="HQ73" s="66"/>
      <c r="HS73" s="66"/>
      <c r="HV73" s="66"/>
      <c r="HY73" s="66"/>
      <c r="IB73" s="66"/>
      <c r="IF73" s="66"/>
      <c r="II73" s="66"/>
      <c r="IL73" s="66"/>
      <c r="IT73" s="66"/>
      <c r="JF73" s="66"/>
      <c r="JG73" s="66"/>
      <c r="JH73" s="66"/>
      <c r="JI73" s="66"/>
      <c r="JJ73" s="66"/>
      <c r="JK73" s="66"/>
      <c r="JL73" s="66"/>
      <c r="JM73" s="66"/>
      <c r="JN73" s="66"/>
      <c r="JO73" s="66"/>
      <c r="JP73" s="66"/>
      <c r="JQ73" s="66"/>
      <c r="JR73" s="66"/>
      <c r="JS73" s="66"/>
      <c r="JT73" s="66"/>
      <c r="JU73" s="66"/>
      <c r="JV73" s="66"/>
      <c r="JW73" s="66"/>
      <c r="JX73" s="66"/>
      <c r="JY73" s="66"/>
      <c r="JZ73" s="66"/>
      <c r="KA73" s="66"/>
      <c r="KB73" s="66"/>
      <c r="KC73" s="66"/>
      <c r="KD73" s="66"/>
      <c r="KE73" s="66"/>
      <c r="KG73" s="66"/>
      <c r="KH73" s="66"/>
      <c r="KI73" s="66"/>
      <c r="KJ73" s="66"/>
      <c r="KK73" s="66"/>
      <c r="KL73" s="66"/>
      <c r="KM73" s="66"/>
      <c r="KN73" s="66"/>
      <c r="KO73" s="66"/>
      <c r="KP73" s="66"/>
      <c r="KQ73" s="66"/>
      <c r="KR73" s="66"/>
      <c r="KS73" s="66"/>
      <c r="KV73" s="66"/>
      <c r="KY73" s="66"/>
      <c r="LB73" s="66"/>
      <c r="LE73" s="66"/>
      <c r="LH73" s="66"/>
      <c r="LK73" s="66"/>
      <c r="LT73" s="66"/>
      <c r="LW73" s="66"/>
      <c r="LZ73" s="66"/>
      <c r="MC73" s="66"/>
      <c r="ML73" s="66"/>
      <c r="MR73" s="66"/>
      <c r="MU73" s="66"/>
      <c r="MX73" s="66"/>
      <c r="NA73" s="66"/>
      <c r="NG73" s="66"/>
      <c r="NP73" s="66"/>
      <c r="NR73" s="66"/>
      <c r="NS73" s="66"/>
      <c r="NU73" s="66"/>
      <c r="NX73" s="66"/>
      <c r="OA73" s="66"/>
      <c r="OD73" s="66"/>
      <c r="OG73" s="66"/>
      <c r="OJ73" s="66"/>
      <c r="OL73" s="66"/>
      <c r="ON73" s="66"/>
      <c r="OQ73" s="66"/>
      <c r="OT73" s="66"/>
      <c r="OW73" s="66"/>
      <c r="OZ73" s="66"/>
      <c r="PC73" s="66"/>
      <c r="PF73" s="66"/>
      <c r="PI73" s="66"/>
      <c r="PK73" s="66"/>
      <c r="PN73" s="66"/>
      <c r="PT73" s="66"/>
      <c r="PZ73" s="66"/>
      <c r="QC73" s="66"/>
      <c r="QE73" s="66"/>
      <c r="QG73" s="66"/>
      <c r="QH73" s="66"/>
      <c r="QI73" s="66"/>
      <c r="QJ73" s="66"/>
      <c r="QK73" s="66"/>
      <c r="QL73" s="66"/>
      <c r="RD73" s="66"/>
      <c r="RE73" s="66"/>
      <c r="RH73" s="66"/>
      <c r="RK73" s="66"/>
      <c r="RM73" s="66"/>
      <c r="RO73" s="66"/>
      <c r="RR73" s="66"/>
      <c r="RU73" s="66"/>
      <c r="RX73" s="66"/>
      <c r="SB73" s="66"/>
      <c r="SE73" s="66"/>
      <c r="SH73" s="66"/>
      <c r="SP73" s="66"/>
      <c r="TB73" s="66"/>
      <c r="TC73" s="66"/>
      <c r="TD73" s="66"/>
      <c r="TE73" s="66"/>
      <c r="TF73" s="66"/>
      <c r="TG73" s="66"/>
      <c r="TH73" s="66"/>
      <c r="TI73" s="66"/>
      <c r="TJ73" s="66"/>
      <c r="TK73" s="66"/>
      <c r="TL73" s="66"/>
      <c r="TM73" s="66"/>
      <c r="TN73" s="66"/>
      <c r="TO73" s="66"/>
      <c r="TP73" s="66"/>
      <c r="TQ73" s="66"/>
      <c r="TR73" s="66"/>
      <c r="TS73" s="66"/>
      <c r="TT73" s="66"/>
      <c r="TU73" s="66"/>
      <c r="TV73" s="66"/>
      <c r="TW73" s="66"/>
      <c r="TX73" s="66"/>
      <c r="TY73" s="66"/>
      <c r="TZ73" s="66"/>
      <c r="UA73" s="66"/>
      <c r="UC73" s="66"/>
      <c r="UD73" s="66"/>
      <c r="UE73" s="66"/>
      <c r="UF73" s="66"/>
      <c r="UG73" s="66"/>
      <c r="UH73" s="66"/>
      <c r="UI73" s="66"/>
      <c r="UJ73" s="66"/>
      <c r="UK73" s="66"/>
      <c r="UL73" s="66"/>
      <c r="UM73" s="66"/>
      <c r="UN73" s="66"/>
      <c r="UO73" s="66"/>
      <c r="UR73" s="66"/>
      <c r="UU73" s="66"/>
      <c r="UX73" s="66"/>
      <c r="VA73" s="66"/>
      <c r="VD73" s="66"/>
      <c r="VG73" s="66"/>
      <c r="VP73" s="66"/>
      <c r="VS73" s="66"/>
      <c r="VV73" s="66"/>
      <c r="VY73" s="66"/>
      <c r="WH73" s="66"/>
      <c r="WN73" s="66"/>
      <c r="WQ73" s="66"/>
      <c r="WT73" s="66"/>
      <c r="WW73" s="66"/>
      <c r="XC73" s="66"/>
      <c r="XL73" s="66"/>
      <c r="XN73" s="66"/>
      <c r="XO73" s="66"/>
      <c r="XQ73" s="66"/>
      <c r="XT73" s="66"/>
      <c r="XW73" s="66"/>
      <c r="XZ73" s="66"/>
      <c r="YC73" s="66"/>
      <c r="YF73" s="66"/>
      <c r="YH73" s="66"/>
      <c r="YJ73" s="66"/>
      <c r="YM73" s="66"/>
      <c r="YP73" s="66"/>
      <c r="YS73" s="66"/>
      <c r="YV73" s="66"/>
      <c r="YY73" s="66"/>
      <c r="ZB73" s="66"/>
      <c r="ZE73" s="66"/>
      <c r="ZG73" s="66"/>
      <c r="ZJ73" s="66"/>
      <c r="ZP73" s="66"/>
      <c r="ZV73" s="66"/>
      <c r="ZY73" s="66"/>
      <c r="AAA73" s="66"/>
      <c r="AAC73" s="66"/>
      <c r="AAD73" s="66"/>
      <c r="AAE73" s="66"/>
      <c r="AAF73" s="66"/>
      <c r="AAG73" s="66"/>
      <c r="AAH73" s="66"/>
      <c r="AAZ73" s="66"/>
      <c r="ABA73" s="66"/>
      <c r="ABD73" s="66"/>
      <c r="ABG73" s="66"/>
      <c r="ABI73" s="66"/>
      <c r="ABK73" s="66"/>
      <c r="ABN73" s="66"/>
      <c r="ABQ73" s="66"/>
      <c r="ABT73" s="66"/>
      <c r="ABX73" s="66"/>
      <c r="ACA73" s="66"/>
      <c r="ACD73" s="66"/>
      <c r="ACL73" s="66"/>
      <c r="ACX73" s="66"/>
      <c r="ACY73" s="66"/>
      <c r="ACZ73" s="66"/>
      <c r="ADA73" s="66"/>
      <c r="ADB73" s="66"/>
      <c r="ADC73" s="66"/>
      <c r="ADD73" s="66"/>
      <c r="ADE73" s="66"/>
      <c r="ADF73" s="66"/>
      <c r="ADG73" s="66"/>
      <c r="ADH73" s="66"/>
      <c r="ADI73" s="66"/>
      <c r="ADJ73" s="66"/>
      <c r="ADK73" s="66"/>
      <c r="ADL73" s="66"/>
      <c r="ADM73" s="66"/>
      <c r="ADN73" s="66"/>
      <c r="ADO73" s="66"/>
      <c r="ADP73" s="66"/>
      <c r="ADQ73" s="66"/>
      <c r="ADR73" s="66"/>
      <c r="ADS73" s="66"/>
      <c r="ADT73" s="66"/>
      <c r="ADU73" s="66"/>
      <c r="ADV73" s="66"/>
      <c r="ADW73" s="66"/>
      <c r="ADY73" s="66"/>
      <c r="ADZ73" s="66"/>
      <c r="AEA73" s="66"/>
      <c r="AEB73" s="66"/>
      <c r="AEC73" s="66"/>
      <c r="AED73" s="66"/>
      <c r="AEE73" s="66"/>
      <c r="AEF73" s="66"/>
      <c r="AEG73" s="66"/>
      <c r="AEH73" s="66"/>
      <c r="AEI73" s="66"/>
      <c r="AEJ73" s="66"/>
      <c r="AEK73" s="66"/>
      <c r="AEN73" s="66"/>
      <c r="AEQ73" s="66"/>
      <c r="AET73" s="66"/>
      <c r="AEW73" s="66"/>
      <c r="AEZ73" s="66"/>
      <c r="AFC73" s="66"/>
      <c r="AFL73" s="66"/>
      <c r="AFO73" s="66"/>
      <c r="AFR73" s="66"/>
      <c r="AFU73" s="66"/>
      <c r="AGD73" s="66"/>
      <c r="AGJ73" s="66"/>
      <c r="AGM73" s="66"/>
      <c r="AGP73" s="66"/>
      <c r="AGS73" s="66"/>
      <c r="AGY73" s="66"/>
      <c r="AHH73" s="66"/>
      <c r="AHJ73" s="66"/>
      <c r="AHK73" s="66"/>
      <c r="AHM73" s="66"/>
      <c r="AHP73" s="66"/>
      <c r="AHS73" s="66"/>
      <c r="AHV73" s="66"/>
      <c r="AHY73" s="66"/>
      <c r="AIB73" s="66"/>
      <c r="AID73" s="66"/>
      <c r="AIF73" s="66"/>
      <c r="AII73" s="66"/>
      <c r="AIL73" s="66"/>
      <c r="AIO73" s="66"/>
      <c r="AIR73" s="66"/>
      <c r="AIU73" s="66"/>
      <c r="AIX73" s="66"/>
      <c r="AJA73" s="66"/>
      <c r="AJC73" s="66"/>
      <c r="AJF73" s="66"/>
      <c r="AJL73" s="66"/>
      <c r="AJR73" s="66"/>
      <c r="AJU73" s="66"/>
      <c r="AJW73" s="66"/>
      <c r="AJY73" s="66"/>
      <c r="AJZ73" s="66"/>
      <c r="AKA73" s="66"/>
      <c r="AKB73" s="66"/>
      <c r="AKC73" s="66"/>
      <c r="AKD73" s="66"/>
      <c r="AKV73" s="66"/>
      <c r="AKW73" s="66"/>
      <c r="AKZ73" s="66"/>
      <c r="ALC73" s="66"/>
      <c r="ALE73" s="66"/>
      <c r="ALG73" s="66"/>
      <c r="ALJ73" s="66"/>
      <c r="ALM73" s="66"/>
      <c r="ALP73" s="66"/>
      <c r="ALT73" s="66"/>
      <c r="ALW73" s="66"/>
      <c r="ALZ73" s="66"/>
      <c r="AMH73" s="66"/>
      <c r="AMT73" s="66"/>
      <c r="AMU73" s="66"/>
      <c r="AMV73" s="66"/>
      <c r="AMW73" s="66"/>
      <c r="AMX73" s="66"/>
      <c r="AMY73" s="66"/>
      <c r="AMZ73" s="66"/>
      <c r="ANA73" s="66"/>
      <c r="ANB73" s="66"/>
      <c r="ANC73" s="66"/>
      <c r="AND73" s="66"/>
      <c r="ANE73" s="66"/>
      <c r="ANF73" s="66"/>
      <c r="ANG73" s="66"/>
      <c r="ANH73" s="66"/>
      <c r="ANI73" s="66"/>
      <c r="ANJ73" s="66"/>
      <c r="ANK73" s="66"/>
      <c r="ANL73" s="66"/>
      <c r="ANM73" s="66"/>
      <c r="ANN73" s="66"/>
      <c r="ANO73" s="66"/>
      <c r="ANP73" s="66"/>
      <c r="ANQ73" s="66"/>
      <c r="ANR73" s="66"/>
      <c r="ANS73" s="66"/>
      <c r="ANU73" s="66"/>
      <c r="ANV73" s="66"/>
      <c r="ANW73" s="66"/>
      <c r="ANX73" s="66"/>
      <c r="ANY73" s="66"/>
      <c r="ANZ73" s="66"/>
      <c r="AOA73" s="66"/>
      <c r="AOB73" s="66"/>
      <c r="AOC73" s="66"/>
      <c r="AOD73" s="66"/>
      <c r="AOE73" s="66"/>
      <c r="AOF73" s="66"/>
      <c r="AOG73" s="66"/>
      <c r="AOJ73" s="66"/>
      <c r="AOM73" s="66"/>
      <c r="AOP73" s="66"/>
      <c r="AOS73" s="66"/>
      <c r="AOV73" s="66"/>
      <c r="AOY73" s="66"/>
      <c r="APH73" s="66"/>
      <c r="APK73" s="66"/>
      <c r="APN73" s="66"/>
      <c r="APQ73" s="66"/>
      <c r="APZ73" s="66"/>
      <c r="AQF73" s="66"/>
      <c r="AQI73" s="66"/>
      <c r="AQL73" s="66"/>
      <c r="AQO73" s="66"/>
      <c r="AQU73" s="66"/>
      <c r="ARD73" s="66"/>
      <c r="ARF73" s="66"/>
      <c r="ARG73" s="66"/>
      <c r="ARI73" s="66"/>
      <c r="ARL73" s="66"/>
      <c r="ARO73" s="66"/>
      <c r="ARR73" s="66"/>
      <c r="ARU73" s="66"/>
      <c r="ARX73" s="66"/>
      <c r="ARZ73" s="66"/>
      <c r="ASB73" s="66"/>
      <c r="ASE73" s="66"/>
      <c r="ASH73" s="66"/>
      <c r="ASK73" s="66"/>
      <c r="ASN73" s="66"/>
      <c r="ASQ73" s="66"/>
      <c r="AST73" s="66"/>
      <c r="ASW73" s="66"/>
      <c r="ASY73" s="66"/>
      <c r="ATB73" s="66"/>
      <c r="ATH73" s="66"/>
      <c r="ATN73" s="66"/>
      <c r="ATQ73" s="66"/>
      <c r="ATS73" s="66"/>
      <c r="ATU73" s="66"/>
      <c r="ATV73" s="66"/>
      <c r="ATW73" s="66"/>
      <c r="ATX73" s="66"/>
      <c r="ATY73" s="66"/>
      <c r="ATZ73" s="66"/>
      <c r="AUR73" s="66"/>
      <c r="AUS73" s="66"/>
      <c r="AUV73" s="66"/>
      <c r="AUY73" s="66"/>
      <c r="AVA73" s="66"/>
      <c r="AVC73" s="66"/>
      <c r="AVF73" s="66"/>
      <c r="AVI73" s="66"/>
      <c r="AVL73" s="66"/>
      <c r="AVP73" s="66"/>
      <c r="AVS73" s="66"/>
      <c r="AVV73" s="66"/>
      <c r="AWD73" s="66"/>
      <c r="AWP73" s="66"/>
      <c r="AWQ73" s="66"/>
      <c r="AWR73" s="66"/>
      <c r="AWS73" s="66"/>
      <c r="AWT73" s="66"/>
      <c r="AWU73" s="66"/>
      <c r="AWV73" s="66"/>
      <c r="AWW73" s="66"/>
      <c r="AWX73" s="66"/>
      <c r="AWY73" s="66"/>
      <c r="AWZ73" s="66"/>
      <c r="AXA73" s="66"/>
      <c r="AXB73" s="66"/>
      <c r="AXC73" s="66"/>
      <c r="AXD73" s="66"/>
      <c r="AXE73" s="66"/>
      <c r="AXF73" s="66"/>
      <c r="AXG73" s="66"/>
      <c r="AXH73" s="66"/>
      <c r="AXI73" s="66"/>
      <c r="AXJ73" s="66"/>
      <c r="AXK73" s="66"/>
      <c r="AXL73" s="66"/>
      <c r="AXM73" s="66"/>
      <c r="AXN73" s="66"/>
      <c r="AXO73" s="66"/>
      <c r="AXQ73" s="66"/>
      <c r="AXR73" s="66"/>
      <c r="AXS73" s="66"/>
      <c r="AXT73" s="66"/>
      <c r="AXU73" s="66"/>
      <c r="AXV73" s="66"/>
      <c r="AXW73" s="66"/>
      <c r="AXX73" s="66"/>
      <c r="AXY73" s="66"/>
      <c r="AXZ73" s="66"/>
      <c r="AYA73" s="66"/>
      <c r="AYB73" s="66"/>
      <c r="AYC73" s="66"/>
      <c r="AYF73" s="66"/>
      <c r="AYI73" s="66"/>
      <c r="AYL73" s="66"/>
      <c r="AYO73" s="66"/>
      <c r="AYR73" s="66"/>
      <c r="AYU73" s="66"/>
      <c r="AZD73" s="66"/>
      <c r="AZG73" s="66"/>
      <c r="AZJ73" s="66"/>
      <c r="AZM73" s="66"/>
      <c r="AZV73" s="66"/>
      <c r="BAB73" s="66"/>
      <c r="BAE73" s="66"/>
      <c r="BAH73" s="66"/>
      <c r="BAK73" s="66"/>
      <c r="BAQ73" s="66"/>
      <c r="BAZ73" s="66"/>
      <c r="BBB73" s="66"/>
      <c r="BBC73" s="66"/>
      <c r="BBE73" s="66"/>
      <c r="BBH73" s="66"/>
      <c r="BBK73" s="66"/>
      <c r="BBN73" s="66"/>
      <c r="BBQ73" s="66"/>
      <c r="BBT73" s="66"/>
      <c r="BBV73" s="66"/>
      <c r="BBX73" s="66"/>
      <c r="BCA73" s="66"/>
      <c r="BCD73" s="66"/>
      <c r="BCG73" s="66"/>
      <c r="BCJ73" s="66"/>
      <c r="BCM73" s="66"/>
      <c r="BCP73" s="66"/>
      <c r="BCS73" s="66"/>
      <c r="BCU73" s="66"/>
      <c r="BCX73" s="66"/>
      <c r="BDD73" s="66"/>
      <c r="BDJ73" s="66"/>
      <c r="BDM73" s="66"/>
      <c r="BDO73" s="66"/>
      <c r="BDQ73" s="66"/>
      <c r="BDR73" s="66"/>
      <c r="BDS73" s="66"/>
      <c r="BDT73" s="66"/>
      <c r="BDU73" s="66"/>
      <c r="BDV73" s="66"/>
      <c r="BEN73" s="66"/>
      <c r="BEO73" s="66"/>
      <c r="BER73" s="66"/>
      <c r="BEU73" s="66"/>
      <c r="BEW73" s="66"/>
      <c r="BEY73" s="66"/>
      <c r="BFB73" s="66"/>
      <c r="BFE73" s="66"/>
      <c r="BFH73" s="66"/>
      <c r="BFL73" s="66"/>
      <c r="BFO73" s="66"/>
      <c r="BFR73" s="66"/>
      <c r="BFZ73" s="66"/>
      <c r="BGL73" s="66"/>
      <c r="BGM73" s="66"/>
      <c r="BGN73" s="66"/>
      <c r="BGO73" s="66"/>
      <c r="BGP73" s="66"/>
      <c r="BGQ73" s="66"/>
      <c r="BGR73" s="66"/>
      <c r="BGS73" s="66"/>
      <c r="BGT73" s="66"/>
      <c r="BGU73" s="66"/>
      <c r="BGV73" s="66"/>
      <c r="BGW73" s="66"/>
      <c r="BGX73" s="66"/>
      <c r="BGY73" s="66"/>
      <c r="BGZ73" s="66"/>
      <c r="BHA73" s="66"/>
      <c r="BHB73" s="66"/>
      <c r="BHC73" s="66"/>
      <c r="BHD73" s="66"/>
      <c r="BHE73" s="66"/>
      <c r="BHF73" s="66"/>
      <c r="BHG73" s="66"/>
      <c r="BHH73" s="66"/>
      <c r="BHI73" s="66"/>
      <c r="BHJ73" s="66"/>
      <c r="BHK73" s="66"/>
      <c r="BHM73" s="66"/>
      <c r="BHN73" s="66"/>
      <c r="BHO73" s="66"/>
      <c r="BHP73" s="66"/>
      <c r="BHQ73" s="66"/>
      <c r="BHR73" s="66"/>
      <c r="BHS73" s="66"/>
      <c r="BHT73" s="66"/>
      <c r="BHU73" s="66"/>
      <c r="BHV73" s="66"/>
      <c r="BHW73" s="66"/>
      <c r="BHX73" s="66"/>
      <c r="BHY73" s="66"/>
      <c r="BIB73" s="66"/>
      <c r="BIE73" s="66"/>
      <c r="BIH73" s="66"/>
      <c r="BIK73" s="66"/>
      <c r="BIN73" s="66"/>
      <c r="BIQ73" s="66"/>
      <c r="BIZ73" s="66"/>
      <c r="BJC73" s="66"/>
      <c r="BJF73" s="66"/>
      <c r="BJI73" s="66"/>
      <c r="BJR73" s="66"/>
      <c r="BJX73" s="66"/>
      <c r="BKA73" s="66"/>
      <c r="BKD73" s="66"/>
      <c r="BKG73" s="66"/>
      <c r="BKM73" s="66"/>
      <c r="BKV73" s="66"/>
      <c r="BKX73" s="66"/>
      <c r="BKY73" s="66"/>
      <c r="BLA73" s="66"/>
      <c r="BLD73" s="66"/>
      <c r="BLG73" s="66"/>
      <c r="BLJ73" s="66"/>
      <c r="BLM73" s="66"/>
      <c r="BLP73" s="66"/>
      <c r="BLR73" s="66"/>
      <c r="BLT73" s="66"/>
      <c r="BLW73" s="66"/>
      <c r="BLZ73" s="66"/>
      <c r="BMC73" s="66"/>
      <c r="BMF73" s="66"/>
      <c r="BMI73" s="66"/>
      <c r="BML73" s="66"/>
      <c r="BMO73" s="66"/>
      <c r="BMQ73" s="66"/>
      <c r="BMT73" s="66"/>
      <c r="BMZ73" s="66"/>
      <c r="BNF73" s="66"/>
      <c r="BNI73" s="66"/>
      <c r="BNK73" s="66"/>
      <c r="BNM73" s="66"/>
      <c r="BNN73" s="66"/>
      <c r="BNO73" s="66"/>
      <c r="BNP73" s="66"/>
      <c r="BNQ73" s="66"/>
      <c r="BNR73" s="66"/>
      <c r="BOJ73" s="66"/>
      <c r="BOK73" s="66"/>
      <c r="BON73" s="66"/>
      <c r="BOQ73" s="66"/>
      <c r="BOS73" s="66"/>
      <c r="BOU73" s="66"/>
      <c r="BOX73" s="66"/>
      <c r="BPA73" s="66"/>
      <c r="BPD73" s="66"/>
      <c r="BPH73" s="66"/>
      <c r="BPK73" s="66"/>
      <c r="BPN73" s="66"/>
      <c r="BPV73" s="66"/>
      <c r="BQH73" s="66"/>
      <c r="BQI73" s="66"/>
      <c r="BQJ73" s="66"/>
      <c r="BQK73" s="66"/>
      <c r="BQL73" s="66"/>
      <c r="BQM73" s="66"/>
      <c r="BQN73" s="66"/>
      <c r="BQO73" s="66"/>
      <c r="BQP73" s="66"/>
      <c r="BQQ73" s="66"/>
      <c r="BQR73" s="66"/>
      <c r="BQS73" s="66"/>
      <c r="BQT73" s="66"/>
      <c r="BQU73" s="66"/>
      <c r="BQV73" s="66"/>
      <c r="BQW73" s="66"/>
      <c r="BQX73" s="66"/>
      <c r="BQY73" s="66"/>
      <c r="BQZ73" s="66"/>
      <c r="BRA73" s="66"/>
      <c r="BRB73" s="66"/>
      <c r="BRC73" s="66"/>
      <c r="BRD73" s="66"/>
      <c r="BRE73" s="66"/>
      <c r="BRF73" s="66"/>
      <c r="BRG73" s="66"/>
      <c r="BRI73" s="66"/>
      <c r="BRJ73" s="66"/>
      <c r="BRK73" s="66"/>
      <c r="BRL73" s="66"/>
      <c r="BRM73" s="66"/>
      <c r="BRN73" s="66"/>
      <c r="BRO73" s="66"/>
      <c r="BRP73" s="66"/>
      <c r="BRQ73" s="66"/>
      <c r="BRR73" s="66"/>
      <c r="BRS73" s="66"/>
      <c r="BRT73" s="66"/>
      <c r="BRU73" s="66"/>
      <c r="BRX73" s="66"/>
      <c r="BSA73" s="66"/>
      <c r="BSD73" s="66"/>
      <c r="BSG73" s="66"/>
      <c r="BSJ73" s="66"/>
      <c r="BSM73" s="66"/>
      <c r="BSV73" s="66"/>
      <c r="BSY73" s="66"/>
      <c r="BTB73" s="66"/>
      <c r="BTE73" s="66"/>
      <c r="BTN73" s="66"/>
      <c r="BTT73" s="66"/>
      <c r="BTW73" s="66"/>
      <c r="BTZ73" s="66"/>
      <c r="BUC73" s="66"/>
      <c r="BUI73" s="66"/>
      <c r="BUR73" s="66"/>
      <c r="BUT73" s="66"/>
      <c r="BUU73" s="66"/>
      <c r="BUW73" s="66"/>
      <c r="BUZ73" s="66"/>
      <c r="BVC73" s="66"/>
      <c r="BVF73" s="66"/>
      <c r="BVI73" s="66"/>
      <c r="BVL73" s="66"/>
      <c r="BVN73" s="66"/>
      <c r="BVP73" s="66"/>
      <c r="BVS73" s="66"/>
      <c r="BVV73" s="66"/>
      <c r="BVY73" s="66"/>
      <c r="BWB73" s="66"/>
      <c r="BWE73" s="66"/>
      <c r="BWH73" s="66"/>
      <c r="BWK73" s="66"/>
      <c r="BWM73" s="66"/>
      <c r="BWP73" s="66"/>
      <c r="BWV73" s="66"/>
      <c r="BXB73" s="66"/>
      <c r="BXE73" s="66"/>
      <c r="BXG73" s="66"/>
      <c r="BXI73" s="66"/>
      <c r="BXJ73" s="66"/>
      <c r="BXK73" s="66"/>
      <c r="BXL73" s="66"/>
      <c r="BXM73" s="66"/>
      <c r="BXN73" s="66"/>
      <c r="BYF73" s="66"/>
      <c r="BYG73" s="66"/>
      <c r="BYJ73" s="66"/>
      <c r="BYM73" s="66"/>
      <c r="BYO73" s="66"/>
      <c r="BYQ73" s="66"/>
      <c r="BYT73" s="66"/>
      <c r="BYW73" s="66"/>
      <c r="BYZ73" s="66"/>
      <c r="BZD73" s="66"/>
      <c r="BZG73" s="66"/>
      <c r="BZJ73" s="66"/>
      <c r="BZR73" s="66"/>
      <c r="CAD73" s="66"/>
      <c r="CAE73" s="66"/>
      <c r="CAF73" s="66"/>
      <c r="CAG73" s="66"/>
      <c r="CAH73" s="66"/>
      <c r="CAI73" s="66"/>
      <c r="CAJ73" s="66"/>
      <c r="CAK73" s="66"/>
      <c r="CAL73" s="66"/>
      <c r="CAM73" s="66"/>
      <c r="CAN73" s="66"/>
      <c r="CAO73" s="66"/>
      <c r="CAP73" s="66"/>
      <c r="CAQ73" s="66"/>
      <c r="CAR73" s="66"/>
      <c r="CAS73" s="66"/>
      <c r="CAT73" s="66"/>
      <c r="CAU73" s="66"/>
      <c r="CAV73" s="66"/>
      <c r="CAW73" s="66"/>
      <c r="CAX73" s="66"/>
      <c r="CAY73" s="66"/>
      <c r="CAZ73" s="66"/>
      <c r="CBA73" s="66"/>
      <c r="CBB73" s="66"/>
      <c r="CBC73" s="66"/>
      <c r="CBE73" s="66"/>
      <c r="CBF73" s="66"/>
      <c r="CBG73" s="66"/>
      <c r="CBH73" s="66"/>
      <c r="CBI73" s="66"/>
      <c r="CBJ73" s="66"/>
      <c r="CBK73" s="66"/>
      <c r="CBL73" s="66"/>
      <c r="CBM73" s="66"/>
      <c r="CBN73" s="66"/>
      <c r="CBO73" s="66"/>
      <c r="CBP73" s="66"/>
      <c r="CBQ73" s="66"/>
      <c r="CBT73" s="66"/>
      <c r="CBW73" s="66"/>
      <c r="CBZ73" s="66"/>
      <c r="CCC73" s="66"/>
      <c r="CCF73" s="66"/>
      <c r="CCI73" s="66"/>
      <c r="CCR73" s="66"/>
      <c r="CCU73" s="66"/>
      <c r="CCX73" s="66"/>
      <c r="CDA73" s="66"/>
      <c r="CDJ73" s="66"/>
      <c r="CDP73" s="66"/>
      <c r="CDS73" s="66"/>
      <c r="CDV73" s="66"/>
      <c r="CDY73" s="66"/>
      <c r="CEE73" s="66"/>
      <c r="CEN73" s="66"/>
      <c r="CEP73" s="66"/>
      <c r="CEQ73" s="66"/>
      <c r="CES73" s="66"/>
      <c r="CEV73" s="66"/>
      <c r="CEY73" s="66"/>
      <c r="CFB73" s="66"/>
      <c r="CFE73" s="66"/>
      <c r="CFH73" s="66"/>
      <c r="CFJ73" s="66"/>
      <c r="CFL73" s="66"/>
      <c r="CFO73" s="66"/>
      <c r="CFR73" s="66"/>
      <c r="CFU73" s="66"/>
      <c r="CFX73" s="66"/>
      <c r="CGA73" s="66"/>
      <c r="CGD73" s="66"/>
      <c r="CGG73" s="66"/>
      <c r="CGI73" s="66"/>
      <c r="CGL73" s="66"/>
      <c r="CGR73" s="66"/>
      <c r="CGX73" s="66"/>
      <c r="CHA73" s="66"/>
      <c r="CHC73" s="66"/>
      <c r="CHE73" s="66"/>
      <c r="CHF73" s="66"/>
      <c r="CHG73" s="66"/>
      <c r="CHH73" s="66"/>
      <c r="CHI73" s="66"/>
      <c r="CHJ73" s="66"/>
      <c r="CIB73" s="66"/>
      <c r="CIC73" s="66"/>
      <c r="CIF73" s="66"/>
      <c r="CII73" s="66"/>
      <c r="CIK73" s="66"/>
      <c r="CIM73" s="66"/>
      <c r="CIP73" s="66"/>
      <c r="CIS73" s="66"/>
      <c r="CIV73" s="66"/>
      <c r="CIZ73" s="66"/>
      <c r="CJC73" s="66"/>
      <c r="CJF73" s="66"/>
      <c r="CJN73" s="66"/>
      <c r="CJZ73" s="66"/>
      <c r="CKA73" s="66"/>
      <c r="CKB73" s="66"/>
      <c r="CKC73" s="66"/>
      <c r="CKD73" s="66"/>
      <c r="CKE73" s="66"/>
      <c r="CKF73" s="66"/>
      <c r="CKG73" s="66"/>
      <c r="CKH73" s="66"/>
      <c r="CKI73" s="66"/>
      <c r="CKJ73" s="66"/>
      <c r="CKK73" s="66"/>
      <c r="CKL73" s="66"/>
      <c r="CKM73" s="66"/>
      <c r="CKN73" s="66"/>
      <c r="CKO73" s="66"/>
      <c r="CKP73" s="66"/>
      <c r="CKQ73" s="66"/>
      <c r="CKR73" s="66"/>
      <c r="CKS73" s="66"/>
      <c r="CKT73" s="66"/>
      <c r="CKU73" s="66"/>
      <c r="CKV73" s="66"/>
      <c r="CKW73" s="66"/>
      <c r="CKX73" s="66"/>
      <c r="CKY73" s="66"/>
      <c r="CLA73" s="66"/>
      <c r="CLB73" s="66"/>
      <c r="CLC73" s="66"/>
      <c r="CLD73" s="66"/>
      <c r="CLE73" s="66"/>
      <c r="CLF73" s="66"/>
      <c r="CLG73" s="66"/>
      <c r="CLH73" s="66"/>
      <c r="CLI73" s="66"/>
      <c r="CLJ73" s="66"/>
      <c r="CLK73" s="66"/>
      <c r="CLL73" s="66"/>
      <c r="CLM73" s="66"/>
      <c r="CLP73" s="66"/>
      <c r="CLS73" s="66"/>
      <c r="CLV73" s="66"/>
      <c r="CLY73" s="66"/>
      <c r="CMB73" s="66"/>
      <c r="CME73" s="66"/>
      <c r="CMN73" s="66"/>
      <c r="CMQ73" s="66"/>
      <c r="CMT73" s="66"/>
      <c r="CMW73" s="66"/>
      <c r="CNF73" s="66"/>
      <c r="CNL73" s="66"/>
      <c r="CNO73" s="66"/>
      <c r="CNR73" s="66"/>
      <c r="CNU73" s="66"/>
      <c r="COA73" s="66"/>
      <c r="COJ73" s="66"/>
      <c r="COL73" s="66"/>
      <c r="COM73" s="66"/>
      <c r="COO73" s="66"/>
      <c r="COR73" s="66"/>
      <c r="COU73" s="66"/>
      <c r="COX73" s="66"/>
      <c r="CPA73" s="66"/>
      <c r="CPD73" s="66"/>
      <c r="CPF73" s="66"/>
      <c r="CPH73" s="66"/>
      <c r="CPK73" s="66"/>
      <c r="CPN73" s="66"/>
      <c r="CPQ73" s="66"/>
      <c r="CPT73" s="66"/>
      <c r="CPW73" s="66"/>
      <c r="CPZ73" s="66"/>
      <c r="CQC73" s="66"/>
      <c r="CQE73" s="66"/>
      <c r="CQH73" s="66"/>
      <c r="CQN73" s="66"/>
      <c r="CQT73" s="66"/>
      <c r="CQW73" s="66"/>
      <c r="CQY73" s="66"/>
      <c r="CRA73" s="66"/>
      <c r="CRB73" s="66"/>
      <c r="CRC73" s="66"/>
      <c r="CRD73" s="66"/>
      <c r="CRE73" s="66"/>
      <c r="CRF73" s="66"/>
      <c r="CRX73" s="66"/>
      <c r="CRY73" s="66"/>
      <c r="CSB73" s="66"/>
      <c r="CSE73" s="66"/>
      <c r="CSG73" s="66"/>
      <c r="CSI73" s="66"/>
      <c r="CSL73" s="66"/>
      <c r="CSO73" s="66"/>
      <c r="CSR73" s="66"/>
      <c r="CSV73" s="66"/>
      <c r="CSY73" s="66"/>
      <c r="CTB73" s="66"/>
      <c r="CTJ73" s="66"/>
      <c r="CTV73" s="66"/>
      <c r="CTW73" s="66"/>
      <c r="CTX73" s="66"/>
      <c r="CTY73" s="66"/>
      <c r="CTZ73" s="66"/>
      <c r="CUA73" s="66"/>
      <c r="CUB73" s="66"/>
      <c r="CUC73" s="66"/>
      <c r="CUD73" s="66"/>
      <c r="CUE73" s="66"/>
      <c r="CUF73" s="66"/>
      <c r="CUG73" s="66"/>
      <c r="CUH73" s="66"/>
      <c r="CUI73" s="66"/>
      <c r="CUJ73" s="66"/>
      <c r="CUK73" s="66"/>
      <c r="CUL73" s="66"/>
      <c r="CUM73" s="66"/>
      <c r="CUN73" s="66"/>
      <c r="CUO73" s="66"/>
      <c r="CUP73" s="66"/>
      <c r="CUQ73" s="66"/>
      <c r="CUR73" s="66"/>
      <c r="CUS73" s="66"/>
      <c r="CUT73" s="66"/>
      <c r="CUU73" s="66"/>
      <c r="CUW73" s="66"/>
      <c r="CUX73" s="66"/>
      <c r="CUY73" s="66"/>
      <c r="CUZ73" s="66"/>
      <c r="CVA73" s="66"/>
      <c r="CVB73" s="66"/>
      <c r="CVC73" s="66"/>
      <c r="CVD73" s="66"/>
      <c r="CVE73" s="66"/>
      <c r="CVF73" s="66"/>
      <c r="CVG73" s="66"/>
      <c r="CVH73" s="66"/>
      <c r="CVI73" s="66"/>
      <c r="CVL73" s="66"/>
      <c r="CVO73" s="66"/>
      <c r="CVR73" s="66"/>
      <c r="CVU73" s="66"/>
      <c r="CVX73" s="66"/>
      <c r="CWA73" s="66"/>
      <c r="CWJ73" s="66"/>
      <c r="CWM73" s="66"/>
      <c r="CWP73" s="66"/>
      <c r="CWS73" s="66"/>
      <c r="CXB73" s="66"/>
      <c r="CXH73" s="66"/>
      <c r="CXK73" s="66"/>
      <c r="CXN73" s="66"/>
      <c r="CXQ73" s="66"/>
      <c r="CXW73" s="66"/>
      <c r="CYF73" s="66"/>
      <c r="CYH73" s="66"/>
      <c r="CYI73" s="66"/>
      <c r="CYK73" s="66"/>
      <c r="CYN73" s="66"/>
      <c r="CYQ73" s="66"/>
      <c r="CYT73" s="66"/>
      <c r="CYW73" s="66"/>
      <c r="CYZ73" s="66"/>
      <c r="CZB73" s="66"/>
      <c r="CZD73" s="66"/>
      <c r="CZG73" s="66"/>
      <c r="CZJ73" s="66"/>
      <c r="CZM73" s="66"/>
      <c r="CZP73" s="66"/>
      <c r="CZS73" s="66"/>
      <c r="CZV73" s="66"/>
      <c r="CZY73" s="66"/>
      <c r="DAA73" s="66"/>
      <c r="DAD73" s="66"/>
      <c r="DAJ73" s="66"/>
      <c r="DAP73" s="66"/>
      <c r="DAS73" s="66"/>
      <c r="DAU73" s="66"/>
      <c r="DAW73" s="66"/>
      <c r="DAX73" s="66"/>
      <c r="DAY73" s="66"/>
      <c r="DAZ73" s="66"/>
      <c r="DBA73" s="66"/>
      <c r="DBB73" s="66"/>
      <c r="DBT73" s="66"/>
      <c r="DBU73" s="66"/>
      <c r="DBX73" s="66"/>
      <c r="DCA73" s="66"/>
      <c r="DCC73" s="66"/>
      <c r="DCE73" s="66"/>
      <c r="DCH73" s="66"/>
      <c r="DCK73" s="66"/>
      <c r="DCN73" s="66"/>
      <c r="DCR73" s="66"/>
      <c r="DCU73" s="66"/>
      <c r="DCX73" s="66"/>
      <c r="DDF73" s="66"/>
      <c r="DDR73" s="66"/>
      <c r="DDS73" s="66"/>
      <c r="DDT73" s="66"/>
      <c r="DDU73" s="66"/>
      <c r="DDV73" s="66"/>
      <c r="DDW73" s="66"/>
      <c r="DDX73" s="66"/>
      <c r="DDY73" s="66"/>
      <c r="DDZ73" s="66"/>
      <c r="DEA73" s="66"/>
      <c r="DEB73" s="66"/>
      <c r="DEC73" s="66"/>
      <c r="DED73" s="66"/>
      <c r="DEE73" s="66"/>
      <c r="DEF73" s="66"/>
      <c r="DEG73" s="66"/>
      <c r="DEH73" s="66"/>
      <c r="DEI73" s="66"/>
      <c r="DEJ73" s="66"/>
      <c r="DEK73" s="66"/>
      <c r="DEL73" s="66"/>
      <c r="DEM73" s="66"/>
      <c r="DEN73" s="66"/>
      <c r="DEO73" s="66"/>
      <c r="DEP73" s="66"/>
      <c r="DEQ73" s="66"/>
      <c r="DES73" s="66"/>
      <c r="DET73" s="66"/>
      <c r="DEU73" s="66"/>
      <c r="DEV73" s="66"/>
      <c r="DEW73" s="66"/>
      <c r="DEX73" s="66"/>
      <c r="DEY73" s="66"/>
      <c r="DEZ73" s="66"/>
      <c r="DFA73" s="66"/>
      <c r="DFB73" s="66"/>
      <c r="DFC73" s="66"/>
      <c r="DFD73" s="66"/>
      <c r="DFE73" s="66"/>
      <c r="DFH73" s="66"/>
      <c r="DFK73" s="66"/>
      <c r="DFN73" s="66"/>
      <c r="DFQ73" s="66"/>
      <c r="DFT73" s="66"/>
      <c r="DFW73" s="66"/>
      <c r="DGF73" s="66"/>
      <c r="DGI73" s="66"/>
      <c r="DGL73" s="66"/>
      <c r="DGO73" s="66"/>
      <c r="DGX73" s="66"/>
      <c r="DHD73" s="66"/>
      <c r="DHG73" s="66"/>
      <c r="DHJ73" s="66"/>
      <c r="DHM73" s="66"/>
      <c r="DHS73" s="66"/>
      <c r="DIB73" s="66"/>
      <c r="DID73" s="66"/>
      <c r="DIE73" s="66"/>
      <c r="DIG73" s="66"/>
      <c r="DIJ73" s="66"/>
      <c r="DIM73" s="66"/>
      <c r="DIP73" s="66"/>
      <c r="DIS73" s="66"/>
      <c r="DIV73" s="66"/>
      <c r="DIX73" s="66"/>
      <c r="DIZ73" s="66"/>
      <c r="DJC73" s="66"/>
      <c r="DJF73" s="66"/>
      <c r="DJI73" s="66"/>
      <c r="DJL73" s="66"/>
      <c r="DJO73" s="66"/>
      <c r="DJR73" s="66"/>
      <c r="DJU73" s="66"/>
      <c r="DJW73" s="66"/>
      <c r="DJZ73" s="66"/>
      <c r="DKF73" s="66"/>
      <c r="DKL73" s="66"/>
      <c r="DKO73" s="66"/>
      <c r="DKQ73" s="66"/>
      <c r="DKS73" s="66"/>
      <c r="DKT73" s="66"/>
      <c r="DKU73" s="66"/>
      <c r="DKV73" s="66"/>
      <c r="DKW73" s="66"/>
      <c r="DKX73" s="66"/>
      <c r="DLP73" s="66"/>
      <c r="DLQ73" s="66"/>
      <c r="DLT73" s="66"/>
      <c r="DLW73" s="66"/>
      <c r="DLY73" s="66"/>
      <c r="DMA73" s="66"/>
      <c r="DMD73" s="66"/>
      <c r="DMG73" s="66"/>
      <c r="DMJ73" s="66"/>
      <c r="DMN73" s="66"/>
      <c r="DMQ73" s="66"/>
      <c r="DMT73" s="66"/>
      <c r="DNB73" s="66"/>
      <c r="DNN73" s="66"/>
      <c r="DNO73" s="66"/>
      <c r="DNP73" s="66"/>
      <c r="DNQ73" s="66"/>
      <c r="DNR73" s="66"/>
      <c r="DNS73" s="66"/>
      <c r="DNT73" s="66"/>
      <c r="DNU73" s="66"/>
      <c r="DNV73" s="66"/>
      <c r="DNW73" s="66"/>
      <c r="DNX73" s="66"/>
      <c r="DNY73" s="66"/>
      <c r="DNZ73" s="66"/>
      <c r="DOA73" s="66"/>
      <c r="DOB73" s="66"/>
      <c r="DOC73" s="66"/>
      <c r="DOD73" s="66"/>
      <c r="DOE73" s="66"/>
      <c r="DOF73" s="66"/>
      <c r="DOG73" s="66"/>
      <c r="DOH73" s="66"/>
      <c r="DOI73" s="66"/>
      <c r="DOJ73" s="66"/>
      <c r="DOK73" s="66"/>
      <c r="DOL73" s="66"/>
      <c r="DOM73" s="66"/>
      <c r="DOO73" s="66"/>
      <c r="DOP73" s="66"/>
      <c r="DOQ73" s="66"/>
      <c r="DOR73" s="66"/>
      <c r="DOS73" s="66"/>
      <c r="DOT73" s="66"/>
      <c r="DOU73" s="66"/>
      <c r="DOV73" s="66"/>
      <c r="DOW73" s="66"/>
      <c r="DOX73" s="66"/>
      <c r="DOY73" s="66"/>
      <c r="DOZ73" s="66"/>
      <c r="DPA73" s="66"/>
      <c r="DPD73" s="66"/>
      <c r="DPG73" s="66"/>
      <c r="DPJ73" s="66"/>
      <c r="DPM73" s="66"/>
      <c r="DPP73" s="66"/>
      <c r="DPS73" s="66"/>
      <c r="DQB73" s="66"/>
      <c r="DQE73" s="66"/>
      <c r="DQH73" s="66"/>
      <c r="DQK73" s="66"/>
      <c r="DQT73" s="66"/>
      <c r="DQZ73" s="66"/>
      <c r="DRC73" s="66"/>
      <c r="DRF73" s="66"/>
      <c r="DRI73" s="66"/>
      <c r="DRO73" s="66"/>
      <c r="DRX73" s="66"/>
      <c r="DRZ73" s="66"/>
      <c r="DSA73" s="66"/>
      <c r="DSC73" s="66"/>
      <c r="DSF73" s="66"/>
      <c r="DSI73" s="66"/>
      <c r="DSL73" s="66"/>
      <c r="DSO73" s="66"/>
      <c r="DSR73" s="66"/>
      <c r="DST73" s="66"/>
      <c r="DSV73" s="66"/>
      <c r="DSY73" s="66"/>
      <c r="DTB73" s="66"/>
      <c r="DTE73" s="66"/>
      <c r="DTH73" s="66"/>
      <c r="DTK73" s="66"/>
      <c r="DTN73" s="66"/>
      <c r="DTQ73" s="66"/>
      <c r="DTS73" s="66"/>
      <c r="DTV73" s="66"/>
      <c r="DUB73" s="66"/>
      <c r="DUH73" s="66"/>
      <c r="DUK73" s="66"/>
      <c r="DUM73" s="66"/>
      <c r="DUO73" s="66"/>
      <c r="DUP73" s="66"/>
      <c r="DUQ73" s="66"/>
      <c r="DUR73" s="66"/>
      <c r="DUS73" s="66"/>
      <c r="DUT73" s="66"/>
      <c r="DVL73" s="66"/>
      <c r="DVM73" s="66"/>
      <c r="DVP73" s="66"/>
      <c r="DVS73" s="66"/>
      <c r="DVU73" s="66"/>
      <c r="DVW73" s="66"/>
      <c r="DVZ73" s="66"/>
      <c r="DWC73" s="66"/>
      <c r="DWF73" s="66"/>
      <c r="DWJ73" s="66"/>
      <c r="DWM73" s="66"/>
      <c r="DWP73" s="66"/>
      <c r="DWX73" s="66"/>
      <c r="DXJ73" s="66"/>
      <c r="DXK73" s="66"/>
      <c r="DXL73" s="66"/>
      <c r="DXM73" s="66"/>
      <c r="DXN73" s="66"/>
      <c r="DXO73" s="66"/>
      <c r="DXP73" s="66"/>
      <c r="DXQ73" s="66"/>
      <c r="DXR73" s="66"/>
      <c r="DXS73" s="66"/>
      <c r="DXT73" s="66"/>
      <c r="DXU73" s="66"/>
      <c r="DXV73" s="66"/>
      <c r="DXW73" s="66"/>
      <c r="DXX73" s="66"/>
      <c r="DXY73" s="66"/>
      <c r="DXZ73" s="66"/>
      <c r="DYA73" s="66"/>
      <c r="DYB73" s="66"/>
      <c r="DYC73" s="66"/>
      <c r="DYD73" s="66"/>
      <c r="DYE73" s="66"/>
      <c r="DYF73" s="66"/>
      <c r="DYG73" s="66"/>
      <c r="DYH73" s="66"/>
      <c r="DYI73" s="66"/>
      <c r="DYK73" s="66"/>
      <c r="DYL73" s="66"/>
      <c r="DYM73" s="66"/>
      <c r="DYN73" s="66"/>
      <c r="DYO73" s="66"/>
      <c r="DYP73" s="66"/>
      <c r="DYQ73" s="66"/>
      <c r="DYR73" s="66"/>
      <c r="DYS73" s="66"/>
      <c r="DYT73" s="66"/>
      <c r="DYU73" s="66"/>
      <c r="DYV73" s="66"/>
      <c r="DYW73" s="66"/>
      <c r="DYZ73" s="66"/>
      <c r="DZC73" s="66"/>
      <c r="DZF73" s="66"/>
      <c r="DZI73" s="66"/>
      <c r="DZL73" s="66"/>
      <c r="DZO73" s="66"/>
      <c r="DZX73" s="66"/>
      <c r="EAA73" s="66"/>
      <c r="EAD73" s="66"/>
      <c r="EAG73" s="66"/>
      <c r="EAP73" s="66"/>
      <c r="EAV73" s="66"/>
      <c r="EAY73" s="66"/>
      <c r="EBB73" s="66"/>
      <c r="EBE73" s="66"/>
      <c r="EBK73" s="66"/>
      <c r="EBT73" s="66"/>
      <c r="EBV73" s="66"/>
      <c r="EBW73" s="66"/>
      <c r="EBY73" s="66"/>
      <c r="ECB73" s="66"/>
      <c r="ECE73" s="66"/>
      <c r="ECH73" s="66"/>
      <c r="ECK73" s="66"/>
      <c r="ECN73" s="66"/>
      <c r="ECP73" s="66"/>
      <c r="ECR73" s="66"/>
      <c r="ECU73" s="66"/>
      <c r="ECX73" s="66"/>
      <c r="EDA73" s="66"/>
      <c r="EDD73" s="66"/>
      <c r="EDG73" s="66"/>
      <c r="EDJ73" s="66"/>
      <c r="EDM73" s="66"/>
      <c r="EDO73" s="66"/>
      <c r="EDR73" s="66"/>
      <c r="EDX73" s="66"/>
      <c r="EED73" s="66"/>
      <c r="EEG73" s="66"/>
      <c r="EEI73" s="66"/>
      <c r="EEK73" s="66"/>
      <c r="EEL73" s="66"/>
      <c r="EEM73" s="66"/>
      <c r="EEN73" s="66"/>
      <c r="EEO73" s="66"/>
      <c r="EEP73" s="66"/>
      <c r="EFH73" s="66"/>
      <c r="EFI73" s="66"/>
      <c r="EFL73" s="66"/>
      <c r="EFO73" s="66"/>
      <c r="EFQ73" s="66"/>
      <c r="EFS73" s="66"/>
      <c r="EFV73" s="66"/>
      <c r="EFY73" s="66"/>
      <c r="EGB73" s="66"/>
      <c r="EGF73" s="66"/>
      <c r="EGI73" s="66"/>
      <c r="EGL73" s="66"/>
      <c r="EGT73" s="66"/>
      <c r="EHF73" s="66"/>
      <c r="EHG73" s="66"/>
      <c r="EHH73" s="66"/>
      <c r="EHI73" s="66"/>
      <c r="EHJ73" s="66"/>
      <c r="EHK73" s="66"/>
      <c r="EHL73" s="66"/>
      <c r="EHM73" s="66"/>
      <c r="EHN73" s="66"/>
      <c r="EHO73" s="66"/>
      <c r="EHP73" s="66"/>
      <c r="EHQ73" s="66"/>
      <c r="EHR73" s="66"/>
      <c r="EHS73" s="66"/>
      <c r="EHT73" s="66"/>
      <c r="EHU73" s="66"/>
      <c r="EHV73" s="66"/>
      <c r="EHW73" s="66"/>
      <c r="EHX73" s="66"/>
      <c r="EHY73" s="66"/>
      <c r="EHZ73" s="66"/>
      <c r="EIA73" s="66"/>
      <c r="EIB73" s="66"/>
      <c r="EIC73" s="66"/>
      <c r="EID73" s="66"/>
      <c r="EIE73" s="66"/>
      <c r="EIG73" s="66"/>
      <c r="EIH73" s="66"/>
      <c r="EII73" s="66"/>
      <c r="EIJ73" s="66"/>
      <c r="EIK73" s="66"/>
      <c r="EIL73" s="66"/>
      <c r="EIM73" s="66"/>
      <c r="EIN73" s="66"/>
      <c r="EIO73" s="66"/>
      <c r="EIP73" s="66"/>
      <c r="EIQ73" s="66"/>
      <c r="EIR73" s="66"/>
      <c r="EIS73" s="66"/>
      <c r="EIV73" s="66"/>
      <c r="EIY73" s="66"/>
      <c r="EJB73" s="66"/>
      <c r="EJE73" s="66"/>
      <c r="EJH73" s="66"/>
      <c r="EJK73" s="66"/>
      <c r="EJT73" s="66"/>
      <c r="EJW73" s="66"/>
      <c r="EJZ73" s="66"/>
      <c r="EKC73" s="66"/>
      <c r="EKL73" s="66"/>
      <c r="EKR73" s="66"/>
      <c r="EKU73" s="66"/>
      <c r="EKX73" s="66"/>
      <c r="ELA73" s="66"/>
      <c r="ELG73" s="66"/>
      <c r="ELP73" s="66"/>
      <c r="ELR73" s="66"/>
      <c r="ELS73" s="66"/>
      <c r="ELU73" s="66"/>
      <c r="ELX73" s="66"/>
      <c r="EMA73" s="66"/>
      <c r="EMD73" s="66"/>
      <c r="EMG73" s="66"/>
      <c r="EMJ73" s="66"/>
      <c r="EML73" s="66"/>
      <c r="EMN73" s="66"/>
      <c r="EMQ73" s="66"/>
      <c r="EMT73" s="66"/>
      <c r="EMW73" s="66"/>
      <c r="EMZ73" s="66"/>
      <c r="ENC73" s="66"/>
      <c r="ENF73" s="66"/>
      <c r="ENI73" s="66"/>
      <c r="ENK73" s="66"/>
      <c r="ENN73" s="66"/>
      <c r="ENT73" s="66"/>
      <c r="ENZ73" s="66"/>
      <c r="EOC73" s="66"/>
      <c r="EOE73" s="66"/>
      <c r="EOG73" s="66"/>
      <c r="EOH73" s="66"/>
      <c r="EOI73" s="66"/>
      <c r="EOJ73" s="66"/>
      <c r="EOK73" s="66"/>
      <c r="EOL73" s="66"/>
      <c r="EPD73" s="66"/>
      <c r="EPE73" s="66"/>
      <c r="EPH73" s="66"/>
      <c r="EPK73" s="66"/>
      <c r="EPM73" s="66"/>
      <c r="EPO73" s="66"/>
      <c r="EPR73" s="66"/>
      <c r="EPU73" s="66"/>
      <c r="EPX73" s="66"/>
      <c r="EQB73" s="66"/>
      <c r="EQE73" s="66"/>
      <c r="EQH73" s="66"/>
      <c r="EQP73" s="66"/>
      <c r="ERB73" s="66"/>
      <c r="ERC73" s="66"/>
      <c r="ERD73" s="66"/>
      <c r="ERE73" s="66"/>
      <c r="ERF73" s="66"/>
      <c r="ERG73" s="66"/>
      <c r="ERH73" s="66"/>
      <c r="ERI73" s="66"/>
      <c r="ERJ73" s="66"/>
      <c r="ERK73" s="66"/>
      <c r="ERL73" s="66"/>
      <c r="ERM73" s="66"/>
      <c r="ERN73" s="66"/>
      <c r="ERO73" s="66"/>
      <c r="ERP73" s="66"/>
      <c r="ERQ73" s="66"/>
      <c r="ERR73" s="66"/>
      <c r="ERS73" s="66"/>
      <c r="ERT73" s="66"/>
      <c r="ERU73" s="66"/>
      <c r="ERV73" s="66"/>
      <c r="ERW73" s="66"/>
      <c r="ERX73" s="66"/>
      <c r="ERY73" s="66"/>
      <c r="ERZ73" s="66"/>
      <c r="ESA73" s="66"/>
      <c r="ESC73" s="66"/>
      <c r="ESD73" s="66"/>
      <c r="ESE73" s="66"/>
      <c r="ESF73" s="66"/>
      <c r="ESG73" s="66"/>
      <c r="ESH73" s="66"/>
      <c r="ESI73" s="66"/>
      <c r="ESJ73" s="66"/>
      <c r="ESK73" s="66"/>
      <c r="ESL73" s="66"/>
      <c r="ESM73" s="66"/>
      <c r="ESN73" s="66"/>
      <c r="ESO73" s="66"/>
      <c r="ESR73" s="66"/>
      <c r="ESU73" s="66"/>
      <c r="ESX73" s="66"/>
      <c r="ETA73" s="66"/>
      <c r="ETD73" s="66"/>
      <c r="ETG73" s="66"/>
      <c r="ETP73" s="66"/>
      <c r="ETS73" s="66"/>
      <c r="ETV73" s="66"/>
      <c r="ETY73" s="66"/>
      <c r="EUH73" s="66"/>
      <c r="EUN73" s="66"/>
      <c r="EUQ73" s="66"/>
      <c r="EUT73" s="66"/>
      <c r="EUW73" s="66"/>
      <c r="EVC73" s="66"/>
      <c r="EVL73" s="66"/>
      <c r="EVN73" s="66"/>
      <c r="EVO73" s="66"/>
      <c r="EVQ73" s="66"/>
      <c r="EVT73" s="66"/>
      <c r="EVW73" s="66"/>
      <c r="EVZ73" s="66"/>
      <c r="EWC73" s="66"/>
      <c r="EWF73" s="66"/>
      <c r="EWH73" s="66"/>
      <c r="EWJ73" s="66"/>
      <c r="EWM73" s="66"/>
      <c r="EWP73" s="66"/>
      <c r="EWS73" s="66"/>
      <c r="EWV73" s="66"/>
      <c r="EWY73" s="66"/>
      <c r="EXB73" s="66"/>
      <c r="EXE73" s="66"/>
      <c r="EXG73" s="66"/>
      <c r="EXJ73" s="66"/>
      <c r="EXP73" s="66"/>
      <c r="EXV73" s="66"/>
      <c r="EXY73" s="66"/>
      <c r="EYA73" s="66"/>
      <c r="EYC73" s="66"/>
      <c r="EYD73" s="66"/>
      <c r="EYE73" s="66"/>
      <c r="EYF73" s="66"/>
      <c r="EYG73" s="66"/>
      <c r="EYH73" s="66"/>
      <c r="EYZ73" s="66"/>
      <c r="EZA73" s="66"/>
      <c r="EZD73" s="66"/>
      <c r="EZG73" s="66"/>
      <c r="EZI73" s="66"/>
      <c r="EZK73" s="66"/>
      <c r="EZN73" s="66"/>
      <c r="EZQ73" s="66"/>
      <c r="EZT73" s="66"/>
      <c r="EZX73" s="66"/>
      <c r="FAA73" s="66"/>
      <c r="FAD73" s="66"/>
      <c r="FAL73" s="66"/>
      <c r="FAX73" s="66"/>
      <c r="FAY73" s="66"/>
      <c r="FAZ73" s="66"/>
      <c r="FBA73" s="66"/>
      <c r="FBB73" s="66"/>
      <c r="FBC73" s="66"/>
      <c r="FBD73" s="66"/>
      <c r="FBE73" s="66"/>
      <c r="FBF73" s="66"/>
      <c r="FBG73" s="66"/>
      <c r="FBH73" s="66"/>
      <c r="FBI73" s="66"/>
      <c r="FBJ73" s="66"/>
      <c r="FBK73" s="66"/>
      <c r="FBL73" s="66"/>
      <c r="FBM73" s="66"/>
      <c r="FBN73" s="66"/>
      <c r="FBO73" s="66"/>
      <c r="FBP73" s="66"/>
      <c r="FBQ73" s="66"/>
      <c r="FBR73" s="66"/>
      <c r="FBS73" s="66"/>
      <c r="FBT73" s="66"/>
      <c r="FBU73" s="66"/>
      <c r="FBV73" s="66"/>
      <c r="FBW73" s="66"/>
      <c r="FBY73" s="66"/>
      <c r="FBZ73" s="66"/>
      <c r="FCA73" s="66"/>
      <c r="FCB73" s="66"/>
      <c r="FCC73" s="66"/>
      <c r="FCD73" s="66"/>
      <c r="FCE73" s="66"/>
      <c r="FCF73" s="66"/>
      <c r="FCG73" s="66"/>
      <c r="FCH73" s="66"/>
      <c r="FCI73" s="66"/>
      <c r="FCJ73" s="66"/>
      <c r="FCK73" s="66"/>
      <c r="FCN73" s="66"/>
      <c r="FCQ73" s="66"/>
      <c r="FCT73" s="66"/>
      <c r="FCW73" s="66"/>
      <c r="FCZ73" s="66"/>
      <c r="FDC73" s="66"/>
      <c r="FDL73" s="66"/>
      <c r="FDO73" s="66"/>
      <c r="FDR73" s="66"/>
      <c r="FDU73" s="66"/>
      <c r="FED73" s="66"/>
      <c r="FEJ73" s="66"/>
      <c r="FEM73" s="66"/>
      <c r="FEP73" s="66"/>
      <c r="FES73" s="66"/>
      <c r="FEY73" s="66"/>
      <c r="FFH73" s="66"/>
      <c r="FFJ73" s="66"/>
      <c r="FFK73" s="66"/>
      <c r="FFM73" s="66"/>
      <c r="FFP73" s="66"/>
      <c r="FFS73" s="66"/>
      <c r="FFV73" s="66"/>
      <c r="FFY73" s="66"/>
      <c r="FGB73" s="66"/>
      <c r="FGD73" s="66"/>
      <c r="FGF73" s="66"/>
      <c r="FGI73" s="66"/>
      <c r="FGL73" s="66"/>
      <c r="FGO73" s="66"/>
      <c r="FGR73" s="66"/>
      <c r="FGU73" s="66"/>
      <c r="FGX73" s="66"/>
      <c r="FHA73" s="66"/>
      <c r="FHC73" s="66"/>
      <c r="FHF73" s="66"/>
      <c r="FHL73" s="66"/>
      <c r="FHR73" s="66"/>
      <c r="FHU73" s="66"/>
      <c r="FHW73" s="66"/>
      <c r="FHY73" s="66"/>
      <c r="FHZ73" s="66"/>
      <c r="FIA73" s="66"/>
      <c r="FIB73" s="66"/>
      <c r="FIC73" s="66"/>
      <c r="FID73" s="66"/>
      <c r="FIV73" s="66"/>
      <c r="FIW73" s="66"/>
      <c r="FIZ73" s="66"/>
      <c r="FJC73" s="66"/>
      <c r="FJE73" s="66"/>
      <c r="FJG73" s="66"/>
      <c r="FJJ73" s="66"/>
      <c r="FJM73" s="66"/>
      <c r="FJP73" s="66"/>
      <c r="FJT73" s="66"/>
      <c r="FJW73" s="66"/>
      <c r="FJZ73" s="66"/>
      <c r="FKH73" s="66"/>
      <c r="FKT73" s="66"/>
      <c r="FKU73" s="66"/>
      <c r="FKV73" s="66"/>
      <c r="FKW73" s="66"/>
      <c r="FKX73" s="66"/>
      <c r="FKY73" s="66"/>
      <c r="FKZ73" s="66"/>
      <c r="FLA73" s="66"/>
      <c r="FLB73" s="66"/>
      <c r="FLC73" s="66"/>
      <c r="FLD73" s="66"/>
      <c r="FLE73" s="66"/>
      <c r="FLF73" s="66"/>
      <c r="FLG73" s="66"/>
      <c r="FLH73" s="66"/>
      <c r="FLI73" s="66"/>
      <c r="FLJ73" s="66"/>
      <c r="FLK73" s="66"/>
      <c r="FLL73" s="66"/>
      <c r="FLM73" s="66"/>
      <c r="FLN73" s="66"/>
      <c r="FLO73" s="66"/>
      <c r="FLP73" s="66"/>
      <c r="FLQ73" s="66"/>
      <c r="FLR73" s="66"/>
      <c r="FLS73" s="66"/>
      <c r="FLU73" s="66"/>
      <c r="FLV73" s="66"/>
      <c r="FLW73" s="66"/>
      <c r="FLX73" s="66"/>
      <c r="FLY73" s="66"/>
      <c r="FLZ73" s="66"/>
      <c r="FMA73" s="66"/>
      <c r="FMB73" s="66"/>
      <c r="FMC73" s="66"/>
      <c r="FMD73" s="66"/>
      <c r="FME73" s="66"/>
      <c r="FMF73" s="66"/>
      <c r="FMG73" s="66"/>
      <c r="FMJ73" s="66"/>
      <c r="FMM73" s="66"/>
      <c r="FMP73" s="66"/>
      <c r="FMS73" s="66"/>
      <c r="FMV73" s="66"/>
      <c r="FMY73" s="66"/>
      <c r="FNH73" s="66"/>
      <c r="FNK73" s="66"/>
      <c r="FNN73" s="66"/>
      <c r="FNQ73" s="66"/>
      <c r="FNZ73" s="66"/>
      <c r="FOF73" s="66"/>
      <c r="FOI73" s="66"/>
      <c r="FOL73" s="66"/>
      <c r="FOO73" s="66"/>
      <c r="FOU73" s="66"/>
      <c r="FPD73" s="66"/>
      <c r="FPF73" s="66"/>
      <c r="FPG73" s="66"/>
      <c r="FPI73" s="66"/>
      <c r="FPL73" s="66"/>
      <c r="FPO73" s="66"/>
      <c r="FPR73" s="66"/>
      <c r="FPU73" s="66"/>
      <c r="FPX73" s="66"/>
      <c r="FPZ73" s="66"/>
      <c r="FQB73" s="66"/>
      <c r="FQE73" s="66"/>
      <c r="FQH73" s="66"/>
      <c r="FQK73" s="66"/>
      <c r="FQN73" s="66"/>
      <c r="FQQ73" s="66"/>
      <c r="FQT73" s="66"/>
      <c r="FQW73" s="66"/>
      <c r="FQY73" s="66"/>
      <c r="FRB73" s="66"/>
      <c r="FRH73" s="66"/>
      <c r="FRN73" s="66"/>
      <c r="FRQ73" s="66"/>
      <c r="FRS73" s="66"/>
      <c r="FRU73" s="66"/>
      <c r="FRV73" s="66"/>
      <c r="FRW73" s="66"/>
      <c r="FRX73" s="66"/>
      <c r="FRY73" s="66"/>
      <c r="FRZ73" s="66"/>
      <c r="FSR73" s="66"/>
      <c r="FSS73" s="66"/>
      <c r="FSV73" s="66"/>
      <c r="FSY73" s="66"/>
      <c r="FTA73" s="66"/>
      <c r="FTC73" s="66"/>
      <c r="FTF73" s="66"/>
      <c r="FTI73" s="66"/>
      <c r="FTL73" s="66"/>
      <c r="FTP73" s="66"/>
      <c r="FTS73" s="66"/>
      <c r="FTV73" s="66"/>
      <c r="FUD73" s="66"/>
      <c r="FUP73" s="66"/>
      <c r="FUQ73" s="66"/>
      <c r="FUR73" s="66"/>
      <c r="FUS73" s="66"/>
      <c r="FUT73" s="66"/>
      <c r="FUU73" s="66"/>
      <c r="FUV73" s="66"/>
      <c r="FUW73" s="66"/>
      <c r="FUX73" s="66"/>
      <c r="FUY73" s="66"/>
      <c r="FUZ73" s="66"/>
      <c r="FVA73" s="66"/>
      <c r="FVB73" s="66"/>
      <c r="FVC73" s="66"/>
      <c r="FVD73" s="66"/>
      <c r="FVE73" s="66"/>
      <c r="FVF73" s="66"/>
      <c r="FVG73" s="66"/>
      <c r="FVH73" s="66"/>
      <c r="FVI73" s="66"/>
      <c r="FVJ73" s="66"/>
      <c r="FVK73" s="66"/>
      <c r="FVL73" s="66"/>
      <c r="FVM73" s="66"/>
      <c r="FVN73" s="66"/>
      <c r="FVO73" s="66"/>
      <c r="FVQ73" s="66"/>
      <c r="FVR73" s="66"/>
      <c r="FVS73" s="66"/>
      <c r="FVT73" s="66"/>
      <c r="FVU73" s="66"/>
      <c r="FVV73" s="66"/>
      <c r="FVW73" s="66"/>
      <c r="FVX73" s="66"/>
      <c r="FVY73" s="66"/>
      <c r="FVZ73" s="66"/>
      <c r="FWA73" s="66"/>
      <c r="FWB73" s="66"/>
      <c r="FWC73" s="66"/>
      <c r="FWF73" s="66"/>
      <c r="FWI73" s="66"/>
      <c r="FWL73" s="66"/>
      <c r="FWO73" s="66"/>
      <c r="FWR73" s="66"/>
      <c r="FWU73" s="66"/>
      <c r="FXD73" s="66"/>
      <c r="FXG73" s="66"/>
      <c r="FXJ73" s="66"/>
      <c r="FXM73" s="66"/>
      <c r="FXV73" s="66"/>
      <c r="FYB73" s="66"/>
      <c r="FYE73" s="66"/>
      <c r="FYH73" s="66"/>
      <c r="FYK73" s="66"/>
      <c r="FYQ73" s="66"/>
      <c r="FYZ73" s="66"/>
      <c r="FZB73" s="66"/>
      <c r="FZC73" s="66"/>
      <c r="FZE73" s="66"/>
      <c r="FZH73" s="66"/>
      <c r="FZK73" s="66"/>
      <c r="FZN73" s="66"/>
      <c r="FZQ73" s="66"/>
      <c r="FZT73" s="66"/>
      <c r="FZV73" s="66"/>
      <c r="FZX73" s="66"/>
      <c r="GAA73" s="66"/>
      <c r="GAD73" s="66"/>
      <c r="GAG73" s="66"/>
      <c r="GAJ73" s="66"/>
      <c r="GAM73" s="66"/>
      <c r="GAP73" s="66"/>
      <c r="GAS73" s="66"/>
      <c r="GAU73" s="66"/>
      <c r="GAX73" s="66"/>
      <c r="GBD73" s="66"/>
      <c r="GBJ73" s="66"/>
      <c r="GBM73" s="66"/>
      <c r="GBO73" s="66"/>
      <c r="GBQ73" s="66"/>
      <c r="GBR73" s="66"/>
      <c r="GBS73" s="66"/>
      <c r="GBT73" s="66"/>
      <c r="GBU73" s="66"/>
      <c r="GBV73" s="66"/>
      <c r="GCN73" s="66"/>
      <c r="GCO73" s="66"/>
      <c r="GCR73" s="66"/>
      <c r="GCU73" s="66"/>
      <c r="GCW73" s="66"/>
      <c r="GCY73" s="66"/>
      <c r="GDB73" s="66"/>
      <c r="GDE73" s="66"/>
      <c r="GDH73" s="66"/>
      <c r="GDL73" s="66"/>
      <c r="GDO73" s="66"/>
      <c r="GDR73" s="66"/>
      <c r="GDZ73" s="66"/>
      <c r="GEL73" s="66"/>
      <c r="GEM73" s="66"/>
      <c r="GEN73" s="66"/>
      <c r="GEO73" s="66"/>
      <c r="GEP73" s="66"/>
      <c r="GEQ73" s="66"/>
      <c r="GER73" s="66"/>
      <c r="GES73" s="66"/>
      <c r="GET73" s="66"/>
      <c r="GEU73" s="66"/>
      <c r="GEV73" s="66"/>
      <c r="GEW73" s="66"/>
      <c r="GEX73" s="66"/>
      <c r="GEY73" s="66"/>
      <c r="GEZ73" s="66"/>
      <c r="GFA73" s="66"/>
      <c r="GFB73" s="66"/>
      <c r="GFC73" s="66"/>
      <c r="GFD73" s="66"/>
      <c r="GFE73" s="66"/>
      <c r="GFF73" s="66"/>
      <c r="GFG73" s="66"/>
      <c r="GFH73" s="66"/>
      <c r="GFI73" s="66"/>
      <c r="GFJ73" s="66"/>
      <c r="GFK73" s="66"/>
      <c r="GFM73" s="66"/>
      <c r="GFN73" s="66"/>
      <c r="GFO73" s="66"/>
      <c r="GFP73" s="66"/>
      <c r="GFQ73" s="66"/>
      <c r="GFR73" s="66"/>
      <c r="GFS73" s="66"/>
      <c r="GFT73" s="66"/>
      <c r="GFU73" s="66"/>
      <c r="GFV73" s="66"/>
      <c r="GFW73" s="66"/>
      <c r="GFX73" s="66"/>
      <c r="GFY73" s="66"/>
      <c r="GGB73" s="66"/>
      <c r="GGE73" s="66"/>
      <c r="GGH73" s="66"/>
      <c r="GGK73" s="66"/>
      <c r="GGN73" s="66"/>
      <c r="GGQ73" s="66"/>
      <c r="GGZ73" s="66"/>
      <c r="GHC73" s="66"/>
      <c r="GHF73" s="66"/>
      <c r="GHI73" s="66"/>
      <c r="GHR73" s="66"/>
      <c r="GHX73" s="66"/>
      <c r="GIA73" s="66"/>
      <c r="GID73" s="66"/>
      <c r="GIG73" s="66"/>
      <c r="GIM73" s="66"/>
      <c r="GIV73" s="66"/>
      <c r="GIX73" s="66"/>
      <c r="GIY73" s="66"/>
      <c r="GJA73" s="66"/>
      <c r="GJD73" s="66"/>
      <c r="GJG73" s="66"/>
      <c r="GJJ73" s="66"/>
      <c r="GJM73" s="66"/>
      <c r="GJP73" s="66"/>
      <c r="GJR73" s="66"/>
      <c r="GJT73" s="66"/>
      <c r="GJW73" s="66"/>
      <c r="GJZ73" s="66"/>
      <c r="GKC73" s="66"/>
      <c r="GKF73" s="66"/>
      <c r="GKI73" s="66"/>
      <c r="GKL73" s="66"/>
      <c r="GKO73" s="66"/>
      <c r="GKQ73" s="66"/>
      <c r="GKT73" s="66"/>
      <c r="GKZ73" s="66"/>
      <c r="GLF73" s="66"/>
      <c r="GLI73" s="66"/>
      <c r="GLK73" s="66"/>
      <c r="GLM73" s="66"/>
      <c r="GLN73" s="66"/>
      <c r="GLO73" s="66"/>
      <c r="GLP73" s="66"/>
      <c r="GLQ73" s="66"/>
      <c r="GLR73" s="66"/>
      <c r="GMJ73" s="66"/>
      <c r="GMK73" s="66"/>
      <c r="GMN73" s="66"/>
      <c r="GMQ73" s="66"/>
      <c r="GMS73" s="66"/>
      <c r="GMU73" s="66"/>
      <c r="GMX73" s="66"/>
      <c r="GNA73" s="66"/>
      <c r="GND73" s="66"/>
      <c r="GNH73" s="66"/>
      <c r="GNK73" s="66"/>
      <c r="GNN73" s="66"/>
      <c r="GNV73" s="66"/>
      <c r="GOH73" s="66"/>
      <c r="GOI73" s="66"/>
      <c r="GOJ73" s="66"/>
      <c r="GOK73" s="66"/>
      <c r="GOL73" s="66"/>
      <c r="GOM73" s="66"/>
      <c r="GON73" s="66"/>
      <c r="GOO73" s="66"/>
      <c r="GOP73" s="66"/>
      <c r="GOQ73" s="66"/>
      <c r="GOR73" s="66"/>
      <c r="GOS73" s="66"/>
      <c r="GOT73" s="66"/>
      <c r="GOU73" s="66"/>
      <c r="GOV73" s="66"/>
      <c r="GOW73" s="66"/>
      <c r="GOX73" s="66"/>
      <c r="GOY73" s="66"/>
      <c r="GOZ73" s="66"/>
      <c r="GPA73" s="66"/>
      <c r="GPB73" s="66"/>
      <c r="GPC73" s="66"/>
      <c r="GPD73" s="66"/>
      <c r="GPE73" s="66"/>
      <c r="GPF73" s="66"/>
      <c r="GPG73" s="66"/>
      <c r="GPI73" s="66"/>
      <c r="GPJ73" s="66"/>
      <c r="GPK73" s="66"/>
      <c r="GPL73" s="66"/>
      <c r="GPM73" s="66"/>
      <c r="GPN73" s="66"/>
      <c r="GPO73" s="66"/>
      <c r="GPP73" s="66"/>
      <c r="GPQ73" s="66"/>
      <c r="GPR73" s="66"/>
      <c r="GPS73" s="66"/>
      <c r="GPT73" s="66"/>
      <c r="GPU73" s="66"/>
      <c r="GPX73" s="66"/>
      <c r="GQA73" s="66"/>
      <c r="GQD73" s="66"/>
      <c r="GQG73" s="66"/>
      <c r="GQJ73" s="66"/>
      <c r="GQM73" s="66"/>
      <c r="GQV73" s="66"/>
      <c r="GQY73" s="66"/>
      <c r="GRB73" s="66"/>
      <c r="GRE73" s="66"/>
      <c r="GRN73" s="66"/>
      <c r="GRT73" s="66"/>
      <c r="GRW73" s="66"/>
      <c r="GRZ73" s="66"/>
      <c r="GSC73" s="66"/>
      <c r="GSI73" s="66"/>
      <c r="GSR73" s="66"/>
      <c r="GST73" s="66"/>
      <c r="GSU73" s="66"/>
      <c r="GSW73" s="66"/>
      <c r="GSZ73" s="66"/>
      <c r="GTC73" s="66"/>
      <c r="GTF73" s="66"/>
      <c r="GTI73" s="66"/>
      <c r="GTL73" s="66"/>
      <c r="GTN73" s="66"/>
      <c r="GTP73" s="66"/>
      <c r="GTS73" s="66"/>
      <c r="GTV73" s="66"/>
      <c r="GTY73" s="66"/>
      <c r="GUB73" s="66"/>
      <c r="GUE73" s="66"/>
      <c r="GUH73" s="66"/>
      <c r="GUK73" s="66"/>
      <c r="GUM73" s="66"/>
      <c r="GUP73" s="66"/>
      <c r="GUV73" s="66"/>
      <c r="GVB73" s="66"/>
      <c r="GVE73" s="66"/>
      <c r="GVG73" s="66"/>
      <c r="GVI73" s="66"/>
      <c r="GVJ73" s="66"/>
      <c r="GVK73" s="66"/>
      <c r="GVL73" s="66"/>
      <c r="GVM73" s="66"/>
      <c r="GVN73" s="66"/>
      <c r="GWF73" s="66"/>
      <c r="GWG73" s="66"/>
      <c r="GWJ73" s="66"/>
      <c r="GWM73" s="66"/>
      <c r="GWO73" s="66"/>
      <c r="GWQ73" s="66"/>
      <c r="GWT73" s="66"/>
      <c r="GWW73" s="66"/>
      <c r="GWZ73" s="66"/>
      <c r="GXD73" s="66"/>
      <c r="GXG73" s="66"/>
      <c r="GXJ73" s="66"/>
      <c r="GXR73" s="66"/>
      <c r="GYD73" s="66"/>
      <c r="GYE73" s="66"/>
      <c r="GYF73" s="66"/>
      <c r="GYG73" s="66"/>
      <c r="GYH73" s="66"/>
      <c r="GYI73" s="66"/>
      <c r="GYJ73" s="66"/>
      <c r="GYK73" s="66"/>
      <c r="GYL73" s="66"/>
      <c r="GYM73" s="66"/>
      <c r="GYN73" s="66"/>
      <c r="GYO73" s="66"/>
      <c r="GYP73" s="66"/>
      <c r="GYQ73" s="66"/>
      <c r="GYR73" s="66"/>
      <c r="GYS73" s="66"/>
      <c r="GYT73" s="66"/>
      <c r="GYU73" s="66"/>
      <c r="GYV73" s="66"/>
      <c r="GYW73" s="66"/>
      <c r="GYX73" s="66"/>
      <c r="GYY73" s="66"/>
      <c r="GYZ73" s="66"/>
      <c r="GZA73" s="66"/>
      <c r="GZB73" s="66"/>
      <c r="GZC73" s="66"/>
      <c r="GZE73" s="66"/>
      <c r="GZF73" s="66"/>
      <c r="GZG73" s="66"/>
      <c r="GZH73" s="66"/>
      <c r="GZI73" s="66"/>
      <c r="GZJ73" s="66"/>
      <c r="GZK73" s="66"/>
      <c r="GZL73" s="66"/>
      <c r="GZM73" s="66"/>
      <c r="GZN73" s="66"/>
      <c r="GZO73" s="66"/>
      <c r="GZP73" s="66"/>
      <c r="GZQ73" s="66"/>
      <c r="GZT73" s="66"/>
      <c r="GZW73" s="66"/>
      <c r="GZZ73" s="66"/>
      <c r="HAC73" s="66"/>
      <c r="HAF73" s="66"/>
      <c r="HAI73" s="66"/>
      <c r="HAR73" s="66"/>
      <c r="HAU73" s="66"/>
      <c r="HAX73" s="66"/>
      <c r="HBA73" s="66"/>
      <c r="HBJ73" s="66"/>
      <c r="HBP73" s="66"/>
      <c r="HBS73" s="66"/>
      <c r="HBV73" s="66"/>
      <c r="HBY73" s="66"/>
      <c r="HCE73" s="66"/>
      <c r="HCN73" s="66"/>
      <c r="HCP73" s="66"/>
      <c r="HCQ73" s="66"/>
      <c r="HCS73" s="66"/>
      <c r="HCV73" s="66"/>
      <c r="HCY73" s="66"/>
      <c r="HDB73" s="66"/>
      <c r="HDE73" s="66"/>
      <c r="HDH73" s="66"/>
      <c r="HDJ73" s="66"/>
      <c r="HDL73" s="66"/>
      <c r="HDO73" s="66"/>
      <c r="HDR73" s="66"/>
      <c r="HDU73" s="66"/>
      <c r="HDX73" s="66"/>
      <c r="HEA73" s="66"/>
      <c r="HED73" s="66"/>
      <c r="HEG73" s="66"/>
      <c r="HEI73" s="66"/>
      <c r="HEL73" s="66"/>
      <c r="HER73" s="66"/>
      <c r="HEX73" s="66"/>
      <c r="HFA73" s="66"/>
      <c r="HFC73" s="66"/>
      <c r="HFE73" s="66"/>
      <c r="HFF73" s="66"/>
      <c r="HFG73" s="66"/>
      <c r="HFH73" s="66"/>
      <c r="HFI73" s="66"/>
      <c r="HFJ73" s="66"/>
      <c r="HGB73" s="66"/>
      <c r="HGC73" s="66"/>
      <c r="HGF73" s="66"/>
      <c r="HGI73" s="66"/>
      <c r="HGK73" s="66"/>
      <c r="HGM73" s="66"/>
      <c r="HGP73" s="66"/>
      <c r="HGS73" s="66"/>
      <c r="HGV73" s="66"/>
      <c r="HGZ73" s="66"/>
      <c r="HHC73" s="66"/>
      <c r="HHF73" s="66"/>
      <c r="HHN73" s="66"/>
      <c r="HHZ73" s="66"/>
      <c r="HIA73" s="66"/>
      <c r="HIB73" s="66"/>
      <c r="HIC73" s="66"/>
      <c r="HID73" s="66"/>
      <c r="HIE73" s="66"/>
      <c r="HIF73" s="66"/>
      <c r="HIG73" s="66"/>
      <c r="HIH73" s="66"/>
      <c r="HII73" s="66"/>
      <c r="HIJ73" s="66"/>
      <c r="HIK73" s="66"/>
      <c r="HIL73" s="66"/>
      <c r="HIM73" s="66"/>
      <c r="HIN73" s="66"/>
      <c r="HIO73" s="66"/>
      <c r="HIP73" s="66"/>
      <c r="HIQ73" s="66"/>
      <c r="HIR73" s="66"/>
      <c r="HIS73" s="66"/>
      <c r="HIT73" s="66"/>
      <c r="HIU73" s="66"/>
      <c r="HIV73" s="66"/>
      <c r="HIW73" s="66"/>
      <c r="HIX73" s="66"/>
      <c r="HIY73" s="66"/>
      <c r="HJA73" s="66"/>
      <c r="HJB73" s="66"/>
      <c r="HJC73" s="66"/>
      <c r="HJD73" s="66"/>
      <c r="HJE73" s="66"/>
      <c r="HJF73" s="66"/>
      <c r="HJG73" s="66"/>
      <c r="HJH73" s="66"/>
      <c r="HJI73" s="66"/>
      <c r="HJJ73" s="66"/>
      <c r="HJK73" s="66"/>
      <c r="HJL73" s="66"/>
      <c r="HJM73" s="66"/>
      <c r="HJP73" s="66"/>
      <c r="HJS73" s="66"/>
      <c r="HJV73" s="66"/>
      <c r="HJY73" s="66"/>
      <c r="HKB73" s="66"/>
      <c r="HKE73" s="66"/>
      <c r="HKN73" s="66"/>
      <c r="HKQ73" s="66"/>
      <c r="HKT73" s="66"/>
      <c r="HKW73" s="66"/>
      <c r="HLF73" s="66"/>
      <c r="HLL73" s="66"/>
      <c r="HLO73" s="66"/>
      <c r="HLR73" s="66"/>
      <c r="HLU73" s="66"/>
      <c r="HMA73" s="66"/>
      <c r="HMJ73" s="66"/>
      <c r="HML73" s="66"/>
      <c r="HMM73" s="66"/>
      <c r="HMO73" s="66"/>
      <c r="HMR73" s="66"/>
      <c r="HMU73" s="66"/>
      <c r="HMX73" s="66"/>
      <c r="HNA73" s="66"/>
      <c r="HND73" s="66"/>
      <c r="HNF73" s="66"/>
      <c r="HNH73" s="66"/>
      <c r="HNK73" s="66"/>
      <c r="HNN73" s="66"/>
      <c r="HNQ73" s="66"/>
      <c r="HNT73" s="66"/>
      <c r="HNW73" s="66"/>
      <c r="HNZ73" s="66"/>
      <c r="HOC73" s="66"/>
      <c r="HOE73" s="66"/>
      <c r="HOH73" s="66"/>
      <c r="HON73" s="66"/>
      <c r="HOT73" s="66"/>
      <c r="HOW73" s="66"/>
      <c r="HOY73" s="66"/>
      <c r="HPA73" s="66"/>
      <c r="HPB73" s="66"/>
      <c r="HPC73" s="66"/>
      <c r="HPD73" s="66"/>
      <c r="HPE73" s="66"/>
      <c r="HPF73" s="66"/>
      <c r="HPX73" s="66"/>
      <c r="HPY73" s="66"/>
      <c r="HQB73" s="66"/>
      <c r="HQE73" s="66"/>
      <c r="HQG73" s="66"/>
      <c r="HQI73" s="66"/>
      <c r="HQL73" s="66"/>
      <c r="HQO73" s="66"/>
      <c r="HQR73" s="66"/>
      <c r="HQV73" s="66"/>
      <c r="HQY73" s="66"/>
      <c r="HRB73" s="66"/>
      <c r="HRJ73" s="66"/>
      <c r="HRV73" s="66"/>
      <c r="HRW73" s="66"/>
      <c r="HRX73" s="66"/>
      <c r="HRY73" s="66"/>
      <c r="HRZ73" s="66"/>
      <c r="HSA73" s="66"/>
      <c r="HSB73" s="66"/>
      <c r="HSC73" s="66"/>
      <c r="HSD73" s="66"/>
      <c r="HSE73" s="66"/>
      <c r="HSF73" s="66"/>
      <c r="HSG73" s="66"/>
      <c r="HSH73" s="66"/>
      <c r="HSI73" s="66"/>
      <c r="HSJ73" s="66"/>
      <c r="HSK73" s="66"/>
      <c r="HSL73" s="66"/>
      <c r="HSM73" s="66"/>
      <c r="HSN73" s="66"/>
      <c r="HSO73" s="66"/>
      <c r="HSP73" s="66"/>
      <c r="HSQ73" s="66"/>
      <c r="HSR73" s="66"/>
      <c r="HSS73" s="66"/>
      <c r="HST73" s="66"/>
      <c r="HSU73" s="66"/>
      <c r="HSW73" s="66"/>
      <c r="HSX73" s="66"/>
      <c r="HSY73" s="66"/>
      <c r="HSZ73" s="66"/>
      <c r="HTA73" s="66"/>
      <c r="HTB73" s="66"/>
      <c r="HTC73" s="66"/>
      <c r="HTD73" s="66"/>
      <c r="HTE73" s="66"/>
      <c r="HTF73" s="66"/>
      <c r="HTG73" s="66"/>
      <c r="HTH73" s="66"/>
      <c r="HTI73" s="66"/>
      <c r="HTL73" s="66"/>
      <c r="HTO73" s="66"/>
      <c r="HTR73" s="66"/>
      <c r="HTU73" s="66"/>
      <c r="HTX73" s="66"/>
      <c r="HUA73" s="66"/>
      <c r="HUJ73" s="66"/>
      <c r="HUM73" s="66"/>
      <c r="HUP73" s="66"/>
      <c r="HUS73" s="66"/>
      <c r="HVB73" s="66"/>
      <c r="HVH73" s="66"/>
      <c r="HVK73" s="66"/>
      <c r="HVN73" s="66"/>
      <c r="HVQ73" s="66"/>
      <c r="HVW73" s="66"/>
      <c r="HWF73" s="66"/>
      <c r="HWH73" s="66"/>
      <c r="HWI73" s="66"/>
      <c r="HWK73" s="66"/>
      <c r="HWN73" s="66"/>
      <c r="HWQ73" s="66"/>
      <c r="HWT73" s="66"/>
      <c r="HWW73" s="66"/>
      <c r="HWZ73" s="66"/>
      <c r="HXB73" s="66"/>
      <c r="HXD73" s="66"/>
      <c r="HXG73" s="66"/>
      <c r="HXJ73" s="66"/>
      <c r="HXM73" s="66"/>
      <c r="HXP73" s="66"/>
      <c r="HXS73" s="66"/>
      <c r="HXV73" s="66"/>
      <c r="HXY73" s="66"/>
      <c r="HYA73" s="66"/>
      <c r="HYD73" s="66"/>
      <c r="HYJ73" s="66"/>
      <c r="HYP73" s="66"/>
      <c r="HYS73" s="66"/>
      <c r="HYU73" s="66"/>
      <c r="HYW73" s="66"/>
      <c r="HYX73" s="66"/>
      <c r="HYY73" s="66"/>
      <c r="HYZ73" s="66"/>
      <c r="HZA73" s="66"/>
      <c r="HZB73" s="66"/>
      <c r="HZT73" s="66"/>
      <c r="HZU73" s="66"/>
      <c r="HZX73" s="66"/>
      <c r="IAA73" s="66"/>
      <c r="IAC73" s="66"/>
      <c r="IAE73" s="66"/>
      <c r="IAH73" s="66"/>
      <c r="IAK73" s="66"/>
      <c r="IAN73" s="66"/>
      <c r="IAR73" s="66"/>
      <c r="IAU73" s="66"/>
      <c r="IAX73" s="66"/>
      <c r="IBF73" s="66"/>
      <c r="IBR73" s="66"/>
      <c r="IBS73" s="66"/>
      <c r="IBT73" s="66"/>
      <c r="IBU73" s="66"/>
      <c r="IBV73" s="66"/>
      <c r="IBW73" s="66"/>
      <c r="IBX73" s="66"/>
      <c r="IBY73" s="66"/>
      <c r="IBZ73" s="66"/>
      <c r="ICA73" s="66"/>
      <c r="ICB73" s="66"/>
      <c r="ICC73" s="66"/>
      <c r="ICD73" s="66"/>
      <c r="ICE73" s="66"/>
      <c r="ICF73" s="66"/>
      <c r="ICG73" s="66"/>
      <c r="ICH73" s="66"/>
      <c r="ICI73" s="66"/>
      <c r="ICJ73" s="66"/>
      <c r="ICK73" s="66"/>
      <c r="ICL73" s="66"/>
      <c r="ICM73" s="66"/>
      <c r="ICN73" s="66"/>
      <c r="ICO73" s="66"/>
      <c r="ICP73" s="66"/>
      <c r="ICQ73" s="66"/>
      <c r="ICS73" s="66"/>
      <c r="ICT73" s="66"/>
      <c r="ICU73" s="66"/>
      <c r="ICV73" s="66"/>
      <c r="ICW73" s="66"/>
      <c r="ICX73" s="66"/>
      <c r="ICY73" s="66"/>
      <c r="ICZ73" s="66"/>
      <c r="IDA73" s="66"/>
      <c r="IDB73" s="66"/>
      <c r="IDC73" s="66"/>
      <c r="IDD73" s="66"/>
      <c r="IDE73" s="66"/>
      <c r="IDH73" s="66"/>
      <c r="IDK73" s="66"/>
      <c r="IDN73" s="66"/>
      <c r="IDQ73" s="66"/>
      <c r="IDT73" s="66"/>
      <c r="IDW73" s="66"/>
      <c r="IEF73" s="66"/>
      <c r="IEI73" s="66"/>
      <c r="IEL73" s="66"/>
      <c r="IEO73" s="66"/>
      <c r="IEX73" s="66"/>
      <c r="IFD73" s="66"/>
      <c r="IFG73" s="66"/>
      <c r="IFJ73" s="66"/>
      <c r="IFM73" s="66"/>
      <c r="IFS73" s="66"/>
      <c r="IGB73" s="66"/>
      <c r="IGD73" s="66"/>
      <c r="IGE73" s="66"/>
      <c r="IGG73" s="66"/>
      <c r="IGJ73" s="66"/>
      <c r="IGM73" s="66"/>
      <c r="IGP73" s="66"/>
      <c r="IGS73" s="66"/>
      <c r="IGV73" s="66"/>
      <c r="IGX73" s="66"/>
      <c r="IGZ73" s="66"/>
      <c r="IHC73" s="66"/>
      <c r="IHF73" s="66"/>
      <c r="IHI73" s="66"/>
      <c r="IHL73" s="66"/>
      <c r="IHO73" s="66"/>
      <c r="IHR73" s="66"/>
      <c r="IHU73" s="66"/>
      <c r="IHW73" s="66"/>
      <c r="IHZ73" s="66"/>
      <c r="IIF73" s="66"/>
      <c r="IIL73" s="66"/>
      <c r="IIO73" s="66"/>
      <c r="IIQ73" s="66"/>
      <c r="IIS73" s="66"/>
      <c r="IIT73" s="66"/>
      <c r="IIU73" s="66"/>
      <c r="IIV73" s="66"/>
      <c r="IIW73" s="66"/>
      <c r="IIX73" s="66"/>
      <c r="IJP73" s="66"/>
      <c r="IJQ73" s="66"/>
      <c r="IJT73" s="66"/>
      <c r="IJW73" s="66"/>
      <c r="IJY73" s="66"/>
      <c r="IKA73" s="66"/>
      <c r="IKD73" s="66"/>
      <c r="IKG73" s="66"/>
      <c r="IKJ73" s="66"/>
      <c r="IKN73" s="66"/>
      <c r="IKQ73" s="66"/>
      <c r="IKT73" s="66"/>
      <c r="ILB73" s="66"/>
      <c r="ILN73" s="66"/>
      <c r="ILO73" s="66"/>
      <c r="ILP73" s="66"/>
      <c r="ILQ73" s="66"/>
      <c r="ILR73" s="66"/>
      <c r="ILS73" s="66"/>
      <c r="ILT73" s="66"/>
      <c r="ILU73" s="66"/>
      <c r="ILV73" s="66"/>
      <c r="ILW73" s="66"/>
      <c r="ILX73" s="66"/>
      <c r="ILY73" s="66"/>
      <c r="ILZ73" s="66"/>
      <c r="IMA73" s="66"/>
      <c r="IMB73" s="66"/>
      <c r="IMC73" s="66"/>
      <c r="IMD73" s="66"/>
      <c r="IME73" s="66"/>
      <c r="IMF73" s="66"/>
      <c r="IMG73" s="66"/>
      <c r="IMH73" s="66"/>
      <c r="IMI73" s="66"/>
      <c r="IMJ73" s="66"/>
      <c r="IMK73" s="66"/>
      <c r="IML73" s="66"/>
      <c r="IMM73" s="66"/>
      <c r="IMO73" s="66"/>
      <c r="IMP73" s="66"/>
      <c r="IMQ73" s="66"/>
      <c r="IMR73" s="66"/>
      <c r="IMS73" s="66"/>
      <c r="IMT73" s="66"/>
      <c r="IMU73" s="66"/>
      <c r="IMV73" s="66"/>
      <c r="IMW73" s="66"/>
      <c r="IMX73" s="66"/>
      <c r="IMY73" s="66"/>
      <c r="IMZ73" s="66"/>
      <c r="INA73" s="66"/>
      <c r="IND73" s="66"/>
      <c r="ING73" s="66"/>
      <c r="INJ73" s="66"/>
      <c r="INM73" s="66"/>
      <c r="INP73" s="66"/>
      <c r="INS73" s="66"/>
      <c r="IOB73" s="66"/>
      <c r="IOE73" s="66"/>
      <c r="IOH73" s="66"/>
      <c r="IOK73" s="66"/>
      <c r="IOT73" s="66"/>
      <c r="IOZ73" s="66"/>
      <c r="IPC73" s="66"/>
      <c r="IPF73" s="66"/>
      <c r="IPI73" s="66"/>
      <c r="IPO73" s="66"/>
      <c r="IPX73" s="66"/>
      <c r="IPZ73" s="66"/>
      <c r="IQA73" s="66"/>
      <c r="IQC73" s="66"/>
      <c r="IQF73" s="66"/>
      <c r="IQI73" s="66"/>
      <c r="IQL73" s="66"/>
      <c r="IQO73" s="66"/>
      <c r="IQR73" s="66"/>
      <c r="IQT73" s="66"/>
      <c r="IQV73" s="66"/>
      <c r="IQY73" s="66"/>
      <c r="IRB73" s="66"/>
      <c r="IRE73" s="66"/>
      <c r="IRH73" s="66"/>
      <c r="IRK73" s="66"/>
      <c r="IRN73" s="66"/>
      <c r="IRQ73" s="66"/>
      <c r="IRS73" s="66"/>
      <c r="IRV73" s="66"/>
      <c r="ISB73" s="66"/>
      <c r="ISH73" s="66"/>
      <c r="ISK73" s="66"/>
      <c r="ISM73" s="66"/>
      <c r="ISO73" s="66"/>
      <c r="ISP73" s="66"/>
      <c r="ISQ73" s="66"/>
      <c r="ISR73" s="66"/>
      <c r="ISS73" s="66"/>
      <c r="IST73" s="66"/>
      <c r="ITL73" s="66"/>
      <c r="ITM73" s="66"/>
      <c r="ITP73" s="66"/>
      <c r="ITS73" s="66"/>
      <c r="ITU73" s="66"/>
      <c r="ITW73" s="66"/>
      <c r="ITZ73" s="66"/>
      <c r="IUC73" s="66"/>
      <c r="IUF73" s="66"/>
      <c r="IUJ73" s="66"/>
      <c r="IUM73" s="66"/>
      <c r="IUP73" s="66"/>
      <c r="IUX73" s="66"/>
      <c r="IVJ73" s="66"/>
      <c r="IVK73" s="66"/>
      <c r="IVL73" s="66"/>
      <c r="IVM73" s="66"/>
      <c r="IVN73" s="66"/>
      <c r="IVO73" s="66"/>
      <c r="IVP73" s="66"/>
      <c r="IVQ73" s="66"/>
      <c r="IVR73" s="66"/>
      <c r="IVS73" s="66"/>
      <c r="IVT73" s="66"/>
      <c r="IVU73" s="66"/>
      <c r="IVV73" s="66"/>
      <c r="IVW73" s="66"/>
      <c r="IVX73" s="66"/>
      <c r="IVY73" s="66"/>
      <c r="IVZ73" s="66"/>
      <c r="IWA73" s="66"/>
      <c r="IWB73" s="66"/>
      <c r="IWC73" s="66"/>
      <c r="IWD73" s="66"/>
      <c r="IWE73" s="66"/>
      <c r="IWF73" s="66"/>
      <c r="IWG73" s="66"/>
      <c r="IWH73" s="66"/>
      <c r="IWI73" s="66"/>
      <c r="IWK73" s="66"/>
      <c r="IWL73" s="66"/>
      <c r="IWM73" s="66"/>
      <c r="IWN73" s="66"/>
      <c r="IWO73" s="66"/>
      <c r="IWP73" s="66"/>
      <c r="IWQ73" s="66"/>
      <c r="IWR73" s="66"/>
      <c r="IWS73" s="66"/>
      <c r="IWT73" s="66"/>
      <c r="IWU73" s="66"/>
      <c r="IWV73" s="66"/>
      <c r="IWW73" s="66"/>
      <c r="IWZ73" s="66"/>
      <c r="IXC73" s="66"/>
      <c r="IXF73" s="66"/>
      <c r="IXI73" s="66"/>
      <c r="IXL73" s="66"/>
      <c r="IXO73" s="66"/>
      <c r="IXX73" s="66"/>
      <c r="IYA73" s="66"/>
      <c r="IYD73" s="66"/>
      <c r="IYG73" s="66"/>
      <c r="IYP73" s="66"/>
      <c r="IYV73" s="66"/>
      <c r="IYY73" s="66"/>
      <c r="IZB73" s="66"/>
      <c r="IZE73" s="66"/>
      <c r="IZK73" s="66"/>
      <c r="IZT73" s="66"/>
      <c r="IZV73" s="66"/>
      <c r="IZW73" s="66"/>
      <c r="IZY73" s="66"/>
      <c r="JAB73" s="66"/>
      <c r="JAE73" s="66"/>
      <c r="JAH73" s="66"/>
      <c r="JAK73" s="66"/>
      <c r="JAN73" s="66"/>
      <c r="JAP73" s="66"/>
      <c r="JAR73" s="66"/>
      <c r="JAU73" s="66"/>
      <c r="JAX73" s="66"/>
      <c r="JBA73" s="66"/>
      <c r="JBD73" s="66"/>
      <c r="JBG73" s="66"/>
      <c r="JBJ73" s="66"/>
      <c r="JBM73" s="66"/>
      <c r="JBO73" s="66"/>
      <c r="JBR73" s="66"/>
      <c r="JBX73" s="66"/>
      <c r="JCD73" s="66"/>
      <c r="JCG73" s="66"/>
      <c r="JCI73" s="66"/>
      <c r="JCK73" s="66"/>
      <c r="JCL73" s="66"/>
      <c r="JCM73" s="66"/>
      <c r="JCN73" s="66"/>
      <c r="JCO73" s="66"/>
      <c r="JCP73" s="66"/>
      <c r="JDH73" s="66"/>
      <c r="JDI73" s="66"/>
      <c r="JDL73" s="66"/>
      <c r="JDO73" s="66"/>
      <c r="JDQ73" s="66"/>
      <c r="JDS73" s="66"/>
      <c r="JDV73" s="66"/>
      <c r="JDY73" s="66"/>
      <c r="JEB73" s="66"/>
      <c r="JEF73" s="66"/>
      <c r="JEI73" s="66"/>
      <c r="JEL73" s="66"/>
      <c r="JET73" s="66"/>
      <c r="JFF73" s="66"/>
      <c r="JFG73" s="66"/>
      <c r="JFH73" s="66"/>
      <c r="JFI73" s="66"/>
      <c r="JFJ73" s="66"/>
      <c r="JFK73" s="66"/>
      <c r="JFL73" s="66"/>
      <c r="JFM73" s="66"/>
      <c r="JFN73" s="66"/>
      <c r="JFO73" s="66"/>
      <c r="JFP73" s="66"/>
      <c r="JFQ73" s="66"/>
      <c r="JFR73" s="66"/>
      <c r="JFS73" s="66"/>
      <c r="JFT73" s="66"/>
      <c r="JFU73" s="66"/>
      <c r="JFV73" s="66"/>
      <c r="JFW73" s="66"/>
      <c r="JFX73" s="66"/>
      <c r="JFY73" s="66"/>
      <c r="JFZ73" s="66"/>
      <c r="JGA73" s="66"/>
      <c r="JGB73" s="66"/>
      <c r="JGC73" s="66"/>
      <c r="JGD73" s="66"/>
      <c r="JGE73" s="66"/>
      <c r="JGG73" s="66"/>
      <c r="JGH73" s="66"/>
      <c r="JGI73" s="66"/>
      <c r="JGJ73" s="66"/>
      <c r="JGK73" s="66"/>
      <c r="JGL73" s="66"/>
      <c r="JGM73" s="66"/>
      <c r="JGN73" s="66"/>
      <c r="JGO73" s="66"/>
      <c r="JGP73" s="66"/>
      <c r="JGQ73" s="66"/>
      <c r="JGR73" s="66"/>
      <c r="JGS73" s="66"/>
      <c r="JGV73" s="66"/>
      <c r="JGY73" s="66"/>
      <c r="JHB73" s="66"/>
      <c r="JHE73" s="66"/>
      <c r="JHH73" s="66"/>
      <c r="JHK73" s="66"/>
      <c r="JHT73" s="66"/>
      <c r="JHW73" s="66"/>
      <c r="JHZ73" s="66"/>
      <c r="JIC73" s="66"/>
      <c r="JIL73" s="66"/>
      <c r="JIR73" s="66"/>
      <c r="JIU73" s="66"/>
      <c r="JIX73" s="66"/>
      <c r="JJA73" s="66"/>
      <c r="JJG73" s="66"/>
      <c r="JJP73" s="66"/>
      <c r="JJR73" s="66"/>
      <c r="JJS73" s="66"/>
      <c r="JJU73" s="66"/>
      <c r="JJX73" s="66"/>
      <c r="JKA73" s="66"/>
      <c r="JKD73" s="66"/>
      <c r="JKG73" s="66"/>
      <c r="JKJ73" s="66"/>
      <c r="JKL73" s="66"/>
      <c r="JKN73" s="66"/>
      <c r="JKQ73" s="66"/>
      <c r="JKT73" s="66"/>
      <c r="JKW73" s="66"/>
      <c r="JKZ73" s="66"/>
      <c r="JLC73" s="66"/>
      <c r="JLF73" s="66"/>
      <c r="JLI73" s="66"/>
      <c r="JLK73" s="66"/>
      <c r="JLN73" s="66"/>
      <c r="JLT73" s="66"/>
      <c r="JLZ73" s="66"/>
      <c r="JMC73" s="66"/>
      <c r="JME73" s="66"/>
      <c r="JMG73" s="66"/>
      <c r="JMH73" s="66"/>
      <c r="JMI73" s="66"/>
      <c r="JMJ73" s="66"/>
      <c r="JMK73" s="66"/>
      <c r="JML73" s="66"/>
      <c r="JND73" s="66"/>
      <c r="JNE73" s="66"/>
      <c r="JNH73" s="66"/>
      <c r="JNK73" s="66"/>
      <c r="JNM73" s="66"/>
      <c r="JNO73" s="66"/>
      <c r="JNR73" s="66"/>
      <c r="JNU73" s="66"/>
      <c r="JNX73" s="66"/>
      <c r="JOB73" s="66"/>
      <c r="JOE73" s="66"/>
      <c r="JOH73" s="66"/>
      <c r="JOP73" s="66"/>
      <c r="JPB73" s="66"/>
      <c r="JPC73" s="66"/>
      <c r="JPD73" s="66"/>
      <c r="JPE73" s="66"/>
      <c r="JPF73" s="66"/>
      <c r="JPG73" s="66"/>
      <c r="JPH73" s="66"/>
      <c r="JPI73" s="66"/>
      <c r="JPJ73" s="66"/>
      <c r="JPK73" s="66"/>
      <c r="JPL73" s="66"/>
      <c r="JPM73" s="66"/>
      <c r="JPN73" s="66"/>
      <c r="JPO73" s="66"/>
      <c r="JPP73" s="66"/>
      <c r="JPQ73" s="66"/>
      <c r="JPR73" s="66"/>
      <c r="JPS73" s="66"/>
      <c r="JPT73" s="66"/>
      <c r="JPU73" s="66"/>
      <c r="JPV73" s="66"/>
      <c r="JPW73" s="66"/>
      <c r="JPX73" s="66"/>
      <c r="JPY73" s="66"/>
      <c r="JPZ73" s="66"/>
      <c r="JQA73" s="66"/>
      <c r="JQC73" s="66"/>
      <c r="JQD73" s="66"/>
      <c r="JQE73" s="66"/>
      <c r="JQF73" s="66"/>
      <c r="JQG73" s="66"/>
      <c r="JQH73" s="66"/>
      <c r="JQI73" s="66"/>
      <c r="JQJ73" s="66"/>
      <c r="JQK73" s="66"/>
      <c r="JQL73" s="66"/>
      <c r="JQM73" s="66"/>
      <c r="JQN73" s="66"/>
      <c r="JQO73" s="66"/>
      <c r="JQR73" s="66"/>
      <c r="JQU73" s="66"/>
      <c r="JQX73" s="66"/>
      <c r="JRA73" s="66"/>
      <c r="JRD73" s="66"/>
      <c r="JRG73" s="66"/>
      <c r="JRP73" s="66"/>
      <c r="JRS73" s="66"/>
      <c r="JRV73" s="66"/>
      <c r="JRY73" s="66"/>
      <c r="JSH73" s="66"/>
      <c r="JSN73" s="66"/>
      <c r="JSQ73" s="66"/>
      <c r="JST73" s="66"/>
      <c r="JSW73" s="66"/>
      <c r="JTC73" s="66"/>
      <c r="JTL73" s="66"/>
      <c r="JTN73" s="66"/>
      <c r="JTO73" s="66"/>
      <c r="JTQ73" s="66"/>
      <c r="JTT73" s="66"/>
      <c r="JTW73" s="66"/>
      <c r="JTZ73" s="66"/>
      <c r="JUC73" s="66"/>
      <c r="JUF73" s="66"/>
      <c r="JUH73" s="66"/>
      <c r="JUJ73" s="66"/>
      <c r="JUM73" s="66"/>
      <c r="JUP73" s="66"/>
      <c r="JUS73" s="66"/>
      <c r="JUV73" s="66"/>
      <c r="JUY73" s="66"/>
      <c r="JVB73" s="66"/>
      <c r="JVE73" s="66"/>
      <c r="JVG73" s="66"/>
      <c r="JVJ73" s="66"/>
      <c r="JVP73" s="66"/>
      <c r="JVV73" s="66"/>
      <c r="JVY73" s="66"/>
      <c r="JWA73" s="66"/>
      <c r="JWC73" s="66"/>
      <c r="JWD73" s="66"/>
      <c r="JWE73" s="66"/>
      <c r="JWF73" s="66"/>
      <c r="JWG73" s="66"/>
      <c r="JWH73" s="66"/>
      <c r="JWZ73" s="66"/>
      <c r="JXA73" s="66"/>
      <c r="JXD73" s="66"/>
      <c r="JXG73" s="66"/>
      <c r="JXI73" s="66"/>
      <c r="JXK73" s="66"/>
      <c r="JXN73" s="66"/>
      <c r="JXQ73" s="66"/>
      <c r="JXT73" s="66"/>
      <c r="JXX73" s="66"/>
      <c r="JYA73" s="66"/>
      <c r="JYD73" s="66"/>
      <c r="JYL73" s="66"/>
      <c r="JYX73" s="66"/>
      <c r="JYY73" s="66"/>
      <c r="JYZ73" s="66"/>
      <c r="JZA73" s="66"/>
      <c r="JZB73" s="66"/>
      <c r="JZC73" s="66"/>
      <c r="JZD73" s="66"/>
      <c r="JZE73" s="66"/>
      <c r="JZF73" s="66"/>
      <c r="JZG73" s="66"/>
      <c r="JZH73" s="66"/>
      <c r="JZI73" s="66"/>
      <c r="JZJ73" s="66"/>
      <c r="JZK73" s="66"/>
      <c r="JZL73" s="66"/>
      <c r="JZM73" s="66"/>
      <c r="JZN73" s="66"/>
      <c r="JZO73" s="66"/>
      <c r="JZP73" s="66"/>
      <c r="JZQ73" s="66"/>
      <c r="JZR73" s="66"/>
      <c r="JZS73" s="66"/>
      <c r="JZT73" s="66"/>
      <c r="JZU73" s="66"/>
      <c r="JZV73" s="66"/>
      <c r="JZW73" s="66"/>
      <c r="JZY73" s="66"/>
      <c r="JZZ73" s="66"/>
      <c r="KAA73" s="66"/>
      <c r="KAB73" s="66"/>
      <c r="KAC73" s="66"/>
      <c r="KAD73" s="66"/>
      <c r="KAE73" s="66"/>
      <c r="KAF73" s="66"/>
      <c r="KAG73" s="66"/>
      <c r="KAH73" s="66"/>
      <c r="KAI73" s="66"/>
      <c r="KAJ73" s="66"/>
      <c r="KAK73" s="66"/>
      <c r="KAN73" s="66"/>
      <c r="KAQ73" s="66"/>
      <c r="KAT73" s="66"/>
      <c r="KAW73" s="66"/>
      <c r="KAZ73" s="66"/>
      <c r="KBC73" s="66"/>
      <c r="KBL73" s="66"/>
      <c r="KBO73" s="66"/>
      <c r="KBR73" s="66"/>
      <c r="KBU73" s="66"/>
      <c r="KCD73" s="66"/>
      <c r="KCJ73" s="66"/>
      <c r="KCM73" s="66"/>
      <c r="KCP73" s="66"/>
      <c r="KCS73" s="66"/>
      <c r="KCY73" s="66"/>
      <c r="KDH73" s="66"/>
      <c r="KDJ73" s="66"/>
      <c r="KDK73" s="66"/>
      <c r="KDM73" s="66"/>
      <c r="KDP73" s="66"/>
      <c r="KDS73" s="66"/>
      <c r="KDV73" s="66"/>
      <c r="KDY73" s="66"/>
      <c r="KEB73" s="66"/>
      <c r="KED73" s="66"/>
      <c r="KEF73" s="66"/>
      <c r="KEI73" s="66"/>
      <c r="KEL73" s="66"/>
      <c r="KEO73" s="66"/>
      <c r="KER73" s="66"/>
      <c r="KEU73" s="66"/>
      <c r="KEX73" s="66"/>
      <c r="KFA73" s="66"/>
      <c r="KFC73" s="66"/>
      <c r="KFF73" s="66"/>
      <c r="KFL73" s="66"/>
      <c r="KFR73" s="66"/>
      <c r="KFU73" s="66"/>
      <c r="KFW73" s="66"/>
      <c r="KFY73" s="66"/>
      <c r="KFZ73" s="66"/>
      <c r="KGA73" s="66"/>
      <c r="KGB73" s="66"/>
      <c r="KGC73" s="66"/>
      <c r="KGD73" s="66"/>
      <c r="KGV73" s="66"/>
      <c r="KGW73" s="66"/>
      <c r="KGZ73" s="66"/>
      <c r="KHC73" s="66"/>
      <c r="KHE73" s="66"/>
      <c r="KHG73" s="66"/>
      <c r="KHJ73" s="66"/>
      <c r="KHM73" s="66"/>
      <c r="KHP73" s="66"/>
      <c r="KHT73" s="66"/>
      <c r="KHW73" s="66"/>
      <c r="KHZ73" s="66"/>
      <c r="KIH73" s="66"/>
      <c r="KIT73" s="66"/>
      <c r="KIU73" s="66"/>
      <c r="KIV73" s="66"/>
      <c r="KIW73" s="66"/>
      <c r="KIX73" s="66"/>
      <c r="KIY73" s="66"/>
      <c r="KIZ73" s="66"/>
      <c r="KJA73" s="66"/>
      <c r="KJB73" s="66"/>
      <c r="KJC73" s="66"/>
      <c r="KJD73" s="66"/>
      <c r="KJE73" s="66"/>
      <c r="KJF73" s="66"/>
      <c r="KJG73" s="66"/>
      <c r="KJH73" s="66"/>
      <c r="KJI73" s="66"/>
      <c r="KJJ73" s="66"/>
      <c r="KJK73" s="66"/>
      <c r="KJL73" s="66"/>
      <c r="KJM73" s="66"/>
      <c r="KJN73" s="66"/>
      <c r="KJO73" s="66"/>
      <c r="KJP73" s="66"/>
      <c r="KJQ73" s="66"/>
      <c r="KJR73" s="66"/>
      <c r="KJS73" s="66"/>
      <c r="KJU73" s="66"/>
      <c r="KJV73" s="66"/>
      <c r="KJW73" s="66"/>
      <c r="KJX73" s="66"/>
      <c r="KJY73" s="66"/>
      <c r="KJZ73" s="66"/>
      <c r="KKA73" s="66"/>
      <c r="KKB73" s="66"/>
      <c r="KKC73" s="66"/>
      <c r="KKD73" s="66"/>
      <c r="KKE73" s="66"/>
      <c r="KKF73" s="66"/>
      <c r="KKG73" s="66"/>
      <c r="KKJ73" s="66"/>
      <c r="KKM73" s="66"/>
      <c r="KKP73" s="66"/>
      <c r="KKS73" s="66"/>
      <c r="KKV73" s="66"/>
      <c r="KKY73" s="66"/>
      <c r="KLH73" s="66"/>
      <c r="KLK73" s="66"/>
      <c r="KLN73" s="66"/>
      <c r="KLQ73" s="66"/>
      <c r="KLZ73" s="66"/>
      <c r="KMF73" s="66"/>
      <c r="KMI73" s="66"/>
      <c r="KML73" s="66"/>
      <c r="KMO73" s="66"/>
      <c r="KMU73" s="66"/>
      <c r="KND73" s="66"/>
      <c r="KNF73" s="66"/>
      <c r="KNG73" s="66"/>
      <c r="KNI73" s="66"/>
      <c r="KNL73" s="66"/>
      <c r="KNO73" s="66"/>
      <c r="KNR73" s="66"/>
      <c r="KNU73" s="66"/>
      <c r="KNX73" s="66"/>
      <c r="KNZ73" s="66"/>
      <c r="KOB73" s="66"/>
      <c r="KOE73" s="66"/>
      <c r="KOH73" s="66"/>
      <c r="KOK73" s="66"/>
      <c r="KON73" s="66"/>
      <c r="KOQ73" s="66"/>
      <c r="KOT73" s="66"/>
      <c r="KOW73" s="66"/>
      <c r="KOY73" s="66"/>
      <c r="KPB73" s="66"/>
      <c r="KPH73" s="66"/>
      <c r="KPN73" s="66"/>
      <c r="KPQ73" s="66"/>
      <c r="KPS73" s="66"/>
      <c r="KPU73" s="66"/>
      <c r="KPV73" s="66"/>
      <c r="KPW73" s="66"/>
      <c r="KPX73" s="66"/>
      <c r="KPY73" s="66"/>
      <c r="KPZ73" s="66"/>
      <c r="KQR73" s="66"/>
      <c r="KQS73" s="66"/>
      <c r="KQV73" s="66"/>
      <c r="KQY73" s="66"/>
      <c r="KRA73" s="66"/>
      <c r="KRC73" s="66"/>
      <c r="KRF73" s="66"/>
      <c r="KRI73" s="66"/>
      <c r="KRL73" s="66"/>
      <c r="KRP73" s="66"/>
      <c r="KRS73" s="66"/>
      <c r="KRV73" s="66"/>
      <c r="KSD73" s="66"/>
      <c r="KSP73" s="66"/>
      <c r="KSQ73" s="66"/>
      <c r="KSR73" s="66"/>
      <c r="KSS73" s="66"/>
      <c r="KST73" s="66"/>
      <c r="KSU73" s="66"/>
      <c r="KSV73" s="66"/>
      <c r="KSW73" s="66"/>
      <c r="KSX73" s="66"/>
      <c r="KSY73" s="66"/>
      <c r="KSZ73" s="66"/>
      <c r="KTA73" s="66"/>
      <c r="KTB73" s="66"/>
      <c r="KTC73" s="66"/>
      <c r="KTD73" s="66"/>
      <c r="KTE73" s="66"/>
      <c r="KTF73" s="66"/>
      <c r="KTG73" s="66"/>
      <c r="KTH73" s="66"/>
      <c r="KTI73" s="66"/>
      <c r="KTJ73" s="66"/>
      <c r="KTK73" s="66"/>
      <c r="KTL73" s="66"/>
      <c r="KTM73" s="66"/>
      <c r="KTN73" s="66"/>
      <c r="KTO73" s="66"/>
      <c r="KTQ73" s="66"/>
      <c r="KTR73" s="66"/>
      <c r="KTS73" s="66"/>
      <c r="KTT73" s="66"/>
      <c r="KTU73" s="66"/>
      <c r="KTV73" s="66"/>
      <c r="KTW73" s="66"/>
      <c r="KTX73" s="66"/>
      <c r="KTY73" s="66"/>
      <c r="KTZ73" s="66"/>
      <c r="KUA73" s="66"/>
      <c r="KUB73" s="66"/>
      <c r="KUC73" s="66"/>
      <c r="KUF73" s="66"/>
      <c r="KUI73" s="66"/>
      <c r="KUL73" s="66"/>
      <c r="KUO73" s="66"/>
      <c r="KUR73" s="66"/>
      <c r="KUU73" s="66"/>
      <c r="KVD73" s="66"/>
      <c r="KVG73" s="66"/>
      <c r="KVJ73" s="66"/>
      <c r="KVM73" s="66"/>
      <c r="KVV73" s="66"/>
      <c r="KWB73" s="66"/>
      <c r="KWE73" s="66"/>
      <c r="KWH73" s="66"/>
      <c r="KWK73" s="66"/>
      <c r="KWQ73" s="66"/>
      <c r="KWZ73" s="66"/>
      <c r="KXB73" s="66"/>
      <c r="KXC73" s="66"/>
      <c r="KXE73" s="66"/>
      <c r="KXH73" s="66"/>
      <c r="KXK73" s="66"/>
      <c r="KXN73" s="66"/>
      <c r="KXQ73" s="66"/>
      <c r="KXT73" s="66"/>
      <c r="KXV73" s="66"/>
      <c r="KXX73" s="66"/>
      <c r="KYA73" s="66"/>
      <c r="KYD73" s="66"/>
      <c r="KYG73" s="66"/>
      <c r="KYJ73" s="66"/>
      <c r="KYM73" s="66"/>
      <c r="KYP73" s="66"/>
      <c r="KYS73" s="66"/>
      <c r="KYU73" s="66"/>
      <c r="KYX73" s="66"/>
      <c r="KZD73" s="66"/>
      <c r="KZJ73" s="66"/>
      <c r="KZM73" s="66"/>
      <c r="KZO73" s="66"/>
      <c r="KZQ73" s="66"/>
      <c r="KZR73" s="66"/>
      <c r="KZS73" s="66"/>
      <c r="KZT73" s="66"/>
      <c r="KZU73" s="66"/>
      <c r="KZV73" s="66"/>
      <c r="LAN73" s="66"/>
      <c r="LAO73" s="66"/>
      <c r="LAR73" s="66"/>
      <c r="LAU73" s="66"/>
      <c r="LAW73" s="66"/>
      <c r="LAY73" s="66"/>
      <c r="LBB73" s="66"/>
      <c r="LBE73" s="66"/>
      <c r="LBH73" s="66"/>
      <c r="LBL73" s="66"/>
      <c r="LBO73" s="66"/>
      <c r="LBR73" s="66"/>
      <c r="LBZ73" s="66"/>
      <c r="LCL73" s="66"/>
      <c r="LCM73" s="66"/>
      <c r="LCN73" s="66"/>
      <c r="LCO73" s="66"/>
      <c r="LCP73" s="66"/>
      <c r="LCQ73" s="66"/>
      <c r="LCR73" s="66"/>
      <c r="LCS73" s="66"/>
      <c r="LCT73" s="66"/>
      <c r="LCU73" s="66"/>
      <c r="LCV73" s="66"/>
      <c r="LCW73" s="66"/>
      <c r="LCX73" s="66"/>
      <c r="LCY73" s="66"/>
      <c r="LCZ73" s="66"/>
      <c r="LDA73" s="66"/>
      <c r="LDB73" s="66"/>
      <c r="LDC73" s="66"/>
      <c r="LDD73" s="66"/>
      <c r="LDE73" s="66"/>
      <c r="LDF73" s="66"/>
      <c r="LDG73" s="66"/>
      <c r="LDH73" s="66"/>
      <c r="LDI73" s="66"/>
      <c r="LDJ73" s="66"/>
      <c r="LDK73" s="66"/>
      <c r="LDM73" s="66"/>
      <c r="LDN73" s="66"/>
      <c r="LDO73" s="66"/>
      <c r="LDP73" s="66"/>
      <c r="LDQ73" s="66"/>
      <c r="LDR73" s="66"/>
      <c r="LDS73" s="66"/>
      <c r="LDT73" s="66"/>
      <c r="LDU73" s="66"/>
      <c r="LDV73" s="66"/>
      <c r="LDW73" s="66"/>
      <c r="LDX73" s="66"/>
      <c r="LDY73" s="66"/>
      <c r="LEB73" s="66"/>
      <c r="LEE73" s="66"/>
      <c r="LEH73" s="66"/>
      <c r="LEK73" s="66"/>
      <c r="LEN73" s="66"/>
      <c r="LEQ73" s="66"/>
      <c r="LEZ73" s="66"/>
      <c r="LFC73" s="66"/>
      <c r="LFF73" s="66"/>
      <c r="LFI73" s="66"/>
      <c r="LFR73" s="66"/>
      <c r="LFX73" s="66"/>
      <c r="LGA73" s="66"/>
      <c r="LGD73" s="66"/>
      <c r="LGG73" s="66"/>
      <c r="LGM73" s="66"/>
      <c r="LGV73" s="66"/>
      <c r="LGX73" s="66"/>
      <c r="LGY73" s="66"/>
      <c r="LHA73" s="66"/>
      <c r="LHD73" s="66"/>
      <c r="LHG73" s="66"/>
      <c r="LHJ73" s="66"/>
      <c r="LHM73" s="66"/>
      <c r="LHP73" s="66"/>
      <c r="LHR73" s="66"/>
      <c r="LHT73" s="66"/>
      <c r="LHW73" s="66"/>
      <c r="LHZ73" s="66"/>
      <c r="LIC73" s="66"/>
      <c r="LIF73" s="66"/>
      <c r="LII73" s="66"/>
      <c r="LIL73" s="66"/>
      <c r="LIO73" s="66"/>
      <c r="LIQ73" s="66"/>
      <c r="LIT73" s="66"/>
      <c r="LIZ73" s="66"/>
      <c r="LJF73" s="66"/>
      <c r="LJI73" s="66"/>
      <c r="LJK73" s="66"/>
      <c r="LJM73" s="66"/>
      <c r="LJN73" s="66"/>
      <c r="LJO73" s="66"/>
      <c r="LJP73" s="66"/>
      <c r="LJQ73" s="66"/>
      <c r="LJR73" s="66"/>
      <c r="LKJ73" s="66"/>
      <c r="LKK73" s="66"/>
      <c r="LKN73" s="66"/>
      <c r="LKQ73" s="66"/>
      <c r="LKS73" s="66"/>
      <c r="LKU73" s="66"/>
      <c r="LKX73" s="66"/>
      <c r="LLA73" s="66"/>
      <c r="LLD73" s="66"/>
      <c r="LLH73" s="66"/>
      <c r="LLK73" s="66"/>
      <c r="LLN73" s="66"/>
      <c r="LLV73" s="66"/>
      <c r="LMH73" s="66"/>
      <c r="LMI73" s="66"/>
      <c r="LMJ73" s="66"/>
      <c r="LMK73" s="66"/>
      <c r="LML73" s="66"/>
      <c r="LMM73" s="66"/>
      <c r="LMN73" s="66"/>
      <c r="LMO73" s="66"/>
      <c r="LMP73" s="66"/>
      <c r="LMQ73" s="66"/>
      <c r="LMR73" s="66"/>
      <c r="LMS73" s="66"/>
      <c r="LMT73" s="66"/>
      <c r="LMU73" s="66"/>
      <c r="LMV73" s="66"/>
      <c r="LMW73" s="66"/>
      <c r="LMX73" s="66"/>
      <c r="LMY73" s="66"/>
      <c r="LMZ73" s="66"/>
      <c r="LNA73" s="66"/>
      <c r="LNB73" s="66"/>
      <c r="LNC73" s="66"/>
      <c r="LND73" s="66"/>
      <c r="LNE73" s="66"/>
      <c r="LNF73" s="66"/>
      <c r="LNG73" s="66"/>
      <c r="LNI73" s="66"/>
      <c r="LNJ73" s="66"/>
      <c r="LNK73" s="66"/>
      <c r="LNL73" s="66"/>
      <c r="LNM73" s="66"/>
      <c r="LNN73" s="66"/>
      <c r="LNO73" s="66"/>
      <c r="LNP73" s="66"/>
      <c r="LNQ73" s="66"/>
      <c r="LNR73" s="66"/>
      <c r="LNS73" s="66"/>
      <c r="LNT73" s="66"/>
      <c r="LNU73" s="66"/>
      <c r="LNX73" s="66"/>
      <c r="LOA73" s="66"/>
      <c r="LOD73" s="66"/>
      <c r="LOG73" s="66"/>
      <c r="LOJ73" s="66"/>
      <c r="LOM73" s="66"/>
      <c r="LOV73" s="66"/>
      <c r="LOY73" s="66"/>
      <c r="LPB73" s="66"/>
      <c r="LPE73" s="66"/>
      <c r="LPN73" s="66"/>
      <c r="LPT73" s="66"/>
      <c r="LPW73" s="66"/>
      <c r="LPZ73" s="66"/>
      <c r="LQC73" s="66"/>
      <c r="LQI73" s="66"/>
      <c r="LQR73" s="66"/>
      <c r="LQT73" s="66"/>
      <c r="LQU73" s="66"/>
      <c r="LQW73" s="66"/>
      <c r="LQZ73" s="66"/>
      <c r="LRC73" s="66"/>
      <c r="LRF73" s="66"/>
      <c r="LRI73" s="66"/>
      <c r="LRL73" s="66"/>
      <c r="LRN73" s="66"/>
      <c r="LRP73" s="66"/>
      <c r="LRS73" s="66"/>
      <c r="LRV73" s="66"/>
      <c r="LRY73" s="66"/>
      <c r="LSB73" s="66"/>
      <c r="LSE73" s="66"/>
      <c r="LSH73" s="66"/>
      <c r="LSK73" s="66"/>
      <c r="LSM73" s="66"/>
      <c r="LSP73" s="66"/>
      <c r="LSV73" s="66"/>
      <c r="LTB73" s="66"/>
      <c r="LTE73" s="66"/>
      <c r="LTG73" s="66"/>
      <c r="LTI73" s="66"/>
      <c r="LTJ73" s="66"/>
      <c r="LTK73" s="66"/>
      <c r="LTL73" s="66"/>
      <c r="LTM73" s="66"/>
      <c r="LTN73" s="66"/>
      <c r="LUF73" s="66"/>
      <c r="LUG73" s="66"/>
      <c r="LUJ73" s="66"/>
      <c r="LUM73" s="66"/>
      <c r="LUO73" s="66"/>
      <c r="LUQ73" s="66"/>
      <c r="LUT73" s="66"/>
      <c r="LUW73" s="66"/>
      <c r="LUZ73" s="66"/>
      <c r="LVD73" s="66"/>
      <c r="LVG73" s="66"/>
      <c r="LVJ73" s="66"/>
      <c r="LVR73" s="66"/>
      <c r="LWD73" s="66"/>
      <c r="LWE73" s="66"/>
      <c r="LWF73" s="66"/>
      <c r="LWG73" s="66"/>
      <c r="LWH73" s="66"/>
      <c r="LWI73" s="66"/>
      <c r="LWJ73" s="66"/>
      <c r="LWK73" s="66"/>
      <c r="LWL73" s="66"/>
      <c r="LWM73" s="66"/>
      <c r="LWN73" s="66"/>
      <c r="LWO73" s="66"/>
      <c r="LWP73" s="66"/>
      <c r="LWQ73" s="66"/>
      <c r="LWR73" s="66"/>
      <c r="LWS73" s="66"/>
      <c r="LWT73" s="66"/>
      <c r="LWU73" s="66"/>
      <c r="LWV73" s="66"/>
      <c r="LWW73" s="66"/>
      <c r="LWX73" s="66"/>
      <c r="LWY73" s="66"/>
      <c r="LWZ73" s="66"/>
      <c r="LXA73" s="66"/>
      <c r="LXB73" s="66"/>
      <c r="LXC73" s="66"/>
      <c r="LXE73" s="66"/>
      <c r="LXF73" s="66"/>
      <c r="LXG73" s="66"/>
      <c r="LXH73" s="66"/>
      <c r="LXI73" s="66"/>
      <c r="LXJ73" s="66"/>
      <c r="LXK73" s="66"/>
      <c r="LXL73" s="66"/>
      <c r="LXM73" s="66"/>
      <c r="LXN73" s="66"/>
      <c r="LXO73" s="66"/>
      <c r="LXP73" s="66"/>
      <c r="LXQ73" s="66"/>
      <c r="LXT73" s="66"/>
      <c r="LXW73" s="66"/>
      <c r="LXZ73" s="66"/>
      <c r="LYC73" s="66"/>
      <c r="LYF73" s="66"/>
      <c r="LYI73" s="66"/>
      <c r="LYR73" s="66"/>
      <c r="LYU73" s="66"/>
      <c r="LYX73" s="66"/>
      <c r="LZA73" s="66"/>
      <c r="LZJ73" s="66"/>
      <c r="LZP73" s="66"/>
      <c r="LZS73" s="66"/>
      <c r="LZV73" s="66"/>
      <c r="LZY73" s="66"/>
      <c r="MAE73" s="66"/>
      <c r="MAN73" s="66"/>
      <c r="MAP73" s="66"/>
      <c r="MAQ73" s="66"/>
      <c r="MAS73" s="66"/>
      <c r="MAV73" s="66"/>
      <c r="MAY73" s="66"/>
      <c r="MBB73" s="66"/>
      <c r="MBE73" s="66"/>
      <c r="MBH73" s="66"/>
      <c r="MBJ73" s="66"/>
      <c r="MBL73" s="66"/>
      <c r="MBO73" s="66"/>
      <c r="MBR73" s="66"/>
      <c r="MBU73" s="66"/>
      <c r="MBX73" s="66"/>
      <c r="MCA73" s="66"/>
      <c r="MCD73" s="66"/>
      <c r="MCG73" s="66"/>
      <c r="MCI73" s="66"/>
      <c r="MCL73" s="66"/>
      <c r="MCR73" s="66"/>
      <c r="MCX73" s="66"/>
      <c r="MDA73" s="66"/>
      <c r="MDC73" s="66"/>
      <c r="MDE73" s="66"/>
      <c r="MDF73" s="66"/>
      <c r="MDG73" s="66"/>
      <c r="MDH73" s="66"/>
      <c r="MDI73" s="66"/>
      <c r="MDJ73" s="66"/>
      <c r="MEB73" s="66"/>
      <c r="MEC73" s="66"/>
      <c r="MEF73" s="66"/>
      <c r="MEI73" s="66"/>
      <c r="MEK73" s="66"/>
      <c r="MEM73" s="66"/>
      <c r="MEP73" s="66"/>
      <c r="MES73" s="66"/>
      <c r="MEV73" s="66"/>
      <c r="MEZ73" s="66"/>
      <c r="MFC73" s="66"/>
      <c r="MFF73" s="66"/>
      <c r="MFN73" s="66"/>
      <c r="MFZ73" s="66"/>
      <c r="MGA73" s="66"/>
      <c r="MGB73" s="66"/>
      <c r="MGC73" s="66"/>
      <c r="MGD73" s="66"/>
      <c r="MGE73" s="66"/>
      <c r="MGF73" s="66"/>
      <c r="MGG73" s="66"/>
      <c r="MGH73" s="66"/>
      <c r="MGI73" s="66"/>
      <c r="MGJ73" s="66"/>
      <c r="MGK73" s="66"/>
      <c r="MGL73" s="66"/>
      <c r="MGM73" s="66"/>
      <c r="MGN73" s="66"/>
      <c r="MGO73" s="66"/>
      <c r="MGP73" s="66"/>
      <c r="MGQ73" s="66"/>
      <c r="MGR73" s="66"/>
      <c r="MGS73" s="66"/>
      <c r="MGT73" s="66"/>
      <c r="MGU73" s="66"/>
      <c r="MGV73" s="66"/>
      <c r="MGW73" s="66"/>
      <c r="MGX73" s="66"/>
      <c r="MGY73" s="66"/>
      <c r="MHA73" s="66"/>
      <c r="MHB73" s="66"/>
      <c r="MHC73" s="66"/>
      <c r="MHD73" s="66"/>
      <c r="MHE73" s="66"/>
      <c r="MHF73" s="66"/>
      <c r="MHG73" s="66"/>
      <c r="MHH73" s="66"/>
      <c r="MHI73" s="66"/>
      <c r="MHJ73" s="66"/>
      <c r="MHK73" s="66"/>
      <c r="MHL73" s="66"/>
      <c r="MHM73" s="66"/>
      <c r="MHP73" s="66"/>
      <c r="MHS73" s="66"/>
      <c r="MHV73" s="66"/>
      <c r="MHY73" s="66"/>
      <c r="MIB73" s="66"/>
      <c r="MIE73" s="66"/>
      <c r="MIN73" s="66"/>
      <c r="MIQ73" s="66"/>
      <c r="MIT73" s="66"/>
      <c r="MIW73" s="66"/>
      <c r="MJF73" s="66"/>
      <c r="MJL73" s="66"/>
      <c r="MJO73" s="66"/>
      <c r="MJR73" s="66"/>
      <c r="MJU73" s="66"/>
      <c r="MKA73" s="66"/>
      <c r="MKJ73" s="66"/>
      <c r="MKL73" s="66"/>
      <c r="MKM73" s="66"/>
      <c r="MKO73" s="66"/>
      <c r="MKR73" s="66"/>
      <c r="MKU73" s="66"/>
      <c r="MKX73" s="66"/>
      <c r="MLA73" s="66"/>
      <c r="MLD73" s="66"/>
      <c r="MLF73" s="66"/>
      <c r="MLH73" s="66"/>
      <c r="MLK73" s="66"/>
      <c r="MLN73" s="66"/>
      <c r="MLQ73" s="66"/>
      <c r="MLT73" s="66"/>
      <c r="MLW73" s="66"/>
      <c r="MLZ73" s="66"/>
      <c r="MMC73" s="66"/>
      <c r="MME73" s="66"/>
      <c r="MMH73" s="66"/>
      <c r="MMN73" s="66"/>
      <c r="MMT73" s="66"/>
      <c r="MMW73" s="66"/>
      <c r="MMY73" s="66"/>
      <c r="MNA73" s="66"/>
      <c r="MNB73" s="66"/>
      <c r="MNC73" s="66"/>
      <c r="MND73" s="66"/>
      <c r="MNE73" s="66"/>
      <c r="MNF73" s="66"/>
      <c r="MNX73" s="66"/>
      <c r="MNY73" s="66"/>
      <c r="MOB73" s="66"/>
      <c r="MOE73" s="66"/>
      <c r="MOG73" s="66"/>
      <c r="MOI73" s="66"/>
      <c r="MOL73" s="66"/>
      <c r="MOO73" s="66"/>
      <c r="MOR73" s="66"/>
      <c r="MOV73" s="66"/>
      <c r="MOY73" s="66"/>
      <c r="MPB73" s="66"/>
      <c r="MPJ73" s="66"/>
      <c r="MPV73" s="66"/>
      <c r="MPW73" s="66"/>
      <c r="MPX73" s="66"/>
      <c r="MPY73" s="66"/>
      <c r="MPZ73" s="66"/>
      <c r="MQA73" s="66"/>
      <c r="MQB73" s="66"/>
      <c r="MQC73" s="66"/>
      <c r="MQD73" s="66"/>
      <c r="MQE73" s="66"/>
      <c r="MQF73" s="66"/>
      <c r="MQG73" s="66"/>
      <c r="MQH73" s="66"/>
      <c r="MQI73" s="66"/>
      <c r="MQJ73" s="66"/>
      <c r="MQK73" s="66"/>
      <c r="MQL73" s="66"/>
      <c r="MQM73" s="66"/>
      <c r="MQN73" s="66"/>
      <c r="MQO73" s="66"/>
      <c r="MQP73" s="66"/>
      <c r="MQQ73" s="66"/>
      <c r="MQR73" s="66"/>
      <c r="MQS73" s="66"/>
      <c r="MQT73" s="66"/>
      <c r="MQU73" s="66"/>
      <c r="MQW73" s="66"/>
      <c r="MQX73" s="66"/>
      <c r="MQY73" s="66"/>
      <c r="MQZ73" s="66"/>
      <c r="MRA73" s="66"/>
      <c r="MRB73" s="66"/>
      <c r="MRC73" s="66"/>
      <c r="MRD73" s="66"/>
      <c r="MRE73" s="66"/>
      <c r="MRF73" s="66"/>
      <c r="MRG73" s="66"/>
      <c r="MRH73" s="66"/>
      <c r="MRI73" s="66"/>
      <c r="MRL73" s="66"/>
      <c r="MRO73" s="66"/>
      <c r="MRR73" s="66"/>
      <c r="MRU73" s="66"/>
      <c r="MRX73" s="66"/>
      <c r="MSA73" s="66"/>
      <c r="MSJ73" s="66"/>
      <c r="MSM73" s="66"/>
      <c r="MSP73" s="66"/>
      <c r="MSS73" s="66"/>
      <c r="MTB73" s="66"/>
      <c r="MTH73" s="66"/>
      <c r="MTK73" s="66"/>
      <c r="MTN73" s="66"/>
      <c r="MTQ73" s="66"/>
      <c r="MTW73" s="66"/>
      <c r="MUF73" s="66"/>
      <c r="MUH73" s="66"/>
      <c r="MUI73" s="66"/>
      <c r="MUK73" s="66"/>
      <c r="MUN73" s="66"/>
      <c r="MUQ73" s="66"/>
      <c r="MUT73" s="66"/>
      <c r="MUW73" s="66"/>
      <c r="MUZ73" s="66"/>
      <c r="MVB73" s="66"/>
      <c r="MVD73" s="66"/>
      <c r="MVG73" s="66"/>
      <c r="MVJ73" s="66"/>
      <c r="MVM73" s="66"/>
      <c r="MVP73" s="66"/>
      <c r="MVS73" s="66"/>
      <c r="MVV73" s="66"/>
      <c r="MVY73" s="66"/>
      <c r="MWA73" s="66"/>
      <c r="MWD73" s="66"/>
      <c r="MWJ73" s="66"/>
      <c r="MWP73" s="66"/>
      <c r="MWS73" s="66"/>
      <c r="MWU73" s="66"/>
      <c r="MWW73" s="66"/>
      <c r="MWX73" s="66"/>
      <c r="MWY73" s="66"/>
      <c r="MWZ73" s="66"/>
      <c r="MXA73" s="66"/>
      <c r="MXB73" s="66"/>
      <c r="MXT73" s="66"/>
      <c r="MXU73" s="66"/>
      <c r="MXX73" s="66"/>
      <c r="MYA73" s="66"/>
      <c r="MYC73" s="66"/>
      <c r="MYE73" s="66"/>
      <c r="MYH73" s="66"/>
      <c r="MYK73" s="66"/>
      <c r="MYN73" s="66"/>
      <c r="MYR73" s="66"/>
      <c r="MYU73" s="66"/>
      <c r="MYX73" s="66"/>
      <c r="MZF73" s="66"/>
      <c r="MZR73" s="66"/>
      <c r="MZS73" s="66"/>
      <c r="MZT73" s="66"/>
      <c r="MZU73" s="66"/>
      <c r="MZV73" s="66"/>
      <c r="MZW73" s="66"/>
      <c r="MZX73" s="66"/>
      <c r="MZY73" s="66"/>
      <c r="MZZ73" s="66"/>
      <c r="NAA73" s="66"/>
      <c r="NAB73" s="66"/>
      <c r="NAC73" s="66"/>
      <c r="NAD73" s="66"/>
      <c r="NAE73" s="66"/>
      <c r="NAF73" s="66"/>
      <c r="NAG73" s="66"/>
      <c r="NAH73" s="66"/>
      <c r="NAI73" s="66"/>
      <c r="NAJ73" s="66"/>
      <c r="NAK73" s="66"/>
      <c r="NAL73" s="66"/>
      <c r="NAM73" s="66"/>
      <c r="NAN73" s="66"/>
      <c r="NAO73" s="66"/>
      <c r="NAP73" s="66"/>
      <c r="NAQ73" s="66"/>
      <c r="NAS73" s="66"/>
      <c r="NAT73" s="66"/>
      <c r="NAU73" s="66"/>
      <c r="NAV73" s="66"/>
      <c r="NAW73" s="66"/>
      <c r="NAX73" s="66"/>
      <c r="NAY73" s="66"/>
      <c r="NAZ73" s="66"/>
      <c r="NBA73" s="66"/>
      <c r="NBB73" s="66"/>
      <c r="NBC73" s="66"/>
      <c r="NBD73" s="66"/>
      <c r="NBE73" s="66"/>
      <c r="NBH73" s="66"/>
      <c r="NBK73" s="66"/>
      <c r="NBN73" s="66"/>
      <c r="NBQ73" s="66"/>
      <c r="NBT73" s="66"/>
      <c r="NBW73" s="66"/>
      <c r="NCF73" s="66"/>
      <c r="NCI73" s="66"/>
      <c r="NCL73" s="66"/>
      <c r="NCO73" s="66"/>
      <c r="NCX73" s="66"/>
      <c r="NDD73" s="66"/>
      <c r="NDG73" s="66"/>
      <c r="NDJ73" s="66"/>
      <c r="NDM73" s="66"/>
      <c r="NDS73" s="66"/>
      <c r="NEB73" s="66"/>
      <c r="NED73" s="66"/>
      <c r="NEE73" s="66"/>
      <c r="NEG73" s="66"/>
      <c r="NEJ73" s="66"/>
      <c r="NEM73" s="66"/>
      <c r="NEP73" s="66"/>
      <c r="NES73" s="66"/>
      <c r="NEV73" s="66"/>
      <c r="NEX73" s="66"/>
      <c r="NEZ73" s="66"/>
      <c r="NFC73" s="66"/>
      <c r="NFF73" s="66"/>
      <c r="NFI73" s="66"/>
      <c r="NFL73" s="66"/>
      <c r="NFO73" s="66"/>
      <c r="NFR73" s="66"/>
      <c r="NFU73" s="66"/>
      <c r="NFW73" s="66"/>
      <c r="NFZ73" s="66"/>
      <c r="NGF73" s="66"/>
      <c r="NGL73" s="66"/>
      <c r="NGO73" s="66"/>
      <c r="NGQ73" s="66"/>
      <c r="NGS73" s="66"/>
      <c r="NGT73" s="66"/>
      <c r="NGU73" s="66"/>
      <c r="NGV73" s="66"/>
      <c r="NGW73" s="66"/>
      <c r="NGX73" s="66"/>
      <c r="NHP73" s="66"/>
      <c r="NHQ73" s="66"/>
      <c r="NHT73" s="66"/>
      <c r="NHW73" s="66"/>
      <c r="NHY73" s="66"/>
      <c r="NIA73" s="66"/>
      <c r="NID73" s="66"/>
      <c r="NIG73" s="66"/>
      <c r="NIJ73" s="66"/>
      <c r="NIN73" s="66"/>
      <c r="NIQ73" s="66"/>
      <c r="NIT73" s="66"/>
      <c r="NJB73" s="66"/>
      <c r="NJN73" s="66"/>
      <c r="NJO73" s="66"/>
      <c r="NJP73" s="66"/>
      <c r="NJQ73" s="66"/>
      <c r="NJR73" s="66"/>
      <c r="NJS73" s="66"/>
      <c r="NJT73" s="66"/>
      <c r="NJU73" s="66"/>
      <c r="NJV73" s="66"/>
      <c r="NJW73" s="66"/>
      <c r="NJX73" s="66"/>
      <c r="NJY73" s="66"/>
      <c r="NJZ73" s="66"/>
      <c r="NKA73" s="66"/>
      <c r="NKB73" s="66"/>
      <c r="NKC73" s="66"/>
      <c r="NKD73" s="66"/>
      <c r="NKE73" s="66"/>
      <c r="NKF73" s="66"/>
      <c r="NKG73" s="66"/>
      <c r="NKH73" s="66"/>
      <c r="NKI73" s="66"/>
      <c r="NKJ73" s="66"/>
      <c r="NKK73" s="66"/>
      <c r="NKL73" s="66"/>
      <c r="NKM73" s="66"/>
      <c r="NKO73" s="66"/>
      <c r="NKP73" s="66"/>
      <c r="NKQ73" s="66"/>
      <c r="NKR73" s="66"/>
      <c r="NKS73" s="66"/>
      <c r="NKT73" s="66"/>
      <c r="NKU73" s="66"/>
      <c r="NKV73" s="66"/>
      <c r="NKW73" s="66"/>
      <c r="NKX73" s="66"/>
      <c r="NKY73" s="66"/>
      <c r="NKZ73" s="66"/>
      <c r="NLA73" s="66"/>
      <c r="NLD73" s="66"/>
      <c r="NLG73" s="66"/>
      <c r="NLJ73" s="66"/>
      <c r="NLM73" s="66"/>
      <c r="NLP73" s="66"/>
      <c r="NLS73" s="66"/>
      <c r="NMB73" s="66"/>
      <c r="NME73" s="66"/>
      <c r="NMH73" s="66"/>
      <c r="NMK73" s="66"/>
      <c r="NMT73" s="66"/>
      <c r="NMZ73" s="66"/>
      <c r="NNC73" s="66"/>
      <c r="NNF73" s="66"/>
      <c r="NNI73" s="66"/>
      <c r="NNO73" s="66"/>
      <c r="NNX73" s="66"/>
      <c r="NNZ73" s="66"/>
      <c r="NOA73" s="66"/>
      <c r="NOC73" s="66"/>
      <c r="NOF73" s="66"/>
      <c r="NOI73" s="66"/>
      <c r="NOL73" s="66"/>
      <c r="NOO73" s="66"/>
      <c r="NOR73" s="66"/>
      <c r="NOT73" s="66"/>
      <c r="NOV73" s="66"/>
      <c r="NOY73" s="66"/>
      <c r="NPB73" s="66"/>
      <c r="NPE73" s="66"/>
      <c r="NPH73" s="66"/>
      <c r="NPK73" s="66"/>
      <c r="NPN73" s="66"/>
      <c r="NPQ73" s="66"/>
      <c r="NPS73" s="66"/>
      <c r="NPV73" s="66"/>
      <c r="NQB73" s="66"/>
      <c r="NQH73" s="66"/>
      <c r="NQK73" s="66"/>
      <c r="NQM73" s="66"/>
      <c r="NQO73" s="66"/>
      <c r="NQP73" s="66"/>
      <c r="NQQ73" s="66"/>
      <c r="NQR73" s="66"/>
      <c r="NQS73" s="66"/>
      <c r="NQT73" s="66"/>
      <c r="NRL73" s="66"/>
      <c r="NRM73" s="66"/>
      <c r="NRP73" s="66"/>
      <c r="NRS73" s="66"/>
      <c r="NRU73" s="66"/>
      <c r="NRW73" s="66"/>
      <c r="NRZ73" s="66"/>
      <c r="NSC73" s="66"/>
      <c r="NSF73" s="66"/>
      <c r="NSJ73" s="66"/>
      <c r="NSM73" s="66"/>
      <c r="NSP73" s="66"/>
      <c r="NSX73" s="66"/>
      <c r="NTJ73" s="66"/>
      <c r="NTK73" s="66"/>
      <c r="NTL73" s="66"/>
      <c r="NTM73" s="66"/>
      <c r="NTN73" s="66"/>
      <c r="NTO73" s="66"/>
      <c r="NTP73" s="66"/>
      <c r="NTQ73" s="66"/>
      <c r="NTR73" s="66"/>
      <c r="NTS73" s="66"/>
      <c r="NTT73" s="66"/>
      <c r="NTU73" s="66"/>
      <c r="NTV73" s="66"/>
      <c r="NTW73" s="66"/>
      <c r="NTX73" s="66"/>
      <c r="NTY73" s="66"/>
      <c r="NTZ73" s="66"/>
      <c r="NUA73" s="66"/>
      <c r="NUB73" s="66"/>
      <c r="NUC73" s="66"/>
      <c r="NUD73" s="66"/>
      <c r="NUE73" s="66"/>
      <c r="NUF73" s="66"/>
      <c r="NUG73" s="66"/>
      <c r="NUH73" s="66"/>
      <c r="NUI73" s="66"/>
      <c r="NUK73" s="66"/>
      <c r="NUL73" s="66"/>
      <c r="NUM73" s="66"/>
      <c r="NUN73" s="66"/>
      <c r="NUO73" s="66"/>
      <c r="NUP73" s="66"/>
      <c r="NUQ73" s="66"/>
      <c r="NUR73" s="66"/>
      <c r="NUS73" s="66"/>
      <c r="NUT73" s="66"/>
      <c r="NUU73" s="66"/>
      <c r="NUV73" s="66"/>
      <c r="NUW73" s="66"/>
      <c r="NUZ73" s="66"/>
      <c r="NVC73" s="66"/>
      <c r="NVF73" s="66"/>
      <c r="NVI73" s="66"/>
      <c r="NVL73" s="66"/>
      <c r="NVO73" s="66"/>
      <c r="NVX73" s="66"/>
      <c r="NWA73" s="66"/>
      <c r="NWD73" s="66"/>
      <c r="NWG73" s="66"/>
      <c r="NWP73" s="66"/>
      <c r="NWV73" s="66"/>
      <c r="NWY73" s="66"/>
      <c r="NXB73" s="66"/>
      <c r="NXE73" s="66"/>
      <c r="NXK73" s="66"/>
      <c r="NXT73" s="66"/>
      <c r="NXV73" s="66"/>
      <c r="NXW73" s="66"/>
      <c r="NXY73" s="66"/>
      <c r="NYB73" s="66"/>
      <c r="NYE73" s="66"/>
      <c r="NYH73" s="66"/>
      <c r="NYK73" s="66"/>
      <c r="NYN73" s="66"/>
      <c r="NYP73" s="66"/>
      <c r="NYR73" s="66"/>
      <c r="NYU73" s="66"/>
      <c r="NYX73" s="66"/>
      <c r="NZA73" s="66"/>
      <c r="NZD73" s="66"/>
      <c r="NZG73" s="66"/>
      <c r="NZJ73" s="66"/>
      <c r="NZM73" s="66"/>
      <c r="NZO73" s="66"/>
      <c r="NZR73" s="66"/>
      <c r="NZX73" s="66"/>
      <c r="OAD73" s="66"/>
      <c r="OAG73" s="66"/>
      <c r="OAI73" s="66"/>
      <c r="OAK73" s="66"/>
      <c r="OAL73" s="66"/>
      <c r="OAM73" s="66"/>
      <c r="OAN73" s="66"/>
      <c r="OAO73" s="66"/>
      <c r="OAP73" s="66"/>
      <c r="OBH73" s="66"/>
      <c r="OBI73" s="66"/>
      <c r="OBL73" s="66"/>
      <c r="OBO73" s="66"/>
      <c r="OBQ73" s="66"/>
      <c r="OBS73" s="66"/>
      <c r="OBV73" s="66"/>
      <c r="OBY73" s="66"/>
      <c r="OCB73" s="66"/>
      <c r="OCF73" s="66"/>
      <c r="OCI73" s="66"/>
      <c r="OCL73" s="66"/>
      <c r="OCT73" s="66"/>
      <c r="ODF73" s="66"/>
      <c r="ODG73" s="66"/>
      <c r="ODH73" s="66"/>
      <c r="ODI73" s="66"/>
      <c r="ODJ73" s="66"/>
      <c r="ODK73" s="66"/>
      <c r="ODL73" s="66"/>
      <c r="ODM73" s="66"/>
      <c r="ODN73" s="66"/>
      <c r="ODO73" s="66"/>
      <c r="ODP73" s="66"/>
      <c r="ODQ73" s="66"/>
      <c r="ODR73" s="66"/>
      <c r="ODS73" s="66"/>
      <c r="ODT73" s="66"/>
      <c r="ODU73" s="66"/>
      <c r="ODV73" s="66"/>
      <c r="ODW73" s="66"/>
      <c r="ODX73" s="66"/>
      <c r="ODY73" s="66"/>
      <c r="ODZ73" s="66"/>
      <c r="OEA73" s="66"/>
      <c r="OEB73" s="66"/>
      <c r="OEC73" s="66"/>
      <c r="OED73" s="66"/>
      <c r="OEE73" s="66"/>
      <c r="OEG73" s="66"/>
      <c r="OEH73" s="66"/>
      <c r="OEI73" s="66"/>
      <c r="OEJ73" s="66"/>
      <c r="OEK73" s="66"/>
      <c r="OEL73" s="66"/>
      <c r="OEM73" s="66"/>
      <c r="OEN73" s="66"/>
      <c r="OEO73" s="66"/>
      <c r="OEP73" s="66"/>
      <c r="OEQ73" s="66"/>
      <c r="OER73" s="66"/>
      <c r="OES73" s="66"/>
      <c r="OEV73" s="66"/>
      <c r="OEY73" s="66"/>
      <c r="OFB73" s="66"/>
      <c r="OFE73" s="66"/>
      <c r="OFH73" s="66"/>
      <c r="OFK73" s="66"/>
      <c r="OFT73" s="66"/>
      <c r="OFW73" s="66"/>
      <c r="OFZ73" s="66"/>
      <c r="OGC73" s="66"/>
      <c r="OGL73" s="66"/>
      <c r="OGR73" s="66"/>
      <c r="OGU73" s="66"/>
      <c r="OGX73" s="66"/>
      <c r="OHA73" s="66"/>
      <c r="OHG73" s="66"/>
      <c r="OHP73" s="66"/>
      <c r="OHR73" s="66"/>
      <c r="OHS73" s="66"/>
      <c r="OHU73" s="66"/>
      <c r="OHX73" s="66"/>
      <c r="OIA73" s="66"/>
      <c r="OID73" s="66"/>
      <c r="OIG73" s="66"/>
      <c r="OIJ73" s="66"/>
      <c r="OIL73" s="66"/>
      <c r="OIN73" s="66"/>
      <c r="OIQ73" s="66"/>
      <c r="OIT73" s="66"/>
      <c r="OIW73" s="66"/>
      <c r="OIZ73" s="66"/>
      <c r="OJC73" s="66"/>
      <c r="OJF73" s="66"/>
      <c r="OJI73" s="66"/>
      <c r="OJK73" s="66"/>
      <c r="OJN73" s="66"/>
      <c r="OJT73" s="66"/>
      <c r="OJZ73" s="66"/>
      <c r="OKC73" s="66"/>
      <c r="OKE73" s="66"/>
      <c r="OKG73" s="66"/>
      <c r="OKH73" s="66"/>
      <c r="OKI73" s="66"/>
      <c r="OKJ73" s="66"/>
      <c r="OKK73" s="66"/>
      <c r="OKL73" s="66"/>
      <c r="OLD73" s="66"/>
      <c r="OLE73" s="66"/>
      <c r="OLH73" s="66"/>
      <c r="OLK73" s="66"/>
      <c r="OLM73" s="66"/>
      <c r="OLO73" s="66"/>
      <c r="OLR73" s="66"/>
      <c r="OLU73" s="66"/>
      <c r="OLX73" s="66"/>
      <c r="OMB73" s="66"/>
      <c r="OME73" s="66"/>
      <c r="OMH73" s="66"/>
      <c r="OMP73" s="66"/>
      <c r="ONB73" s="66"/>
      <c r="ONC73" s="66"/>
      <c r="OND73" s="66"/>
      <c r="ONE73" s="66"/>
      <c r="ONF73" s="66"/>
      <c r="ONG73" s="66"/>
      <c r="ONH73" s="66"/>
      <c r="ONI73" s="66"/>
      <c r="ONJ73" s="66"/>
      <c r="ONK73" s="66"/>
      <c r="ONL73" s="66"/>
      <c r="ONM73" s="66"/>
      <c r="ONN73" s="66"/>
      <c r="ONO73" s="66"/>
      <c r="ONP73" s="66"/>
      <c r="ONQ73" s="66"/>
      <c r="ONR73" s="66"/>
      <c r="ONS73" s="66"/>
      <c r="ONT73" s="66"/>
      <c r="ONU73" s="66"/>
      <c r="ONV73" s="66"/>
      <c r="ONW73" s="66"/>
      <c r="ONX73" s="66"/>
      <c r="ONY73" s="66"/>
      <c r="ONZ73" s="66"/>
      <c r="OOA73" s="66"/>
      <c r="OOC73" s="66"/>
      <c r="OOD73" s="66"/>
      <c r="OOE73" s="66"/>
      <c r="OOF73" s="66"/>
      <c r="OOG73" s="66"/>
      <c r="OOH73" s="66"/>
      <c r="OOI73" s="66"/>
      <c r="OOJ73" s="66"/>
      <c r="OOK73" s="66"/>
      <c r="OOL73" s="66"/>
      <c r="OOM73" s="66"/>
      <c r="OON73" s="66"/>
      <c r="OOO73" s="66"/>
      <c r="OOR73" s="66"/>
      <c r="OOU73" s="66"/>
      <c r="OOX73" s="66"/>
      <c r="OPA73" s="66"/>
      <c r="OPD73" s="66"/>
      <c r="OPG73" s="66"/>
      <c r="OPP73" s="66"/>
      <c r="OPS73" s="66"/>
      <c r="OPV73" s="66"/>
      <c r="OPY73" s="66"/>
      <c r="OQH73" s="66"/>
      <c r="OQN73" s="66"/>
      <c r="OQQ73" s="66"/>
      <c r="OQT73" s="66"/>
      <c r="OQW73" s="66"/>
      <c r="ORC73" s="66"/>
      <c r="ORL73" s="66"/>
      <c r="ORN73" s="66"/>
      <c r="ORO73" s="66"/>
      <c r="ORQ73" s="66"/>
      <c r="ORT73" s="66"/>
      <c r="ORW73" s="66"/>
      <c r="ORZ73" s="66"/>
      <c r="OSC73" s="66"/>
      <c r="OSF73" s="66"/>
      <c r="OSH73" s="66"/>
      <c r="OSJ73" s="66"/>
      <c r="OSM73" s="66"/>
      <c r="OSP73" s="66"/>
      <c r="OSS73" s="66"/>
      <c r="OSV73" s="66"/>
      <c r="OSY73" s="66"/>
      <c r="OTB73" s="66"/>
      <c r="OTE73" s="66"/>
      <c r="OTG73" s="66"/>
      <c r="OTJ73" s="66"/>
      <c r="OTP73" s="66"/>
      <c r="OTV73" s="66"/>
      <c r="OTY73" s="66"/>
      <c r="OUA73" s="66"/>
      <c r="OUC73" s="66"/>
      <c r="OUD73" s="66"/>
      <c r="OUE73" s="66"/>
      <c r="OUF73" s="66"/>
      <c r="OUG73" s="66"/>
      <c r="OUH73" s="66"/>
      <c r="OUZ73" s="66"/>
      <c r="OVA73" s="66"/>
      <c r="OVD73" s="66"/>
      <c r="OVG73" s="66"/>
      <c r="OVI73" s="66"/>
      <c r="OVK73" s="66"/>
      <c r="OVN73" s="66"/>
      <c r="OVQ73" s="66"/>
      <c r="OVT73" s="66"/>
      <c r="OVX73" s="66"/>
      <c r="OWA73" s="66"/>
      <c r="OWD73" s="66"/>
      <c r="OWL73" s="66"/>
      <c r="OWX73" s="66"/>
      <c r="OWY73" s="66"/>
      <c r="OWZ73" s="66"/>
      <c r="OXA73" s="66"/>
      <c r="OXB73" s="66"/>
      <c r="OXC73" s="66"/>
      <c r="OXD73" s="66"/>
      <c r="OXE73" s="66"/>
      <c r="OXF73" s="66"/>
      <c r="OXG73" s="66"/>
      <c r="OXH73" s="66"/>
      <c r="OXI73" s="66"/>
      <c r="OXJ73" s="66"/>
      <c r="OXK73" s="66"/>
      <c r="OXL73" s="66"/>
      <c r="OXM73" s="66"/>
      <c r="OXN73" s="66"/>
      <c r="OXO73" s="66"/>
      <c r="OXP73" s="66"/>
      <c r="OXQ73" s="66"/>
      <c r="OXR73" s="66"/>
      <c r="OXS73" s="66"/>
      <c r="OXT73" s="66"/>
      <c r="OXU73" s="66"/>
      <c r="OXV73" s="66"/>
      <c r="OXW73" s="66"/>
      <c r="OXY73" s="66"/>
      <c r="OXZ73" s="66"/>
      <c r="OYA73" s="66"/>
      <c r="OYB73" s="66"/>
      <c r="OYC73" s="66"/>
      <c r="OYD73" s="66"/>
      <c r="OYE73" s="66"/>
      <c r="OYF73" s="66"/>
      <c r="OYG73" s="66"/>
      <c r="OYH73" s="66"/>
      <c r="OYI73" s="66"/>
      <c r="OYJ73" s="66"/>
      <c r="OYK73" s="66"/>
      <c r="OYN73" s="66"/>
      <c r="OYQ73" s="66"/>
      <c r="OYT73" s="66"/>
      <c r="OYW73" s="66"/>
      <c r="OYZ73" s="66"/>
      <c r="OZC73" s="66"/>
      <c r="OZL73" s="66"/>
      <c r="OZO73" s="66"/>
      <c r="OZR73" s="66"/>
      <c r="OZU73" s="66"/>
      <c r="PAD73" s="66"/>
      <c r="PAJ73" s="66"/>
      <c r="PAM73" s="66"/>
      <c r="PAP73" s="66"/>
      <c r="PAS73" s="66"/>
      <c r="PAY73" s="66"/>
      <c r="PBH73" s="66"/>
      <c r="PBJ73" s="66"/>
      <c r="PBK73" s="66"/>
      <c r="PBM73" s="66"/>
      <c r="PBP73" s="66"/>
      <c r="PBS73" s="66"/>
      <c r="PBV73" s="66"/>
      <c r="PBY73" s="66"/>
      <c r="PCB73" s="66"/>
      <c r="PCD73" s="66"/>
      <c r="PCF73" s="66"/>
      <c r="PCI73" s="66"/>
      <c r="PCL73" s="66"/>
      <c r="PCO73" s="66"/>
      <c r="PCR73" s="66"/>
      <c r="PCU73" s="66"/>
      <c r="PCX73" s="66"/>
      <c r="PDA73" s="66"/>
      <c r="PDC73" s="66"/>
      <c r="PDF73" s="66"/>
      <c r="PDL73" s="66"/>
      <c r="PDR73" s="66"/>
      <c r="PDU73" s="66"/>
      <c r="PDW73" s="66"/>
      <c r="PDY73" s="66"/>
      <c r="PDZ73" s="66"/>
      <c r="PEA73" s="66"/>
      <c r="PEB73" s="66"/>
      <c r="PEC73" s="66"/>
      <c r="PED73" s="66"/>
      <c r="PEV73" s="66"/>
      <c r="PEW73" s="66"/>
      <c r="PEZ73" s="66"/>
      <c r="PFC73" s="66"/>
      <c r="PFE73" s="66"/>
      <c r="PFG73" s="66"/>
      <c r="PFJ73" s="66"/>
      <c r="PFM73" s="66"/>
      <c r="PFP73" s="66"/>
      <c r="PFT73" s="66"/>
      <c r="PFW73" s="66"/>
      <c r="PFZ73" s="66"/>
      <c r="PGH73" s="66"/>
      <c r="PGT73" s="66"/>
      <c r="PGU73" s="66"/>
      <c r="PGV73" s="66"/>
      <c r="PGW73" s="66"/>
      <c r="PGX73" s="66"/>
      <c r="PGY73" s="66"/>
      <c r="PGZ73" s="66"/>
      <c r="PHA73" s="66"/>
      <c r="PHB73" s="66"/>
      <c r="PHC73" s="66"/>
      <c r="PHD73" s="66"/>
      <c r="PHE73" s="66"/>
      <c r="PHF73" s="66"/>
      <c r="PHG73" s="66"/>
      <c r="PHH73" s="66"/>
      <c r="PHI73" s="66"/>
      <c r="PHJ73" s="66"/>
      <c r="PHK73" s="66"/>
      <c r="PHL73" s="66"/>
      <c r="PHM73" s="66"/>
      <c r="PHN73" s="66"/>
      <c r="PHO73" s="66"/>
      <c r="PHP73" s="66"/>
      <c r="PHQ73" s="66"/>
      <c r="PHR73" s="66"/>
      <c r="PHS73" s="66"/>
      <c r="PHU73" s="66"/>
      <c r="PHV73" s="66"/>
      <c r="PHW73" s="66"/>
      <c r="PHX73" s="66"/>
      <c r="PHY73" s="66"/>
      <c r="PHZ73" s="66"/>
      <c r="PIA73" s="66"/>
      <c r="PIB73" s="66"/>
      <c r="PIC73" s="66"/>
      <c r="PID73" s="66"/>
      <c r="PIE73" s="66"/>
      <c r="PIF73" s="66"/>
      <c r="PIG73" s="66"/>
      <c r="PIJ73" s="66"/>
      <c r="PIM73" s="66"/>
      <c r="PIP73" s="66"/>
      <c r="PIS73" s="66"/>
      <c r="PIV73" s="66"/>
      <c r="PIY73" s="66"/>
      <c r="PJH73" s="66"/>
      <c r="PJK73" s="66"/>
      <c r="PJN73" s="66"/>
      <c r="PJQ73" s="66"/>
      <c r="PJZ73" s="66"/>
      <c r="PKF73" s="66"/>
      <c r="PKI73" s="66"/>
      <c r="PKL73" s="66"/>
      <c r="PKO73" s="66"/>
      <c r="PKU73" s="66"/>
      <c r="PLD73" s="66"/>
      <c r="PLF73" s="66"/>
      <c r="PLG73" s="66"/>
      <c r="PLI73" s="66"/>
      <c r="PLL73" s="66"/>
      <c r="PLO73" s="66"/>
      <c r="PLR73" s="66"/>
      <c r="PLU73" s="66"/>
      <c r="PLX73" s="66"/>
      <c r="PLZ73" s="66"/>
      <c r="PMB73" s="66"/>
      <c r="PME73" s="66"/>
      <c r="PMH73" s="66"/>
      <c r="PMK73" s="66"/>
      <c r="PMN73" s="66"/>
      <c r="PMQ73" s="66"/>
      <c r="PMT73" s="66"/>
      <c r="PMW73" s="66"/>
      <c r="PMY73" s="66"/>
      <c r="PNB73" s="66"/>
      <c r="PNH73" s="66"/>
      <c r="PNN73" s="66"/>
      <c r="PNQ73" s="66"/>
      <c r="PNS73" s="66"/>
      <c r="PNU73" s="66"/>
      <c r="PNV73" s="66"/>
      <c r="PNW73" s="66"/>
      <c r="PNX73" s="66"/>
      <c r="PNY73" s="66"/>
      <c r="PNZ73" s="66"/>
      <c r="POR73" s="66"/>
      <c r="POS73" s="66"/>
      <c r="POV73" s="66"/>
      <c r="POY73" s="66"/>
      <c r="PPA73" s="66"/>
      <c r="PPC73" s="66"/>
      <c r="PPF73" s="66"/>
      <c r="PPI73" s="66"/>
      <c r="PPL73" s="66"/>
      <c r="PPP73" s="66"/>
      <c r="PPS73" s="66"/>
      <c r="PPV73" s="66"/>
      <c r="PQD73" s="66"/>
      <c r="PQP73" s="66"/>
      <c r="PQQ73" s="66"/>
      <c r="PQR73" s="66"/>
      <c r="PQS73" s="66"/>
      <c r="PQT73" s="66"/>
      <c r="PQU73" s="66"/>
      <c r="PQV73" s="66"/>
      <c r="PQW73" s="66"/>
      <c r="PQX73" s="66"/>
      <c r="PQY73" s="66"/>
      <c r="PQZ73" s="66"/>
      <c r="PRA73" s="66"/>
      <c r="PRB73" s="66"/>
      <c r="PRC73" s="66"/>
      <c r="PRD73" s="66"/>
      <c r="PRE73" s="66"/>
      <c r="PRF73" s="66"/>
      <c r="PRG73" s="66"/>
      <c r="PRH73" s="66"/>
      <c r="PRI73" s="66"/>
      <c r="PRJ73" s="66"/>
      <c r="PRK73" s="66"/>
      <c r="PRL73" s="66"/>
      <c r="PRM73" s="66"/>
      <c r="PRN73" s="66"/>
      <c r="PRO73" s="66"/>
      <c r="PRQ73" s="66"/>
      <c r="PRR73" s="66"/>
      <c r="PRS73" s="66"/>
      <c r="PRT73" s="66"/>
      <c r="PRU73" s="66"/>
      <c r="PRV73" s="66"/>
      <c r="PRW73" s="66"/>
      <c r="PRX73" s="66"/>
      <c r="PRY73" s="66"/>
      <c r="PRZ73" s="66"/>
      <c r="PSA73" s="66"/>
      <c r="PSB73" s="66"/>
      <c r="PSC73" s="66"/>
      <c r="PSF73" s="66"/>
      <c r="PSI73" s="66"/>
      <c r="PSL73" s="66"/>
      <c r="PSO73" s="66"/>
      <c r="PSR73" s="66"/>
      <c r="PSU73" s="66"/>
      <c r="PTD73" s="66"/>
      <c r="PTG73" s="66"/>
      <c r="PTJ73" s="66"/>
      <c r="PTM73" s="66"/>
      <c r="PTV73" s="66"/>
      <c r="PUB73" s="66"/>
      <c r="PUE73" s="66"/>
      <c r="PUH73" s="66"/>
      <c r="PUK73" s="66"/>
      <c r="PUQ73" s="66"/>
      <c r="PUZ73" s="66"/>
      <c r="PVB73" s="66"/>
      <c r="PVC73" s="66"/>
      <c r="PVE73" s="66"/>
      <c r="PVH73" s="66"/>
      <c r="PVK73" s="66"/>
      <c r="PVN73" s="66"/>
      <c r="PVQ73" s="66"/>
      <c r="PVT73" s="66"/>
      <c r="PVV73" s="66"/>
      <c r="PVX73" s="66"/>
      <c r="PWA73" s="66"/>
      <c r="PWD73" s="66"/>
      <c r="PWG73" s="66"/>
      <c r="PWJ73" s="66"/>
      <c r="PWM73" s="66"/>
      <c r="PWP73" s="66"/>
      <c r="PWS73" s="66"/>
      <c r="PWU73" s="66"/>
      <c r="PWX73" s="66"/>
      <c r="PXD73" s="66"/>
      <c r="PXJ73" s="66"/>
      <c r="PXM73" s="66"/>
      <c r="PXO73" s="66"/>
      <c r="PXQ73" s="66"/>
      <c r="PXR73" s="66"/>
      <c r="PXS73" s="66"/>
      <c r="PXT73" s="66"/>
      <c r="PXU73" s="66"/>
      <c r="PXV73" s="66"/>
      <c r="PYN73" s="66"/>
      <c r="PYO73" s="66"/>
      <c r="PYR73" s="66"/>
      <c r="PYU73" s="66"/>
      <c r="PYW73" s="66"/>
      <c r="PYY73" s="66"/>
      <c r="PZB73" s="66"/>
      <c r="PZE73" s="66"/>
      <c r="PZH73" s="66"/>
      <c r="PZL73" s="66"/>
      <c r="PZO73" s="66"/>
      <c r="PZR73" s="66"/>
      <c r="PZZ73" s="66"/>
      <c r="QAL73" s="66"/>
      <c r="QAM73" s="66"/>
      <c r="QAN73" s="66"/>
      <c r="QAO73" s="66"/>
      <c r="QAP73" s="66"/>
      <c r="QAQ73" s="66"/>
      <c r="QAR73" s="66"/>
      <c r="QAS73" s="66"/>
      <c r="QAT73" s="66"/>
      <c r="QAU73" s="66"/>
      <c r="QAV73" s="66"/>
      <c r="QAW73" s="66"/>
      <c r="QAX73" s="66"/>
      <c r="QAY73" s="66"/>
      <c r="QAZ73" s="66"/>
      <c r="QBA73" s="66"/>
      <c r="QBB73" s="66"/>
      <c r="QBC73" s="66"/>
      <c r="QBD73" s="66"/>
      <c r="QBE73" s="66"/>
      <c r="QBF73" s="66"/>
      <c r="QBG73" s="66"/>
      <c r="QBH73" s="66"/>
      <c r="QBI73" s="66"/>
      <c r="QBJ73" s="66"/>
      <c r="QBK73" s="66"/>
      <c r="QBM73" s="66"/>
      <c r="QBN73" s="66"/>
      <c r="QBO73" s="66"/>
      <c r="QBP73" s="66"/>
      <c r="QBQ73" s="66"/>
      <c r="QBR73" s="66"/>
      <c r="QBS73" s="66"/>
      <c r="QBT73" s="66"/>
      <c r="QBU73" s="66"/>
      <c r="QBV73" s="66"/>
      <c r="QBW73" s="66"/>
      <c r="QBX73" s="66"/>
      <c r="QBY73" s="66"/>
      <c r="QCB73" s="66"/>
      <c r="QCE73" s="66"/>
      <c r="QCH73" s="66"/>
      <c r="QCK73" s="66"/>
      <c r="QCN73" s="66"/>
      <c r="QCQ73" s="66"/>
      <c r="QCZ73" s="66"/>
      <c r="QDC73" s="66"/>
      <c r="QDF73" s="66"/>
      <c r="QDI73" s="66"/>
      <c r="QDR73" s="66"/>
      <c r="QDX73" s="66"/>
      <c r="QEA73" s="66"/>
      <c r="QED73" s="66"/>
      <c r="QEG73" s="66"/>
      <c r="QEM73" s="66"/>
      <c r="QEV73" s="66"/>
      <c r="QEX73" s="66"/>
      <c r="QEY73" s="66"/>
      <c r="QFA73" s="66"/>
      <c r="QFD73" s="66"/>
      <c r="QFG73" s="66"/>
      <c r="QFJ73" s="66"/>
      <c r="QFM73" s="66"/>
      <c r="QFP73" s="66"/>
      <c r="QFR73" s="66"/>
      <c r="QFT73" s="66"/>
      <c r="QFW73" s="66"/>
      <c r="QFZ73" s="66"/>
      <c r="QGC73" s="66"/>
      <c r="QGF73" s="66"/>
      <c r="QGI73" s="66"/>
      <c r="QGL73" s="66"/>
      <c r="QGO73" s="66"/>
      <c r="QGQ73" s="66"/>
      <c r="QGT73" s="66"/>
      <c r="QGZ73" s="66"/>
      <c r="QHF73" s="66"/>
      <c r="QHI73" s="66"/>
      <c r="QHK73" s="66"/>
      <c r="QHM73" s="66"/>
      <c r="QHN73" s="66"/>
      <c r="QHO73" s="66"/>
      <c r="QHP73" s="66"/>
      <c r="QHQ73" s="66"/>
      <c r="QHR73" s="66"/>
      <c r="QIJ73" s="66"/>
      <c r="QIK73" s="66"/>
      <c r="QIN73" s="66"/>
      <c r="QIQ73" s="66"/>
      <c r="QIS73" s="66"/>
      <c r="QIU73" s="66"/>
      <c r="QIX73" s="66"/>
      <c r="QJA73" s="66"/>
      <c r="QJD73" s="66"/>
      <c r="QJH73" s="66"/>
      <c r="QJK73" s="66"/>
      <c r="QJN73" s="66"/>
      <c r="QJV73" s="66"/>
      <c r="QKH73" s="66"/>
      <c r="QKI73" s="66"/>
      <c r="QKJ73" s="66"/>
      <c r="QKK73" s="66"/>
      <c r="QKL73" s="66"/>
      <c r="QKM73" s="66"/>
      <c r="QKN73" s="66"/>
      <c r="QKO73" s="66"/>
      <c r="QKP73" s="66"/>
      <c r="QKQ73" s="66"/>
      <c r="QKR73" s="66"/>
      <c r="QKS73" s="66"/>
      <c r="QKT73" s="66"/>
      <c r="QKU73" s="66"/>
      <c r="QKV73" s="66"/>
      <c r="QKW73" s="66"/>
      <c r="QKX73" s="66"/>
      <c r="QKY73" s="66"/>
      <c r="QKZ73" s="66"/>
      <c r="QLA73" s="66"/>
      <c r="QLB73" s="66"/>
      <c r="QLC73" s="66"/>
      <c r="QLD73" s="66"/>
      <c r="QLE73" s="66"/>
      <c r="QLF73" s="66"/>
      <c r="QLG73" s="66"/>
      <c r="QLI73" s="66"/>
      <c r="QLJ73" s="66"/>
      <c r="QLK73" s="66"/>
      <c r="QLL73" s="66"/>
      <c r="QLM73" s="66"/>
      <c r="QLN73" s="66"/>
      <c r="QLO73" s="66"/>
      <c r="QLP73" s="66"/>
      <c r="QLQ73" s="66"/>
      <c r="QLR73" s="66"/>
      <c r="QLS73" s="66"/>
      <c r="QLT73" s="66"/>
      <c r="QLU73" s="66"/>
      <c r="QLX73" s="66"/>
      <c r="QMA73" s="66"/>
      <c r="QMD73" s="66"/>
      <c r="QMG73" s="66"/>
      <c r="QMJ73" s="66"/>
      <c r="QMM73" s="66"/>
      <c r="QMV73" s="66"/>
      <c r="QMY73" s="66"/>
      <c r="QNB73" s="66"/>
      <c r="QNE73" s="66"/>
      <c r="QNN73" s="66"/>
      <c r="QNT73" s="66"/>
      <c r="QNW73" s="66"/>
      <c r="QNZ73" s="66"/>
      <c r="QOC73" s="66"/>
      <c r="QOI73" s="66"/>
      <c r="QOR73" s="66"/>
      <c r="QOT73" s="66"/>
      <c r="QOU73" s="66"/>
      <c r="QOW73" s="66"/>
      <c r="QOZ73" s="66"/>
      <c r="QPC73" s="66"/>
      <c r="QPF73" s="66"/>
      <c r="QPI73" s="66"/>
      <c r="QPL73" s="66"/>
      <c r="QPN73" s="66"/>
      <c r="QPP73" s="66"/>
      <c r="QPS73" s="66"/>
      <c r="QPV73" s="66"/>
      <c r="QPY73" s="66"/>
      <c r="QQB73" s="66"/>
      <c r="QQE73" s="66"/>
      <c r="QQH73" s="66"/>
      <c r="QQK73" s="66"/>
      <c r="QQM73" s="66"/>
      <c r="QQP73" s="66"/>
      <c r="QQV73" s="66"/>
      <c r="QRB73" s="66"/>
      <c r="QRE73" s="66"/>
      <c r="QRG73" s="66"/>
      <c r="QRI73" s="66"/>
      <c r="QRJ73" s="66"/>
      <c r="QRK73" s="66"/>
      <c r="QRL73" s="66"/>
      <c r="QRM73" s="66"/>
      <c r="QRN73" s="66"/>
      <c r="QSF73" s="66"/>
      <c r="QSG73" s="66"/>
      <c r="QSJ73" s="66"/>
      <c r="QSM73" s="66"/>
      <c r="QSO73" s="66"/>
      <c r="QSQ73" s="66"/>
      <c r="QST73" s="66"/>
      <c r="QSW73" s="66"/>
      <c r="QSZ73" s="66"/>
      <c r="QTD73" s="66"/>
      <c r="QTG73" s="66"/>
      <c r="QTJ73" s="66"/>
      <c r="QTR73" s="66"/>
      <c r="QUD73" s="66"/>
      <c r="QUE73" s="66"/>
      <c r="QUF73" s="66"/>
      <c r="QUG73" s="66"/>
      <c r="QUH73" s="66"/>
      <c r="QUI73" s="66"/>
      <c r="QUJ73" s="66"/>
      <c r="QUK73" s="66"/>
      <c r="QUL73" s="66"/>
      <c r="QUM73" s="66"/>
      <c r="QUN73" s="66"/>
      <c r="QUO73" s="66"/>
      <c r="QUP73" s="66"/>
      <c r="QUQ73" s="66"/>
      <c r="QUR73" s="66"/>
      <c r="QUS73" s="66"/>
      <c r="QUT73" s="66"/>
      <c r="QUU73" s="66"/>
      <c r="QUV73" s="66"/>
      <c r="QUW73" s="66"/>
      <c r="QUX73" s="66"/>
      <c r="QUY73" s="66"/>
      <c r="QUZ73" s="66"/>
      <c r="QVA73" s="66"/>
      <c r="QVB73" s="66"/>
      <c r="QVC73" s="66"/>
      <c r="QVE73" s="66"/>
      <c r="QVF73" s="66"/>
      <c r="QVG73" s="66"/>
      <c r="QVH73" s="66"/>
      <c r="QVI73" s="66"/>
      <c r="QVJ73" s="66"/>
      <c r="QVK73" s="66"/>
      <c r="QVL73" s="66"/>
      <c r="QVM73" s="66"/>
      <c r="QVN73" s="66"/>
      <c r="QVO73" s="66"/>
      <c r="QVP73" s="66"/>
      <c r="QVQ73" s="66"/>
      <c r="QVT73" s="66"/>
      <c r="QVW73" s="66"/>
      <c r="QVZ73" s="66"/>
      <c r="QWC73" s="66"/>
      <c r="QWF73" s="66"/>
      <c r="QWI73" s="66"/>
      <c r="QWR73" s="66"/>
      <c r="QWU73" s="66"/>
      <c r="QWX73" s="66"/>
      <c r="QXA73" s="66"/>
      <c r="QXJ73" s="66"/>
      <c r="QXP73" s="66"/>
      <c r="QXS73" s="66"/>
      <c r="QXV73" s="66"/>
      <c r="QXY73" s="66"/>
      <c r="QYE73" s="66"/>
      <c r="QYN73" s="66"/>
      <c r="QYP73" s="66"/>
      <c r="QYQ73" s="66"/>
      <c r="QYS73" s="66"/>
      <c r="QYV73" s="66"/>
      <c r="QYY73" s="66"/>
      <c r="QZB73" s="66"/>
      <c r="QZE73" s="66"/>
      <c r="QZH73" s="66"/>
      <c r="QZJ73" s="66"/>
      <c r="QZL73" s="66"/>
      <c r="QZO73" s="66"/>
      <c r="QZR73" s="66"/>
      <c r="QZU73" s="66"/>
      <c r="QZX73" s="66"/>
      <c r="RAA73" s="66"/>
      <c r="RAD73" s="66"/>
      <c r="RAG73" s="66"/>
      <c r="RAI73" s="66"/>
      <c r="RAL73" s="66"/>
      <c r="RAR73" s="66"/>
      <c r="RAX73" s="66"/>
      <c r="RBA73" s="66"/>
      <c r="RBC73" s="66"/>
      <c r="RBE73" s="66"/>
      <c r="RBF73" s="66"/>
      <c r="RBG73" s="66"/>
      <c r="RBH73" s="66"/>
      <c r="RBI73" s="66"/>
      <c r="RBJ73" s="66"/>
      <c r="RCB73" s="66"/>
      <c r="RCC73" s="66"/>
      <c r="RCF73" s="66"/>
      <c r="RCI73" s="66"/>
      <c r="RCK73" s="66"/>
      <c r="RCM73" s="66"/>
      <c r="RCP73" s="66"/>
      <c r="RCS73" s="66"/>
      <c r="RCV73" s="66"/>
      <c r="RCZ73" s="66"/>
      <c r="RDC73" s="66"/>
      <c r="RDF73" s="66"/>
      <c r="RDN73" s="66"/>
      <c r="RDZ73" s="66"/>
      <c r="REA73" s="66"/>
      <c r="REB73" s="66"/>
      <c r="REC73" s="66"/>
      <c r="RED73" s="66"/>
      <c r="REE73" s="66"/>
      <c r="REF73" s="66"/>
      <c r="REG73" s="66"/>
      <c r="REH73" s="66"/>
      <c r="REI73" s="66"/>
      <c r="REJ73" s="66"/>
      <c r="REK73" s="66"/>
      <c r="REL73" s="66"/>
      <c r="REM73" s="66"/>
      <c r="REN73" s="66"/>
      <c r="REO73" s="66"/>
      <c r="REP73" s="66"/>
      <c r="REQ73" s="66"/>
      <c r="RER73" s="66"/>
      <c r="RES73" s="66"/>
      <c r="RET73" s="66"/>
      <c r="REU73" s="66"/>
      <c r="REV73" s="66"/>
      <c r="REW73" s="66"/>
      <c r="REX73" s="66"/>
      <c r="REY73" s="66"/>
      <c r="RFA73" s="66"/>
      <c r="RFB73" s="66"/>
      <c r="RFC73" s="66"/>
      <c r="RFD73" s="66"/>
      <c r="RFE73" s="66"/>
      <c r="RFF73" s="66"/>
      <c r="RFG73" s="66"/>
      <c r="RFH73" s="66"/>
      <c r="RFI73" s="66"/>
      <c r="RFJ73" s="66"/>
      <c r="RFK73" s="66"/>
      <c r="RFL73" s="66"/>
      <c r="RFM73" s="66"/>
      <c r="RFP73" s="66"/>
      <c r="RFS73" s="66"/>
      <c r="RFV73" s="66"/>
      <c r="RFY73" s="66"/>
      <c r="RGB73" s="66"/>
      <c r="RGE73" s="66"/>
      <c r="RGN73" s="66"/>
      <c r="RGQ73" s="66"/>
      <c r="RGT73" s="66"/>
      <c r="RGW73" s="66"/>
      <c r="RHF73" s="66"/>
      <c r="RHL73" s="66"/>
      <c r="RHO73" s="66"/>
      <c r="RHR73" s="66"/>
      <c r="RHU73" s="66"/>
      <c r="RIA73" s="66"/>
      <c r="RIJ73" s="66"/>
      <c r="RIL73" s="66"/>
      <c r="RIM73" s="66"/>
      <c r="RIO73" s="66"/>
      <c r="RIR73" s="66"/>
      <c r="RIU73" s="66"/>
      <c r="RIX73" s="66"/>
      <c r="RJA73" s="66"/>
      <c r="RJD73" s="66"/>
      <c r="RJF73" s="66"/>
      <c r="RJH73" s="66"/>
      <c r="RJK73" s="66"/>
      <c r="RJN73" s="66"/>
      <c r="RJQ73" s="66"/>
      <c r="RJT73" s="66"/>
      <c r="RJW73" s="66"/>
      <c r="RJZ73" s="66"/>
      <c r="RKC73" s="66"/>
      <c r="RKE73" s="66"/>
      <c r="RKH73" s="66"/>
      <c r="RKN73" s="66"/>
      <c r="RKT73" s="66"/>
      <c r="RKW73" s="66"/>
      <c r="RKY73" s="66"/>
      <c r="RLA73" s="66"/>
      <c r="RLB73" s="66"/>
      <c r="RLC73" s="66"/>
      <c r="RLD73" s="66"/>
      <c r="RLE73" s="66"/>
      <c r="RLF73" s="66"/>
      <c r="RLX73" s="66"/>
      <c r="RLY73" s="66"/>
      <c r="RMB73" s="66"/>
      <c r="RME73" s="66"/>
      <c r="RMG73" s="66"/>
      <c r="RMI73" s="66"/>
      <c r="RML73" s="66"/>
      <c r="RMO73" s="66"/>
      <c r="RMR73" s="66"/>
      <c r="RMV73" s="66"/>
      <c r="RMY73" s="66"/>
      <c r="RNB73" s="66"/>
      <c r="RNJ73" s="66"/>
      <c r="RNV73" s="66"/>
      <c r="RNW73" s="66"/>
      <c r="RNX73" s="66"/>
      <c r="RNY73" s="66"/>
      <c r="RNZ73" s="66"/>
      <c r="ROA73" s="66"/>
      <c r="ROB73" s="66"/>
      <c r="ROC73" s="66"/>
      <c r="ROD73" s="66"/>
      <c r="ROE73" s="66"/>
      <c r="ROF73" s="66"/>
      <c r="ROG73" s="66"/>
      <c r="ROH73" s="66"/>
      <c r="ROI73" s="66"/>
      <c r="ROJ73" s="66"/>
      <c r="ROK73" s="66"/>
      <c r="ROL73" s="66"/>
      <c r="ROM73" s="66"/>
      <c r="RON73" s="66"/>
      <c r="ROO73" s="66"/>
      <c r="ROP73" s="66"/>
      <c r="ROQ73" s="66"/>
      <c r="ROR73" s="66"/>
      <c r="ROS73" s="66"/>
      <c r="ROT73" s="66"/>
      <c r="ROU73" s="66"/>
      <c r="ROW73" s="66"/>
      <c r="ROX73" s="66"/>
      <c r="ROY73" s="66"/>
      <c r="ROZ73" s="66"/>
      <c r="RPA73" s="66"/>
      <c r="RPB73" s="66"/>
      <c r="RPC73" s="66"/>
      <c r="RPD73" s="66"/>
      <c r="RPE73" s="66"/>
      <c r="RPF73" s="66"/>
      <c r="RPG73" s="66"/>
      <c r="RPH73" s="66"/>
      <c r="RPI73" s="66"/>
      <c r="RPL73" s="66"/>
      <c r="RPO73" s="66"/>
      <c r="RPR73" s="66"/>
      <c r="RPU73" s="66"/>
      <c r="RPX73" s="66"/>
      <c r="RQA73" s="66"/>
      <c r="RQJ73" s="66"/>
      <c r="RQM73" s="66"/>
      <c r="RQP73" s="66"/>
      <c r="RQS73" s="66"/>
      <c r="RRB73" s="66"/>
      <c r="RRH73" s="66"/>
      <c r="RRK73" s="66"/>
      <c r="RRN73" s="66"/>
      <c r="RRQ73" s="66"/>
      <c r="RRW73" s="66"/>
      <c r="RSF73" s="66"/>
      <c r="RSH73" s="66"/>
      <c r="RSI73" s="66"/>
      <c r="RSK73" s="66"/>
      <c r="RSN73" s="66"/>
      <c r="RSQ73" s="66"/>
      <c r="RST73" s="66"/>
      <c r="RSW73" s="66"/>
      <c r="RSZ73" s="66"/>
      <c r="RTB73" s="66"/>
      <c r="RTD73" s="66"/>
      <c r="RTG73" s="66"/>
      <c r="RTJ73" s="66"/>
      <c r="RTM73" s="66"/>
      <c r="RTP73" s="66"/>
      <c r="RTS73" s="66"/>
      <c r="RTV73" s="66"/>
      <c r="RTY73" s="66"/>
      <c r="RUA73" s="66"/>
      <c r="RUD73" s="66"/>
      <c r="RUJ73" s="66"/>
      <c r="RUP73" s="66"/>
      <c r="RUS73" s="66"/>
      <c r="RUU73" s="66"/>
      <c r="RUW73" s="66"/>
      <c r="RUX73" s="66"/>
      <c r="RUY73" s="66"/>
      <c r="RUZ73" s="66"/>
      <c r="RVA73" s="66"/>
      <c r="RVB73" s="66"/>
      <c r="RVT73" s="66"/>
      <c r="RVU73" s="66"/>
      <c r="RVX73" s="66"/>
      <c r="RWA73" s="66"/>
      <c r="RWC73" s="66"/>
      <c r="RWE73" s="66"/>
      <c r="RWH73" s="66"/>
      <c r="RWK73" s="66"/>
      <c r="RWN73" s="66"/>
      <c r="RWR73" s="66"/>
      <c r="RWU73" s="66"/>
      <c r="RWX73" s="66"/>
      <c r="RXF73" s="66"/>
      <c r="RXR73" s="66"/>
      <c r="RXS73" s="66"/>
      <c r="RXT73" s="66"/>
      <c r="RXU73" s="66"/>
      <c r="RXV73" s="66"/>
      <c r="RXW73" s="66"/>
      <c r="RXX73" s="66"/>
      <c r="RXY73" s="66"/>
      <c r="RXZ73" s="66"/>
      <c r="RYA73" s="66"/>
      <c r="RYB73" s="66"/>
      <c r="RYC73" s="66"/>
      <c r="RYD73" s="66"/>
      <c r="RYE73" s="66"/>
      <c r="RYF73" s="66"/>
      <c r="RYG73" s="66"/>
      <c r="RYH73" s="66"/>
      <c r="RYI73" s="66"/>
      <c r="RYJ73" s="66"/>
      <c r="RYK73" s="66"/>
      <c r="RYL73" s="66"/>
      <c r="RYM73" s="66"/>
      <c r="RYN73" s="66"/>
      <c r="RYO73" s="66"/>
      <c r="RYP73" s="66"/>
      <c r="RYQ73" s="66"/>
      <c r="RYS73" s="66"/>
      <c r="RYT73" s="66"/>
      <c r="RYU73" s="66"/>
      <c r="RYV73" s="66"/>
      <c r="RYW73" s="66"/>
      <c r="RYX73" s="66"/>
      <c r="RYY73" s="66"/>
      <c r="RYZ73" s="66"/>
      <c r="RZA73" s="66"/>
      <c r="RZB73" s="66"/>
      <c r="RZC73" s="66"/>
      <c r="RZD73" s="66"/>
      <c r="RZE73" s="66"/>
      <c r="RZH73" s="66"/>
      <c r="RZK73" s="66"/>
      <c r="RZN73" s="66"/>
      <c r="RZQ73" s="66"/>
      <c r="RZT73" s="66"/>
      <c r="RZW73" s="66"/>
      <c r="SAF73" s="66"/>
      <c r="SAI73" s="66"/>
      <c r="SAL73" s="66"/>
      <c r="SAO73" s="66"/>
      <c r="SAX73" s="66"/>
      <c r="SBD73" s="66"/>
      <c r="SBG73" s="66"/>
      <c r="SBJ73" s="66"/>
      <c r="SBM73" s="66"/>
      <c r="SBS73" s="66"/>
      <c r="SCB73" s="66"/>
      <c r="SCD73" s="66"/>
      <c r="SCE73" s="66"/>
      <c r="SCG73" s="66"/>
      <c r="SCJ73" s="66"/>
      <c r="SCM73" s="66"/>
      <c r="SCP73" s="66"/>
      <c r="SCS73" s="66"/>
      <c r="SCV73" s="66"/>
      <c r="SCX73" s="66"/>
      <c r="SCZ73" s="66"/>
      <c r="SDC73" s="66"/>
      <c r="SDF73" s="66"/>
      <c r="SDI73" s="66"/>
      <c r="SDL73" s="66"/>
      <c r="SDO73" s="66"/>
      <c r="SDR73" s="66"/>
      <c r="SDU73" s="66"/>
      <c r="SDW73" s="66"/>
      <c r="SDZ73" s="66"/>
      <c r="SEF73" s="66"/>
      <c r="SEL73" s="66"/>
      <c r="SEO73" s="66"/>
      <c r="SEQ73" s="66"/>
      <c r="SES73" s="66"/>
      <c r="SET73" s="66"/>
      <c r="SEU73" s="66"/>
      <c r="SEV73" s="66"/>
      <c r="SEW73" s="66"/>
      <c r="SEX73" s="66"/>
      <c r="SFP73" s="66"/>
      <c r="SFQ73" s="66"/>
      <c r="SFT73" s="66"/>
      <c r="SFW73" s="66"/>
      <c r="SFY73" s="66"/>
      <c r="SGA73" s="66"/>
      <c r="SGD73" s="66"/>
      <c r="SGG73" s="66"/>
      <c r="SGJ73" s="66"/>
      <c r="SGN73" s="66"/>
      <c r="SGQ73" s="66"/>
      <c r="SGT73" s="66"/>
      <c r="SHB73" s="66"/>
      <c r="SHN73" s="66"/>
      <c r="SHO73" s="66"/>
      <c r="SHP73" s="66"/>
      <c r="SHQ73" s="66"/>
      <c r="SHR73" s="66"/>
      <c r="SHS73" s="66"/>
      <c r="SHT73" s="66"/>
      <c r="SHU73" s="66"/>
      <c r="SHV73" s="66"/>
      <c r="SHW73" s="66"/>
      <c r="SHX73" s="66"/>
      <c r="SHY73" s="66"/>
      <c r="SHZ73" s="66"/>
      <c r="SIA73" s="66"/>
      <c r="SIB73" s="66"/>
      <c r="SIC73" s="66"/>
      <c r="SID73" s="66"/>
      <c r="SIE73" s="66"/>
      <c r="SIF73" s="66"/>
      <c r="SIG73" s="66"/>
      <c r="SIH73" s="66"/>
      <c r="SII73" s="66"/>
      <c r="SIJ73" s="66"/>
      <c r="SIK73" s="66"/>
      <c r="SIL73" s="66"/>
      <c r="SIM73" s="66"/>
      <c r="SIO73" s="66"/>
      <c r="SIP73" s="66"/>
      <c r="SIQ73" s="66"/>
      <c r="SIR73" s="66"/>
      <c r="SIS73" s="66"/>
      <c r="SIT73" s="66"/>
      <c r="SIU73" s="66"/>
      <c r="SIV73" s="66"/>
      <c r="SIW73" s="66"/>
      <c r="SIX73" s="66"/>
      <c r="SIY73" s="66"/>
      <c r="SIZ73" s="66"/>
      <c r="SJA73" s="66"/>
      <c r="SJD73" s="66"/>
      <c r="SJG73" s="66"/>
      <c r="SJJ73" s="66"/>
      <c r="SJM73" s="66"/>
      <c r="SJP73" s="66"/>
      <c r="SJS73" s="66"/>
      <c r="SKB73" s="66"/>
      <c r="SKE73" s="66"/>
      <c r="SKH73" s="66"/>
      <c r="SKK73" s="66"/>
      <c r="SKT73" s="66"/>
      <c r="SKZ73" s="66"/>
      <c r="SLC73" s="66"/>
      <c r="SLF73" s="66"/>
      <c r="SLI73" s="66"/>
      <c r="SLO73" s="66"/>
      <c r="SLX73" s="66"/>
      <c r="SLZ73" s="66"/>
      <c r="SMA73" s="66"/>
      <c r="SMC73" s="66"/>
      <c r="SMF73" s="66"/>
      <c r="SMI73" s="66"/>
      <c r="SML73" s="66"/>
      <c r="SMO73" s="66"/>
      <c r="SMR73" s="66"/>
      <c r="SMT73" s="66"/>
      <c r="SMV73" s="66"/>
      <c r="SMY73" s="66"/>
      <c r="SNB73" s="66"/>
      <c r="SNE73" s="66"/>
      <c r="SNH73" s="66"/>
      <c r="SNK73" s="66"/>
      <c r="SNN73" s="66"/>
      <c r="SNQ73" s="66"/>
      <c r="SNS73" s="66"/>
      <c r="SNV73" s="66"/>
      <c r="SOB73" s="66"/>
      <c r="SOH73" s="66"/>
      <c r="SOK73" s="66"/>
      <c r="SOM73" s="66"/>
      <c r="SOO73" s="66"/>
      <c r="SOP73" s="66"/>
      <c r="SOQ73" s="66"/>
      <c r="SOR73" s="66"/>
      <c r="SOS73" s="66"/>
      <c r="SOT73" s="66"/>
      <c r="SPL73" s="66"/>
      <c r="SPM73" s="66"/>
      <c r="SPP73" s="66"/>
      <c r="SPS73" s="66"/>
      <c r="SPU73" s="66"/>
      <c r="SPW73" s="66"/>
      <c r="SPZ73" s="66"/>
      <c r="SQC73" s="66"/>
      <c r="SQF73" s="66"/>
      <c r="SQJ73" s="66"/>
      <c r="SQM73" s="66"/>
      <c r="SQP73" s="66"/>
      <c r="SQX73" s="66"/>
      <c r="SRJ73" s="66"/>
      <c r="SRK73" s="66"/>
      <c r="SRL73" s="66"/>
      <c r="SRM73" s="66"/>
      <c r="SRN73" s="66"/>
      <c r="SRO73" s="66"/>
      <c r="SRP73" s="66"/>
      <c r="SRQ73" s="66"/>
      <c r="SRR73" s="66"/>
      <c r="SRS73" s="66"/>
      <c r="SRT73" s="66"/>
      <c r="SRU73" s="66"/>
      <c r="SRV73" s="66"/>
      <c r="SRW73" s="66"/>
      <c r="SRX73" s="66"/>
      <c r="SRY73" s="66"/>
      <c r="SRZ73" s="66"/>
      <c r="SSA73" s="66"/>
      <c r="SSB73" s="66"/>
      <c r="SSC73" s="66"/>
      <c r="SSD73" s="66"/>
      <c r="SSE73" s="66"/>
      <c r="SSF73" s="66"/>
      <c r="SSG73" s="66"/>
      <c r="SSH73" s="66"/>
      <c r="SSI73" s="66"/>
      <c r="SSK73" s="66"/>
      <c r="SSL73" s="66"/>
      <c r="SSM73" s="66"/>
      <c r="SSN73" s="66"/>
      <c r="SSO73" s="66"/>
      <c r="SSP73" s="66"/>
      <c r="SSQ73" s="66"/>
      <c r="SSR73" s="66"/>
      <c r="SSS73" s="66"/>
      <c r="SST73" s="66"/>
      <c r="SSU73" s="66"/>
      <c r="SSV73" s="66"/>
      <c r="SSW73" s="66"/>
      <c r="SSZ73" s="66"/>
      <c r="STC73" s="66"/>
      <c r="STF73" s="66"/>
      <c r="STI73" s="66"/>
      <c r="STL73" s="66"/>
      <c r="STO73" s="66"/>
      <c r="STX73" s="66"/>
      <c r="SUA73" s="66"/>
      <c r="SUD73" s="66"/>
      <c r="SUG73" s="66"/>
      <c r="SUP73" s="66"/>
      <c r="SUV73" s="66"/>
      <c r="SUY73" s="66"/>
      <c r="SVB73" s="66"/>
      <c r="SVE73" s="66"/>
      <c r="SVK73" s="66"/>
      <c r="SVT73" s="66"/>
      <c r="SVV73" s="66"/>
      <c r="SVW73" s="66"/>
      <c r="SVY73" s="66"/>
      <c r="SWB73" s="66"/>
      <c r="SWE73" s="66"/>
      <c r="SWH73" s="66"/>
      <c r="SWK73" s="66"/>
      <c r="SWN73" s="66"/>
      <c r="SWP73" s="66"/>
      <c r="SWR73" s="66"/>
      <c r="SWU73" s="66"/>
      <c r="SWX73" s="66"/>
      <c r="SXA73" s="66"/>
      <c r="SXD73" s="66"/>
      <c r="SXG73" s="66"/>
      <c r="SXJ73" s="66"/>
      <c r="SXM73" s="66"/>
      <c r="SXO73" s="66"/>
      <c r="SXR73" s="66"/>
      <c r="SXX73" s="66"/>
      <c r="SYD73" s="66"/>
      <c r="SYG73" s="66"/>
      <c r="SYI73" s="66"/>
      <c r="SYK73" s="66"/>
      <c r="SYL73" s="66"/>
      <c r="SYM73" s="66"/>
      <c r="SYN73" s="66"/>
      <c r="SYO73" s="66"/>
      <c r="SYP73" s="66"/>
      <c r="SZH73" s="66"/>
      <c r="SZI73" s="66"/>
      <c r="SZL73" s="66"/>
      <c r="SZO73" s="66"/>
      <c r="SZQ73" s="66"/>
      <c r="SZS73" s="66"/>
      <c r="SZV73" s="66"/>
      <c r="SZY73" s="66"/>
      <c r="TAB73" s="66"/>
      <c r="TAF73" s="66"/>
      <c r="TAI73" s="66"/>
      <c r="TAL73" s="66"/>
      <c r="TAT73" s="66"/>
      <c r="TBF73" s="66"/>
      <c r="TBG73" s="66"/>
      <c r="TBH73" s="66"/>
      <c r="TBI73" s="66"/>
      <c r="TBJ73" s="66"/>
      <c r="TBK73" s="66"/>
      <c r="TBL73" s="66"/>
      <c r="TBM73" s="66"/>
      <c r="TBN73" s="66"/>
      <c r="TBO73" s="66"/>
      <c r="TBP73" s="66"/>
      <c r="TBQ73" s="66"/>
      <c r="TBR73" s="66"/>
      <c r="TBS73" s="66"/>
      <c r="TBT73" s="66"/>
      <c r="TBU73" s="66"/>
      <c r="TBV73" s="66"/>
      <c r="TBW73" s="66"/>
      <c r="TBX73" s="66"/>
      <c r="TBY73" s="66"/>
      <c r="TBZ73" s="66"/>
      <c r="TCA73" s="66"/>
      <c r="TCB73" s="66"/>
      <c r="TCC73" s="66"/>
      <c r="TCD73" s="66"/>
      <c r="TCE73" s="66"/>
      <c r="TCG73" s="66"/>
      <c r="TCH73" s="66"/>
      <c r="TCI73" s="66"/>
      <c r="TCJ73" s="66"/>
      <c r="TCK73" s="66"/>
      <c r="TCL73" s="66"/>
      <c r="TCM73" s="66"/>
      <c r="TCN73" s="66"/>
      <c r="TCO73" s="66"/>
      <c r="TCP73" s="66"/>
      <c r="TCQ73" s="66"/>
      <c r="TCR73" s="66"/>
      <c r="TCS73" s="66"/>
      <c r="TCV73" s="66"/>
      <c r="TCY73" s="66"/>
      <c r="TDB73" s="66"/>
      <c r="TDE73" s="66"/>
      <c r="TDH73" s="66"/>
      <c r="TDK73" s="66"/>
      <c r="TDT73" s="66"/>
      <c r="TDW73" s="66"/>
      <c r="TDZ73" s="66"/>
      <c r="TEC73" s="66"/>
      <c r="TEL73" s="66"/>
      <c r="TER73" s="66"/>
      <c r="TEU73" s="66"/>
      <c r="TEX73" s="66"/>
      <c r="TFA73" s="66"/>
      <c r="TFG73" s="66"/>
      <c r="TFP73" s="66"/>
      <c r="TFR73" s="66"/>
      <c r="TFS73" s="66"/>
      <c r="TFU73" s="66"/>
      <c r="TFX73" s="66"/>
      <c r="TGA73" s="66"/>
      <c r="TGD73" s="66"/>
      <c r="TGG73" s="66"/>
      <c r="TGJ73" s="66"/>
      <c r="TGL73" s="66"/>
      <c r="TGN73" s="66"/>
      <c r="TGQ73" s="66"/>
      <c r="TGT73" s="66"/>
      <c r="TGW73" s="66"/>
      <c r="TGZ73" s="66"/>
      <c r="THC73" s="66"/>
      <c r="THF73" s="66"/>
      <c r="THI73" s="66"/>
      <c r="THK73" s="66"/>
      <c r="THN73" s="66"/>
      <c r="THT73" s="66"/>
      <c r="THZ73" s="66"/>
      <c r="TIC73" s="66"/>
      <c r="TIE73" s="66"/>
      <c r="TIG73" s="66"/>
      <c r="TIH73" s="66"/>
      <c r="TII73" s="66"/>
      <c r="TIJ73" s="66"/>
      <c r="TIK73" s="66"/>
      <c r="TIL73" s="66"/>
      <c r="TJD73" s="66"/>
      <c r="TJE73" s="66"/>
      <c r="TJH73" s="66"/>
      <c r="TJK73" s="66"/>
      <c r="TJM73" s="66"/>
      <c r="TJO73" s="66"/>
      <c r="TJR73" s="66"/>
      <c r="TJU73" s="66"/>
      <c r="TJX73" s="66"/>
      <c r="TKB73" s="66"/>
      <c r="TKE73" s="66"/>
      <c r="TKH73" s="66"/>
      <c r="TKP73" s="66"/>
      <c r="TLB73" s="66"/>
      <c r="TLC73" s="66"/>
      <c r="TLD73" s="66"/>
      <c r="TLE73" s="66"/>
      <c r="TLF73" s="66"/>
      <c r="TLG73" s="66"/>
      <c r="TLH73" s="66"/>
      <c r="TLI73" s="66"/>
      <c r="TLJ73" s="66"/>
      <c r="TLK73" s="66"/>
      <c r="TLL73" s="66"/>
      <c r="TLM73" s="66"/>
      <c r="TLN73" s="66"/>
      <c r="TLO73" s="66"/>
      <c r="TLP73" s="66"/>
      <c r="TLQ73" s="66"/>
      <c r="TLR73" s="66"/>
      <c r="TLS73" s="66"/>
      <c r="TLT73" s="66"/>
      <c r="TLU73" s="66"/>
      <c r="TLV73" s="66"/>
      <c r="TLW73" s="66"/>
      <c r="TLX73" s="66"/>
      <c r="TLY73" s="66"/>
      <c r="TLZ73" s="66"/>
      <c r="TMA73" s="66"/>
      <c r="TMC73" s="66"/>
      <c r="TMD73" s="66"/>
      <c r="TME73" s="66"/>
      <c r="TMF73" s="66"/>
      <c r="TMG73" s="66"/>
      <c r="TMH73" s="66"/>
      <c r="TMI73" s="66"/>
      <c r="TMJ73" s="66"/>
      <c r="TMK73" s="66"/>
      <c r="TML73" s="66"/>
      <c r="TMM73" s="66"/>
      <c r="TMN73" s="66"/>
      <c r="TMO73" s="66"/>
      <c r="TMR73" s="66"/>
      <c r="TMU73" s="66"/>
      <c r="TMX73" s="66"/>
      <c r="TNA73" s="66"/>
      <c r="TND73" s="66"/>
      <c r="TNG73" s="66"/>
      <c r="TNP73" s="66"/>
      <c r="TNS73" s="66"/>
      <c r="TNV73" s="66"/>
      <c r="TNY73" s="66"/>
      <c r="TOH73" s="66"/>
      <c r="TON73" s="66"/>
      <c r="TOQ73" s="66"/>
      <c r="TOT73" s="66"/>
      <c r="TOW73" s="66"/>
      <c r="TPC73" s="66"/>
      <c r="TPL73" s="66"/>
      <c r="TPN73" s="66"/>
      <c r="TPO73" s="66"/>
      <c r="TPQ73" s="66"/>
      <c r="TPT73" s="66"/>
      <c r="TPW73" s="66"/>
      <c r="TPZ73" s="66"/>
      <c r="TQC73" s="66"/>
      <c r="TQF73" s="66"/>
      <c r="TQH73" s="66"/>
      <c r="TQJ73" s="66"/>
      <c r="TQM73" s="66"/>
      <c r="TQP73" s="66"/>
      <c r="TQS73" s="66"/>
      <c r="TQV73" s="66"/>
      <c r="TQY73" s="66"/>
      <c r="TRB73" s="66"/>
      <c r="TRE73" s="66"/>
      <c r="TRG73" s="66"/>
      <c r="TRJ73" s="66"/>
      <c r="TRP73" s="66"/>
      <c r="TRV73" s="66"/>
      <c r="TRY73" s="66"/>
      <c r="TSA73" s="66"/>
      <c r="TSC73" s="66"/>
      <c r="TSD73" s="66"/>
      <c r="TSE73" s="66"/>
      <c r="TSF73" s="66"/>
      <c r="TSG73" s="66"/>
      <c r="TSH73" s="66"/>
      <c r="TSZ73" s="66"/>
      <c r="TTA73" s="66"/>
      <c r="TTD73" s="66"/>
      <c r="TTG73" s="66"/>
      <c r="TTI73" s="66"/>
      <c r="TTK73" s="66"/>
      <c r="TTN73" s="66"/>
      <c r="TTQ73" s="66"/>
      <c r="TTT73" s="66"/>
      <c r="TTX73" s="66"/>
      <c r="TUA73" s="66"/>
      <c r="TUD73" s="66"/>
      <c r="TUL73" s="66"/>
      <c r="TUX73" s="66"/>
      <c r="TUY73" s="66"/>
      <c r="TUZ73" s="66"/>
      <c r="TVA73" s="66"/>
      <c r="TVB73" s="66"/>
      <c r="TVC73" s="66"/>
      <c r="TVD73" s="66"/>
      <c r="TVE73" s="66"/>
      <c r="TVF73" s="66"/>
      <c r="TVG73" s="66"/>
      <c r="TVH73" s="66"/>
      <c r="TVI73" s="66"/>
      <c r="TVJ73" s="66"/>
      <c r="TVK73" s="66"/>
      <c r="TVL73" s="66"/>
      <c r="TVM73" s="66"/>
      <c r="TVN73" s="66"/>
      <c r="TVO73" s="66"/>
      <c r="TVP73" s="66"/>
      <c r="TVQ73" s="66"/>
      <c r="TVR73" s="66"/>
      <c r="TVS73" s="66"/>
      <c r="TVT73" s="66"/>
      <c r="TVU73" s="66"/>
      <c r="TVV73" s="66"/>
      <c r="TVW73" s="66"/>
      <c r="TVY73" s="66"/>
      <c r="TVZ73" s="66"/>
      <c r="TWA73" s="66"/>
      <c r="TWB73" s="66"/>
      <c r="TWC73" s="66"/>
      <c r="TWD73" s="66"/>
      <c r="TWE73" s="66"/>
      <c r="TWF73" s="66"/>
      <c r="TWG73" s="66"/>
      <c r="TWH73" s="66"/>
      <c r="TWI73" s="66"/>
      <c r="TWJ73" s="66"/>
      <c r="TWK73" s="66"/>
      <c r="TWN73" s="66"/>
      <c r="TWQ73" s="66"/>
      <c r="TWT73" s="66"/>
      <c r="TWW73" s="66"/>
      <c r="TWZ73" s="66"/>
      <c r="TXC73" s="66"/>
      <c r="TXL73" s="66"/>
      <c r="TXO73" s="66"/>
      <c r="TXR73" s="66"/>
      <c r="TXU73" s="66"/>
      <c r="TYD73" s="66"/>
      <c r="TYJ73" s="66"/>
      <c r="TYM73" s="66"/>
      <c r="TYP73" s="66"/>
      <c r="TYS73" s="66"/>
      <c r="TYY73" s="66"/>
      <c r="TZH73" s="66"/>
      <c r="TZJ73" s="66"/>
      <c r="TZK73" s="66"/>
      <c r="TZM73" s="66"/>
      <c r="TZP73" s="66"/>
      <c r="TZS73" s="66"/>
      <c r="TZV73" s="66"/>
      <c r="TZY73" s="66"/>
      <c r="UAB73" s="66"/>
      <c r="UAD73" s="66"/>
      <c r="UAF73" s="66"/>
      <c r="UAI73" s="66"/>
      <c r="UAL73" s="66"/>
      <c r="UAO73" s="66"/>
      <c r="UAR73" s="66"/>
      <c r="UAU73" s="66"/>
      <c r="UAX73" s="66"/>
      <c r="UBA73" s="66"/>
      <c r="UBC73" s="66"/>
      <c r="UBF73" s="66"/>
      <c r="UBL73" s="66"/>
      <c r="UBR73" s="66"/>
      <c r="UBU73" s="66"/>
      <c r="UBW73" s="66"/>
      <c r="UBY73" s="66"/>
      <c r="UBZ73" s="66"/>
      <c r="UCA73" s="66"/>
      <c r="UCB73" s="66"/>
      <c r="UCC73" s="66"/>
      <c r="UCD73" s="66"/>
      <c r="UCV73" s="66"/>
      <c r="UCW73" s="66"/>
      <c r="UCZ73" s="66"/>
      <c r="UDC73" s="66"/>
      <c r="UDE73" s="66"/>
      <c r="UDG73" s="66"/>
      <c r="UDJ73" s="66"/>
      <c r="UDM73" s="66"/>
      <c r="UDP73" s="66"/>
      <c r="UDT73" s="66"/>
      <c r="UDW73" s="66"/>
      <c r="UDZ73" s="66"/>
      <c r="UEH73" s="66"/>
      <c r="UET73" s="66"/>
      <c r="UEU73" s="66"/>
      <c r="UEV73" s="66"/>
      <c r="UEW73" s="66"/>
      <c r="UEX73" s="66"/>
      <c r="UEY73" s="66"/>
      <c r="UEZ73" s="66"/>
      <c r="UFA73" s="66"/>
      <c r="UFB73" s="66"/>
      <c r="UFC73" s="66"/>
      <c r="UFD73" s="66"/>
      <c r="UFE73" s="66"/>
      <c r="UFF73" s="66"/>
      <c r="UFG73" s="66"/>
      <c r="UFH73" s="66"/>
      <c r="UFI73" s="66"/>
      <c r="UFJ73" s="66"/>
      <c r="UFK73" s="66"/>
      <c r="UFL73" s="66"/>
      <c r="UFM73" s="66"/>
      <c r="UFN73" s="66"/>
      <c r="UFO73" s="66"/>
      <c r="UFP73" s="66"/>
      <c r="UFQ73" s="66"/>
      <c r="UFR73" s="66"/>
      <c r="UFS73" s="66"/>
      <c r="UFU73" s="66"/>
      <c r="UFV73" s="66"/>
      <c r="UFW73" s="66"/>
      <c r="UFX73" s="66"/>
      <c r="UFY73" s="66"/>
      <c r="UFZ73" s="66"/>
      <c r="UGA73" s="66"/>
      <c r="UGB73" s="66"/>
      <c r="UGC73" s="66"/>
      <c r="UGD73" s="66"/>
      <c r="UGE73" s="66"/>
      <c r="UGF73" s="66"/>
      <c r="UGG73" s="66"/>
      <c r="UGJ73" s="66"/>
      <c r="UGM73" s="66"/>
      <c r="UGP73" s="66"/>
      <c r="UGS73" s="66"/>
      <c r="UGV73" s="66"/>
      <c r="UGY73" s="66"/>
      <c r="UHH73" s="66"/>
      <c r="UHK73" s="66"/>
      <c r="UHN73" s="66"/>
      <c r="UHQ73" s="66"/>
      <c r="UHZ73" s="66"/>
      <c r="UIF73" s="66"/>
      <c r="UII73" s="66"/>
      <c r="UIL73" s="66"/>
      <c r="UIO73" s="66"/>
      <c r="UIU73" s="66"/>
      <c r="UJD73" s="66"/>
      <c r="UJF73" s="66"/>
      <c r="UJG73" s="66"/>
      <c r="UJI73" s="66"/>
      <c r="UJL73" s="66"/>
      <c r="UJO73" s="66"/>
      <c r="UJR73" s="66"/>
      <c r="UJU73" s="66"/>
      <c r="UJX73" s="66"/>
      <c r="UJZ73" s="66"/>
      <c r="UKB73" s="66"/>
      <c r="UKE73" s="66"/>
      <c r="UKH73" s="66"/>
      <c r="UKK73" s="66"/>
      <c r="UKN73" s="66"/>
      <c r="UKQ73" s="66"/>
      <c r="UKT73" s="66"/>
      <c r="UKW73" s="66"/>
      <c r="UKY73" s="66"/>
      <c r="ULB73" s="66"/>
      <c r="ULH73" s="66"/>
      <c r="ULN73" s="66"/>
      <c r="ULQ73" s="66"/>
      <c r="ULS73" s="66"/>
      <c r="ULU73" s="66"/>
      <c r="ULV73" s="66"/>
      <c r="ULW73" s="66"/>
      <c r="ULX73" s="66"/>
      <c r="ULY73" s="66"/>
      <c r="ULZ73" s="66"/>
      <c r="UMR73" s="66"/>
      <c r="UMS73" s="66"/>
      <c r="UMV73" s="66"/>
      <c r="UMY73" s="66"/>
      <c r="UNA73" s="66"/>
      <c r="UNC73" s="66"/>
      <c r="UNF73" s="66"/>
      <c r="UNI73" s="66"/>
      <c r="UNL73" s="66"/>
      <c r="UNP73" s="66"/>
      <c r="UNS73" s="66"/>
      <c r="UNV73" s="66"/>
      <c r="UOD73" s="66"/>
      <c r="UOP73" s="66"/>
      <c r="UOQ73" s="66"/>
      <c r="UOR73" s="66"/>
      <c r="UOS73" s="66"/>
      <c r="UOT73" s="66"/>
      <c r="UOU73" s="66"/>
      <c r="UOV73" s="66"/>
      <c r="UOW73" s="66"/>
      <c r="UOX73" s="66"/>
      <c r="UOY73" s="66"/>
      <c r="UOZ73" s="66"/>
      <c r="UPA73" s="66"/>
      <c r="UPB73" s="66"/>
      <c r="UPC73" s="66"/>
      <c r="UPD73" s="66"/>
      <c r="UPE73" s="66"/>
      <c r="UPF73" s="66"/>
      <c r="UPG73" s="66"/>
      <c r="UPH73" s="66"/>
      <c r="UPI73" s="66"/>
      <c r="UPJ73" s="66"/>
      <c r="UPK73" s="66"/>
      <c r="UPL73" s="66"/>
      <c r="UPM73" s="66"/>
      <c r="UPN73" s="66"/>
      <c r="UPO73" s="66"/>
      <c r="UPQ73" s="66"/>
      <c r="UPR73" s="66"/>
      <c r="UPS73" s="66"/>
      <c r="UPT73" s="66"/>
      <c r="UPU73" s="66"/>
      <c r="UPV73" s="66"/>
      <c r="UPW73" s="66"/>
      <c r="UPX73" s="66"/>
      <c r="UPY73" s="66"/>
      <c r="UPZ73" s="66"/>
      <c r="UQA73" s="66"/>
      <c r="UQB73" s="66"/>
      <c r="UQC73" s="66"/>
      <c r="UQF73" s="66"/>
      <c r="UQI73" s="66"/>
      <c r="UQL73" s="66"/>
      <c r="UQO73" s="66"/>
      <c r="UQR73" s="66"/>
      <c r="UQU73" s="66"/>
      <c r="URD73" s="66"/>
      <c r="URG73" s="66"/>
      <c r="URJ73" s="66"/>
      <c r="URM73" s="66"/>
      <c r="URV73" s="66"/>
      <c r="USB73" s="66"/>
      <c r="USE73" s="66"/>
      <c r="USH73" s="66"/>
      <c r="USK73" s="66"/>
      <c r="USQ73" s="66"/>
      <c r="USZ73" s="66"/>
      <c r="UTB73" s="66"/>
      <c r="UTC73" s="66"/>
      <c r="UTE73" s="66"/>
      <c r="UTH73" s="66"/>
      <c r="UTK73" s="66"/>
      <c r="UTN73" s="66"/>
      <c r="UTQ73" s="66"/>
      <c r="UTT73" s="66"/>
      <c r="UTV73" s="66"/>
      <c r="UTX73" s="66"/>
      <c r="UUA73" s="66"/>
      <c r="UUD73" s="66"/>
      <c r="UUG73" s="66"/>
      <c r="UUJ73" s="66"/>
      <c r="UUM73" s="66"/>
      <c r="UUP73" s="66"/>
      <c r="UUS73" s="66"/>
      <c r="UUU73" s="66"/>
      <c r="UUX73" s="66"/>
      <c r="UVD73" s="66"/>
      <c r="UVJ73" s="66"/>
      <c r="UVM73" s="66"/>
      <c r="UVO73" s="66"/>
      <c r="UVQ73" s="66"/>
      <c r="UVR73" s="66"/>
      <c r="UVS73" s="66"/>
      <c r="UVT73" s="66"/>
      <c r="UVU73" s="66"/>
      <c r="UVV73" s="66"/>
      <c r="UWN73" s="66"/>
      <c r="UWO73" s="66"/>
      <c r="UWR73" s="66"/>
      <c r="UWU73" s="66"/>
      <c r="UWW73" s="66"/>
      <c r="UWY73" s="66"/>
      <c r="UXB73" s="66"/>
      <c r="UXE73" s="66"/>
      <c r="UXH73" s="66"/>
      <c r="UXL73" s="66"/>
      <c r="UXO73" s="66"/>
      <c r="UXR73" s="66"/>
      <c r="UXZ73" s="66"/>
      <c r="UYL73" s="66"/>
      <c r="UYM73" s="66"/>
      <c r="UYN73" s="66"/>
      <c r="UYO73" s="66"/>
      <c r="UYP73" s="66"/>
      <c r="UYQ73" s="66"/>
      <c r="UYR73" s="66"/>
      <c r="UYS73" s="66"/>
      <c r="UYT73" s="66"/>
      <c r="UYU73" s="66"/>
      <c r="UYV73" s="66"/>
      <c r="UYW73" s="66"/>
      <c r="UYX73" s="66"/>
      <c r="UYY73" s="66"/>
      <c r="UYZ73" s="66"/>
      <c r="UZA73" s="66"/>
      <c r="UZB73" s="66"/>
      <c r="UZC73" s="66"/>
      <c r="UZD73" s="66"/>
      <c r="UZE73" s="66"/>
      <c r="UZF73" s="66"/>
      <c r="UZG73" s="66"/>
      <c r="UZH73" s="66"/>
      <c r="UZI73" s="66"/>
      <c r="UZJ73" s="66"/>
      <c r="UZK73" s="66"/>
      <c r="UZM73" s="66"/>
      <c r="UZN73" s="66"/>
      <c r="UZO73" s="66"/>
      <c r="UZP73" s="66"/>
      <c r="UZQ73" s="66"/>
      <c r="UZR73" s="66"/>
      <c r="UZS73" s="66"/>
      <c r="UZT73" s="66"/>
      <c r="UZU73" s="66"/>
      <c r="UZV73" s="66"/>
      <c r="UZW73" s="66"/>
      <c r="UZX73" s="66"/>
      <c r="UZY73" s="66"/>
      <c r="VAB73" s="66"/>
      <c r="VAE73" s="66"/>
      <c r="VAH73" s="66"/>
      <c r="VAK73" s="66"/>
      <c r="VAN73" s="66"/>
      <c r="VAQ73" s="66"/>
      <c r="VAZ73" s="66"/>
      <c r="VBC73" s="66"/>
      <c r="VBF73" s="66"/>
      <c r="VBI73" s="66"/>
      <c r="VBR73" s="66"/>
      <c r="VBX73" s="66"/>
      <c r="VCA73" s="66"/>
      <c r="VCD73" s="66"/>
      <c r="VCG73" s="66"/>
      <c r="VCM73" s="66"/>
      <c r="VCV73" s="66"/>
      <c r="VCX73" s="66"/>
      <c r="VCY73" s="66"/>
      <c r="VDA73" s="66"/>
      <c r="VDD73" s="66"/>
      <c r="VDG73" s="66"/>
      <c r="VDJ73" s="66"/>
      <c r="VDM73" s="66"/>
      <c r="VDP73" s="66"/>
      <c r="VDR73" s="66"/>
      <c r="VDT73" s="66"/>
      <c r="VDW73" s="66"/>
      <c r="VDZ73" s="66"/>
      <c r="VEC73" s="66"/>
      <c r="VEF73" s="66"/>
      <c r="VEI73" s="66"/>
      <c r="VEL73" s="66"/>
      <c r="VEO73" s="66"/>
      <c r="VEQ73" s="66"/>
      <c r="VET73" s="66"/>
      <c r="VEZ73" s="66"/>
      <c r="VFF73" s="66"/>
      <c r="VFI73" s="66"/>
      <c r="VFK73" s="66"/>
      <c r="VFM73" s="66"/>
      <c r="VFN73" s="66"/>
      <c r="VFO73" s="66"/>
      <c r="VFP73" s="66"/>
      <c r="VFQ73" s="66"/>
      <c r="VFR73" s="66"/>
      <c r="VGJ73" s="66"/>
      <c r="VGK73" s="66"/>
      <c r="VGN73" s="66"/>
      <c r="VGQ73" s="66"/>
      <c r="VGS73" s="66"/>
      <c r="VGU73" s="66"/>
      <c r="VGX73" s="66"/>
      <c r="VHA73" s="66"/>
      <c r="VHD73" s="66"/>
      <c r="VHH73" s="66"/>
      <c r="VHK73" s="66"/>
      <c r="VHN73" s="66"/>
      <c r="VHV73" s="66"/>
      <c r="VIH73" s="66"/>
      <c r="VII73" s="66"/>
      <c r="VIJ73" s="66"/>
      <c r="VIK73" s="66"/>
      <c r="VIL73" s="66"/>
      <c r="VIM73" s="66"/>
      <c r="VIN73" s="66"/>
      <c r="VIO73" s="66"/>
      <c r="VIP73" s="66"/>
      <c r="VIQ73" s="66"/>
      <c r="VIR73" s="66"/>
      <c r="VIS73" s="66"/>
      <c r="VIT73" s="66"/>
      <c r="VIU73" s="66"/>
      <c r="VIV73" s="66"/>
      <c r="VIW73" s="66"/>
      <c r="VIX73" s="66"/>
      <c r="VIY73" s="66"/>
      <c r="VIZ73" s="66"/>
      <c r="VJA73" s="66"/>
      <c r="VJB73" s="66"/>
      <c r="VJC73" s="66"/>
      <c r="VJD73" s="66"/>
      <c r="VJE73" s="66"/>
      <c r="VJF73" s="66"/>
      <c r="VJG73" s="66"/>
      <c r="VJI73" s="66"/>
      <c r="VJJ73" s="66"/>
      <c r="VJK73" s="66"/>
      <c r="VJL73" s="66"/>
      <c r="VJM73" s="66"/>
      <c r="VJN73" s="66"/>
      <c r="VJO73" s="66"/>
      <c r="VJP73" s="66"/>
      <c r="VJQ73" s="66"/>
      <c r="VJR73" s="66"/>
      <c r="VJS73" s="66"/>
      <c r="VJT73" s="66"/>
      <c r="VJU73" s="66"/>
      <c r="VJX73" s="66"/>
      <c r="VKA73" s="66"/>
      <c r="VKD73" s="66"/>
      <c r="VKG73" s="66"/>
      <c r="VKJ73" s="66"/>
      <c r="VKM73" s="66"/>
      <c r="VKV73" s="66"/>
      <c r="VKY73" s="66"/>
      <c r="VLB73" s="66"/>
      <c r="VLE73" s="66"/>
      <c r="VLN73" s="66"/>
      <c r="VLT73" s="66"/>
      <c r="VLW73" s="66"/>
      <c r="VLZ73" s="66"/>
      <c r="VMC73" s="66"/>
      <c r="VMI73" s="66"/>
      <c r="VMR73" s="66"/>
      <c r="VMT73" s="66"/>
      <c r="VMU73" s="66"/>
      <c r="VMW73" s="66"/>
      <c r="VMZ73" s="66"/>
      <c r="VNC73" s="66"/>
      <c r="VNF73" s="66"/>
      <c r="VNI73" s="66"/>
      <c r="VNL73" s="66"/>
      <c r="VNN73" s="66"/>
      <c r="VNP73" s="66"/>
      <c r="VNS73" s="66"/>
      <c r="VNV73" s="66"/>
      <c r="VNY73" s="66"/>
      <c r="VOB73" s="66"/>
      <c r="VOE73" s="66"/>
      <c r="VOH73" s="66"/>
      <c r="VOK73" s="66"/>
      <c r="VOM73" s="66"/>
      <c r="VOP73" s="66"/>
      <c r="VOV73" s="66"/>
      <c r="VPB73" s="66"/>
      <c r="VPE73" s="66"/>
      <c r="VPG73" s="66"/>
      <c r="VPI73" s="66"/>
      <c r="VPJ73" s="66"/>
      <c r="VPK73" s="66"/>
      <c r="VPL73" s="66"/>
      <c r="VPM73" s="66"/>
      <c r="VPN73" s="66"/>
      <c r="VQF73" s="66"/>
      <c r="VQG73" s="66"/>
      <c r="VQJ73" s="66"/>
      <c r="VQM73" s="66"/>
      <c r="VQO73" s="66"/>
      <c r="VQQ73" s="66"/>
      <c r="VQT73" s="66"/>
      <c r="VQW73" s="66"/>
      <c r="VQZ73" s="66"/>
      <c r="VRD73" s="66"/>
      <c r="VRG73" s="66"/>
      <c r="VRJ73" s="66"/>
      <c r="VRR73" s="66"/>
      <c r="VSD73" s="66"/>
      <c r="VSE73" s="66"/>
      <c r="VSF73" s="66"/>
      <c r="VSG73" s="66"/>
      <c r="VSH73" s="66"/>
      <c r="VSI73" s="66"/>
      <c r="VSJ73" s="66"/>
      <c r="VSK73" s="66"/>
      <c r="VSL73" s="66"/>
      <c r="VSM73" s="66"/>
      <c r="VSN73" s="66"/>
      <c r="VSO73" s="66"/>
      <c r="VSP73" s="66"/>
      <c r="VSQ73" s="66"/>
      <c r="VSR73" s="66"/>
      <c r="VSS73" s="66"/>
      <c r="VST73" s="66"/>
      <c r="VSU73" s="66"/>
      <c r="VSV73" s="66"/>
      <c r="VSW73" s="66"/>
      <c r="VSX73" s="66"/>
      <c r="VSY73" s="66"/>
      <c r="VSZ73" s="66"/>
      <c r="VTA73" s="66"/>
      <c r="VTB73" s="66"/>
      <c r="VTC73" s="66"/>
      <c r="VTE73" s="66"/>
      <c r="VTF73" s="66"/>
      <c r="VTG73" s="66"/>
      <c r="VTH73" s="66"/>
      <c r="VTI73" s="66"/>
      <c r="VTJ73" s="66"/>
      <c r="VTK73" s="66"/>
      <c r="VTL73" s="66"/>
      <c r="VTM73" s="66"/>
      <c r="VTN73" s="66"/>
      <c r="VTO73" s="66"/>
      <c r="VTP73" s="66"/>
      <c r="VTQ73" s="66"/>
      <c r="VTT73" s="66"/>
      <c r="VTW73" s="66"/>
      <c r="VTZ73" s="66"/>
      <c r="VUC73" s="66"/>
      <c r="VUF73" s="66"/>
      <c r="VUI73" s="66"/>
      <c r="VUR73" s="66"/>
      <c r="VUU73" s="66"/>
      <c r="VUX73" s="66"/>
      <c r="VVA73" s="66"/>
      <c r="VVJ73" s="66"/>
      <c r="VVP73" s="66"/>
      <c r="VVS73" s="66"/>
      <c r="VVV73" s="66"/>
      <c r="VVY73" s="66"/>
      <c r="VWE73" s="66"/>
      <c r="VWN73" s="66"/>
      <c r="VWP73" s="66"/>
      <c r="VWQ73" s="66"/>
      <c r="VWS73" s="66"/>
      <c r="VWV73" s="66"/>
      <c r="VWY73" s="66"/>
      <c r="VXB73" s="66"/>
      <c r="VXE73" s="66"/>
      <c r="VXH73" s="66"/>
      <c r="VXJ73" s="66"/>
      <c r="VXL73" s="66"/>
      <c r="VXO73" s="66"/>
      <c r="VXR73" s="66"/>
      <c r="VXU73" s="66"/>
      <c r="VXX73" s="66"/>
      <c r="VYA73" s="66"/>
      <c r="VYD73" s="66"/>
      <c r="VYG73" s="66"/>
      <c r="VYI73" s="66"/>
      <c r="VYL73" s="66"/>
      <c r="VYR73" s="66"/>
      <c r="VYX73" s="66"/>
      <c r="VZA73" s="66"/>
      <c r="VZC73" s="66"/>
      <c r="VZE73" s="66"/>
      <c r="VZF73" s="66"/>
      <c r="VZG73" s="66"/>
      <c r="VZH73" s="66"/>
      <c r="VZI73" s="66"/>
      <c r="VZJ73" s="66"/>
      <c r="WAB73" s="66"/>
      <c r="WAC73" s="66"/>
      <c r="WAF73" s="66"/>
      <c r="WAI73" s="66"/>
      <c r="WAK73" s="66"/>
      <c r="WAM73" s="66"/>
      <c r="WAP73" s="66"/>
      <c r="WAS73" s="66"/>
      <c r="WAV73" s="66"/>
      <c r="WAZ73" s="66"/>
      <c r="WBC73" s="66"/>
      <c r="WBF73" s="66"/>
      <c r="WBN73" s="66"/>
      <c r="WBZ73" s="66"/>
      <c r="WCA73" s="66"/>
      <c r="WCB73" s="66"/>
      <c r="WCC73" s="66"/>
      <c r="WCD73" s="66"/>
      <c r="WCE73" s="66"/>
      <c r="WCF73" s="66"/>
      <c r="WCG73" s="66"/>
      <c r="WCH73" s="66"/>
      <c r="WCI73" s="66"/>
      <c r="WCJ73" s="66"/>
      <c r="WCK73" s="66"/>
      <c r="WCL73" s="66"/>
      <c r="WCM73" s="66"/>
      <c r="WCN73" s="66"/>
      <c r="WCO73" s="66"/>
      <c r="WCP73" s="66"/>
      <c r="WCQ73" s="66"/>
      <c r="WCR73" s="66"/>
      <c r="WCS73" s="66"/>
      <c r="WCT73" s="66"/>
      <c r="WCU73" s="66"/>
      <c r="WCV73" s="66"/>
      <c r="WCW73" s="66"/>
      <c r="WCX73" s="66"/>
      <c r="WCY73" s="66"/>
      <c r="WDA73" s="66"/>
      <c r="WDB73" s="66"/>
      <c r="WDC73" s="66"/>
      <c r="WDD73" s="66"/>
      <c r="WDE73" s="66"/>
      <c r="WDF73" s="66"/>
      <c r="WDG73" s="66"/>
      <c r="WDH73" s="66"/>
      <c r="WDI73" s="66"/>
      <c r="WDJ73" s="66"/>
      <c r="WDK73" s="66"/>
      <c r="WDL73" s="66"/>
      <c r="WDM73" s="66"/>
      <c r="WDP73" s="66"/>
      <c r="WDS73" s="66"/>
      <c r="WDV73" s="66"/>
      <c r="WDY73" s="66"/>
      <c r="WEB73" s="66"/>
      <c r="WEE73" s="66"/>
      <c r="WEN73" s="66"/>
      <c r="WEQ73" s="66"/>
      <c r="WET73" s="66"/>
      <c r="WEW73" s="66"/>
      <c r="WFF73" s="66"/>
      <c r="WFL73" s="66"/>
      <c r="WFO73" s="66"/>
      <c r="WFR73" s="66"/>
      <c r="WFU73" s="66"/>
      <c r="WGA73" s="66"/>
      <c r="WGJ73" s="66"/>
      <c r="WGL73" s="66"/>
      <c r="WGM73" s="66"/>
      <c r="WGO73" s="66"/>
      <c r="WGR73" s="66"/>
      <c r="WGU73" s="66"/>
      <c r="WGX73" s="66"/>
      <c r="WHA73" s="66"/>
      <c r="WHD73" s="66"/>
      <c r="WHF73" s="66"/>
      <c r="WHH73" s="66"/>
      <c r="WHK73" s="66"/>
      <c r="WHN73" s="66"/>
      <c r="WHQ73" s="66"/>
      <c r="WHT73" s="66"/>
      <c r="WHW73" s="66"/>
      <c r="WHZ73" s="66"/>
      <c r="WIC73" s="66"/>
      <c r="WIE73" s="66"/>
      <c r="WIH73" s="66"/>
      <c r="WIN73" s="66"/>
      <c r="WIT73" s="66"/>
      <c r="WIW73" s="66"/>
      <c r="WIY73" s="66"/>
      <c r="WJA73" s="66"/>
      <c r="WJB73" s="66"/>
      <c r="WJC73" s="66"/>
      <c r="WJD73" s="66"/>
      <c r="WJE73" s="66"/>
      <c r="WJF73" s="66"/>
      <c r="WJX73" s="66"/>
      <c r="WJY73" s="66"/>
      <c r="WKB73" s="66"/>
      <c r="WKE73" s="66"/>
      <c r="WKG73" s="66"/>
      <c r="WKI73" s="66"/>
      <c r="WKL73" s="66"/>
      <c r="WKO73" s="66"/>
      <c r="WKR73" s="66"/>
      <c r="WKV73" s="66"/>
      <c r="WKY73" s="66"/>
      <c r="WLB73" s="66"/>
      <c r="WLJ73" s="66"/>
      <c r="WLV73" s="66"/>
      <c r="WLW73" s="66"/>
      <c r="WLX73" s="66"/>
      <c r="WLY73" s="66"/>
      <c r="WLZ73" s="66"/>
      <c r="WMA73" s="66"/>
      <c r="WMB73" s="66"/>
      <c r="WMC73" s="66"/>
      <c r="WMD73" s="66"/>
      <c r="WME73" s="66"/>
      <c r="WMF73" s="66"/>
      <c r="WMG73" s="66"/>
      <c r="WMH73" s="66"/>
      <c r="WMI73" s="66"/>
      <c r="WMJ73" s="66"/>
      <c r="WMK73" s="66"/>
      <c r="WML73" s="66"/>
      <c r="WMM73" s="66"/>
      <c r="WMN73" s="66"/>
      <c r="WMO73" s="66"/>
      <c r="WMP73" s="66"/>
      <c r="WMQ73" s="66"/>
      <c r="WMR73" s="66"/>
      <c r="WMS73" s="66"/>
      <c r="WMT73" s="66"/>
      <c r="WMU73" s="66"/>
      <c r="WMW73" s="66"/>
      <c r="WMX73" s="66"/>
      <c r="WMY73" s="66"/>
      <c r="WMZ73" s="66"/>
      <c r="WNA73" s="66"/>
      <c r="WNB73" s="66"/>
      <c r="WNC73" s="66"/>
      <c r="WND73" s="66"/>
      <c r="WNE73" s="66"/>
      <c r="WNF73" s="66"/>
      <c r="WNG73" s="66"/>
      <c r="WNH73" s="66"/>
      <c r="WNI73" s="66"/>
      <c r="WNL73" s="66"/>
      <c r="WNO73" s="66"/>
      <c r="WNR73" s="66"/>
      <c r="WNU73" s="66"/>
      <c r="WNX73" s="66"/>
      <c r="WOA73" s="66"/>
      <c r="WOJ73" s="66"/>
      <c r="WOM73" s="66"/>
      <c r="WOP73" s="66"/>
      <c r="WOS73" s="66"/>
      <c r="WPB73" s="66"/>
      <c r="WPH73" s="66"/>
      <c r="WPK73" s="66"/>
      <c r="WPN73" s="66"/>
      <c r="WPQ73" s="66"/>
      <c r="WPW73" s="66"/>
      <c r="WQF73" s="66"/>
      <c r="WQH73" s="66"/>
      <c r="WQI73" s="66"/>
      <c r="WQK73" s="66"/>
      <c r="WQN73" s="66"/>
      <c r="WQQ73" s="66"/>
      <c r="WQT73" s="66"/>
      <c r="WQW73" s="66"/>
      <c r="WQZ73" s="66"/>
      <c r="WRB73" s="66"/>
      <c r="WRD73" s="66"/>
      <c r="WRG73" s="66"/>
      <c r="WRJ73" s="66"/>
      <c r="WRM73" s="66"/>
      <c r="WRP73" s="66"/>
      <c r="WRS73" s="66"/>
      <c r="WRV73" s="66"/>
      <c r="WRY73" s="66"/>
      <c r="WSA73" s="66"/>
      <c r="WSD73" s="66"/>
      <c r="WSJ73" s="66"/>
      <c r="WSP73" s="66"/>
      <c r="WSS73" s="66"/>
      <c r="WSU73" s="66"/>
      <c r="WSW73" s="66"/>
      <c r="WSX73" s="66"/>
      <c r="WSY73" s="66"/>
      <c r="WSZ73" s="66"/>
      <c r="WTA73" s="66"/>
      <c r="WTB73" s="66"/>
      <c r="WTT73" s="66"/>
      <c r="WTU73" s="66"/>
      <c r="WTX73" s="66"/>
      <c r="WUA73" s="66"/>
      <c r="WUC73" s="66"/>
      <c r="WUE73" s="66"/>
      <c r="WUH73" s="66"/>
      <c r="WUK73" s="66"/>
      <c r="WUN73" s="66"/>
      <c r="WUR73" s="66"/>
      <c r="WUU73" s="66"/>
      <c r="WUX73" s="66"/>
      <c r="WVF73" s="66"/>
    </row>
    <row r="74" spans="1:1022 1034:2046 2058:3070 3082:4094 4106:5118 5130:6142 6154:7166 7178:8190 8202:9214 9226:10238 10250:11262 11274:12286 12298:13310 13322:14334 14346:15358 15370:16126" s="50" customFormat="1" ht="20.25" customHeight="1">
      <c r="A74" s="7" t="s">
        <v>167</v>
      </c>
      <c r="B74" s="76" t="s">
        <v>344</v>
      </c>
      <c r="C74" s="4">
        <v>10</v>
      </c>
      <c r="D74" s="48">
        <v>13000</v>
      </c>
      <c r="E74" s="69">
        <f t="shared" si="1"/>
        <v>130000</v>
      </c>
      <c r="F74" s="51"/>
      <c r="G74" s="51"/>
      <c r="H74" s="29">
        <v>0</v>
      </c>
      <c r="I74" s="62">
        <v>20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Z74" s="66"/>
      <c r="BC74" s="66"/>
      <c r="BF74" s="66"/>
      <c r="BI74" s="66"/>
      <c r="BL74" s="66"/>
      <c r="BO74" s="66"/>
      <c r="BX74" s="66"/>
      <c r="CA74" s="66"/>
      <c r="CD74" s="66"/>
      <c r="CG74" s="66"/>
      <c r="CP74" s="66"/>
      <c r="CV74" s="66"/>
      <c r="CY74" s="66"/>
      <c r="DB74" s="66"/>
      <c r="DE74" s="66"/>
      <c r="DK74" s="66"/>
      <c r="DT74" s="66"/>
      <c r="DV74" s="66"/>
      <c r="DW74" s="66"/>
      <c r="DY74" s="66"/>
      <c r="EB74" s="66"/>
      <c r="EE74" s="66"/>
      <c r="EH74" s="66"/>
      <c r="EK74" s="66"/>
      <c r="EN74" s="66"/>
      <c r="EP74" s="66"/>
      <c r="ER74" s="66"/>
      <c r="EU74" s="66"/>
      <c r="EX74" s="66"/>
      <c r="FA74" s="66"/>
      <c r="FD74" s="66"/>
      <c r="FG74" s="66"/>
      <c r="FJ74" s="66"/>
      <c r="FM74" s="66"/>
      <c r="FO74" s="66"/>
      <c r="FR74" s="66"/>
      <c r="FX74" s="66"/>
      <c r="GD74" s="66"/>
      <c r="GG74" s="66"/>
      <c r="GI74" s="66"/>
      <c r="GK74" s="66"/>
      <c r="GL74" s="66"/>
      <c r="GM74" s="66"/>
      <c r="GN74" s="66"/>
      <c r="GO74" s="66"/>
      <c r="GP74" s="66"/>
      <c r="HH74" s="66"/>
      <c r="HI74" s="66"/>
      <c r="HL74" s="66"/>
      <c r="HO74" s="66"/>
      <c r="HQ74" s="66"/>
      <c r="HS74" s="66"/>
      <c r="HV74" s="66"/>
      <c r="HY74" s="66"/>
      <c r="IB74" s="66"/>
      <c r="IF74" s="66"/>
      <c r="II74" s="66"/>
      <c r="IL74" s="66"/>
      <c r="IT74" s="66"/>
      <c r="JF74" s="66"/>
      <c r="JG74" s="66"/>
      <c r="JH74" s="66"/>
      <c r="JI74" s="66"/>
      <c r="JJ74" s="66"/>
      <c r="JK74" s="66"/>
      <c r="JL74" s="66"/>
      <c r="JM74" s="66"/>
      <c r="JN74" s="66"/>
      <c r="JO74" s="66"/>
      <c r="JP74" s="66"/>
      <c r="JQ74" s="66"/>
      <c r="JR74" s="66"/>
      <c r="JS74" s="66"/>
      <c r="JT74" s="66"/>
      <c r="JU74" s="66"/>
      <c r="JV74" s="66"/>
      <c r="JW74" s="66"/>
      <c r="JX74" s="66"/>
      <c r="JY74" s="66"/>
      <c r="JZ74" s="66"/>
      <c r="KA74" s="66"/>
      <c r="KB74" s="66"/>
      <c r="KC74" s="66"/>
      <c r="KD74" s="66"/>
      <c r="KE74" s="66"/>
      <c r="KG74" s="66"/>
      <c r="KH74" s="66"/>
      <c r="KI74" s="66"/>
      <c r="KJ74" s="66"/>
      <c r="KK74" s="66"/>
      <c r="KL74" s="66"/>
      <c r="KM74" s="66"/>
      <c r="KN74" s="66"/>
      <c r="KO74" s="66"/>
      <c r="KP74" s="66"/>
      <c r="KQ74" s="66"/>
      <c r="KR74" s="66"/>
      <c r="KS74" s="66"/>
      <c r="KV74" s="66"/>
      <c r="KY74" s="66"/>
      <c r="LB74" s="66"/>
      <c r="LE74" s="66"/>
      <c r="LH74" s="66"/>
      <c r="LK74" s="66"/>
      <c r="LT74" s="66"/>
      <c r="LW74" s="66"/>
      <c r="LZ74" s="66"/>
      <c r="MC74" s="66"/>
      <c r="ML74" s="66"/>
      <c r="MR74" s="66"/>
      <c r="MU74" s="66"/>
      <c r="MX74" s="66"/>
      <c r="NA74" s="66"/>
      <c r="NG74" s="66"/>
      <c r="NP74" s="66"/>
      <c r="NR74" s="66"/>
      <c r="NS74" s="66"/>
      <c r="NU74" s="66"/>
      <c r="NX74" s="66"/>
      <c r="OA74" s="66"/>
      <c r="OD74" s="66"/>
      <c r="OG74" s="66"/>
      <c r="OJ74" s="66"/>
      <c r="OL74" s="66"/>
      <c r="ON74" s="66"/>
      <c r="OQ74" s="66"/>
      <c r="OT74" s="66"/>
      <c r="OW74" s="66"/>
      <c r="OZ74" s="66"/>
      <c r="PC74" s="66"/>
      <c r="PF74" s="66"/>
      <c r="PI74" s="66"/>
      <c r="PK74" s="66"/>
      <c r="PN74" s="66"/>
      <c r="PT74" s="66"/>
      <c r="PZ74" s="66"/>
      <c r="QC74" s="66"/>
      <c r="QE74" s="66"/>
      <c r="QG74" s="66"/>
      <c r="QH74" s="66"/>
      <c r="QI74" s="66"/>
      <c r="QJ74" s="66"/>
      <c r="QK74" s="66"/>
      <c r="QL74" s="66"/>
      <c r="RD74" s="66"/>
      <c r="RE74" s="66"/>
      <c r="RH74" s="66"/>
      <c r="RK74" s="66"/>
      <c r="RM74" s="66"/>
      <c r="RO74" s="66"/>
      <c r="RR74" s="66"/>
      <c r="RU74" s="66"/>
      <c r="RX74" s="66"/>
      <c r="SB74" s="66"/>
      <c r="SE74" s="66"/>
      <c r="SH74" s="66"/>
      <c r="SP74" s="66"/>
      <c r="TB74" s="66"/>
      <c r="TC74" s="66"/>
      <c r="TD74" s="66"/>
      <c r="TE74" s="66"/>
      <c r="TF74" s="66"/>
      <c r="TG74" s="66"/>
      <c r="TH74" s="66"/>
      <c r="TI74" s="66"/>
      <c r="TJ74" s="66"/>
      <c r="TK74" s="66"/>
      <c r="TL74" s="66"/>
      <c r="TM74" s="66"/>
      <c r="TN74" s="66"/>
      <c r="TO74" s="66"/>
      <c r="TP74" s="66"/>
      <c r="TQ74" s="66"/>
      <c r="TR74" s="66"/>
      <c r="TS74" s="66"/>
      <c r="TT74" s="66"/>
      <c r="TU74" s="66"/>
      <c r="TV74" s="66"/>
      <c r="TW74" s="66"/>
      <c r="TX74" s="66"/>
      <c r="TY74" s="66"/>
      <c r="TZ74" s="66"/>
      <c r="UA74" s="66"/>
      <c r="UC74" s="66"/>
      <c r="UD74" s="66"/>
      <c r="UE74" s="66"/>
      <c r="UF74" s="66"/>
      <c r="UG74" s="66"/>
      <c r="UH74" s="66"/>
      <c r="UI74" s="66"/>
      <c r="UJ74" s="66"/>
      <c r="UK74" s="66"/>
      <c r="UL74" s="66"/>
      <c r="UM74" s="66"/>
      <c r="UN74" s="66"/>
      <c r="UO74" s="66"/>
      <c r="UR74" s="66"/>
      <c r="UU74" s="66"/>
      <c r="UX74" s="66"/>
      <c r="VA74" s="66"/>
      <c r="VD74" s="66"/>
      <c r="VG74" s="66"/>
      <c r="VP74" s="66"/>
      <c r="VS74" s="66"/>
      <c r="VV74" s="66"/>
      <c r="VY74" s="66"/>
      <c r="WH74" s="66"/>
      <c r="WN74" s="66"/>
      <c r="WQ74" s="66"/>
      <c r="WT74" s="66"/>
      <c r="WW74" s="66"/>
      <c r="XC74" s="66"/>
      <c r="XL74" s="66"/>
      <c r="XN74" s="66"/>
      <c r="XO74" s="66"/>
      <c r="XQ74" s="66"/>
      <c r="XT74" s="66"/>
      <c r="XW74" s="66"/>
      <c r="XZ74" s="66"/>
      <c r="YC74" s="66"/>
      <c r="YF74" s="66"/>
      <c r="YH74" s="66"/>
      <c r="YJ74" s="66"/>
      <c r="YM74" s="66"/>
      <c r="YP74" s="66"/>
      <c r="YS74" s="66"/>
      <c r="YV74" s="66"/>
      <c r="YY74" s="66"/>
      <c r="ZB74" s="66"/>
      <c r="ZE74" s="66"/>
      <c r="ZG74" s="66"/>
      <c r="ZJ74" s="66"/>
      <c r="ZP74" s="66"/>
      <c r="ZV74" s="66"/>
      <c r="ZY74" s="66"/>
      <c r="AAA74" s="66"/>
      <c r="AAC74" s="66"/>
      <c r="AAD74" s="66"/>
      <c r="AAE74" s="66"/>
      <c r="AAF74" s="66"/>
      <c r="AAG74" s="66"/>
      <c r="AAH74" s="66"/>
      <c r="AAZ74" s="66"/>
      <c r="ABA74" s="66"/>
      <c r="ABD74" s="66"/>
      <c r="ABG74" s="66"/>
      <c r="ABI74" s="66"/>
      <c r="ABK74" s="66"/>
      <c r="ABN74" s="66"/>
      <c r="ABQ74" s="66"/>
      <c r="ABT74" s="66"/>
      <c r="ABX74" s="66"/>
      <c r="ACA74" s="66"/>
      <c r="ACD74" s="66"/>
      <c r="ACL74" s="66"/>
      <c r="ACX74" s="66"/>
      <c r="ACY74" s="66"/>
      <c r="ACZ74" s="66"/>
      <c r="ADA74" s="66"/>
      <c r="ADB74" s="66"/>
      <c r="ADC74" s="66"/>
      <c r="ADD74" s="66"/>
      <c r="ADE74" s="66"/>
      <c r="ADF74" s="66"/>
      <c r="ADG74" s="66"/>
      <c r="ADH74" s="66"/>
      <c r="ADI74" s="66"/>
      <c r="ADJ74" s="66"/>
      <c r="ADK74" s="66"/>
      <c r="ADL74" s="66"/>
      <c r="ADM74" s="66"/>
      <c r="ADN74" s="66"/>
      <c r="ADO74" s="66"/>
      <c r="ADP74" s="66"/>
      <c r="ADQ74" s="66"/>
      <c r="ADR74" s="66"/>
      <c r="ADS74" s="66"/>
      <c r="ADT74" s="66"/>
      <c r="ADU74" s="66"/>
      <c r="ADV74" s="66"/>
      <c r="ADW74" s="66"/>
      <c r="ADY74" s="66"/>
      <c r="ADZ74" s="66"/>
      <c r="AEA74" s="66"/>
      <c r="AEB74" s="66"/>
      <c r="AEC74" s="66"/>
      <c r="AED74" s="66"/>
      <c r="AEE74" s="66"/>
      <c r="AEF74" s="66"/>
      <c r="AEG74" s="66"/>
      <c r="AEH74" s="66"/>
      <c r="AEI74" s="66"/>
      <c r="AEJ74" s="66"/>
      <c r="AEK74" s="66"/>
      <c r="AEN74" s="66"/>
      <c r="AEQ74" s="66"/>
      <c r="AET74" s="66"/>
      <c r="AEW74" s="66"/>
      <c r="AEZ74" s="66"/>
      <c r="AFC74" s="66"/>
      <c r="AFL74" s="66"/>
      <c r="AFO74" s="66"/>
      <c r="AFR74" s="66"/>
      <c r="AFU74" s="66"/>
      <c r="AGD74" s="66"/>
      <c r="AGJ74" s="66"/>
      <c r="AGM74" s="66"/>
      <c r="AGP74" s="66"/>
      <c r="AGS74" s="66"/>
      <c r="AGY74" s="66"/>
      <c r="AHH74" s="66"/>
      <c r="AHJ74" s="66"/>
      <c r="AHK74" s="66"/>
      <c r="AHM74" s="66"/>
      <c r="AHP74" s="66"/>
      <c r="AHS74" s="66"/>
      <c r="AHV74" s="66"/>
      <c r="AHY74" s="66"/>
      <c r="AIB74" s="66"/>
      <c r="AID74" s="66"/>
      <c r="AIF74" s="66"/>
      <c r="AII74" s="66"/>
      <c r="AIL74" s="66"/>
      <c r="AIO74" s="66"/>
      <c r="AIR74" s="66"/>
      <c r="AIU74" s="66"/>
      <c r="AIX74" s="66"/>
      <c r="AJA74" s="66"/>
      <c r="AJC74" s="66"/>
      <c r="AJF74" s="66"/>
      <c r="AJL74" s="66"/>
      <c r="AJR74" s="66"/>
      <c r="AJU74" s="66"/>
      <c r="AJW74" s="66"/>
      <c r="AJY74" s="66"/>
      <c r="AJZ74" s="66"/>
      <c r="AKA74" s="66"/>
      <c r="AKB74" s="66"/>
      <c r="AKC74" s="66"/>
      <c r="AKD74" s="66"/>
      <c r="AKV74" s="66"/>
      <c r="AKW74" s="66"/>
      <c r="AKZ74" s="66"/>
      <c r="ALC74" s="66"/>
      <c r="ALE74" s="66"/>
      <c r="ALG74" s="66"/>
      <c r="ALJ74" s="66"/>
      <c r="ALM74" s="66"/>
      <c r="ALP74" s="66"/>
      <c r="ALT74" s="66"/>
      <c r="ALW74" s="66"/>
      <c r="ALZ74" s="66"/>
      <c r="AMH74" s="66"/>
      <c r="AMT74" s="66"/>
      <c r="AMU74" s="66"/>
      <c r="AMV74" s="66"/>
      <c r="AMW74" s="66"/>
      <c r="AMX74" s="66"/>
      <c r="AMY74" s="66"/>
      <c r="AMZ74" s="66"/>
      <c r="ANA74" s="66"/>
      <c r="ANB74" s="66"/>
      <c r="ANC74" s="66"/>
      <c r="AND74" s="66"/>
      <c r="ANE74" s="66"/>
      <c r="ANF74" s="66"/>
      <c r="ANG74" s="66"/>
      <c r="ANH74" s="66"/>
      <c r="ANI74" s="66"/>
      <c r="ANJ74" s="66"/>
      <c r="ANK74" s="66"/>
      <c r="ANL74" s="66"/>
      <c r="ANM74" s="66"/>
      <c r="ANN74" s="66"/>
      <c r="ANO74" s="66"/>
      <c r="ANP74" s="66"/>
      <c r="ANQ74" s="66"/>
      <c r="ANR74" s="66"/>
      <c r="ANS74" s="66"/>
      <c r="ANU74" s="66"/>
      <c r="ANV74" s="66"/>
      <c r="ANW74" s="66"/>
      <c r="ANX74" s="66"/>
      <c r="ANY74" s="66"/>
      <c r="ANZ74" s="66"/>
      <c r="AOA74" s="66"/>
      <c r="AOB74" s="66"/>
      <c r="AOC74" s="66"/>
      <c r="AOD74" s="66"/>
      <c r="AOE74" s="66"/>
      <c r="AOF74" s="66"/>
      <c r="AOG74" s="66"/>
      <c r="AOJ74" s="66"/>
      <c r="AOM74" s="66"/>
      <c r="AOP74" s="66"/>
      <c r="AOS74" s="66"/>
      <c r="AOV74" s="66"/>
      <c r="AOY74" s="66"/>
      <c r="APH74" s="66"/>
      <c r="APK74" s="66"/>
      <c r="APN74" s="66"/>
      <c r="APQ74" s="66"/>
      <c r="APZ74" s="66"/>
      <c r="AQF74" s="66"/>
      <c r="AQI74" s="66"/>
      <c r="AQL74" s="66"/>
      <c r="AQO74" s="66"/>
      <c r="AQU74" s="66"/>
      <c r="ARD74" s="66"/>
      <c r="ARF74" s="66"/>
      <c r="ARG74" s="66"/>
      <c r="ARI74" s="66"/>
      <c r="ARL74" s="66"/>
      <c r="ARO74" s="66"/>
      <c r="ARR74" s="66"/>
      <c r="ARU74" s="66"/>
      <c r="ARX74" s="66"/>
      <c r="ARZ74" s="66"/>
      <c r="ASB74" s="66"/>
      <c r="ASE74" s="66"/>
      <c r="ASH74" s="66"/>
      <c r="ASK74" s="66"/>
      <c r="ASN74" s="66"/>
      <c r="ASQ74" s="66"/>
      <c r="AST74" s="66"/>
      <c r="ASW74" s="66"/>
      <c r="ASY74" s="66"/>
      <c r="ATB74" s="66"/>
      <c r="ATH74" s="66"/>
      <c r="ATN74" s="66"/>
      <c r="ATQ74" s="66"/>
      <c r="ATS74" s="66"/>
      <c r="ATU74" s="66"/>
      <c r="ATV74" s="66"/>
      <c r="ATW74" s="66"/>
      <c r="ATX74" s="66"/>
      <c r="ATY74" s="66"/>
      <c r="ATZ74" s="66"/>
      <c r="AUR74" s="66"/>
      <c r="AUS74" s="66"/>
      <c r="AUV74" s="66"/>
      <c r="AUY74" s="66"/>
      <c r="AVA74" s="66"/>
      <c r="AVC74" s="66"/>
      <c r="AVF74" s="66"/>
      <c r="AVI74" s="66"/>
      <c r="AVL74" s="66"/>
      <c r="AVP74" s="66"/>
      <c r="AVS74" s="66"/>
      <c r="AVV74" s="66"/>
      <c r="AWD74" s="66"/>
      <c r="AWP74" s="66"/>
      <c r="AWQ74" s="66"/>
      <c r="AWR74" s="66"/>
      <c r="AWS74" s="66"/>
      <c r="AWT74" s="66"/>
      <c r="AWU74" s="66"/>
      <c r="AWV74" s="66"/>
      <c r="AWW74" s="66"/>
      <c r="AWX74" s="66"/>
      <c r="AWY74" s="66"/>
      <c r="AWZ74" s="66"/>
      <c r="AXA74" s="66"/>
      <c r="AXB74" s="66"/>
      <c r="AXC74" s="66"/>
      <c r="AXD74" s="66"/>
      <c r="AXE74" s="66"/>
      <c r="AXF74" s="66"/>
      <c r="AXG74" s="66"/>
      <c r="AXH74" s="66"/>
      <c r="AXI74" s="66"/>
      <c r="AXJ74" s="66"/>
      <c r="AXK74" s="66"/>
      <c r="AXL74" s="66"/>
      <c r="AXM74" s="66"/>
      <c r="AXN74" s="66"/>
      <c r="AXO74" s="66"/>
      <c r="AXQ74" s="66"/>
      <c r="AXR74" s="66"/>
      <c r="AXS74" s="66"/>
      <c r="AXT74" s="66"/>
      <c r="AXU74" s="66"/>
      <c r="AXV74" s="66"/>
      <c r="AXW74" s="66"/>
      <c r="AXX74" s="66"/>
      <c r="AXY74" s="66"/>
      <c r="AXZ74" s="66"/>
      <c r="AYA74" s="66"/>
      <c r="AYB74" s="66"/>
      <c r="AYC74" s="66"/>
      <c r="AYF74" s="66"/>
      <c r="AYI74" s="66"/>
      <c r="AYL74" s="66"/>
      <c r="AYO74" s="66"/>
      <c r="AYR74" s="66"/>
      <c r="AYU74" s="66"/>
      <c r="AZD74" s="66"/>
      <c r="AZG74" s="66"/>
      <c r="AZJ74" s="66"/>
      <c r="AZM74" s="66"/>
      <c r="AZV74" s="66"/>
      <c r="BAB74" s="66"/>
      <c r="BAE74" s="66"/>
      <c r="BAH74" s="66"/>
      <c r="BAK74" s="66"/>
      <c r="BAQ74" s="66"/>
      <c r="BAZ74" s="66"/>
      <c r="BBB74" s="66"/>
      <c r="BBC74" s="66"/>
      <c r="BBE74" s="66"/>
      <c r="BBH74" s="66"/>
      <c r="BBK74" s="66"/>
      <c r="BBN74" s="66"/>
      <c r="BBQ74" s="66"/>
      <c r="BBT74" s="66"/>
      <c r="BBV74" s="66"/>
      <c r="BBX74" s="66"/>
      <c r="BCA74" s="66"/>
      <c r="BCD74" s="66"/>
      <c r="BCG74" s="66"/>
      <c r="BCJ74" s="66"/>
      <c r="BCM74" s="66"/>
      <c r="BCP74" s="66"/>
      <c r="BCS74" s="66"/>
      <c r="BCU74" s="66"/>
      <c r="BCX74" s="66"/>
      <c r="BDD74" s="66"/>
      <c r="BDJ74" s="66"/>
      <c r="BDM74" s="66"/>
      <c r="BDO74" s="66"/>
      <c r="BDQ74" s="66"/>
      <c r="BDR74" s="66"/>
      <c r="BDS74" s="66"/>
      <c r="BDT74" s="66"/>
      <c r="BDU74" s="66"/>
      <c r="BDV74" s="66"/>
      <c r="BEN74" s="66"/>
      <c r="BEO74" s="66"/>
      <c r="BER74" s="66"/>
      <c r="BEU74" s="66"/>
      <c r="BEW74" s="66"/>
      <c r="BEY74" s="66"/>
      <c r="BFB74" s="66"/>
      <c r="BFE74" s="66"/>
      <c r="BFH74" s="66"/>
      <c r="BFL74" s="66"/>
      <c r="BFO74" s="66"/>
      <c r="BFR74" s="66"/>
      <c r="BFZ74" s="66"/>
      <c r="BGL74" s="66"/>
      <c r="BGM74" s="66"/>
      <c r="BGN74" s="66"/>
      <c r="BGO74" s="66"/>
      <c r="BGP74" s="66"/>
      <c r="BGQ74" s="66"/>
      <c r="BGR74" s="66"/>
      <c r="BGS74" s="66"/>
      <c r="BGT74" s="66"/>
      <c r="BGU74" s="66"/>
      <c r="BGV74" s="66"/>
      <c r="BGW74" s="66"/>
      <c r="BGX74" s="66"/>
      <c r="BGY74" s="66"/>
      <c r="BGZ74" s="66"/>
      <c r="BHA74" s="66"/>
      <c r="BHB74" s="66"/>
      <c r="BHC74" s="66"/>
      <c r="BHD74" s="66"/>
      <c r="BHE74" s="66"/>
      <c r="BHF74" s="66"/>
      <c r="BHG74" s="66"/>
      <c r="BHH74" s="66"/>
      <c r="BHI74" s="66"/>
      <c r="BHJ74" s="66"/>
      <c r="BHK74" s="66"/>
      <c r="BHM74" s="66"/>
      <c r="BHN74" s="66"/>
      <c r="BHO74" s="66"/>
      <c r="BHP74" s="66"/>
      <c r="BHQ74" s="66"/>
      <c r="BHR74" s="66"/>
      <c r="BHS74" s="66"/>
      <c r="BHT74" s="66"/>
      <c r="BHU74" s="66"/>
      <c r="BHV74" s="66"/>
      <c r="BHW74" s="66"/>
      <c r="BHX74" s="66"/>
      <c r="BHY74" s="66"/>
      <c r="BIB74" s="66"/>
      <c r="BIE74" s="66"/>
      <c r="BIH74" s="66"/>
      <c r="BIK74" s="66"/>
      <c r="BIN74" s="66"/>
      <c r="BIQ74" s="66"/>
      <c r="BIZ74" s="66"/>
      <c r="BJC74" s="66"/>
      <c r="BJF74" s="66"/>
      <c r="BJI74" s="66"/>
      <c r="BJR74" s="66"/>
      <c r="BJX74" s="66"/>
      <c r="BKA74" s="66"/>
      <c r="BKD74" s="66"/>
      <c r="BKG74" s="66"/>
      <c r="BKM74" s="66"/>
      <c r="BKV74" s="66"/>
      <c r="BKX74" s="66"/>
      <c r="BKY74" s="66"/>
      <c r="BLA74" s="66"/>
      <c r="BLD74" s="66"/>
      <c r="BLG74" s="66"/>
      <c r="BLJ74" s="66"/>
      <c r="BLM74" s="66"/>
      <c r="BLP74" s="66"/>
      <c r="BLR74" s="66"/>
      <c r="BLT74" s="66"/>
      <c r="BLW74" s="66"/>
      <c r="BLZ74" s="66"/>
      <c r="BMC74" s="66"/>
      <c r="BMF74" s="66"/>
      <c r="BMI74" s="66"/>
      <c r="BML74" s="66"/>
      <c r="BMO74" s="66"/>
      <c r="BMQ74" s="66"/>
      <c r="BMT74" s="66"/>
      <c r="BMZ74" s="66"/>
      <c r="BNF74" s="66"/>
      <c r="BNI74" s="66"/>
      <c r="BNK74" s="66"/>
      <c r="BNM74" s="66"/>
      <c r="BNN74" s="66"/>
      <c r="BNO74" s="66"/>
      <c r="BNP74" s="66"/>
      <c r="BNQ74" s="66"/>
      <c r="BNR74" s="66"/>
      <c r="BOJ74" s="66"/>
      <c r="BOK74" s="66"/>
      <c r="BON74" s="66"/>
      <c r="BOQ74" s="66"/>
      <c r="BOS74" s="66"/>
      <c r="BOU74" s="66"/>
      <c r="BOX74" s="66"/>
      <c r="BPA74" s="66"/>
      <c r="BPD74" s="66"/>
      <c r="BPH74" s="66"/>
      <c r="BPK74" s="66"/>
      <c r="BPN74" s="66"/>
      <c r="BPV74" s="66"/>
      <c r="BQH74" s="66"/>
      <c r="BQI74" s="66"/>
      <c r="BQJ74" s="66"/>
      <c r="BQK74" s="66"/>
      <c r="BQL74" s="66"/>
      <c r="BQM74" s="66"/>
      <c r="BQN74" s="66"/>
      <c r="BQO74" s="66"/>
      <c r="BQP74" s="66"/>
      <c r="BQQ74" s="66"/>
      <c r="BQR74" s="66"/>
      <c r="BQS74" s="66"/>
      <c r="BQT74" s="66"/>
      <c r="BQU74" s="66"/>
      <c r="BQV74" s="66"/>
      <c r="BQW74" s="66"/>
      <c r="BQX74" s="66"/>
      <c r="BQY74" s="66"/>
      <c r="BQZ74" s="66"/>
      <c r="BRA74" s="66"/>
      <c r="BRB74" s="66"/>
      <c r="BRC74" s="66"/>
      <c r="BRD74" s="66"/>
      <c r="BRE74" s="66"/>
      <c r="BRF74" s="66"/>
      <c r="BRG74" s="66"/>
      <c r="BRI74" s="66"/>
      <c r="BRJ74" s="66"/>
      <c r="BRK74" s="66"/>
      <c r="BRL74" s="66"/>
      <c r="BRM74" s="66"/>
      <c r="BRN74" s="66"/>
      <c r="BRO74" s="66"/>
      <c r="BRP74" s="66"/>
      <c r="BRQ74" s="66"/>
      <c r="BRR74" s="66"/>
      <c r="BRS74" s="66"/>
      <c r="BRT74" s="66"/>
      <c r="BRU74" s="66"/>
      <c r="BRX74" s="66"/>
      <c r="BSA74" s="66"/>
      <c r="BSD74" s="66"/>
      <c r="BSG74" s="66"/>
      <c r="BSJ74" s="66"/>
      <c r="BSM74" s="66"/>
      <c r="BSV74" s="66"/>
      <c r="BSY74" s="66"/>
      <c r="BTB74" s="66"/>
      <c r="BTE74" s="66"/>
      <c r="BTN74" s="66"/>
      <c r="BTT74" s="66"/>
      <c r="BTW74" s="66"/>
      <c r="BTZ74" s="66"/>
      <c r="BUC74" s="66"/>
      <c r="BUI74" s="66"/>
      <c r="BUR74" s="66"/>
      <c r="BUT74" s="66"/>
      <c r="BUU74" s="66"/>
      <c r="BUW74" s="66"/>
      <c r="BUZ74" s="66"/>
      <c r="BVC74" s="66"/>
      <c r="BVF74" s="66"/>
      <c r="BVI74" s="66"/>
      <c r="BVL74" s="66"/>
      <c r="BVN74" s="66"/>
      <c r="BVP74" s="66"/>
      <c r="BVS74" s="66"/>
      <c r="BVV74" s="66"/>
      <c r="BVY74" s="66"/>
      <c r="BWB74" s="66"/>
      <c r="BWE74" s="66"/>
      <c r="BWH74" s="66"/>
      <c r="BWK74" s="66"/>
      <c r="BWM74" s="66"/>
      <c r="BWP74" s="66"/>
      <c r="BWV74" s="66"/>
      <c r="BXB74" s="66"/>
      <c r="BXE74" s="66"/>
      <c r="BXG74" s="66"/>
      <c r="BXI74" s="66"/>
      <c r="BXJ74" s="66"/>
      <c r="BXK74" s="66"/>
      <c r="BXL74" s="66"/>
      <c r="BXM74" s="66"/>
      <c r="BXN74" s="66"/>
      <c r="BYF74" s="66"/>
      <c r="BYG74" s="66"/>
      <c r="BYJ74" s="66"/>
      <c r="BYM74" s="66"/>
      <c r="BYO74" s="66"/>
      <c r="BYQ74" s="66"/>
      <c r="BYT74" s="66"/>
      <c r="BYW74" s="66"/>
      <c r="BYZ74" s="66"/>
      <c r="BZD74" s="66"/>
      <c r="BZG74" s="66"/>
      <c r="BZJ74" s="66"/>
      <c r="BZR74" s="66"/>
      <c r="CAD74" s="66"/>
      <c r="CAE74" s="66"/>
      <c r="CAF74" s="66"/>
      <c r="CAG74" s="66"/>
      <c r="CAH74" s="66"/>
      <c r="CAI74" s="66"/>
      <c r="CAJ74" s="66"/>
      <c r="CAK74" s="66"/>
      <c r="CAL74" s="66"/>
      <c r="CAM74" s="66"/>
      <c r="CAN74" s="66"/>
      <c r="CAO74" s="66"/>
      <c r="CAP74" s="66"/>
      <c r="CAQ74" s="66"/>
      <c r="CAR74" s="66"/>
      <c r="CAS74" s="66"/>
      <c r="CAT74" s="66"/>
      <c r="CAU74" s="66"/>
      <c r="CAV74" s="66"/>
      <c r="CAW74" s="66"/>
      <c r="CAX74" s="66"/>
      <c r="CAY74" s="66"/>
      <c r="CAZ74" s="66"/>
      <c r="CBA74" s="66"/>
      <c r="CBB74" s="66"/>
      <c r="CBC74" s="66"/>
      <c r="CBE74" s="66"/>
      <c r="CBF74" s="66"/>
      <c r="CBG74" s="66"/>
      <c r="CBH74" s="66"/>
      <c r="CBI74" s="66"/>
      <c r="CBJ74" s="66"/>
      <c r="CBK74" s="66"/>
      <c r="CBL74" s="66"/>
      <c r="CBM74" s="66"/>
      <c r="CBN74" s="66"/>
      <c r="CBO74" s="66"/>
      <c r="CBP74" s="66"/>
      <c r="CBQ74" s="66"/>
      <c r="CBT74" s="66"/>
      <c r="CBW74" s="66"/>
      <c r="CBZ74" s="66"/>
      <c r="CCC74" s="66"/>
      <c r="CCF74" s="66"/>
      <c r="CCI74" s="66"/>
      <c r="CCR74" s="66"/>
      <c r="CCU74" s="66"/>
      <c r="CCX74" s="66"/>
      <c r="CDA74" s="66"/>
      <c r="CDJ74" s="66"/>
      <c r="CDP74" s="66"/>
      <c r="CDS74" s="66"/>
      <c r="CDV74" s="66"/>
      <c r="CDY74" s="66"/>
      <c r="CEE74" s="66"/>
      <c r="CEN74" s="66"/>
      <c r="CEP74" s="66"/>
      <c r="CEQ74" s="66"/>
      <c r="CES74" s="66"/>
      <c r="CEV74" s="66"/>
      <c r="CEY74" s="66"/>
      <c r="CFB74" s="66"/>
      <c r="CFE74" s="66"/>
      <c r="CFH74" s="66"/>
      <c r="CFJ74" s="66"/>
      <c r="CFL74" s="66"/>
      <c r="CFO74" s="66"/>
      <c r="CFR74" s="66"/>
      <c r="CFU74" s="66"/>
      <c r="CFX74" s="66"/>
      <c r="CGA74" s="66"/>
      <c r="CGD74" s="66"/>
      <c r="CGG74" s="66"/>
      <c r="CGI74" s="66"/>
      <c r="CGL74" s="66"/>
      <c r="CGR74" s="66"/>
      <c r="CGX74" s="66"/>
      <c r="CHA74" s="66"/>
      <c r="CHC74" s="66"/>
      <c r="CHE74" s="66"/>
      <c r="CHF74" s="66"/>
      <c r="CHG74" s="66"/>
      <c r="CHH74" s="66"/>
      <c r="CHI74" s="66"/>
      <c r="CHJ74" s="66"/>
      <c r="CIB74" s="66"/>
      <c r="CIC74" s="66"/>
      <c r="CIF74" s="66"/>
      <c r="CII74" s="66"/>
      <c r="CIK74" s="66"/>
      <c r="CIM74" s="66"/>
      <c r="CIP74" s="66"/>
      <c r="CIS74" s="66"/>
      <c r="CIV74" s="66"/>
      <c r="CIZ74" s="66"/>
      <c r="CJC74" s="66"/>
      <c r="CJF74" s="66"/>
      <c r="CJN74" s="66"/>
      <c r="CJZ74" s="66"/>
      <c r="CKA74" s="66"/>
      <c r="CKB74" s="66"/>
      <c r="CKC74" s="66"/>
      <c r="CKD74" s="66"/>
      <c r="CKE74" s="66"/>
      <c r="CKF74" s="66"/>
      <c r="CKG74" s="66"/>
      <c r="CKH74" s="66"/>
      <c r="CKI74" s="66"/>
      <c r="CKJ74" s="66"/>
      <c r="CKK74" s="66"/>
      <c r="CKL74" s="66"/>
      <c r="CKM74" s="66"/>
      <c r="CKN74" s="66"/>
      <c r="CKO74" s="66"/>
      <c r="CKP74" s="66"/>
      <c r="CKQ74" s="66"/>
      <c r="CKR74" s="66"/>
      <c r="CKS74" s="66"/>
      <c r="CKT74" s="66"/>
      <c r="CKU74" s="66"/>
      <c r="CKV74" s="66"/>
      <c r="CKW74" s="66"/>
      <c r="CKX74" s="66"/>
      <c r="CKY74" s="66"/>
      <c r="CLA74" s="66"/>
      <c r="CLB74" s="66"/>
      <c r="CLC74" s="66"/>
      <c r="CLD74" s="66"/>
      <c r="CLE74" s="66"/>
      <c r="CLF74" s="66"/>
      <c r="CLG74" s="66"/>
      <c r="CLH74" s="66"/>
      <c r="CLI74" s="66"/>
      <c r="CLJ74" s="66"/>
      <c r="CLK74" s="66"/>
      <c r="CLL74" s="66"/>
      <c r="CLM74" s="66"/>
      <c r="CLP74" s="66"/>
      <c r="CLS74" s="66"/>
      <c r="CLV74" s="66"/>
      <c r="CLY74" s="66"/>
      <c r="CMB74" s="66"/>
      <c r="CME74" s="66"/>
      <c r="CMN74" s="66"/>
      <c r="CMQ74" s="66"/>
      <c r="CMT74" s="66"/>
      <c r="CMW74" s="66"/>
      <c r="CNF74" s="66"/>
      <c r="CNL74" s="66"/>
      <c r="CNO74" s="66"/>
      <c r="CNR74" s="66"/>
      <c r="CNU74" s="66"/>
      <c r="COA74" s="66"/>
      <c r="COJ74" s="66"/>
      <c r="COL74" s="66"/>
      <c r="COM74" s="66"/>
      <c r="COO74" s="66"/>
      <c r="COR74" s="66"/>
      <c r="COU74" s="66"/>
      <c r="COX74" s="66"/>
      <c r="CPA74" s="66"/>
      <c r="CPD74" s="66"/>
      <c r="CPF74" s="66"/>
      <c r="CPH74" s="66"/>
      <c r="CPK74" s="66"/>
      <c r="CPN74" s="66"/>
      <c r="CPQ74" s="66"/>
      <c r="CPT74" s="66"/>
      <c r="CPW74" s="66"/>
      <c r="CPZ74" s="66"/>
      <c r="CQC74" s="66"/>
      <c r="CQE74" s="66"/>
      <c r="CQH74" s="66"/>
      <c r="CQN74" s="66"/>
      <c r="CQT74" s="66"/>
      <c r="CQW74" s="66"/>
      <c r="CQY74" s="66"/>
      <c r="CRA74" s="66"/>
      <c r="CRB74" s="66"/>
      <c r="CRC74" s="66"/>
      <c r="CRD74" s="66"/>
      <c r="CRE74" s="66"/>
      <c r="CRF74" s="66"/>
      <c r="CRX74" s="66"/>
      <c r="CRY74" s="66"/>
      <c r="CSB74" s="66"/>
      <c r="CSE74" s="66"/>
      <c r="CSG74" s="66"/>
      <c r="CSI74" s="66"/>
      <c r="CSL74" s="66"/>
      <c r="CSO74" s="66"/>
      <c r="CSR74" s="66"/>
      <c r="CSV74" s="66"/>
      <c r="CSY74" s="66"/>
      <c r="CTB74" s="66"/>
      <c r="CTJ74" s="66"/>
      <c r="CTV74" s="66"/>
      <c r="CTW74" s="66"/>
      <c r="CTX74" s="66"/>
      <c r="CTY74" s="66"/>
      <c r="CTZ74" s="66"/>
      <c r="CUA74" s="66"/>
      <c r="CUB74" s="66"/>
      <c r="CUC74" s="66"/>
      <c r="CUD74" s="66"/>
      <c r="CUE74" s="66"/>
      <c r="CUF74" s="66"/>
      <c r="CUG74" s="66"/>
      <c r="CUH74" s="66"/>
      <c r="CUI74" s="66"/>
      <c r="CUJ74" s="66"/>
      <c r="CUK74" s="66"/>
      <c r="CUL74" s="66"/>
      <c r="CUM74" s="66"/>
      <c r="CUN74" s="66"/>
      <c r="CUO74" s="66"/>
      <c r="CUP74" s="66"/>
      <c r="CUQ74" s="66"/>
      <c r="CUR74" s="66"/>
      <c r="CUS74" s="66"/>
      <c r="CUT74" s="66"/>
      <c r="CUU74" s="66"/>
      <c r="CUW74" s="66"/>
      <c r="CUX74" s="66"/>
      <c r="CUY74" s="66"/>
      <c r="CUZ74" s="66"/>
      <c r="CVA74" s="66"/>
      <c r="CVB74" s="66"/>
      <c r="CVC74" s="66"/>
      <c r="CVD74" s="66"/>
      <c r="CVE74" s="66"/>
      <c r="CVF74" s="66"/>
      <c r="CVG74" s="66"/>
      <c r="CVH74" s="66"/>
      <c r="CVI74" s="66"/>
      <c r="CVL74" s="66"/>
      <c r="CVO74" s="66"/>
      <c r="CVR74" s="66"/>
      <c r="CVU74" s="66"/>
      <c r="CVX74" s="66"/>
      <c r="CWA74" s="66"/>
      <c r="CWJ74" s="66"/>
      <c r="CWM74" s="66"/>
      <c r="CWP74" s="66"/>
      <c r="CWS74" s="66"/>
      <c r="CXB74" s="66"/>
      <c r="CXH74" s="66"/>
      <c r="CXK74" s="66"/>
      <c r="CXN74" s="66"/>
      <c r="CXQ74" s="66"/>
      <c r="CXW74" s="66"/>
      <c r="CYF74" s="66"/>
      <c r="CYH74" s="66"/>
      <c r="CYI74" s="66"/>
      <c r="CYK74" s="66"/>
      <c r="CYN74" s="66"/>
      <c r="CYQ74" s="66"/>
      <c r="CYT74" s="66"/>
      <c r="CYW74" s="66"/>
      <c r="CYZ74" s="66"/>
      <c r="CZB74" s="66"/>
      <c r="CZD74" s="66"/>
      <c r="CZG74" s="66"/>
      <c r="CZJ74" s="66"/>
      <c r="CZM74" s="66"/>
      <c r="CZP74" s="66"/>
      <c r="CZS74" s="66"/>
      <c r="CZV74" s="66"/>
      <c r="CZY74" s="66"/>
      <c r="DAA74" s="66"/>
      <c r="DAD74" s="66"/>
      <c r="DAJ74" s="66"/>
      <c r="DAP74" s="66"/>
      <c r="DAS74" s="66"/>
      <c r="DAU74" s="66"/>
      <c r="DAW74" s="66"/>
      <c r="DAX74" s="66"/>
      <c r="DAY74" s="66"/>
      <c r="DAZ74" s="66"/>
      <c r="DBA74" s="66"/>
      <c r="DBB74" s="66"/>
      <c r="DBT74" s="66"/>
      <c r="DBU74" s="66"/>
      <c r="DBX74" s="66"/>
      <c r="DCA74" s="66"/>
      <c r="DCC74" s="66"/>
      <c r="DCE74" s="66"/>
      <c r="DCH74" s="66"/>
      <c r="DCK74" s="66"/>
      <c r="DCN74" s="66"/>
      <c r="DCR74" s="66"/>
      <c r="DCU74" s="66"/>
      <c r="DCX74" s="66"/>
      <c r="DDF74" s="66"/>
      <c r="DDR74" s="66"/>
      <c r="DDS74" s="66"/>
      <c r="DDT74" s="66"/>
      <c r="DDU74" s="66"/>
      <c r="DDV74" s="66"/>
      <c r="DDW74" s="66"/>
      <c r="DDX74" s="66"/>
      <c r="DDY74" s="66"/>
      <c r="DDZ74" s="66"/>
      <c r="DEA74" s="66"/>
      <c r="DEB74" s="66"/>
      <c r="DEC74" s="66"/>
      <c r="DED74" s="66"/>
      <c r="DEE74" s="66"/>
      <c r="DEF74" s="66"/>
      <c r="DEG74" s="66"/>
      <c r="DEH74" s="66"/>
      <c r="DEI74" s="66"/>
      <c r="DEJ74" s="66"/>
      <c r="DEK74" s="66"/>
      <c r="DEL74" s="66"/>
      <c r="DEM74" s="66"/>
      <c r="DEN74" s="66"/>
      <c r="DEO74" s="66"/>
      <c r="DEP74" s="66"/>
      <c r="DEQ74" s="66"/>
      <c r="DES74" s="66"/>
      <c r="DET74" s="66"/>
      <c r="DEU74" s="66"/>
      <c r="DEV74" s="66"/>
      <c r="DEW74" s="66"/>
      <c r="DEX74" s="66"/>
      <c r="DEY74" s="66"/>
      <c r="DEZ74" s="66"/>
      <c r="DFA74" s="66"/>
      <c r="DFB74" s="66"/>
      <c r="DFC74" s="66"/>
      <c r="DFD74" s="66"/>
      <c r="DFE74" s="66"/>
      <c r="DFH74" s="66"/>
      <c r="DFK74" s="66"/>
      <c r="DFN74" s="66"/>
      <c r="DFQ74" s="66"/>
      <c r="DFT74" s="66"/>
      <c r="DFW74" s="66"/>
      <c r="DGF74" s="66"/>
      <c r="DGI74" s="66"/>
      <c r="DGL74" s="66"/>
      <c r="DGO74" s="66"/>
      <c r="DGX74" s="66"/>
      <c r="DHD74" s="66"/>
      <c r="DHG74" s="66"/>
      <c r="DHJ74" s="66"/>
      <c r="DHM74" s="66"/>
      <c r="DHS74" s="66"/>
      <c r="DIB74" s="66"/>
      <c r="DID74" s="66"/>
      <c r="DIE74" s="66"/>
      <c r="DIG74" s="66"/>
      <c r="DIJ74" s="66"/>
      <c r="DIM74" s="66"/>
      <c r="DIP74" s="66"/>
      <c r="DIS74" s="66"/>
      <c r="DIV74" s="66"/>
      <c r="DIX74" s="66"/>
      <c r="DIZ74" s="66"/>
      <c r="DJC74" s="66"/>
      <c r="DJF74" s="66"/>
      <c r="DJI74" s="66"/>
      <c r="DJL74" s="66"/>
      <c r="DJO74" s="66"/>
      <c r="DJR74" s="66"/>
      <c r="DJU74" s="66"/>
      <c r="DJW74" s="66"/>
      <c r="DJZ74" s="66"/>
      <c r="DKF74" s="66"/>
      <c r="DKL74" s="66"/>
      <c r="DKO74" s="66"/>
      <c r="DKQ74" s="66"/>
      <c r="DKS74" s="66"/>
      <c r="DKT74" s="66"/>
      <c r="DKU74" s="66"/>
      <c r="DKV74" s="66"/>
      <c r="DKW74" s="66"/>
      <c r="DKX74" s="66"/>
      <c r="DLP74" s="66"/>
      <c r="DLQ74" s="66"/>
      <c r="DLT74" s="66"/>
      <c r="DLW74" s="66"/>
      <c r="DLY74" s="66"/>
      <c r="DMA74" s="66"/>
      <c r="DMD74" s="66"/>
      <c r="DMG74" s="66"/>
      <c r="DMJ74" s="66"/>
      <c r="DMN74" s="66"/>
      <c r="DMQ74" s="66"/>
      <c r="DMT74" s="66"/>
      <c r="DNB74" s="66"/>
      <c r="DNN74" s="66"/>
      <c r="DNO74" s="66"/>
      <c r="DNP74" s="66"/>
      <c r="DNQ74" s="66"/>
      <c r="DNR74" s="66"/>
      <c r="DNS74" s="66"/>
      <c r="DNT74" s="66"/>
      <c r="DNU74" s="66"/>
      <c r="DNV74" s="66"/>
      <c r="DNW74" s="66"/>
      <c r="DNX74" s="66"/>
      <c r="DNY74" s="66"/>
      <c r="DNZ74" s="66"/>
      <c r="DOA74" s="66"/>
      <c r="DOB74" s="66"/>
      <c r="DOC74" s="66"/>
      <c r="DOD74" s="66"/>
      <c r="DOE74" s="66"/>
      <c r="DOF74" s="66"/>
      <c r="DOG74" s="66"/>
      <c r="DOH74" s="66"/>
      <c r="DOI74" s="66"/>
      <c r="DOJ74" s="66"/>
      <c r="DOK74" s="66"/>
      <c r="DOL74" s="66"/>
      <c r="DOM74" s="66"/>
      <c r="DOO74" s="66"/>
      <c r="DOP74" s="66"/>
      <c r="DOQ74" s="66"/>
      <c r="DOR74" s="66"/>
      <c r="DOS74" s="66"/>
      <c r="DOT74" s="66"/>
      <c r="DOU74" s="66"/>
      <c r="DOV74" s="66"/>
      <c r="DOW74" s="66"/>
      <c r="DOX74" s="66"/>
      <c r="DOY74" s="66"/>
      <c r="DOZ74" s="66"/>
      <c r="DPA74" s="66"/>
      <c r="DPD74" s="66"/>
      <c r="DPG74" s="66"/>
      <c r="DPJ74" s="66"/>
      <c r="DPM74" s="66"/>
      <c r="DPP74" s="66"/>
      <c r="DPS74" s="66"/>
      <c r="DQB74" s="66"/>
      <c r="DQE74" s="66"/>
      <c r="DQH74" s="66"/>
      <c r="DQK74" s="66"/>
      <c r="DQT74" s="66"/>
      <c r="DQZ74" s="66"/>
      <c r="DRC74" s="66"/>
      <c r="DRF74" s="66"/>
      <c r="DRI74" s="66"/>
      <c r="DRO74" s="66"/>
      <c r="DRX74" s="66"/>
      <c r="DRZ74" s="66"/>
      <c r="DSA74" s="66"/>
      <c r="DSC74" s="66"/>
      <c r="DSF74" s="66"/>
      <c r="DSI74" s="66"/>
      <c r="DSL74" s="66"/>
      <c r="DSO74" s="66"/>
      <c r="DSR74" s="66"/>
      <c r="DST74" s="66"/>
      <c r="DSV74" s="66"/>
      <c r="DSY74" s="66"/>
      <c r="DTB74" s="66"/>
      <c r="DTE74" s="66"/>
      <c r="DTH74" s="66"/>
      <c r="DTK74" s="66"/>
      <c r="DTN74" s="66"/>
      <c r="DTQ74" s="66"/>
      <c r="DTS74" s="66"/>
      <c r="DTV74" s="66"/>
      <c r="DUB74" s="66"/>
      <c r="DUH74" s="66"/>
      <c r="DUK74" s="66"/>
      <c r="DUM74" s="66"/>
      <c r="DUO74" s="66"/>
      <c r="DUP74" s="66"/>
      <c r="DUQ74" s="66"/>
      <c r="DUR74" s="66"/>
      <c r="DUS74" s="66"/>
      <c r="DUT74" s="66"/>
      <c r="DVL74" s="66"/>
      <c r="DVM74" s="66"/>
      <c r="DVP74" s="66"/>
      <c r="DVS74" s="66"/>
      <c r="DVU74" s="66"/>
      <c r="DVW74" s="66"/>
      <c r="DVZ74" s="66"/>
      <c r="DWC74" s="66"/>
      <c r="DWF74" s="66"/>
      <c r="DWJ74" s="66"/>
      <c r="DWM74" s="66"/>
      <c r="DWP74" s="66"/>
      <c r="DWX74" s="66"/>
      <c r="DXJ74" s="66"/>
      <c r="DXK74" s="66"/>
      <c r="DXL74" s="66"/>
      <c r="DXM74" s="66"/>
      <c r="DXN74" s="66"/>
      <c r="DXO74" s="66"/>
      <c r="DXP74" s="66"/>
      <c r="DXQ74" s="66"/>
      <c r="DXR74" s="66"/>
      <c r="DXS74" s="66"/>
      <c r="DXT74" s="66"/>
      <c r="DXU74" s="66"/>
      <c r="DXV74" s="66"/>
      <c r="DXW74" s="66"/>
      <c r="DXX74" s="66"/>
      <c r="DXY74" s="66"/>
      <c r="DXZ74" s="66"/>
      <c r="DYA74" s="66"/>
      <c r="DYB74" s="66"/>
      <c r="DYC74" s="66"/>
      <c r="DYD74" s="66"/>
      <c r="DYE74" s="66"/>
      <c r="DYF74" s="66"/>
      <c r="DYG74" s="66"/>
      <c r="DYH74" s="66"/>
      <c r="DYI74" s="66"/>
      <c r="DYK74" s="66"/>
      <c r="DYL74" s="66"/>
      <c r="DYM74" s="66"/>
      <c r="DYN74" s="66"/>
      <c r="DYO74" s="66"/>
      <c r="DYP74" s="66"/>
      <c r="DYQ74" s="66"/>
      <c r="DYR74" s="66"/>
      <c r="DYS74" s="66"/>
      <c r="DYT74" s="66"/>
      <c r="DYU74" s="66"/>
      <c r="DYV74" s="66"/>
      <c r="DYW74" s="66"/>
      <c r="DYZ74" s="66"/>
      <c r="DZC74" s="66"/>
      <c r="DZF74" s="66"/>
      <c r="DZI74" s="66"/>
      <c r="DZL74" s="66"/>
      <c r="DZO74" s="66"/>
      <c r="DZX74" s="66"/>
      <c r="EAA74" s="66"/>
      <c r="EAD74" s="66"/>
      <c r="EAG74" s="66"/>
      <c r="EAP74" s="66"/>
      <c r="EAV74" s="66"/>
      <c r="EAY74" s="66"/>
      <c r="EBB74" s="66"/>
      <c r="EBE74" s="66"/>
      <c r="EBK74" s="66"/>
      <c r="EBT74" s="66"/>
      <c r="EBV74" s="66"/>
      <c r="EBW74" s="66"/>
      <c r="EBY74" s="66"/>
      <c r="ECB74" s="66"/>
      <c r="ECE74" s="66"/>
      <c r="ECH74" s="66"/>
      <c r="ECK74" s="66"/>
      <c r="ECN74" s="66"/>
      <c r="ECP74" s="66"/>
      <c r="ECR74" s="66"/>
      <c r="ECU74" s="66"/>
      <c r="ECX74" s="66"/>
      <c r="EDA74" s="66"/>
      <c r="EDD74" s="66"/>
      <c r="EDG74" s="66"/>
      <c r="EDJ74" s="66"/>
      <c r="EDM74" s="66"/>
      <c r="EDO74" s="66"/>
      <c r="EDR74" s="66"/>
      <c r="EDX74" s="66"/>
      <c r="EED74" s="66"/>
      <c r="EEG74" s="66"/>
      <c r="EEI74" s="66"/>
      <c r="EEK74" s="66"/>
      <c r="EEL74" s="66"/>
      <c r="EEM74" s="66"/>
      <c r="EEN74" s="66"/>
      <c r="EEO74" s="66"/>
      <c r="EEP74" s="66"/>
      <c r="EFH74" s="66"/>
      <c r="EFI74" s="66"/>
      <c r="EFL74" s="66"/>
      <c r="EFO74" s="66"/>
      <c r="EFQ74" s="66"/>
      <c r="EFS74" s="66"/>
      <c r="EFV74" s="66"/>
      <c r="EFY74" s="66"/>
      <c r="EGB74" s="66"/>
      <c r="EGF74" s="66"/>
      <c r="EGI74" s="66"/>
      <c r="EGL74" s="66"/>
      <c r="EGT74" s="66"/>
      <c r="EHF74" s="66"/>
      <c r="EHG74" s="66"/>
      <c r="EHH74" s="66"/>
      <c r="EHI74" s="66"/>
      <c r="EHJ74" s="66"/>
      <c r="EHK74" s="66"/>
      <c r="EHL74" s="66"/>
      <c r="EHM74" s="66"/>
      <c r="EHN74" s="66"/>
      <c r="EHO74" s="66"/>
      <c r="EHP74" s="66"/>
      <c r="EHQ74" s="66"/>
      <c r="EHR74" s="66"/>
      <c r="EHS74" s="66"/>
      <c r="EHT74" s="66"/>
      <c r="EHU74" s="66"/>
      <c r="EHV74" s="66"/>
      <c r="EHW74" s="66"/>
      <c r="EHX74" s="66"/>
      <c r="EHY74" s="66"/>
      <c r="EHZ74" s="66"/>
      <c r="EIA74" s="66"/>
      <c r="EIB74" s="66"/>
      <c r="EIC74" s="66"/>
      <c r="EID74" s="66"/>
      <c r="EIE74" s="66"/>
      <c r="EIG74" s="66"/>
      <c r="EIH74" s="66"/>
      <c r="EII74" s="66"/>
      <c r="EIJ74" s="66"/>
      <c r="EIK74" s="66"/>
      <c r="EIL74" s="66"/>
      <c r="EIM74" s="66"/>
      <c r="EIN74" s="66"/>
      <c r="EIO74" s="66"/>
      <c r="EIP74" s="66"/>
      <c r="EIQ74" s="66"/>
      <c r="EIR74" s="66"/>
      <c r="EIS74" s="66"/>
      <c r="EIV74" s="66"/>
      <c r="EIY74" s="66"/>
      <c r="EJB74" s="66"/>
      <c r="EJE74" s="66"/>
      <c r="EJH74" s="66"/>
      <c r="EJK74" s="66"/>
      <c r="EJT74" s="66"/>
      <c r="EJW74" s="66"/>
      <c r="EJZ74" s="66"/>
      <c r="EKC74" s="66"/>
      <c r="EKL74" s="66"/>
      <c r="EKR74" s="66"/>
      <c r="EKU74" s="66"/>
      <c r="EKX74" s="66"/>
      <c r="ELA74" s="66"/>
      <c r="ELG74" s="66"/>
      <c r="ELP74" s="66"/>
      <c r="ELR74" s="66"/>
      <c r="ELS74" s="66"/>
      <c r="ELU74" s="66"/>
      <c r="ELX74" s="66"/>
      <c r="EMA74" s="66"/>
      <c r="EMD74" s="66"/>
      <c r="EMG74" s="66"/>
      <c r="EMJ74" s="66"/>
      <c r="EML74" s="66"/>
      <c r="EMN74" s="66"/>
      <c r="EMQ74" s="66"/>
      <c r="EMT74" s="66"/>
      <c r="EMW74" s="66"/>
      <c r="EMZ74" s="66"/>
      <c r="ENC74" s="66"/>
      <c r="ENF74" s="66"/>
      <c r="ENI74" s="66"/>
      <c r="ENK74" s="66"/>
      <c r="ENN74" s="66"/>
      <c r="ENT74" s="66"/>
      <c r="ENZ74" s="66"/>
      <c r="EOC74" s="66"/>
      <c r="EOE74" s="66"/>
      <c r="EOG74" s="66"/>
      <c r="EOH74" s="66"/>
      <c r="EOI74" s="66"/>
      <c r="EOJ74" s="66"/>
      <c r="EOK74" s="66"/>
      <c r="EOL74" s="66"/>
      <c r="EPD74" s="66"/>
      <c r="EPE74" s="66"/>
      <c r="EPH74" s="66"/>
      <c r="EPK74" s="66"/>
      <c r="EPM74" s="66"/>
      <c r="EPO74" s="66"/>
      <c r="EPR74" s="66"/>
      <c r="EPU74" s="66"/>
      <c r="EPX74" s="66"/>
      <c r="EQB74" s="66"/>
      <c r="EQE74" s="66"/>
      <c r="EQH74" s="66"/>
      <c r="EQP74" s="66"/>
      <c r="ERB74" s="66"/>
      <c r="ERC74" s="66"/>
      <c r="ERD74" s="66"/>
      <c r="ERE74" s="66"/>
      <c r="ERF74" s="66"/>
      <c r="ERG74" s="66"/>
      <c r="ERH74" s="66"/>
      <c r="ERI74" s="66"/>
      <c r="ERJ74" s="66"/>
      <c r="ERK74" s="66"/>
      <c r="ERL74" s="66"/>
      <c r="ERM74" s="66"/>
      <c r="ERN74" s="66"/>
      <c r="ERO74" s="66"/>
      <c r="ERP74" s="66"/>
      <c r="ERQ74" s="66"/>
      <c r="ERR74" s="66"/>
      <c r="ERS74" s="66"/>
      <c r="ERT74" s="66"/>
      <c r="ERU74" s="66"/>
      <c r="ERV74" s="66"/>
      <c r="ERW74" s="66"/>
      <c r="ERX74" s="66"/>
      <c r="ERY74" s="66"/>
      <c r="ERZ74" s="66"/>
      <c r="ESA74" s="66"/>
      <c r="ESC74" s="66"/>
      <c r="ESD74" s="66"/>
      <c r="ESE74" s="66"/>
      <c r="ESF74" s="66"/>
      <c r="ESG74" s="66"/>
      <c r="ESH74" s="66"/>
      <c r="ESI74" s="66"/>
      <c r="ESJ74" s="66"/>
      <c r="ESK74" s="66"/>
      <c r="ESL74" s="66"/>
      <c r="ESM74" s="66"/>
      <c r="ESN74" s="66"/>
      <c r="ESO74" s="66"/>
      <c r="ESR74" s="66"/>
      <c r="ESU74" s="66"/>
      <c r="ESX74" s="66"/>
      <c r="ETA74" s="66"/>
      <c r="ETD74" s="66"/>
      <c r="ETG74" s="66"/>
      <c r="ETP74" s="66"/>
      <c r="ETS74" s="66"/>
      <c r="ETV74" s="66"/>
      <c r="ETY74" s="66"/>
      <c r="EUH74" s="66"/>
      <c r="EUN74" s="66"/>
      <c r="EUQ74" s="66"/>
      <c r="EUT74" s="66"/>
      <c r="EUW74" s="66"/>
      <c r="EVC74" s="66"/>
      <c r="EVL74" s="66"/>
      <c r="EVN74" s="66"/>
      <c r="EVO74" s="66"/>
      <c r="EVQ74" s="66"/>
      <c r="EVT74" s="66"/>
      <c r="EVW74" s="66"/>
      <c r="EVZ74" s="66"/>
      <c r="EWC74" s="66"/>
      <c r="EWF74" s="66"/>
      <c r="EWH74" s="66"/>
      <c r="EWJ74" s="66"/>
      <c r="EWM74" s="66"/>
      <c r="EWP74" s="66"/>
      <c r="EWS74" s="66"/>
      <c r="EWV74" s="66"/>
      <c r="EWY74" s="66"/>
      <c r="EXB74" s="66"/>
      <c r="EXE74" s="66"/>
      <c r="EXG74" s="66"/>
      <c r="EXJ74" s="66"/>
      <c r="EXP74" s="66"/>
      <c r="EXV74" s="66"/>
      <c r="EXY74" s="66"/>
      <c r="EYA74" s="66"/>
      <c r="EYC74" s="66"/>
      <c r="EYD74" s="66"/>
      <c r="EYE74" s="66"/>
      <c r="EYF74" s="66"/>
      <c r="EYG74" s="66"/>
      <c r="EYH74" s="66"/>
      <c r="EYZ74" s="66"/>
      <c r="EZA74" s="66"/>
      <c r="EZD74" s="66"/>
      <c r="EZG74" s="66"/>
      <c r="EZI74" s="66"/>
      <c r="EZK74" s="66"/>
      <c r="EZN74" s="66"/>
      <c r="EZQ74" s="66"/>
      <c r="EZT74" s="66"/>
      <c r="EZX74" s="66"/>
      <c r="FAA74" s="66"/>
      <c r="FAD74" s="66"/>
      <c r="FAL74" s="66"/>
      <c r="FAX74" s="66"/>
      <c r="FAY74" s="66"/>
      <c r="FAZ74" s="66"/>
      <c r="FBA74" s="66"/>
      <c r="FBB74" s="66"/>
      <c r="FBC74" s="66"/>
      <c r="FBD74" s="66"/>
      <c r="FBE74" s="66"/>
      <c r="FBF74" s="66"/>
      <c r="FBG74" s="66"/>
      <c r="FBH74" s="66"/>
      <c r="FBI74" s="66"/>
      <c r="FBJ74" s="66"/>
      <c r="FBK74" s="66"/>
      <c r="FBL74" s="66"/>
      <c r="FBM74" s="66"/>
      <c r="FBN74" s="66"/>
      <c r="FBO74" s="66"/>
      <c r="FBP74" s="66"/>
      <c r="FBQ74" s="66"/>
      <c r="FBR74" s="66"/>
      <c r="FBS74" s="66"/>
      <c r="FBT74" s="66"/>
      <c r="FBU74" s="66"/>
      <c r="FBV74" s="66"/>
      <c r="FBW74" s="66"/>
      <c r="FBY74" s="66"/>
      <c r="FBZ74" s="66"/>
      <c r="FCA74" s="66"/>
      <c r="FCB74" s="66"/>
      <c r="FCC74" s="66"/>
      <c r="FCD74" s="66"/>
      <c r="FCE74" s="66"/>
      <c r="FCF74" s="66"/>
      <c r="FCG74" s="66"/>
      <c r="FCH74" s="66"/>
      <c r="FCI74" s="66"/>
      <c r="FCJ74" s="66"/>
      <c r="FCK74" s="66"/>
      <c r="FCN74" s="66"/>
      <c r="FCQ74" s="66"/>
      <c r="FCT74" s="66"/>
      <c r="FCW74" s="66"/>
      <c r="FCZ74" s="66"/>
      <c r="FDC74" s="66"/>
      <c r="FDL74" s="66"/>
      <c r="FDO74" s="66"/>
      <c r="FDR74" s="66"/>
      <c r="FDU74" s="66"/>
      <c r="FED74" s="66"/>
      <c r="FEJ74" s="66"/>
      <c r="FEM74" s="66"/>
      <c r="FEP74" s="66"/>
      <c r="FES74" s="66"/>
      <c r="FEY74" s="66"/>
      <c r="FFH74" s="66"/>
      <c r="FFJ74" s="66"/>
      <c r="FFK74" s="66"/>
      <c r="FFM74" s="66"/>
      <c r="FFP74" s="66"/>
      <c r="FFS74" s="66"/>
      <c r="FFV74" s="66"/>
      <c r="FFY74" s="66"/>
      <c r="FGB74" s="66"/>
      <c r="FGD74" s="66"/>
      <c r="FGF74" s="66"/>
      <c r="FGI74" s="66"/>
      <c r="FGL74" s="66"/>
      <c r="FGO74" s="66"/>
      <c r="FGR74" s="66"/>
      <c r="FGU74" s="66"/>
      <c r="FGX74" s="66"/>
      <c r="FHA74" s="66"/>
      <c r="FHC74" s="66"/>
      <c r="FHF74" s="66"/>
      <c r="FHL74" s="66"/>
      <c r="FHR74" s="66"/>
      <c r="FHU74" s="66"/>
      <c r="FHW74" s="66"/>
      <c r="FHY74" s="66"/>
      <c r="FHZ74" s="66"/>
      <c r="FIA74" s="66"/>
      <c r="FIB74" s="66"/>
      <c r="FIC74" s="66"/>
      <c r="FID74" s="66"/>
      <c r="FIV74" s="66"/>
      <c r="FIW74" s="66"/>
      <c r="FIZ74" s="66"/>
      <c r="FJC74" s="66"/>
      <c r="FJE74" s="66"/>
      <c r="FJG74" s="66"/>
      <c r="FJJ74" s="66"/>
      <c r="FJM74" s="66"/>
      <c r="FJP74" s="66"/>
      <c r="FJT74" s="66"/>
      <c r="FJW74" s="66"/>
      <c r="FJZ74" s="66"/>
      <c r="FKH74" s="66"/>
      <c r="FKT74" s="66"/>
      <c r="FKU74" s="66"/>
      <c r="FKV74" s="66"/>
      <c r="FKW74" s="66"/>
      <c r="FKX74" s="66"/>
      <c r="FKY74" s="66"/>
      <c r="FKZ74" s="66"/>
      <c r="FLA74" s="66"/>
      <c r="FLB74" s="66"/>
      <c r="FLC74" s="66"/>
      <c r="FLD74" s="66"/>
      <c r="FLE74" s="66"/>
      <c r="FLF74" s="66"/>
      <c r="FLG74" s="66"/>
      <c r="FLH74" s="66"/>
      <c r="FLI74" s="66"/>
      <c r="FLJ74" s="66"/>
      <c r="FLK74" s="66"/>
      <c r="FLL74" s="66"/>
      <c r="FLM74" s="66"/>
      <c r="FLN74" s="66"/>
      <c r="FLO74" s="66"/>
      <c r="FLP74" s="66"/>
      <c r="FLQ74" s="66"/>
      <c r="FLR74" s="66"/>
      <c r="FLS74" s="66"/>
      <c r="FLU74" s="66"/>
      <c r="FLV74" s="66"/>
      <c r="FLW74" s="66"/>
      <c r="FLX74" s="66"/>
      <c r="FLY74" s="66"/>
      <c r="FLZ74" s="66"/>
      <c r="FMA74" s="66"/>
      <c r="FMB74" s="66"/>
      <c r="FMC74" s="66"/>
      <c r="FMD74" s="66"/>
      <c r="FME74" s="66"/>
      <c r="FMF74" s="66"/>
      <c r="FMG74" s="66"/>
      <c r="FMJ74" s="66"/>
      <c r="FMM74" s="66"/>
      <c r="FMP74" s="66"/>
      <c r="FMS74" s="66"/>
      <c r="FMV74" s="66"/>
      <c r="FMY74" s="66"/>
      <c r="FNH74" s="66"/>
      <c r="FNK74" s="66"/>
      <c r="FNN74" s="66"/>
      <c r="FNQ74" s="66"/>
      <c r="FNZ74" s="66"/>
      <c r="FOF74" s="66"/>
      <c r="FOI74" s="66"/>
      <c r="FOL74" s="66"/>
      <c r="FOO74" s="66"/>
      <c r="FOU74" s="66"/>
      <c r="FPD74" s="66"/>
      <c r="FPF74" s="66"/>
      <c r="FPG74" s="66"/>
      <c r="FPI74" s="66"/>
      <c r="FPL74" s="66"/>
      <c r="FPO74" s="66"/>
      <c r="FPR74" s="66"/>
      <c r="FPU74" s="66"/>
      <c r="FPX74" s="66"/>
      <c r="FPZ74" s="66"/>
      <c r="FQB74" s="66"/>
      <c r="FQE74" s="66"/>
      <c r="FQH74" s="66"/>
      <c r="FQK74" s="66"/>
      <c r="FQN74" s="66"/>
      <c r="FQQ74" s="66"/>
      <c r="FQT74" s="66"/>
      <c r="FQW74" s="66"/>
      <c r="FQY74" s="66"/>
      <c r="FRB74" s="66"/>
      <c r="FRH74" s="66"/>
      <c r="FRN74" s="66"/>
      <c r="FRQ74" s="66"/>
      <c r="FRS74" s="66"/>
      <c r="FRU74" s="66"/>
      <c r="FRV74" s="66"/>
      <c r="FRW74" s="66"/>
      <c r="FRX74" s="66"/>
      <c r="FRY74" s="66"/>
      <c r="FRZ74" s="66"/>
      <c r="FSR74" s="66"/>
      <c r="FSS74" s="66"/>
      <c r="FSV74" s="66"/>
      <c r="FSY74" s="66"/>
      <c r="FTA74" s="66"/>
      <c r="FTC74" s="66"/>
      <c r="FTF74" s="66"/>
      <c r="FTI74" s="66"/>
      <c r="FTL74" s="66"/>
      <c r="FTP74" s="66"/>
      <c r="FTS74" s="66"/>
      <c r="FTV74" s="66"/>
      <c r="FUD74" s="66"/>
      <c r="FUP74" s="66"/>
      <c r="FUQ74" s="66"/>
      <c r="FUR74" s="66"/>
      <c r="FUS74" s="66"/>
      <c r="FUT74" s="66"/>
      <c r="FUU74" s="66"/>
      <c r="FUV74" s="66"/>
      <c r="FUW74" s="66"/>
      <c r="FUX74" s="66"/>
      <c r="FUY74" s="66"/>
      <c r="FUZ74" s="66"/>
      <c r="FVA74" s="66"/>
      <c r="FVB74" s="66"/>
      <c r="FVC74" s="66"/>
      <c r="FVD74" s="66"/>
      <c r="FVE74" s="66"/>
      <c r="FVF74" s="66"/>
      <c r="FVG74" s="66"/>
      <c r="FVH74" s="66"/>
      <c r="FVI74" s="66"/>
      <c r="FVJ74" s="66"/>
      <c r="FVK74" s="66"/>
      <c r="FVL74" s="66"/>
      <c r="FVM74" s="66"/>
      <c r="FVN74" s="66"/>
      <c r="FVO74" s="66"/>
      <c r="FVQ74" s="66"/>
      <c r="FVR74" s="66"/>
      <c r="FVS74" s="66"/>
      <c r="FVT74" s="66"/>
      <c r="FVU74" s="66"/>
      <c r="FVV74" s="66"/>
      <c r="FVW74" s="66"/>
      <c r="FVX74" s="66"/>
      <c r="FVY74" s="66"/>
      <c r="FVZ74" s="66"/>
      <c r="FWA74" s="66"/>
      <c r="FWB74" s="66"/>
      <c r="FWC74" s="66"/>
      <c r="FWF74" s="66"/>
      <c r="FWI74" s="66"/>
      <c r="FWL74" s="66"/>
      <c r="FWO74" s="66"/>
      <c r="FWR74" s="66"/>
      <c r="FWU74" s="66"/>
      <c r="FXD74" s="66"/>
      <c r="FXG74" s="66"/>
      <c r="FXJ74" s="66"/>
      <c r="FXM74" s="66"/>
      <c r="FXV74" s="66"/>
      <c r="FYB74" s="66"/>
      <c r="FYE74" s="66"/>
      <c r="FYH74" s="66"/>
      <c r="FYK74" s="66"/>
      <c r="FYQ74" s="66"/>
      <c r="FYZ74" s="66"/>
      <c r="FZB74" s="66"/>
      <c r="FZC74" s="66"/>
      <c r="FZE74" s="66"/>
      <c r="FZH74" s="66"/>
      <c r="FZK74" s="66"/>
      <c r="FZN74" s="66"/>
      <c r="FZQ74" s="66"/>
      <c r="FZT74" s="66"/>
      <c r="FZV74" s="66"/>
      <c r="FZX74" s="66"/>
      <c r="GAA74" s="66"/>
      <c r="GAD74" s="66"/>
      <c r="GAG74" s="66"/>
      <c r="GAJ74" s="66"/>
      <c r="GAM74" s="66"/>
      <c r="GAP74" s="66"/>
      <c r="GAS74" s="66"/>
      <c r="GAU74" s="66"/>
      <c r="GAX74" s="66"/>
      <c r="GBD74" s="66"/>
      <c r="GBJ74" s="66"/>
      <c r="GBM74" s="66"/>
      <c r="GBO74" s="66"/>
      <c r="GBQ74" s="66"/>
      <c r="GBR74" s="66"/>
      <c r="GBS74" s="66"/>
      <c r="GBT74" s="66"/>
      <c r="GBU74" s="66"/>
      <c r="GBV74" s="66"/>
      <c r="GCN74" s="66"/>
      <c r="GCO74" s="66"/>
      <c r="GCR74" s="66"/>
      <c r="GCU74" s="66"/>
      <c r="GCW74" s="66"/>
      <c r="GCY74" s="66"/>
      <c r="GDB74" s="66"/>
      <c r="GDE74" s="66"/>
      <c r="GDH74" s="66"/>
      <c r="GDL74" s="66"/>
      <c r="GDO74" s="66"/>
      <c r="GDR74" s="66"/>
      <c r="GDZ74" s="66"/>
      <c r="GEL74" s="66"/>
      <c r="GEM74" s="66"/>
      <c r="GEN74" s="66"/>
      <c r="GEO74" s="66"/>
      <c r="GEP74" s="66"/>
      <c r="GEQ74" s="66"/>
      <c r="GER74" s="66"/>
      <c r="GES74" s="66"/>
      <c r="GET74" s="66"/>
      <c r="GEU74" s="66"/>
      <c r="GEV74" s="66"/>
      <c r="GEW74" s="66"/>
      <c r="GEX74" s="66"/>
      <c r="GEY74" s="66"/>
      <c r="GEZ74" s="66"/>
      <c r="GFA74" s="66"/>
      <c r="GFB74" s="66"/>
      <c r="GFC74" s="66"/>
      <c r="GFD74" s="66"/>
      <c r="GFE74" s="66"/>
      <c r="GFF74" s="66"/>
      <c r="GFG74" s="66"/>
      <c r="GFH74" s="66"/>
      <c r="GFI74" s="66"/>
      <c r="GFJ74" s="66"/>
      <c r="GFK74" s="66"/>
      <c r="GFM74" s="66"/>
      <c r="GFN74" s="66"/>
      <c r="GFO74" s="66"/>
      <c r="GFP74" s="66"/>
      <c r="GFQ74" s="66"/>
      <c r="GFR74" s="66"/>
      <c r="GFS74" s="66"/>
      <c r="GFT74" s="66"/>
      <c r="GFU74" s="66"/>
      <c r="GFV74" s="66"/>
      <c r="GFW74" s="66"/>
      <c r="GFX74" s="66"/>
      <c r="GFY74" s="66"/>
      <c r="GGB74" s="66"/>
      <c r="GGE74" s="66"/>
      <c r="GGH74" s="66"/>
      <c r="GGK74" s="66"/>
      <c r="GGN74" s="66"/>
      <c r="GGQ74" s="66"/>
      <c r="GGZ74" s="66"/>
      <c r="GHC74" s="66"/>
      <c r="GHF74" s="66"/>
      <c r="GHI74" s="66"/>
      <c r="GHR74" s="66"/>
      <c r="GHX74" s="66"/>
      <c r="GIA74" s="66"/>
      <c r="GID74" s="66"/>
      <c r="GIG74" s="66"/>
      <c r="GIM74" s="66"/>
      <c r="GIV74" s="66"/>
      <c r="GIX74" s="66"/>
      <c r="GIY74" s="66"/>
      <c r="GJA74" s="66"/>
      <c r="GJD74" s="66"/>
      <c r="GJG74" s="66"/>
      <c r="GJJ74" s="66"/>
      <c r="GJM74" s="66"/>
      <c r="GJP74" s="66"/>
      <c r="GJR74" s="66"/>
      <c r="GJT74" s="66"/>
      <c r="GJW74" s="66"/>
      <c r="GJZ74" s="66"/>
      <c r="GKC74" s="66"/>
      <c r="GKF74" s="66"/>
      <c r="GKI74" s="66"/>
      <c r="GKL74" s="66"/>
      <c r="GKO74" s="66"/>
      <c r="GKQ74" s="66"/>
      <c r="GKT74" s="66"/>
      <c r="GKZ74" s="66"/>
      <c r="GLF74" s="66"/>
      <c r="GLI74" s="66"/>
      <c r="GLK74" s="66"/>
      <c r="GLM74" s="66"/>
      <c r="GLN74" s="66"/>
      <c r="GLO74" s="66"/>
      <c r="GLP74" s="66"/>
      <c r="GLQ74" s="66"/>
      <c r="GLR74" s="66"/>
      <c r="GMJ74" s="66"/>
      <c r="GMK74" s="66"/>
      <c r="GMN74" s="66"/>
      <c r="GMQ74" s="66"/>
      <c r="GMS74" s="66"/>
      <c r="GMU74" s="66"/>
      <c r="GMX74" s="66"/>
      <c r="GNA74" s="66"/>
      <c r="GND74" s="66"/>
      <c r="GNH74" s="66"/>
      <c r="GNK74" s="66"/>
      <c r="GNN74" s="66"/>
      <c r="GNV74" s="66"/>
      <c r="GOH74" s="66"/>
      <c r="GOI74" s="66"/>
      <c r="GOJ74" s="66"/>
      <c r="GOK74" s="66"/>
      <c r="GOL74" s="66"/>
      <c r="GOM74" s="66"/>
      <c r="GON74" s="66"/>
      <c r="GOO74" s="66"/>
      <c r="GOP74" s="66"/>
      <c r="GOQ74" s="66"/>
      <c r="GOR74" s="66"/>
      <c r="GOS74" s="66"/>
      <c r="GOT74" s="66"/>
      <c r="GOU74" s="66"/>
      <c r="GOV74" s="66"/>
      <c r="GOW74" s="66"/>
      <c r="GOX74" s="66"/>
      <c r="GOY74" s="66"/>
      <c r="GOZ74" s="66"/>
      <c r="GPA74" s="66"/>
      <c r="GPB74" s="66"/>
      <c r="GPC74" s="66"/>
      <c r="GPD74" s="66"/>
      <c r="GPE74" s="66"/>
      <c r="GPF74" s="66"/>
      <c r="GPG74" s="66"/>
      <c r="GPI74" s="66"/>
      <c r="GPJ74" s="66"/>
      <c r="GPK74" s="66"/>
      <c r="GPL74" s="66"/>
      <c r="GPM74" s="66"/>
      <c r="GPN74" s="66"/>
      <c r="GPO74" s="66"/>
      <c r="GPP74" s="66"/>
      <c r="GPQ74" s="66"/>
      <c r="GPR74" s="66"/>
      <c r="GPS74" s="66"/>
      <c r="GPT74" s="66"/>
      <c r="GPU74" s="66"/>
      <c r="GPX74" s="66"/>
      <c r="GQA74" s="66"/>
      <c r="GQD74" s="66"/>
      <c r="GQG74" s="66"/>
      <c r="GQJ74" s="66"/>
      <c r="GQM74" s="66"/>
      <c r="GQV74" s="66"/>
      <c r="GQY74" s="66"/>
      <c r="GRB74" s="66"/>
      <c r="GRE74" s="66"/>
      <c r="GRN74" s="66"/>
      <c r="GRT74" s="66"/>
      <c r="GRW74" s="66"/>
      <c r="GRZ74" s="66"/>
      <c r="GSC74" s="66"/>
      <c r="GSI74" s="66"/>
      <c r="GSR74" s="66"/>
      <c r="GST74" s="66"/>
      <c r="GSU74" s="66"/>
      <c r="GSW74" s="66"/>
      <c r="GSZ74" s="66"/>
      <c r="GTC74" s="66"/>
      <c r="GTF74" s="66"/>
      <c r="GTI74" s="66"/>
      <c r="GTL74" s="66"/>
      <c r="GTN74" s="66"/>
      <c r="GTP74" s="66"/>
      <c r="GTS74" s="66"/>
      <c r="GTV74" s="66"/>
      <c r="GTY74" s="66"/>
      <c r="GUB74" s="66"/>
      <c r="GUE74" s="66"/>
      <c r="GUH74" s="66"/>
      <c r="GUK74" s="66"/>
      <c r="GUM74" s="66"/>
      <c r="GUP74" s="66"/>
      <c r="GUV74" s="66"/>
      <c r="GVB74" s="66"/>
      <c r="GVE74" s="66"/>
      <c r="GVG74" s="66"/>
      <c r="GVI74" s="66"/>
      <c r="GVJ74" s="66"/>
      <c r="GVK74" s="66"/>
      <c r="GVL74" s="66"/>
      <c r="GVM74" s="66"/>
      <c r="GVN74" s="66"/>
      <c r="GWF74" s="66"/>
      <c r="GWG74" s="66"/>
      <c r="GWJ74" s="66"/>
      <c r="GWM74" s="66"/>
      <c r="GWO74" s="66"/>
      <c r="GWQ74" s="66"/>
      <c r="GWT74" s="66"/>
      <c r="GWW74" s="66"/>
      <c r="GWZ74" s="66"/>
      <c r="GXD74" s="66"/>
      <c r="GXG74" s="66"/>
      <c r="GXJ74" s="66"/>
      <c r="GXR74" s="66"/>
      <c r="GYD74" s="66"/>
      <c r="GYE74" s="66"/>
      <c r="GYF74" s="66"/>
      <c r="GYG74" s="66"/>
      <c r="GYH74" s="66"/>
      <c r="GYI74" s="66"/>
      <c r="GYJ74" s="66"/>
      <c r="GYK74" s="66"/>
      <c r="GYL74" s="66"/>
      <c r="GYM74" s="66"/>
      <c r="GYN74" s="66"/>
      <c r="GYO74" s="66"/>
      <c r="GYP74" s="66"/>
      <c r="GYQ74" s="66"/>
      <c r="GYR74" s="66"/>
      <c r="GYS74" s="66"/>
      <c r="GYT74" s="66"/>
      <c r="GYU74" s="66"/>
      <c r="GYV74" s="66"/>
      <c r="GYW74" s="66"/>
      <c r="GYX74" s="66"/>
      <c r="GYY74" s="66"/>
      <c r="GYZ74" s="66"/>
      <c r="GZA74" s="66"/>
      <c r="GZB74" s="66"/>
      <c r="GZC74" s="66"/>
      <c r="GZE74" s="66"/>
      <c r="GZF74" s="66"/>
      <c r="GZG74" s="66"/>
      <c r="GZH74" s="66"/>
      <c r="GZI74" s="66"/>
      <c r="GZJ74" s="66"/>
      <c r="GZK74" s="66"/>
      <c r="GZL74" s="66"/>
      <c r="GZM74" s="66"/>
      <c r="GZN74" s="66"/>
      <c r="GZO74" s="66"/>
      <c r="GZP74" s="66"/>
      <c r="GZQ74" s="66"/>
      <c r="GZT74" s="66"/>
      <c r="GZW74" s="66"/>
      <c r="GZZ74" s="66"/>
      <c r="HAC74" s="66"/>
      <c r="HAF74" s="66"/>
      <c r="HAI74" s="66"/>
      <c r="HAR74" s="66"/>
      <c r="HAU74" s="66"/>
      <c r="HAX74" s="66"/>
      <c r="HBA74" s="66"/>
      <c r="HBJ74" s="66"/>
      <c r="HBP74" s="66"/>
      <c r="HBS74" s="66"/>
      <c r="HBV74" s="66"/>
      <c r="HBY74" s="66"/>
      <c r="HCE74" s="66"/>
      <c r="HCN74" s="66"/>
      <c r="HCP74" s="66"/>
      <c r="HCQ74" s="66"/>
      <c r="HCS74" s="66"/>
      <c r="HCV74" s="66"/>
      <c r="HCY74" s="66"/>
      <c r="HDB74" s="66"/>
      <c r="HDE74" s="66"/>
      <c r="HDH74" s="66"/>
      <c r="HDJ74" s="66"/>
      <c r="HDL74" s="66"/>
      <c r="HDO74" s="66"/>
      <c r="HDR74" s="66"/>
      <c r="HDU74" s="66"/>
      <c r="HDX74" s="66"/>
      <c r="HEA74" s="66"/>
      <c r="HED74" s="66"/>
      <c r="HEG74" s="66"/>
      <c r="HEI74" s="66"/>
      <c r="HEL74" s="66"/>
      <c r="HER74" s="66"/>
      <c r="HEX74" s="66"/>
      <c r="HFA74" s="66"/>
      <c r="HFC74" s="66"/>
      <c r="HFE74" s="66"/>
      <c r="HFF74" s="66"/>
      <c r="HFG74" s="66"/>
      <c r="HFH74" s="66"/>
      <c r="HFI74" s="66"/>
      <c r="HFJ74" s="66"/>
      <c r="HGB74" s="66"/>
      <c r="HGC74" s="66"/>
      <c r="HGF74" s="66"/>
      <c r="HGI74" s="66"/>
      <c r="HGK74" s="66"/>
      <c r="HGM74" s="66"/>
      <c r="HGP74" s="66"/>
      <c r="HGS74" s="66"/>
      <c r="HGV74" s="66"/>
      <c r="HGZ74" s="66"/>
      <c r="HHC74" s="66"/>
      <c r="HHF74" s="66"/>
      <c r="HHN74" s="66"/>
      <c r="HHZ74" s="66"/>
      <c r="HIA74" s="66"/>
      <c r="HIB74" s="66"/>
      <c r="HIC74" s="66"/>
      <c r="HID74" s="66"/>
      <c r="HIE74" s="66"/>
      <c r="HIF74" s="66"/>
      <c r="HIG74" s="66"/>
      <c r="HIH74" s="66"/>
      <c r="HII74" s="66"/>
      <c r="HIJ74" s="66"/>
      <c r="HIK74" s="66"/>
      <c r="HIL74" s="66"/>
      <c r="HIM74" s="66"/>
      <c r="HIN74" s="66"/>
      <c r="HIO74" s="66"/>
      <c r="HIP74" s="66"/>
      <c r="HIQ74" s="66"/>
      <c r="HIR74" s="66"/>
      <c r="HIS74" s="66"/>
      <c r="HIT74" s="66"/>
      <c r="HIU74" s="66"/>
      <c r="HIV74" s="66"/>
      <c r="HIW74" s="66"/>
      <c r="HIX74" s="66"/>
      <c r="HIY74" s="66"/>
      <c r="HJA74" s="66"/>
      <c r="HJB74" s="66"/>
      <c r="HJC74" s="66"/>
      <c r="HJD74" s="66"/>
      <c r="HJE74" s="66"/>
      <c r="HJF74" s="66"/>
      <c r="HJG74" s="66"/>
      <c r="HJH74" s="66"/>
      <c r="HJI74" s="66"/>
      <c r="HJJ74" s="66"/>
      <c r="HJK74" s="66"/>
      <c r="HJL74" s="66"/>
      <c r="HJM74" s="66"/>
      <c r="HJP74" s="66"/>
      <c r="HJS74" s="66"/>
      <c r="HJV74" s="66"/>
      <c r="HJY74" s="66"/>
      <c r="HKB74" s="66"/>
      <c r="HKE74" s="66"/>
      <c r="HKN74" s="66"/>
      <c r="HKQ74" s="66"/>
      <c r="HKT74" s="66"/>
      <c r="HKW74" s="66"/>
      <c r="HLF74" s="66"/>
      <c r="HLL74" s="66"/>
      <c r="HLO74" s="66"/>
      <c r="HLR74" s="66"/>
      <c r="HLU74" s="66"/>
      <c r="HMA74" s="66"/>
      <c r="HMJ74" s="66"/>
      <c r="HML74" s="66"/>
      <c r="HMM74" s="66"/>
      <c r="HMO74" s="66"/>
      <c r="HMR74" s="66"/>
      <c r="HMU74" s="66"/>
      <c r="HMX74" s="66"/>
      <c r="HNA74" s="66"/>
      <c r="HND74" s="66"/>
      <c r="HNF74" s="66"/>
      <c r="HNH74" s="66"/>
      <c r="HNK74" s="66"/>
      <c r="HNN74" s="66"/>
      <c r="HNQ74" s="66"/>
      <c r="HNT74" s="66"/>
      <c r="HNW74" s="66"/>
      <c r="HNZ74" s="66"/>
      <c r="HOC74" s="66"/>
      <c r="HOE74" s="66"/>
      <c r="HOH74" s="66"/>
      <c r="HON74" s="66"/>
      <c r="HOT74" s="66"/>
      <c r="HOW74" s="66"/>
      <c r="HOY74" s="66"/>
      <c r="HPA74" s="66"/>
      <c r="HPB74" s="66"/>
      <c r="HPC74" s="66"/>
      <c r="HPD74" s="66"/>
      <c r="HPE74" s="66"/>
      <c r="HPF74" s="66"/>
      <c r="HPX74" s="66"/>
      <c r="HPY74" s="66"/>
      <c r="HQB74" s="66"/>
      <c r="HQE74" s="66"/>
      <c r="HQG74" s="66"/>
      <c r="HQI74" s="66"/>
      <c r="HQL74" s="66"/>
      <c r="HQO74" s="66"/>
      <c r="HQR74" s="66"/>
      <c r="HQV74" s="66"/>
      <c r="HQY74" s="66"/>
      <c r="HRB74" s="66"/>
      <c r="HRJ74" s="66"/>
      <c r="HRV74" s="66"/>
      <c r="HRW74" s="66"/>
      <c r="HRX74" s="66"/>
      <c r="HRY74" s="66"/>
      <c r="HRZ74" s="66"/>
      <c r="HSA74" s="66"/>
      <c r="HSB74" s="66"/>
      <c r="HSC74" s="66"/>
      <c r="HSD74" s="66"/>
      <c r="HSE74" s="66"/>
      <c r="HSF74" s="66"/>
      <c r="HSG74" s="66"/>
      <c r="HSH74" s="66"/>
      <c r="HSI74" s="66"/>
      <c r="HSJ74" s="66"/>
      <c r="HSK74" s="66"/>
      <c r="HSL74" s="66"/>
      <c r="HSM74" s="66"/>
      <c r="HSN74" s="66"/>
      <c r="HSO74" s="66"/>
      <c r="HSP74" s="66"/>
      <c r="HSQ74" s="66"/>
      <c r="HSR74" s="66"/>
      <c r="HSS74" s="66"/>
      <c r="HST74" s="66"/>
      <c r="HSU74" s="66"/>
      <c r="HSW74" s="66"/>
      <c r="HSX74" s="66"/>
      <c r="HSY74" s="66"/>
      <c r="HSZ74" s="66"/>
      <c r="HTA74" s="66"/>
      <c r="HTB74" s="66"/>
      <c r="HTC74" s="66"/>
      <c r="HTD74" s="66"/>
      <c r="HTE74" s="66"/>
      <c r="HTF74" s="66"/>
      <c r="HTG74" s="66"/>
      <c r="HTH74" s="66"/>
      <c r="HTI74" s="66"/>
      <c r="HTL74" s="66"/>
      <c r="HTO74" s="66"/>
      <c r="HTR74" s="66"/>
      <c r="HTU74" s="66"/>
      <c r="HTX74" s="66"/>
      <c r="HUA74" s="66"/>
      <c r="HUJ74" s="66"/>
      <c r="HUM74" s="66"/>
      <c r="HUP74" s="66"/>
      <c r="HUS74" s="66"/>
      <c r="HVB74" s="66"/>
      <c r="HVH74" s="66"/>
      <c r="HVK74" s="66"/>
      <c r="HVN74" s="66"/>
      <c r="HVQ74" s="66"/>
      <c r="HVW74" s="66"/>
      <c r="HWF74" s="66"/>
      <c r="HWH74" s="66"/>
      <c r="HWI74" s="66"/>
      <c r="HWK74" s="66"/>
      <c r="HWN74" s="66"/>
      <c r="HWQ74" s="66"/>
      <c r="HWT74" s="66"/>
      <c r="HWW74" s="66"/>
      <c r="HWZ74" s="66"/>
      <c r="HXB74" s="66"/>
      <c r="HXD74" s="66"/>
      <c r="HXG74" s="66"/>
      <c r="HXJ74" s="66"/>
      <c r="HXM74" s="66"/>
      <c r="HXP74" s="66"/>
      <c r="HXS74" s="66"/>
      <c r="HXV74" s="66"/>
      <c r="HXY74" s="66"/>
      <c r="HYA74" s="66"/>
      <c r="HYD74" s="66"/>
      <c r="HYJ74" s="66"/>
      <c r="HYP74" s="66"/>
      <c r="HYS74" s="66"/>
      <c r="HYU74" s="66"/>
      <c r="HYW74" s="66"/>
      <c r="HYX74" s="66"/>
      <c r="HYY74" s="66"/>
      <c r="HYZ74" s="66"/>
      <c r="HZA74" s="66"/>
      <c r="HZB74" s="66"/>
      <c r="HZT74" s="66"/>
      <c r="HZU74" s="66"/>
      <c r="HZX74" s="66"/>
      <c r="IAA74" s="66"/>
      <c r="IAC74" s="66"/>
      <c r="IAE74" s="66"/>
      <c r="IAH74" s="66"/>
      <c r="IAK74" s="66"/>
      <c r="IAN74" s="66"/>
      <c r="IAR74" s="66"/>
      <c r="IAU74" s="66"/>
      <c r="IAX74" s="66"/>
      <c r="IBF74" s="66"/>
      <c r="IBR74" s="66"/>
      <c r="IBS74" s="66"/>
      <c r="IBT74" s="66"/>
      <c r="IBU74" s="66"/>
      <c r="IBV74" s="66"/>
      <c r="IBW74" s="66"/>
      <c r="IBX74" s="66"/>
      <c r="IBY74" s="66"/>
      <c r="IBZ74" s="66"/>
      <c r="ICA74" s="66"/>
      <c r="ICB74" s="66"/>
      <c r="ICC74" s="66"/>
      <c r="ICD74" s="66"/>
      <c r="ICE74" s="66"/>
      <c r="ICF74" s="66"/>
      <c r="ICG74" s="66"/>
      <c r="ICH74" s="66"/>
      <c r="ICI74" s="66"/>
      <c r="ICJ74" s="66"/>
      <c r="ICK74" s="66"/>
      <c r="ICL74" s="66"/>
      <c r="ICM74" s="66"/>
      <c r="ICN74" s="66"/>
      <c r="ICO74" s="66"/>
      <c r="ICP74" s="66"/>
      <c r="ICQ74" s="66"/>
      <c r="ICS74" s="66"/>
      <c r="ICT74" s="66"/>
      <c r="ICU74" s="66"/>
      <c r="ICV74" s="66"/>
      <c r="ICW74" s="66"/>
      <c r="ICX74" s="66"/>
      <c r="ICY74" s="66"/>
      <c r="ICZ74" s="66"/>
      <c r="IDA74" s="66"/>
      <c r="IDB74" s="66"/>
      <c r="IDC74" s="66"/>
      <c r="IDD74" s="66"/>
      <c r="IDE74" s="66"/>
      <c r="IDH74" s="66"/>
      <c r="IDK74" s="66"/>
      <c r="IDN74" s="66"/>
      <c r="IDQ74" s="66"/>
      <c r="IDT74" s="66"/>
      <c r="IDW74" s="66"/>
      <c r="IEF74" s="66"/>
      <c r="IEI74" s="66"/>
      <c r="IEL74" s="66"/>
      <c r="IEO74" s="66"/>
      <c r="IEX74" s="66"/>
      <c r="IFD74" s="66"/>
      <c r="IFG74" s="66"/>
      <c r="IFJ74" s="66"/>
      <c r="IFM74" s="66"/>
      <c r="IFS74" s="66"/>
      <c r="IGB74" s="66"/>
      <c r="IGD74" s="66"/>
      <c r="IGE74" s="66"/>
      <c r="IGG74" s="66"/>
      <c r="IGJ74" s="66"/>
      <c r="IGM74" s="66"/>
      <c r="IGP74" s="66"/>
      <c r="IGS74" s="66"/>
      <c r="IGV74" s="66"/>
      <c r="IGX74" s="66"/>
      <c r="IGZ74" s="66"/>
      <c r="IHC74" s="66"/>
      <c r="IHF74" s="66"/>
      <c r="IHI74" s="66"/>
      <c r="IHL74" s="66"/>
      <c r="IHO74" s="66"/>
      <c r="IHR74" s="66"/>
      <c r="IHU74" s="66"/>
      <c r="IHW74" s="66"/>
      <c r="IHZ74" s="66"/>
      <c r="IIF74" s="66"/>
      <c r="IIL74" s="66"/>
      <c r="IIO74" s="66"/>
      <c r="IIQ74" s="66"/>
      <c r="IIS74" s="66"/>
      <c r="IIT74" s="66"/>
      <c r="IIU74" s="66"/>
      <c r="IIV74" s="66"/>
      <c r="IIW74" s="66"/>
      <c r="IIX74" s="66"/>
      <c r="IJP74" s="66"/>
      <c r="IJQ74" s="66"/>
      <c r="IJT74" s="66"/>
      <c r="IJW74" s="66"/>
      <c r="IJY74" s="66"/>
      <c r="IKA74" s="66"/>
      <c r="IKD74" s="66"/>
      <c r="IKG74" s="66"/>
      <c r="IKJ74" s="66"/>
      <c r="IKN74" s="66"/>
      <c r="IKQ74" s="66"/>
      <c r="IKT74" s="66"/>
      <c r="ILB74" s="66"/>
      <c r="ILN74" s="66"/>
      <c r="ILO74" s="66"/>
      <c r="ILP74" s="66"/>
      <c r="ILQ74" s="66"/>
      <c r="ILR74" s="66"/>
      <c r="ILS74" s="66"/>
      <c r="ILT74" s="66"/>
      <c r="ILU74" s="66"/>
      <c r="ILV74" s="66"/>
      <c r="ILW74" s="66"/>
      <c r="ILX74" s="66"/>
      <c r="ILY74" s="66"/>
      <c r="ILZ74" s="66"/>
      <c r="IMA74" s="66"/>
      <c r="IMB74" s="66"/>
      <c r="IMC74" s="66"/>
      <c r="IMD74" s="66"/>
      <c r="IME74" s="66"/>
      <c r="IMF74" s="66"/>
      <c r="IMG74" s="66"/>
      <c r="IMH74" s="66"/>
      <c r="IMI74" s="66"/>
      <c r="IMJ74" s="66"/>
      <c r="IMK74" s="66"/>
      <c r="IML74" s="66"/>
      <c r="IMM74" s="66"/>
      <c r="IMO74" s="66"/>
      <c r="IMP74" s="66"/>
      <c r="IMQ74" s="66"/>
      <c r="IMR74" s="66"/>
      <c r="IMS74" s="66"/>
      <c r="IMT74" s="66"/>
      <c r="IMU74" s="66"/>
      <c r="IMV74" s="66"/>
      <c r="IMW74" s="66"/>
      <c r="IMX74" s="66"/>
      <c r="IMY74" s="66"/>
      <c r="IMZ74" s="66"/>
      <c r="INA74" s="66"/>
      <c r="IND74" s="66"/>
      <c r="ING74" s="66"/>
      <c r="INJ74" s="66"/>
      <c r="INM74" s="66"/>
      <c r="INP74" s="66"/>
      <c r="INS74" s="66"/>
      <c r="IOB74" s="66"/>
      <c r="IOE74" s="66"/>
      <c r="IOH74" s="66"/>
      <c r="IOK74" s="66"/>
      <c r="IOT74" s="66"/>
      <c r="IOZ74" s="66"/>
      <c r="IPC74" s="66"/>
      <c r="IPF74" s="66"/>
      <c r="IPI74" s="66"/>
      <c r="IPO74" s="66"/>
      <c r="IPX74" s="66"/>
      <c r="IPZ74" s="66"/>
      <c r="IQA74" s="66"/>
      <c r="IQC74" s="66"/>
      <c r="IQF74" s="66"/>
      <c r="IQI74" s="66"/>
      <c r="IQL74" s="66"/>
      <c r="IQO74" s="66"/>
      <c r="IQR74" s="66"/>
      <c r="IQT74" s="66"/>
      <c r="IQV74" s="66"/>
      <c r="IQY74" s="66"/>
      <c r="IRB74" s="66"/>
      <c r="IRE74" s="66"/>
      <c r="IRH74" s="66"/>
      <c r="IRK74" s="66"/>
      <c r="IRN74" s="66"/>
      <c r="IRQ74" s="66"/>
      <c r="IRS74" s="66"/>
      <c r="IRV74" s="66"/>
      <c r="ISB74" s="66"/>
      <c r="ISH74" s="66"/>
      <c r="ISK74" s="66"/>
      <c r="ISM74" s="66"/>
      <c r="ISO74" s="66"/>
      <c r="ISP74" s="66"/>
      <c r="ISQ74" s="66"/>
      <c r="ISR74" s="66"/>
      <c r="ISS74" s="66"/>
      <c r="IST74" s="66"/>
      <c r="ITL74" s="66"/>
      <c r="ITM74" s="66"/>
      <c r="ITP74" s="66"/>
      <c r="ITS74" s="66"/>
      <c r="ITU74" s="66"/>
      <c r="ITW74" s="66"/>
      <c r="ITZ74" s="66"/>
      <c r="IUC74" s="66"/>
      <c r="IUF74" s="66"/>
      <c r="IUJ74" s="66"/>
      <c r="IUM74" s="66"/>
      <c r="IUP74" s="66"/>
      <c r="IUX74" s="66"/>
      <c r="IVJ74" s="66"/>
      <c r="IVK74" s="66"/>
      <c r="IVL74" s="66"/>
      <c r="IVM74" s="66"/>
      <c r="IVN74" s="66"/>
      <c r="IVO74" s="66"/>
      <c r="IVP74" s="66"/>
      <c r="IVQ74" s="66"/>
      <c r="IVR74" s="66"/>
      <c r="IVS74" s="66"/>
      <c r="IVT74" s="66"/>
      <c r="IVU74" s="66"/>
      <c r="IVV74" s="66"/>
      <c r="IVW74" s="66"/>
      <c r="IVX74" s="66"/>
      <c r="IVY74" s="66"/>
      <c r="IVZ74" s="66"/>
      <c r="IWA74" s="66"/>
      <c r="IWB74" s="66"/>
      <c r="IWC74" s="66"/>
      <c r="IWD74" s="66"/>
      <c r="IWE74" s="66"/>
      <c r="IWF74" s="66"/>
      <c r="IWG74" s="66"/>
      <c r="IWH74" s="66"/>
      <c r="IWI74" s="66"/>
      <c r="IWK74" s="66"/>
      <c r="IWL74" s="66"/>
      <c r="IWM74" s="66"/>
      <c r="IWN74" s="66"/>
      <c r="IWO74" s="66"/>
      <c r="IWP74" s="66"/>
      <c r="IWQ74" s="66"/>
      <c r="IWR74" s="66"/>
      <c r="IWS74" s="66"/>
      <c r="IWT74" s="66"/>
      <c r="IWU74" s="66"/>
      <c r="IWV74" s="66"/>
      <c r="IWW74" s="66"/>
      <c r="IWZ74" s="66"/>
      <c r="IXC74" s="66"/>
      <c r="IXF74" s="66"/>
      <c r="IXI74" s="66"/>
      <c r="IXL74" s="66"/>
      <c r="IXO74" s="66"/>
      <c r="IXX74" s="66"/>
      <c r="IYA74" s="66"/>
      <c r="IYD74" s="66"/>
      <c r="IYG74" s="66"/>
      <c r="IYP74" s="66"/>
      <c r="IYV74" s="66"/>
      <c r="IYY74" s="66"/>
      <c r="IZB74" s="66"/>
      <c r="IZE74" s="66"/>
      <c r="IZK74" s="66"/>
      <c r="IZT74" s="66"/>
      <c r="IZV74" s="66"/>
      <c r="IZW74" s="66"/>
      <c r="IZY74" s="66"/>
      <c r="JAB74" s="66"/>
      <c r="JAE74" s="66"/>
      <c r="JAH74" s="66"/>
      <c r="JAK74" s="66"/>
      <c r="JAN74" s="66"/>
      <c r="JAP74" s="66"/>
      <c r="JAR74" s="66"/>
      <c r="JAU74" s="66"/>
      <c r="JAX74" s="66"/>
      <c r="JBA74" s="66"/>
      <c r="JBD74" s="66"/>
      <c r="JBG74" s="66"/>
      <c r="JBJ74" s="66"/>
      <c r="JBM74" s="66"/>
      <c r="JBO74" s="66"/>
      <c r="JBR74" s="66"/>
      <c r="JBX74" s="66"/>
      <c r="JCD74" s="66"/>
      <c r="JCG74" s="66"/>
      <c r="JCI74" s="66"/>
      <c r="JCK74" s="66"/>
      <c r="JCL74" s="66"/>
      <c r="JCM74" s="66"/>
      <c r="JCN74" s="66"/>
      <c r="JCO74" s="66"/>
      <c r="JCP74" s="66"/>
      <c r="JDH74" s="66"/>
      <c r="JDI74" s="66"/>
      <c r="JDL74" s="66"/>
      <c r="JDO74" s="66"/>
      <c r="JDQ74" s="66"/>
      <c r="JDS74" s="66"/>
      <c r="JDV74" s="66"/>
      <c r="JDY74" s="66"/>
      <c r="JEB74" s="66"/>
      <c r="JEF74" s="66"/>
      <c r="JEI74" s="66"/>
      <c r="JEL74" s="66"/>
      <c r="JET74" s="66"/>
      <c r="JFF74" s="66"/>
      <c r="JFG74" s="66"/>
      <c r="JFH74" s="66"/>
      <c r="JFI74" s="66"/>
      <c r="JFJ74" s="66"/>
      <c r="JFK74" s="66"/>
      <c r="JFL74" s="66"/>
      <c r="JFM74" s="66"/>
      <c r="JFN74" s="66"/>
      <c r="JFO74" s="66"/>
      <c r="JFP74" s="66"/>
      <c r="JFQ74" s="66"/>
      <c r="JFR74" s="66"/>
      <c r="JFS74" s="66"/>
      <c r="JFT74" s="66"/>
      <c r="JFU74" s="66"/>
      <c r="JFV74" s="66"/>
      <c r="JFW74" s="66"/>
      <c r="JFX74" s="66"/>
      <c r="JFY74" s="66"/>
      <c r="JFZ74" s="66"/>
      <c r="JGA74" s="66"/>
      <c r="JGB74" s="66"/>
      <c r="JGC74" s="66"/>
      <c r="JGD74" s="66"/>
      <c r="JGE74" s="66"/>
      <c r="JGG74" s="66"/>
      <c r="JGH74" s="66"/>
      <c r="JGI74" s="66"/>
      <c r="JGJ74" s="66"/>
      <c r="JGK74" s="66"/>
      <c r="JGL74" s="66"/>
      <c r="JGM74" s="66"/>
      <c r="JGN74" s="66"/>
      <c r="JGO74" s="66"/>
      <c r="JGP74" s="66"/>
      <c r="JGQ74" s="66"/>
      <c r="JGR74" s="66"/>
      <c r="JGS74" s="66"/>
      <c r="JGV74" s="66"/>
      <c r="JGY74" s="66"/>
      <c r="JHB74" s="66"/>
      <c r="JHE74" s="66"/>
      <c r="JHH74" s="66"/>
      <c r="JHK74" s="66"/>
      <c r="JHT74" s="66"/>
      <c r="JHW74" s="66"/>
      <c r="JHZ74" s="66"/>
      <c r="JIC74" s="66"/>
      <c r="JIL74" s="66"/>
      <c r="JIR74" s="66"/>
      <c r="JIU74" s="66"/>
      <c r="JIX74" s="66"/>
      <c r="JJA74" s="66"/>
      <c r="JJG74" s="66"/>
      <c r="JJP74" s="66"/>
      <c r="JJR74" s="66"/>
      <c r="JJS74" s="66"/>
      <c r="JJU74" s="66"/>
      <c r="JJX74" s="66"/>
      <c r="JKA74" s="66"/>
      <c r="JKD74" s="66"/>
      <c r="JKG74" s="66"/>
      <c r="JKJ74" s="66"/>
      <c r="JKL74" s="66"/>
      <c r="JKN74" s="66"/>
      <c r="JKQ74" s="66"/>
      <c r="JKT74" s="66"/>
      <c r="JKW74" s="66"/>
      <c r="JKZ74" s="66"/>
      <c r="JLC74" s="66"/>
      <c r="JLF74" s="66"/>
      <c r="JLI74" s="66"/>
      <c r="JLK74" s="66"/>
      <c r="JLN74" s="66"/>
      <c r="JLT74" s="66"/>
      <c r="JLZ74" s="66"/>
      <c r="JMC74" s="66"/>
      <c r="JME74" s="66"/>
      <c r="JMG74" s="66"/>
      <c r="JMH74" s="66"/>
      <c r="JMI74" s="66"/>
      <c r="JMJ74" s="66"/>
      <c r="JMK74" s="66"/>
      <c r="JML74" s="66"/>
      <c r="JND74" s="66"/>
      <c r="JNE74" s="66"/>
      <c r="JNH74" s="66"/>
      <c r="JNK74" s="66"/>
      <c r="JNM74" s="66"/>
      <c r="JNO74" s="66"/>
      <c r="JNR74" s="66"/>
      <c r="JNU74" s="66"/>
      <c r="JNX74" s="66"/>
      <c r="JOB74" s="66"/>
      <c r="JOE74" s="66"/>
      <c r="JOH74" s="66"/>
      <c r="JOP74" s="66"/>
      <c r="JPB74" s="66"/>
      <c r="JPC74" s="66"/>
      <c r="JPD74" s="66"/>
      <c r="JPE74" s="66"/>
      <c r="JPF74" s="66"/>
      <c r="JPG74" s="66"/>
      <c r="JPH74" s="66"/>
      <c r="JPI74" s="66"/>
      <c r="JPJ74" s="66"/>
      <c r="JPK74" s="66"/>
      <c r="JPL74" s="66"/>
      <c r="JPM74" s="66"/>
      <c r="JPN74" s="66"/>
      <c r="JPO74" s="66"/>
      <c r="JPP74" s="66"/>
      <c r="JPQ74" s="66"/>
      <c r="JPR74" s="66"/>
      <c r="JPS74" s="66"/>
      <c r="JPT74" s="66"/>
      <c r="JPU74" s="66"/>
      <c r="JPV74" s="66"/>
      <c r="JPW74" s="66"/>
      <c r="JPX74" s="66"/>
      <c r="JPY74" s="66"/>
      <c r="JPZ74" s="66"/>
      <c r="JQA74" s="66"/>
      <c r="JQC74" s="66"/>
      <c r="JQD74" s="66"/>
      <c r="JQE74" s="66"/>
      <c r="JQF74" s="66"/>
      <c r="JQG74" s="66"/>
      <c r="JQH74" s="66"/>
      <c r="JQI74" s="66"/>
      <c r="JQJ74" s="66"/>
      <c r="JQK74" s="66"/>
      <c r="JQL74" s="66"/>
      <c r="JQM74" s="66"/>
      <c r="JQN74" s="66"/>
      <c r="JQO74" s="66"/>
      <c r="JQR74" s="66"/>
      <c r="JQU74" s="66"/>
      <c r="JQX74" s="66"/>
      <c r="JRA74" s="66"/>
      <c r="JRD74" s="66"/>
      <c r="JRG74" s="66"/>
      <c r="JRP74" s="66"/>
      <c r="JRS74" s="66"/>
      <c r="JRV74" s="66"/>
      <c r="JRY74" s="66"/>
      <c r="JSH74" s="66"/>
      <c r="JSN74" s="66"/>
      <c r="JSQ74" s="66"/>
      <c r="JST74" s="66"/>
      <c r="JSW74" s="66"/>
      <c r="JTC74" s="66"/>
      <c r="JTL74" s="66"/>
      <c r="JTN74" s="66"/>
      <c r="JTO74" s="66"/>
      <c r="JTQ74" s="66"/>
      <c r="JTT74" s="66"/>
      <c r="JTW74" s="66"/>
      <c r="JTZ74" s="66"/>
      <c r="JUC74" s="66"/>
      <c r="JUF74" s="66"/>
      <c r="JUH74" s="66"/>
      <c r="JUJ74" s="66"/>
      <c r="JUM74" s="66"/>
      <c r="JUP74" s="66"/>
      <c r="JUS74" s="66"/>
      <c r="JUV74" s="66"/>
      <c r="JUY74" s="66"/>
      <c r="JVB74" s="66"/>
      <c r="JVE74" s="66"/>
      <c r="JVG74" s="66"/>
      <c r="JVJ74" s="66"/>
      <c r="JVP74" s="66"/>
      <c r="JVV74" s="66"/>
      <c r="JVY74" s="66"/>
      <c r="JWA74" s="66"/>
      <c r="JWC74" s="66"/>
      <c r="JWD74" s="66"/>
      <c r="JWE74" s="66"/>
      <c r="JWF74" s="66"/>
      <c r="JWG74" s="66"/>
      <c r="JWH74" s="66"/>
      <c r="JWZ74" s="66"/>
      <c r="JXA74" s="66"/>
      <c r="JXD74" s="66"/>
      <c r="JXG74" s="66"/>
      <c r="JXI74" s="66"/>
      <c r="JXK74" s="66"/>
      <c r="JXN74" s="66"/>
      <c r="JXQ74" s="66"/>
      <c r="JXT74" s="66"/>
      <c r="JXX74" s="66"/>
      <c r="JYA74" s="66"/>
      <c r="JYD74" s="66"/>
      <c r="JYL74" s="66"/>
      <c r="JYX74" s="66"/>
      <c r="JYY74" s="66"/>
      <c r="JYZ74" s="66"/>
      <c r="JZA74" s="66"/>
      <c r="JZB74" s="66"/>
      <c r="JZC74" s="66"/>
      <c r="JZD74" s="66"/>
      <c r="JZE74" s="66"/>
      <c r="JZF74" s="66"/>
      <c r="JZG74" s="66"/>
      <c r="JZH74" s="66"/>
      <c r="JZI74" s="66"/>
      <c r="JZJ74" s="66"/>
      <c r="JZK74" s="66"/>
      <c r="JZL74" s="66"/>
      <c r="JZM74" s="66"/>
      <c r="JZN74" s="66"/>
      <c r="JZO74" s="66"/>
      <c r="JZP74" s="66"/>
      <c r="JZQ74" s="66"/>
      <c r="JZR74" s="66"/>
      <c r="JZS74" s="66"/>
      <c r="JZT74" s="66"/>
      <c r="JZU74" s="66"/>
      <c r="JZV74" s="66"/>
      <c r="JZW74" s="66"/>
      <c r="JZY74" s="66"/>
      <c r="JZZ74" s="66"/>
      <c r="KAA74" s="66"/>
      <c r="KAB74" s="66"/>
      <c r="KAC74" s="66"/>
      <c r="KAD74" s="66"/>
      <c r="KAE74" s="66"/>
      <c r="KAF74" s="66"/>
      <c r="KAG74" s="66"/>
      <c r="KAH74" s="66"/>
      <c r="KAI74" s="66"/>
      <c r="KAJ74" s="66"/>
      <c r="KAK74" s="66"/>
      <c r="KAN74" s="66"/>
      <c r="KAQ74" s="66"/>
      <c r="KAT74" s="66"/>
      <c r="KAW74" s="66"/>
      <c r="KAZ74" s="66"/>
      <c r="KBC74" s="66"/>
      <c r="KBL74" s="66"/>
      <c r="KBO74" s="66"/>
      <c r="KBR74" s="66"/>
      <c r="KBU74" s="66"/>
      <c r="KCD74" s="66"/>
      <c r="KCJ74" s="66"/>
      <c r="KCM74" s="66"/>
      <c r="KCP74" s="66"/>
      <c r="KCS74" s="66"/>
      <c r="KCY74" s="66"/>
      <c r="KDH74" s="66"/>
      <c r="KDJ74" s="66"/>
      <c r="KDK74" s="66"/>
      <c r="KDM74" s="66"/>
      <c r="KDP74" s="66"/>
      <c r="KDS74" s="66"/>
      <c r="KDV74" s="66"/>
      <c r="KDY74" s="66"/>
      <c r="KEB74" s="66"/>
      <c r="KED74" s="66"/>
      <c r="KEF74" s="66"/>
      <c r="KEI74" s="66"/>
      <c r="KEL74" s="66"/>
      <c r="KEO74" s="66"/>
      <c r="KER74" s="66"/>
      <c r="KEU74" s="66"/>
      <c r="KEX74" s="66"/>
      <c r="KFA74" s="66"/>
      <c r="KFC74" s="66"/>
      <c r="KFF74" s="66"/>
      <c r="KFL74" s="66"/>
      <c r="KFR74" s="66"/>
      <c r="KFU74" s="66"/>
      <c r="KFW74" s="66"/>
      <c r="KFY74" s="66"/>
      <c r="KFZ74" s="66"/>
      <c r="KGA74" s="66"/>
      <c r="KGB74" s="66"/>
      <c r="KGC74" s="66"/>
      <c r="KGD74" s="66"/>
      <c r="KGV74" s="66"/>
      <c r="KGW74" s="66"/>
      <c r="KGZ74" s="66"/>
      <c r="KHC74" s="66"/>
      <c r="KHE74" s="66"/>
      <c r="KHG74" s="66"/>
      <c r="KHJ74" s="66"/>
      <c r="KHM74" s="66"/>
      <c r="KHP74" s="66"/>
      <c r="KHT74" s="66"/>
      <c r="KHW74" s="66"/>
      <c r="KHZ74" s="66"/>
      <c r="KIH74" s="66"/>
      <c r="KIT74" s="66"/>
      <c r="KIU74" s="66"/>
      <c r="KIV74" s="66"/>
      <c r="KIW74" s="66"/>
      <c r="KIX74" s="66"/>
      <c r="KIY74" s="66"/>
      <c r="KIZ74" s="66"/>
      <c r="KJA74" s="66"/>
      <c r="KJB74" s="66"/>
      <c r="KJC74" s="66"/>
      <c r="KJD74" s="66"/>
      <c r="KJE74" s="66"/>
      <c r="KJF74" s="66"/>
      <c r="KJG74" s="66"/>
      <c r="KJH74" s="66"/>
      <c r="KJI74" s="66"/>
      <c r="KJJ74" s="66"/>
      <c r="KJK74" s="66"/>
      <c r="KJL74" s="66"/>
      <c r="KJM74" s="66"/>
      <c r="KJN74" s="66"/>
      <c r="KJO74" s="66"/>
      <c r="KJP74" s="66"/>
      <c r="KJQ74" s="66"/>
      <c r="KJR74" s="66"/>
      <c r="KJS74" s="66"/>
      <c r="KJU74" s="66"/>
      <c r="KJV74" s="66"/>
      <c r="KJW74" s="66"/>
      <c r="KJX74" s="66"/>
      <c r="KJY74" s="66"/>
      <c r="KJZ74" s="66"/>
      <c r="KKA74" s="66"/>
      <c r="KKB74" s="66"/>
      <c r="KKC74" s="66"/>
      <c r="KKD74" s="66"/>
      <c r="KKE74" s="66"/>
      <c r="KKF74" s="66"/>
      <c r="KKG74" s="66"/>
      <c r="KKJ74" s="66"/>
      <c r="KKM74" s="66"/>
      <c r="KKP74" s="66"/>
      <c r="KKS74" s="66"/>
      <c r="KKV74" s="66"/>
      <c r="KKY74" s="66"/>
      <c r="KLH74" s="66"/>
      <c r="KLK74" s="66"/>
      <c r="KLN74" s="66"/>
      <c r="KLQ74" s="66"/>
      <c r="KLZ74" s="66"/>
      <c r="KMF74" s="66"/>
      <c r="KMI74" s="66"/>
      <c r="KML74" s="66"/>
      <c r="KMO74" s="66"/>
      <c r="KMU74" s="66"/>
      <c r="KND74" s="66"/>
      <c r="KNF74" s="66"/>
      <c r="KNG74" s="66"/>
      <c r="KNI74" s="66"/>
      <c r="KNL74" s="66"/>
      <c r="KNO74" s="66"/>
      <c r="KNR74" s="66"/>
      <c r="KNU74" s="66"/>
      <c r="KNX74" s="66"/>
      <c r="KNZ74" s="66"/>
      <c r="KOB74" s="66"/>
      <c r="KOE74" s="66"/>
      <c r="KOH74" s="66"/>
      <c r="KOK74" s="66"/>
      <c r="KON74" s="66"/>
      <c r="KOQ74" s="66"/>
      <c r="KOT74" s="66"/>
      <c r="KOW74" s="66"/>
      <c r="KOY74" s="66"/>
      <c r="KPB74" s="66"/>
      <c r="KPH74" s="66"/>
      <c r="KPN74" s="66"/>
      <c r="KPQ74" s="66"/>
      <c r="KPS74" s="66"/>
      <c r="KPU74" s="66"/>
      <c r="KPV74" s="66"/>
      <c r="KPW74" s="66"/>
      <c r="KPX74" s="66"/>
      <c r="KPY74" s="66"/>
      <c r="KPZ74" s="66"/>
      <c r="KQR74" s="66"/>
      <c r="KQS74" s="66"/>
      <c r="KQV74" s="66"/>
      <c r="KQY74" s="66"/>
      <c r="KRA74" s="66"/>
      <c r="KRC74" s="66"/>
      <c r="KRF74" s="66"/>
      <c r="KRI74" s="66"/>
      <c r="KRL74" s="66"/>
      <c r="KRP74" s="66"/>
      <c r="KRS74" s="66"/>
      <c r="KRV74" s="66"/>
      <c r="KSD74" s="66"/>
      <c r="KSP74" s="66"/>
      <c r="KSQ74" s="66"/>
      <c r="KSR74" s="66"/>
      <c r="KSS74" s="66"/>
      <c r="KST74" s="66"/>
      <c r="KSU74" s="66"/>
      <c r="KSV74" s="66"/>
      <c r="KSW74" s="66"/>
      <c r="KSX74" s="66"/>
      <c r="KSY74" s="66"/>
      <c r="KSZ74" s="66"/>
      <c r="KTA74" s="66"/>
      <c r="KTB74" s="66"/>
      <c r="KTC74" s="66"/>
      <c r="KTD74" s="66"/>
      <c r="KTE74" s="66"/>
      <c r="KTF74" s="66"/>
      <c r="KTG74" s="66"/>
      <c r="KTH74" s="66"/>
      <c r="KTI74" s="66"/>
      <c r="KTJ74" s="66"/>
      <c r="KTK74" s="66"/>
      <c r="KTL74" s="66"/>
      <c r="KTM74" s="66"/>
      <c r="KTN74" s="66"/>
      <c r="KTO74" s="66"/>
      <c r="KTQ74" s="66"/>
      <c r="KTR74" s="66"/>
      <c r="KTS74" s="66"/>
      <c r="KTT74" s="66"/>
      <c r="KTU74" s="66"/>
      <c r="KTV74" s="66"/>
      <c r="KTW74" s="66"/>
      <c r="KTX74" s="66"/>
      <c r="KTY74" s="66"/>
      <c r="KTZ74" s="66"/>
      <c r="KUA74" s="66"/>
      <c r="KUB74" s="66"/>
      <c r="KUC74" s="66"/>
      <c r="KUF74" s="66"/>
      <c r="KUI74" s="66"/>
      <c r="KUL74" s="66"/>
      <c r="KUO74" s="66"/>
      <c r="KUR74" s="66"/>
      <c r="KUU74" s="66"/>
      <c r="KVD74" s="66"/>
      <c r="KVG74" s="66"/>
      <c r="KVJ74" s="66"/>
      <c r="KVM74" s="66"/>
      <c r="KVV74" s="66"/>
      <c r="KWB74" s="66"/>
      <c r="KWE74" s="66"/>
      <c r="KWH74" s="66"/>
      <c r="KWK74" s="66"/>
      <c r="KWQ74" s="66"/>
      <c r="KWZ74" s="66"/>
      <c r="KXB74" s="66"/>
      <c r="KXC74" s="66"/>
      <c r="KXE74" s="66"/>
      <c r="KXH74" s="66"/>
      <c r="KXK74" s="66"/>
      <c r="KXN74" s="66"/>
      <c r="KXQ74" s="66"/>
      <c r="KXT74" s="66"/>
      <c r="KXV74" s="66"/>
      <c r="KXX74" s="66"/>
      <c r="KYA74" s="66"/>
      <c r="KYD74" s="66"/>
      <c r="KYG74" s="66"/>
      <c r="KYJ74" s="66"/>
      <c r="KYM74" s="66"/>
      <c r="KYP74" s="66"/>
      <c r="KYS74" s="66"/>
      <c r="KYU74" s="66"/>
      <c r="KYX74" s="66"/>
      <c r="KZD74" s="66"/>
      <c r="KZJ74" s="66"/>
      <c r="KZM74" s="66"/>
      <c r="KZO74" s="66"/>
      <c r="KZQ74" s="66"/>
      <c r="KZR74" s="66"/>
      <c r="KZS74" s="66"/>
      <c r="KZT74" s="66"/>
      <c r="KZU74" s="66"/>
      <c r="KZV74" s="66"/>
      <c r="LAN74" s="66"/>
      <c r="LAO74" s="66"/>
      <c r="LAR74" s="66"/>
      <c r="LAU74" s="66"/>
      <c r="LAW74" s="66"/>
      <c r="LAY74" s="66"/>
      <c r="LBB74" s="66"/>
      <c r="LBE74" s="66"/>
      <c r="LBH74" s="66"/>
      <c r="LBL74" s="66"/>
      <c r="LBO74" s="66"/>
      <c r="LBR74" s="66"/>
      <c r="LBZ74" s="66"/>
      <c r="LCL74" s="66"/>
      <c r="LCM74" s="66"/>
      <c r="LCN74" s="66"/>
      <c r="LCO74" s="66"/>
      <c r="LCP74" s="66"/>
      <c r="LCQ74" s="66"/>
      <c r="LCR74" s="66"/>
      <c r="LCS74" s="66"/>
      <c r="LCT74" s="66"/>
      <c r="LCU74" s="66"/>
      <c r="LCV74" s="66"/>
      <c r="LCW74" s="66"/>
      <c r="LCX74" s="66"/>
      <c r="LCY74" s="66"/>
      <c r="LCZ74" s="66"/>
      <c r="LDA74" s="66"/>
      <c r="LDB74" s="66"/>
      <c r="LDC74" s="66"/>
      <c r="LDD74" s="66"/>
      <c r="LDE74" s="66"/>
      <c r="LDF74" s="66"/>
      <c r="LDG74" s="66"/>
      <c r="LDH74" s="66"/>
      <c r="LDI74" s="66"/>
      <c r="LDJ74" s="66"/>
      <c r="LDK74" s="66"/>
      <c r="LDM74" s="66"/>
      <c r="LDN74" s="66"/>
      <c r="LDO74" s="66"/>
      <c r="LDP74" s="66"/>
      <c r="LDQ74" s="66"/>
      <c r="LDR74" s="66"/>
      <c r="LDS74" s="66"/>
      <c r="LDT74" s="66"/>
      <c r="LDU74" s="66"/>
      <c r="LDV74" s="66"/>
      <c r="LDW74" s="66"/>
      <c r="LDX74" s="66"/>
      <c r="LDY74" s="66"/>
      <c r="LEB74" s="66"/>
      <c r="LEE74" s="66"/>
      <c r="LEH74" s="66"/>
      <c r="LEK74" s="66"/>
      <c r="LEN74" s="66"/>
      <c r="LEQ74" s="66"/>
      <c r="LEZ74" s="66"/>
      <c r="LFC74" s="66"/>
      <c r="LFF74" s="66"/>
      <c r="LFI74" s="66"/>
      <c r="LFR74" s="66"/>
      <c r="LFX74" s="66"/>
      <c r="LGA74" s="66"/>
      <c r="LGD74" s="66"/>
      <c r="LGG74" s="66"/>
      <c r="LGM74" s="66"/>
      <c r="LGV74" s="66"/>
      <c r="LGX74" s="66"/>
      <c r="LGY74" s="66"/>
      <c r="LHA74" s="66"/>
      <c r="LHD74" s="66"/>
      <c r="LHG74" s="66"/>
      <c r="LHJ74" s="66"/>
      <c r="LHM74" s="66"/>
      <c r="LHP74" s="66"/>
      <c r="LHR74" s="66"/>
      <c r="LHT74" s="66"/>
      <c r="LHW74" s="66"/>
      <c r="LHZ74" s="66"/>
      <c r="LIC74" s="66"/>
      <c r="LIF74" s="66"/>
      <c r="LII74" s="66"/>
      <c r="LIL74" s="66"/>
      <c r="LIO74" s="66"/>
      <c r="LIQ74" s="66"/>
      <c r="LIT74" s="66"/>
      <c r="LIZ74" s="66"/>
      <c r="LJF74" s="66"/>
      <c r="LJI74" s="66"/>
      <c r="LJK74" s="66"/>
      <c r="LJM74" s="66"/>
      <c r="LJN74" s="66"/>
      <c r="LJO74" s="66"/>
      <c r="LJP74" s="66"/>
      <c r="LJQ74" s="66"/>
      <c r="LJR74" s="66"/>
      <c r="LKJ74" s="66"/>
      <c r="LKK74" s="66"/>
      <c r="LKN74" s="66"/>
      <c r="LKQ74" s="66"/>
      <c r="LKS74" s="66"/>
      <c r="LKU74" s="66"/>
      <c r="LKX74" s="66"/>
      <c r="LLA74" s="66"/>
      <c r="LLD74" s="66"/>
      <c r="LLH74" s="66"/>
      <c r="LLK74" s="66"/>
      <c r="LLN74" s="66"/>
      <c r="LLV74" s="66"/>
      <c r="LMH74" s="66"/>
      <c r="LMI74" s="66"/>
      <c r="LMJ74" s="66"/>
      <c r="LMK74" s="66"/>
      <c r="LML74" s="66"/>
      <c r="LMM74" s="66"/>
      <c r="LMN74" s="66"/>
      <c r="LMO74" s="66"/>
      <c r="LMP74" s="66"/>
      <c r="LMQ74" s="66"/>
      <c r="LMR74" s="66"/>
      <c r="LMS74" s="66"/>
      <c r="LMT74" s="66"/>
      <c r="LMU74" s="66"/>
      <c r="LMV74" s="66"/>
      <c r="LMW74" s="66"/>
      <c r="LMX74" s="66"/>
      <c r="LMY74" s="66"/>
      <c r="LMZ74" s="66"/>
      <c r="LNA74" s="66"/>
      <c r="LNB74" s="66"/>
      <c r="LNC74" s="66"/>
      <c r="LND74" s="66"/>
      <c r="LNE74" s="66"/>
      <c r="LNF74" s="66"/>
      <c r="LNG74" s="66"/>
      <c r="LNI74" s="66"/>
      <c r="LNJ74" s="66"/>
      <c r="LNK74" s="66"/>
      <c r="LNL74" s="66"/>
      <c r="LNM74" s="66"/>
      <c r="LNN74" s="66"/>
      <c r="LNO74" s="66"/>
      <c r="LNP74" s="66"/>
      <c r="LNQ74" s="66"/>
      <c r="LNR74" s="66"/>
      <c r="LNS74" s="66"/>
      <c r="LNT74" s="66"/>
      <c r="LNU74" s="66"/>
      <c r="LNX74" s="66"/>
      <c r="LOA74" s="66"/>
      <c r="LOD74" s="66"/>
      <c r="LOG74" s="66"/>
      <c r="LOJ74" s="66"/>
      <c r="LOM74" s="66"/>
      <c r="LOV74" s="66"/>
      <c r="LOY74" s="66"/>
      <c r="LPB74" s="66"/>
      <c r="LPE74" s="66"/>
      <c r="LPN74" s="66"/>
      <c r="LPT74" s="66"/>
      <c r="LPW74" s="66"/>
      <c r="LPZ74" s="66"/>
      <c r="LQC74" s="66"/>
      <c r="LQI74" s="66"/>
      <c r="LQR74" s="66"/>
      <c r="LQT74" s="66"/>
      <c r="LQU74" s="66"/>
      <c r="LQW74" s="66"/>
      <c r="LQZ74" s="66"/>
      <c r="LRC74" s="66"/>
      <c r="LRF74" s="66"/>
      <c r="LRI74" s="66"/>
      <c r="LRL74" s="66"/>
      <c r="LRN74" s="66"/>
      <c r="LRP74" s="66"/>
      <c r="LRS74" s="66"/>
      <c r="LRV74" s="66"/>
      <c r="LRY74" s="66"/>
      <c r="LSB74" s="66"/>
      <c r="LSE74" s="66"/>
      <c r="LSH74" s="66"/>
      <c r="LSK74" s="66"/>
      <c r="LSM74" s="66"/>
      <c r="LSP74" s="66"/>
      <c r="LSV74" s="66"/>
      <c r="LTB74" s="66"/>
      <c r="LTE74" s="66"/>
      <c r="LTG74" s="66"/>
      <c r="LTI74" s="66"/>
      <c r="LTJ74" s="66"/>
      <c r="LTK74" s="66"/>
      <c r="LTL74" s="66"/>
      <c r="LTM74" s="66"/>
      <c r="LTN74" s="66"/>
      <c r="LUF74" s="66"/>
      <c r="LUG74" s="66"/>
      <c r="LUJ74" s="66"/>
      <c r="LUM74" s="66"/>
      <c r="LUO74" s="66"/>
      <c r="LUQ74" s="66"/>
      <c r="LUT74" s="66"/>
      <c r="LUW74" s="66"/>
      <c r="LUZ74" s="66"/>
      <c r="LVD74" s="66"/>
      <c r="LVG74" s="66"/>
      <c r="LVJ74" s="66"/>
      <c r="LVR74" s="66"/>
      <c r="LWD74" s="66"/>
      <c r="LWE74" s="66"/>
      <c r="LWF74" s="66"/>
      <c r="LWG74" s="66"/>
      <c r="LWH74" s="66"/>
      <c r="LWI74" s="66"/>
      <c r="LWJ74" s="66"/>
      <c r="LWK74" s="66"/>
      <c r="LWL74" s="66"/>
      <c r="LWM74" s="66"/>
      <c r="LWN74" s="66"/>
      <c r="LWO74" s="66"/>
      <c r="LWP74" s="66"/>
      <c r="LWQ74" s="66"/>
      <c r="LWR74" s="66"/>
      <c r="LWS74" s="66"/>
      <c r="LWT74" s="66"/>
      <c r="LWU74" s="66"/>
      <c r="LWV74" s="66"/>
      <c r="LWW74" s="66"/>
      <c r="LWX74" s="66"/>
      <c r="LWY74" s="66"/>
      <c r="LWZ74" s="66"/>
      <c r="LXA74" s="66"/>
      <c r="LXB74" s="66"/>
      <c r="LXC74" s="66"/>
      <c r="LXE74" s="66"/>
      <c r="LXF74" s="66"/>
      <c r="LXG74" s="66"/>
      <c r="LXH74" s="66"/>
      <c r="LXI74" s="66"/>
      <c r="LXJ74" s="66"/>
      <c r="LXK74" s="66"/>
      <c r="LXL74" s="66"/>
      <c r="LXM74" s="66"/>
      <c r="LXN74" s="66"/>
      <c r="LXO74" s="66"/>
      <c r="LXP74" s="66"/>
      <c r="LXQ74" s="66"/>
      <c r="LXT74" s="66"/>
      <c r="LXW74" s="66"/>
      <c r="LXZ74" s="66"/>
      <c r="LYC74" s="66"/>
      <c r="LYF74" s="66"/>
      <c r="LYI74" s="66"/>
      <c r="LYR74" s="66"/>
      <c r="LYU74" s="66"/>
      <c r="LYX74" s="66"/>
      <c r="LZA74" s="66"/>
      <c r="LZJ74" s="66"/>
      <c r="LZP74" s="66"/>
      <c r="LZS74" s="66"/>
      <c r="LZV74" s="66"/>
      <c r="LZY74" s="66"/>
      <c r="MAE74" s="66"/>
      <c r="MAN74" s="66"/>
      <c r="MAP74" s="66"/>
      <c r="MAQ74" s="66"/>
      <c r="MAS74" s="66"/>
      <c r="MAV74" s="66"/>
      <c r="MAY74" s="66"/>
      <c r="MBB74" s="66"/>
      <c r="MBE74" s="66"/>
      <c r="MBH74" s="66"/>
      <c r="MBJ74" s="66"/>
      <c r="MBL74" s="66"/>
      <c r="MBO74" s="66"/>
      <c r="MBR74" s="66"/>
      <c r="MBU74" s="66"/>
      <c r="MBX74" s="66"/>
      <c r="MCA74" s="66"/>
      <c r="MCD74" s="66"/>
      <c r="MCG74" s="66"/>
      <c r="MCI74" s="66"/>
      <c r="MCL74" s="66"/>
      <c r="MCR74" s="66"/>
      <c r="MCX74" s="66"/>
      <c r="MDA74" s="66"/>
      <c r="MDC74" s="66"/>
      <c r="MDE74" s="66"/>
      <c r="MDF74" s="66"/>
      <c r="MDG74" s="66"/>
      <c r="MDH74" s="66"/>
      <c r="MDI74" s="66"/>
      <c r="MDJ74" s="66"/>
      <c r="MEB74" s="66"/>
      <c r="MEC74" s="66"/>
      <c r="MEF74" s="66"/>
      <c r="MEI74" s="66"/>
      <c r="MEK74" s="66"/>
      <c r="MEM74" s="66"/>
      <c r="MEP74" s="66"/>
      <c r="MES74" s="66"/>
      <c r="MEV74" s="66"/>
      <c r="MEZ74" s="66"/>
      <c r="MFC74" s="66"/>
      <c r="MFF74" s="66"/>
      <c r="MFN74" s="66"/>
      <c r="MFZ74" s="66"/>
      <c r="MGA74" s="66"/>
      <c r="MGB74" s="66"/>
      <c r="MGC74" s="66"/>
      <c r="MGD74" s="66"/>
      <c r="MGE74" s="66"/>
      <c r="MGF74" s="66"/>
      <c r="MGG74" s="66"/>
      <c r="MGH74" s="66"/>
      <c r="MGI74" s="66"/>
      <c r="MGJ74" s="66"/>
      <c r="MGK74" s="66"/>
      <c r="MGL74" s="66"/>
      <c r="MGM74" s="66"/>
      <c r="MGN74" s="66"/>
      <c r="MGO74" s="66"/>
      <c r="MGP74" s="66"/>
      <c r="MGQ74" s="66"/>
      <c r="MGR74" s="66"/>
      <c r="MGS74" s="66"/>
      <c r="MGT74" s="66"/>
      <c r="MGU74" s="66"/>
      <c r="MGV74" s="66"/>
      <c r="MGW74" s="66"/>
      <c r="MGX74" s="66"/>
      <c r="MGY74" s="66"/>
      <c r="MHA74" s="66"/>
      <c r="MHB74" s="66"/>
      <c r="MHC74" s="66"/>
      <c r="MHD74" s="66"/>
      <c r="MHE74" s="66"/>
      <c r="MHF74" s="66"/>
      <c r="MHG74" s="66"/>
      <c r="MHH74" s="66"/>
      <c r="MHI74" s="66"/>
      <c r="MHJ74" s="66"/>
      <c r="MHK74" s="66"/>
      <c r="MHL74" s="66"/>
      <c r="MHM74" s="66"/>
      <c r="MHP74" s="66"/>
      <c r="MHS74" s="66"/>
      <c r="MHV74" s="66"/>
      <c r="MHY74" s="66"/>
      <c r="MIB74" s="66"/>
      <c r="MIE74" s="66"/>
      <c r="MIN74" s="66"/>
      <c r="MIQ74" s="66"/>
      <c r="MIT74" s="66"/>
      <c r="MIW74" s="66"/>
      <c r="MJF74" s="66"/>
      <c r="MJL74" s="66"/>
      <c r="MJO74" s="66"/>
      <c r="MJR74" s="66"/>
      <c r="MJU74" s="66"/>
      <c r="MKA74" s="66"/>
      <c r="MKJ74" s="66"/>
      <c r="MKL74" s="66"/>
      <c r="MKM74" s="66"/>
      <c r="MKO74" s="66"/>
      <c r="MKR74" s="66"/>
      <c r="MKU74" s="66"/>
      <c r="MKX74" s="66"/>
      <c r="MLA74" s="66"/>
      <c r="MLD74" s="66"/>
      <c r="MLF74" s="66"/>
      <c r="MLH74" s="66"/>
      <c r="MLK74" s="66"/>
      <c r="MLN74" s="66"/>
      <c r="MLQ74" s="66"/>
      <c r="MLT74" s="66"/>
      <c r="MLW74" s="66"/>
      <c r="MLZ74" s="66"/>
      <c r="MMC74" s="66"/>
      <c r="MME74" s="66"/>
      <c r="MMH74" s="66"/>
      <c r="MMN74" s="66"/>
      <c r="MMT74" s="66"/>
      <c r="MMW74" s="66"/>
      <c r="MMY74" s="66"/>
      <c r="MNA74" s="66"/>
      <c r="MNB74" s="66"/>
      <c r="MNC74" s="66"/>
      <c r="MND74" s="66"/>
      <c r="MNE74" s="66"/>
      <c r="MNF74" s="66"/>
      <c r="MNX74" s="66"/>
      <c r="MNY74" s="66"/>
      <c r="MOB74" s="66"/>
      <c r="MOE74" s="66"/>
      <c r="MOG74" s="66"/>
      <c r="MOI74" s="66"/>
      <c r="MOL74" s="66"/>
      <c r="MOO74" s="66"/>
      <c r="MOR74" s="66"/>
      <c r="MOV74" s="66"/>
      <c r="MOY74" s="66"/>
      <c r="MPB74" s="66"/>
      <c r="MPJ74" s="66"/>
      <c r="MPV74" s="66"/>
      <c r="MPW74" s="66"/>
      <c r="MPX74" s="66"/>
      <c r="MPY74" s="66"/>
      <c r="MPZ74" s="66"/>
      <c r="MQA74" s="66"/>
      <c r="MQB74" s="66"/>
      <c r="MQC74" s="66"/>
      <c r="MQD74" s="66"/>
      <c r="MQE74" s="66"/>
      <c r="MQF74" s="66"/>
      <c r="MQG74" s="66"/>
      <c r="MQH74" s="66"/>
      <c r="MQI74" s="66"/>
      <c r="MQJ74" s="66"/>
      <c r="MQK74" s="66"/>
      <c r="MQL74" s="66"/>
      <c r="MQM74" s="66"/>
      <c r="MQN74" s="66"/>
      <c r="MQO74" s="66"/>
      <c r="MQP74" s="66"/>
      <c r="MQQ74" s="66"/>
      <c r="MQR74" s="66"/>
      <c r="MQS74" s="66"/>
      <c r="MQT74" s="66"/>
      <c r="MQU74" s="66"/>
      <c r="MQW74" s="66"/>
      <c r="MQX74" s="66"/>
      <c r="MQY74" s="66"/>
      <c r="MQZ74" s="66"/>
      <c r="MRA74" s="66"/>
      <c r="MRB74" s="66"/>
      <c r="MRC74" s="66"/>
      <c r="MRD74" s="66"/>
      <c r="MRE74" s="66"/>
      <c r="MRF74" s="66"/>
      <c r="MRG74" s="66"/>
      <c r="MRH74" s="66"/>
      <c r="MRI74" s="66"/>
      <c r="MRL74" s="66"/>
      <c r="MRO74" s="66"/>
      <c r="MRR74" s="66"/>
      <c r="MRU74" s="66"/>
      <c r="MRX74" s="66"/>
      <c r="MSA74" s="66"/>
      <c r="MSJ74" s="66"/>
      <c r="MSM74" s="66"/>
      <c r="MSP74" s="66"/>
      <c r="MSS74" s="66"/>
      <c r="MTB74" s="66"/>
      <c r="MTH74" s="66"/>
      <c r="MTK74" s="66"/>
      <c r="MTN74" s="66"/>
      <c r="MTQ74" s="66"/>
      <c r="MTW74" s="66"/>
      <c r="MUF74" s="66"/>
      <c r="MUH74" s="66"/>
      <c r="MUI74" s="66"/>
      <c r="MUK74" s="66"/>
      <c r="MUN74" s="66"/>
      <c r="MUQ74" s="66"/>
      <c r="MUT74" s="66"/>
      <c r="MUW74" s="66"/>
      <c r="MUZ74" s="66"/>
      <c r="MVB74" s="66"/>
      <c r="MVD74" s="66"/>
      <c r="MVG74" s="66"/>
      <c r="MVJ74" s="66"/>
      <c r="MVM74" s="66"/>
      <c r="MVP74" s="66"/>
      <c r="MVS74" s="66"/>
      <c r="MVV74" s="66"/>
      <c r="MVY74" s="66"/>
      <c r="MWA74" s="66"/>
      <c r="MWD74" s="66"/>
      <c r="MWJ74" s="66"/>
      <c r="MWP74" s="66"/>
      <c r="MWS74" s="66"/>
      <c r="MWU74" s="66"/>
      <c r="MWW74" s="66"/>
      <c r="MWX74" s="66"/>
      <c r="MWY74" s="66"/>
      <c r="MWZ74" s="66"/>
      <c r="MXA74" s="66"/>
      <c r="MXB74" s="66"/>
      <c r="MXT74" s="66"/>
      <c r="MXU74" s="66"/>
      <c r="MXX74" s="66"/>
      <c r="MYA74" s="66"/>
      <c r="MYC74" s="66"/>
      <c r="MYE74" s="66"/>
      <c r="MYH74" s="66"/>
      <c r="MYK74" s="66"/>
      <c r="MYN74" s="66"/>
      <c r="MYR74" s="66"/>
      <c r="MYU74" s="66"/>
      <c r="MYX74" s="66"/>
      <c r="MZF74" s="66"/>
      <c r="MZR74" s="66"/>
      <c r="MZS74" s="66"/>
      <c r="MZT74" s="66"/>
      <c r="MZU74" s="66"/>
      <c r="MZV74" s="66"/>
      <c r="MZW74" s="66"/>
      <c r="MZX74" s="66"/>
      <c r="MZY74" s="66"/>
      <c r="MZZ74" s="66"/>
      <c r="NAA74" s="66"/>
      <c r="NAB74" s="66"/>
      <c r="NAC74" s="66"/>
      <c r="NAD74" s="66"/>
      <c r="NAE74" s="66"/>
      <c r="NAF74" s="66"/>
      <c r="NAG74" s="66"/>
      <c r="NAH74" s="66"/>
      <c r="NAI74" s="66"/>
      <c r="NAJ74" s="66"/>
      <c r="NAK74" s="66"/>
      <c r="NAL74" s="66"/>
      <c r="NAM74" s="66"/>
      <c r="NAN74" s="66"/>
      <c r="NAO74" s="66"/>
      <c r="NAP74" s="66"/>
      <c r="NAQ74" s="66"/>
      <c r="NAS74" s="66"/>
      <c r="NAT74" s="66"/>
      <c r="NAU74" s="66"/>
      <c r="NAV74" s="66"/>
      <c r="NAW74" s="66"/>
      <c r="NAX74" s="66"/>
      <c r="NAY74" s="66"/>
      <c r="NAZ74" s="66"/>
      <c r="NBA74" s="66"/>
      <c r="NBB74" s="66"/>
      <c r="NBC74" s="66"/>
      <c r="NBD74" s="66"/>
      <c r="NBE74" s="66"/>
      <c r="NBH74" s="66"/>
      <c r="NBK74" s="66"/>
      <c r="NBN74" s="66"/>
      <c r="NBQ74" s="66"/>
      <c r="NBT74" s="66"/>
      <c r="NBW74" s="66"/>
      <c r="NCF74" s="66"/>
      <c r="NCI74" s="66"/>
      <c r="NCL74" s="66"/>
      <c r="NCO74" s="66"/>
      <c r="NCX74" s="66"/>
      <c r="NDD74" s="66"/>
      <c r="NDG74" s="66"/>
      <c r="NDJ74" s="66"/>
      <c r="NDM74" s="66"/>
      <c r="NDS74" s="66"/>
      <c r="NEB74" s="66"/>
      <c r="NED74" s="66"/>
      <c r="NEE74" s="66"/>
      <c r="NEG74" s="66"/>
      <c r="NEJ74" s="66"/>
      <c r="NEM74" s="66"/>
      <c r="NEP74" s="66"/>
      <c r="NES74" s="66"/>
      <c r="NEV74" s="66"/>
      <c r="NEX74" s="66"/>
      <c r="NEZ74" s="66"/>
      <c r="NFC74" s="66"/>
      <c r="NFF74" s="66"/>
      <c r="NFI74" s="66"/>
      <c r="NFL74" s="66"/>
      <c r="NFO74" s="66"/>
      <c r="NFR74" s="66"/>
      <c r="NFU74" s="66"/>
      <c r="NFW74" s="66"/>
      <c r="NFZ74" s="66"/>
      <c r="NGF74" s="66"/>
      <c r="NGL74" s="66"/>
      <c r="NGO74" s="66"/>
      <c r="NGQ74" s="66"/>
      <c r="NGS74" s="66"/>
      <c r="NGT74" s="66"/>
      <c r="NGU74" s="66"/>
      <c r="NGV74" s="66"/>
      <c r="NGW74" s="66"/>
      <c r="NGX74" s="66"/>
      <c r="NHP74" s="66"/>
      <c r="NHQ74" s="66"/>
      <c r="NHT74" s="66"/>
      <c r="NHW74" s="66"/>
      <c r="NHY74" s="66"/>
      <c r="NIA74" s="66"/>
      <c r="NID74" s="66"/>
      <c r="NIG74" s="66"/>
      <c r="NIJ74" s="66"/>
      <c r="NIN74" s="66"/>
      <c r="NIQ74" s="66"/>
      <c r="NIT74" s="66"/>
      <c r="NJB74" s="66"/>
      <c r="NJN74" s="66"/>
      <c r="NJO74" s="66"/>
      <c r="NJP74" s="66"/>
      <c r="NJQ74" s="66"/>
      <c r="NJR74" s="66"/>
      <c r="NJS74" s="66"/>
      <c r="NJT74" s="66"/>
      <c r="NJU74" s="66"/>
      <c r="NJV74" s="66"/>
      <c r="NJW74" s="66"/>
      <c r="NJX74" s="66"/>
      <c r="NJY74" s="66"/>
      <c r="NJZ74" s="66"/>
      <c r="NKA74" s="66"/>
      <c r="NKB74" s="66"/>
      <c r="NKC74" s="66"/>
      <c r="NKD74" s="66"/>
      <c r="NKE74" s="66"/>
      <c r="NKF74" s="66"/>
      <c r="NKG74" s="66"/>
      <c r="NKH74" s="66"/>
      <c r="NKI74" s="66"/>
      <c r="NKJ74" s="66"/>
      <c r="NKK74" s="66"/>
      <c r="NKL74" s="66"/>
      <c r="NKM74" s="66"/>
      <c r="NKO74" s="66"/>
      <c r="NKP74" s="66"/>
      <c r="NKQ74" s="66"/>
      <c r="NKR74" s="66"/>
      <c r="NKS74" s="66"/>
      <c r="NKT74" s="66"/>
      <c r="NKU74" s="66"/>
      <c r="NKV74" s="66"/>
      <c r="NKW74" s="66"/>
      <c r="NKX74" s="66"/>
      <c r="NKY74" s="66"/>
      <c r="NKZ74" s="66"/>
      <c r="NLA74" s="66"/>
      <c r="NLD74" s="66"/>
      <c r="NLG74" s="66"/>
      <c r="NLJ74" s="66"/>
      <c r="NLM74" s="66"/>
      <c r="NLP74" s="66"/>
      <c r="NLS74" s="66"/>
      <c r="NMB74" s="66"/>
      <c r="NME74" s="66"/>
      <c r="NMH74" s="66"/>
      <c r="NMK74" s="66"/>
      <c r="NMT74" s="66"/>
      <c r="NMZ74" s="66"/>
      <c r="NNC74" s="66"/>
      <c r="NNF74" s="66"/>
      <c r="NNI74" s="66"/>
      <c r="NNO74" s="66"/>
      <c r="NNX74" s="66"/>
      <c r="NNZ74" s="66"/>
      <c r="NOA74" s="66"/>
      <c r="NOC74" s="66"/>
      <c r="NOF74" s="66"/>
      <c r="NOI74" s="66"/>
      <c r="NOL74" s="66"/>
      <c r="NOO74" s="66"/>
      <c r="NOR74" s="66"/>
      <c r="NOT74" s="66"/>
      <c r="NOV74" s="66"/>
      <c r="NOY74" s="66"/>
      <c r="NPB74" s="66"/>
      <c r="NPE74" s="66"/>
      <c r="NPH74" s="66"/>
      <c r="NPK74" s="66"/>
      <c r="NPN74" s="66"/>
      <c r="NPQ74" s="66"/>
      <c r="NPS74" s="66"/>
      <c r="NPV74" s="66"/>
      <c r="NQB74" s="66"/>
      <c r="NQH74" s="66"/>
      <c r="NQK74" s="66"/>
      <c r="NQM74" s="66"/>
      <c r="NQO74" s="66"/>
      <c r="NQP74" s="66"/>
      <c r="NQQ74" s="66"/>
      <c r="NQR74" s="66"/>
      <c r="NQS74" s="66"/>
      <c r="NQT74" s="66"/>
      <c r="NRL74" s="66"/>
      <c r="NRM74" s="66"/>
      <c r="NRP74" s="66"/>
      <c r="NRS74" s="66"/>
      <c r="NRU74" s="66"/>
      <c r="NRW74" s="66"/>
      <c r="NRZ74" s="66"/>
      <c r="NSC74" s="66"/>
      <c r="NSF74" s="66"/>
      <c r="NSJ74" s="66"/>
      <c r="NSM74" s="66"/>
      <c r="NSP74" s="66"/>
      <c r="NSX74" s="66"/>
      <c r="NTJ74" s="66"/>
      <c r="NTK74" s="66"/>
      <c r="NTL74" s="66"/>
      <c r="NTM74" s="66"/>
      <c r="NTN74" s="66"/>
      <c r="NTO74" s="66"/>
      <c r="NTP74" s="66"/>
      <c r="NTQ74" s="66"/>
      <c r="NTR74" s="66"/>
      <c r="NTS74" s="66"/>
      <c r="NTT74" s="66"/>
      <c r="NTU74" s="66"/>
      <c r="NTV74" s="66"/>
      <c r="NTW74" s="66"/>
      <c r="NTX74" s="66"/>
      <c r="NTY74" s="66"/>
      <c r="NTZ74" s="66"/>
      <c r="NUA74" s="66"/>
      <c r="NUB74" s="66"/>
      <c r="NUC74" s="66"/>
      <c r="NUD74" s="66"/>
      <c r="NUE74" s="66"/>
      <c r="NUF74" s="66"/>
      <c r="NUG74" s="66"/>
      <c r="NUH74" s="66"/>
      <c r="NUI74" s="66"/>
      <c r="NUK74" s="66"/>
      <c r="NUL74" s="66"/>
      <c r="NUM74" s="66"/>
      <c r="NUN74" s="66"/>
      <c r="NUO74" s="66"/>
      <c r="NUP74" s="66"/>
      <c r="NUQ74" s="66"/>
      <c r="NUR74" s="66"/>
      <c r="NUS74" s="66"/>
      <c r="NUT74" s="66"/>
      <c r="NUU74" s="66"/>
      <c r="NUV74" s="66"/>
      <c r="NUW74" s="66"/>
      <c r="NUZ74" s="66"/>
      <c r="NVC74" s="66"/>
      <c r="NVF74" s="66"/>
      <c r="NVI74" s="66"/>
      <c r="NVL74" s="66"/>
      <c r="NVO74" s="66"/>
      <c r="NVX74" s="66"/>
      <c r="NWA74" s="66"/>
      <c r="NWD74" s="66"/>
      <c r="NWG74" s="66"/>
      <c r="NWP74" s="66"/>
      <c r="NWV74" s="66"/>
      <c r="NWY74" s="66"/>
      <c r="NXB74" s="66"/>
      <c r="NXE74" s="66"/>
      <c r="NXK74" s="66"/>
      <c r="NXT74" s="66"/>
      <c r="NXV74" s="66"/>
      <c r="NXW74" s="66"/>
      <c r="NXY74" s="66"/>
      <c r="NYB74" s="66"/>
      <c r="NYE74" s="66"/>
      <c r="NYH74" s="66"/>
      <c r="NYK74" s="66"/>
      <c r="NYN74" s="66"/>
      <c r="NYP74" s="66"/>
      <c r="NYR74" s="66"/>
      <c r="NYU74" s="66"/>
      <c r="NYX74" s="66"/>
      <c r="NZA74" s="66"/>
      <c r="NZD74" s="66"/>
      <c r="NZG74" s="66"/>
      <c r="NZJ74" s="66"/>
      <c r="NZM74" s="66"/>
      <c r="NZO74" s="66"/>
      <c r="NZR74" s="66"/>
      <c r="NZX74" s="66"/>
      <c r="OAD74" s="66"/>
      <c r="OAG74" s="66"/>
      <c r="OAI74" s="66"/>
      <c r="OAK74" s="66"/>
      <c r="OAL74" s="66"/>
      <c r="OAM74" s="66"/>
      <c r="OAN74" s="66"/>
      <c r="OAO74" s="66"/>
      <c r="OAP74" s="66"/>
      <c r="OBH74" s="66"/>
      <c r="OBI74" s="66"/>
      <c r="OBL74" s="66"/>
      <c r="OBO74" s="66"/>
      <c r="OBQ74" s="66"/>
      <c r="OBS74" s="66"/>
      <c r="OBV74" s="66"/>
      <c r="OBY74" s="66"/>
      <c r="OCB74" s="66"/>
      <c r="OCF74" s="66"/>
      <c r="OCI74" s="66"/>
      <c r="OCL74" s="66"/>
      <c r="OCT74" s="66"/>
      <c r="ODF74" s="66"/>
      <c r="ODG74" s="66"/>
      <c r="ODH74" s="66"/>
      <c r="ODI74" s="66"/>
      <c r="ODJ74" s="66"/>
      <c r="ODK74" s="66"/>
      <c r="ODL74" s="66"/>
      <c r="ODM74" s="66"/>
      <c r="ODN74" s="66"/>
      <c r="ODO74" s="66"/>
      <c r="ODP74" s="66"/>
      <c r="ODQ74" s="66"/>
      <c r="ODR74" s="66"/>
      <c r="ODS74" s="66"/>
      <c r="ODT74" s="66"/>
      <c r="ODU74" s="66"/>
      <c r="ODV74" s="66"/>
      <c r="ODW74" s="66"/>
      <c r="ODX74" s="66"/>
      <c r="ODY74" s="66"/>
      <c r="ODZ74" s="66"/>
      <c r="OEA74" s="66"/>
      <c r="OEB74" s="66"/>
      <c r="OEC74" s="66"/>
      <c r="OED74" s="66"/>
      <c r="OEE74" s="66"/>
      <c r="OEG74" s="66"/>
      <c r="OEH74" s="66"/>
      <c r="OEI74" s="66"/>
      <c r="OEJ74" s="66"/>
      <c r="OEK74" s="66"/>
      <c r="OEL74" s="66"/>
      <c r="OEM74" s="66"/>
      <c r="OEN74" s="66"/>
      <c r="OEO74" s="66"/>
      <c r="OEP74" s="66"/>
      <c r="OEQ74" s="66"/>
      <c r="OER74" s="66"/>
      <c r="OES74" s="66"/>
      <c r="OEV74" s="66"/>
      <c r="OEY74" s="66"/>
      <c r="OFB74" s="66"/>
      <c r="OFE74" s="66"/>
      <c r="OFH74" s="66"/>
      <c r="OFK74" s="66"/>
      <c r="OFT74" s="66"/>
      <c r="OFW74" s="66"/>
      <c r="OFZ74" s="66"/>
      <c r="OGC74" s="66"/>
      <c r="OGL74" s="66"/>
      <c r="OGR74" s="66"/>
      <c r="OGU74" s="66"/>
      <c r="OGX74" s="66"/>
      <c r="OHA74" s="66"/>
      <c r="OHG74" s="66"/>
      <c r="OHP74" s="66"/>
      <c r="OHR74" s="66"/>
      <c r="OHS74" s="66"/>
      <c r="OHU74" s="66"/>
      <c r="OHX74" s="66"/>
      <c r="OIA74" s="66"/>
      <c r="OID74" s="66"/>
      <c r="OIG74" s="66"/>
      <c r="OIJ74" s="66"/>
      <c r="OIL74" s="66"/>
      <c r="OIN74" s="66"/>
      <c r="OIQ74" s="66"/>
      <c r="OIT74" s="66"/>
      <c r="OIW74" s="66"/>
      <c r="OIZ74" s="66"/>
      <c r="OJC74" s="66"/>
      <c r="OJF74" s="66"/>
      <c r="OJI74" s="66"/>
      <c r="OJK74" s="66"/>
      <c r="OJN74" s="66"/>
      <c r="OJT74" s="66"/>
      <c r="OJZ74" s="66"/>
      <c r="OKC74" s="66"/>
      <c r="OKE74" s="66"/>
      <c r="OKG74" s="66"/>
      <c r="OKH74" s="66"/>
      <c r="OKI74" s="66"/>
      <c r="OKJ74" s="66"/>
      <c r="OKK74" s="66"/>
      <c r="OKL74" s="66"/>
      <c r="OLD74" s="66"/>
      <c r="OLE74" s="66"/>
      <c r="OLH74" s="66"/>
      <c r="OLK74" s="66"/>
      <c r="OLM74" s="66"/>
      <c r="OLO74" s="66"/>
      <c r="OLR74" s="66"/>
      <c r="OLU74" s="66"/>
      <c r="OLX74" s="66"/>
      <c r="OMB74" s="66"/>
      <c r="OME74" s="66"/>
      <c r="OMH74" s="66"/>
      <c r="OMP74" s="66"/>
      <c r="ONB74" s="66"/>
      <c r="ONC74" s="66"/>
      <c r="OND74" s="66"/>
      <c r="ONE74" s="66"/>
      <c r="ONF74" s="66"/>
      <c r="ONG74" s="66"/>
      <c r="ONH74" s="66"/>
      <c r="ONI74" s="66"/>
      <c r="ONJ74" s="66"/>
      <c r="ONK74" s="66"/>
      <c r="ONL74" s="66"/>
      <c r="ONM74" s="66"/>
      <c r="ONN74" s="66"/>
      <c r="ONO74" s="66"/>
      <c r="ONP74" s="66"/>
      <c r="ONQ74" s="66"/>
      <c r="ONR74" s="66"/>
      <c r="ONS74" s="66"/>
      <c r="ONT74" s="66"/>
      <c r="ONU74" s="66"/>
      <c r="ONV74" s="66"/>
      <c r="ONW74" s="66"/>
      <c r="ONX74" s="66"/>
      <c r="ONY74" s="66"/>
      <c r="ONZ74" s="66"/>
      <c r="OOA74" s="66"/>
      <c r="OOC74" s="66"/>
      <c r="OOD74" s="66"/>
      <c r="OOE74" s="66"/>
      <c r="OOF74" s="66"/>
      <c r="OOG74" s="66"/>
      <c r="OOH74" s="66"/>
      <c r="OOI74" s="66"/>
      <c r="OOJ74" s="66"/>
      <c r="OOK74" s="66"/>
      <c r="OOL74" s="66"/>
      <c r="OOM74" s="66"/>
      <c r="OON74" s="66"/>
      <c r="OOO74" s="66"/>
      <c r="OOR74" s="66"/>
      <c r="OOU74" s="66"/>
      <c r="OOX74" s="66"/>
      <c r="OPA74" s="66"/>
      <c r="OPD74" s="66"/>
      <c r="OPG74" s="66"/>
      <c r="OPP74" s="66"/>
      <c r="OPS74" s="66"/>
      <c r="OPV74" s="66"/>
      <c r="OPY74" s="66"/>
      <c r="OQH74" s="66"/>
      <c r="OQN74" s="66"/>
      <c r="OQQ74" s="66"/>
      <c r="OQT74" s="66"/>
      <c r="OQW74" s="66"/>
      <c r="ORC74" s="66"/>
      <c r="ORL74" s="66"/>
      <c r="ORN74" s="66"/>
      <c r="ORO74" s="66"/>
      <c r="ORQ74" s="66"/>
      <c r="ORT74" s="66"/>
      <c r="ORW74" s="66"/>
      <c r="ORZ74" s="66"/>
      <c r="OSC74" s="66"/>
      <c r="OSF74" s="66"/>
      <c r="OSH74" s="66"/>
      <c r="OSJ74" s="66"/>
      <c r="OSM74" s="66"/>
      <c r="OSP74" s="66"/>
      <c r="OSS74" s="66"/>
      <c r="OSV74" s="66"/>
      <c r="OSY74" s="66"/>
      <c r="OTB74" s="66"/>
      <c r="OTE74" s="66"/>
      <c r="OTG74" s="66"/>
      <c r="OTJ74" s="66"/>
      <c r="OTP74" s="66"/>
      <c r="OTV74" s="66"/>
      <c r="OTY74" s="66"/>
      <c r="OUA74" s="66"/>
      <c r="OUC74" s="66"/>
      <c r="OUD74" s="66"/>
      <c r="OUE74" s="66"/>
      <c r="OUF74" s="66"/>
      <c r="OUG74" s="66"/>
      <c r="OUH74" s="66"/>
      <c r="OUZ74" s="66"/>
      <c r="OVA74" s="66"/>
      <c r="OVD74" s="66"/>
      <c r="OVG74" s="66"/>
      <c r="OVI74" s="66"/>
      <c r="OVK74" s="66"/>
      <c r="OVN74" s="66"/>
      <c r="OVQ74" s="66"/>
      <c r="OVT74" s="66"/>
      <c r="OVX74" s="66"/>
      <c r="OWA74" s="66"/>
      <c r="OWD74" s="66"/>
      <c r="OWL74" s="66"/>
      <c r="OWX74" s="66"/>
      <c r="OWY74" s="66"/>
      <c r="OWZ74" s="66"/>
      <c r="OXA74" s="66"/>
      <c r="OXB74" s="66"/>
      <c r="OXC74" s="66"/>
      <c r="OXD74" s="66"/>
      <c r="OXE74" s="66"/>
      <c r="OXF74" s="66"/>
      <c r="OXG74" s="66"/>
      <c r="OXH74" s="66"/>
      <c r="OXI74" s="66"/>
      <c r="OXJ74" s="66"/>
      <c r="OXK74" s="66"/>
      <c r="OXL74" s="66"/>
      <c r="OXM74" s="66"/>
      <c r="OXN74" s="66"/>
      <c r="OXO74" s="66"/>
      <c r="OXP74" s="66"/>
      <c r="OXQ74" s="66"/>
      <c r="OXR74" s="66"/>
      <c r="OXS74" s="66"/>
      <c r="OXT74" s="66"/>
      <c r="OXU74" s="66"/>
      <c r="OXV74" s="66"/>
      <c r="OXW74" s="66"/>
      <c r="OXY74" s="66"/>
      <c r="OXZ74" s="66"/>
      <c r="OYA74" s="66"/>
      <c r="OYB74" s="66"/>
      <c r="OYC74" s="66"/>
      <c r="OYD74" s="66"/>
      <c r="OYE74" s="66"/>
      <c r="OYF74" s="66"/>
      <c r="OYG74" s="66"/>
      <c r="OYH74" s="66"/>
      <c r="OYI74" s="66"/>
      <c r="OYJ74" s="66"/>
      <c r="OYK74" s="66"/>
      <c r="OYN74" s="66"/>
      <c r="OYQ74" s="66"/>
      <c r="OYT74" s="66"/>
      <c r="OYW74" s="66"/>
      <c r="OYZ74" s="66"/>
      <c r="OZC74" s="66"/>
      <c r="OZL74" s="66"/>
      <c r="OZO74" s="66"/>
      <c r="OZR74" s="66"/>
      <c r="OZU74" s="66"/>
      <c r="PAD74" s="66"/>
      <c r="PAJ74" s="66"/>
      <c r="PAM74" s="66"/>
      <c r="PAP74" s="66"/>
      <c r="PAS74" s="66"/>
      <c r="PAY74" s="66"/>
      <c r="PBH74" s="66"/>
      <c r="PBJ74" s="66"/>
      <c r="PBK74" s="66"/>
      <c r="PBM74" s="66"/>
      <c r="PBP74" s="66"/>
      <c r="PBS74" s="66"/>
      <c r="PBV74" s="66"/>
      <c r="PBY74" s="66"/>
      <c r="PCB74" s="66"/>
      <c r="PCD74" s="66"/>
      <c r="PCF74" s="66"/>
      <c r="PCI74" s="66"/>
      <c r="PCL74" s="66"/>
      <c r="PCO74" s="66"/>
      <c r="PCR74" s="66"/>
      <c r="PCU74" s="66"/>
      <c r="PCX74" s="66"/>
      <c r="PDA74" s="66"/>
      <c r="PDC74" s="66"/>
      <c r="PDF74" s="66"/>
      <c r="PDL74" s="66"/>
      <c r="PDR74" s="66"/>
      <c r="PDU74" s="66"/>
      <c r="PDW74" s="66"/>
      <c r="PDY74" s="66"/>
      <c r="PDZ74" s="66"/>
      <c r="PEA74" s="66"/>
      <c r="PEB74" s="66"/>
      <c r="PEC74" s="66"/>
      <c r="PED74" s="66"/>
      <c r="PEV74" s="66"/>
      <c r="PEW74" s="66"/>
      <c r="PEZ74" s="66"/>
      <c r="PFC74" s="66"/>
      <c r="PFE74" s="66"/>
      <c r="PFG74" s="66"/>
      <c r="PFJ74" s="66"/>
      <c r="PFM74" s="66"/>
      <c r="PFP74" s="66"/>
      <c r="PFT74" s="66"/>
      <c r="PFW74" s="66"/>
      <c r="PFZ74" s="66"/>
      <c r="PGH74" s="66"/>
      <c r="PGT74" s="66"/>
      <c r="PGU74" s="66"/>
      <c r="PGV74" s="66"/>
      <c r="PGW74" s="66"/>
      <c r="PGX74" s="66"/>
      <c r="PGY74" s="66"/>
      <c r="PGZ74" s="66"/>
      <c r="PHA74" s="66"/>
      <c r="PHB74" s="66"/>
      <c r="PHC74" s="66"/>
      <c r="PHD74" s="66"/>
      <c r="PHE74" s="66"/>
      <c r="PHF74" s="66"/>
      <c r="PHG74" s="66"/>
      <c r="PHH74" s="66"/>
      <c r="PHI74" s="66"/>
      <c r="PHJ74" s="66"/>
      <c r="PHK74" s="66"/>
      <c r="PHL74" s="66"/>
      <c r="PHM74" s="66"/>
      <c r="PHN74" s="66"/>
      <c r="PHO74" s="66"/>
      <c r="PHP74" s="66"/>
      <c r="PHQ74" s="66"/>
      <c r="PHR74" s="66"/>
      <c r="PHS74" s="66"/>
      <c r="PHU74" s="66"/>
      <c r="PHV74" s="66"/>
      <c r="PHW74" s="66"/>
      <c r="PHX74" s="66"/>
      <c r="PHY74" s="66"/>
      <c r="PHZ74" s="66"/>
      <c r="PIA74" s="66"/>
      <c r="PIB74" s="66"/>
      <c r="PIC74" s="66"/>
      <c r="PID74" s="66"/>
      <c r="PIE74" s="66"/>
      <c r="PIF74" s="66"/>
      <c r="PIG74" s="66"/>
      <c r="PIJ74" s="66"/>
      <c r="PIM74" s="66"/>
      <c r="PIP74" s="66"/>
      <c r="PIS74" s="66"/>
      <c r="PIV74" s="66"/>
      <c r="PIY74" s="66"/>
      <c r="PJH74" s="66"/>
      <c r="PJK74" s="66"/>
      <c r="PJN74" s="66"/>
      <c r="PJQ74" s="66"/>
      <c r="PJZ74" s="66"/>
      <c r="PKF74" s="66"/>
      <c r="PKI74" s="66"/>
      <c r="PKL74" s="66"/>
      <c r="PKO74" s="66"/>
      <c r="PKU74" s="66"/>
      <c r="PLD74" s="66"/>
      <c r="PLF74" s="66"/>
      <c r="PLG74" s="66"/>
      <c r="PLI74" s="66"/>
      <c r="PLL74" s="66"/>
      <c r="PLO74" s="66"/>
      <c r="PLR74" s="66"/>
      <c r="PLU74" s="66"/>
      <c r="PLX74" s="66"/>
      <c r="PLZ74" s="66"/>
      <c r="PMB74" s="66"/>
      <c r="PME74" s="66"/>
      <c r="PMH74" s="66"/>
      <c r="PMK74" s="66"/>
      <c r="PMN74" s="66"/>
      <c r="PMQ74" s="66"/>
      <c r="PMT74" s="66"/>
      <c r="PMW74" s="66"/>
      <c r="PMY74" s="66"/>
      <c r="PNB74" s="66"/>
      <c r="PNH74" s="66"/>
      <c r="PNN74" s="66"/>
      <c r="PNQ74" s="66"/>
      <c r="PNS74" s="66"/>
      <c r="PNU74" s="66"/>
      <c r="PNV74" s="66"/>
      <c r="PNW74" s="66"/>
      <c r="PNX74" s="66"/>
      <c r="PNY74" s="66"/>
      <c r="PNZ74" s="66"/>
      <c r="POR74" s="66"/>
      <c r="POS74" s="66"/>
      <c r="POV74" s="66"/>
      <c r="POY74" s="66"/>
      <c r="PPA74" s="66"/>
      <c r="PPC74" s="66"/>
      <c r="PPF74" s="66"/>
      <c r="PPI74" s="66"/>
      <c r="PPL74" s="66"/>
      <c r="PPP74" s="66"/>
      <c r="PPS74" s="66"/>
      <c r="PPV74" s="66"/>
      <c r="PQD74" s="66"/>
      <c r="PQP74" s="66"/>
      <c r="PQQ74" s="66"/>
      <c r="PQR74" s="66"/>
      <c r="PQS74" s="66"/>
      <c r="PQT74" s="66"/>
      <c r="PQU74" s="66"/>
      <c r="PQV74" s="66"/>
      <c r="PQW74" s="66"/>
      <c r="PQX74" s="66"/>
      <c r="PQY74" s="66"/>
      <c r="PQZ74" s="66"/>
      <c r="PRA74" s="66"/>
      <c r="PRB74" s="66"/>
      <c r="PRC74" s="66"/>
      <c r="PRD74" s="66"/>
      <c r="PRE74" s="66"/>
      <c r="PRF74" s="66"/>
      <c r="PRG74" s="66"/>
      <c r="PRH74" s="66"/>
      <c r="PRI74" s="66"/>
      <c r="PRJ74" s="66"/>
      <c r="PRK74" s="66"/>
      <c r="PRL74" s="66"/>
      <c r="PRM74" s="66"/>
      <c r="PRN74" s="66"/>
      <c r="PRO74" s="66"/>
      <c r="PRQ74" s="66"/>
      <c r="PRR74" s="66"/>
      <c r="PRS74" s="66"/>
      <c r="PRT74" s="66"/>
      <c r="PRU74" s="66"/>
      <c r="PRV74" s="66"/>
      <c r="PRW74" s="66"/>
      <c r="PRX74" s="66"/>
      <c r="PRY74" s="66"/>
      <c r="PRZ74" s="66"/>
      <c r="PSA74" s="66"/>
      <c r="PSB74" s="66"/>
      <c r="PSC74" s="66"/>
      <c r="PSF74" s="66"/>
      <c r="PSI74" s="66"/>
      <c r="PSL74" s="66"/>
      <c r="PSO74" s="66"/>
      <c r="PSR74" s="66"/>
      <c r="PSU74" s="66"/>
      <c r="PTD74" s="66"/>
      <c r="PTG74" s="66"/>
      <c r="PTJ74" s="66"/>
      <c r="PTM74" s="66"/>
      <c r="PTV74" s="66"/>
      <c r="PUB74" s="66"/>
      <c r="PUE74" s="66"/>
      <c r="PUH74" s="66"/>
      <c r="PUK74" s="66"/>
      <c r="PUQ74" s="66"/>
      <c r="PUZ74" s="66"/>
      <c r="PVB74" s="66"/>
      <c r="PVC74" s="66"/>
      <c r="PVE74" s="66"/>
      <c r="PVH74" s="66"/>
      <c r="PVK74" s="66"/>
      <c r="PVN74" s="66"/>
      <c r="PVQ74" s="66"/>
      <c r="PVT74" s="66"/>
      <c r="PVV74" s="66"/>
      <c r="PVX74" s="66"/>
      <c r="PWA74" s="66"/>
      <c r="PWD74" s="66"/>
      <c r="PWG74" s="66"/>
      <c r="PWJ74" s="66"/>
      <c r="PWM74" s="66"/>
      <c r="PWP74" s="66"/>
      <c r="PWS74" s="66"/>
      <c r="PWU74" s="66"/>
      <c r="PWX74" s="66"/>
      <c r="PXD74" s="66"/>
      <c r="PXJ74" s="66"/>
      <c r="PXM74" s="66"/>
      <c r="PXO74" s="66"/>
      <c r="PXQ74" s="66"/>
      <c r="PXR74" s="66"/>
      <c r="PXS74" s="66"/>
      <c r="PXT74" s="66"/>
      <c r="PXU74" s="66"/>
      <c r="PXV74" s="66"/>
      <c r="PYN74" s="66"/>
      <c r="PYO74" s="66"/>
      <c r="PYR74" s="66"/>
      <c r="PYU74" s="66"/>
      <c r="PYW74" s="66"/>
      <c r="PYY74" s="66"/>
      <c r="PZB74" s="66"/>
      <c r="PZE74" s="66"/>
      <c r="PZH74" s="66"/>
      <c r="PZL74" s="66"/>
      <c r="PZO74" s="66"/>
      <c r="PZR74" s="66"/>
      <c r="PZZ74" s="66"/>
      <c r="QAL74" s="66"/>
      <c r="QAM74" s="66"/>
      <c r="QAN74" s="66"/>
      <c r="QAO74" s="66"/>
      <c r="QAP74" s="66"/>
      <c r="QAQ74" s="66"/>
      <c r="QAR74" s="66"/>
      <c r="QAS74" s="66"/>
      <c r="QAT74" s="66"/>
      <c r="QAU74" s="66"/>
      <c r="QAV74" s="66"/>
      <c r="QAW74" s="66"/>
      <c r="QAX74" s="66"/>
      <c r="QAY74" s="66"/>
      <c r="QAZ74" s="66"/>
      <c r="QBA74" s="66"/>
      <c r="QBB74" s="66"/>
      <c r="QBC74" s="66"/>
      <c r="QBD74" s="66"/>
      <c r="QBE74" s="66"/>
      <c r="QBF74" s="66"/>
      <c r="QBG74" s="66"/>
      <c r="QBH74" s="66"/>
      <c r="QBI74" s="66"/>
      <c r="QBJ74" s="66"/>
      <c r="QBK74" s="66"/>
      <c r="QBM74" s="66"/>
      <c r="QBN74" s="66"/>
      <c r="QBO74" s="66"/>
      <c r="QBP74" s="66"/>
      <c r="QBQ74" s="66"/>
      <c r="QBR74" s="66"/>
      <c r="QBS74" s="66"/>
      <c r="QBT74" s="66"/>
      <c r="QBU74" s="66"/>
      <c r="QBV74" s="66"/>
      <c r="QBW74" s="66"/>
      <c r="QBX74" s="66"/>
      <c r="QBY74" s="66"/>
      <c r="QCB74" s="66"/>
      <c r="QCE74" s="66"/>
      <c r="QCH74" s="66"/>
      <c r="QCK74" s="66"/>
      <c r="QCN74" s="66"/>
      <c r="QCQ74" s="66"/>
      <c r="QCZ74" s="66"/>
      <c r="QDC74" s="66"/>
      <c r="QDF74" s="66"/>
      <c r="QDI74" s="66"/>
      <c r="QDR74" s="66"/>
      <c r="QDX74" s="66"/>
      <c r="QEA74" s="66"/>
      <c r="QED74" s="66"/>
      <c r="QEG74" s="66"/>
      <c r="QEM74" s="66"/>
      <c r="QEV74" s="66"/>
      <c r="QEX74" s="66"/>
      <c r="QEY74" s="66"/>
      <c r="QFA74" s="66"/>
      <c r="QFD74" s="66"/>
      <c r="QFG74" s="66"/>
      <c r="QFJ74" s="66"/>
      <c r="QFM74" s="66"/>
      <c r="QFP74" s="66"/>
      <c r="QFR74" s="66"/>
      <c r="QFT74" s="66"/>
      <c r="QFW74" s="66"/>
      <c r="QFZ74" s="66"/>
      <c r="QGC74" s="66"/>
      <c r="QGF74" s="66"/>
      <c r="QGI74" s="66"/>
      <c r="QGL74" s="66"/>
      <c r="QGO74" s="66"/>
      <c r="QGQ74" s="66"/>
      <c r="QGT74" s="66"/>
      <c r="QGZ74" s="66"/>
      <c r="QHF74" s="66"/>
      <c r="QHI74" s="66"/>
      <c r="QHK74" s="66"/>
      <c r="QHM74" s="66"/>
      <c r="QHN74" s="66"/>
      <c r="QHO74" s="66"/>
      <c r="QHP74" s="66"/>
      <c r="QHQ74" s="66"/>
      <c r="QHR74" s="66"/>
      <c r="QIJ74" s="66"/>
      <c r="QIK74" s="66"/>
      <c r="QIN74" s="66"/>
      <c r="QIQ74" s="66"/>
      <c r="QIS74" s="66"/>
      <c r="QIU74" s="66"/>
      <c r="QIX74" s="66"/>
      <c r="QJA74" s="66"/>
      <c r="QJD74" s="66"/>
      <c r="QJH74" s="66"/>
      <c r="QJK74" s="66"/>
      <c r="QJN74" s="66"/>
      <c r="QJV74" s="66"/>
      <c r="QKH74" s="66"/>
      <c r="QKI74" s="66"/>
      <c r="QKJ74" s="66"/>
      <c r="QKK74" s="66"/>
      <c r="QKL74" s="66"/>
      <c r="QKM74" s="66"/>
      <c r="QKN74" s="66"/>
      <c r="QKO74" s="66"/>
      <c r="QKP74" s="66"/>
      <c r="QKQ74" s="66"/>
      <c r="QKR74" s="66"/>
      <c r="QKS74" s="66"/>
      <c r="QKT74" s="66"/>
      <c r="QKU74" s="66"/>
      <c r="QKV74" s="66"/>
      <c r="QKW74" s="66"/>
      <c r="QKX74" s="66"/>
      <c r="QKY74" s="66"/>
      <c r="QKZ74" s="66"/>
      <c r="QLA74" s="66"/>
      <c r="QLB74" s="66"/>
      <c r="QLC74" s="66"/>
      <c r="QLD74" s="66"/>
      <c r="QLE74" s="66"/>
      <c r="QLF74" s="66"/>
      <c r="QLG74" s="66"/>
      <c r="QLI74" s="66"/>
      <c r="QLJ74" s="66"/>
      <c r="QLK74" s="66"/>
      <c r="QLL74" s="66"/>
      <c r="QLM74" s="66"/>
      <c r="QLN74" s="66"/>
      <c r="QLO74" s="66"/>
      <c r="QLP74" s="66"/>
      <c r="QLQ74" s="66"/>
      <c r="QLR74" s="66"/>
      <c r="QLS74" s="66"/>
      <c r="QLT74" s="66"/>
      <c r="QLU74" s="66"/>
      <c r="QLX74" s="66"/>
      <c r="QMA74" s="66"/>
      <c r="QMD74" s="66"/>
      <c r="QMG74" s="66"/>
      <c r="QMJ74" s="66"/>
      <c r="QMM74" s="66"/>
      <c r="QMV74" s="66"/>
      <c r="QMY74" s="66"/>
      <c r="QNB74" s="66"/>
      <c r="QNE74" s="66"/>
      <c r="QNN74" s="66"/>
      <c r="QNT74" s="66"/>
      <c r="QNW74" s="66"/>
      <c r="QNZ74" s="66"/>
      <c r="QOC74" s="66"/>
      <c r="QOI74" s="66"/>
      <c r="QOR74" s="66"/>
      <c r="QOT74" s="66"/>
      <c r="QOU74" s="66"/>
      <c r="QOW74" s="66"/>
      <c r="QOZ74" s="66"/>
      <c r="QPC74" s="66"/>
      <c r="QPF74" s="66"/>
      <c r="QPI74" s="66"/>
      <c r="QPL74" s="66"/>
      <c r="QPN74" s="66"/>
      <c r="QPP74" s="66"/>
      <c r="QPS74" s="66"/>
      <c r="QPV74" s="66"/>
      <c r="QPY74" s="66"/>
      <c r="QQB74" s="66"/>
      <c r="QQE74" s="66"/>
      <c r="QQH74" s="66"/>
      <c r="QQK74" s="66"/>
      <c r="QQM74" s="66"/>
      <c r="QQP74" s="66"/>
      <c r="QQV74" s="66"/>
      <c r="QRB74" s="66"/>
      <c r="QRE74" s="66"/>
      <c r="QRG74" s="66"/>
      <c r="QRI74" s="66"/>
      <c r="QRJ74" s="66"/>
      <c r="QRK74" s="66"/>
      <c r="QRL74" s="66"/>
      <c r="QRM74" s="66"/>
      <c r="QRN74" s="66"/>
      <c r="QSF74" s="66"/>
      <c r="QSG74" s="66"/>
      <c r="QSJ74" s="66"/>
      <c r="QSM74" s="66"/>
      <c r="QSO74" s="66"/>
      <c r="QSQ74" s="66"/>
      <c r="QST74" s="66"/>
      <c r="QSW74" s="66"/>
      <c r="QSZ74" s="66"/>
      <c r="QTD74" s="66"/>
      <c r="QTG74" s="66"/>
      <c r="QTJ74" s="66"/>
      <c r="QTR74" s="66"/>
      <c r="QUD74" s="66"/>
      <c r="QUE74" s="66"/>
      <c r="QUF74" s="66"/>
      <c r="QUG74" s="66"/>
      <c r="QUH74" s="66"/>
      <c r="QUI74" s="66"/>
      <c r="QUJ74" s="66"/>
      <c r="QUK74" s="66"/>
      <c r="QUL74" s="66"/>
      <c r="QUM74" s="66"/>
      <c r="QUN74" s="66"/>
      <c r="QUO74" s="66"/>
      <c r="QUP74" s="66"/>
      <c r="QUQ74" s="66"/>
      <c r="QUR74" s="66"/>
      <c r="QUS74" s="66"/>
      <c r="QUT74" s="66"/>
      <c r="QUU74" s="66"/>
      <c r="QUV74" s="66"/>
      <c r="QUW74" s="66"/>
      <c r="QUX74" s="66"/>
      <c r="QUY74" s="66"/>
      <c r="QUZ74" s="66"/>
      <c r="QVA74" s="66"/>
      <c r="QVB74" s="66"/>
      <c r="QVC74" s="66"/>
      <c r="QVE74" s="66"/>
      <c r="QVF74" s="66"/>
      <c r="QVG74" s="66"/>
      <c r="QVH74" s="66"/>
      <c r="QVI74" s="66"/>
      <c r="QVJ74" s="66"/>
      <c r="QVK74" s="66"/>
      <c r="QVL74" s="66"/>
      <c r="QVM74" s="66"/>
      <c r="QVN74" s="66"/>
      <c r="QVO74" s="66"/>
      <c r="QVP74" s="66"/>
      <c r="QVQ74" s="66"/>
      <c r="QVT74" s="66"/>
      <c r="QVW74" s="66"/>
      <c r="QVZ74" s="66"/>
      <c r="QWC74" s="66"/>
      <c r="QWF74" s="66"/>
      <c r="QWI74" s="66"/>
      <c r="QWR74" s="66"/>
      <c r="QWU74" s="66"/>
      <c r="QWX74" s="66"/>
      <c r="QXA74" s="66"/>
      <c r="QXJ74" s="66"/>
      <c r="QXP74" s="66"/>
      <c r="QXS74" s="66"/>
      <c r="QXV74" s="66"/>
      <c r="QXY74" s="66"/>
      <c r="QYE74" s="66"/>
      <c r="QYN74" s="66"/>
      <c r="QYP74" s="66"/>
      <c r="QYQ74" s="66"/>
      <c r="QYS74" s="66"/>
      <c r="QYV74" s="66"/>
      <c r="QYY74" s="66"/>
      <c r="QZB74" s="66"/>
      <c r="QZE74" s="66"/>
      <c r="QZH74" s="66"/>
      <c r="QZJ74" s="66"/>
      <c r="QZL74" s="66"/>
      <c r="QZO74" s="66"/>
      <c r="QZR74" s="66"/>
      <c r="QZU74" s="66"/>
      <c r="QZX74" s="66"/>
      <c r="RAA74" s="66"/>
      <c r="RAD74" s="66"/>
      <c r="RAG74" s="66"/>
      <c r="RAI74" s="66"/>
      <c r="RAL74" s="66"/>
      <c r="RAR74" s="66"/>
      <c r="RAX74" s="66"/>
      <c r="RBA74" s="66"/>
      <c r="RBC74" s="66"/>
      <c r="RBE74" s="66"/>
      <c r="RBF74" s="66"/>
      <c r="RBG74" s="66"/>
      <c r="RBH74" s="66"/>
      <c r="RBI74" s="66"/>
      <c r="RBJ74" s="66"/>
      <c r="RCB74" s="66"/>
      <c r="RCC74" s="66"/>
      <c r="RCF74" s="66"/>
      <c r="RCI74" s="66"/>
      <c r="RCK74" s="66"/>
      <c r="RCM74" s="66"/>
      <c r="RCP74" s="66"/>
      <c r="RCS74" s="66"/>
      <c r="RCV74" s="66"/>
      <c r="RCZ74" s="66"/>
      <c r="RDC74" s="66"/>
      <c r="RDF74" s="66"/>
      <c r="RDN74" s="66"/>
      <c r="RDZ74" s="66"/>
      <c r="REA74" s="66"/>
      <c r="REB74" s="66"/>
      <c r="REC74" s="66"/>
      <c r="RED74" s="66"/>
      <c r="REE74" s="66"/>
      <c r="REF74" s="66"/>
      <c r="REG74" s="66"/>
      <c r="REH74" s="66"/>
      <c r="REI74" s="66"/>
      <c r="REJ74" s="66"/>
      <c r="REK74" s="66"/>
      <c r="REL74" s="66"/>
      <c r="REM74" s="66"/>
      <c r="REN74" s="66"/>
      <c r="REO74" s="66"/>
      <c r="REP74" s="66"/>
      <c r="REQ74" s="66"/>
      <c r="RER74" s="66"/>
      <c r="RES74" s="66"/>
      <c r="RET74" s="66"/>
      <c r="REU74" s="66"/>
      <c r="REV74" s="66"/>
      <c r="REW74" s="66"/>
      <c r="REX74" s="66"/>
      <c r="REY74" s="66"/>
      <c r="RFA74" s="66"/>
      <c r="RFB74" s="66"/>
      <c r="RFC74" s="66"/>
      <c r="RFD74" s="66"/>
      <c r="RFE74" s="66"/>
      <c r="RFF74" s="66"/>
      <c r="RFG74" s="66"/>
      <c r="RFH74" s="66"/>
      <c r="RFI74" s="66"/>
      <c r="RFJ74" s="66"/>
      <c r="RFK74" s="66"/>
      <c r="RFL74" s="66"/>
      <c r="RFM74" s="66"/>
      <c r="RFP74" s="66"/>
      <c r="RFS74" s="66"/>
      <c r="RFV74" s="66"/>
      <c r="RFY74" s="66"/>
      <c r="RGB74" s="66"/>
      <c r="RGE74" s="66"/>
      <c r="RGN74" s="66"/>
      <c r="RGQ74" s="66"/>
      <c r="RGT74" s="66"/>
      <c r="RGW74" s="66"/>
      <c r="RHF74" s="66"/>
      <c r="RHL74" s="66"/>
      <c r="RHO74" s="66"/>
      <c r="RHR74" s="66"/>
      <c r="RHU74" s="66"/>
      <c r="RIA74" s="66"/>
      <c r="RIJ74" s="66"/>
      <c r="RIL74" s="66"/>
      <c r="RIM74" s="66"/>
      <c r="RIO74" s="66"/>
      <c r="RIR74" s="66"/>
      <c r="RIU74" s="66"/>
      <c r="RIX74" s="66"/>
      <c r="RJA74" s="66"/>
      <c r="RJD74" s="66"/>
      <c r="RJF74" s="66"/>
      <c r="RJH74" s="66"/>
      <c r="RJK74" s="66"/>
      <c r="RJN74" s="66"/>
      <c r="RJQ74" s="66"/>
      <c r="RJT74" s="66"/>
      <c r="RJW74" s="66"/>
      <c r="RJZ74" s="66"/>
      <c r="RKC74" s="66"/>
      <c r="RKE74" s="66"/>
      <c r="RKH74" s="66"/>
      <c r="RKN74" s="66"/>
      <c r="RKT74" s="66"/>
      <c r="RKW74" s="66"/>
      <c r="RKY74" s="66"/>
      <c r="RLA74" s="66"/>
      <c r="RLB74" s="66"/>
      <c r="RLC74" s="66"/>
      <c r="RLD74" s="66"/>
      <c r="RLE74" s="66"/>
      <c r="RLF74" s="66"/>
      <c r="RLX74" s="66"/>
      <c r="RLY74" s="66"/>
      <c r="RMB74" s="66"/>
      <c r="RME74" s="66"/>
      <c r="RMG74" s="66"/>
      <c r="RMI74" s="66"/>
      <c r="RML74" s="66"/>
      <c r="RMO74" s="66"/>
      <c r="RMR74" s="66"/>
      <c r="RMV74" s="66"/>
      <c r="RMY74" s="66"/>
      <c r="RNB74" s="66"/>
      <c r="RNJ74" s="66"/>
      <c r="RNV74" s="66"/>
      <c r="RNW74" s="66"/>
      <c r="RNX74" s="66"/>
      <c r="RNY74" s="66"/>
      <c r="RNZ74" s="66"/>
      <c r="ROA74" s="66"/>
      <c r="ROB74" s="66"/>
      <c r="ROC74" s="66"/>
      <c r="ROD74" s="66"/>
      <c r="ROE74" s="66"/>
      <c r="ROF74" s="66"/>
      <c r="ROG74" s="66"/>
      <c r="ROH74" s="66"/>
      <c r="ROI74" s="66"/>
      <c r="ROJ74" s="66"/>
      <c r="ROK74" s="66"/>
      <c r="ROL74" s="66"/>
      <c r="ROM74" s="66"/>
      <c r="RON74" s="66"/>
      <c r="ROO74" s="66"/>
      <c r="ROP74" s="66"/>
      <c r="ROQ74" s="66"/>
      <c r="ROR74" s="66"/>
      <c r="ROS74" s="66"/>
      <c r="ROT74" s="66"/>
      <c r="ROU74" s="66"/>
      <c r="ROW74" s="66"/>
      <c r="ROX74" s="66"/>
      <c r="ROY74" s="66"/>
      <c r="ROZ74" s="66"/>
      <c r="RPA74" s="66"/>
      <c r="RPB74" s="66"/>
      <c r="RPC74" s="66"/>
      <c r="RPD74" s="66"/>
      <c r="RPE74" s="66"/>
      <c r="RPF74" s="66"/>
      <c r="RPG74" s="66"/>
      <c r="RPH74" s="66"/>
      <c r="RPI74" s="66"/>
      <c r="RPL74" s="66"/>
      <c r="RPO74" s="66"/>
      <c r="RPR74" s="66"/>
      <c r="RPU74" s="66"/>
      <c r="RPX74" s="66"/>
      <c r="RQA74" s="66"/>
      <c r="RQJ74" s="66"/>
      <c r="RQM74" s="66"/>
      <c r="RQP74" s="66"/>
      <c r="RQS74" s="66"/>
      <c r="RRB74" s="66"/>
      <c r="RRH74" s="66"/>
      <c r="RRK74" s="66"/>
      <c r="RRN74" s="66"/>
      <c r="RRQ74" s="66"/>
      <c r="RRW74" s="66"/>
      <c r="RSF74" s="66"/>
      <c r="RSH74" s="66"/>
      <c r="RSI74" s="66"/>
      <c r="RSK74" s="66"/>
      <c r="RSN74" s="66"/>
      <c r="RSQ74" s="66"/>
      <c r="RST74" s="66"/>
      <c r="RSW74" s="66"/>
      <c r="RSZ74" s="66"/>
      <c r="RTB74" s="66"/>
      <c r="RTD74" s="66"/>
      <c r="RTG74" s="66"/>
      <c r="RTJ74" s="66"/>
      <c r="RTM74" s="66"/>
      <c r="RTP74" s="66"/>
      <c r="RTS74" s="66"/>
      <c r="RTV74" s="66"/>
      <c r="RTY74" s="66"/>
      <c r="RUA74" s="66"/>
      <c r="RUD74" s="66"/>
      <c r="RUJ74" s="66"/>
      <c r="RUP74" s="66"/>
      <c r="RUS74" s="66"/>
      <c r="RUU74" s="66"/>
      <c r="RUW74" s="66"/>
      <c r="RUX74" s="66"/>
      <c r="RUY74" s="66"/>
      <c r="RUZ74" s="66"/>
      <c r="RVA74" s="66"/>
      <c r="RVB74" s="66"/>
      <c r="RVT74" s="66"/>
      <c r="RVU74" s="66"/>
      <c r="RVX74" s="66"/>
      <c r="RWA74" s="66"/>
      <c r="RWC74" s="66"/>
      <c r="RWE74" s="66"/>
      <c r="RWH74" s="66"/>
      <c r="RWK74" s="66"/>
      <c r="RWN74" s="66"/>
      <c r="RWR74" s="66"/>
      <c r="RWU74" s="66"/>
      <c r="RWX74" s="66"/>
      <c r="RXF74" s="66"/>
      <c r="RXR74" s="66"/>
      <c r="RXS74" s="66"/>
      <c r="RXT74" s="66"/>
      <c r="RXU74" s="66"/>
      <c r="RXV74" s="66"/>
      <c r="RXW74" s="66"/>
      <c r="RXX74" s="66"/>
      <c r="RXY74" s="66"/>
      <c r="RXZ74" s="66"/>
      <c r="RYA74" s="66"/>
      <c r="RYB74" s="66"/>
      <c r="RYC74" s="66"/>
      <c r="RYD74" s="66"/>
      <c r="RYE74" s="66"/>
      <c r="RYF74" s="66"/>
      <c r="RYG74" s="66"/>
      <c r="RYH74" s="66"/>
      <c r="RYI74" s="66"/>
      <c r="RYJ74" s="66"/>
      <c r="RYK74" s="66"/>
      <c r="RYL74" s="66"/>
      <c r="RYM74" s="66"/>
      <c r="RYN74" s="66"/>
      <c r="RYO74" s="66"/>
      <c r="RYP74" s="66"/>
      <c r="RYQ74" s="66"/>
      <c r="RYS74" s="66"/>
      <c r="RYT74" s="66"/>
      <c r="RYU74" s="66"/>
      <c r="RYV74" s="66"/>
      <c r="RYW74" s="66"/>
      <c r="RYX74" s="66"/>
      <c r="RYY74" s="66"/>
      <c r="RYZ74" s="66"/>
      <c r="RZA74" s="66"/>
      <c r="RZB74" s="66"/>
      <c r="RZC74" s="66"/>
      <c r="RZD74" s="66"/>
      <c r="RZE74" s="66"/>
      <c r="RZH74" s="66"/>
      <c r="RZK74" s="66"/>
      <c r="RZN74" s="66"/>
      <c r="RZQ74" s="66"/>
      <c r="RZT74" s="66"/>
      <c r="RZW74" s="66"/>
      <c r="SAF74" s="66"/>
      <c r="SAI74" s="66"/>
      <c r="SAL74" s="66"/>
      <c r="SAO74" s="66"/>
      <c r="SAX74" s="66"/>
      <c r="SBD74" s="66"/>
      <c r="SBG74" s="66"/>
      <c r="SBJ74" s="66"/>
      <c r="SBM74" s="66"/>
      <c r="SBS74" s="66"/>
      <c r="SCB74" s="66"/>
      <c r="SCD74" s="66"/>
      <c r="SCE74" s="66"/>
      <c r="SCG74" s="66"/>
      <c r="SCJ74" s="66"/>
      <c r="SCM74" s="66"/>
      <c r="SCP74" s="66"/>
      <c r="SCS74" s="66"/>
      <c r="SCV74" s="66"/>
      <c r="SCX74" s="66"/>
      <c r="SCZ74" s="66"/>
      <c r="SDC74" s="66"/>
      <c r="SDF74" s="66"/>
      <c r="SDI74" s="66"/>
      <c r="SDL74" s="66"/>
      <c r="SDO74" s="66"/>
      <c r="SDR74" s="66"/>
      <c r="SDU74" s="66"/>
      <c r="SDW74" s="66"/>
      <c r="SDZ74" s="66"/>
      <c r="SEF74" s="66"/>
      <c r="SEL74" s="66"/>
      <c r="SEO74" s="66"/>
      <c r="SEQ74" s="66"/>
      <c r="SES74" s="66"/>
      <c r="SET74" s="66"/>
      <c r="SEU74" s="66"/>
      <c r="SEV74" s="66"/>
      <c r="SEW74" s="66"/>
      <c r="SEX74" s="66"/>
      <c r="SFP74" s="66"/>
      <c r="SFQ74" s="66"/>
      <c r="SFT74" s="66"/>
      <c r="SFW74" s="66"/>
      <c r="SFY74" s="66"/>
      <c r="SGA74" s="66"/>
      <c r="SGD74" s="66"/>
      <c r="SGG74" s="66"/>
      <c r="SGJ74" s="66"/>
      <c r="SGN74" s="66"/>
      <c r="SGQ74" s="66"/>
      <c r="SGT74" s="66"/>
      <c r="SHB74" s="66"/>
      <c r="SHN74" s="66"/>
      <c r="SHO74" s="66"/>
      <c r="SHP74" s="66"/>
      <c r="SHQ74" s="66"/>
      <c r="SHR74" s="66"/>
      <c r="SHS74" s="66"/>
      <c r="SHT74" s="66"/>
      <c r="SHU74" s="66"/>
      <c r="SHV74" s="66"/>
      <c r="SHW74" s="66"/>
      <c r="SHX74" s="66"/>
      <c r="SHY74" s="66"/>
      <c r="SHZ74" s="66"/>
      <c r="SIA74" s="66"/>
      <c r="SIB74" s="66"/>
      <c r="SIC74" s="66"/>
      <c r="SID74" s="66"/>
      <c r="SIE74" s="66"/>
      <c r="SIF74" s="66"/>
      <c r="SIG74" s="66"/>
      <c r="SIH74" s="66"/>
      <c r="SII74" s="66"/>
      <c r="SIJ74" s="66"/>
      <c r="SIK74" s="66"/>
      <c r="SIL74" s="66"/>
      <c r="SIM74" s="66"/>
      <c r="SIO74" s="66"/>
      <c r="SIP74" s="66"/>
      <c r="SIQ74" s="66"/>
      <c r="SIR74" s="66"/>
      <c r="SIS74" s="66"/>
      <c r="SIT74" s="66"/>
      <c r="SIU74" s="66"/>
      <c r="SIV74" s="66"/>
      <c r="SIW74" s="66"/>
      <c r="SIX74" s="66"/>
      <c r="SIY74" s="66"/>
      <c r="SIZ74" s="66"/>
      <c r="SJA74" s="66"/>
      <c r="SJD74" s="66"/>
      <c r="SJG74" s="66"/>
      <c r="SJJ74" s="66"/>
      <c r="SJM74" s="66"/>
      <c r="SJP74" s="66"/>
      <c r="SJS74" s="66"/>
      <c r="SKB74" s="66"/>
      <c r="SKE74" s="66"/>
      <c r="SKH74" s="66"/>
      <c r="SKK74" s="66"/>
      <c r="SKT74" s="66"/>
      <c r="SKZ74" s="66"/>
      <c r="SLC74" s="66"/>
      <c r="SLF74" s="66"/>
      <c r="SLI74" s="66"/>
      <c r="SLO74" s="66"/>
      <c r="SLX74" s="66"/>
      <c r="SLZ74" s="66"/>
      <c r="SMA74" s="66"/>
      <c r="SMC74" s="66"/>
      <c r="SMF74" s="66"/>
      <c r="SMI74" s="66"/>
      <c r="SML74" s="66"/>
      <c r="SMO74" s="66"/>
      <c r="SMR74" s="66"/>
      <c r="SMT74" s="66"/>
      <c r="SMV74" s="66"/>
      <c r="SMY74" s="66"/>
      <c r="SNB74" s="66"/>
      <c r="SNE74" s="66"/>
      <c r="SNH74" s="66"/>
      <c r="SNK74" s="66"/>
      <c r="SNN74" s="66"/>
      <c r="SNQ74" s="66"/>
      <c r="SNS74" s="66"/>
      <c r="SNV74" s="66"/>
      <c r="SOB74" s="66"/>
      <c r="SOH74" s="66"/>
      <c r="SOK74" s="66"/>
      <c r="SOM74" s="66"/>
      <c r="SOO74" s="66"/>
      <c r="SOP74" s="66"/>
      <c r="SOQ74" s="66"/>
      <c r="SOR74" s="66"/>
      <c r="SOS74" s="66"/>
      <c r="SOT74" s="66"/>
      <c r="SPL74" s="66"/>
      <c r="SPM74" s="66"/>
      <c r="SPP74" s="66"/>
      <c r="SPS74" s="66"/>
      <c r="SPU74" s="66"/>
      <c r="SPW74" s="66"/>
      <c r="SPZ74" s="66"/>
      <c r="SQC74" s="66"/>
      <c r="SQF74" s="66"/>
      <c r="SQJ74" s="66"/>
      <c r="SQM74" s="66"/>
      <c r="SQP74" s="66"/>
      <c r="SQX74" s="66"/>
      <c r="SRJ74" s="66"/>
      <c r="SRK74" s="66"/>
      <c r="SRL74" s="66"/>
      <c r="SRM74" s="66"/>
      <c r="SRN74" s="66"/>
      <c r="SRO74" s="66"/>
      <c r="SRP74" s="66"/>
      <c r="SRQ74" s="66"/>
      <c r="SRR74" s="66"/>
      <c r="SRS74" s="66"/>
      <c r="SRT74" s="66"/>
      <c r="SRU74" s="66"/>
      <c r="SRV74" s="66"/>
      <c r="SRW74" s="66"/>
      <c r="SRX74" s="66"/>
      <c r="SRY74" s="66"/>
      <c r="SRZ74" s="66"/>
      <c r="SSA74" s="66"/>
      <c r="SSB74" s="66"/>
      <c r="SSC74" s="66"/>
      <c r="SSD74" s="66"/>
      <c r="SSE74" s="66"/>
      <c r="SSF74" s="66"/>
      <c r="SSG74" s="66"/>
      <c r="SSH74" s="66"/>
      <c r="SSI74" s="66"/>
      <c r="SSK74" s="66"/>
      <c r="SSL74" s="66"/>
      <c r="SSM74" s="66"/>
      <c r="SSN74" s="66"/>
      <c r="SSO74" s="66"/>
      <c r="SSP74" s="66"/>
      <c r="SSQ74" s="66"/>
      <c r="SSR74" s="66"/>
      <c r="SSS74" s="66"/>
      <c r="SST74" s="66"/>
      <c r="SSU74" s="66"/>
      <c r="SSV74" s="66"/>
      <c r="SSW74" s="66"/>
      <c r="SSZ74" s="66"/>
      <c r="STC74" s="66"/>
      <c r="STF74" s="66"/>
      <c r="STI74" s="66"/>
      <c r="STL74" s="66"/>
      <c r="STO74" s="66"/>
      <c r="STX74" s="66"/>
      <c r="SUA74" s="66"/>
      <c r="SUD74" s="66"/>
      <c r="SUG74" s="66"/>
      <c r="SUP74" s="66"/>
      <c r="SUV74" s="66"/>
      <c r="SUY74" s="66"/>
      <c r="SVB74" s="66"/>
      <c r="SVE74" s="66"/>
      <c r="SVK74" s="66"/>
      <c r="SVT74" s="66"/>
      <c r="SVV74" s="66"/>
      <c r="SVW74" s="66"/>
      <c r="SVY74" s="66"/>
      <c r="SWB74" s="66"/>
      <c r="SWE74" s="66"/>
      <c r="SWH74" s="66"/>
      <c r="SWK74" s="66"/>
      <c r="SWN74" s="66"/>
      <c r="SWP74" s="66"/>
      <c r="SWR74" s="66"/>
      <c r="SWU74" s="66"/>
      <c r="SWX74" s="66"/>
      <c r="SXA74" s="66"/>
      <c r="SXD74" s="66"/>
      <c r="SXG74" s="66"/>
      <c r="SXJ74" s="66"/>
      <c r="SXM74" s="66"/>
      <c r="SXO74" s="66"/>
      <c r="SXR74" s="66"/>
      <c r="SXX74" s="66"/>
      <c r="SYD74" s="66"/>
      <c r="SYG74" s="66"/>
      <c r="SYI74" s="66"/>
      <c r="SYK74" s="66"/>
      <c r="SYL74" s="66"/>
      <c r="SYM74" s="66"/>
      <c r="SYN74" s="66"/>
      <c r="SYO74" s="66"/>
      <c r="SYP74" s="66"/>
      <c r="SZH74" s="66"/>
      <c r="SZI74" s="66"/>
      <c r="SZL74" s="66"/>
      <c r="SZO74" s="66"/>
      <c r="SZQ74" s="66"/>
      <c r="SZS74" s="66"/>
      <c r="SZV74" s="66"/>
      <c r="SZY74" s="66"/>
      <c r="TAB74" s="66"/>
      <c r="TAF74" s="66"/>
      <c r="TAI74" s="66"/>
      <c r="TAL74" s="66"/>
      <c r="TAT74" s="66"/>
      <c r="TBF74" s="66"/>
      <c r="TBG74" s="66"/>
      <c r="TBH74" s="66"/>
      <c r="TBI74" s="66"/>
      <c r="TBJ74" s="66"/>
      <c r="TBK74" s="66"/>
      <c r="TBL74" s="66"/>
      <c r="TBM74" s="66"/>
      <c r="TBN74" s="66"/>
      <c r="TBO74" s="66"/>
      <c r="TBP74" s="66"/>
      <c r="TBQ74" s="66"/>
      <c r="TBR74" s="66"/>
      <c r="TBS74" s="66"/>
      <c r="TBT74" s="66"/>
      <c r="TBU74" s="66"/>
      <c r="TBV74" s="66"/>
      <c r="TBW74" s="66"/>
      <c r="TBX74" s="66"/>
      <c r="TBY74" s="66"/>
      <c r="TBZ74" s="66"/>
      <c r="TCA74" s="66"/>
      <c r="TCB74" s="66"/>
      <c r="TCC74" s="66"/>
      <c r="TCD74" s="66"/>
      <c r="TCE74" s="66"/>
      <c r="TCG74" s="66"/>
      <c r="TCH74" s="66"/>
      <c r="TCI74" s="66"/>
      <c r="TCJ74" s="66"/>
      <c r="TCK74" s="66"/>
      <c r="TCL74" s="66"/>
      <c r="TCM74" s="66"/>
      <c r="TCN74" s="66"/>
      <c r="TCO74" s="66"/>
      <c r="TCP74" s="66"/>
      <c r="TCQ74" s="66"/>
      <c r="TCR74" s="66"/>
      <c r="TCS74" s="66"/>
      <c r="TCV74" s="66"/>
      <c r="TCY74" s="66"/>
      <c r="TDB74" s="66"/>
      <c r="TDE74" s="66"/>
      <c r="TDH74" s="66"/>
      <c r="TDK74" s="66"/>
      <c r="TDT74" s="66"/>
      <c r="TDW74" s="66"/>
      <c r="TDZ74" s="66"/>
      <c r="TEC74" s="66"/>
      <c r="TEL74" s="66"/>
      <c r="TER74" s="66"/>
      <c r="TEU74" s="66"/>
      <c r="TEX74" s="66"/>
      <c r="TFA74" s="66"/>
      <c r="TFG74" s="66"/>
      <c r="TFP74" s="66"/>
      <c r="TFR74" s="66"/>
      <c r="TFS74" s="66"/>
      <c r="TFU74" s="66"/>
      <c r="TFX74" s="66"/>
      <c r="TGA74" s="66"/>
      <c r="TGD74" s="66"/>
      <c r="TGG74" s="66"/>
      <c r="TGJ74" s="66"/>
      <c r="TGL74" s="66"/>
      <c r="TGN74" s="66"/>
      <c r="TGQ74" s="66"/>
      <c r="TGT74" s="66"/>
      <c r="TGW74" s="66"/>
      <c r="TGZ74" s="66"/>
      <c r="THC74" s="66"/>
      <c r="THF74" s="66"/>
      <c r="THI74" s="66"/>
      <c r="THK74" s="66"/>
      <c r="THN74" s="66"/>
      <c r="THT74" s="66"/>
      <c r="THZ74" s="66"/>
      <c r="TIC74" s="66"/>
      <c r="TIE74" s="66"/>
      <c r="TIG74" s="66"/>
      <c r="TIH74" s="66"/>
      <c r="TII74" s="66"/>
      <c r="TIJ74" s="66"/>
      <c r="TIK74" s="66"/>
      <c r="TIL74" s="66"/>
      <c r="TJD74" s="66"/>
      <c r="TJE74" s="66"/>
      <c r="TJH74" s="66"/>
      <c r="TJK74" s="66"/>
      <c r="TJM74" s="66"/>
      <c r="TJO74" s="66"/>
      <c r="TJR74" s="66"/>
      <c r="TJU74" s="66"/>
      <c r="TJX74" s="66"/>
      <c r="TKB74" s="66"/>
      <c r="TKE74" s="66"/>
      <c r="TKH74" s="66"/>
      <c r="TKP74" s="66"/>
      <c r="TLB74" s="66"/>
      <c r="TLC74" s="66"/>
      <c r="TLD74" s="66"/>
      <c r="TLE74" s="66"/>
      <c r="TLF74" s="66"/>
      <c r="TLG74" s="66"/>
      <c r="TLH74" s="66"/>
      <c r="TLI74" s="66"/>
      <c r="TLJ74" s="66"/>
      <c r="TLK74" s="66"/>
      <c r="TLL74" s="66"/>
      <c r="TLM74" s="66"/>
      <c r="TLN74" s="66"/>
      <c r="TLO74" s="66"/>
      <c r="TLP74" s="66"/>
      <c r="TLQ74" s="66"/>
      <c r="TLR74" s="66"/>
      <c r="TLS74" s="66"/>
      <c r="TLT74" s="66"/>
      <c r="TLU74" s="66"/>
      <c r="TLV74" s="66"/>
      <c r="TLW74" s="66"/>
      <c r="TLX74" s="66"/>
      <c r="TLY74" s="66"/>
      <c r="TLZ74" s="66"/>
      <c r="TMA74" s="66"/>
      <c r="TMC74" s="66"/>
      <c r="TMD74" s="66"/>
      <c r="TME74" s="66"/>
      <c r="TMF74" s="66"/>
      <c r="TMG74" s="66"/>
      <c r="TMH74" s="66"/>
      <c r="TMI74" s="66"/>
      <c r="TMJ74" s="66"/>
      <c r="TMK74" s="66"/>
      <c r="TML74" s="66"/>
      <c r="TMM74" s="66"/>
      <c r="TMN74" s="66"/>
      <c r="TMO74" s="66"/>
      <c r="TMR74" s="66"/>
      <c r="TMU74" s="66"/>
      <c r="TMX74" s="66"/>
      <c r="TNA74" s="66"/>
      <c r="TND74" s="66"/>
      <c r="TNG74" s="66"/>
      <c r="TNP74" s="66"/>
      <c r="TNS74" s="66"/>
      <c r="TNV74" s="66"/>
      <c r="TNY74" s="66"/>
      <c r="TOH74" s="66"/>
      <c r="TON74" s="66"/>
      <c r="TOQ74" s="66"/>
      <c r="TOT74" s="66"/>
      <c r="TOW74" s="66"/>
      <c r="TPC74" s="66"/>
      <c r="TPL74" s="66"/>
      <c r="TPN74" s="66"/>
      <c r="TPO74" s="66"/>
      <c r="TPQ74" s="66"/>
      <c r="TPT74" s="66"/>
      <c r="TPW74" s="66"/>
      <c r="TPZ74" s="66"/>
      <c r="TQC74" s="66"/>
      <c r="TQF74" s="66"/>
      <c r="TQH74" s="66"/>
      <c r="TQJ74" s="66"/>
      <c r="TQM74" s="66"/>
      <c r="TQP74" s="66"/>
      <c r="TQS74" s="66"/>
      <c r="TQV74" s="66"/>
      <c r="TQY74" s="66"/>
      <c r="TRB74" s="66"/>
      <c r="TRE74" s="66"/>
      <c r="TRG74" s="66"/>
      <c r="TRJ74" s="66"/>
      <c r="TRP74" s="66"/>
      <c r="TRV74" s="66"/>
      <c r="TRY74" s="66"/>
      <c r="TSA74" s="66"/>
      <c r="TSC74" s="66"/>
      <c r="TSD74" s="66"/>
      <c r="TSE74" s="66"/>
      <c r="TSF74" s="66"/>
      <c r="TSG74" s="66"/>
      <c r="TSH74" s="66"/>
      <c r="TSZ74" s="66"/>
      <c r="TTA74" s="66"/>
      <c r="TTD74" s="66"/>
      <c r="TTG74" s="66"/>
      <c r="TTI74" s="66"/>
      <c r="TTK74" s="66"/>
      <c r="TTN74" s="66"/>
      <c r="TTQ74" s="66"/>
      <c r="TTT74" s="66"/>
      <c r="TTX74" s="66"/>
      <c r="TUA74" s="66"/>
      <c r="TUD74" s="66"/>
      <c r="TUL74" s="66"/>
      <c r="TUX74" s="66"/>
      <c r="TUY74" s="66"/>
      <c r="TUZ74" s="66"/>
      <c r="TVA74" s="66"/>
      <c r="TVB74" s="66"/>
      <c r="TVC74" s="66"/>
      <c r="TVD74" s="66"/>
      <c r="TVE74" s="66"/>
      <c r="TVF74" s="66"/>
      <c r="TVG74" s="66"/>
      <c r="TVH74" s="66"/>
      <c r="TVI74" s="66"/>
      <c r="TVJ74" s="66"/>
      <c r="TVK74" s="66"/>
      <c r="TVL74" s="66"/>
      <c r="TVM74" s="66"/>
      <c r="TVN74" s="66"/>
      <c r="TVO74" s="66"/>
      <c r="TVP74" s="66"/>
      <c r="TVQ74" s="66"/>
      <c r="TVR74" s="66"/>
      <c r="TVS74" s="66"/>
      <c r="TVT74" s="66"/>
      <c r="TVU74" s="66"/>
      <c r="TVV74" s="66"/>
      <c r="TVW74" s="66"/>
      <c r="TVY74" s="66"/>
      <c r="TVZ74" s="66"/>
      <c r="TWA74" s="66"/>
      <c r="TWB74" s="66"/>
      <c r="TWC74" s="66"/>
      <c r="TWD74" s="66"/>
      <c r="TWE74" s="66"/>
      <c r="TWF74" s="66"/>
      <c r="TWG74" s="66"/>
      <c r="TWH74" s="66"/>
      <c r="TWI74" s="66"/>
      <c r="TWJ74" s="66"/>
      <c r="TWK74" s="66"/>
      <c r="TWN74" s="66"/>
      <c r="TWQ74" s="66"/>
      <c r="TWT74" s="66"/>
      <c r="TWW74" s="66"/>
      <c r="TWZ74" s="66"/>
      <c r="TXC74" s="66"/>
      <c r="TXL74" s="66"/>
      <c r="TXO74" s="66"/>
      <c r="TXR74" s="66"/>
      <c r="TXU74" s="66"/>
      <c r="TYD74" s="66"/>
      <c r="TYJ74" s="66"/>
      <c r="TYM74" s="66"/>
      <c r="TYP74" s="66"/>
      <c r="TYS74" s="66"/>
      <c r="TYY74" s="66"/>
      <c r="TZH74" s="66"/>
      <c r="TZJ74" s="66"/>
      <c r="TZK74" s="66"/>
      <c r="TZM74" s="66"/>
      <c r="TZP74" s="66"/>
      <c r="TZS74" s="66"/>
      <c r="TZV74" s="66"/>
      <c r="TZY74" s="66"/>
      <c r="UAB74" s="66"/>
      <c r="UAD74" s="66"/>
      <c r="UAF74" s="66"/>
      <c r="UAI74" s="66"/>
      <c r="UAL74" s="66"/>
      <c r="UAO74" s="66"/>
      <c r="UAR74" s="66"/>
      <c r="UAU74" s="66"/>
      <c r="UAX74" s="66"/>
      <c r="UBA74" s="66"/>
      <c r="UBC74" s="66"/>
      <c r="UBF74" s="66"/>
      <c r="UBL74" s="66"/>
      <c r="UBR74" s="66"/>
      <c r="UBU74" s="66"/>
      <c r="UBW74" s="66"/>
      <c r="UBY74" s="66"/>
      <c r="UBZ74" s="66"/>
      <c r="UCA74" s="66"/>
      <c r="UCB74" s="66"/>
      <c r="UCC74" s="66"/>
      <c r="UCD74" s="66"/>
      <c r="UCV74" s="66"/>
      <c r="UCW74" s="66"/>
      <c r="UCZ74" s="66"/>
      <c r="UDC74" s="66"/>
      <c r="UDE74" s="66"/>
      <c r="UDG74" s="66"/>
      <c r="UDJ74" s="66"/>
      <c r="UDM74" s="66"/>
      <c r="UDP74" s="66"/>
      <c r="UDT74" s="66"/>
      <c r="UDW74" s="66"/>
      <c r="UDZ74" s="66"/>
      <c r="UEH74" s="66"/>
      <c r="UET74" s="66"/>
      <c r="UEU74" s="66"/>
      <c r="UEV74" s="66"/>
      <c r="UEW74" s="66"/>
      <c r="UEX74" s="66"/>
      <c r="UEY74" s="66"/>
      <c r="UEZ74" s="66"/>
      <c r="UFA74" s="66"/>
      <c r="UFB74" s="66"/>
      <c r="UFC74" s="66"/>
      <c r="UFD74" s="66"/>
      <c r="UFE74" s="66"/>
      <c r="UFF74" s="66"/>
      <c r="UFG74" s="66"/>
      <c r="UFH74" s="66"/>
      <c r="UFI74" s="66"/>
      <c r="UFJ74" s="66"/>
      <c r="UFK74" s="66"/>
      <c r="UFL74" s="66"/>
      <c r="UFM74" s="66"/>
      <c r="UFN74" s="66"/>
      <c r="UFO74" s="66"/>
      <c r="UFP74" s="66"/>
      <c r="UFQ74" s="66"/>
      <c r="UFR74" s="66"/>
      <c r="UFS74" s="66"/>
      <c r="UFU74" s="66"/>
      <c r="UFV74" s="66"/>
      <c r="UFW74" s="66"/>
      <c r="UFX74" s="66"/>
      <c r="UFY74" s="66"/>
      <c r="UFZ74" s="66"/>
      <c r="UGA74" s="66"/>
      <c r="UGB74" s="66"/>
      <c r="UGC74" s="66"/>
      <c r="UGD74" s="66"/>
      <c r="UGE74" s="66"/>
      <c r="UGF74" s="66"/>
      <c r="UGG74" s="66"/>
      <c r="UGJ74" s="66"/>
      <c r="UGM74" s="66"/>
      <c r="UGP74" s="66"/>
      <c r="UGS74" s="66"/>
      <c r="UGV74" s="66"/>
      <c r="UGY74" s="66"/>
      <c r="UHH74" s="66"/>
      <c r="UHK74" s="66"/>
      <c r="UHN74" s="66"/>
      <c r="UHQ74" s="66"/>
      <c r="UHZ74" s="66"/>
      <c r="UIF74" s="66"/>
      <c r="UII74" s="66"/>
      <c r="UIL74" s="66"/>
      <c r="UIO74" s="66"/>
      <c r="UIU74" s="66"/>
      <c r="UJD74" s="66"/>
      <c r="UJF74" s="66"/>
      <c r="UJG74" s="66"/>
      <c r="UJI74" s="66"/>
      <c r="UJL74" s="66"/>
      <c r="UJO74" s="66"/>
      <c r="UJR74" s="66"/>
      <c r="UJU74" s="66"/>
      <c r="UJX74" s="66"/>
      <c r="UJZ74" s="66"/>
      <c r="UKB74" s="66"/>
      <c r="UKE74" s="66"/>
      <c r="UKH74" s="66"/>
      <c r="UKK74" s="66"/>
      <c r="UKN74" s="66"/>
      <c r="UKQ74" s="66"/>
      <c r="UKT74" s="66"/>
      <c r="UKW74" s="66"/>
      <c r="UKY74" s="66"/>
      <c r="ULB74" s="66"/>
      <c r="ULH74" s="66"/>
      <c r="ULN74" s="66"/>
      <c r="ULQ74" s="66"/>
      <c r="ULS74" s="66"/>
      <c r="ULU74" s="66"/>
      <c r="ULV74" s="66"/>
      <c r="ULW74" s="66"/>
      <c r="ULX74" s="66"/>
      <c r="ULY74" s="66"/>
      <c r="ULZ74" s="66"/>
      <c r="UMR74" s="66"/>
      <c r="UMS74" s="66"/>
      <c r="UMV74" s="66"/>
      <c r="UMY74" s="66"/>
      <c r="UNA74" s="66"/>
      <c r="UNC74" s="66"/>
      <c r="UNF74" s="66"/>
      <c r="UNI74" s="66"/>
      <c r="UNL74" s="66"/>
      <c r="UNP74" s="66"/>
      <c r="UNS74" s="66"/>
      <c r="UNV74" s="66"/>
      <c r="UOD74" s="66"/>
      <c r="UOP74" s="66"/>
      <c r="UOQ74" s="66"/>
      <c r="UOR74" s="66"/>
      <c r="UOS74" s="66"/>
      <c r="UOT74" s="66"/>
      <c r="UOU74" s="66"/>
      <c r="UOV74" s="66"/>
      <c r="UOW74" s="66"/>
      <c r="UOX74" s="66"/>
      <c r="UOY74" s="66"/>
      <c r="UOZ74" s="66"/>
      <c r="UPA74" s="66"/>
      <c r="UPB74" s="66"/>
      <c r="UPC74" s="66"/>
      <c r="UPD74" s="66"/>
      <c r="UPE74" s="66"/>
      <c r="UPF74" s="66"/>
      <c r="UPG74" s="66"/>
      <c r="UPH74" s="66"/>
      <c r="UPI74" s="66"/>
      <c r="UPJ74" s="66"/>
      <c r="UPK74" s="66"/>
      <c r="UPL74" s="66"/>
      <c r="UPM74" s="66"/>
      <c r="UPN74" s="66"/>
      <c r="UPO74" s="66"/>
      <c r="UPQ74" s="66"/>
      <c r="UPR74" s="66"/>
      <c r="UPS74" s="66"/>
      <c r="UPT74" s="66"/>
      <c r="UPU74" s="66"/>
      <c r="UPV74" s="66"/>
      <c r="UPW74" s="66"/>
      <c r="UPX74" s="66"/>
      <c r="UPY74" s="66"/>
      <c r="UPZ74" s="66"/>
      <c r="UQA74" s="66"/>
      <c r="UQB74" s="66"/>
      <c r="UQC74" s="66"/>
      <c r="UQF74" s="66"/>
      <c r="UQI74" s="66"/>
      <c r="UQL74" s="66"/>
      <c r="UQO74" s="66"/>
      <c r="UQR74" s="66"/>
      <c r="UQU74" s="66"/>
      <c r="URD74" s="66"/>
      <c r="URG74" s="66"/>
      <c r="URJ74" s="66"/>
      <c r="URM74" s="66"/>
      <c r="URV74" s="66"/>
      <c r="USB74" s="66"/>
      <c r="USE74" s="66"/>
      <c r="USH74" s="66"/>
      <c r="USK74" s="66"/>
      <c r="USQ74" s="66"/>
      <c r="USZ74" s="66"/>
      <c r="UTB74" s="66"/>
      <c r="UTC74" s="66"/>
      <c r="UTE74" s="66"/>
      <c r="UTH74" s="66"/>
      <c r="UTK74" s="66"/>
      <c r="UTN74" s="66"/>
      <c r="UTQ74" s="66"/>
      <c r="UTT74" s="66"/>
      <c r="UTV74" s="66"/>
      <c r="UTX74" s="66"/>
      <c r="UUA74" s="66"/>
      <c r="UUD74" s="66"/>
      <c r="UUG74" s="66"/>
      <c r="UUJ74" s="66"/>
      <c r="UUM74" s="66"/>
      <c r="UUP74" s="66"/>
      <c r="UUS74" s="66"/>
      <c r="UUU74" s="66"/>
      <c r="UUX74" s="66"/>
      <c r="UVD74" s="66"/>
      <c r="UVJ74" s="66"/>
      <c r="UVM74" s="66"/>
      <c r="UVO74" s="66"/>
      <c r="UVQ74" s="66"/>
      <c r="UVR74" s="66"/>
      <c r="UVS74" s="66"/>
      <c r="UVT74" s="66"/>
      <c r="UVU74" s="66"/>
      <c r="UVV74" s="66"/>
      <c r="UWN74" s="66"/>
      <c r="UWO74" s="66"/>
      <c r="UWR74" s="66"/>
      <c r="UWU74" s="66"/>
      <c r="UWW74" s="66"/>
      <c r="UWY74" s="66"/>
      <c r="UXB74" s="66"/>
      <c r="UXE74" s="66"/>
      <c r="UXH74" s="66"/>
      <c r="UXL74" s="66"/>
      <c r="UXO74" s="66"/>
      <c r="UXR74" s="66"/>
      <c r="UXZ74" s="66"/>
      <c r="UYL74" s="66"/>
      <c r="UYM74" s="66"/>
      <c r="UYN74" s="66"/>
      <c r="UYO74" s="66"/>
      <c r="UYP74" s="66"/>
      <c r="UYQ74" s="66"/>
      <c r="UYR74" s="66"/>
      <c r="UYS74" s="66"/>
      <c r="UYT74" s="66"/>
      <c r="UYU74" s="66"/>
      <c r="UYV74" s="66"/>
      <c r="UYW74" s="66"/>
      <c r="UYX74" s="66"/>
      <c r="UYY74" s="66"/>
      <c r="UYZ74" s="66"/>
      <c r="UZA74" s="66"/>
      <c r="UZB74" s="66"/>
      <c r="UZC74" s="66"/>
      <c r="UZD74" s="66"/>
      <c r="UZE74" s="66"/>
      <c r="UZF74" s="66"/>
      <c r="UZG74" s="66"/>
      <c r="UZH74" s="66"/>
      <c r="UZI74" s="66"/>
      <c r="UZJ74" s="66"/>
      <c r="UZK74" s="66"/>
      <c r="UZM74" s="66"/>
      <c r="UZN74" s="66"/>
      <c r="UZO74" s="66"/>
      <c r="UZP74" s="66"/>
      <c r="UZQ74" s="66"/>
      <c r="UZR74" s="66"/>
      <c r="UZS74" s="66"/>
      <c r="UZT74" s="66"/>
      <c r="UZU74" s="66"/>
      <c r="UZV74" s="66"/>
      <c r="UZW74" s="66"/>
      <c r="UZX74" s="66"/>
      <c r="UZY74" s="66"/>
      <c r="VAB74" s="66"/>
      <c r="VAE74" s="66"/>
      <c r="VAH74" s="66"/>
      <c r="VAK74" s="66"/>
      <c r="VAN74" s="66"/>
      <c r="VAQ74" s="66"/>
      <c r="VAZ74" s="66"/>
      <c r="VBC74" s="66"/>
      <c r="VBF74" s="66"/>
      <c r="VBI74" s="66"/>
      <c r="VBR74" s="66"/>
      <c r="VBX74" s="66"/>
      <c r="VCA74" s="66"/>
      <c r="VCD74" s="66"/>
      <c r="VCG74" s="66"/>
      <c r="VCM74" s="66"/>
      <c r="VCV74" s="66"/>
      <c r="VCX74" s="66"/>
      <c r="VCY74" s="66"/>
      <c r="VDA74" s="66"/>
      <c r="VDD74" s="66"/>
      <c r="VDG74" s="66"/>
      <c r="VDJ74" s="66"/>
      <c r="VDM74" s="66"/>
      <c r="VDP74" s="66"/>
      <c r="VDR74" s="66"/>
      <c r="VDT74" s="66"/>
      <c r="VDW74" s="66"/>
      <c r="VDZ74" s="66"/>
      <c r="VEC74" s="66"/>
      <c r="VEF74" s="66"/>
      <c r="VEI74" s="66"/>
      <c r="VEL74" s="66"/>
      <c r="VEO74" s="66"/>
      <c r="VEQ74" s="66"/>
      <c r="VET74" s="66"/>
      <c r="VEZ74" s="66"/>
      <c r="VFF74" s="66"/>
      <c r="VFI74" s="66"/>
      <c r="VFK74" s="66"/>
      <c r="VFM74" s="66"/>
      <c r="VFN74" s="66"/>
      <c r="VFO74" s="66"/>
      <c r="VFP74" s="66"/>
      <c r="VFQ74" s="66"/>
      <c r="VFR74" s="66"/>
      <c r="VGJ74" s="66"/>
      <c r="VGK74" s="66"/>
      <c r="VGN74" s="66"/>
      <c r="VGQ74" s="66"/>
      <c r="VGS74" s="66"/>
      <c r="VGU74" s="66"/>
      <c r="VGX74" s="66"/>
      <c r="VHA74" s="66"/>
      <c r="VHD74" s="66"/>
      <c r="VHH74" s="66"/>
      <c r="VHK74" s="66"/>
      <c r="VHN74" s="66"/>
      <c r="VHV74" s="66"/>
      <c r="VIH74" s="66"/>
      <c r="VII74" s="66"/>
      <c r="VIJ74" s="66"/>
      <c r="VIK74" s="66"/>
      <c r="VIL74" s="66"/>
      <c r="VIM74" s="66"/>
      <c r="VIN74" s="66"/>
      <c r="VIO74" s="66"/>
      <c r="VIP74" s="66"/>
      <c r="VIQ74" s="66"/>
      <c r="VIR74" s="66"/>
      <c r="VIS74" s="66"/>
      <c r="VIT74" s="66"/>
      <c r="VIU74" s="66"/>
      <c r="VIV74" s="66"/>
      <c r="VIW74" s="66"/>
      <c r="VIX74" s="66"/>
      <c r="VIY74" s="66"/>
      <c r="VIZ74" s="66"/>
      <c r="VJA74" s="66"/>
      <c r="VJB74" s="66"/>
      <c r="VJC74" s="66"/>
      <c r="VJD74" s="66"/>
      <c r="VJE74" s="66"/>
      <c r="VJF74" s="66"/>
      <c r="VJG74" s="66"/>
      <c r="VJI74" s="66"/>
      <c r="VJJ74" s="66"/>
      <c r="VJK74" s="66"/>
      <c r="VJL74" s="66"/>
      <c r="VJM74" s="66"/>
      <c r="VJN74" s="66"/>
      <c r="VJO74" s="66"/>
      <c r="VJP74" s="66"/>
      <c r="VJQ74" s="66"/>
      <c r="VJR74" s="66"/>
      <c r="VJS74" s="66"/>
      <c r="VJT74" s="66"/>
      <c r="VJU74" s="66"/>
      <c r="VJX74" s="66"/>
      <c r="VKA74" s="66"/>
      <c r="VKD74" s="66"/>
      <c r="VKG74" s="66"/>
      <c r="VKJ74" s="66"/>
      <c r="VKM74" s="66"/>
      <c r="VKV74" s="66"/>
      <c r="VKY74" s="66"/>
      <c r="VLB74" s="66"/>
      <c r="VLE74" s="66"/>
      <c r="VLN74" s="66"/>
      <c r="VLT74" s="66"/>
      <c r="VLW74" s="66"/>
      <c r="VLZ74" s="66"/>
      <c r="VMC74" s="66"/>
      <c r="VMI74" s="66"/>
      <c r="VMR74" s="66"/>
      <c r="VMT74" s="66"/>
      <c r="VMU74" s="66"/>
      <c r="VMW74" s="66"/>
      <c r="VMZ74" s="66"/>
      <c r="VNC74" s="66"/>
      <c r="VNF74" s="66"/>
      <c r="VNI74" s="66"/>
      <c r="VNL74" s="66"/>
      <c r="VNN74" s="66"/>
      <c r="VNP74" s="66"/>
      <c r="VNS74" s="66"/>
      <c r="VNV74" s="66"/>
      <c r="VNY74" s="66"/>
      <c r="VOB74" s="66"/>
      <c r="VOE74" s="66"/>
      <c r="VOH74" s="66"/>
      <c r="VOK74" s="66"/>
      <c r="VOM74" s="66"/>
      <c r="VOP74" s="66"/>
      <c r="VOV74" s="66"/>
      <c r="VPB74" s="66"/>
      <c r="VPE74" s="66"/>
      <c r="VPG74" s="66"/>
      <c r="VPI74" s="66"/>
      <c r="VPJ74" s="66"/>
      <c r="VPK74" s="66"/>
      <c r="VPL74" s="66"/>
      <c r="VPM74" s="66"/>
      <c r="VPN74" s="66"/>
      <c r="VQF74" s="66"/>
      <c r="VQG74" s="66"/>
      <c r="VQJ74" s="66"/>
      <c r="VQM74" s="66"/>
      <c r="VQO74" s="66"/>
      <c r="VQQ74" s="66"/>
      <c r="VQT74" s="66"/>
      <c r="VQW74" s="66"/>
      <c r="VQZ74" s="66"/>
      <c r="VRD74" s="66"/>
      <c r="VRG74" s="66"/>
      <c r="VRJ74" s="66"/>
      <c r="VRR74" s="66"/>
      <c r="VSD74" s="66"/>
      <c r="VSE74" s="66"/>
      <c r="VSF74" s="66"/>
      <c r="VSG74" s="66"/>
      <c r="VSH74" s="66"/>
      <c r="VSI74" s="66"/>
      <c r="VSJ74" s="66"/>
      <c r="VSK74" s="66"/>
      <c r="VSL74" s="66"/>
      <c r="VSM74" s="66"/>
      <c r="VSN74" s="66"/>
      <c r="VSO74" s="66"/>
      <c r="VSP74" s="66"/>
      <c r="VSQ74" s="66"/>
      <c r="VSR74" s="66"/>
      <c r="VSS74" s="66"/>
      <c r="VST74" s="66"/>
      <c r="VSU74" s="66"/>
      <c r="VSV74" s="66"/>
      <c r="VSW74" s="66"/>
      <c r="VSX74" s="66"/>
      <c r="VSY74" s="66"/>
      <c r="VSZ74" s="66"/>
      <c r="VTA74" s="66"/>
      <c r="VTB74" s="66"/>
      <c r="VTC74" s="66"/>
      <c r="VTE74" s="66"/>
      <c r="VTF74" s="66"/>
      <c r="VTG74" s="66"/>
      <c r="VTH74" s="66"/>
      <c r="VTI74" s="66"/>
      <c r="VTJ74" s="66"/>
      <c r="VTK74" s="66"/>
      <c r="VTL74" s="66"/>
      <c r="VTM74" s="66"/>
      <c r="VTN74" s="66"/>
      <c r="VTO74" s="66"/>
      <c r="VTP74" s="66"/>
      <c r="VTQ74" s="66"/>
      <c r="VTT74" s="66"/>
      <c r="VTW74" s="66"/>
      <c r="VTZ74" s="66"/>
      <c r="VUC74" s="66"/>
      <c r="VUF74" s="66"/>
      <c r="VUI74" s="66"/>
      <c r="VUR74" s="66"/>
      <c r="VUU74" s="66"/>
      <c r="VUX74" s="66"/>
      <c r="VVA74" s="66"/>
      <c r="VVJ74" s="66"/>
      <c r="VVP74" s="66"/>
      <c r="VVS74" s="66"/>
      <c r="VVV74" s="66"/>
      <c r="VVY74" s="66"/>
      <c r="VWE74" s="66"/>
      <c r="VWN74" s="66"/>
      <c r="VWP74" s="66"/>
      <c r="VWQ74" s="66"/>
      <c r="VWS74" s="66"/>
      <c r="VWV74" s="66"/>
      <c r="VWY74" s="66"/>
      <c r="VXB74" s="66"/>
      <c r="VXE74" s="66"/>
      <c r="VXH74" s="66"/>
      <c r="VXJ74" s="66"/>
      <c r="VXL74" s="66"/>
      <c r="VXO74" s="66"/>
      <c r="VXR74" s="66"/>
      <c r="VXU74" s="66"/>
      <c r="VXX74" s="66"/>
      <c r="VYA74" s="66"/>
      <c r="VYD74" s="66"/>
      <c r="VYG74" s="66"/>
      <c r="VYI74" s="66"/>
      <c r="VYL74" s="66"/>
      <c r="VYR74" s="66"/>
      <c r="VYX74" s="66"/>
      <c r="VZA74" s="66"/>
      <c r="VZC74" s="66"/>
      <c r="VZE74" s="66"/>
      <c r="VZF74" s="66"/>
      <c r="VZG74" s="66"/>
      <c r="VZH74" s="66"/>
      <c r="VZI74" s="66"/>
      <c r="VZJ74" s="66"/>
      <c r="WAB74" s="66"/>
      <c r="WAC74" s="66"/>
      <c r="WAF74" s="66"/>
      <c r="WAI74" s="66"/>
      <c r="WAK74" s="66"/>
      <c r="WAM74" s="66"/>
      <c r="WAP74" s="66"/>
      <c r="WAS74" s="66"/>
      <c r="WAV74" s="66"/>
      <c r="WAZ74" s="66"/>
      <c r="WBC74" s="66"/>
      <c r="WBF74" s="66"/>
      <c r="WBN74" s="66"/>
      <c r="WBZ74" s="66"/>
      <c r="WCA74" s="66"/>
      <c r="WCB74" s="66"/>
      <c r="WCC74" s="66"/>
      <c r="WCD74" s="66"/>
      <c r="WCE74" s="66"/>
      <c r="WCF74" s="66"/>
      <c r="WCG74" s="66"/>
      <c r="WCH74" s="66"/>
      <c r="WCI74" s="66"/>
      <c r="WCJ74" s="66"/>
      <c r="WCK74" s="66"/>
      <c r="WCL74" s="66"/>
      <c r="WCM74" s="66"/>
      <c r="WCN74" s="66"/>
      <c r="WCO74" s="66"/>
      <c r="WCP74" s="66"/>
      <c r="WCQ74" s="66"/>
      <c r="WCR74" s="66"/>
      <c r="WCS74" s="66"/>
      <c r="WCT74" s="66"/>
      <c r="WCU74" s="66"/>
      <c r="WCV74" s="66"/>
      <c r="WCW74" s="66"/>
      <c r="WCX74" s="66"/>
      <c r="WCY74" s="66"/>
      <c r="WDA74" s="66"/>
      <c r="WDB74" s="66"/>
      <c r="WDC74" s="66"/>
      <c r="WDD74" s="66"/>
      <c r="WDE74" s="66"/>
      <c r="WDF74" s="66"/>
      <c r="WDG74" s="66"/>
      <c r="WDH74" s="66"/>
      <c r="WDI74" s="66"/>
      <c r="WDJ74" s="66"/>
      <c r="WDK74" s="66"/>
      <c r="WDL74" s="66"/>
      <c r="WDM74" s="66"/>
      <c r="WDP74" s="66"/>
      <c r="WDS74" s="66"/>
      <c r="WDV74" s="66"/>
      <c r="WDY74" s="66"/>
      <c r="WEB74" s="66"/>
      <c r="WEE74" s="66"/>
      <c r="WEN74" s="66"/>
      <c r="WEQ74" s="66"/>
      <c r="WET74" s="66"/>
      <c r="WEW74" s="66"/>
      <c r="WFF74" s="66"/>
      <c r="WFL74" s="66"/>
      <c r="WFO74" s="66"/>
      <c r="WFR74" s="66"/>
      <c r="WFU74" s="66"/>
      <c r="WGA74" s="66"/>
      <c r="WGJ74" s="66"/>
      <c r="WGL74" s="66"/>
      <c r="WGM74" s="66"/>
      <c r="WGO74" s="66"/>
      <c r="WGR74" s="66"/>
      <c r="WGU74" s="66"/>
      <c r="WGX74" s="66"/>
      <c r="WHA74" s="66"/>
      <c r="WHD74" s="66"/>
      <c r="WHF74" s="66"/>
      <c r="WHH74" s="66"/>
      <c r="WHK74" s="66"/>
      <c r="WHN74" s="66"/>
      <c r="WHQ74" s="66"/>
      <c r="WHT74" s="66"/>
      <c r="WHW74" s="66"/>
      <c r="WHZ74" s="66"/>
      <c r="WIC74" s="66"/>
      <c r="WIE74" s="66"/>
      <c r="WIH74" s="66"/>
      <c r="WIN74" s="66"/>
      <c r="WIT74" s="66"/>
      <c r="WIW74" s="66"/>
      <c r="WIY74" s="66"/>
      <c r="WJA74" s="66"/>
      <c r="WJB74" s="66"/>
      <c r="WJC74" s="66"/>
      <c r="WJD74" s="66"/>
      <c r="WJE74" s="66"/>
      <c r="WJF74" s="66"/>
      <c r="WJX74" s="66"/>
      <c r="WJY74" s="66"/>
      <c r="WKB74" s="66"/>
      <c r="WKE74" s="66"/>
      <c r="WKG74" s="66"/>
      <c r="WKI74" s="66"/>
      <c r="WKL74" s="66"/>
      <c r="WKO74" s="66"/>
      <c r="WKR74" s="66"/>
      <c r="WKV74" s="66"/>
      <c r="WKY74" s="66"/>
      <c r="WLB74" s="66"/>
      <c r="WLJ74" s="66"/>
      <c r="WLV74" s="66"/>
      <c r="WLW74" s="66"/>
      <c r="WLX74" s="66"/>
      <c r="WLY74" s="66"/>
      <c r="WLZ74" s="66"/>
      <c r="WMA74" s="66"/>
      <c r="WMB74" s="66"/>
      <c r="WMC74" s="66"/>
      <c r="WMD74" s="66"/>
      <c r="WME74" s="66"/>
      <c r="WMF74" s="66"/>
      <c r="WMG74" s="66"/>
      <c r="WMH74" s="66"/>
      <c r="WMI74" s="66"/>
      <c r="WMJ74" s="66"/>
      <c r="WMK74" s="66"/>
      <c r="WML74" s="66"/>
      <c r="WMM74" s="66"/>
      <c r="WMN74" s="66"/>
      <c r="WMO74" s="66"/>
      <c r="WMP74" s="66"/>
      <c r="WMQ74" s="66"/>
      <c r="WMR74" s="66"/>
      <c r="WMS74" s="66"/>
      <c r="WMT74" s="66"/>
      <c r="WMU74" s="66"/>
      <c r="WMW74" s="66"/>
      <c r="WMX74" s="66"/>
      <c r="WMY74" s="66"/>
      <c r="WMZ74" s="66"/>
      <c r="WNA74" s="66"/>
      <c r="WNB74" s="66"/>
      <c r="WNC74" s="66"/>
      <c r="WND74" s="66"/>
      <c r="WNE74" s="66"/>
      <c r="WNF74" s="66"/>
      <c r="WNG74" s="66"/>
      <c r="WNH74" s="66"/>
      <c r="WNI74" s="66"/>
      <c r="WNL74" s="66"/>
      <c r="WNO74" s="66"/>
      <c r="WNR74" s="66"/>
      <c r="WNU74" s="66"/>
      <c r="WNX74" s="66"/>
      <c r="WOA74" s="66"/>
      <c r="WOJ74" s="66"/>
      <c r="WOM74" s="66"/>
      <c r="WOP74" s="66"/>
      <c r="WOS74" s="66"/>
      <c r="WPB74" s="66"/>
      <c r="WPH74" s="66"/>
      <c r="WPK74" s="66"/>
      <c r="WPN74" s="66"/>
      <c r="WPQ74" s="66"/>
      <c r="WPW74" s="66"/>
      <c r="WQF74" s="66"/>
      <c r="WQH74" s="66"/>
      <c r="WQI74" s="66"/>
      <c r="WQK74" s="66"/>
      <c r="WQN74" s="66"/>
      <c r="WQQ74" s="66"/>
      <c r="WQT74" s="66"/>
      <c r="WQW74" s="66"/>
      <c r="WQZ74" s="66"/>
      <c r="WRB74" s="66"/>
      <c r="WRD74" s="66"/>
      <c r="WRG74" s="66"/>
      <c r="WRJ74" s="66"/>
      <c r="WRM74" s="66"/>
      <c r="WRP74" s="66"/>
      <c r="WRS74" s="66"/>
      <c r="WRV74" s="66"/>
      <c r="WRY74" s="66"/>
      <c r="WSA74" s="66"/>
      <c r="WSD74" s="66"/>
      <c r="WSJ74" s="66"/>
      <c r="WSP74" s="66"/>
      <c r="WSS74" s="66"/>
      <c r="WSU74" s="66"/>
      <c r="WSW74" s="66"/>
      <c r="WSX74" s="66"/>
      <c r="WSY74" s="66"/>
      <c r="WSZ74" s="66"/>
      <c r="WTA74" s="66"/>
      <c r="WTB74" s="66"/>
      <c r="WTT74" s="66"/>
      <c r="WTU74" s="66"/>
      <c r="WTX74" s="66"/>
      <c r="WUA74" s="66"/>
      <c r="WUC74" s="66"/>
      <c r="WUE74" s="66"/>
      <c r="WUH74" s="66"/>
      <c r="WUK74" s="66"/>
      <c r="WUN74" s="66"/>
      <c r="WUR74" s="66"/>
      <c r="WUU74" s="66"/>
      <c r="WUX74" s="66"/>
      <c r="WVF74" s="66"/>
    </row>
    <row r="75" spans="1:1022 1034:2046 2058:3070 3082:4094 4106:5118 5130:6142 6154:7166 7178:8190 8202:9214 9226:10238 10250:11262 11274:12286 12298:13310 13322:14334 14346:15358 15370:16126" s="50" customFormat="1" ht="36" hidden="1" customHeight="1">
      <c r="A75" s="7" t="s">
        <v>71</v>
      </c>
      <c r="B75" s="47" t="s">
        <v>338</v>
      </c>
      <c r="C75" s="4"/>
      <c r="D75" s="48">
        <f>_xlfn.IFNA(VLOOKUP(A75,'2.2'!A84:C376,3,),)</f>
        <v>0</v>
      </c>
      <c r="E75" s="49"/>
      <c r="F75" s="51"/>
      <c r="G75" s="51"/>
      <c r="H75" s="29">
        <v>20</v>
      </c>
      <c r="I75" s="52">
        <v>20</v>
      </c>
    </row>
    <row r="76" spans="1:1022 1034:2046 2058:3070 3082:4094 4106:5118 5130:6142 6154:7166 7178:8190 8202:9214 9226:10238 10250:11262 11274:12286 12298:13310 13322:14334 14346:15358 15370:16126" s="50" customFormat="1" ht="21.75" hidden="1" customHeight="1">
      <c r="A76" s="7" t="s">
        <v>169</v>
      </c>
      <c r="B76" s="47" t="s">
        <v>338</v>
      </c>
      <c r="C76" s="4"/>
      <c r="D76" s="48">
        <f>_xlfn.IFNA(VLOOKUP(A76,'2.2'!A85:C377,3,),)</f>
        <v>0</v>
      </c>
      <c r="E76" s="49"/>
      <c r="F76" s="51"/>
      <c r="G76" s="51"/>
      <c r="H76" s="29">
        <v>0</v>
      </c>
      <c r="I76" s="52">
        <v>20</v>
      </c>
    </row>
    <row r="77" spans="1:1022 1034:2046 2058:3070 3082:4094 4106:5118 5130:6142 6154:7166 7178:8190 8202:9214 9226:10238 10250:11262 11274:12286 12298:13310 13322:14334 14346:15358 15370:16126" s="50" customFormat="1" ht="20.25" hidden="1" customHeight="1">
      <c r="A77" s="3" t="s">
        <v>8</v>
      </c>
      <c r="B77" s="47" t="s">
        <v>338</v>
      </c>
      <c r="C77" s="8"/>
      <c r="D77" s="48">
        <f>_xlfn.IFNA(VLOOKUP(A77,'2.2'!A86:C378,3,),)</f>
        <v>0</v>
      </c>
      <c r="E77" s="49"/>
      <c r="F77" s="51"/>
      <c r="G77" s="51"/>
      <c r="H77" s="29">
        <v>0</v>
      </c>
      <c r="I77" s="52">
        <v>20</v>
      </c>
    </row>
    <row r="78" spans="1:1022 1034:2046 2058:3070 3082:4094 4106:5118 5130:6142 6154:7166 7178:8190 8202:9214 9226:10238 10250:11262 11274:12286 12298:13310 13322:14334 14346:15358 15370:16126" s="50" customFormat="1" ht="21.6" hidden="1" customHeight="1">
      <c r="A78" s="3" t="s">
        <v>9</v>
      </c>
      <c r="B78" s="47" t="s">
        <v>338</v>
      </c>
      <c r="C78" s="8"/>
      <c r="D78" s="48">
        <f>_xlfn.IFNA(VLOOKUP(A78,'2.2'!A87:C379,3,),)</f>
        <v>0</v>
      </c>
      <c r="E78" s="49"/>
      <c r="F78" s="51"/>
      <c r="G78" s="51"/>
      <c r="H78" s="29">
        <v>0</v>
      </c>
      <c r="I78" s="52">
        <v>20</v>
      </c>
    </row>
    <row r="79" spans="1:1022 1034:2046 2058:3070 3082:4094 4106:5118 5130:6142 6154:7166 7178:8190 8202:9214 9226:10238 10250:11262 11274:12286 12298:13310 13322:14334 14346:15358 15370:16126" s="50" customFormat="1" ht="21.75" hidden="1" customHeight="1">
      <c r="A79" s="3" t="s">
        <v>74</v>
      </c>
      <c r="B79" s="47" t="s">
        <v>339</v>
      </c>
      <c r="C79" s="8"/>
      <c r="D79" s="48">
        <f>_xlfn.IFNA(VLOOKUP(A79,'2.2'!A88:C380,3,),)</f>
        <v>0</v>
      </c>
      <c r="E79" s="49"/>
      <c r="F79" s="51"/>
      <c r="G79" s="51"/>
      <c r="H79" s="29">
        <v>0</v>
      </c>
      <c r="I79" s="52">
        <v>20</v>
      </c>
    </row>
    <row r="80" spans="1:1022 1034:2046 2058:3070 3082:4094 4106:5118 5130:6142 6154:7166 7178:8190 8202:9214 9226:10238 10250:11262 11274:12286 12298:13310 13322:14334 14346:15358 15370:16126" s="50" customFormat="1" ht="21.75" hidden="1" customHeight="1">
      <c r="A80" s="7" t="s">
        <v>80</v>
      </c>
      <c r="B80" s="47" t="s">
        <v>338</v>
      </c>
      <c r="C80" s="4"/>
      <c r="D80" s="48">
        <f>_xlfn.IFNA(VLOOKUP(A80,'2.2'!A89:C381,3,),)</f>
        <v>0</v>
      </c>
      <c r="E80" s="49"/>
      <c r="F80" s="51"/>
      <c r="G80" s="51"/>
      <c r="H80" s="29">
        <v>0</v>
      </c>
      <c r="I80" s="53">
        <v>18</v>
      </c>
    </row>
    <row r="81" spans="1:1022 1034:2046 2058:3070 3082:4094 4106:5118 5130:6142 6154:7166 7178:8190 8202:9214 9226:10238 10250:11262 11274:12286 12298:13310 13322:14334 14346:15358 15370:16126" s="50" customFormat="1" ht="20.25" customHeight="1">
      <c r="A81" s="7" t="s">
        <v>76</v>
      </c>
      <c r="B81" s="76" t="s">
        <v>338</v>
      </c>
      <c r="C81" s="4">
        <v>6</v>
      </c>
      <c r="D81" s="48">
        <v>10000</v>
      </c>
      <c r="E81" s="69">
        <f>+D81*C81</f>
        <v>60000</v>
      </c>
      <c r="F81" s="51"/>
      <c r="G81" s="51"/>
      <c r="H81" s="29">
        <v>0</v>
      </c>
      <c r="I81" s="52">
        <v>20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Z81" s="66"/>
      <c r="BC81" s="66"/>
      <c r="BF81" s="66"/>
      <c r="BI81" s="66"/>
      <c r="BL81" s="66"/>
      <c r="BO81" s="66"/>
      <c r="BX81" s="66"/>
      <c r="CA81" s="66"/>
      <c r="CD81" s="66"/>
      <c r="CG81" s="66"/>
      <c r="CP81" s="66"/>
      <c r="CV81" s="66"/>
      <c r="CY81" s="66"/>
      <c r="DB81" s="66"/>
      <c r="DE81" s="66"/>
      <c r="DK81" s="66"/>
      <c r="DT81" s="66"/>
      <c r="DV81" s="66"/>
      <c r="DW81" s="66"/>
      <c r="DY81" s="66"/>
      <c r="EB81" s="66"/>
      <c r="EE81" s="66"/>
      <c r="EH81" s="66"/>
      <c r="EK81" s="66"/>
      <c r="EN81" s="66"/>
      <c r="EP81" s="66"/>
      <c r="ER81" s="66"/>
      <c r="EU81" s="66"/>
      <c r="EX81" s="66"/>
      <c r="FA81" s="66"/>
      <c r="FD81" s="66"/>
      <c r="FG81" s="66"/>
      <c r="FJ81" s="66"/>
      <c r="FM81" s="66"/>
      <c r="FO81" s="66"/>
      <c r="FR81" s="66"/>
      <c r="FX81" s="66"/>
      <c r="GD81" s="66"/>
      <c r="GG81" s="66"/>
      <c r="GI81" s="66"/>
      <c r="GK81" s="66"/>
      <c r="GL81" s="66"/>
      <c r="GM81" s="66"/>
      <c r="GN81" s="66"/>
      <c r="GO81" s="66"/>
      <c r="GP81" s="66"/>
      <c r="HH81" s="66"/>
      <c r="HI81" s="66"/>
      <c r="HL81" s="66"/>
      <c r="HO81" s="66"/>
      <c r="HQ81" s="66"/>
      <c r="HS81" s="66"/>
      <c r="HV81" s="66"/>
      <c r="HY81" s="66"/>
      <c r="IB81" s="66"/>
      <c r="IF81" s="66"/>
      <c r="II81" s="66"/>
      <c r="IL81" s="66"/>
      <c r="IT81" s="66"/>
      <c r="JF81" s="66"/>
      <c r="JG81" s="66"/>
      <c r="JH81" s="66"/>
      <c r="JI81" s="66"/>
      <c r="JJ81" s="66"/>
      <c r="JK81" s="66"/>
      <c r="JL81" s="66"/>
      <c r="JM81" s="66"/>
      <c r="JN81" s="66"/>
      <c r="JO81" s="66"/>
      <c r="JP81" s="66"/>
      <c r="JQ81" s="66"/>
      <c r="JR81" s="66"/>
      <c r="JS81" s="66"/>
      <c r="JT81" s="66"/>
      <c r="JU81" s="66"/>
      <c r="JV81" s="66"/>
      <c r="JW81" s="66"/>
      <c r="JX81" s="66"/>
      <c r="JY81" s="66"/>
      <c r="JZ81" s="66"/>
      <c r="KA81" s="66"/>
      <c r="KB81" s="66"/>
      <c r="KC81" s="66"/>
      <c r="KD81" s="66"/>
      <c r="KE81" s="66"/>
      <c r="KG81" s="66"/>
      <c r="KH81" s="66"/>
      <c r="KI81" s="66"/>
      <c r="KJ81" s="66"/>
      <c r="KK81" s="66"/>
      <c r="KL81" s="66"/>
      <c r="KM81" s="66"/>
      <c r="KN81" s="66"/>
      <c r="KO81" s="66"/>
      <c r="KP81" s="66"/>
      <c r="KQ81" s="66"/>
      <c r="KR81" s="66"/>
      <c r="KS81" s="66"/>
      <c r="KV81" s="66"/>
      <c r="KY81" s="66"/>
      <c r="LB81" s="66"/>
      <c r="LE81" s="66"/>
      <c r="LH81" s="66"/>
      <c r="LK81" s="66"/>
      <c r="LT81" s="66"/>
      <c r="LW81" s="66"/>
      <c r="LZ81" s="66"/>
      <c r="MC81" s="66"/>
      <c r="ML81" s="66"/>
      <c r="MR81" s="66"/>
      <c r="MU81" s="66"/>
      <c r="MX81" s="66"/>
      <c r="NA81" s="66"/>
      <c r="NG81" s="66"/>
      <c r="NP81" s="66"/>
      <c r="NR81" s="66"/>
      <c r="NS81" s="66"/>
      <c r="NU81" s="66"/>
      <c r="NX81" s="66"/>
      <c r="OA81" s="66"/>
      <c r="OD81" s="66"/>
      <c r="OG81" s="66"/>
      <c r="OJ81" s="66"/>
      <c r="OL81" s="66"/>
      <c r="ON81" s="66"/>
      <c r="OQ81" s="66"/>
      <c r="OT81" s="66"/>
      <c r="OW81" s="66"/>
      <c r="OZ81" s="66"/>
      <c r="PC81" s="66"/>
      <c r="PF81" s="66"/>
      <c r="PI81" s="66"/>
      <c r="PK81" s="66"/>
      <c r="PN81" s="66"/>
      <c r="PT81" s="66"/>
      <c r="PZ81" s="66"/>
      <c r="QC81" s="66"/>
      <c r="QE81" s="66"/>
      <c r="QG81" s="66"/>
      <c r="QH81" s="66"/>
      <c r="QI81" s="66"/>
      <c r="QJ81" s="66"/>
      <c r="QK81" s="66"/>
      <c r="QL81" s="66"/>
      <c r="RD81" s="66"/>
      <c r="RE81" s="66"/>
      <c r="RH81" s="66"/>
      <c r="RK81" s="66"/>
      <c r="RM81" s="66"/>
      <c r="RO81" s="66"/>
      <c r="RR81" s="66"/>
      <c r="RU81" s="66"/>
      <c r="RX81" s="66"/>
      <c r="SB81" s="66"/>
      <c r="SE81" s="66"/>
      <c r="SH81" s="66"/>
      <c r="SP81" s="66"/>
      <c r="TB81" s="66"/>
      <c r="TC81" s="66"/>
      <c r="TD81" s="66"/>
      <c r="TE81" s="66"/>
      <c r="TF81" s="66"/>
      <c r="TG81" s="66"/>
      <c r="TH81" s="66"/>
      <c r="TI81" s="66"/>
      <c r="TJ81" s="66"/>
      <c r="TK81" s="66"/>
      <c r="TL81" s="66"/>
      <c r="TM81" s="66"/>
      <c r="TN81" s="66"/>
      <c r="TO81" s="66"/>
      <c r="TP81" s="66"/>
      <c r="TQ81" s="66"/>
      <c r="TR81" s="66"/>
      <c r="TS81" s="66"/>
      <c r="TT81" s="66"/>
      <c r="TU81" s="66"/>
      <c r="TV81" s="66"/>
      <c r="TW81" s="66"/>
      <c r="TX81" s="66"/>
      <c r="TY81" s="66"/>
      <c r="TZ81" s="66"/>
      <c r="UA81" s="66"/>
      <c r="UC81" s="66"/>
      <c r="UD81" s="66"/>
      <c r="UE81" s="66"/>
      <c r="UF81" s="66"/>
      <c r="UG81" s="66"/>
      <c r="UH81" s="66"/>
      <c r="UI81" s="66"/>
      <c r="UJ81" s="66"/>
      <c r="UK81" s="66"/>
      <c r="UL81" s="66"/>
      <c r="UM81" s="66"/>
      <c r="UN81" s="66"/>
      <c r="UO81" s="66"/>
      <c r="UR81" s="66"/>
      <c r="UU81" s="66"/>
      <c r="UX81" s="66"/>
      <c r="VA81" s="66"/>
      <c r="VD81" s="66"/>
      <c r="VG81" s="66"/>
      <c r="VP81" s="66"/>
      <c r="VS81" s="66"/>
      <c r="VV81" s="66"/>
      <c r="VY81" s="66"/>
      <c r="WH81" s="66"/>
      <c r="WN81" s="66"/>
      <c r="WQ81" s="66"/>
      <c r="WT81" s="66"/>
      <c r="WW81" s="66"/>
      <c r="XC81" s="66"/>
      <c r="XL81" s="66"/>
      <c r="XN81" s="66"/>
      <c r="XO81" s="66"/>
      <c r="XQ81" s="66"/>
      <c r="XT81" s="66"/>
      <c r="XW81" s="66"/>
      <c r="XZ81" s="66"/>
      <c r="YC81" s="66"/>
      <c r="YF81" s="66"/>
      <c r="YH81" s="66"/>
      <c r="YJ81" s="66"/>
      <c r="YM81" s="66"/>
      <c r="YP81" s="66"/>
      <c r="YS81" s="66"/>
      <c r="YV81" s="66"/>
      <c r="YY81" s="66"/>
      <c r="ZB81" s="66"/>
      <c r="ZE81" s="66"/>
      <c r="ZG81" s="66"/>
      <c r="ZJ81" s="66"/>
      <c r="ZP81" s="66"/>
      <c r="ZV81" s="66"/>
      <c r="ZY81" s="66"/>
      <c r="AAA81" s="66"/>
      <c r="AAC81" s="66"/>
      <c r="AAD81" s="66"/>
      <c r="AAE81" s="66"/>
      <c r="AAF81" s="66"/>
      <c r="AAG81" s="66"/>
      <c r="AAH81" s="66"/>
      <c r="AAZ81" s="66"/>
      <c r="ABA81" s="66"/>
      <c r="ABD81" s="66"/>
      <c r="ABG81" s="66"/>
      <c r="ABI81" s="66"/>
      <c r="ABK81" s="66"/>
      <c r="ABN81" s="66"/>
      <c r="ABQ81" s="66"/>
      <c r="ABT81" s="66"/>
      <c r="ABX81" s="66"/>
      <c r="ACA81" s="66"/>
      <c r="ACD81" s="66"/>
      <c r="ACL81" s="66"/>
      <c r="ACX81" s="66"/>
      <c r="ACY81" s="66"/>
      <c r="ACZ81" s="66"/>
      <c r="ADA81" s="66"/>
      <c r="ADB81" s="66"/>
      <c r="ADC81" s="66"/>
      <c r="ADD81" s="66"/>
      <c r="ADE81" s="66"/>
      <c r="ADF81" s="66"/>
      <c r="ADG81" s="66"/>
      <c r="ADH81" s="66"/>
      <c r="ADI81" s="66"/>
      <c r="ADJ81" s="66"/>
      <c r="ADK81" s="66"/>
      <c r="ADL81" s="66"/>
      <c r="ADM81" s="66"/>
      <c r="ADN81" s="66"/>
      <c r="ADO81" s="66"/>
      <c r="ADP81" s="66"/>
      <c r="ADQ81" s="66"/>
      <c r="ADR81" s="66"/>
      <c r="ADS81" s="66"/>
      <c r="ADT81" s="66"/>
      <c r="ADU81" s="66"/>
      <c r="ADV81" s="66"/>
      <c r="ADW81" s="66"/>
      <c r="ADY81" s="66"/>
      <c r="ADZ81" s="66"/>
      <c r="AEA81" s="66"/>
      <c r="AEB81" s="66"/>
      <c r="AEC81" s="66"/>
      <c r="AED81" s="66"/>
      <c r="AEE81" s="66"/>
      <c r="AEF81" s="66"/>
      <c r="AEG81" s="66"/>
      <c r="AEH81" s="66"/>
      <c r="AEI81" s="66"/>
      <c r="AEJ81" s="66"/>
      <c r="AEK81" s="66"/>
      <c r="AEN81" s="66"/>
      <c r="AEQ81" s="66"/>
      <c r="AET81" s="66"/>
      <c r="AEW81" s="66"/>
      <c r="AEZ81" s="66"/>
      <c r="AFC81" s="66"/>
      <c r="AFL81" s="66"/>
      <c r="AFO81" s="66"/>
      <c r="AFR81" s="66"/>
      <c r="AFU81" s="66"/>
      <c r="AGD81" s="66"/>
      <c r="AGJ81" s="66"/>
      <c r="AGM81" s="66"/>
      <c r="AGP81" s="66"/>
      <c r="AGS81" s="66"/>
      <c r="AGY81" s="66"/>
      <c r="AHH81" s="66"/>
      <c r="AHJ81" s="66"/>
      <c r="AHK81" s="66"/>
      <c r="AHM81" s="66"/>
      <c r="AHP81" s="66"/>
      <c r="AHS81" s="66"/>
      <c r="AHV81" s="66"/>
      <c r="AHY81" s="66"/>
      <c r="AIB81" s="66"/>
      <c r="AID81" s="66"/>
      <c r="AIF81" s="66"/>
      <c r="AII81" s="66"/>
      <c r="AIL81" s="66"/>
      <c r="AIO81" s="66"/>
      <c r="AIR81" s="66"/>
      <c r="AIU81" s="66"/>
      <c r="AIX81" s="66"/>
      <c r="AJA81" s="66"/>
      <c r="AJC81" s="66"/>
      <c r="AJF81" s="66"/>
      <c r="AJL81" s="66"/>
      <c r="AJR81" s="66"/>
      <c r="AJU81" s="66"/>
      <c r="AJW81" s="66"/>
      <c r="AJY81" s="66"/>
      <c r="AJZ81" s="66"/>
      <c r="AKA81" s="66"/>
      <c r="AKB81" s="66"/>
      <c r="AKC81" s="66"/>
      <c r="AKD81" s="66"/>
      <c r="AKV81" s="66"/>
      <c r="AKW81" s="66"/>
      <c r="AKZ81" s="66"/>
      <c r="ALC81" s="66"/>
      <c r="ALE81" s="66"/>
      <c r="ALG81" s="66"/>
      <c r="ALJ81" s="66"/>
      <c r="ALM81" s="66"/>
      <c r="ALP81" s="66"/>
      <c r="ALT81" s="66"/>
      <c r="ALW81" s="66"/>
      <c r="ALZ81" s="66"/>
      <c r="AMH81" s="66"/>
      <c r="AMT81" s="66"/>
      <c r="AMU81" s="66"/>
      <c r="AMV81" s="66"/>
      <c r="AMW81" s="66"/>
      <c r="AMX81" s="66"/>
      <c r="AMY81" s="66"/>
      <c r="AMZ81" s="66"/>
      <c r="ANA81" s="66"/>
      <c r="ANB81" s="66"/>
      <c r="ANC81" s="66"/>
      <c r="AND81" s="66"/>
      <c r="ANE81" s="66"/>
      <c r="ANF81" s="66"/>
      <c r="ANG81" s="66"/>
      <c r="ANH81" s="66"/>
      <c r="ANI81" s="66"/>
      <c r="ANJ81" s="66"/>
      <c r="ANK81" s="66"/>
      <c r="ANL81" s="66"/>
      <c r="ANM81" s="66"/>
      <c r="ANN81" s="66"/>
      <c r="ANO81" s="66"/>
      <c r="ANP81" s="66"/>
      <c r="ANQ81" s="66"/>
      <c r="ANR81" s="66"/>
      <c r="ANS81" s="66"/>
      <c r="ANU81" s="66"/>
      <c r="ANV81" s="66"/>
      <c r="ANW81" s="66"/>
      <c r="ANX81" s="66"/>
      <c r="ANY81" s="66"/>
      <c r="ANZ81" s="66"/>
      <c r="AOA81" s="66"/>
      <c r="AOB81" s="66"/>
      <c r="AOC81" s="66"/>
      <c r="AOD81" s="66"/>
      <c r="AOE81" s="66"/>
      <c r="AOF81" s="66"/>
      <c r="AOG81" s="66"/>
      <c r="AOJ81" s="66"/>
      <c r="AOM81" s="66"/>
      <c r="AOP81" s="66"/>
      <c r="AOS81" s="66"/>
      <c r="AOV81" s="66"/>
      <c r="AOY81" s="66"/>
      <c r="APH81" s="66"/>
      <c r="APK81" s="66"/>
      <c r="APN81" s="66"/>
      <c r="APQ81" s="66"/>
      <c r="APZ81" s="66"/>
      <c r="AQF81" s="66"/>
      <c r="AQI81" s="66"/>
      <c r="AQL81" s="66"/>
      <c r="AQO81" s="66"/>
      <c r="AQU81" s="66"/>
      <c r="ARD81" s="66"/>
      <c r="ARF81" s="66"/>
      <c r="ARG81" s="66"/>
      <c r="ARI81" s="66"/>
      <c r="ARL81" s="66"/>
      <c r="ARO81" s="66"/>
      <c r="ARR81" s="66"/>
      <c r="ARU81" s="66"/>
      <c r="ARX81" s="66"/>
      <c r="ARZ81" s="66"/>
      <c r="ASB81" s="66"/>
      <c r="ASE81" s="66"/>
      <c r="ASH81" s="66"/>
      <c r="ASK81" s="66"/>
      <c r="ASN81" s="66"/>
      <c r="ASQ81" s="66"/>
      <c r="AST81" s="66"/>
      <c r="ASW81" s="66"/>
      <c r="ASY81" s="66"/>
      <c r="ATB81" s="66"/>
      <c r="ATH81" s="66"/>
      <c r="ATN81" s="66"/>
      <c r="ATQ81" s="66"/>
      <c r="ATS81" s="66"/>
      <c r="ATU81" s="66"/>
      <c r="ATV81" s="66"/>
      <c r="ATW81" s="66"/>
      <c r="ATX81" s="66"/>
      <c r="ATY81" s="66"/>
      <c r="ATZ81" s="66"/>
      <c r="AUR81" s="66"/>
      <c r="AUS81" s="66"/>
      <c r="AUV81" s="66"/>
      <c r="AUY81" s="66"/>
      <c r="AVA81" s="66"/>
      <c r="AVC81" s="66"/>
      <c r="AVF81" s="66"/>
      <c r="AVI81" s="66"/>
      <c r="AVL81" s="66"/>
      <c r="AVP81" s="66"/>
      <c r="AVS81" s="66"/>
      <c r="AVV81" s="66"/>
      <c r="AWD81" s="66"/>
      <c r="AWP81" s="66"/>
      <c r="AWQ81" s="66"/>
      <c r="AWR81" s="66"/>
      <c r="AWS81" s="66"/>
      <c r="AWT81" s="66"/>
      <c r="AWU81" s="66"/>
      <c r="AWV81" s="66"/>
      <c r="AWW81" s="66"/>
      <c r="AWX81" s="66"/>
      <c r="AWY81" s="66"/>
      <c r="AWZ81" s="66"/>
      <c r="AXA81" s="66"/>
      <c r="AXB81" s="66"/>
      <c r="AXC81" s="66"/>
      <c r="AXD81" s="66"/>
      <c r="AXE81" s="66"/>
      <c r="AXF81" s="66"/>
      <c r="AXG81" s="66"/>
      <c r="AXH81" s="66"/>
      <c r="AXI81" s="66"/>
      <c r="AXJ81" s="66"/>
      <c r="AXK81" s="66"/>
      <c r="AXL81" s="66"/>
      <c r="AXM81" s="66"/>
      <c r="AXN81" s="66"/>
      <c r="AXO81" s="66"/>
      <c r="AXQ81" s="66"/>
      <c r="AXR81" s="66"/>
      <c r="AXS81" s="66"/>
      <c r="AXT81" s="66"/>
      <c r="AXU81" s="66"/>
      <c r="AXV81" s="66"/>
      <c r="AXW81" s="66"/>
      <c r="AXX81" s="66"/>
      <c r="AXY81" s="66"/>
      <c r="AXZ81" s="66"/>
      <c r="AYA81" s="66"/>
      <c r="AYB81" s="66"/>
      <c r="AYC81" s="66"/>
      <c r="AYF81" s="66"/>
      <c r="AYI81" s="66"/>
      <c r="AYL81" s="66"/>
      <c r="AYO81" s="66"/>
      <c r="AYR81" s="66"/>
      <c r="AYU81" s="66"/>
      <c r="AZD81" s="66"/>
      <c r="AZG81" s="66"/>
      <c r="AZJ81" s="66"/>
      <c r="AZM81" s="66"/>
      <c r="AZV81" s="66"/>
      <c r="BAB81" s="66"/>
      <c r="BAE81" s="66"/>
      <c r="BAH81" s="66"/>
      <c r="BAK81" s="66"/>
      <c r="BAQ81" s="66"/>
      <c r="BAZ81" s="66"/>
      <c r="BBB81" s="66"/>
      <c r="BBC81" s="66"/>
      <c r="BBE81" s="66"/>
      <c r="BBH81" s="66"/>
      <c r="BBK81" s="66"/>
      <c r="BBN81" s="66"/>
      <c r="BBQ81" s="66"/>
      <c r="BBT81" s="66"/>
      <c r="BBV81" s="66"/>
      <c r="BBX81" s="66"/>
      <c r="BCA81" s="66"/>
      <c r="BCD81" s="66"/>
      <c r="BCG81" s="66"/>
      <c r="BCJ81" s="66"/>
      <c r="BCM81" s="66"/>
      <c r="BCP81" s="66"/>
      <c r="BCS81" s="66"/>
      <c r="BCU81" s="66"/>
      <c r="BCX81" s="66"/>
      <c r="BDD81" s="66"/>
      <c r="BDJ81" s="66"/>
      <c r="BDM81" s="66"/>
      <c r="BDO81" s="66"/>
      <c r="BDQ81" s="66"/>
      <c r="BDR81" s="66"/>
      <c r="BDS81" s="66"/>
      <c r="BDT81" s="66"/>
      <c r="BDU81" s="66"/>
      <c r="BDV81" s="66"/>
      <c r="BEN81" s="66"/>
      <c r="BEO81" s="66"/>
      <c r="BER81" s="66"/>
      <c r="BEU81" s="66"/>
      <c r="BEW81" s="66"/>
      <c r="BEY81" s="66"/>
      <c r="BFB81" s="66"/>
      <c r="BFE81" s="66"/>
      <c r="BFH81" s="66"/>
      <c r="BFL81" s="66"/>
      <c r="BFO81" s="66"/>
      <c r="BFR81" s="66"/>
      <c r="BFZ81" s="66"/>
      <c r="BGL81" s="66"/>
      <c r="BGM81" s="66"/>
      <c r="BGN81" s="66"/>
      <c r="BGO81" s="66"/>
      <c r="BGP81" s="66"/>
      <c r="BGQ81" s="66"/>
      <c r="BGR81" s="66"/>
      <c r="BGS81" s="66"/>
      <c r="BGT81" s="66"/>
      <c r="BGU81" s="66"/>
      <c r="BGV81" s="66"/>
      <c r="BGW81" s="66"/>
      <c r="BGX81" s="66"/>
      <c r="BGY81" s="66"/>
      <c r="BGZ81" s="66"/>
      <c r="BHA81" s="66"/>
      <c r="BHB81" s="66"/>
      <c r="BHC81" s="66"/>
      <c r="BHD81" s="66"/>
      <c r="BHE81" s="66"/>
      <c r="BHF81" s="66"/>
      <c r="BHG81" s="66"/>
      <c r="BHH81" s="66"/>
      <c r="BHI81" s="66"/>
      <c r="BHJ81" s="66"/>
      <c r="BHK81" s="66"/>
      <c r="BHM81" s="66"/>
      <c r="BHN81" s="66"/>
      <c r="BHO81" s="66"/>
      <c r="BHP81" s="66"/>
      <c r="BHQ81" s="66"/>
      <c r="BHR81" s="66"/>
      <c r="BHS81" s="66"/>
      <c r="BHT81" s="66"/>
      <c r="BHU81" s="66"/>
      <c r="BHV81" s="66"/>
      <c r="BHW81" s="66"/>
      <c r="BHX81" s="66"/>
      <c r="BHY81" s="66"/>
      <c r="BIB81" s="66"/>
      <c r="BIE81" s="66"/>
      <c r="BIH81" s="66"/>
      <c r="BIK81" s="66"/>
      <c r="BIN81" s="66"/>
      <c r="BIQ81" s="66"/>
      <c r="BIZ81" s="66"/>
      <c r="BJC81" s="66"/>
      <c r="BJF81" s="66"/>
      <c r="BJI81" s="66"/>
      <c r="BJR81" s="66"/>
      <c r="BJX81" s="66"/>
      <c r="BKA81" s="66"/>
      <c r="BKD81" s="66"/>
      <c r="BKG81" s="66"/>
      <c r="BKM81" s="66"/>
      <c r="BKV81" s="66"/>
      <c r="BKX81" s="66"/>
      <c r="BKY81" s="66"/>
      <c r="BLA81" s="66"/>
      <c r="BLD81" s="66"/>
      <c r="BLG81" s="66"/>
      <c r="BLJ81" s="66"/>
      <c r="BLM81" s="66"/>
      <c r="BLP81" s="66"/>
      <c r="BLR81" s="66"/>
      <c r="BLT81" s="66"/>
      <c r="BLW81" s="66"/>
      <c r="BLZ81" s="66"/>
      <c r="BMC81" s="66"/>
      <c r="BMF81" s="66"/>
      <c r="BMI81" s="66"/>
      <c r="BML81" s="66"/>
      <c r="BMO81" s="66"/>
      <c r="BMQ81" s="66"/>
      <c r="BMT81" s="66"/>
      <c r="BMZ81" s="66"/>
      <c r="BNF81" s="66"/>
      <c r="BNI81" s="66"/>
      <c r="BNK81" s="66"/>
      <c r="BNM81" s="66"/>
      <c r="BNN81" s="66"/>
      <c r="BNO81" s="66"/>
      <c r="BNP81" s="66"/>
      <c r="BNQ81" s="66"/>
      <c r="BNR81" s="66"/>
      <c r="BOJ81" s="66"/>
      <c r="BOK81" s="66"/>
      <c r="BON81" s="66"/>
      <c r="BOQ81" s="66"/>
      <c r="BOS81" s="66"/>
      <c r="BOU81" s="66"/>
      <c r="BOX81" s="66"/>
      <c r="BPA81" s="66"/>
      <c r="BPD81" s="66"/>
      <c r="BPH81" s="66"/>
      <c r="BPK81" s="66"/>
      <c r="BPN81" s="66"/>
      <c r="BPV81" s="66"/>
      <c r="BQH81" s="66"/>
      <c r="BQI81" s="66"/>
      <c r="BQJ81" s="66"/>
      <c r="BQK81" s="66"/>
      <c r="BQL81" s="66"/>
      <c r="BQM81" s="66"/>
      <c r="BQN81" s="66"/>
      <c r="BQO81" s="66"/>
      <c r="BQP81" s="66"/>
      <c r="BQQ81" s="66"/>
      <c r="BQR81" s="66"/>
      <c r="BQS81" s="66"/>
      <c r="BQT81" s="66"/>
      <c r="BQU81" s="66"/>
      <c r="BQV81" s="66"/>
      <c r="BQW81" s="66"/>
      <c r="BQX81" s="66"/>
      <c r="BQY81" s="66"/>
      <c r="BQZ81" s="66"/>
      <c r="BRA81" s="66"/>
      <c r="BRB81" s="66"/>
      <c r="BRC81" s="66"/>
      <c r="BRD81" s="66"/>
      <c r="BRE81" s="66"/>
      <c r="BRF81" s="66"/>
      <c r="BRG81" s="66"/>
      <c r="BRI81" s="66"/>
      <c r="BRJ81" s="66"/>
      <c r="BRK81" s="66"/>
      <c r="BRL81" s="66"/>
      <c r="BRM81" s="66"/>
      <c r="BRN81" s="66"/>
      <c r="BRO81" s="66"/>
      <c r="BRP81" s="66"/>
      <c r="BRQ81" s="66"/>
      <c r="BRR81" s="66"/>
      <c r="BRS81" s="66"/>
      <c r="BRT81" s="66"/>
      <c r="BRU81" s="66"/>
      <c r="BRX81" s="66"/>
      <c r="BSA81" s="66"/>
      <c r="BSD81" s="66"/>
      <c r="BSG81" s="66"/>
      <c r="BSJ81" s="66"/>
      <c r="BSM81" s="66"/>
      <c r="BSV81" s="66"/>
      <c r="BSY81" s="66"/>
      <c r="BTB81" s="66"/>
      <c r="BTE81" s="66"/>
      <c r="BTN81" s="66"/>
      <c r="BTT81" s="66"/>
      <c r="BTW81" s="66"/>
      <c r="BTZ81" s="66"/>
      <c r="BUC81" s="66"/>
      <c r="BUI81" s="66"/>
      <c r="BUR81" s="66"/>
      <c r="BUT81" s="66"/>
      <c r="BUU81" s="66"/>
      <c r="BUW81" s="66"/>
      <c r="BUZ81" s="66"/>
      <c r="BVC81" s="66"/>
      <c r="BVF81" s="66"/>
      <c r="BVI81" s="66"/>
      <c r="BVL81" s="66"/>
      <c r="BVN81" s="66"/>
      <c r="BVP81" s="66"/>
      <c r="BVS81" s="66"/>
      <c r="BVV81" s="66"/>
      <c r="BVY81" s="66"/>
      <c r="BWB81" s="66"/>
      <c r="BWE81" s="66"/>
      <c r="BWH81" s="66"/>
      <c r="BWK81" s="66"/>
      <c r="BWM81" s="66"/>
      <c r="BWP81" s="66"/>
      <c r="BWV81" s="66"/>
      <c r="BXB81" s="66"/>
      <c r="BXE81" s="66"/>
      <c r="BXG81" s="66"/>
      <c r="BXI81" s="66"/>
      <c r="BXJ81" s="66"/>
      <c r="BXK81" s="66"/>
      <c r="BXL81" s="66"/>
      <c r="BXM81" s="66"/>
      <c r="BXN81" s="66"/>
      <c r="BYF81" s="66"/>
      <c r="BYG81" s="66"/>
      <c r="BYJ81" s="66"/>
      <c r="BYM81" s="66"/>
      <c r="BYO81" s="66"/>
      <c r="BYQ81" s="66"/>
      <c r="BYT81" s="66"/>
      <c r="BYW81" s="66"/>
      <c r="BYZ81" s="66"/>
      <c r="BZD81" s="66"/>
      <c r="BZG81" s="66"/>
      <c r="BZJ81" s="66"/>
      <c r="BZR81" s="66"/>
      <c r="CAD81" s="66"/>
      <c r="CAE81" s="66"/>
      <c r="CAF81" s="66"/>
      <c r="CAG81" s="66"/>
      <c r="CAH81" s="66"/>
      <c r="CAI81" s="66"/>
      <c r="CAJ81" s="66"/>
      <c r="CAK81" s="66"/>
      <c r="CAL81" s="66"/>
      <c r="CAM81" s="66"/>
      <c r="CAN81" s="66"/>
      <c r="CAO81" s="66"/>
      <c r="CAP81" s="66"/>
      <c r="CAQ81" s="66"/>
      <c r="CAR81" s="66"/>
      <c r="CAS81" s="66"/>
      <c r="CAT81" s="66"/>
      <c r="CAU81" s="66"/>
      <c r="CAV81" s="66"/>
      <c r="CAW81" s="66"/>
      <c r="CAX81" s="66"/>
      <c r="CAY81" s="66"/>
      <c r="CAZ81" s="66"/>
      <c r="CBA81" s="66"/>
      <c r="CBB81" s="66"/>
      <c r="CBC81" s="66"/>
      <c r="CBE81" s="66"/>
      <c r="CBF81" s="66"/>
      <c r="CBG81" s="66"/>
      <c r="CBH81" s="66"/>
      <c r="CBI81" s="66"/>
      <c r="CBJ81" s="66"/>
      <c r="CBK81" s="66"/>
      <c r="CBL81" s="66"/>
      <c r="CBM81" s="66"/>
      <c r="CBN81" s="66"/>
      <c r="CBO81" s="66"/>
      <c r="CBP81" s="66"/>
      <c r="CBQ81" s="66"/>
      <c r="CBT81" s="66"/>
      <c r="CBW81" s="66"/>
      <c r="CBZ81" s="66"/>
      <c r="CCC81" s="66"/>
      <c r="CCF81" s="66"/>
      <c r="CCI81" s="66"/>
      <c r="CCR81" s="66"/>
      <c r="CCU81" s="66"/>
      <c r="CCX81" s="66"/>
      <c r="CDA81" s="66"/>
      <c r="CDJ81" s="66"/>
      <c r="CDP81" s="66"/>
      <c r="CDS81" s="66"/>
      <c r="CDV81" s="66"/>
      <c r="CDY81" s="66"/>
      <c r="CEE81" s="66"/>
      <c r="CEN81" s="66"/>
      <c r="CEP81" s="66"/>
      <c r="CEQ81" s="66"/>
      <c r="CES81" s="66"/>
      <c r="CEV81" s="66"/>
      <c r="CEY81" s="66"/>
      <c r="CFB81" s="66"/>
      <c r="CFE81" s="66"/>
      <c r="CFH81" s="66"/>
      <c r="CFJ81" s="66"/>
      <c r="CFL81" s="66"/>
      <c r="CFO81" s="66"/>
      <c r="CFR81" s="66"/>
      <c r="CFU81" s="66"/>
      <c r="CFX81" s="66"/>
      <c r="CGA81" s="66"/>
      <c r="CGD81" s="66"/>
      <c r="CGG81" s="66"/>
      <c r="CGI81" s="66"/>
      <c r="CGL81" s="66"/>
      <c r="CGR81" s="66"/>
      <c r="CGX81" s="66"/>
      <c r="CHA81" s="66"/>
      <c r="CHC81" s="66"/>
      <c r="CHE81" s="66"/>
      <c r="CHF81" s="66"/>
      <c r="CHG81" s="66"/>
      <c r="CHH81" s="66"/>
      <c r="CHI81" s="66"/>
      <c r="CHJ81" s="66"/>
      <c r="CIB81" s="66"/>
      <c r="CIC81" s="66"/>
      <c r="CIF81" s="66"/>
      <c r="CII81" s="66"/>
      <c r="CIK81" s="66"/>
      <c r="CIM81" s="66"/>
      <c r="CIP81" s="66"/>
      <c r="CIS81" s="66"/>
      <c r="CIV81" s="66"/>
      <c r="CIZ81" s="66"/>
      <c r="CJC81" s="66"/>
      <c r="CJF81" s="66"/>
      <c r="CJN81" s="66"/>
      <c r="CJZ81" s="66"/>
      <c r="CKA81" s="66"/>
      <c r="CKB81" s="66"/>
      <c r="CKC81" s="66"/>
      <c r="CKD81" s="66"/>
      <c r="CKE81" s="66"/>
      <c r="CKF81" s="66"/>
      <c r="CKG81" s="66"/>
      <c r="CKH81" s="66"/>
      <c r="CKI81" s="66"/>
      <c r="CKJ81" s="66"/>
      <c r="CKK81" s="66"/>
      <c r="CKL81" s="66"/>
      <c r="CKM81" s="66"/>
      <c r="CKN81" s="66"/>
      <c r="CKO81" s="66"/>
      <c r="CKP81" s="66"/>
      <c r="CKQ81" s="66"/>
      <c r="CKR81" s="66"/>
      <c r="CKS81" s="66"/>
      <c r="CKT81" s="66"/>
      <c r="CKU81" s="66"/>
      <c r="CKV81" s="66"/>
      <c r="CKW81" s="66"/>
      <c r="CKX81" s="66"/>
      <c r="CKY81" s="66"/>
      <c r="CLA81" s="66"/>
      <c r="CLB81" s="66"/>
      <c r="CLC81" s="66"/>
      <c r="CLD81" s="66"/>
      <c r="CLE81" s="66"/>
      <c r="CLF81" s="66"/>
      <c r="CLG81" s="66"/>
      <c r="CLH81" s="66"/>
      <c r="CLI81" s="66"/>
      <c r="CLJ81" s="66"/>
      <c r="CLK81" s="66"/>
      <c r="CLL81" s="66"/>
      <c r="CLM81" s="66"/>
      <c r="CLP81" s="66"/>
      <c r="CLS81" s="66"/>
      <c r="CLV81" s="66"/>
      <c r="CLY81" s="66"/>
      <c r="CMB81" s="66"/>
      <c r="CME81" s="66"/>
      <c r="CMN81" s="66"/>
      <c r="CMQ81" s="66"/>
      <c r="CMT81" s="66"/>
      <c r="CMW81" s="66"/>
      <c r="CNF81" s="66"/>
      <c r="CNL81" s="66"/>
      <c r="CNO81" s="66"/>
      <c r="CNR81" s="66"/>
      <c r="CNU81" s="66"/>
      <c r="COA81" s="66"/>
      <c r="COJ81" s="66"/>
      <c r="COL81" s="66"/>
      <c r="COM81" s="66"/>
      <c r="COO81" s="66"/>
      <c r="COR81" s="66"/>
      <c r="COU81" s="66"/>
      <c r="COX81" s="66"/>
      <c r="CPA81" s="66"/>
      <c r="CPD81" s="66"/>
      <c r="CPF81" s="66"/>
      <c r="CPH81" s="66"/>
      <c r="CPK81" s="66"/>
      <c r="CPN81" s="66"/>
      <c r="CPQ81" s="66"/>
      <c r="CPT81" s="66"/>
      <c r="CPW81" s="66"/>
      <c r="CPZ81" s="66"/>
      <c r="CQC81" s="66"/>
      <c r="CQE81" s="66"/>
      <c r="CQH81" s="66"/>
      <c r="CQN81" s="66"/>
      <c r="CQT81" s="66"/>
      <c r="CQW81" s="66"/>
      <c r="CQY81" s="66"/>
      <c r="CRA81" s="66"/>
      <c r="CRB81" s="66"/>
      <c r="CRC81" s="66"/>
      <c r="CRD81" s="66"/>
      <c r="CRE81" s="66"/>
      <c r="CRF81" s="66"/>
      <c r="CRX81" s="66"/>
      <c r="CRY81" s="66"/>
      <c r="CSB81" s="66"/>
      <c r="CSE81" s="66"/>
      <c r="CSG81" s="66"/>
      <c r="CSI81" s="66"/>
      <c r="CSL81" s="66"/>
      <c r="CSO81" s="66"/>
      <c r="CSR81" s="66"/>
      <c r="CSV81" s="66"/>
      <c r="CSY81" s="66"/>
      <c r="CTB81" s="66"/>
      <c r="CTJ81" s="66"/>
      <c r="CTV81" s="66"/>
      <c r="CTW81" s="66"/>
      <c r="CTX81" s="66"/>
      <c r="CTY81" s="66"/>
      <c r="CTZ81" s="66"/>
      <c r="CUA81" s="66"/>
      <c r="CUB81" s="66"/>
      <c r="CUC81" s="66"/>
      <c r="CUD81" s="66"/>
      <c r="CUE81" s="66"/>
      <c r="CUF81" s="66"/>
      <c r="CUG81" s="66"/>
      <c r="CUH81" s="66"/>
      <c r="CUI81" s="66"/>
      <c r="CUJ81" s="66"/>
      <c r="CUK81" s="66"/>
      <c r="CUL81" s="66"/>
      <c r="CUM81" s="66"/>
      <c r="CUN81" s="66"/>
      <c r="CUO81" s="66"/>
      <c r="CUP81" s="66"/>
      <c r="CUQ81" s="66"/>
      <c r="CUR81" s="66"/>
      <c r="CUS81" s="66"/>
      <c r="CUT81" s="66"/>
      <c r="CUU81" s="66"/>
      <c r="CUW81" s="66"/>
      <c r="CUX81" s="66"/>
      <c r="CUY81" s="66"/>
      <c r="CUZ81" s="66"/>
      <c r="CVA81" s="66"/>
      <c r="CVB81" s="66"/>
      <c r="CVC81" s="66"/>
      <c r="CVD81" s="66"/>
      <c r="CVE81" s="66"/>
      <c r="CVF81" s="66"/>
      <c r="CVG81" s="66"/>
      <c r="CVH81" s="66"/>
      <c r="CVI81" s="66"/>
      <c r="CVL81" s="66"/>
      <c r="CVO81" s="66"/>
      <c r="CVR81" s="66"/>
      <c r="CVU81" s="66"/>
      <c r="CVX81" s="66"/>
      <c r="CWA81" s="66"/>
      <c r="CWJ81" s="66"/>
      <c r="CWM81" s="66"/>
      <c r="CWP81" s="66"/>
      <c r="CWS81" s="66"/>
      <c r="CXB81" s="66"/>
      <c r="CXH81" s="66"/>
      <c r="CXK81" s="66"/>
      <c r="CXN81" s="66"/>
      <c r="CXQ81" s="66"/>
      <c r="CXW81" s="66"/>
      <c r="CYF81" s="66"/>
      <c r="CYH81" s="66"/>
      <c r="CYI81" s="66"/>
      <c r="CYK81" s="66"/>
      <c r="CYN81" s="66"/>
      <c r="CYQ81" s="66"/>
      <c r="CYT81" s="66"/>
      <c r="CYW81" s="66"/>
      <c r="CYZ81" s="66"/>
      <c r="CZB81" s="66"/>
      <c r="CZD81" s="66"/>
      <c r="CZG81" s="66"/>
      <c r="CZJ81" s="66"/>
      <c r="CZM81" s="66"/>
      <c r="CZP81" s="66"/>
      <c r="CZS81" s="66"/>
      <c r="CZV81" s="66"/>
      <c r="CZY81" s="66"/>
      <c r="DAA81" s="66"/>
      <c r="DAD81" s="66"/>
      <c r="DAJ81" s="66"/>
      <c r="DAP81" s="66"/>
      <c r="DAS81" s="66"/>
      <c r="DAU81" s="66"/>
      <c r="DAW81" s="66"/>
      <c r="DAX81" s="66"/>
      <c r="DAY81" s="66"/>
      <c r="DAZ81" s="66"/>
      <c r="DBA81" s="66"/>
      <c r="DBB81" s="66"/>
      <c r="DBT81" s="66"/>
      <c r="DBU81" s="66"/>
      <c r="DBX81" s="66"/>
      <c r="DCA81" s="66"/>
      <c r="DCC81" s="66"/>
      <c r="DCE81" s="66"/>
      <c r="DCH81" s="66"/>
      <c r="DCK81" s="66"/>
      <c r="DCN81" s="66"/>
      <c r="DCR81" s="66"/>
      <c r="DCU81" s="66"/>
      <c r="DCX81" s="66"/>
      <c r="DDF81" s="66"/>
      <c r="DDR81" s="66"/>
      <c r="DDS81" s="66"/>
      <c r="DDT81" s="66"/>
      <c r="DDU81" s="66"/>
      <c r="DDV81" s="66"/>
      <c r="DDW81" s="66"/>
      <c r="DDX81" s="66"/>
      <c r="DDY81" s="66"/>
      <c r="DDZ81" s="66"/>
      <c r="DEA81" s="66"/>
      <c r="DEB81" s="66"/>
      <c r="DEC81" s="66"/>
      <c r="DED81" s="66"/>
      <c r="DEE81" s="66"/>
      <c r="DEF81" s="66"/>
      <c r="DEG81" s="66"/>
      <c r="DEH81" s="66"/>
      <c r="DEI81" s="66"/>
      <c r="DEJ81" s="66"/>
      <c r="DEK81" s="66"/>
      <c r="DEL81" s="66"/>
      <c r="DEM81" s="66"/>
      <c r="DEN81" s="66"/>
      <c r="DEO81" s="66"/>
      <c r="DEP81" s="66"/>
      <c r="DEQ81" s="66"/>
      <c r="DES81" s="66"/>
      <c r="DET81" s="66"/>
      <c r="DEU81" s="66"/>
      <c r="DEV81" s="66"/>
      <c r="DEW81" s="66"/>
      <c r="DEX81" s="66"/>
      <c r="DEY81" s="66"/>
      <c r="DEZ81" s="66"/>
      <c r="DFA81" s="66"/>
      <c r="DFB81" s="66"/>
      <c r="DFC81" s="66"/>
      <c r="DFD81" s="66"/>
      <c r="DFE81" s="66"/>
      <c r="DFH81" s="66"/>
      <c r="DFK81" s="66"/>
      <c r="DFN81" s="66"/>
      <c r="DFQ81" s="66"/>
      <c r="DFT81" s="66"/>
      <c r="DFW81" s="66"/>
      <c r="DGF81" s="66"/>
      <c r="DGI81" s="66"/>
      <c r="DGL81" s="66"/>
      <c r="DGO81" s="66"/>
      <c r="DGX81" s="66"/>
      <c r="DHD81" s="66"/>
      <c r="DHG81" s="66"/>
      <c r="DHJ81" s="66"/>
      <c r="DHM81" s="66"/>
      <c r="DHS81" s="66"/>
      <c r="DIB81" s="66"/>
      <c r="DID81" s="66"/>
      <c r="DIE81" s="66"/>
      <c r="DIG81" s="66"/>
      <c r="DIJ81" s="66"/>
      <c r="DIM81" s="66"/>
      <c r="DIP81" s="66"/>
      <c r="DIS81" s="66"/>
      <c r="DIV81" s="66"/>
      <c r="DIX81" s="66"/>
      <c r="DIZ81" s="66"/>
      <c r="DJC81" s="66"/>
      <c r="DJF81" s="66"/>
      <c r="DJI81" s="66"/>
      <c r="DJL81" s="66"/>
      <c r="DJO81" s="66"/>
      <c r="DJR81" s="66"/>
      <c r="DJU81" s="66"/>
      <c r="DJW81" s="66"/>
      <c r="DJZ81" s="66"/>
      <c r="DKF81" s="66"/>
      <c r="DKL81" s="66"/>
      <c r="DKO81" s="66"/>
      <c r="DKQ81" s="66"/>
      <c r="DKS81" s="66"/>
      <c r="DKT81" s="66"/>
      <c r="DKU81" s="66"/>
      <c r="DKV81" s="66"/>
      <c r="DKW81" s="66"/>
      <c r="DKX81" s="66"/>
      <c r="DLP81" s="66"/>
      <c r="DLQ81" s="66"/>
      <c r="DLT81" s="66"/>
      <c r="DLW81" s="66"/>
      <c r="DLY81" s="66"/>
      <c r="DMA81" s="66"/>
      <c r="DMD81" s="66"/>
      <c r="DMG81" s="66"/>
      <c r="DMJ81" s="66"/>
      <c r="DMN81" s="66"/>
      <c r="DMQ81" s="66"/>
      <c r="DMT81" s="66"/>
      <c r="DNB81" s="66"/>
      <c r="DNN81" s="66"/>
      <c r="DNO81" s="66"/>
      <c r="DNP81" s="66"/>
      <c r="DNQ81" s="66"/>
      <c r="DNR81" s="66"/>
      <c r="DNS81" s="66"/>
      <c r="DNT81" s="66"/>
      <c r="DNU81" s="66"/>
      <c r="DNV81" s="66"/>
      <c r="DNW81" s="66"/>
      <c r="DNX81" s="66"/>
      <c r="DNY81" s="66"/>
      <c r="DNZ81" s="66"/>
      <c r="DOA81" s="66"/>
      <c r="DOB81" s="66"/>
      <c r="DOC81" s="66"/>
      <c r="DOD81" s="66"/>
      <c r="DOE81" s="66"/>
      <c r="DOF81" s="66"/>
      <c r="DOG81" s="66"/>
      <c r="DOH81" s="66"/>
      <c r="DOI81" s="66"/>
      <c r="DOJ81" s="66"/>
      <c r="DOK81" s="66"/>
      <c r="DOL81" s="66"/>
      <c r="DOM81" s="66"/>
      <c r="DOO81" s="66"/>
      <c r="DOP81" s="66"/>
      <c r="DOQ81" s="66"/>
      <c r="DOR81" s="66"/>
      <c r="DOS81" s="66"/>
      <c r="DOT81" s="66"/>
      <c r="DOU81" s="66"/>
      <c r="DOV81" s="66"/>
      <c r="DOW81" s="66"/>
      <c r="DOX81" s="66"/>
      <c r="DOY81" s="66"/>
      <c r="DOZ81" s="66"/>
      <c r="DPA81" s="66"/>
      <c r="DPD81" s="66"/>
      <c r="DPG81" s="66"/>
      <c r="DPJ81" s="66"/>
      <c r="DPM81" s="66"/>
      <c r="DPP81" s="66"/>
      <c r="DPS81" s="66"/>
      <c r="DQB81" s="66"/>
      <c r="DQE81" s="66"/>
      <c r="DQH81" s="66"/>
      <c r="DQK81" s="66"/>
      <c r="DQT81" s="66"/>
      <c r="DQZ81" s="66"/>
      <c r="DRC81" s="66"/>
      <c r="DRF81" s="66"/>
      <c r="DRI81" s="66"/>
      <c r="DRO81" s="66"/>
      <c r="DRX81" s="66"/>
      <c r="DRZ81" s="66"/>
      <c r="DSA81" s="66"/>
      <c r="DSC81" s="66"/>
      <c r="DSF81" s="66"/>
      <c r="DSI81" s="66"/>
      <c r="DSL81" s="66"/>
      <c r="DSO81" s="66"/>
      <c r="DSR81" s="66"/>
      <c r="DST81" s="66"/>
      <c r="DSV81" s="66"/>
      <c r="DSY81" s="66"/>
      <c r="DTB81" s="66"/>
      <c r="DTE81" s="66"/>
      <c r="DTH81" s="66"/>
      <c r="DTK81" s="66"/>
      <c r="DTN81" s="66"/>
      <c r="DTQ81" s="66"/>
      <c r="DTS81" s="66"/>
      <c r="DTV81" s="66"/>
      <c r="DUB81" s="66"/>
      <c r="DUH81" s="66"/>
      <c r="DUK81" s="66"/>
      <c r="DUM81" s="66"/>
      <c r="DUO81" s="66"/>
      <c r="DUP81" s="66"/>
      <c r="DUQ81" s="66"/>
      <c r="DUR81" s="66"/>
      <c r="DUS81" s="66"/>
      <c r="DUT81" s="66"/>
      <c r="DVL81" s="66"/>
      <c r="DVM81" s="66"/>
      <c r="DVP81" s="66"/>
      <c r="DVS81" s="66"/>
      <c r="DVU81" s="66"/>
      <c r="DVW81" s="66"/>
      <c r="DVZ81" s="66"/>
      <c r="DWC81" s="66"/>
      <c r="DWF81" s="66"/>
      <c r="DWJ81" s="66"/>
      <c r="DWM81" s="66"/>
      <c r="DWP81" s="66"/>
      <c r="DWX81" s="66"/>
      <c r="DXJ81" s="66"/>
      <c r="DXK81" s="66"/>
      <c r="DXL81" s="66"/>
      <c r="DXM81" s="66"/>
      <c r="DXN81" s="66"/>
      <c r="DXO81" s="66"/>
      <c r="DXP81" s="66"/>
      <c r="DXQ81" s="66"/>
      <c r="DXR81" s="66"/>
      <c r="DXS81" s="66"/>
      <c r="DXT81" s="66"/>
      <c r="DXU81" s="66"/>
      <c r="DXV81" s="66"/>
      <c r="DXW81" s="66"/>
      <c r="DXX81" s="66"/>
      <c r="DXY81" s="66"/>
      <c r="DXZ81" s="66"/>
      <c r="DYA81" s="66"/>
      <c r="DYB81" s="66"/>
      <c r="DYC81" s="66"/>
      <c r="DYD81" s="66"/>
      <c r="DYE81" s="66"/>
      <c r="DYF81" s="66"/>
      <c r="DYG81" s="66"/>
      <c r="DYH81" s="66"/>
      <c r="DYI81" s="66"/>
      <c r="DYK81" s="66"/>
      <c r="DYL81" s="66"/>
      <c r="DYM81" s="66"/>
      <c r="DYN81" s="66"/>
      <c r="DYO81" s="66"/>
      <c r="DYP81" s="66"/>
      <c r="DYQ81" s="66"/>
      <c r="DYR81" s="66"/>
      <c r="DYS81" s="66"/>
      <c r="DYT81" s="66"/>
      <c r="DYU81" s="66"/>
      <c r="DYV81" s="66"/>
      <c r="DYW81" s="66"/>
      <c r="DYZ81" s="66"/>
      <c r="DZC81" s="66"/>
      <c r="DZF81" s="66"/>
      <c r="DZI81" s="66"/>
      <c r="DZL81" s="66"/>
      <c r="DZO81" s="66"/>
      <c r="DZX81" s="66"/>
      <c r="EAA81" s="66"/>
      <c r="EAD81" s="66"/>
      <c r="EAG81" s="66"/>
      <c r="EAP81" s="66"/>
      <c r="EAV81" s="66"/>
      <c r="EAY81" s="66"/>
      <c r="EBB81" s="66"/>
      <c r="EBE81" s="66"/>
      <c r="EBK81" s="66"/>
      <c r="EBT81" s="66"/>
      <c r="EBV81" s="66"/>
      <c r="EBW81" s="66"/>
      <c r="EBY81" s="66"/>
      <c r="ECB81" s="66"/>
      <c r="ECE81" s="66"/>
      <c r="ECH81" s="66"/>
      <c r="ECK81" s="66"/>
      <c r="ECN81" s="66"/>
      <c r="ECP81" s="66"/>
      <c r="ECR81" s="66"/>
      <c r="ECU81" s="66"/>
      <c r="ECX81" s="66"/>
      <c r="EDA81" s="66"/>
      <c r="EDD81" s="66"/>
      <c r="EDG81" s="66"/>
      <c r="EDJ81" s="66"/>
      <c r="EDM81" s="66"/>
      <c r="EDO81" s="66"/>
      <c r="EDR81" s="66"/>
      <c r="EDX81" s="66"/>
      <c r="EED81" s="66"/>
      <c r="EEG81" s="66"/>
      <c r="EEI81" s="66"/>
      <c r="EEK81" s="66"/>
      <c r="EEL81" s="66"/>
      <c r="EEM81" s="66"/>
      <c r="EEN81" s="66"/>
      <c r="EEO81" s="66"/>
      <c r="EEP81" s="66"/>
      <c r="EFH81" s="66"/>
      <c r="EFI81" s="66"/>
      <c r="EFL81" s="66"/>
      <c r="EFO81" s="66"/>
      <c r="EFQ81" s="66"/>
      <c r="EFS81" s="66"/>
      <c r="EFV81" s="66"/>
      <c r="EFY81" s="66"/>
      <c r="EGB81" s="66"/>
      <c r="EGF81" s="66"/>
      <c r="EGI81" s="66"/>
      <c r="EGL81" s="66"/>
      <c r="EGT81" s="66"/>
      <c r="EHF81" s="66"/>
      <c r="EHG81" s="66"/>
      <c r="EHH81" s="66"/>
      <c r="EHI81" s="66"/>
      <c r="EHJ81" s="66"/>
      <c r="EHK81" s="66"/>
      <c r="EHL81" s="66"/>
      <c r="EHM81" s="66"/>
      <c r="EHN81" s="66"/>
      <c r="EHO81" s="66"/>
      <c r="EHP81" s="66"/>
      <c r="EHQ81" s="66"/>
      <c r="EHR81" s="66"/>
      <c r="EHS81" s="66"/>
      <c r="EHT81" s="66"/>
      <c r="EHU81" s="66"/>
      <c r="EHV81" s="66"/>
      <c r="EHW81" s="66"/>
      <c r="EHX81" s="66"/>
      <c r="EHY81" s="66"/>
      <c r="EHZ81" s="66"/>
      <c r="EIA81" s="66"/>
      <c r="EIB81" s="66"/>
      <c r="EIC81" s="66"/>
      <c r="EID81" s="66"/>
      <c r="EIE81" s="66"/>
      <c r="EIG81" s="66"/>
      <c r="EIH81" s="66"/>
      <c r="EII81" s="66"/>
      <c r="EIJ81" s="66"/>
      <c r="EIK81" s="66"/>
      <c r="EIL81" s="66"/>
      <c r="EIM81" s="66"/>
      <c r="EIN81" s="66"/>
      <c r="EIO81" s="66"/>
      <c r="EIP81" s="66"/>
      <c r="EIQ81" s="66"/>
      <c r="EIR81" s="66"/>
      <c r="EIS81" s="66"/>
      <c r="EIV81" s="66"/>
      <c r="EIY81" s="66"/>
      <c r="EJB81" s="66"/>
      <c r="EJE81" s="66"/>
      <c r="EJH81" s="66"/>
      <c r="EJK81" s="66"/>
      <c r="EJT81" s="66"/>
      <c r="EJW81" s="66"/>
      <c r="EJZ81" s="66"/>
      <c r="EKC81" s="66"/>
      <c r="EKL81" s="66"/>
      <c r="EKR81" s="66"/>
      <c r="EKU81" s="66"/>
      <c r="EKX81" s="66"/>
      <c r="ELA81" s="66"/>
      <c r="ELG81" s="66"/>
      <c r="ELP81" s="66"/>
      <c r="ELR81" s="66"/>
      <c r="ELS81" s="66"/>
      <c r="ELU81" s="66"/>
      <c r="ELX81" s="66"/>
      <c r="EMA81" s="66"/>
      <c r="EMD81" s="66"/>
      <c r="EMG81" s="66"/>
      <c r="EMJ81" s="66"/>
      <c r="EML81" s="66"/>
      <c r="EMN81" s="66"/>
      <c r="EMQ81" s="66"/>
      <c r="EMT81" s="66"/>
      <c r="EMW81" s="66"/>
      <c r="EMZ81" s="66"/>
      <c r="ENC81" s="66"/>
      <c r="ENF81" s="66"/>
      <c r="ENI81" s="66"/>
      <c r="ENK81" s="66"/>
      <c r="ENN81" s="66"/>
      <c r="ENT81" s="66"/>
      <c r="ENZ81" s="66"/>
      <c r="EOC81" s="66"/>
      <c r="EOE81" s="66"/>
      <c r="EOG81" s="66"/>
      <c r="EOH81" s="66"/>
      <c r="EOI81" s="66"/>
      <c r="EOJ81" s="66"/>
      <c r="EOK81" s="66"/>
      <c r="EOL81" s="66"/>
      <c r="EPD81" s="66"/>
      <c r="EPE81" s="66"/>
      <c r="EPH81" s="66"/>
      <c r="EPK81" s="66"/>
      <c r="EPM81" s="66"/>
      <c r="EPO81" s="66"/>
      <c r="EPR81" s="66"/>
      <c r="EPU81" s="66"/>
      <c r="EPX81" s="66"/>
      <c r="EQB81" s="66"/>
      <c r="EQE81" s="66"/>
      <c r="EQH81" s="66"/>
      <c r="EQP81" s="66"/>
      <c r="ERB81" s="66"/>
      <c r="ERC81" s="66"/>
      <c r="ERD81" s="66"/>
      <c r="ERE81" s="66"/>
      <c r="ERF81" s="66"/>
      <c r="ERG81" s="66"/>
      <c r="ERH81" s="66"/>
      <c r="ERI81" s="66"/>
      <c r="ERJ81" s="66"/>
      <c r="ERK81" s="66"/>
      <c r="ERL81" s="66"/>
      <c r="ERM81" s="66"/>
      <c r="ERN81" s="66"/>
      <c r="ERO81" s="66"/>
      <c r="ERP81" s="66"/>
      <c r="ERQ81" s="66"/>
      <c r="ERR81" s="66"/>
      <c r="ERS81" s="66"/>
      <c r="ERT81" s="66"/>
      <c r="ERU81" s="66"/>
      <c r="ERV81" s="66"/>
      <c r="ERW81" s="66"/>
      <c r="ERX81" s="66"/>
      <c r="ERY81" s="66"/>
      <c r="ERZ81" s="66"/>
      <c r="ESA81" s="66"/>
      <c r="ESC81" s="66"/>
      <c r="ESD81" s="66"/>
      <c r="ESE81" s="66"/>
      <c r="ESF81" s="66"/>
      <c r="ESG81" s="66"/>
      <c r="ESH81" s="66"/>
      <c r="ESI81" s="66"/>
      <c r="ESJ81" s="66"/>
      <c r="ESK81" s="66"/>
      <c r="ESL81" s="66"/>
      <c r="ESM81" s="66"/>
      <c r="ESN81" s="66"/>
      <c r="ESO81" s="66"/>
      <c r="ESR81" s="66"/>
      <c r="ESU81" s="66"/>
      <c r="ESX81" s="66"/>
      <c r="ETA81" s="66"/>
      <c r="ETD81" s="66"/>
      <c r="ETG81" s="66"/>
      <c r="ETP81" s="66"/>
      <c r="ETS81" s="66"/>
      <c r="ETV81" s="66"/>
      <c r="ETY81" s="66"/>
      <c r="EUH81" s="66"/>
      <c r="EUN81" s="66"/>
      <c r="EUQ81" s="66"/>
      <c r="EUT81" s="66"/>
      <c r="EUW81" s="66"/>
      <c r="EVC81" s="66"/>
      <c r="EVL81" s="66"/>
      <c r="EVN81" s="66"/>
      <c r="EVO81" s="66"/>
      <c r="EVQ81" s="66"/>
      <c r="EVT81" s="66"/>
      <c r="EVW81" s="66"/>
      <c r="EVZ81" s="66"/>
      <c r="EWC81" s="66"/>
      <c r="EWF81" s="66"/>
      <c r="EWH81" s="66"/>
      <c r="EWJ81" s="66"/>
      <c r="EWM81" s="66"/>
      <c r="EWP81" s="66"/>
      <c r="EWS81" s="66"/>
      <c r="EWV81" s="66"/>
      <c r="EWY81" s="66"/>
      <c r="EXB81" s="66"/>
      <c r="EXE81" s="66"/>
      <c r="EXG81" s="66"/>
      <c r="EXJ81" s="66"/>
      <c r="EXP81" s="66"/>
      <c r="EXV81" s="66"/>
      <c r="EXY81" s="66"/>
      <c r="EYA81" s="66"/>
      <c r="EYC81" s="66"/>
      <c r="EYD81" s="66"/>
      <c r="EYE81" s="66"/>
      <c r="EYF81" s="66"/>
      <c r="EYG81" s="66"/>
      <c r="EYH81" s="66"/>
      <c r="EYZ81" s="66"/>
      <c r="EZA81" s="66"/>
      <c r="EZD81" s="66"/>
      <c r="EZG81" s="66"/>
      <c r="EZI81" s="66"/>
      <c r="EZK81" s="66"/>
      <c r="EZN81" s="66"/>
      <c r="EZQ81" s="66"/>
      <c r="EZT81" s="66"/>
      <c r="EZX81" s="66"/>
      <c r="FAA81" s="66"/>
      <c r="FAD81" s="66"/>
      <c r="FAL81" s="66"/>
      <c r="FAX81" s="66"/>
      <c r="FAY81" s="66"/>
      <c r="FAZ81" s="66"/>
      <c r="FBA81" s="66"/>
      <c r="FBB81" s="66"/>
      <c r="FBC81" s="66"/>
      <c r="FBD81" s="66"/>
      <c r="FBE81" s="66"/>
      <c r="FBF81" s="66"/>
      <c r="FBG81" s="66"/>
      <c r="FBH81" s="66"/>
      <c r="FBI81" s="66"/>
      <c r="FBJ81" s="66"/>
      <c r="FBK81" s="66"/>
      <c r="FBL81" s="66"/>
      <c r="FBM81" s="66"/>
      <c r="FBN81" s="66"/>
      <c r="FBO81" s="66"/>
      <c r="FBP81" s="66"/>
      <c r="FBQ81" s="66"/>
      <c r="FBR81" s="66"/>
      <c r="FBS81" s="66"/>
      <c r="FBT81" s="66"/>
      <c r="FBU81" s="66"/>
      <c r="FBV81" s="66"/>
      <c r="FBW81" s="66"/>
      <c r="FBY81" s="66"/>
      <c r="FBZ81" s="66"/>
      <c r="FCA81" s="66"/>
      <c r="FCB81" s="66"/>
      <c r="FCC81" s="66"/>
      <c r="FCD81" s="66"/>
      <c r="FCE81" s="66"/>
      <c r="FCF81" s="66"/>
      <c r="FCG81" s="66"/>
      <c r="FCH81" s="66"/>
      <c r="FCI81" s="66"/>
      <c r="FCJ81" s="66"/>
      <c r="FCK81" s="66"/>
      <c r="FCN81" s="66"/>
      <c r="FCQ81" s="66"/>
      <c r="FCT81" s="66"/>
      <c r="FCW81" s="66"/>
      <c r="FCZ81" s="66"/>
      <c r="FDC81" s="66"/>
      <c r="FDL81" s="66"/>
      <c r="FDO81" s="66"/>
      <c r="FDR81" s="66"/>
      <c r="FDU81" s="66"/>
      <c r="FED81" s="66"/>
      <c r="FEJ81" s="66"/>
      <c r="FEM81" s="66"/>
      <c r="FEP81" s="66"/>
      <c r="FES81" s="66"/>
      <c r="FEY81" s="66"/>
      <c r="FFH81" s="66"/>
      <c r="FFJ81" s="66"/>
      <c r="FFK81" s="66"/>
      <c r="FFM81" s="66"/>
      <c r="FFP81" s="66"/>
      <c r="FFS81" s="66"/>
      <c r="FFV81" s="66"/>
      <c r="FFY81" s="66"/>
      <c r="FGB81" s="66"/>
      <c r="FGD81" s="66"/>
      <c r="FGF81" s="66"/>
      <c r="FGI81" s="66"/>
      <c r="FGL81" s="66"/>
      <c r="FGO81" s="66"/>
      <c r="FGR81" s="66"/>
      <c r="FGU81" s="66"/>
      <c r="FGX81" s="66"/>
      <c r="FHA81" s="66"/>
      <c r="FHC81" s="66"/>
      <c r="FHF81" s="66"/>
      <c r="FHL81" s="66"/>
      <c r="FHR81" s="66"/>
      <c r="FHU81" s="66"/>
      <c r="FHW81" s="66"/>
      <c r="FHY81" s="66"/>
      <c r="FHZ81" s="66"/>
      <c r="FIA81" s="66"/>
      <c r="FIB81" s="66"/>
      <c r="FIC81" s="66"/>
      <c r="FID81" s="66"/>
      <c r="FIV81" s="66"/>
      <c r="FIW81" s="66"/>
      <c r="FIZ81" s="66"/>
      <c r="FJC81" s="66"/>
      <c r="FJE81" s="66"/>
      <c r="FJG81" s="66"/>
      <c r="FJJ81" s="66"/>
      <c r="FJM81" s="66"/>
      <c r="FJP81" s="66"/>
      <c r="FJT81" s="66"/>
      <c r="FJW81" s="66"/>
      <c r="FJZ81" s="66"/>
      <c r="FKH81" s="66"/>
      <c r="FKT81" s="66"/>
      <c r="FKU81" s="66"/>
      <c r="FKV81" s="66"/>
      <c r="FKW81" s="66"/>
      <c r="FKX81" s="66"/>
      <c r="FKY81" s="66"/>
      <c r="FKZ81" s="66"/>
      <c r="FLA81" s="66"/>
      <c r="FLB81" s="66"/>
      <c r="FLC81" s="66"/>
      <c r="FLD81" s="66"/>
      <c r="FLE81" s="66"/>
      <c r="FLF81" s="66"/>
      <c r="FLG81" s="66"/>
      <c r="FLH81" s="66"/>
      <c r="FLI81" s="66"/>
      <c r="FLJ81" s="66"/>
      <c r="FLK81" s="66"/>
      <c r="FLL81" s="66"/>
      <c r="FLM81" s="66"/>
      <c r="FLN81" s="66"/>
      <c r="FLO81" s="66"/>
      <c r="FLP81" s="66"/>
      <c r="FLQ81" s="66"/>
      <c r="FLR81" s="66"/>
      <c r="FLS81" s="66"/>
      <c r="FLU81" s="66"/>
      <c r="FLV81" s="66"/>
      <c r="FLW81" s="66"/>
      <c r="FLX81" s="66"/>
      <c r="FLY81" s="66"/>
      <c r="FLZ81" s="66"/>
      <c r="FMA81" s="66"/>
      <c r="FMB81" s="66"/>
      <c r="FMC81" s="66"/>
      <c r="FMD81" s="66"/>
      <c r="FME81" s="66"/>
      <c r="FMF81" s="66"/>
      <c r="FMG81" s="66"/>
      <c r="FMJ81" s="66"/>
      <c r="FMM81" s="66"/>
      <c r="FMP81" s="66"/>
      <c r="FMS81" s="66"/>
      <c r="FMV81" s="66"/>
      <c r="FMY81" s="66"/>
      <c r="FNH81" s="66"/>
      <c r="FNK81" s="66"/>
      <c r="FNN81" s="66"/>
      <c r="FNQ81" s="66"/>
      <c r="FNZ81" s="66"/>
      <c r="FOF81" s="66"/>
      <c r="FOI81" s="66"/>
      <c r="FOL81" s="66"/>
      <c r="FOO81" s="66"/>
      <c r="FOU81" s="66"/>
      <c r="FPD81" s="66"/>
      <c r="FPF81" s="66"/>
      <c r="FPG81" s="66"/>
      <c r="FPI81" s="66"/>
      <c r="FPL81" s="66"/>
      <c r="FPO81" s="66"/>
      <c r="FPR81" s="66"/>
      <c r="FPU81" s="66"/>
      <c r="FPX81" s="66"/>
      <c r="FPZ81" s="66"/>
      <c r="FQB81" s="66"/>
      <c r="FQE81" s="66"/>
      <c r="FQH81" s="66"/>
      <c r="FQK81" s="66"/>
      <c r="FQN81" s="66"/>
      <c r="FQQ81" s="66"/>
      <c r="FQT81" s="66"/>
      <c r="FQW81" s="66"/>
      <c r="FQY81" s="66"/>
      <c r="FRB81" s="66"/>
      <c r="FRH81" s="66"/>
      <c r="FRN81" s="66"/>
      <c r="FRQ81" s="66"/>
      <c r="FRS81" s="66"/>
      <c r="FRU81" s="66"/>
      <c r="FRV81" s="66"/>
      <c r="FRW81" s="66"/>
      <c r="FRX81" s="66"/>
      <c r="FRY81" s="66"/>
      <c r="FRZ81" s="66"/>
      <c r="FSR81" s="66"/>
      <c r="FSS81" s="66"/>
      <c r="FSV81" s="66"/>
      <c r="FSY81" s="66"/>
      <c r="FTA81" s="66"/>
      <c r="FTC81" s="66"/>
      <c r="FTF81" s="66"/>
      <c r="FTI81" s="66"/>
      <c r="FTL81" s="66"/>
      <c r="FTP81" s="66"/>
      <c r="FTS81" s="66"/>
      <c r="FTV81" s="66"/>
      <c r="FUD81" s="66"/>
      <c r="FUP81" s="66"/>
      <c r="FUQ81" s="66"/>
      <c r="FUR81" s="66"/>
      <c r="FUS81" s="66"/>
      <c r="FUT81" s="66"/>
      <c r="FUU81" s="66"/>
      <c r="FUV81" s="66"/>
      <c r="FUW81" s="66"/>
      <c r="FUX81" s="66"/>
      <c r="FUY81" s="66"/>
      <c r="FUZ81" s="66"/>
      <c r="FVA81" s="66"/>
      <c r="FVB81" s="66"/>
      <c r="FVC81" s="66"/>
      <c r="FVD81" s="66"/>
      <c r="FVE81" s="66"/>
      <c r="FVF81" s="66"/>
      <c r="FVG81" s="66"/>
      <c r="FVH81" s="66"/>
      <c r="FVI81" s="66"/>
      <c r="FVJ81" s="66"/>
      <c r="FVK81" s="66"/>
      <c r="FVL81" s="66"/>
      <c r="FVM81" s="66"/>
      <c r="FVN81" s="66"/>
      <c r="FVO81" s="66"/>
      <c r="FVQ81" s="66"/>
      <c r="FVR81" s="66"/>
      <c r="FVS81" s="66"/>
      <c r="FVT81" s="66"/>
      <c r="FVU81" s="66"/>
      <c r="FVV81" s="66"/>
      <c r="FVW81" s="66"/>
      <c r="FVX81" s="66"/>
      <c r="FVY81" s="66"/>
      <c r="FVZ81" s="66"/>
      <c r="FWA81" s="66"/>
      <c r="FWB81" s="66"/>
      <c r="FWC81" s="66"/>
      <c r="FWF81" s="66"/>
      <c r="FWI81" s="66"/>
      <c r="FWL81" s="66"/>
      <c r="FWO81" s="66"/>
      <c r="FWR81" s="66"/>
      <c r="FWU81" s="66"/>
      <c r="FXD81" s="66"/>
      <c r="FXG81" s="66"/>
      <c r="FXJ81" s="66"/>
      <c r="FXM81" s="66"/>
      <c r="FXV81" s="66"/>
      <c r="FYB81" s="66"/>
      <c r="FYE81" s="66"/>
      <c r="FYH81" s="66"/>
      <c r="FYK81" s="66"/>
      <c r="FYQ81" s="66"/>
      <c r="FYZ81" s="66"/>
      <c r="FZB81" s="66"/>
      <c r="FZC81" s="66"/>
      <c r="FZE81" s="66"/>
      <c r="FZH81" s="66"/>
      <c r="FZK81" s="66"/>
      <c r="FZN81" s="66"/>
      <c r="FZQ81" s="66"/>
      <c r="FZT81" s="66"/>
      <c r="FZV81" s="66"/>
      <c r="FZX81" s="66"/>
      <c r="GAA81" s="66"/>
      <c r="GAD81" s="66"/>
      <c r="GAG81" s="66"/>
      <c r="GAJ81" s="66"/>
      <c r="GAM81" s="66"/>
      <c r="GAP81" s="66"/>
      <c r="GAS81" s="66"/>
      <c r="GAU81" s="66"/>
      <c r="GAX81" s="66"/>
      <c r="GBD81" s="66"/>
      <c r="GBJ81" s="66"/>
      <c r="GBM81" s="66"/>
      <c r="GBO81" s="66"/>
      <c r="GBQ81" s="66"/>
      <c r="GBR81" s="66"/>
      <c r="GBS81" s="66"/>
      <c r="GBT81" s="66"/>
      <c r="GBU81" s="66"/>
      <c r="GBV81" s="66"/>
      <c r="GCN81" s="66"/>
      <c r="GCO81" s="66"/>
      <c r="GCR81" s="66"/>
      <c r="GCU81" s="66"/>
      <c r="GCW81" s="66"/>
      <c r="GCY81" s="66"/>
      <c r="GDB81" s="66"/>
      <c r="GDE81" s="66"/>
      <c r="GDH81" s="66"/>
      <c r="GDL81" s="66"/>
      <c r="GDO81" s="66"/>
      <c r="GDR81" s="66"/>
      <c r="GDZ81" s="66"/>
      <c r="GEL81" s="66"/>
      <c r="GEM81" s="66"/>
      <c r="GEN81" s="66"/>
      <c r="GEO81" s="66"/>
      <c r="GEP81" s="66"/>
      <c r="GEQ81" s="66"/>
      <c r="GER81" s="66"/>
      <c r="GES81" s="66"/>
      <c r="GET81" s="66"/>
      <c r="GEU81" s="66"/>
      <c r="GEV81" s="66"/>
      <c r="GEW81" s="66"/>
      <c r="GEX81" s="66"/>
      <c r="GEY81" s="66"/>
      <c r="GEZ81" s="66"/>
      <c r="GFA81" s="66"/>
      <c r="GFB81" s="66"/>
      <c r="GFC81" s="66"/>
      <c r="GFD81" s="66"/>
      <c r="GFE81" s="66"/>
      <c r="GFF81" s="66"/>
      <c r="GFG81" s="66"/>
      <c r="GFH81" s="66"/>
      <c r="GFI81" s="66"/>
      <c r="GFJ81" s="66"/>
      <c r="GFK81" s="66"/>
      <c r="GFM81" s="66"/>
      <c r="GFN81" s="66"/>
      <c r="GFO81" s="66"/>
      <c r="GFP81" s="66"/>
      <c r="GFQ81" s="66"/>
      <c r="GFR81" s="66"/>
      <c r="GFS81" s="66"/>
      <c r="GFT81" s="66"/>
      <c r="GFU81" s="66"/>
      <c r="GFV81" s="66"/>
      <c r="GFW81" s="66"/>
      <c r="GFX81" s="66"/>
      <c r="GFY81" s="66"/>
      <c r="GGB81" s="66"/>
      <c r="GGE81" s="66"/>
      <c r="GGH81" s="66"/>
      <c r="GGK81" s="66"/>
      <c r="GGN81" s="66"/>
      <c r="GGQ81" s="66"/>
      <c r="GGZ81" s="66"/>
      <c r="GHC81" s="66"/>
      <c r="GHF81" s="66"/>
      <c r="GHI81" s="66"/>
      <c r="GHR81" s="66"/>
      <c r="GHX81" s="66"/>
      <c r="GIA81" s="66"/>
      <c r="GID81" s="66"/>
      <c r="GIG81" s="66"/>
      <c r="GIM81" s="66"/>
      <c r="GIV81" s="66"/>
      <c r="GIX81" s="66"/>
      <c r="GIY81" s="66"/>
      <c r="GJA81" s="66"/>
      <c r="GJD81" s="66"/>
      <c r="GJG81" s="66"/>
      <c r="GJJ81" s="66"/>
      <c r="GJM81" s="66"/>
      <c r="GJP81" s="66"/>
      <c r="GJR81" s="66"/>
      <c r="GJT81" s="66"/>
      <c r="GJW81" s="66"/>
      <c r="GJZ81" s="66"/>
      <c r="GKC81" s="66"/>
      <c r="GKF81" s="66"/>
      <c r="GKI81" s="66"/>
      <c r="GKL81" s="66"/>
      <c r="GKO81" s="66"/>
      <c r="GKQ81" s="66"/>
      <c r="GKT81" s="66"/>
      <c r="GKZ81" s="66"/>
      <c r="GLF81" s="66"/>
      <c r="GLI81" s="66"/>
      <c r="GLK81" s="66"/>
      <c r="GLM81" s="66"/>
      <c r="GLN81" s="66"/>
      <c r="GLO81" s="66"/>
      <c r="GLP81" s="66"/>
      <c r="GLQ81" s="66"/>
      <c r="GLR81" s="66"/>
      <c r="GMJ81" s="66"/>
      <c r="GMK81" s="66"/>
      <c r="GMN81" s="66"/>
      <c r="GMQ81" s="66"/>
      <c r="GMS81" s="66"/>
      <c r="GMU81" s="66"/>
      <c r="GMX81" s="66"/>
      <c r="GNA81" s="66"/>
      <c r="GND81" s="66"/>
      <c r="GNH81" s="66"/>
      <c r="GNK81" s="66"/>
      <c r="GNN81" s="66"/>
      <c r="GNV81" s="66"/>
      <c r="GOH81" s="66"/>
      <c r="GOI81" s="66"/>
      <c r="GOJ81" s="66"/>
      <c r="GOK81" s="66"/>
      <c r="GOL81" s="66"/>
      <c r="GOM81" s="66"/>
      <c r="GON81" s="66"/>
      <c r="GOO81" s="66"/>
      <c r="GOP81" s="66"/>
      <c r="GOQ81" s="66"/>
      <c r="GOR81" s="66"/>
      <c r="GOS81" s="66"/>
      <c r="GOT81" s="66"/>
      <c r="GOU81" s="66"/>
      <c r="GOV81" s="66"/>
      <c r="GOW81" s="66"/>
      <c r="GOX81" s="66"/>
      <c r="GOY81" s="66"/>
      <c r="GOZ81" s="66"/>
      <c r="GPA81" s="66"/>
      <c r="GPB81" s="66"/>
      <c r="GPC81" s="66"/>
      <c r="GPD81" s="66"/>
      <c r="GPE81" s="66"/>
      <c r="GPF81" s="66"/>
      <c r="GPG81" s="66"/>
      <c r="GPI81" s="66"/>
      <c r="GPJ81" s="66"/>
      <c r="GPK81" s="66"/>
      <c r="GPL81" s="66"/>
      <c r="GPM81" s="66"/>
      <c r="GPN81" s="66"/>
      <c r="GPO81" s="66"/>
      <c r="GPP81" s="66"/>
      <c r="GPQ81" s="66"/>
      <c r="GPR81" s="66"/>
      <c r="GPS81" s="66"/>
      <c r="GPT81" s="66"/>
      <c r="GPU81" s="66"/>
      <c r="GPX81" s="66"/>
      <c r="GQA81" s="66"/>
      <c r="GQD81" s="66"/>
      <c r="GQG81" s="66"/>
      <c r="GQJ81" s="66"/>
      <c r="GQM81" s="66"/>
      <c r="GQV81" s="66"/>
      <c r="GQY81" s="66"/>
      <c r="GRB81" s="66"/>
      <c r="GRE81" s="66"/>
      <c r="GRN81" s="66"/>
      <c r="GRT81" s="66"/>
      <c r="GRW81" s="66"/>
      <c r="GRZ81" s="66"/>
      <c r="GSC81" s="66"/>
      <c r="GSI81" s="66"/>
      <c r="GSR81" s="66"/>
      <c r="GST81" s="66"/>
      <c r="GSU81" s="66"/>
      <c r="GSW81" s="66"/>
      <c r="GSZ81" s="66"/>
      <c r="GTC81" s="66"/>
      <c r="GTF81" s="66"/>
      <c r="GTI81" s="66"/>
      <c r="GTL81" s="66"/>
      <c r="GTN81" s="66"/>
      <c r="GTP81" s="66"/>
      <c r="GTS81" s="66"/>
      <c r="GTV81" s="66"/>
      <c r="GTY81" s="66"/>
      <c r="GUB81" s="66"/>
      <c r="GUE81" s="66"/>
      <c r="GUH81" s="66"/>
      <c r="GUK81" s="66"/>
      <c r="GUM81" s="66"/>
      <c r="GUP81" s="66"/>
      <c r="GUV81" s="66"/>
      <c r="GVB81" s="66"/>
      <c r="GVE81" s="66"/>
      <c r="GVG81" s="66"/>
      <c r="GVI81" s="66"/>
      <c r="GVJ81" s="66"/>
      <c r="GVK81" s="66"/>
      <c r="GVL81" s="66"/>
      <c r="GVM81" s="66"/>
      <c r="GVN81" s="66"/>
      <c r="GWF81" s="66"/>
      <c r="GWG81" s="66"/>
      <c r="GWJ81" s="66"/>
      <c r="GWM81" s="66"/>
      <c r="GWO81" s="66"/>
      <c r="GWQ81" s="66"/>
      <c r="GWT81" s="66"/>
      <c r="GWW81" s="66"/>
      <c r="GWZ81" s="66"/>
      <c r="GXD81" s="66"/>
      <c r="GXG81" s="66"/>
      <c r="GXJ81" s="66"/>
      <c r="GXR81" s="66"/>
      <c r="GYD81" s="66"/>
      <c r="GYE81" s="66"/>
      <c r="GYF81" s="66"/>
      <c r="GYG81" s="66"/>
      <c r="GYH81" s="66"/>
      <c r="GYI81" s="66"/>
      <c r="GYJ81" s="66"/>
      <c r="GYK81" s="66"/>
      <c r="GYL81" s="66"/>
      <c r="GYM81" s="66"/>
      <c r="GYN81" s="66"/>
      <c r="GYO81" s="66"/>
      <c r="GYP81" s="66"/>
      <c r="GYQ81" s="66"/>
      <c r="GYR81" s="66"/>
      <c r="GYS81" s="66"/>
      <c r="GYT81" s="66"/>
      <c r="GYU81" s="66"/>
      <c r="GYV81" s="66"/>
      <c r="GYW81" s="66"/>
      <c r="GYX81" s="66"/>
      <c r="GYY81" s="66"/>
      <c r="GYZ81" s="66"/>
      <c r="GZA81" s="66"/>
      <c r="GZB81" s="66"/>
      <c r="GZC81" s="66"/>
      <c r="GZE81" s="66"/>
      <c r="GZF81" s="66"/>
      <c r="GZG81" s="66"/>
      <c r="GZH81" s="66"/>
      <c r="GZI81" s="66"/>
      <c r="GZJ81" s="66"/>
      <c r="GZK81" s="66"/>
      <c r="GZL81" s="66"/>
      <c r="GZM81" s="66"/>
      <c r="GZN81" s="66"/>
      <c r="GZO81" s="66"/>
      <c r="GZP81" s="66"/>
      <c r="GZQ81" s="66"/>
      <c r="GZT81" s="66"/>
      <c r="GZW81" s="66"/>
      <c r="GZZ81" s="66"/>
      <c r="HAC81" s="66"/>
      <c r="HAF81" s="66"/>
      <c r="HAI81" s="66"/>
      <c r="HAR81" s="66"/>
      <c r="HAU81" s="66"/>
      <c r="HAX81" s="66"/>
      <c r="HBA81" s="66"/>
      <c r="HBJ81" s="66"/>
      <c r="HBP81" s="66"/>
      <c r="HBS81" s="66"/>
      <c r="HBV81" s="66"/>
      <c r="HBY81" s="66"/>
      <c r="HCE81" s="66"/>
      <c r="HCN81" s="66"/>
      <c r="HCP81" s="66"/>
      <c r="HCQ81" s="66"/>
      <c r="HCS81" s="66"/>
      <c r="HCV81" s="66"/>
      <c r="HCY81" s="66"/>
      <c r="HDB81" s="66"/>
      <c r="HDE81" s="66"/>
      <c r="HDH81" s="66"/>
      <c r="HDJ81" s="66"/>
      <c r="HDL81" s="66"/>
      <c r="HDO81" s="66"/>
      <c r="HDR81" s="66"/>
      <c r="HDU81" s="66"/>
      <c r="HDX81" s="66"/>
      <c r="HEA81" s="66"/>
      <c r="HED81" s="66"/>
      <c r="HEG81" s="66"/>
      <c r="HEI81" s="66"/>
      <c r="HEL81" s="66"/>
      <c r="HER81" s="66"/>
      <c r="HEX81" s="66"/>
      <c r="HFA81" s="66"/>
      <c r="HFC81" s="66"/>
      <c r="HFE81" s="66"/>
      <c r="HFF81" s="66"/>
      <c r="HFG81" s="66"/>
      <c r="HFH81" s="66"/>
      <c r="HFI81" s="66"/>
      <c r="HFJ81" s="66"/>
      <c r="HGB81" s="66"/>
      <c r="HGC81" s="66"/>
      <c r="HGF81" s="66"/>
      <c r="HGI81" s="66"/>
      <c r="HGK81" s="66"/>
      <c r="HGM81" s="66"/>
      <c r="HGP81" s="66"/>
      <c r="HGS81" s="66"/>
      <c r="HGV81" s="66"/>
      <c r="HGZ81" s="66"/>
      <c r="HHC81" s="66"/>
      <c r="HHF81" s="66"/>
      <c r="HHN81" s="66"/>
      <c r="HHZ81" s="66"/>
      <c r="HIA81" s="66"/>
      <c r="HIB81" s="66"/>
      <c r="HIC81" s="66"/>
      <c r="HID81" s="66"/>
      <c r="HIE81" s="66"/>
      <c r="HIF81" s="66"/>
      <c r="HIG81" s="66"/>
      <c r="HIH81" s="66"/>
      <c r="HII81" s="66"/>
      <c r="HIJ81" s="66"/>
      <c r="HIK81" s="66"/>
      <c r="HIL81" s="66"/>
      <c r="HIM81" s="66"/>
      <c r="HIN81" s="66"/>
      <c r="HIO81" s="66"/>
      <c r="HIP81" s="66"/>
      <c r="HIQ81" s="66"/>
      <c r="HIR81" s="66"/>
      <c r="HIS81" s="66"/>
      <c r="HIT81" s="66"/>
      <c r="HIU81" s="66"/>
      <c r="HIV81" s="66"/>
      <c r="HIW81" s="66"/>
      <c r="HIX81" s="66"/>
      <c r="HIY81" s="66"/>
      <c r="HJA81" s="66"/>
      <c r="HJB81" s="66"/>
      <c r="HJC81" s="66"/>
      <c r="HJD81" s="66"/>
      <c r="HJE81" s="66"/>
      <c r="HJF81" s="66"/>
      <c r="HJG81" s="66"/>
      <c r="HJH81" s="66"/>
      <c r="HJI81" s="66"/>
      <c r="HJJ81" s="66"/>
      <c r="HJK81" s="66"/>
      <c r="HJL81" s="66"/>
      <c r="HJM81" s="66"/>
      <c r="HJP81" s="66"/>
      <c r="HJS81" s="66"/>
      <c r="HJV81" s="66"/>
      <c r="HJY81" s="66"/>
      <c r="HKB81" s="66"/>
      <c r="HKE81" s="66"/>
      <c r="HKN81" s="66"/>
      <c r="HKQ81" s="66"/>
      <c r="HKT81" s="66"/>
      <c r="HKW81" s="66"/>
      <c r="HLF81" s="66"/>
      <c r="HLL81" s="66"/>
      <c r="HLO81" s="66"/>
      <c r="HLR81" s="66"/>
      <c r="HLU81" s="66"/>
      <c r="HMA81" s="66"/>
      <c r="HMJ81" s="66"/>
      <c r="HML81" s="66"/>
      <c r="HMM81" s="66"/>
      <c r="HMO81" s="66"/>
      <c r="HMR81" s="66"/>
      <c r="HMU81" s="66"/>
      <c r="HMX81" s="66"/>
      <c r="HNA81" s="66"/>
      <c r="HND81" s="66"/>
      <c r="HNF81" s="66"/>
      <c r="HNH81" s="66"/>
      <c r="HNK81" s="66"/>
      <c r="HNN81" s="66"/>
      <c r="HNQ81" s="66"/>
      <c r="HNT81" s="66"/>
      <c r="HNW81" s="66"/>
      <c r="HNZ81" s="66"/>
      <c r="HOC81" s="66"/>
      <c r="HOE81" s="66"/>
      <c r="HOH81" s="66"/>
      <c r="HON81" s="66"/>
      <c r="HOT81" s="66"/>
      <c r="HOW81" s="66"/>
      <c r="HOY81" s="66"/>
      <c r="HPA81" s="66"/>
      <c r="HPB81" s="66"/>
      <c r="HPC81" s="66"/>
      <c r="HPD81" s="66"/>
      <c r="HPE81" s="66"/>
      <c r="HPF81" s="66"/>
      <c r="HPX81" s="66"/>
      <c r="HPY81" s="66"/>
      <c r="HQB81" s="66"/>
      <c r="HQE81" s="66"/>
      <c r="HQG81" s="66"/>
      <c r="HQI81" s="66"/>
      <c r="HQL81" s="66"/>
      <c r="HQO81" s="66"/>
      <c r="HQR81" s="66"/>
      <c r="HQV81" s="66"/>
      <c r="HQY81" s="66"/>
      <c r="HRB81" s="66"/>
      <c r="HRJ81" s="66"/>
      <c r="HRV81" s="66"/>
      <c r="HRW81" s="66"/>
      <c r="HRX81" s="66"/>
      <c r="HRY81" s="66"/>
      <c r="HRZ81" s="66"/>
      <c r="HSA81" s="66"/>
      <c r="HSB81" s="66"/>
      <c r="HSC81" s="66"/>
      <c r="HSD81" s="66"/>
      <c r="HSE81" s="66"/>
      <c r="HSF81" s="66"/>
      <c r="HSG81" s="66"/>
      <c r="HSH81" s="66"/>
      <c r="HSI81" s="66"/>
      <c r="HSJ81" s="66"/>
      <c r="HSK81" s="66"/>
      <c r="HSL81" s="66"/>
      <c r="HSM81" s="66"/>
      <c r="HSN81" s="66"/>
      <c r="HSO81" s="66"/>
      <c r="HSP81" s="66"/>
      <c r="HSQ81" s="66"/>
      <c r="HSR81" s="66"/>
      <c r="HSS81" s="66"/>
      <c r="HST81" s="66"/>
      <c r="HSU81" s="66"/>
      <c r="HSW81" s="66"/>
      <c r="HSX81" s="66"/>
      <c r="HSY81" s="66"/>
      <c r="HSZ81" s="66"/>
      <c r="HTA81" s="66"/>
      <c r="HTB81" s="66"/>
      <c r="HTC81" s="66"/>
      <c r="HTD81" s="66"/>
      <c r="HTE81" s="66"/>
      <c r="HTF81" s="66"/>
      <c r="HTG81" s="66"/>
      <c r="HTH81" s="66"/>
      <c r="HTI81" s="66"/>
      <c r="HTL81" s="66"/>
      <c r="HTO81" s="66"/>
      <c r="HTR81" s="66"/>
      <c r="HTU81" s="66"/>
      <c r="HTX81" s="66"/>
      <c r="HUA81" s="66"/>
      <c r="HUJ81" s="66"/>
      <c r="HUM81" s="66"/>
      <c r="HUP81" s="66"/>
      <c r="HUS81" s="66"/>
      <c r="HVB81" s="66"/>
      <c r="HVH81" s="66"/>
      <c r="HVK81" s="66"/>
      <c r="HVN81" s="66"/>
      <c r="HVQ81" s="66"/>
      <c r="HVW81" s="66"/>
      <c r="HWF81" s="66"/>
      <c r="HWH81" s="66"/>
      <c r="HWI81" s="66"/>
      <c r="HWK81" s="66"/>
      <c r="HWN81" s="66"/>
      <c r="HWQ81" s="66"/>
      <c r="HWT81" s="66"/>
      <c r="HWW81" s="66"/>
      <c r="HWZ81" s="66"/>
      <c r="HXB81" s="66"/>
      <c r="HXD81" s="66"/>
      <c r="HXG81" s="66"/>
      <c r="HXJ81" s="66"/>
      <c r="HXM81" s="66"/>
      <c r="HXP81" s="66"/>
      <c r="HXS81" s="66"/>
      <c r="HXV81" s="66"/>
      <c r="HXY81" s="66"/>
      <c r="HYA81" s="66"/>
      <c r="HYD81" s="66"/>
      <c r="HYJ81" s="66"/>
      <c r="HYP81" s="66"/>
      <c r="HYS81" s="66"/>
      <c r="HYU81" s="66"/>
      <c r="HYW81" s="66"/>
      <c r="HYX81" s="66"/>
      <c r="HYY81" s="66"/>
      <c r="HYZ81" s="66"/>
      <c r="HZA81" s="66"/>
      <c r="HZB81" s="66"/>
      <c r="HZT81" s="66"/>
      <c r="HZU81" s="66"/>
      <c r="HZX81" s="66"/>
      <c r="IAA81" s="66"/>
      <c r="IAC81" s="66"/>
      <c r="IAE81" s="66"/>
      <c r="IAH81" s="66"/>
      <c r="IAK81" s="66"/>
      <c r="IAN81" s="66"/>
      <c r="IAR81" s="66"/>
      <c r="IAU81" s="66"/>
      <c r="IAX81" s="66"/>
      <c r="IBF81" s="66"/>
      <c r="IBR81" s="66"/>
      <c r="IBS81" s="66"/>
      <c r="IBT81" s="66"/>
      <c r="IBU81" s="66"/>
      <c r="IBV81" s="66"/>
      <c r="IBW81" s="66"/>
      <c r="IBX81" s="66"/>
      <c r="IBY81" s="66"/>
      <c r="IBZ81" s="66"/>
      <c r="ICA81" s="66"/>
      <c r="ICB81" s="66"/>
      <c r="ICC81" s="66"/>
      <c r="ICD81" s="66"/>
      <c r="ICE81" s="66"/>
      <c r="ICF81" s="66"/>
      <c r="ICG81" s="66"/>
      <c r="ICH81" s="66"/>
      <c r="ICI81" s="66"/>
      <c r="ICJ81" s="66"/>
      <c r="ICK81" s="66"/>
      <c r="ICL81" s="66"/>
      <c r="ICM81" s="66"/>
      <c r="ICN81" s="66"/>
      <c r="ICO81" s="66"/>
      <c r="ICP81" s="66"/>
      <c r="ICQ81" s="66"/>
      <c r="ICS81" s="66"/>
      <c r="ICT81" s="66"/>
      <c r="ICU81" s="66"/>
      <c r="ICV81" s="66"/>
      <c r="ICW81" s="66"/>
      <c r="ICX81" s="66"/>
      <c r="ICY81" s="66"/>
      <c r="ICZ81" s="66"/>
      <c r="IDA81" s="66"/>
      <c r="IDB81" s="66"/>
      <c r="IDC81" s="66"/>
      <c r="IDD81" s="66"/>
      <c r="IDE81" s="66"/>
      <c r="IDH81" s="66"/>
      <c r="IDK81" s="66"/>
      <c r="IDN81" s="66"/>
      <c r="IDQ81" s="66"/>
      <c r="IDT81" s="66"/>
      <c r="IDW81" s="66"/>
      <c r="IEF81" s="66"/>
      <c r="IEI81" s="66"/>
      <c r="IEL81" s="66"/>
      <c r="IEO81" s="66"/>
      <c r="IEX81" s="66"/>
      <c r="IFD81" s="66"/>
      <c r="IFG81" s="66"/>
      <c r="IFJ81" s="66"/>
      <c r="IFM81" s="66"/>
      <c r="IFS81" s="66"/>
      <c r="IGB81" s="66"/>
      <c r="IGD81" s="66"/>
      <c r="IGE81" s="66"/>
      <c r="IGG81" s="66"/>
      <c r="IGJ81" s="66"/>
      <c r="IGM81" s="66"/>
      <c r="IGP81" s="66"/>
      <c r="IGS81" s="66"/>
      <c r="IGV81" s="66"/>
      <c r="IGX81" s="66"/>
      <c r="IGZ81" s="66"/>
      <c r="IHC81" s="66"/>
      <c r="IHF81" s="66"/>
      <c r="IHI81" s="66"/>
      <c r="IHL81" s="66"/>
      <c r="IHO81" s="66"/>
      <c r="IHR81" s="66"/>
      <c r="IHU81" s="66"/>
      <c r="IHW81" s="66"/>
      <c r="IHZ81" s="66"/>
      <c r="IIF81" s="66"/>
      <c r="IIL81" s="66"/>
      <c r="IIO81" s="66"/>
      <c r="IIQ81" s="66"/>
      <c r="IIS81" s="66"/>
      <c r="IIT81" s="66"/>
      <c r="IIU81" s="66"/>
      <c r="IIV81" s="66"/>
      <c r="IIW81" s="66"/>
      <c r="IIX81" s="66"/>
      <c r="IJP81" s="66"/>
      <c r="IJQ81" s="66"/>
      <c r="IJT81" s="66"/>
      <c r="IJW81" s="66"/>
      <c r="IJY81" s="66"/>
      <c r="IKA81" s="66"/>
      <c r="IKD81" s="66"/>
      <c r="IKG81" s="66"/>
      <c r="IKJ81" s="66"/>
      <c r="IKN81" s="66"/>
      <c r="IKQ81" s="66"/>
      <c r="IKT81" s="66"/>
      <c r="ILB81" s="66"/>
      <c r="ILN81" s="66"/>
      <c r="ILO81" s="66"/>
      <c r="ILP81" s="66"/>
      <c r="ILQ81" s="66"/>
      <c r="ILR81" s="66"/>
      <c r="ILS81" s="66"/>
      <c r="ILT81" s="66"/>
      <c r="ILU81" s="66"/>
      <c r="ILV81" s="66"/>
      <c r="ILW81" s="66"/>
      <c r="ILX81" s="66"/>
      <c r="ILY81" s="66"/>
      <c r="ILZ81" s="66"/>
      <c r="IMA81" s="66"/>
      <c r="IMB81" s="66"/>
      <c r="IMC81" s="66"/>
      <c r="IMD81" s="66"/>
      <c r="IME81" s="66"/>
      <c r="IMF81" s="66"/>
      <c r="IMG81" s="66"/>
      <c r="IMH81" s="66"/>
      <c r="IMI81" s="66"/>
      <c r="IMJ81" s="66"/>
      <c r="IMK81" s="66"/>
      <c r="IML81" s="66"/>
      <c r="IMM81" s="66"/>
      <c r="IMO81" s="66"/>
      <c r="IMP81" s="66"/>
      <c r="IMQ81" s="66"/>
      <c r="IMR81" s="66"/>
      <c r="IMS81" s="66"/>
      <c r="IMT81" s="66"/>
      <c r="IMU81" s="66"/>
      <c r="IMV81" s="66"/>
      <c r="IMW81" s="66"/>
      <c r="IMX81" s="66"/>
      <c r="IMY81" s="66"/>
      <c r="IMZ81" s="66"/>
      <c r="INA81" s="66"/>
      <c r="IND81" s="66"/>
      <c r="ING81" s="66"/>
      <c r="INJ81" s="66"/>
      <c r="INM81" s="66"/>
      <c r="INP81" s="66"/>
      <c r="INS81" s="66"/>
      <c r="IOB81" s="66"/>
      <c r="IOE81" s="66"/>
      <c r="IOH81" s="66"/>
      <c r="IOK81" s="66"/>
      <c r="IOT81" s="66"/>
      <c r="IOZ81" s="66"/>
      <c r="IPC81" s="66"/>
      <c r="IPF81" s="66"/>
      <c r="IPI81" s="66"/>
      <c r="IPO81" s="66"/>
      <c r="IPX81" s="66"/>
      <c r="IPZ81" s="66"/>
      <c r="IQA81" s="66"/>
      <c r="IQC81" s="66"/>
      <c r="IQF81" s="66"/>
      <c r="IQI81" s="66"/>
      <c r="IQL81" s="66"/>
      <c r="IQO81" s="66"/>
      <c r="IQR81" s="66"/>
      <c r="IQT81" s="66"/>
      <c r="IQV81" s="66"/>
      <c r="IQY81" s="66"/>
      <c r="IRB81" s="66"/>
      <c r="IRE81" s="66"/>
      <c r="IRH81" s="66"/>
      <c r="IRK81" s="66"/>
      <c r="IRN81" s="66"/>
      <c r="IRQ81" s="66"/>
      <c r="IRS81" s="66"/>
      <c r="IRV81" s="66"/>
      <c r="ISB81" s="66"/>
      <c r="ISH81" s="66"/>
      <c r="ISK81" s="66"/>
      <c r="ISM81" s="66"/>
      <c r="ISO81" s="66"/>
      <c r="ISP81" s="66"/>
      <c r="ISQ81" s="66"/>
      <c r="ISR81" s="66"/>
      <c r="ISS81" s="66"/>
      <c r="IST81" s="66"/>
      <c r="ITL81" s="66"/>
      <c r="ITM81" s="66"/>
      <c r="ITP81" s="66"/>
      <c r="ITS81" s="66"/>
      <c r="ITU81" s="66"/>
      <c r="ITW81" s="66"/>
      <c r="ITZ81" s="66"/>
      <c r="IUC81" s="66"/>
      <c r="IUF81" s="66"/>
      <c r="IUJ81" s="66"/>
      <c r="IUM81" s="66"/>
      <c r="IUP81" s="66"/>
      <c r="IUX81" s="66"/>
      <c r="IVJ81" s="66"/>
      <c r="IVK81" s="66"/>
      <c r="IVL81" s="66"/>
      <c r="IVM81" s="66"/>
      <c r="IVN81" s="66"/>
      <c r="IVO81" s="66"/>
      <c r="IVP81" s="66"/>
      <c r="IVQ81" s="66"/>
      <c r="IVR81" s="66"/>
      <c r="IVS81" s="66"/>
      <c r="IVT81" s="66"/>
      <c r="IVU81" s="66"/>
      <c r="IVV81" s="66"/>
      <c r="IVW81" s="66"/>
      <c r="IVX81" s="66"/>
      <c r="IVY81" s="66"/>
      <c r="IVZ81" s="66"/>
      <c r="IWA81" s="66"/>
      <c r="IWB81" s="66"/>
      <c r="IWC81" s="66"/>
      <c r="IWD81" s="66"/>
      <c r="IWE81" s="66"/>
      <c r="IWF81" s="66"/>
      <c r="IWG81" s="66"/>
      <c r="IWH81" s="66"/>
      <c r="IWI81" s="66"/>
      <c r="IWK81" s="66"/>
      <c r="IWL81" s="66"/>
      <c r="IWM81" s="66"/>
      <c r="IWN81" s="66"/>
      <c r="IWO81" s="66"/>
      <c r="IWP81" s="66"/>
      <c r="IWQ81" s="66"/>
      <c r="IWR81" s="66"/>
      <c r="IWS81" s="66"/>
      <c r="IWT81" s="66"/>
      <c r="IWU81" s="66"/>
      <c r="IWV81" s="66"/>
      <c r="IWW81" s="66"/>
      <c r="IWZ81" s="66"/>
      <c r="IXC81" s="66"/>
      <c r="IXF81" s="66"/>
      <c r="IXI81" s="66"/>
      <c r="IXL81" s="66"/>
      <c r="IXO81" s="66"/>
      <c r="IXX81" s="66"/>
      <c r="IYA81" s="66"/>
      <c r="IYD81" s="66"/>
      <c r="IYG81" s="66"/>
      <c r="IYP81" s="66"/>
      <c r="IYV81" s="66"/>
      <c r="IYY81" s="66"/>
      <c r="IZB81" s="66"/>
      <c r="IZE81" s="66"/>
      <c r="IZK81" s="66"/>
      <c r="IZT81" s="66"/>
      <c r="IZV81" s="66"/>
      <c r="IZW81" s="66"/>
      <c r="IZY81" s="66"/>
      <c r="JAB81" s="66"/>
      <c r="JAE81" s="66"/>
      <c r="JAH81" s="66"/>
      <c r="JAK81" s="66"/>
      <c r="JAN81" s="66"/>
      <c r="JAP81" s="66"/>
      <c r="JAR81" s="66"/>
      <c r="JAU81" s="66"/>
      <c r="JAX81" s="66"/>
      <c r="JBA81" s="66"/>
      <c r="JBD81" s="66"/>
      <c r="JBG81" s="66"/>
      <c r="JBJ81" s="66"/>
      <c r="JBM81" s="66"/>
      <c r="JBO81" s="66"/>
      <c r="JBR81" s="66"/>
      <c r="JBX81" s="66"/>
      <c r="JCD81" s="66"/>
      <c r="JCG81" s="66"/>
      <c r="JCI81" s="66"/>
      <c r="JCK81" s="66"/>
      <c r="JCL81" s="66"/>
      <c r="JCM81" s="66"/>
      <c r="JCN81" s="66"/>
      <c r="JCO81" s="66"/>
      <c r="JCP81" s="66"/>
      <c r="JDH81" s="66"/>
      <c r="JDI81" s="66"/>
      <c r="JDL81" s="66"/>
      <c r="JDO81" s="66"/>
      <c r="JDQ81" s="66"/>
      <c r="JDS81" s="66"/>
      <c r="JDV81" s="66"/>
      <c r="JDY81" s="66"/>
      <c r="JEB81" s="66"/>
      <c r="JEF81" s="66"/>
      <c r="JEI81" s="66"/>
      <c r="JEL81" s="66"/>
      <c r="JET81" s="66"/>
      <c r="JFF81" s="66"/>
      <c r="JFG81" s="66"/>
      <c r="JFH81" s="66"/>
      <c r="JFI81" s="66"/>
      <c r="JFJ81" s="66"/>
      <c r="JFK81" s="66"/>
      <c r="JFL81" s="66"/>
      <c r="JFM81" s="66"/>
      <c r="JFN81" s="66"/>
      <c r="JFO81" s="66"/>
      <c r="JFP81" s="66"/>
      <c r="JFQ81" s="66"/>
      <c r="JFR81" s="66"/>
      <c r="JFS81" s="66"/>
      <c r="JFT81" s="66"/>
      <c r="JFU81" s="66"/>
      <c r="JFV81" s="66"/>
      <c r="JFW81" s="66"/>
      <c r="JFX81" s="66"/>
      <c r="JFY81" s="66"/>
      <c r="JFZ81" s="66"/>
      <c r="JGA81" s="66"/>
      <c r="JGB81" s="66"/>
      <c r="JGC81" s="66"/>
      <c r="JGD81" s="66"/>
      <c r="JGE81" s="66"/>
      <c r="JGG81" s="66"/>
      <c r="JGH81" s="66"/>
      <c r="JGI81" s="66"/>
      <c r="JGJ81" s="66"/>
      <c r="JGK81" s="66"/>
      <c r="JGL81" s="66"/>
      <c r="JGM81" s="66"/>
      <c r="JGN81" s="66"/>
      <c r="JGO81" s="66"/>
      <c r="JGP81" s="66"/>
      <c r="JGQ81" s="66"/>
      <c r="JGR81" s="66"/>
      <c r="JGS81" s="66"/>
      <c r="JGV81" s="66"/>
      <c r="JGY81" s="66"/>
      <c r="JHB81" s="66"/>
      <c r="JHE81" s="66"/>
      <c r="JHH81" s="66"/>
      <c r="JHK81" s="66"/>
      <c r="JHT81" s="66"/>
      <c r="JHW81" s="66"/>
      <c r="JHZ81" s="66"/>
      <c r="JIC81" s="66"/>
      <c r="JIL81" s="66"/>
      <c r="JIR81" s="66"/>
      <c r="JIU81" s="66"/>
      <c r="JIX81" s="66"/>
      <c r="JJA81" s="66"/>
      <c r="JJG81" s="66"/>
      <c r="JJP81" s="66"/>
      <c r="JJR81" s="66"/>
      <c r="JJS81" s="66"/>
      <c r="JJU81" s="66"/>
      <c r="JJX81" s="66"/>
      <c r="JKA81" s="66"/>
      <c r="JKD81" s="66"/>
      <c r="JKG81" s="66"/>
      <c r="JKJ81" s="66"/>
      <c r="JKL81" s="66"/>
      <c r="JKN81" s="66"/>
      <c r="JKQ81" s="66"/>
      <c r="JKT81" s="66"/>
      <c r="JKW81" s="66"/>
      <c r="JKZ81" s="66"/>
      <c r="JLC81" s="66"/>
      <c r="JLF81" s="66"/>
      <c r="JLI81" s="66"/>
      <c r="JLK81" s="66"/>
      <c r="JLN81" s="66"/>
      <c r="JLT81" s="66"/>
      <c r="JLZ81" s="66"/>
      <c r="JMC81" s="66"/>
      <c r="JME81" s="66"/>
      <c r="JMG81" s="66"/>
      <c r="JMH81" s="66"/>
      <c r="JMI81" s="66"/>
      <c r="JMJ81" s="66"/>
      <c r="JMK81" s="66"/>
      <c r="JML81" s="66"/>
      <c r="JND81" s="66"/>
      <c r="JNE81" s="66"/>
      <c r="JNH81" s="66"/>
      <c r="JNK81" s="66"/>
      <c r="JNM81" s="66"/>
      <c r="JNO81" s="66"/>
      <c r="JNR81" s="66"/>
      <c r="JNU81" s="66"/>
      <c r="JNX81" s="66"/>
      <c r="JOB81" s="66"/>
      <c r="JOE81" s="66"/>
      <c r="JOH81" s="66"/>
      <c r="JOP81" s="66"/>
      <c r="JPB81" s="66"/>
      <c r="JPC81" s="66"/>
      <c r="JPD81" s="66"/>
      <c r="JPE81" s="66"/>
      <c r="JPF81" s="66"/>
      <c r="JPG81" s="66"/>
      <c r="JPH81" s="66"/>
      <c r="JPI81" s="66"/>
      <c r="JPJ81" s="66"/>
      <c r="JPK81" s="66"/>
      <c r="JPL81" s="66"/>
      <c r="JPM81" s="66"/>
      <c r="JPN81" s="66"/>
      <c r="JPO81" s="66"/>
      <c r="JPP81" s="66"/>
      <c r="JPQ81" s="66"/>
      <c r="JPR81" s="66"/>
      <c r="JPS81" s="66"/>
      <c r="JPT81" s="66"/>
      <c r="JPU81" s="66"/>
      <c r="JPV81" s="66"/>
      <c r="JPW81" s="66"/>
      <c r="JPX81" s="66"/>
      <c r="JPY81" s="66"/>
      <c r="JPZ81" s="66"/>
      <c r="JQA81" s="66"/>
      <c r="JQC81" s="66"/>
      <c r="JQD81" s="66"/>
      <c r="JQE81" s="66"/>
      <c r="JQF81" s="66"/>
      <c r="JQG81" s="66"/>
      <c r="JQH81" s="66"/>
      <c r="JQI81" s="66"/>
      <c r="JQJ81" s="66"/>
      <c r="JQK81" s="66"/>
      <c r="JQL81" s="66"/>
      <c r="JQM81" s="66"/>
      <c r="JQN81" s="66"/>
      <c r="JQO81" s="66"/>
      <c r="JQR81" s="66"/>
      <c r="JQU81" s="66"/>
      <c r="JQX81" s="66"/>
      <c r="JRA81" s="66"/>
      <c r="JRD81" s="66"/>
      <c r="JRG81" s="66"/>
      <c r="JRP81" s="66"/>
      <c r="JRS81" s="66"/>
      <c r="JRV81" s="66"/>
      <c r="JRY81" s="66"/>
      <c r="JSH81" s="66"/>
      <c r="JSN81" s="66"/>
      <c r="JSQ81" s="66"/>
      <c r="JST81" s="66"/>
      <c r="JSW81" s="66"/>
      <c r="JTC81" s="66"/>
      <c r="JTL81" s="66"/>
      <c r="JTN81" s="66"/>
      <c r="JTO81" s="66"/>
      <c r="JTQ81" s="66"/>
      <c r="JTT81" s="66"/>
      <c r="JTW81" s="66"/>
      <c r="JTZ81" s="66"/>
      <c r="JUC81" s="66"/>
      <c r="JUF81" s="66"/>
      <c r="JUH81" s="66"/>
      <c r="JUJ81" s="66"/>
      <c r="JUM81" s="66"/>
      <c r="JUP81" s="66"/>
      <c r="JUS81" s="66"/>
      <c r="JUV81" s="66"/>
      <c r="JUY81" s="66"/>
      <c r="JVB81" s="66"/>
      <c r="JVE81" s="66"/>
      <c r="JVG81" s="66"/>
      <c r="JVJ81" s="66"/>
      <c r="JVP81" s="66"/>
      <c r="JVV81" s="66"/>
      <c r="JVY81" s="66"/>
      <c r="JWA81" s="66"/>
      <c r="JWC81" s="66"/>
      <c r="JWD81" s="66"/>
      <c r="JWE81" s="66"/>
      <c r="JWF81" s="66"/>
      <c r="JWG81" s="66"/>
      <c r="JWH81" s="66"/>
      <c r="JWZ81" s="66"/>
      <c r="JXA81" s="66"/>
      <c r="JXD81" s="66"/>
      <c r="JXG81" s="66"/>
      <c r="JXI81" s="66"/>
      <c r="JXK81" s="66"/>
      <c r="JXN81" s="66"/>
      <c r="JXQ81" s="66"/>
      <c r="JXT81" s="66"/>
      <c r="JXX81" s="66"/>
      <c r="JYA81" s="66"/>
      <c r="JYD81" s="66"/>
      <c r="JYL81" s="66"/>
      <c r="JYX81" s="66"/>
      <c r="JYY81" s="66"/>
      <c r="JYZ81" s="66"/>
      <c r="JZA81" s="66"/>
      <c r="JZB81" s="66"/>
      <c r="JZC81" s="66"/>
      <c r="JZD81" s="66"/>
      <c r="JZE81" s="66"/>
      <c r="JZF81" s="66"/>
      <c r="JZG81" s="66"/>
      <c r="JZH81" s="66"/>
      <c r="JZI81" s="66"/>
      <c r="JZJ81" s="66"/>
      <c r="JZK81" s="66"/>
      <c r="JZL81" s="66"/>
      <c r="JZM81" s="66"/>
      <c r="JZN81" s="66"/>
      <c r="JZO81" s="66"/>
      <c r="JZP81" s="66"/>
      <c r="JZQ81" s="66"/>
      <c r="JZR81" s="66"/>
      <c r="JZS81" s="66"/>
      <c r="JZT81" s="66"/>
      <c r="JZU81" s="66"/>
      <c r="JZV81" s="66"/>
      <c r="JZW81" s="66"/>
      <c r="JZY81" s="66"/>
      <c r="JZZ81" s="66"/>
      <c r="KAA81" s="66"/>
      <c r="KAB81" s="66"/>
      <c r="KAC81" s="66"/>
      <c r="KAD81" s="66"/>
      <c r="KAE81" s="66"/>
      <c r="KAF81" s="66"/>
      <c r="KAG81" s="66"/>
      <c r="KAH81" s="66"/>
      <c r="KAI81" s="66"/>
      <c r="KAJ81" s="66"/>
      <c r="KAK81" s="66"/>
      <c r="KAN81" s="66"/>
      <c r="KAQ81" s="66"/>
      <c r="KAT81" s="66"/>
      <c r="KAW81" s="66"/>
      <c r="KAZ81" s="66"/>
      <c r="KBC81" s="66"/>
      <c r="KBL81" s="66"/>
      <c r="KBO81" s="66"/>
      <c r="KBR81" s="66"/>
      <c r="KBU81" s="66"/>
      <c r="KCD81" s="66"/>
      <c r="KCJ81" s="66"/>
      <c r="KCM81" s="66"/>
      <c r="KCP81" s="66"/>
      <c r="KCS81" s="66"/>
      <c r="KCY81" s="66"/>
      <c r="KDH81" s="66"/>
      <c r="KDJ81" s="66"/>
      <c r="KDK81" s="66"/>
      <c r="KDM81" s="66"/>
      <c r="KDP81" s="66"/>
      <c r="KDS81" s="66"/>
      <c r="KDV81" s="66"/>
      <c r="KDY81" s="66"/>
      <c r="KEB81" s="66"/>
      <c r="KED81" s="66"/>
      <c r="KEF81" s="66"/>
      <c r="KEI81" s="66"/>
      <c r="KEL81" s="66"/>
      <c r="KEO81" s="66"/>
      <c r="KER81" s="66"/>
      <c r="KEU81" s="66"/>
      <c r="KEX81" s="66"/>
      <c r="KFA81" s="66"/>
      <c r="KFC81" s="66"/>
      <c r="KFF81" s="66"/>
      <c r="KFL81" s="66"/>
      <c r="KFR81" s="66"/>
      <c r="KFU81" s="66"/>
      <c r="KFW81" s="66"/>
      <c r="KFY81" s="66"/>
      <c r="KFZ81" s="66"/>
      <c r="KGA81" s="66"/>
      <c r="KGB81" s="66"/>
      <c r="KGC81" s="66"/>
      <c r="KGD81" s="66"/>
      <c r="KGV81" s="66"/>
      <c r="KGW81" s="66"/>
      <c r="KGZ81" s="66"/>
      <c r="KHC81" s="66"/>
      <c r="KHE81" s="66"/>
      <c r="KHG81" s="66"/>
      <c r="KHJ81" s="66"/>
      <c r="KHM81" s="66"/>
      <c r="KHP81" s="66"/>
      <c r="KHT81" s="66"/>
      <c r="KHW81" s="66"/>
      <c r="KHZ81" s="66"/>
      <c r="KIH81" s="66"/>
      <c r="KIT81" s="66"/>
      <c r="KIU81" s="66"/>
      <c r="KIV81" s="66"/>
      <c r="KIW81" s="66"/>
      <c r="KIX81" s="66"/>
      <c r="KIY81" s="66"/>
      <c r="KIZ81" s="66"/>
      <c r="KJA81" s="66"/>
      <c r="KJB81" s="66"/>
      <c r="KJC81" s="66"/>
      <c r="KJD81" s="66"/>
      <c r="KJE81" s="66"/>
      <c r="KJF81" s="66"/>
      <c r="KJG81" s="66"/>
      <c r="KJH81" s="66"/>
      <c r="KJI81" s="66"/>
      <c r="KJJ81" s="66"/>
      <c r="KJK81" s="66"/>
      <c r="KJL81" s="66"/>
      <c r="KJM81" s="66"/>
      <c r="KJN81" s="66"/>
      <c r="KJO81" s="66"/>
      <c r="KJP81" s="66"/>
      <c r="KJQ81" s="66"/>
      <c r="KJR81" s="66"/>
      <c r="KJS81" s="66"/>
      <c r="KJU81" s="66"/>
      <c r="KJV81" s="66"/>
      <c r="KJW81" s="66"/>
      <c r="KJX81" s="66"/>
      <c r="KJY81" s="66"/>
      <c r="KJZ81" s="66"/>
      <c r="KKA81" s="66"/>
      <c r="KKB81" s="66"/>
      <c r="KKC81" s="66"/>
      <c r="KKD81" s="66"/>
      <c r="KKE81" s="66"/>
      <c r="KKF81" s="66"/>
      <c r="KKG81" s="66"/>
      <c r="KKJ81" s="66"/>
      <c r="KKM81" s="66"/>
      <c r="KKP81" s="66"/>
      <c r="KKS81" s="66"/>
      <c r="KKV81" s="66"/>
      <c r="KKY81" s="66"/>
      <c r="KLH81" s="66"/>
      <c r="KLK81" s="66"/>
      <c r="KLN81" s="66"/>
      <c r="KLQ81" s="66"/>
      <c r="KLZ81" s="66"/>
      <c r="KMF81" s="66"/>
      <c r="KMI81" s="66"/>
      <c r="KML81" s="66"/>
      <c r="KMO81" s="66"/>
      <c r="KMU81" s="66"/>
      <c r="KND81" s="66"/>
      <c r="KNF81" s="66"/>
      <c r="KNG81" s="66"/>
      <c r="KNI81" s="66"/>
      <c r="KNL81" s="66"/>
      <c r="KNO81" s="66"/>
      <c r="KNR81" s="66"/>
      <c r="KNU81" s="66"/>
      <c r="KNX81" s="66"/>
      <c r="KNZ81" s="66"/>
      <c r="KOB81" s="66"/>
      <c r="KOE81" s="66"/>
      <c r="KOH81" s="66"/>
      <c r="KOK81" s="66"/>
      <c r="KON81" s="66"/>
      <c r="KOQ81" s="66"/>
      <c r="KOT81" s="66"/>
      <c r="KOW81" s="66"/>
      <c r="KOY81" s="66"/>
      <c r="KPB81" s="66"/>
      <c r="KPH81" s="66"/>
      <c r="KPN81" s="66"/>
      <c r="KPQ81" s="66"/>
      <c r="KPS81" s="66"/>
      <c r="KPU81" s="66"/>
      <c r="KPV81" s="66"/>
      <c r="KPW81" s="66"/>
      <c r="KPX81" s="66"/>
      <c r="KPY81" s="66"/>
      <c r="KPZ81" s="66"/>
      <c r="KQR81" s="66"/>
      <c r="KQS81" s="66"/>
      <c r="KQV81" s="66"/>
      <c r="KQY81" s="66"/>
      <c r="KRA81" s="66"/>
      <c r="KRC81" s="66"/>
      <c r="KRF81" s="66"/>
      <c r="KRI81" s="66"/>
      <c r="KRL81" s="66"/>
      <c r="KRP81" s="66"/>
      <c r="KRS81" s="66"/>
      <c r="KRV81" s="66"/>
      <c r="KSD81" s="66"/>
      <c r="KSP81" s="66"/>
      <c r="KSQ81" s="66"/>
      <c r="KSR81" s="66"/>
      <c r="KSS81" s="66"/>
      <c r="KST81" s="66"/>
      <c r="KSU81" s="66"/>
      <c r="KSV81" s="66"/>
      <c r="KSW81" s="66"/>
      <c r="KSX81" s="66"/>
      <c r="KSY81" s="66"/>
      <c r="KSZ81" s="66"/>
      <c r="KTA81" s="66"/>
      <c r="KTB81" s="66"/>
      <c r="KTC81" s="66"/>
      <c r="KTD81" s="66"/>
      <c r="KTE81" s="66"/>
      <c r="KTF81" s="66"/>
      <c r="KTG81" s="66"/>
      <c r="KTH81" s="66"/>
      <c r="KTI81" s="66"/>
      <c r="KTJ81" s="66"/>
      <c r="KTK81" s="66"/>
      <c r="KTL81" s="66"/>
      <c r="KTM81" s="66"/>
      <c r="KTN81" s="66"/>
      <c r="KTO81" s="66"/>
      <c r="KTQ81" s="66"/>
      <c r="KTR81" s="66"/>
      <c r="KTS81" s="66"/>
      <c r="KTT81" s="66"/>
      <c r="KTU81" s="66"/>
      <c r="KTV81" s="66"/>
      <c r="KTW81" s="66"/>
      <c r="KTX81" s="66"/>
      <c r="KTY81" s="66"/>
      <c r="KTZ81" s="66"/>
      <c r="KUA81" s="66"/>
      <c r="KUB81" s="66"/>
      <c r="KUC81" s="66"/>
      <c r="KUF81" s="66"/>
      <c r="KUI81" s="66"/>
      <c r="KUL81" s="66"/>
      <c r="KUO81" s="66"/>
      <c r="KUR81" s="66"/>
      <c r="KUU81" s="66"/>
      <c r="KVD81" s="66"/>
      <c r="KVG81" s="66"/>
      <c r="KVJ81" s="66"/>
      <c r="KVM81" s="66"/>
      <c r="KVV81" s="66"/>
      <c r="KWB81" s="66"/>
      <c r="KWE81" s="66"/>
      <c r="KWH81" s="66"/>
      <c r="KWK81" s="66"/>
      <c r="KWQ81" s="66"/>
      <c r="KWZ81" s="66"/>
      <c r="KXB81" s="66"/>
      <c r="KXC81" s="66"/>
      <c r="KXE81" s="66"/>
      <c r="KXH81" s="66"/>
      <c r="KXK81" s="66"/>
      <c r="KXN81" s="66"/>
      <c r="KXQ81" s="66"/>
      <c r="KXT81" s="66"/>
      <c r="KXV81" s="66"/>
      <c r="KXX81" s="66"/>
      <c r="KYA81" s="66"/>
      <c r="KYD81" s="66"/>
      <c r="KYG81" s="66"/>
      <c r="KYJ81" s="66"/>
      <c r="KYM81" s="66"/>
      <c r="KYP81" s="66"/>
      <c r="KYS81" s="66"/>
      <c r="KYU81" s="66"/>
      <c r="KYX81" s="66"/>
      <c r="KZD81" s="66"/>
      <c r="KZJ81" s="66"/>
      <c r="KZM81" s="66"/>
      <c r="KZO81" s="66"/>
      <c r="KZQ81" s="66"/>
      <c r="KZR81" s="66"/>
      <c r="KZS81" s="66"/>
      <c r="KZT81" s="66"/>
      <c r="KZU81" s="66"/>
      <c r="KZV81" s="66"/>
      <c r="LAN81" s="66"/>
      <c r="LAO81" s="66"/>
      <c r="LAR81" s="66"/>
      <c r="LAU81" s="66"/>
      <c r="LAW81" s="66"/>
      <c r="LAY81" s="66"/>
      <c r="LBB81" s="66"/>
      <c r="LBE81" s="66"/>
      <c r="LBH81" s="66"/>
      <c r="LBL81" s="66"/>
      <c r="LBO81" s="66"/>
      <c r="LBR81" s="66"/>
      <c r="LBZ81" s="66"/>
      <c r="LCL81" s="66"/>
      <c r="LCM81" s="66"/>
      <c r="LCN81" s="66"/>
      <c r="LCO81" s="66"/>
      <c r="LCP81" s="66"/>
      <c r="LCQ81" s="66"/>
      <c r="LCR81" s="66"/>
      <c r="LCS81" s="66"/>
      <c r="LCT81" s="66"/>
      <c r="LCU81" s="66"/>
      <c r="LCV81" s="66"/>
      <c r="LCW81" s="66"/>
      <c r="LCX81" s="66"/>
      <c r="LCY81" s="66"/>
      <c r="LCZ81" s="66"/>
      <c r="LDA81" s="66"/>
      <c r="LDB81" s="66"/>
      <c r="LDC81" s="66"/>
      <c r="LDD81" s="66"/>
      <c r="LDE81" s="66"/>
      <c r="LDF81" s="66"/>
      <c r="LDG81" s="66"/>
      <c r="LDH81" s="66"/>
      <c r="LDI81" s="66"/>
      <c r="LDJ81" s="66"/>
      <c r="LDK81" s="66"/>
      <c r="LDM81" s="66"/>
      <c r="LDN81" s="66"/>
      <c r="LDO81" s="66"/>
      <c r="LDP81" s="66"/>
      <c r="LDQ81" s="66"/>
      <c r="LDR81" s="66"/>
      <c r="LDS81" s="66"/>
      <c r="LDT81" s="66"/>
      <c r="LDU81" s="66"/>
      <c r="LDV81" s="66"/>
      <c r="LDW81" s="66"/>
      <c r="LDX81" s="66"/>
      <c r="LDY81" s="66"/>
      <c r="LEB81" s="66"/>
      <c r="LEE81" s="66"/>
      <c r="LEH81" s="66"/>
      <c r="LEK81" s="66"/>
      <c r="LEN81" s="66"/>
      <c r="LEQ81" s="66"/>
      <c r="LEZ81" s="66"/>
      <c r="LFC81" s="66"/>
      <c r="LFF81" s="66"/>
      <c r="LFI81" s="66"/>
      <c r="LFR81" s="66"/>
      <c r="LFX81" s="66"/>
      <c r="LGA81" s="66"/>
      <c r="LGD81" s="66"/>
      <c r="LGG81" s="66"/>
      <c r="LGM81" s="66"/>
      <c r="LGV81" s="66"/>
      <c r="LGX81" s="66"/>
      <c r="LGY81" s="66"/>
      <c r="LHA81" s="66"/>
      <c r="LHD81" s="66"/>
      <c r="LHG81" s="66"/>
      <c r="LHJ81" s="66"/>
      <c r="LHM81" s="66"/>
      <c r="LHP81" s="66"/>
      <c r="LHR81" s="66"/>
      <c r="LHT81" s="66"/>
      <c r="LHW81" s="66"/>
      <c r="LHZ81" s="66"/>
      <c r="LIC81" s="66"/>
      <c r="LIF81" s="66"/>
      <c r="LII81" s="66"/>
      <c r="LIL81" s="66"/>
      <c r="LIO81" s="66"/>
      <c r="LIQ81" s="66"/>
      <c r="LIT81" s="66"/>
      <c r="LIZ81" s="66"/>
      <c r="LJF81" s="66"/>
      <c r="LJI81" s="66"/>
      <c r="LJK81" s="66"/>
      <c r="LJM81" s="66"/>
      <c r="LJN81" s="66"/>
      <c r="LJO81" s="66"/>
      <c r="LJP81" s="66"/>
      <c r="LJQ81" s="66"/>
      <c r="LJR81" s="66"/>
      <c r="LKJ81" s="66"/>
      <c r="LKK81" s="66"/>
      <c r="LKN81" s="66"/>
      <c r="LKQ81" s="66"/>
      <c r="LKS81" s="66"/>
      <c r="LKU81" s="66"/>
      <c r="LKX81" s="66"/>
      <c r="LLA81" s="66"/>
      <c r="LLD81" s="66"/>
      <c r="LLH81" s="66"/>
      <c r="LLK81" s="66"/>
      <c r="LLN81" s="66"/>
      <c r="LLV81" s="66"/>
      <c r="LMH81" s="66"/>
      <c r="LMI81" s="66"/>
      <c r="LMJ81" s="66"/>
      <c r="LMK81" s="66"/>
      <c r="LML81" s="66"/>
      <c r="LMM81" s="66"/>
      <c r="LMN81" s="66"/>
      <c r="LMO81" s="66"/>
      <c r="LMP81" s="66"/>
      <c r="LMQ81" s="66"/>
      <c r="LMR81" s="66"/>
      <c r="LMS81" s="66"/>
      <c r="LMT81" s="66"/>
      <c r="LMU81" s="66"/>
      <c r="LMV81" s="66"/>
      <c r="LMW81" s="66"/>
      <c r="LMX81" s="66"/>
      <c r="LMY81" s="66"/>
      <c r="LMZ81" s="66"/>
      <c r="LNA81" s="66"/>
      <c r="LNB81" s="66"/>
      <c r="LNC81" s="66"/>
      <c r="LND81" s="66"/>
      <c r="LNE81" s="66"/>
      <c r="LNF81" s="66"/>
      <c r="LNG81" s="66"/>
      <c r="LNI81" s="66"/>
      <c r="LNJ81" s="66"/>
      <c r="LNK81" s="66"/>
      <c r="LNL81" s="66"/>
      <c r="LNM81" s="66"/>
      <c r="LNN81" s="66"/>
      <c r="LNO81" s="66"/>
      <c r="LNP81" s="66"/>
      <c r="LNQ81" s="66"/>
      <c r="LNR81" s="66"/>
      <c r="LNS81" s="66"/>
      <c r="LNT81" s="66"/>
      <c r="LNU81" s="66"/>
      <c r="LNX81" s="66"/>
      <c r="LOA81" s="66"/>
      <c r="LOD81" s="66"/>
      <c r="LOG81" s="66"/>
      <c r="LOJ81" s="66"/>
      <c r="LOM81" s="66"/>
      <c r="LOV81" s="66"/>
      <c r="LOY81" s="66"/>
      <c r="LPB81" s="66"/>
      <c r="LPE81" s="66"/>
      <c r="LPN81" s="66"/>
      <c r="LPT81" s="66"/>
      <c r="LPW81" s="66"/>
      <c r="LPZ81" s="66"/>
      <c r="LQC81" s="66"/>
      <c r="LQI81" s="66"/>
      <c r="LQR81" s="66"/>
      <c r="LQT81" s="66"/>
      <c r="LQU81" s="66"/>
      <c r="LQW81" s="66"/>
      <c r="LQZ81" s="66"/>
      <c r="LRC81" s="66"/>
      <c r="LRF81" s="66"/>
      <c r="LRI81" s="66"/>
      <c r="LRL81" s="66"/>
      <c r="LRN81" s="66"/>
      <c r="LRP81" s="66"/>
      <c r="LRS81" s="66"/>
      <c r="LRV81" s="66"/>
      <c r="LRY81" s="66"/>
      <c r="LSB81" s="66"/>
      <c r="LSE81" s="66"/>
      <c r="LSH81" s="66"/>
      <c r="LSK81" s="66"/>
      <c r="LSM81" s="66"/>
      <c r="LSP81" s="66"/>
      <c r="LSV81" s="66"/>
      <c r="LTB81" s="66"/>
      <c r="LTE81" s="66"/>
      <c r="LTG81" s="66"/>
      <c r="LTI81" s="66"/>
      <c r="LTJ81" s="66"/>
      <c r="LTK81" s="66"/>
      <c r="LTL81" s="66"/>
      <c r="LTM81" s="66"/>
      <c r="LTN81" s="66"/>
      <c r="LUF81" s="66"/>
      <c r="LUG81" s="66"/>
      <c r="LUJ81" s="66"/>
      <c r="LUM81" s="66"/>
      <c r="LUO81" s="66"/>
      <c r="LUQ81" s="66"/>
      <c r="LUT81" s="66"/>
      <c r="LUW81" s="66"/>
      <c r="LUZ81" s="66"/>
      <c r="LVD81" s="66"/>
      <c r="LVG81" s="66"/>
      <c r="LVJ81" s="66"/>
      <c r="LVR81" s="66"/>
      <c r="LWD81" s="66"/>
      <c r="LWE81" s="66"/>
      <c r="LWF81" s="66"/>
      <c r="LWG81" s="66"/>
      <c r="LWH81" s="66"/>
      <c r="LWI81" s="66"/>
      <c r="LWJ81" s="66"/>
      <c r="LWK81" s="66"/>
      <c r="LWL81" s="66"/>
      <c r="LWM81" s="66"/>
      <c r="LWN81" s="66"/>
      <c r="LWO81" s="66"/>
      <c r="LWP81" s="66"/>
      <c r="LWQ81" s="66"/>
      <c r="LWR81" s="66"/>
      <c r="LWS81" s="66"/>
      <c r="LWT81" s="66"/>
      <c r="LWU81" s="66"/>
      <c r="LWV81" s="66"/>
      <c r="LWW81" s="66"/>
      <c r="LWX81" s="66"/>
      <c r="LWY81" s="66"/>
      <c r="LWZ81" s="66"/>
      <c r="LXA81" s="66"/>
      <c r="LXB81" s="66"/>
      <c r="LXC81" s="66"/>
      <c r="LXE81" s="66"/>
      <c r="LXF81" s="66"/>
      <c r="LXG81" s="66"/>
      <c r="LXH81" s="66"/>
      <c r="LXI81" s="66"/>
      <c r="LXJ81" s="66"/>
      <c r="LXK81" s="66"/>
      <c r="LXL81" s="66"/>
      <c r="LXM81" s="66"/>
      <c r="LXN81" s="66"/>
      <c r="LXO81" s="66"/>
      <c r="LXP81" s="66"/>
      <c r="LXQ81" s="66"/>
      <c r="LXT81" s="66"/>
      <c r="LXW81" s="66"/>
      <c r="LXZ81" s="66"/>
      <c r="LYC81" s="66"/>
      <c r="LYF81" s="66"/>
      <c r="LYI81" s="66"/>
      <c r="LYR81" s="66"/>
      <c r="LYU81" s="66"/>
      <c r="LYX81" s="66"/>
      <c r="LZA81" s="66"/>
      <c r="LZJ81" s="66"/>
      <c r="LZP81" s="66"/>
      <c r="LZS81" s="66"/>
      <c r="LZV81" s="66"/>
      <c r="LZY81" s="66"/>
      <c r="MAE81" s="66"/>
      <c r="MAN81" s="66"/>
      <c r="MAP81" s="66"/>
      <c r="MAQ81" s="66"/>
      <c r="MAS81" s="66"/>
      <c r="MAV81" s="66"/>
      <c r="MAY81" s="66"/>
      <c r="MBB81" s="66"/>
      <c r="MBE81" s="66"/>
      <c r="MBH81" s="66"/>
      <c r="MBJ81" s="66"/>
      <c r="MBL81" s="66"/>
      <c r="MBO81" s="66"/>
      <c r="MBR81" s="66"/>
      <c r="MBU81" s="66"/>
      <c r="MBX81" s="66"/>
      <c r="MCA81" s="66"/>
      <c r="MCD81" s="66"/>
      <c r="MCG81" s="66"/>
      <c r="MCI81" s="66"/>
      <c r="MCL81" s="66"/>
      <c r="MCR81" s="66"/>
      <c r="MCX81" s="66"/>
      <c r="MDA81" s="66"/>
      <c r="MDC81" s="66"/>
      <c r="MDE81" s="66"/>
      <c r="MDF81" s="66"/>
      <c r="MDG81" s="66"/>
      <c r="MDH81" s="66"/>
      <c r="MDI81" s="66"/>
      <c r="MDJ81" s="66"/>
      <c r="MEB81" s="66"/>
      <c r="MEC81" s="66"/>
      <c r="MEF81" s="66"/>
      <c r="MEI81" s="66"/>
      <c r="MEK81" s="66"/>
      <c r="MEM81" s="66"/>
      <c r="MEP81" s="66"/>
      <c r="MES81" s="66"/>
      <c r="MEV81" s="66"/>
      <c r="MEZ81" s="66"/>
      <c r="MFC81" s="66"/>
      <c r="MFF81" s="66"/>
      <c r="MFN81" s="66"/>
      <c r="MFZ81" s="66"/>
      <c r="MGA81" s="66"/>
      <c r="MGB81" s="66"/>
      <c r="MGC81" s="66"/>
      <c r="MGD81" s="66"/>
      <c r="MGE81" s="66"/>
      <c r="MGF81" s="66"/>
      <c r="MGG81" s="66"/>
      <c r="MGH81" s="66"/>
      <c r="MGI81" s="66"/>
      <c r="MGJ81" s="66"/>
      <c r="MGK81" s="66"/>
      <c r="MGL81" s="66"/>
      <c r="MGM81" s="66"/>
      <c r="MGN81" s="66"/>
      <c r="MGO81" s="66"/>
      <c r="MGP81" s="66"/>
      <c r="MGQ81" s="66"/>
      <c r="MGR81" s="66"/>
      <c r="MGS81" s="66"/>
      <c r="MGT81" s="66"/>
      <c r="MGU81" s="66"/>
      <c r="MGV81" s="66"/>
      <c r="MGW81" s="66"/>
      <c r="MGX81" s="66"/>
      <c r="MGY81" s="66"/>
      <c r="MHA81" s="66"/>
      <c r="MHB81" s="66"/>
      <c r="MHC81" s="66"/>
      <c r="MHD81" s="66"/>
      <c r="MHE81" s="66"/>
      <c r="MHF81" s="66"/>
      <c r="MHG81" s="66"/>
      <c r="MHH81" s="66"/>
      <c r="MHI81" s="66"/>
      <c r="MHJ81" s="66"/>
      <c r="MHK81" s="66"/>
      <c r="MHL81" s="66"/>
      <c r="MHM81" s="66"/>
      <c r="MHP81" s="66"/>
      <c r="MHS81" s="66"/>
      <c r="MHV81" s="66"/>
      <c r="MHY81" s="66"/>
      <c r="MIB81" s="66"/>
      <c r="MIE81" s="66"/>
      <c r="MIN81" s="66"/>
      <c r="MIQ81" s="66"/>
      <c r="MIT81" s="66"/>
      <c r="MIW81" s="66"/>
      <c r="MJF81" s="66"/>
      <c r="MJL81" s="66"/>
      <c r="MJO81" s="66"/>
      <c r="MJR81" s="66"/>
      <c r="MJU81" s="66"/>
      <c r="MKA81" s="66"/>
      <c r="MKJ81" s="66"/>
      <c r="MKL81" s="66"/>
      <c r="MKM81" s="66"/>
      <c r="MKO81" s="66"/>
      <c r="MKR81" s="66"/>
      <c r="MKU81" s="66"/>
      <c r="MKX81" s="66"/>
      <c r="MLA81" s="66"/>
      <c r="MLD81" s="66"/>
      <c r="MLF81" s="66"/>
      <c r="MLH81" s="66"/>
      <c r="MLK81" s="66"/>
      <c r="MLN81" s="66"/>
      <c r="MLQ81" s="66"/>
      <c r="MLT81" s="66"/>
      <c r="MLW81" s="66"/>
      <c r="MLZ81" s="66"/>
      <c r="MMC81" s="66"/>
      <c r="MME81" s="66"/>
      <c r="MMH81" s="66"/>
      <c r="MMN81" s="66"/>
      <c r="MMT81" s="66"/>
      <c r="MMW81" s="66"/>
      <c r="MMY81" s="66"/>
      <c r="MNA81" s="66"/>
      <c r="MNB81" s="66"/>
      <c r="MNC81" s="66"/>
      <c r="MND81" s="66"/>
      <c r="MNE81" s="66"/>
      <c r="MNF81" s="66"/>
      <c r="MNX81" s="66"/>
      <c r="MNY81" s="66"/>
      <c r="MOB81" s="66"/>
      <c r="MOE81" s="66"/>
      <c r="MOG81" s="66"/>
      <c r="MOI81" s="66"/>
      <c r="MOL81" s="66"/>
      <c r="MOO81" s="66"/>
      <c r="MOR81" s="66"/>
      <c r="MOV81" s="66"/>
      <c r="MOY81" s="66"/>
      <c r="MPB81" s="66"/>
      <c r="MPJ81" s="66"/>
      <c r="MPV81" s="66"/>
      <c r="MPW81" s="66"/>
      <c r="MPX81" s="66"/>
      <c r="MPY81" s="66"/>
      <c r="MPZ81" s="66"/>
      <c r="MQA81" s="66"/>
      <c r="MQB81" s="66"/>
      <c r="MQC81" s="66"/>
      <c r="MQD81" s="66"/>
      <c r="MQE81" s="66"/>
      <c r="MQF81" s="66"/>
      <c r="MQG81" s="66"/>
      <c r="MQH81" s="66"/>
      <c r="MQI81" s="66"/>
      <c r="MQJ81" s="66"/>
      <c r="MQK81" s="66"/>
      <c r="MQL81" s="66"/>
      <c r="MQM81" s="66"/>
      <c r="MQN81" s="66"/>
      <c r="MQO81" s="66"/>
      <c r="MQP81" s="66"/>
      <c r="MQQ81" s="66"/>
      <c r="MQR81" s="66"/>
      <c r="MQS81" s="66"/>
      <c r="MQT81" s="66"/>
      <c r="MQU81" s="66"/>
      <c r="MQW81" s="66"/>
      <c r="MQX81" s="66"/>
      <c r="MQY81" s="66"/>
      <c r="MQZ81" s="66"/>
      <c r="MRA81" s="66"/>
      <c r="MRB81" s="66"/>
      <c r="MRC81" s="66"/>
      <c r="MRD81" s="66"/>
      <c r="MRE81" s="66"/>
      <c r="MRF81" s="66"/>
      <c r="MRG81" s="66"/>
      <c r="MRH81" s="66"/>
      <c r="MRI81" s="66"/>
      <c r="MRL81" s="66"/>
      <c r="MRO81" s="66"/>
      <c r="MRR81" s="66"/>
      <c r="MRU81" s="66"/>
      <c r="MRX81" s="66"/>
      <c r="MSA81" s="66"/>
      <c r="MSJ81" s="66"/>
      <c r="MSM81" s="66"/>
      <c r="MSP81" s="66"/>
      <c r="MSS81" s="66"/>
      <c r="MTB81" s="66"/>
      <c r="MTH81" s="66"/>
      <c r="MTK81" s="66"/>
      <c r="MTN81" s="66"/>
      <c r="MTQ81" s="66"/>
      <c r="MTW81" s="66"/>
      <c r="MUF81" s="66"/>
      <c r="MUH81" s="66"/>
      <c r="MUI81" s="66"/>
      <c r="MUK81" s="66"/>
      <c r="MUN81" s="66"/>
      <c r="MUQ81" s="66"/>
      <c r="MUT81" s="66"/>
      <c r="MUW81" s="66"/>
      <c r="MUZ81" s="66"/>
      <c r="MVB81" s="66"/>
      <c r="MVD81" s="66"/>
      <c r="MVG81" s="66"/>
      <c r="MVJ81" s="66"/>
      <c r="MVM81" s="66"/>
      <c r="MVP81" s="66"/>
      <c r="MVS81" s="66"/>
      <c r="MVV81" s="66"/>
      <c r="MVY81" s="66"/>
      <c r="MWA81" s="66"/>
      <c r="MWD81" s="66"/>
      <c r="MWJ81" s="66"/>
      <c r="MWP81" s="66"/>
      <c r="MWS81" s="66"/>
      <c r="MWU81" s="66"/>
      <c r="MWW81" s="66"/>
      <c r="MWX81" s="66"/>
      <c r="MWY81" s="66"/>
      <c r="MWZ81" s="66"/>
      <c r="MXA81" s="66"/>
      <c r="MXB81" s="66"/>
      <c r="MXT81" s="66"/>
      <c r="MXU81" s="66"/>
      <c r="MXX81" s="66"/>
      <c r="MYA81" s="66"/>
      <c r="MYC81" s="66"/>
      <c r="MYE81" s="66"/>
      <c r="MYH81" s="66"/>
      <c r="MYK81" s="66"/>
      <c r="MYN81" s="66"/>
      <c r="MYR81" s="66"/>
      <c r="MYU81" s="66"/>
      <c r="MYX81" s="66"/>
      <c r="MZF81" s="66"/>
      <c r="MZR81" s="66"/>
      <c r="MZS81" s="66"/>
      <c r="MZT81" s="66"/>
      <c r="MZU81" s="66"/>
      <c r="MZV81" s="66"/>
      <c r="MZW81" s="66"/>
      <c r="MZX81" s="66"/>
      <c r="MZY81" s="66"/>
      <c r="MZZ81" s="66"/>
      <c r="NAA81" s="66"/>
      <c r="NAB81" s="66"/>
      <c r="NAC81" s="66"/>
      <c r="NAD81" s="66"/>
      <c r="NAE81" s="66"/>
      <c r="NAF81" s="66"/>
      <c r="NAG81" s="66"/>
      <c r="NAH81" s="66"/>
      <c r="NAI81" s="66"/>
      <c r="NAJ81" s="66"/>
      <c r="NAK81" s="66"/>
      <c r="NAL81" s="66"/>
      <c r="NAM81" s="66"/>
      <c r="NAN81" s="66"/>
      <c r="NAO81" s="66"/>
      <c r="NAP81" s="66"/>
      <c r="NAQ81" s="66"/>
      <c r="NAS81" s="66"/>
      <c r="NAT81" s="66"/>
      <c r="NAU81" s="66"/>
      <c r="NAV81" s="66"/>
      <c r="NAW81" s="66"/>
      <c r="NAX81" s="66"/>
      <c r="NAY81" s="66"/>
      <c r="NAZ81" s="66"/>
      <c r="NBA81" s="66"/>
      <c r="NBB81" s="66"/>
      <c r="NBC81" s="66"/>
      <c r="NBD81" s="66"/>
      <c r="NBE81" s="66"/>
      <c r="NBH81" s="66"/>
      <c r="NBK81" s="66"/>
      <c r="NBN81" s="66"/>
      <c r="NBQ81" s="66"/>
      <c r="NBT81" s="66"/>
      <c r="NBW81" s="66"/>
      <c r="NCF81" s="66"/>
      <c r="NCI81" s="66"/>
      <c r="NCL81" s="66"/>
      <c r="NCO81" s="66"/>
      <c r="NCX81" s="66"/>
      <c r="NDD81" s="66"/>
      <c r="NDG81" s="66"/>
      <c r="NDJ81" s="66"/>
      <c r="NDM81" s="66"/>
      <c r="NDS81" s="66"/>
      <c r="NEB81" s="66"/>
      <c r="NED81" s="66"/>
      <c r="NEE81" s="66"/>
      <c r="NEG81" s="66"/>
      <c r="NEJ81" s="66"/>
      <c r="NEM81" s="66"/>
      <c r="NEP81" s="66"/>
      <c r="NES81" s="66"/>
      <c r="NEV81" s="66"/>
      <c r="NEX81" s="66"/>
      <c r="NEZ81" s="66"/>
      <c r="NFC81" s="66"/>
      <c r="NFF81" s="66"/>
      <c r="NFI81" s="66"/>
      <c r="NFL81" s="66"/>
      <c r="NFO81" s="66"/>
      <c r="NFR81" s="66"/>
      <c r="NFU81" s="66"/>
      <c r="NFW81" s="66"/>
      <c r="NFZ81" s="66"/>
      <c r="NGF81" s="66"/>
      <c r="NGL81" s="66"/>
      <c r="NGO81" s="66"/>
      <c r="NGQ81" s="66"/>
      <c r="NGS81" s="66"/>
      <c r="NGT81" s="66"/>
      <c r="NGU81" s="66"/>
      <c r="NGV81" s="66"/>
      <c r="NGW81" s="66"/>
      <c r="NGX81" s="66"/>
      <c r="NHP81" s="66"/>
      <c r="NHQ81" s="66"/>
      <c r="NHT81" s="66"/>
      <c r="NHW81" s="66"/>
      <c r="NHY81" s="66"/>
      <c r="NIA81" s="66"/>
      <c r="NID81" s="66"/>
      <c r="NIG81" s="66"/>
      <c r="NIJ81" s="66"/>
      <c r="NIN81" s="66"/>
      <c r="NIQ81" s="66"/>
      <c r="NIT81" s="66"/>
      <c r="NJB81" s="66"/>
      <c r="NJN81" s="66"/>
      <c r="NJO81" s="66"/>
      <c r="NJP81" s="66"/>
      <c r="NJQ81" s="66"/>
      <c r="NJR81" s="66"/>
      <c r="NJS81" s="66"/>
      <c r="NJT81" s="66"/>
      <c r="NJU81" s="66"/>
      <c r="NJV81" s="66"/>
      <c r="NJW81" s="66"/>
      <c r="NJX81" s="66"/>
      <c r="NJY81" s="66"/>
      <c r="NJZ81" s="66"/>
      <c r="NKA81" s="66"/>
      <c r="NKB81" s="66"/>
      <c r="NKC81" s="66"/>
      <c r="NKD81" s="66"/>
      <c r="NKE81" s="66"/>
      <c r="NKF81" s="66"/>
      <c r="NKG81" s="66"/>
      <c r="NKH81" s="66"/>
      <c r="NKI81" s="66"/>
      <c r="NKJ81" s="66"/>
      <c r="NKK81" s="66"/>
      <c r="NKL81" s="66"/>
      <c r="NKM81" s="66"/>
      <c r="NKO81" s="66"/>
      <c r="NKP81" s="66"/>
      <c r="NKQ81" s="66"/>
      <c r="NKR81" s="66"/>
      <c r="NKS81" s="66"/>
      <c r="NKT81" s="66"/>
      <c r="NKU81" s="66"/>
      <c r="NKV81" s="66"/>
      <c r="NKW81" s="66"/>
      <c r="NKX81" s="66"/>
      <c r="NKY81" s="66"/>
      <c r="NKZ81" s="66"/>
      <c r="NLA81" s="66"/>
      <c r="NLD81" s="66"/>
      <c r="NLG81" s="66"/>
      <c r="NLJ81" s="66"/>
      <c r="NLM81" s="66"/>
      <c r="NLP81" s="66"/>
      <c r="NLS81" s="66"/>
      <c r="NMB81" s="66"/>
      <c r="NME81" s="66"/>
      <c r="NMH81" s="66"/>
      <c r="NMK81" s="66"/>
      <c r="NMT81" s="66"/>
      <c r="NMZ81" s="66"/>
      <c r="NNC81" s="66"/>
      <c r="NNF81" s="66"/>
      <c r="NNI81" s="66"/>
      <c r="NNO81" s="66"/>
      <c r="NNX81" s="66"/>
      <c r="NNZ81" s="66"/>
      <c r="NOA81" s="66"/>
      <c r="NOC81" s="66"/>
      <c r="NOF81" s="66"/>
      <c r="NOI81" s="66"/>
      <c r="NOL81" s="66"/>
      <c r="NOO81" s="66"/>
      <c r="NOR81" s="66"/>
      <c r="NOT81" s="66"/>
      <c r="NOV81" s="66"/>
      <c r="NOY81" s="66"/>
      <c r="NPB81" s="66"/>
      <c r="NPE81" s="66"/>
      <c r="NPH81" s="66"/>
      <c r="NPK81" s="66"/>
      <c r="NPN81" s="66"/>
      <c r="NPQ81" s="66"/>
      <c r="NPS81" s="66"/>
      <c r="NPV81" s="66"/>
      <c r="NQB81" s="66"/>
      <c r="NQH81" s="66"/>
      <c r="NQK81" s="66"/>
      <c r="NQM81" s="66"/>
      <c r="NQO81" s="66"/>
      <c r="NQP81" s="66"/>
      <c r="NQQ81" s="66"/>
      <c r="NQR81" s="66"/>
      <c r="NQS81" s="66"/>
      <c r="NQT81" s="66"/>
      <c r="NRL81" s="66"/>
      <c r="NRM81" s="66"/>
      <c r="NRP81" s="66"/>
      <c r="NRS81" s="66"/>
      <c r="NRU81" s="66"/>
      <c r="NRW81" s="66"/>
      <c r="NRZ81" s="66"/>
      <c r="NSC81" s="66"/>
      <c r="NSF81" s="66"/>
      <c r="NSJ81" s="66"/>
      <c r="NSM81" s="66"/>
      <c r="NSP81" s="66"/>
      <c r="NSX81" s="66"/>
      <c r="NTJ81" s="66"/>
      <c r="NTK81" s="66"/>
      <c r="NTL81" s="66"/>
      <c r="NTM81" s="66"/>
      <c r="NTN81" s="66"/>
      <c r="NTO81" s="66"/>
      <c r="NTP81" s="66"/>
      <c r="NTQ81" s="66"/>
      <c r="NTR81" s="66"/>
      <c r="NTS81" s="66"/>
      <c r="NTT81" s="66"/>
      <c r="NTU81" s="66"/>
      <c r="NTV81" s="66"/>
      <c r="NTW81" s="66"/>
      <c r="NTX81" s="66"/>
      <c r="NTY81" s="66"/>
      <c r="NTZ81" s="66"/>
      <c r="NUA81" s="66"/>
      <c r="NUB81" s="66"/>
      <c r="NUC81" s="66"/>
      <c r="NUD81" s="66"/>
      <c r="NUE81" s="66"/>
      <c r="NUF81" s="66"/>
      <c r="NUG81" s="66"/>
      <c r="NUH81" s="66"/>
      <c r="NUI81" s="66"/>
      <c r="NUK81" s="66"/>
      <c r="NUL81" s="66"/>
      <c r="NUM81" s="66"/>
      <c r="NUN81" s="66"/>
      <c r="NUO81" s="66"/>
      <c r="NUP81" s="66"/>
      <c r="NUQ81" s="66"/>
      <c r="NUR81" s="66"/>
      <c r="NUS81" s="66"/>
      <c r="NUT81" s="66"/>
      <c r="NUU81" s="66"/>
      <c r="NUV81" s="66"/>
      <c r="NUW81" s="66"/>
      <c r="NUZ81" s="66"/>
      <c r="NVC81" s="66"/>
      <c r="NVF81" s="66"/>
      <c r="NVI81" s="66"/>
      <c r="NVL81" s="66"/>
      <c r="NVO81" s="66"/>
      <c r="NVX81" s="66"/>
      <c r="NWA81" s="66"/>
      <c r="NWD81" s="66"/>
      <c r="NWG81" s="66"/>
      <c r="NWP81" s="66"/>
      <c r="NWV81" s="66"/>
      <c r="NWY81" s="66"/>
      <c r="NXB81" s="66"/>
      <c r="NXE81" s="66"/>
      <c r="NXK81" s="66"/>
      <c r="NXT81" s="66"/>
      <c r="NXV81" s="66"/>
      <c r="NXW81" s="66"/>
      <c r="NXY81" s="66"/>
      <c r="NYB81" s="66"/>
      <c r="NYE81" s="66"/>
      <c r="NYH81" s="66"/>
      <c r="NYK81" s="66"/>
      <c r="NYN81" s="66"/>
      <c r="NYP81" s="66"/>
      <c r="NYR81" s="66"/>
      <c r="NYU81" s="66"/>
      <c r="NYX81" s="66"/>
      <c r="NZA81" s="66"/>
      <c r="NZD81" s="66"/>
      <c r="NZG81" s="66"/>
      <c r="NZJ81" s="66"/>
      <c r="NZM81" s="66"/>
      <c r="NZO81" s="66"/>
      <c r="NZR81" s="66"/>
      <c r="NZX81" s="66"/>
      <c r="OAD81" s="66"/>
      <c r="OAG81" s="66"/>
      <c r="OAI81" s="66"/>
      <c r="OAK81" s="66"/>
      <c r="OAL81" s="66"/>
      <c r="OAM81" s="66"/>
      <c r="OAN81" s="66"/>
      <c r="OAO81" s="66"/>
      <c r="OAP81" s="66"/>
      <c r="OBH81" s="66"/>
      <c r="OBI81" s="66"/>
      <c r="OBL81" s="66"/>
      <c r="OBO81" s="66"/>
      <c r="OBQ81" s="66"/>
      <c r="OBS81" s="66"/>
      <c r="OBV81" s="66"/>
      <c r="OBY81" s="66"/>
      <c r="OCB81" s="66"/>
      <c r="OCF81" s="66"/>
      <c r="OCI81" s="66"/>
      <c r="OCL81" s="66"/>
      <c r="OCT81" s="66"/>
      <c r="ODF81" s="66"/>
      <c r="ODG81" s="66"/>
      <c r="ODH81" s="66"/>
      <c r="ODI81" s="66"/>
      <c r="ODJ81" s="66"/>
      <c r="ODK81" s="66"/>
      <c r="ODL81" s="66"/>
      <c r="ODM81" s="66"/>
      <c r="ODN81" s="66"/>
      <c r="ODO81" s="66"/>
      <c r="ODP81" s="66"/>
      <c r="ODQ81" s="66"/>
      <c r="ODR81" s="66"/>
      <c r="ODS81" s="66"/>
      <c r="ODT81" s="66"/>
      <c r="ODU81" s="66"/>
      <c r="ODV81" s="66"/>
      <c r="ODW81" s="66"/>
      <c r="ODX81" s="66"/>
      <c r="ODY81" s="66"/>
      <c r="ODZ81" s="66"/>
      <c r="OEA81" s="66"/>
      <c r="OEB81" s="66"/>
      <c r="OEC81" s="66"/>
      <c r="OED81" s="66"/>
      <c r="OEE81" s="66"/>
      <c r="OEG81" s="66"/>
      <c r="OEH81" s="66"/>
      <c r="OEI81" s="66"/>
      <c r="OEJ81" s="66"/>
      <c r="OEK81" s="66"/>
      <c r="OEL81" s="66"/>
      <c r="OEM81" s="66"/>
      <c r="OEN81" s="66"/>
      <c r="OEO81" s="66"/>
      <c r="OEP81" s="66"/>
      <c r="OEQ81" s="66"/>
      <c r="OER81" s="66"/>
      <c r="OES81" s="66"/>
      <c r="OEV81" s="66"/>
      <c r="OEY81" s="66"/>
      <c r="OFB81" s="66"/>
      <c r="OFE81" s="66"/>
      <c r="OFH81" s="66"/>
      <c r="OFK81" s="66"/>
      <c r="OFT81" s="66"/>
      <c r="OFW81" s="66"/>
      <c r="OFZ81" s="66"/>
      <c r="OGC81" s="66"/>
      <c r="OGL81" s="66"/>
      <c r="OGR81" s="66"/>
      <c r="OGU81" s="66"/>
      <c r="OGX81" s="66"/>
      <c r="OHA81" s="66"/>
      <c r="OHG81" s="66"/>
      <c r="OHP81" s="66"/>
      <c r="OHR81" s="66"/>
      <c r="OHS81" s="66"/>
      <c r="OHU81" s="66"/>
      <c r="OHX81" s="66"/>
      <c r="OIA81" s="66"/>
      <c r="OID81" s="66"/>
      <c r="OIG81" s="66"/>
      <c r="OIJ81" s="66"/>
      <c r="OIL81" s="66"/>
      <c r="OIN81" s="66"/>
      <c r="OIQ81" s="66"/>
      <c r="OIT81" s="66"/>
      <c r="OIW81" s="66"/>
      <c r="OIZ81" s="66"/>
      <c r="OJC81" s="66"/>
      <c r="OJF81" s="66"/>
      <c r="OJI81" s="66"/>
      <c r="OJK81" s="66"/>
      <c r="OJN81" s="66"/>
      <c r="OJT81" s="66"/>
      <c r="OJZ81" s="66"/>
      <c r="OKC81" s="66"/>
      <c r="OKE81" s="66"/>
      <c r="OKG81" s="66"/>
      <c r="OKH81" s="66"/>
      <c r="OKI81" s="66"/>
      <c r="OKJ81" s="66"/>
      <c r="OKK81" s="66"/>
      <c r="OKL81" s="66"/>
      <c r="OLD81" s="66"/>
      <c r="OLE81" s="66"/>
      <c r="OLH81" s="66"/>
      <c r="OLK81" s="66"/>
      <c r="OLM81" s="66"/>
      <c r="OLO81" s="66"/>
      <c r="OLR81" s="66"/>
      <c r="OLU81" s="66"/>
      <c r="OLX81" s="66"/>
      <c r="OMB81" s="66"/>
      <c r="OME81" s="66"/>
      <c r="OMH81" s="66"/>
      <c r="OMP81" s="66"/>
      <c r="ONB81" s="66"/>
      <c r="ONC81" s="66"/>
      <c r="OND81" s="66"/>
      <c r="ONE81" s="66"/>
      <c r="ONF81" s="66"/>
      <c r="ONG81" s="66"/>
      <c r="ONH81" s="66"/>
      <c r="ONI81" s="66"/>
      <c r="ONJ81" s="66"/>
      <c r="ONK81" s="66"/>
      <c r="ONL81" s="66"/>
      <c r="ONM81" s="66"/>
      <c r="ONN81" s="66"/>
      <c r="ONO81" s="66"/>
      <c r="ONP81" s="66"/>
      <c r="ONQ81" s="66"/>
      <c r="ONR81" s="66"/>
      <c r="ONS81" s="66"/>
      <c r="ONT81" s="66"/>
      <c r="ONU81" s="66"/>
      <c r="ONV81" s="66"/>
      <c r="ONW81" s="66"/>
      <c r="ONX81" s="66"/>
      <c r="ONY81" s="66"/>
      <c r="ONZ81" s="66"/>
      <c r="OOA81" s="66"/>
      <c r="OOC81" s="66"/>
      <c r="OOD81" s="66"/>
      <c r="OOE81" s="66"/>
      <c r="OOF81" s="66"/>
      <c r="OOG81" s="66"/>
      <c r="OOH81" s="66"/>
      <c r="OOI81" s="66"/>
      <c r="OOJ81" s="66"/>
      <c r="OOK81" s="66"/>
      <c r="OOL81" s="66"/>
      <c r="OOM81" s="66"/>
      <c r="OON81" s="66"/>
      <c r="OOO81" s="66"/>
      <c r="OOR81" s="66"/>
      <c r="OOU81" s="66"/>
      <c r="OOX81" s="66"/>
      <c r="OPA81" s="66"/>
      <c r="OPD81" s="66"/>
      <c r="OPG81" s="66"/>
      <c r="OPP81" s="66"/>
      <c r="OPS81" s="66"/>
      <c r="OPV81" s="66"/>
      <c r="OPY81" s="66"/>
      <c r="OQH81" s="66"/>
      <c r="OQN81" s="66"/>
      <c r="OQQ81" s="66"/>
      <c r="OQT81" s="66"/>
      <c r="OQW81" s="66"/>
      <c r="ORC81" s="66"/>
      <c r="ORL81" s="66"/>
      <c r="ORN81" s="66"/>
      <c r="ORO81" s="66"/>
      <c r="ORQ81" s="66"/>
      <c r="ORT81" s="66"/>
      <c r="ORW81" s="66"/>
      <c r="ORZ81" s="66"/>
      <c r="OSC81" s="66"/>
      <c r="OSF81" s="66"/>
      <c r="OSH81" s="66"/>
      <c r="OSJ81" s="66"/>
      <c r="OSM81" s="66"/>
      <c r="OSP81" s="66"/>
      <c r="OSS81" s="66"/>
      <c r="OSV81" s="66"/>
      <c r="OSY81" s="66"/>
      <c r="OTB81" s="66"/>
      <c r="OTE81" s="66"/>
      <c r="OTG81" s="66"/>
      <c r="OTJ81" s="66"/>
      <c r="OTP81" s="66"/>
      <c r="OTV81" s="66"/>
      <c r="OTY81" s="66"/>
      <c r="OUA81" s="66"/>
      <c r="OUC81" s="66"/>
      <c r="OUD81" s="66"/>
      <c r="OUE81" s="66"/>
      <c r="OUF81" s="66"/>
      <c r="OUG81" s="66"/>
      <c r="OUH81" s="66"/>
      <c r="OUZ81" s="66"/>
      <c r="OVA81" s="66"/>
      <c r="OVD81" s="66"/>
      <c r="OVG81" s="66"/>
      <c r="OVI81" s="66"/>
      <c r="OVK81" s="66"/>
      <c r="OVN81" s="66"/>
      <c r="OVQ81" s="66"/>
      <c r="OVT81" s="66"/>
      <c r="OVX81" s="66"/>
      <c r="OWA81" s="66"/>
      <c r="OWD81" s="66"/>
      <c r="OWL81" s="66"/>
      <c r="OWX81" s="66"/>
      <c r="OWY81" s="66"/>
      <c r="OWZ81" s="66"/>
      <c r="OXA81" s="66"/>
      <c r="OXB81" s="66"/>
      <c r="OXC81" s="66"/>
      <c r="OXD81" s="66"/>
      <c r="OXE81" s="66"/>
      <c r="OXF81" s="66"/>
      <c r="OXG81" s="66"/>
      <c r="OXH81" s="66"/>
      <c r="OXI81" s="66"/>
      <c r="OXJ81" s="66"/>
      <c r="OXK81" s="66"/>
      <c r="OXL81" s="66"/>
      <c r="OXM81" s="66"/>
      <c r="OXN81" s="66"/>
      <c r="OXO81" s="66"/>
      <c r="OXP81" s="66"/>
      <c r="OXQ81" s="66"/>
      <c r="OXR81" s="66"/>
      <c r="OXS81" s="66"/>
      <c r="OXT81" s="66"/>
      <c r="OXU81" s="66"/>
      <c r="OXV81" s="66"/>
      <c r="OXW81" s="66"/>
      <c r="OXY81" s="66"/>
      <c r="OXZ81" s="66"/>
      <c r="OYA81" s="66"/>
      <c r="OYB81" s="66"/>
      <c r="OYC81" s="66"/>
      <c r="OYD81" s="66"/>
      <c r="OYE81" s="66"/>
      <c r="OYF81" s="66"/>
      <c r="OYG81" s="66"/>
      <c r="OYH81" s="66"/>
      <c r="OYI81" s="66"/>
      <c r="OYJ81" s="66"/>
      <c r="OYK81" s="66"/>
      <c r="OYN81" s="66"/>
      <c r="OYQ81" s="66"/>
      <c r="OYT81" s="66"/>
      <c r="OYW81" s="66"/>
      <c r="OYZ81" s="66"/>
      <c r="OZC81" s="66"/>
      <c r="OZL81" s="66"/>
      <c r="OZO81" s="66"/>
      <c r="OZR81" s="66"/>
      <c r="OZU81" s="66"/>
      <c r="PAD81" s="66"/>
      <c r="PAJ81" s="66"/>
      <c r="PAM81" s="66"/>
      <c r="PAP81" s="66"/>
      <c r="PAS81" s="66"/>
      <c r="PAY81" s="66"/>
      <c r="PBH81" s="66"/>
      <c r="PBJ81" s="66"/>
      <c r="PBK81" s="66"/>
      <c r="PBM81" s="66"/>
      <c r="PBP81" s="66"/>
      <c r="PBS81" s="66"/>
      <c r="PBV81" s="66"/>
      <c r="PBY81" s="66"/>
      <c r="PCB81" s="66"/>
      <c r="PCD81" s="66"/>
      <c r="PCF81" s="66"/>
      <c r="PCI81" s="66"/>
      <c r="PCL81" s="66"/>
      <c r="PCO81" s="66"/>
      <c r="PCR81" s="66"/>
      <c r="PCU81" s="66"/>
      <c r="PCX81" s="66"/>
      <c r="PDA81" s="66"/>
      <c r="PDC81" s="66"/>
      <c r="PDF81" s="66"/>
      <c r="PDL81" s="66"/>
      <c r="PDR81" s="66"/>
      <c r="PDU81" s="66"/>
      <c r="PDW81" s="66"/>
      <c r="PDY81" s="66"/>
      <c r="PDZ81" s="66"/>
      <c r="PEA81" s="66"/>
      <c r="PEB81" s="66"/>
      <c r="PEC81" s="66"/>
      <c r="PED81" s="66"/>
      <c r="PEV81" s="66"/>
      <c r="PEW81" s="66"/>
      <c r="PEZ81" s="66"/>
      <c r="PFC81" s="66"/>
      <c r="PFE81" s="66"/>
      <c r="PFG81" s="66"/>
      <c r="PFJ81" s="66"/>
      <c r="PFM81" s="66"/>
      <c r="PFP81" s="66"/>
      <c r="PFT81" s="66"/>
      <c r="PFW81" s="66"/>
      <c r="PFZ81" s="66"/>
      <c r="PGH81" s="66"/>
      <c r="PGT81" s="66"/>
      <c r="PGU81" s="66"/>
      <c r="PGV81" s="66"/>
      <c r="PGW81" s="66"/>
      <c r="PGX81" s="66"/>
      <c r="PGY81" s="66"/>
      <c r="PGZ81" s="66"/>
      <c r="PHA81" s="66"/>
      <c r="PHB81" s="66"/>
      <c r="PHC81" s="66"/>
      <c r="PHD81" s="66"/>
      <c r="PHE81" s="66"/>
      <c r="PHF81" s="66"/>
      <c r="PHG81" s="66"/>
      <c r="PHH81" s="66"/>
      <c r="PHI81" s="66"/>
      <c r="PHJ81" s="66"/>
      <c r="PHK81" s="66"/>
      <c r="PHL81" s="66"/>
      <c r="PHM81" s="66"/>
      <c r="PHN81" s="66"/>
      <c r="PHO81" s="66"/>
      <c r="PHP81" s="66"/>
      <c r="PHQ81" s="66"/>
      <c r="PHR81" s="66"/>
      <c r="PHS81" s="66"/>
      <c r="PHU81" s="66"/>
      <c r="PHV81" s="66"/>
      <c r="PHW81" s="66"/>
      <c r="PHX81" s="66"/>
      <c r="PHY81" s="66"/>
      <c r="PHZ81" s="66"/>
      <c r="PIA81" s="66"/>
      <c r="PIB81" s="66"/>
      <c r="PIC81" s="66"/>
      <c r="PID81" s="66"/>
      <c r="PIE81" s="66"/>
      <c r="PIF81" s="66"/>
      <c r="PIG81" s="66"/>
      <c r="PIJ81" s="66"/>
      <c r="PIM81" s="66"/>
      <c r="PIP81" s="66"/>
      <c r="PIS81" s="66"/>
      <c r="PIV81" s="66"/>
      <c r="PIY81" s="66"/>
      <c r="PJH81" s="66"/>
      <c r="PJK81" s="66"/>
      <c r="PJN81" s="66"/>
      <c r="PJQ81" s="66"/>
      <c r="PJZ81" s="66"/>
      <c r="PKF81" s="66"/>
      <c r="PKI81" s="66"/>
      <c r="PKL81" s="66"/>
      <c r="PKO81" s="66"/>
      <c r="PKU81" s="66"/>
      <c r="PLD81" s="66"/>
      <c r="PLF81" s="66"/>
      <c r="PLG81" s="66"/>
      <c r="PLI81" s="66"/>
      <c r="PLL81" s="66"/>
      <c r="PLO81" s="66"/>
      <c r="PLR81" s="66"/>
      <c r="PLU81" s="66"/>
      <c r="PLX81" s="66"/>
      <c r="PLZ81" s="66"/>
      <c r="PMB81" s="66"/>
      <c r="PME81" s="66"/>
      <c r="PMH81" s="66"/>
      <c r="PMK81" s="66"/>
      <c r="PMN81" s="66"/>
      <c r="PMQ81" s="66"/>
      <c r="PMT81" s="66"/>
      <c r="PMW81" s="66"/>
      <c r="PMY81" s="66"/>
      <c r="PNB81" s="66"/>
      <c r="PNH81" s="66"/>
      <c r="PNN81" s="66"/>
      <c r="PNQ81" s="66"/>
      <c r="PNS81" s="66"/>
      <c r="PNU81" s="66"/>
      <c r="PNV81" s="66"/>
      <c r="PNW81" s="66"/>
      <c r="PNX81" s="66"/>
      <c r="PNY81" s="66"/>
      <c r="PNZ81" s="66"/>
      <c r="POR81" s="66"/>
      <c r="POS81" s="66"/>
      <c r="POV81" s="66"/>
      <c r="POY81" s="66"/>
      <c r="PPA81" s="66"/>
      <c r="PPC81" s="66"/>
      <c r="PPF81" s="66"/>
      <c r="PPI81" s="66"/>
      <c r="PPL81" s="66"/>
      <c r="PPP81" s="66"/>
      <c r="PPS81" s="66"/>
      <c r="PPV81" s="66"/>
      <c r="PQD81" s="66"/>
      <c r="PQP81" s="66"/>
      <c r="PQQ81" s="66"/>
      <c r="PQR81" s="66"/>
      <c r="PQS81" s="66"/>
      <c r="PQT81" s="66"/>
      <c r="PQU81" s="66"/>
      <c r="PQV81" s="66"/>
      <c r="PQW81" s="66"/>
      <c r="PQX81" s="66"/>
      <c r="PQY81" s="66"/>
      <c r="PQZ81" s="66"/>
      <c r="PRA81" s="66"/>
      <c r="PRB81" s="66"/>
      <c r="PRC81" s="66"/>
      <c r="PRD81" s="66"/>
      <c r="PRE81" s="66"/>
      <c r="PRF81" s="66"/>
      <c r="PRG81" s="66"/>
      <c r="PRH81" s="66"/>
      <c r="PRI81" s="66"/>
      <c r="PRJ81" s="66"/>
      <c r="PRK81" s="66"/>
      <c r="PRL81" s="66"/>
      <c r="PRM81" s="66"/>
      <c r="PRN81" s="66"/>
      <c r="PRO81" s="66"/>
      <c r="PRQ81" s="66"/>
      <c r="PRR81" s="66"/>
      <c r="PRS81" s="66"/>
      <c r="PRT81" s="66"/>
      <c r="PRU81" s="66"/>
      <c r="PRV81" s="66"/>
      <c r="PRW81" s="66"/>
      <c r="PRX81" s="66"/>
      <c r="PRY81" s="66"/>
      <c r="PRZ81" s="66"/>
      <c r="PSA81" s="66"/>
      <c r="PSB81" s="66"/>
      <c r="PSC81" s="66"/>
      <c r="PSF81" s="66"/>
      <c r="PSI81" s="66"/>
      <c r="PSL81" s="66"/>
      <c r="PSO81" s="66"/>
      <c r="PSR81" s="66"/>
      <c r="PSU81" s="66"/>
      <c r="PTD81" s="66"/>
      <c r="PTG81" s="66"/>
      <c r="PTJ81" s="66"/>
      <c r="PTM81" s="66"/>
      <c r="PTV81" s="66"/>
      <c r="PUB81" s="66"/>
      <c r="PUE81" s="66"/>
      <c r="PUH81" s="66"/>
      <c r="PUK81" s="66"/>
      <c r="PUQ81" s="66"/>
      <c r="PUZ81" s="66"/>
      <c r="PVB81" s="66"/>
      <c r="PVC81" s="66"/>
      <c r="PVE81" s="66"/>
      <c r="PVH81" s="66"/>
      <c r="PVK81" s="66"/>
      <c r="PVN81" s="66"/>
      <c r="PVQ81" s="66"/>
      <c r="PVT81" s="66"/>
      <c r="PVV81" s="66"/>
      <c r="PVX81" s="66"/>
      <c r="PWA81" s="66"/>
      <c r="PWD81" s="66"/>
      <c r="PWG81" s="66"/>
      <c r="PWJ81" s="66"/>
      <c r="PWM81" s="66"/>
      <c r="PWP81" s="66"/>
      <c r="PWS81" s="66"/>
      <c r="PWU81" s="66"/>
      <c r="PWX81" s="66"/>
      <c r="PXD81" s="66"/>
      <c r="PXJ81" s="66"/>
      <c r="PXM81" s="66"/>
      <c r="PXO81" s="66"/>
      <c r="PXQ81" s="66"/>
      <c r="PXR81" s="66"/>
      <c r="PXS81" s="66"/>
      <c r="PXT81" s="66"/>
      <c r="PXU81" s="66"/>
      <c r="PXV81" s="66"/>
      <c r="PYN81" s="66"/>
      <c r="PYO81" s="66"/>
      <c r="PYR81" s="66"/>
      <c r="PYU81" s="66"/>
      <c r="PYW81" s="66"/>
      <c r="PYY81" s="66"/>
      <c r="PZB81" s="66"/>
      <c r="PZE81" s="66"/>
      <c r="PZH81" s="66"/>
      <c r="PZL81" s="66"/>
      <c r="PZO81" s="66"/>
      <c r="PZR81" s="66"/>
      <c r="PZZ81" s="66"/>
      <c r="QAL81" s="66"/>
      <c r="QAM81" s="66"/>
      <c r="QAN81" s="66"/>
      <c r="QAO81" s="66"/>
      <c r="QAP81" s="66"/>
      <c r="QAQ81" s="66"/>
      <c r="QAR81" s="66"/>
      <c r="QAS81" s="66"/>
      <c r="QAT81" s="66"/>
      <c r="QAU81" s="66"/>
      <c r="QAV81" s="66"/>
      <c r="QAW81" s="66"/>
      <c r="QAX81" s="66"/>
      <c r="QAY81" s="66"/>
      <c r="QAZ81" s="66"/>
      <c r="QBA81" s="66"/>
      <c r="QBB81" s="66"/>
      <c r="QBC81" s="66"/>
      <c r="QBD81" s="66"/>
      <c r="QBE81" s="66"/>
      <c r="QBF81" s="66"/>
      <c r="QBG81" s="66"/>
      <c r="QBH81" s="66"/>
      <c r="QBI81" s="66"/>
      <c r="QBJ81" s="66"/>
      <c r="QBK81" s="66"/>
      <c r="QBM81" s="66"/>
      <c r="QBN81" s="66"/>
      <c r="QBO81" s="66"/>
      <c r="QBP81" s="66"/>
      <c r="QBQ81" s="66"/>
      <c r="QBR81" s="66"/>
      <c r="QBS81" s="66"/>
      <c r="QBT81" s="66"/>
      <c r="QBU81" s="66"/>
      <c r="QBV81" s="66"/>
      <c r="QBW81" s="66"/>
      <c r="QBX81" s="66"/>
      <c r="QBY81" s="66"/>
      <c r="QCB81" s="66"/>
      <c r="QCE81" s="66"/>
      <c r="QCH81" s="66"/>
      <c r="QCK81" s="66"/>
      <c r="QCN81" s="66"/>
      <c r="QCQ81" s="66"/>
      <c r="QCZ81" s="66"/>
      <c r="QDC81" s="66"/>
      <c r="QDF81" s="66"/>
      <c r="QDI81" s="66"/>
      <c r="QDR81" s="66"/>
      <c r="QDX81" s="66"/>
      <c r="QEA81" s="66"/>
      <c r="QED81" s="66"/>
      <c r="QEG81" s="66"/>
      <c r="QEM81" s="66"/>
      <c r="QEV81" s="66"/>
      <c r="QEX81" s="66"/>
      <c r="QEY81" s="66"/>
      <c r="QFA81" s="66"/>
      <c r="QFD81" s="66"/>
      <c r="QFG81" s="66"/>
      <c r="QFJ81" s="66"/>
      <c r="QFM81" s="66"/>
      <c r="QFP81" s="66"/>
      <c r="QFR81" s="66"/>
      <c r="QFT81" s="66"/>
      <c r="QFW81" s="66"/>
      <c r="QFZ81" s="66"/>
      <c r="QGC81" s="66"/>
      <c r="QGF81" s="66"/>
      <c r="QGI81" s="66"/>
      <c r="QGL81" s="66"/>
      <c r="QGO81" s="66"/>
      <c r="QGQ81" s="66"/>
      <c r="QGT81" s="66"/>
      <c r="QGZ81" s="66"/>
      <c r="QHF81" s="66"/>
      <c r="QHI81" s="66"/>
      <c r="QHK81" s="66"/>
      <c r="QHM81" s="66"/>
      <c r="QHN81" s="66"/>
      <c r="QHO81" s="66"/>
      <c r="QHP81" s="66"/>
      <c r="QHQ81" s="66"/>
      <c r="QHR81" s="66"/>
      <c r="QIJ81" s="66"/>
      <c r="QIK81" s="66"/>
      <c r="QIN81" s="66"/>
      <c r="QIQ81" s="66"/>
      <c r="QIS81" s="66"/>
      <c r="QIU81" s="66"/>
      <c r="QIX81" s="66"/>
      <c r="QJA81" s="66"/>
      <c r="QJD81" s="66"/>
      <c r="QJH81" s="66"/>
      <c r="QJK81" s="66"/>
      <c r="QJN81" s="66"/>
      <c r="QJV81" s="66"/>
      <c r="QKH81" s="66"/>
      <c r="QKI81" s="66"/>
      <c r="QKJ81" s="66"/>
      <c r="QKK81" s="66"/>
      <c r="QKL81" s="66"/>
      <c r="QKM81" s="66"/>
      <c r="QKN81" s="66"/>
      <c r="QKO81" s="66"/>
      <c r="QKP81" s="66"/>
      <c r="QKQ81" s="66"/>
      <c r="QKR81" s="66"/>
      <c r="QKS81" s="66"/>
      <c r="QKT81" s="66"/>
      <c r="QKU81" s="66"/>
      <c r="QKV81" s="66"/>
      <c r="QKW81" s="66"/>
      <c r="QKX81" s="66"/>
      <c r="QKY81" s="66"/>
      <c r="QKZ81" s="66"/>
      <c r="QLA81" s="66"/>
      <c r="QLB81" s="66"/>
      <c r="QLC81" s="66"/>
      <c r="QLD81" s="66"/>
      <c r="QLE81" s="66"/>
      <c r="QLF81" s="66"/>
      <c r="QLG81" s="66"/>
      <c r="QLI81" s="66"/>
      <c r="QLJ81" s="66"/>
      <c r="QLK81" s="66"/>
      <c r="QLL81" s="66"/>
      <c r="QLM81" s="66"/>
      <c r="QLN81" s="66"/>
      <c r="QLO81" s="66"/>
      <c r="QLP81" s="66"/>
      <c r="QLQ81" s="66"/>
      <c r="QLR81" s="66"/>
      <c r="QLS81" s="66"/>
      <c r="QLT81" s="66"/>
      <c r="QLU81" s="66"/>
      <c r="QLX81" s="66"/>
      <c r="QMA81" s="66"/>
      <c r="QMD81" s="66"/>
      <c r="QMG81" s="66"/>
      <c r="QMJ81" s="66"/>
      <c r="QMM81" s="66"/>
      <c r="QMV81" s="66"/>
      <c r="QMY81" s="66"/>
      <c r="QNB81" s="66"/>
      <c r="QNE81" s="66"/>
      <c r="QNN81" s="66"/>
      <c r="QNT81" s="66"/>
      <c r="QNW81" s="66"/>
      <c r="QNZ81" s="66"/>
      <c r="QOC81" s="66"/>
      <c r="QOI81" s="66"/>
      <c r="QOR81" s="66"/>
      <c r="QOT81" s="66"/>
      <c r="QOU81" s="66"/>
      <c r="QOW81" s="66"/>
      <c r="QOZ81" s="66"/>
      <c r="QPC81" s="66"/>
      <c r="QPF81" s="66"/>
      <c r="QPI81" s="66"/>
      <c r="QPL81" s="66"/>
      <c r="QPN81" s="66"/>
      <c r="QPP81" s="66"/>
      <c r="QPS81" s="66"/>
      <c r="QPV81" s="66"/>
      <c r="QPY81" s="66"/>
      <c r="QQB81" s="66"/>
      <c r="QQE81" s="66"/>
      <c r="QQH81" s="66"/>
      <c r="QQK81" s="66"/>
      <c r="QQM81" s="66"/>
      <c r="QQP81" s="66"/>
      <c r="QQV81" s="66"/>
      <c r="QRB81" s="66"/>
      <c r="QRE81" s="66"/>
      <c r="QRG81" s="66"/>
      <c r="QRI81" s="66"/>
      <c r="QRJ81" s="66"/>
      <c r="QRK81" s="66"/>
      <c r="QRL81" s="66"/>
      <c r="QRM81" s="66"/>
      <c r="QRN81" s="66"/>
      <c r="QSF81" s="66"/>
      <c r="QSG81" s="66"/>
      <c r="QSJ81" s="66"/>
      <c r="QSM81" s="66"/>
      <c r="QSO81" s="66"/>
      <c r="QSQ81" s="66"/>
      <c r="QST81" s="66"/>
      <c r="QSW81" s="66"/>
      <c r="QSZ81" s="66"/>
      <c r="QTD81" s="66"/>
      <c r="QTG81" s="66"/>
      <c r="QTJ81" s="66"/>
      <c r="QTR81" s="66"/>
      <c r="QUD81" s="66"/>
      <c r="QUE81" s="66"/>
      <c r="QUF81" s="66"/>
      <c r="QUG81" s="66"/>
      <c r="QUH81" s="66"/>
      <c r="QUI81" s="66"/>
      <c r="QUJ81" s="66"/>
      <c r="QUK81" s="66"/>
      <c r="QUL81" s="66"/>
      <c r="QUM81" s="66"/>
      <c r="QUN81" s="66"/>
      <c r="QUO81" s="66"/>
      <c r="QUP81" s="66"/>
      <c r="QUQ81" s="66"/>
      <c r="QUR81" s="66"/>
      <c r="QUS81" s="66"/>
      <c r="QUT81" s="66"/>
      <c r="QUU81" s="66"/>
      <c r="QUV81" s="66"/>
      <c r="QUW81" s="66"/>
      <c r="QUX81" s="66"/>
      <c r="QUY81" s="66"/>
      <c r="QUZ81" s="66"/>
      <c r="QVA81" s="66"/>
      <c r="QVB81" s="66"/>
      <c r="QVC81" s="66"/>
      <c r="QVE81" s="66"/>
      <c r="QVF81" s="66"/>
      <c r="QVG81" s="66"/>
      <c r="QVH81" s="66"/>
      <c r="QVI81" s="66"/>
      <c r="QVJ81" s="66"/>
      <c r="QVK81" s="66"/>
      <c r="QVL81" s="66"/>
      <c r="QVM81" s="66"/>
      <c r="QVN81" s="66"/>
      <c r="QVO81" s="66"/>
      <c r="QVP81" s="66"/>
      <c r="QVQ81" s="66"/>
      <c r="QVT81" s="66"/>
      <c r="QVW81" s="66"/>
      <c r="QVZ81" s="66"/>
      <c r="QWC81" s="66"/>
      <c r="QWF81" s="66"/>
      <c r="QWI81" s="66"/>
      <c r="QWR81" s="66"/>
      <c r="QWU81" s="66"/>
      <c r="QWX81" s="66"/>
      <c r="QXA81" s="66"/>
      <c r="QXJ81" s="66"/>
      <c r="QXP81" s="66"/>
      <c r="QXS81" s="66"/>
      <c r="QXV81" s="66"/>
      <c r="QXY81" s="66"/>
      <c r="QYE81" s="66"/>
      <c r="QYN81" s="66"/>
      <c r="QYP81" s="66"/>
      <c r="QYQ81" s="66"/>
      <c r="QYS81" s="66"/>
      <c r="QYV81" s="66"/>
      <c r="QYY81" s="66"/>
      <c r="QZB81" s="66"/>
      <c r="QZE81" s="66"/>
      <c r="QZH81" s="66"/>
      <c r="QZJ81" s="66"/>
      <c r="QZL81" s="66"/>
      <c r="QZO81" s="66"/>
      <c r="QZR81" s="66"/>
      <c r="QZU81" s="66"/>
      <c r="QZX81" s="66"/>
      <c r="RAA81" s="66"/>
      <c r="RAD81" s="66"/>
      <c r="RAG81" s="66"/>
      <c r="RAI81" s="66"/>
      <c r="RAL81" s="66"/>
      <c r="RAR81" s="66"/>
      <c r="RAX81" s="66"/>
      <c r="RBA81" s="66"/>
      <c r="RBC81" s="66"/>
      <c r="RBE81" s="66"/>
      <c r="RBF81" s="66"/>
      <c r="RBG81" s="66"/>
      <c r="RBH81" s="66"/>
      <c r="RBI81" s="66"/>
      <c r="RBJ81" s="66"/>
      <c r="RCB81" s="66"/>
      <c r="RCC81" s="66"/>
      <c r="RCF81" s="66"/>
      <c r="RCI81" s="66"/>
      <c r="RCK81" s="66"/>
      <c r="RCM81" s="66"/>
      <c r="RCP81" s="66"/>
      <c r="RCS81" s="66"/>
      <c r="RCV81" s="66"/>
      <c r="RCZ81" s="66"/>
      <c r="RDC81" s="66"/>
      <c r="RDF81" s="66"/>
      <c r="RDN81" s="66"/>
      <c r="RDZ81" s="66"/>
      <c r="REA81" s="66"/>
      <c r="REB81" s="66"/>
      <c r="REC81" s="66"/>
      <c r="RED81" s="66"/>
      <c r="REE81" s="66"/>
      <c r="REF81" s="66"/>
      <c r="REG81" s="66"/>
      <c r="REH81" s="66"/>
      <c r="REI81" s="66"/>
      <c r="REJ81" s="66"/>
      <c r="REK81" s="66"/>
      <c r="REL81" s="66"/>
      <c r="REM81" s="66"/>
      <c r="REN81" s="66"/>
      <c r="REO81" s="66"/>
      <c r="REP81" s="66"/>
      <c r="REQ81" s="66"/>
      <c r="RER81" s="66"/>
      <c r="RES81" s="66"/>
      <c r="RET81" s="66"/>
      <c r="REU81" s="66"/>
      <c r="REV81" s="66"/>
      <c r="REW81" s="66"/>
      <c r="REX81" s="66"/>
      <c r="REY81" s="66"/>
      <c r="RFA81" s="66"/>
      <c r="RFB81" s="66"/>
      <c r="RFC81" s="66"/>
      <c r="RFD81" s="66"/>
      <c r="RFE81" s="66"/>
      <c r="RFF81" s="66"/>
      <c r="RFG81" s="66"/>
      <c r="RFH81" s="66"/>
      <c r="RFI81" s="66"/>
      <c r="RFJ81" s="66"/>
      <c r="RFK81" s="66"/>
      <c r="RFL81" s="66"/>
      <c r="RFM81" s="66"/>
      <c r="RFP81" s="66"/>
      <c r="RFS81" s="66"/>
      <c r="RFV81" s="66"/>
      <c r="RFY81" s="66"/>
      <c r="RGB81" s="66"/>
      <c r="RGE81" s="66"/>
      <c r="RGN81" s="66"/>
      <c r="RGQ81" s="66"/>
      <c r="RGT81" s="66"/>
      <c r="RGW81" s="66"/>
      <c r="RHF81" s="66"/>
      <c r="RHL81" s="66"/>
      <c r="RHO81" s="66"/>
      <c r="RHR81" s="66"/>
      <c r="RHU81" s="66"/>
      <c r="RIA81" s="66"/>
      <c r="RIJ81" s="66"/>
      <c r="RIL81" s="66"/>
      <c r="RIM81" s="66"/>
      <c r="RIO81" s="66"/>
      <c r="RIR81" s="66"/>
      <c r="RIU81" s="66"/>
      <c r="RIX81" s="66"/>
      <c r="RJA81" s="66"/>
      <c r="RJD81" s="66"/>
      <c r="RJF81" s="66"/>
      <c r="RJH81" s="66"/>
      <c r="RJK81" s="66"/>
      <c r="RJN81" s="66"/>
      <c r="RJQ81" s="66"/>
      <c r="RJT81" s="66"/>
      <c r="RJW81" s="66"/>
      <c r="RJZ81" s="66"/>
      <c r="RKC81" s="66"/>
      <c r="RKE81" s="66"/>
      <c r="RKH81" s="66"/>
      <c r="RKN81" s="66"/>
      <c r="RKT81" s="66"/>
      <c r="RKW81" s="66"/>
      <c r="RKY81" s="66"/>
      <c r="RLA81" s="66"/>
      <c r="RLB81" s="66"/>
      <c r="RLC81" s="66"/>
      <c r="RLD81" s="66"/>
      <c r="RLE81" s="66"/>
      <c r="RLF81" s="66"/>
      <c r="RLX81" s="66"/>
      <c r="RLY81" s="66"/>
      <c r="RMB81" s="66"/>
      <c r="RME81" s="66"/>
      <c r="RMG81" s="66"/>
      <c r="RMI81" s="66"/>
      <c r="RML81" s="66"/>
      <c r="RMO81" s="66"/>
      <c r="RMR81" s="66"/>
      <c r="RMV81" s="66"/>
      <c r="RMY81" s="66"/>
      <c r="RNB81" s="66"/>
      <c r="RNJ81" s="66"/>
      <c r="RNV81" s="66"/>
      <c r="RNW81" s="66"/>
      <c r="RNX81" s="66"/>
      <c r="RNY81" s="66"/>
      <c r="RNZ81" s="66"/>
      <c r="ROA81" s="66"/>
      <c r="ROB81" s="66"/>
      <c r="ROC81" s="66"/>
      <c r="ROD81" s="66"/>
      <c r="ROE81" s="66"/>
      <c r="ROF81" s="66"/>
      <c r="ROG81" s="66"/>
      <c r="ROH81" s="66"/>
      <c r="ROI81" s="66"/>
      <c r="ROJ81" s="66"/>
      <c r="ROK81" s="66"/>
      <c r="ROL81" s="66"/>
      <c r="ROM81" s="66"/>
      <c r="RON81" s="66"/>
      <c r="ROO81" s="66"/>
      <c r="ROP81" s="66"/>
      <c r="ROQ81" s="66"/>
      <c r="ROR81" s="66"/>
      <c r="ROS81" s="66"/>
      <c r="ROT81" s="66"/>
      <c r="ROU81" s="66"/>
      <c r="ROW81" s="66"/>
      <c r="ROX81" s="66"/>
      <c r="ROY81" s="66"/>
      <c r="ROZ81" s="66"/>
      <c r="RPA81" s="66"/>
      <c r="RPB81" s="66"/>
      <c r="RPC81" s="66"/>
      <c r="RPD81" s="66"/>
      <c r="RPE81" s="66"/>
      <c r="RPF81" s="66"/>
      <c r="RPG81" s="66"/>
      <c r="RPH81" s="66"/>
      <c r="RPI81" s="66"/>
      <c r="RPL81" s="66"/>
      <c r="RPO81" s="66"/>
      <c r="RPR81" s="66"/>
      <c r="RPU81" s="66"/>
      <c r="RPX81" s="66"/>
      <c r="RQA81" s="66"/>
      <c r="RQJ81" s="66"/>
      <c r="RQM81" s="66"/>
      <c r="RQP81" s="66"/>
      <c r="RQS81" s="66"/>
      <c r="RRB81" s="66"/>
      <c r="RRH81" s="66"/>
      <c r="RRK81" s="66"/>
      <c r="RRN81" s="66"/>
      <c r="RRQ81" s="66"/>
      <c r="RRW81" s="66"/>
      <c r="RSF81" s="66"/>
      <c r="RSH81" s="66"/>
      <c r="RSI81" s="66"/>
      <c r="RSK81" s="66"/>
      <c r="RSN81" s="66"/>
      <c r="RSQ81" s="66"/>
      <c r="RST81" s="66"/>
      <c r="RSW81" s="66"/>
      <c r="RSZ81" s="66"/>
      <c r="RTB81" s="66"/>
      <c r="RTD81" s="66"/>
      <c r="RTG81" s="66"/>
      <c r="RTJ81" s="66"/>
      <c r="RTM81" s="66"/>
      <c r="RTP81" s="66"/>
      <c r="RTS81" s="66"/>
      <c r="RTV81" s="66"/>
      <c r="RTY81" s="66"/>
      <c r="RUA81" s="66"/>
      <c r="RUD81" s="66"/>
      <c r="RUJ81" s="66"/>
      <c r="RUP81" s="66"/>
      <c r="RUS81" s="66"/>
      <c r="RUU81" s="66"/>
      <c r="RUW81" s="66"/>
      <c r="RUX81" s="66"/>
      <c r="RUY81" s="66"/>
      <c r="RUZ81" s="66"/>
      <c r="RVA81" s="66"/>
      <c r="RVB81" s="66"/>
      <c r="RVT81" s="66"/>
      <c r="RVU81" s="66"/>
      <c r="RVX81" s="66"/>
      <c r="RWA81" s="66"/>
      <c r="RWC81" s="66"/>
      <c r="RWE81" s="66"/>
      <c r="RWH81" s="66"/>
      <c r="RWK81" s="66"/>
      <c r="RWN81" s="66"/>
      <c r="RWR81" s="66"/>
      <c r="RWU81" s="66"/>
      <c r="RWX81" s="66"/>
      <c r="RXF81" s="66"/>
      <c r="RXR81" s="66"/>
      <c r="RXS81" s="66"/>
      <c r="RXT81" s="66"/>
      <c r="RXU81" s="66"/>
      <c r="RXV81" s="66"/>
      <c r="RXW81" s="66"/>
      <c r="RXX81" s="66"/>
      <c r="RXY81" s="66"/>
      <c r="RXZ81" s="66"/>
      <c r="RYA81" s="66"/>
      <c r="RYB81" s="66"/>
      <c r="RYC81" s="66"/>
      <c r="RYD81" s="66"/>
      <c r="RYE81" s="66"/>
      <c r="RYF81" s="66"/>
      <c r="RYG81" s="66"/>
      <c r="RYH81" s="66"/>
      <c r="RYI81" s="66"/>
      <c r="RYJ81" s="66"/>
      <c r="RYK81" s="66"/>
      <c r="RYL81" s="66"/>
      <c r="RYM81" s="66"/>
      <c r="RYN81" s="66"/>
      <c r="RYO81" s="66"/>
      <c r="RYP81" s="66"/>
      <c r="RYQ81" s="66"/>
      <c r="RYS81" s="66"/>
      <c r="RYT81" s="66"/>
      <c r="RYU81" s="66"/>
      <c r="RYV81" s="66"/>
      <c r="RYW81" s="66"/>
      <c r="RYX81" s="66"/>
      <c r="RYY81" s="66"/>
      <c r="RYZ81" s="66"/>
      <c r="RZA81" s="66"/>
      <c r="RZB81" s="66"/>
      <c r="RZC81" s="66"/>
      <c r="RZD81" s="66"/>
      <c r="RZE81" s="66"/>
      <c r="RZH81" s="66"/>
      <c r="RZK81" s="66"/>
      <c r="RZN81" s="66"/>
      <c r="RZQ81" s="66"/>
      <c r="RZT81" s="66"/>
      <c r="RZW81" s="66"/>
      <c r="SAF81" s="66"/>
      <c r="SAI81" s="66"/>
      <c r="SAL81" s="66"/>
      <c r="SAO81" s="66"/>
      <c r="SAX81" s="66"/>
      <c r="SBD81" s="66"/>
      <c r="SBG81" s="66"/>
      <c r="SBJ81" s="66"/>
      <c r="SBM81" s="66"/>
      <c r="SBS81" s="66"/>
      <c r="SCB81" s="66"/>
      <c r="SCD81" s="66"/>
      <c r="SCE81" s="66"/>
      <c r="SCG81" s="66"/>
      <c r="SCJ81" s="66"/>
      <c r="SCM81" s="66"/>
      <c r="SCP81" s="66"/>
      <c r="SCS81" s="66"/>
      <c r="SCV81" s="66"/>
      <c r="SCX81" s="66"/>
      <c r="SCZ81" s="66"/>
      <c r="SDC81" s="66"/>
      <c r="SDF81" s="66"/>
      <c r="SDI81" s="66"/>
      <c r="SDL81" s="66"/>
      <c r="SDO81" s="66"/>
      <c r="SDR81" s="66"/>
      <c r="SDU81" s="66"/>
      <c r="SDW81" s="66"/>
      <c r="SDZ81" s="66"/>
      <c r="SEF81" s="66"/>
      <c r="SEL81" s="66"/>
      <c r="SEO81" s="66"/>
      <c r="SEQ81" s="66"/>
      <c r="SES81" s="66"/>
      <c r="SET81" s="66"/>
      <c r="SEU81" s="66"/>
      <c r="SEV81" s="66"/>
      <c r="SEW81" s="66"/>
      <c r="SEX81" s="66"/>
      <c r="SFP81" s="66"/>
      <c r="SFQ81" s="66"/>
      <c r="SFT81" s="66"/>
      <c r="SFW81" s="66"/>
      <c r="SFY81" s="66"/>
      <c r="SGA81" s="66"/>
      <c r="SGD81" s="66"/>
      <c r="SGG81" s="66"/>
      <c r="SGJ81" s="66"/>
      <c r="SGN81" s="66"/>
      <c r="SGQ81" s="66"/>
      <c r="SGT81" s="66"/>
      <c r="SHB81" s="66"/>
      <c r="SHN81" s="66"/>
      <c r="SHO81" s="66"/>
      <c r="SHP81" s="66"/>
      <c r="SHQ81" s="66"/>
      <c r="SHR81" s="66"/>
      <c r="SHS81" s="66"/>
      <c r="SHT81" s="66"/>
      <c r="SHU81" s="66"/>
      <c r="SHV81" s="66"/>
      <c r="SHW81" s="66"/>
      <c r="SHX81" s="66"/>
      <c r="SHY81" s="66"/>
      <c r="SHZ81" s="66"/>
      <c r="SIA81" s="66"/>
      <c r="SIB81" s="66"/>
      <c r="SIC81" s="66"/>
      <c r="SID81" s="66"/>
      <c r="SIE81" s="66"/>
      <c r="SIF81" s="66"/>
      <c r="SIG81" s="66"/>
      <c r="SIH81" s="66"/>
      <c r="SII81" s="66"/>
      <c r="SIJ81" s="66"/>
      <c r="SIK81" s="66"/>
      <c r="SIL81" s="66"/>
      <c r="SIM81" s="66"/>
      <c r="SIO81" s="66"/>
      <c r="SIP81" s="66"/>
      <c r="SIQ81" s="66"/>
      <c r="SIR81" s="66"/>
      <c r="SIS81" s="66"/>
      <c r="SIT81" s="66"/>
      <c r="SIU81" s="66"/>
      <c r="SIV81" s="66"/>
      <c r="SIW81" s="66"/>
      <c r="SIX81" s="66"/>
      <c r="SIY81" s="66"/>
      <c r="SIZ81" s="66"/>
      <c r="SJA81" s="66"/>
      <c r="SJD81" s="66"/>
      <c r="SJG81" s="66"/>
      <c r="SJJ81" s="66"/>
      <c r="SJM81" s="66"/>
      <c r="SJP81" s="66"/>
      <c r="SJS81" s="66"/>
      <c r="SKB81" s="66"/>
      <c r="SKE81" s="66"/>
      <c r="SKH81" s="66"/>
      <c r="SKK81" s="66"/>
      <c r="SKT81" s="66"/>
      <c r="SKZ81" s="66"/>
      <c r="SLC81" s="66"/>
      <c r="SLF81" s="66"/>
      <c r="SLI81" s="66"/>
      <c r="SLO81" s="66"/>
      <c r="SLX81" s="66"/>
      <c r="SLZ81" s="66"/>
      <c r="SMA81" s="66"/>
      <c r="SMC81" s="66"/>
      <c r="SMF81" s="66"/>
      <c r="SMI81" s="66"/>
      <c r="SML81" s="66"/>
      <c r="SMO81" s="66"/>
      <c r="SMR81" s="66"/>
      <c r="SMT81" s="66"/>
      <c r="SMV81" s="66"/>
      <c r="SMY81" s="66"/>
      <c r="SNB81" s="66"/>
      <c r="SNE81" s="66"/>
      <c r="SNH81" s="66"/>
      <c r="SNK81" s="66"/>
      <c r="SNN81" s="66"/>
      <c r="SNQ81" s="66"/>
      <c r="SNS81" s="66"/>
      <c r="SNV81" s="66"/>
      <c r="SOB81" s="66"/>
      <c r="SOH81" s="66"/>
      <c r="SOK81" s="66"/>
      <c r="SOM81" s="66"/>
      <c r="SOO81" s="66"/>
      <c r="SOP81" s="66"/>
      <c r="SOQ81" s="66"/>
      <c r="SOR81" s="66"/>
      <c r="SOS81" s="66"/>
      <c r="SOT81" s="66"/>
      <c r="SPL81" s="66"/>
      <c r="SPM81" s="66"/>
      <c r="SPP81" s="66"/>
      <c r="SPS81" s="66"/>
      <c r="SPU81" s="66"/>
      <c r="SPW81" s="66"/>
      <c r="SPZ81" s="66"/>
      <c r="SQC81" s="66"/>
      <c r="SQF81" s="66"/>
      <c r="SQJ81" s="66"/>
      <c r="SQM81" s="66"/>
      <c r="SQP81" s="66"/>
      <c r="SQX81" s="66"/>
      <c r="SRJ81" s="66"/>
      <c r="SRK81" s="66"/>
      <c r="SRL81" s="66"/>
      <c r="SRM81" s="66"/>
      <c r="SRN81" s="66"/>
      <c r="SRO81" s="66"/>
      <c r="SRP81" s="66"/>
      <c r="SRQ81" s="66"/>
      <c r="SRR81" s="66"/>
      <c r="SRS81" s="66"/>
      <c r="SRT81" s="66"/>
      <c r="SRU81" s="66"/>
      <c r="SRV81" s="66"/>
      <c r="SRW81" s="66"/>
      <c r="SRX81" s="66"/>
      <c r="SRY81" s="66"/>
      <c r="SRZ81" s="66"/>
      <c r="SSA81" s="66"/>
      <c r="SSB81" s="66"/>
      <c r="SSC81" s="66"/>
      <c r="SSD81" s="66"/>
      <c r="SSE81" s="66"/>
      <c r="SSF81" s="66"/>
      <c r="SSG81" s="66"/>
      <c r="SSH81" s="66"/>
      <c r="SSI81" s="66"/>
      <c r="SSK81" s="66"/>
      <c r="SSL81" s="66"/>
      <c r="SSM81" s="66"/>
      <c r="SSN81" s="66"/>
      <c r="SSO81" s="66"/>
      <c r="SSP81" s="66"/>
      <c r="SSQ81" s="66"/>
      <c r="SSR81" s="66"/>
      <c r="SSS81" s="66"/>
      <c r="SST81" s="66"/>
      <c r="SSU81" s="66"/>
      <c r="SSV81" s="66"/>
      <c r="SSW81" s="66"/>
      <c r="SSZ81" s="66"/>
      <c r="STC81" s="66"/>
      <c r="STF81" s="66"/>
      <c r="STI81" s="66"/>
      <c r="STL81" s="66"/>
      <c r="STO81" s="66"/>
      <c r="STX81" s="66"/>
      <c r="SUA81" s="66"/>
      <c r="SUD81" s="66"/>
      <c r="SUG81" s="66"/>
      <c r="SUP81" s="66"/>
      <c r="SUV81" s="66"/>
      <c r="SUY81" s="66"/>
      <c r="SVB81" s="66"/>
      <c r="SVE81" s="66"/>
      <c r="SVK81" s="66"/>
      <c r="SVT81" s="66"/>
      <c r="SVV81" s="66"/>
      <c r="SVW81" s="66"/>
      <c r="SVY81" s="66"/>
      <c r="SWB81" s="66"/>
      <c r="SWE81" s="66"/>
      <c r="SWH81" s="66"/>
      <c r="SWK81" s="66"/>
      <c r="SWN81" s="66"/>
      <c r="SWP81" s="66"/>
      <c r="SWR81" s="66"/>
      <c r="SWU81" s="66"/>
      <c r="SWX81" s="66"/>
      <c r="SXA81" s="66"/>
      <c r="SXD81" s="66"/>
      <c r="SXG81" s="66"/>
      <c r="SXJ81" s="66"/>
      <c r="SXM81" s="66"/>
      <c r="SXO81" s="66"/>
      <c r="SXR81" s="66"/>
      <c r="SXX81" s="66"/>
      <c r="SYD81" s="66"/>
      <c r="SYG81" s="66"/>
      <c r="SYI81" s="66"/>
      <c r="SYK81" s="66"/>
      <c r="SYL81" s="66"/>
      <c r="SYM81" s="66"/>
      <c r="SYN81" s="66"/>
      <c r="SYO81" s="66"/>
      <c r="SYP81" s="66"/>
      <c r="SZH81" s="66"/>
      <c r="SZI81" s="66"/>
      <c r="SZL81" s="66"/>
      <c r="SZO81" s="66"/>
      <c r="SZQ81" s="66"/>
      <c r="SZS81" s="66"/>
      <c r="SZV81" s="66"/>
      <c r="SZY81" s="66"/>
      <c r="TAB81" s="66"/>
      <c r="TAF81" s="66"/>
      <c r="TAI81" s="66"/>
      <c r="TAL81" s="66"/>
      <c r="TAT81" s="66"/>
      <c r="TBF81" s="66"/>
      <c r="TBG81" s="66"/>
      <c r="TBH81" s="66"/>
      <c r="TBI81" s="66"/>
      <c r="TBJ81" s="66"/>
      <c r="TBK81" s="66"/>
      <c r="TBL81" s="66"/>
      <c r="TBM81" s="66"/>
      <c r="TBN81" s="66"/>
      <c r="TBO81" s="66"/>
      <c r="TBP81" s="66"/>
      <c r="TBQ81" s="66"/>
      <c r="TBR81" s="66"/>
      <c r="TBS81" s="66"/>
      <c r="TBT81" s="66"/>
      <c r="TBU81" s="66"/>
      <c r="TBV81" s="66"/>
      <c r="TBW81" s="66"/>
      <c r="TBX81" s="66"/>
      <c r="TBY81" s="66"/>
      <c r="TBZ81" s="66"/>
      <c r="TCA81" s="66"/>
      <c r="TCB81" s="66"/>
      <c r="TCC81" s="66"/>
      <c r="TCD81" s="66"/>
      <c r="TCE81" s="66"/>
      <c r="TCG81" s="66"/>
      <c r="TCH81" s="66"/>
      <c r="TCI81" s="66"/>
      <c r="TCJ81" s="66"/>
      <c r="TCK81" s="66"/>
      <c r="TCL81" s="66"/>
      <c r="TCM81" s="66"/>
      <c r="TCN81" s="66"/>
      <c r="TCO81" s="66"/>
      <c r="TCP81" s="66"/>
      <c r="TCQ81" s="66"/>
      <c r="TCR81" s="66"/>
      <c r="TCS81" s="66"/>
      <c r="TCV81" s="66"/>
      <c r="TCY81" s="66"/>
      <c r="TDB81" s="66"/>
      <c r="TDE81" s="66"/>
      <c r="TDH81" s="66"/>
      <c r="TDK81" s="66"/>
      <c r="TDT81" s="66"/>
      <c r="TDW81" s="66"/>
      <c r="TDZ81" s="66"/>
      <c r="TEC81" s="66"/>
      <c r="TEL81" s="66"/>
      <c r="TER81" s="66"/>
      <c r="TEU81" s="66"/>
      <c r="TEX81" s="66"/>
      <c r="TFA81" s="66"/>
      <c r="TFG81" s="66"/>
      <c r="TFP81" s="66"/>
      <c r="TFR81" s="66"/>
      <c r="TFS81" s="66"/>
      <c r="TFU81" s="66"/>
      <c r="TFX81" s="66"/>
      <c r="TGA81" s="66"/>
      <c r="TGD81" s="66"/>
      <c r="TGG81" s="66"/>
      <c r="TGJ81" s="66"/>
      <c r="TGL81" s="66"/>
      <c r="TGN81" s="66"/>
      <c r="TGQ81" s="66"/>
      <c r="TGT81" s="66"/>
      <c r="TGW81" s="66"/>
      <c r="TGZ81" s="66"/>
      <c r="THC81" s="66"/>
      <c r="THF81" s="66"/>
      <c r="THI81" s="66"/>
      <c r="THK81" s="66"/>
      <c r="THN81" s="66"/>
      <c r="THT81" s="66"/>
      <c r="THZ81" s="66"/>
      <c r="TIC81" s="66"/>
      <c r="TIE81" s="66"/>
      <c r="TIG81" s="66"/>
      <c r="TIH81" s="66"/>
      <c r="TII81" s="66"/>
      <c r="TIJ81" s="66"/>
      <c r="TIK81" s="66"/>
      <c r="TIL81" s="66"/>
      <c r="TJD81" s="66"/>
      <c r="TJE81" s="66"/>
      <c r="TJH81" s="66"/>
      <c r="TJK81" s="66"/>
      <c r="TJM81" s="66"/>
      <c r="TJO81" s="66"/>
      <c r="TJR81" s="66"/>
      <c r="TJU81" s="66"/>
      <c r="TJX81" s="66"/>
      <c r="TKB81" s="66"/>
      <c r="TKE81" s="66"/>
      <c r="TKH81" s="66"/>
      <c r="TKP81" s="66"/>
      <c r="TLB81" s="66"/>
      <c r="TLC81" s="66"/>
      <c r="TLD81" s="66"/>
      <c r="TLE81" s="66"/>
      <c r="TLF81" s="66"/>
      <c r="TLG81" s="66"/>
      <c r="TLH81" s="66"/>
      <c r="TLI81" s="66"/>
      <c r="TLJ81" s="66"/>
      <c r="TLK81" s="66"/>
      <c r="TLL81" s="66"/>
      <c r="TLM81" s="66"/>
      <c r="TLN81" s="66"/>
      <c r="TLO81" s="66"/>
      <c r="TLP81" s="66"/>
      <c r="TLQ81" s="66"/>
      <c r="TLR81" s="66"/>
      <c r="TLS81" s="66"/>
      <c r="TLT81" s="66"/>
      <c r="TLU81" s="66"/>
      <c r="TLV81" s="66"/>
      <c r="TLW81" s="66"/>
      <c r="TLX81" s="66"/>
      <c r="TLY81" s="66"/>
      <c r="TLZ81" s="66"/>
      <c r="TMA81" s="66"/>
      <c r="TMC81" s="66"/>
      <c r="TMD81" s="66"/>
      <c r="TME81" s="66"/>
      <c r="TMF81" s="66"/>
      <c r="TMG81" s="66"/>
      <c r="TMH81" s="66"/>
      <c r="TMI81" s="66"/>
      <c r="TMJ81" s="66"/>
      <c r="TMK81" s="66"/>
      <c r="TML81" s="66"/>
      <c r="TMM81" s="66"/>
      <c r="TMN81" s="66"/>
      <c r="TMO81" s="66"/>
      <c r="TMR81" s="66"/>
      <c r="TMU81" s="66"/>
      <c r="TMX81" s="66"/>
      <c r="TNA81" s="66"/>
      <c r="TND81" s="66"/>
      <c r="TNG81" s="66"/>
      <c r="TNP81" s="66"/>
      <c r="TNS81" s="66"/>
      <c r="TNV81" s="66"/>
      <c r="TNY81" s="66"/>
      <c r="TOH81" s="66"/>
      <c r="TON81" s="66"/>
      <c r="TOQ81" s="66"/>
      <c r="TOT81" s="66"/>
      <c r="TOW81" s="66"/>
      <c r="TPC81" s="66"/>
      <c r="TPL81" s="66"/>
      <c r="TPN81" s="66"/>
      <c r="TPO81" s="66"/>
      <c r="TPQ81" s="66"/>
      <c r="TPT81" s="66"/>
      <c r="TPW81" s="66"/>
      <c r="TPZ81" s="66"/>
      <c r="TQC81" s="66"/>
      <c r="TQF81" s="66"/>
      <c r="TQH81" s="66"/>
      <c r="TQJ81" s="66"/>
      <c r="TQM81" s="66"/>
      <c r="TQP81" s="66"/>
      <c r="TQS81" s="66"/>
      <c r="TQV81" s="66"/>
      <c r="TQY81" s="66"/>
      <c r="TRB81" s="66"/>
      <c r="TRE81" s="66"/>
      <c r="TRG81" s="66"/>
      <c r="TRJ81" s="66"/>
      <c r="TRP81" s="66"/>
      <c r="TRV81" s="66"/>
      <c r="TRY81" s="66"/>
      <c r="TSA81" s="66"/>
      <c r="TSC81" s="66"/>
      <c r="TSD81" s="66"/>
      <c r="TSE81" s="66"/>
      <c r="TSF81" s="66"/>
      <c r="TSG81" s="66"/>
      <c r="TSH81" s="66"/>
      <c r="TSZ81" s="66"/>
      <c r="TTA81" s="66"/>
      <c r="TTD81" s="66"/>
      <c r="TTG81" s="66"/>
      <c r="TTI81" s="66"/>
      <c r="TTK81" s="66"/>
      <c r="TTN81" s="66"/>
      <c r="TTQ81" s="66"/>
      <c r="TTT81" s="66"/>
      <c r="TTX81" s="66"/>
      <c r="TUA81" s="66"/>
      <c r="TUD81" s="66"/>
      <c r="TUL81" s="66"/>
      <c r="TUX81" s="66"/>
      <c r="TUY81" s="66"/>
      <c r="TUZ81" s="66"/>
      <c r="TVA81" s="66"/>
      <c r="TVB81" s="66"/>
      <c r="TVC81" s="66"/>
      <c r="TVD81" s="66"/>
      <c r="TVE81" s="66"/>
      <c r="TVF81" s="66"/>
      <c r="TVG81" s="66"/>
      <c r="TVH81" s="66"/>
      <c r="TVI81" s="66"/>
      <c r="TVJ81" s="66"/>
      <c r="TVK81" s="66"/>
      <c r="TVL81" s="66"/>
      <c r="TVM81" s="66"/>
      <c r="TVN81" s="66"/>
      <c r="TVO81" s="66"/>
      <c r="TVP81" s="66"/>
      <c r="TVQ81" s="66"/>
      <c r="TVR81" s="66"/>
      <c r="TVS81" s="66"/>
      <c r="TVT81" s="66"/>
      <c r="TVU81" s="66"/>
      <c r="TVV81" s="66"/>
      <c r="TVW81" s="66"/>
      <c r="TVY81" s="66"/>
      <c r="TVZ81" s="66"/>
      <c r="TWA81" s="66"/>
      <c r="TWB81" s="66"/>
      <c r="TWC81" s="66"/>
      <c r="TWD81" s="66"/>
      <c r="TWE81" s="66"/>
      <c r="TWF81" s="66"/>
      <c r="TWG81" s="66"/>
      <c r="TWH81" s="66"/>
      <c r="TWI81" s="66"/>
      <c r="TWJ81" s="66"/>
      <c r="TWK81" s="66"/>
      <c r="TWN81" s="66"/>
      <c r="TWQ81" s="66"/>
      <c r="TWT81" s="66"/>
      <c r="TWW81" s="66"/>
      <c r="TWZ81" s="66"/>
      <c r="TXC81" s="66"/>
      <c r="TXL81" s="66"/>
      <c r="TXO81" s="66"/>
      <c r="TXR81" s="66"/>
      <c r="TXU81" s="66"/>
      <c r="TYD81" s="66"/>
      <c r="TYJ81" s="66"/>
      <c r="TYM81" s="66"/>
      <c r="TYP81" s="66"/>
      <c r="TYS81" s="66"/>
      <c r="TYY81" s="66"/>
      <c r="TZH81" s="66"/>
      <c r="TZJ81" s="66"/>
      <c r="TZK81" s="66"/>
      <c r="TZM81" s="66"/>
      <c r="TZP81" s="66"/>
      <c r="TZS81" s="66"/>
      <c r="TZV81" s="66"/>
      <c r="TZY81" s="66"/>
      <c r="UAB81" s="66"/>
      <c r="UAD81" s="66"/>
      <c r="UAF81" s="66"/>
      <c r="UAI81" s="66"/>
      <c r="UAL81" s="66"/>
      <c r="UAO81" s="66"/>
      <c r="UAR81" s="66"/>
      <c r="UAU81" s="66"/>
      <c r="UAX81" s="66"/>
      <c r="UBA81" s="66"/>
      <c r="UBC81" s="66"/>
      <c r="UBF81" s="66"/>
      <c r="UBL81" s="66"/>
      <c r="UBR81" s="66"/>
      <c r="UBU81" s="66"/>
      <c r="UBW81" s="66"/>
      <c r="UBY81" s="66"/>
      <c r="UBZ81" s="66"/>
      <c r="UCA81" s="66"/>
      <c r="UCB81" s="66"/>
      <c r="UCC81" s="66"/>
      <c r="UCD81" s="66"/>
      <c r="UCV81" s="66"/>
      <c r="UCW81" s="66"/>
      <c r="UCZ81" s="66"/>
      <c r="UDC81" s="66"/>
      <c r="UDE81" s="66"/>
      <c r="UDG81" s="66"/>
      <c r="UDJ81" s="66"/>
      <c r="UDM81" s="66"/>
      <c r="UDP81" s="66"/>
      <c r="UDT81" s="66"/>
      <c r="UDW81" s="66"/>
      <c r="UDZ81" s="66"/>
      <c r="UEH81" s="66"/>
      <c r="UET81" s="66"/>
      <c r="UEU81" s="66"/>
      <c r="UEV81" s="66"/>
      <c r="UEW81" s="66"/>
      <c r="UEX81" s="66"/>
      <c r="UEY81" s="66"/>
      <c r="UEZ81" s="66"/>
      <c r="UFA81" s="66"/>
      <c r="UFB81" s="66"/>
      <c r="UFC81" s="66"/>
      <c r="UFD81" s="66"/>
      <c r="UFE81" s="66"/>
      <c r="UFF81" s="66"/>
      <c r="UFG81" s="66"/>
      <c r="UFH81" s="66"/>
      <c r="UFI81" s="66"/>
      <c r="UFJ81" s="66"/>
      <c r="UFK81" s="66"/>
      <c r="UFL81" s="66"/>
      <c r="UFM81" s="66"/>
      <c r="UFN81" s="66"/>
      <c r="UFO81" s="66"/>
      <c r="UFP81" s="66"/>
      <c r="UFQ81" s="66"/>
      <c r="UFR81" s="66"/>
      <c r="UFS81" s="66"/>
      <c r="UFU81" s="66"/>
      <c r="UFV81" s="66"/>
      <c r="UFW81" s="66"/>
      <c r="UFX81" s="66"/>
      <c r="UFY81" s="66"/>
      <c r="UFZ81" s="66"/>
      <c r="UGA81" s="66"/>
      <c r="UGB81" s="66"/>
      <c r="UGC81" s="66"/>
      <c r="UGD81" s="66"/>
      <c r="UGE81" s="66"/>
      <c r="UGF81" s="66"/>
      <c r="UGG81" s="66"/>
      <c r="UGJ81" s="66"/>
      <c r="UGM81" s="66"/>
      <c r="UGP81" s="66"/>
      <c r="UGS81" s="66"/>
      <c r="UGV81" s="66"/>
      <c r="UGY81" s="66"/>
      <c r="UHH81" s="66"/>
      <c r="UHK81" s="66"/>
      <c r="UHN81" s="66"/>
      <c r="UHQ81" s="66"/>
      <c r="UHZ81" s="66"/>
      <c r="UIF81" s="66"/>
      <c r="UII81" s="66"/>
      <c r="UIL81" s="66"/>
      <c r="UIO81" s="66"/>
      <c r="UIU81" s="66"/>
      <c r="UJD81" s="66"/>
      <c r="UJF81" s="66"/>
      <c r="UJG81" s="66"/>
      <c r="UJI81" s="66"/>
      <c r="UJL81" s="66"/>
      <c r="UJO81" s="66"/>
      <c r="UJR81" s="66"/>
      <c r="UJU81" s="66"/>
      <c r="UJX81" s="66"/>
      <c r="UJZ81" s="66"/>
      <c r="UKB81" s="66"/>
      <c r="UKE81" s="66"/>
      <c r="UKH81" s="66"/>
      <c r="UKK81" s="66"/>
      <c r="UKN81" s="66"/>
      <c r="UKQ81" s="66"/>
      <c r="UKT81" s="66"/>
      <c r="UKW81" s="66"/>
      <c r="UKY81" s="66"/>
      <c r="ULB81" s="66"/>
      <c r="ULH81" s="66"/>
      <c r="ULN81" s="66"/>
      <c r="ULQ81" s="66"/>
      <c r="ULS81" s="66"/>
      <c r="ULU81" s="66"/>
      <c r="ULV81" s="66"/>
      <c r="ULW81" s="66"/>
      <c r="ULX81" s="66"/>
      <c r="ULY81" s="66"/>
      <c r="ULZ81" s="66"/>
      <c r="UMR81" s="66"/>
      <c r="UMS81" s="66"/>
      <c r="UMV81" s="66"/>
      <c r="UMY81" s="66"/>
      <c r="UNA81" s="66"/>
      <c r="UNC81" s="66"/>
      <c r="UNF81" s="66"/>
      <c r="UNI81" s="66"/>
      <c r="UNL81" s="66"/>
      <c r="UNP81" s="66"/>
      <c r="UNS81" s="66"/>
      <c r="UNV81" s="66"/>
      <c r="UOD81" s="66"/>
      <c r="UOP81" s="66"/>
      <c r="UOQ81" s="66"/>
      <c r="UOR81" s="66"/>
      <c r="UOS81" s="66"/>
      <c r="UOT81" s="66"/>
      <c r="UOU81" s="66"/>
      <c r="UOV81" s="66"/>
      <c r="UOW81" s="66"/>
      <c r="UOX81" s="66"/>
      <c r="UOY81" s="66"/>
      <c r="UOZ81" s="66"/>
      <c r="UPA81" s="66"/>
      <c r="UPB81" s="66"/>
      <c r="UPC81" s="66"/>
      <c r="UPD81" s="66"/>
      <c r="UPE81" s="66"/>
      <c r="UPF81" s="66"/>
      <c r="UPG81" s="66"/>
      <c r="UPH81" s="66"/>
      <c r="UPI81" s="66"/>
      <c r="UPJ81" s="66"/>
      <c r="UPK81" s="66"/>
      <c r="UPL81" s="66"/>
      <c r="UPM81" s="66"/>
      <c r="UPN81" s="66"/>
      <c r="UPO81" s="66"/>
      <c r="UPQ81" s="66"/>
      <c r="UPR81" s="66"/>
      <c r="UPS81" s="66"/>
      <c r="UPT81" s="66"/>
      <c r="UPU81" s="66"/>
      <c r="UPV81" s="66"/>
      <c r="UPW81" s="66"/>
      <c r="UPX81" s="66"/>
      <c r="UPY81" s="66"/>
      <c r="UPZ81" s="66"/>
      <c r="UQA81" s="66"/>
      <c r="UQB81" s="66"/>
      <c r="UQC81" s="66"/>
      <c r="UQF81" s="66"/>
      <c r="UQI81" s="66"/>
      <c r="UQL81" s="66"/>
      <c r="UQO81" s="66"/>
      <c r="UQR81" s="66"/>
      <c r="UQU81" s="66"/>
      <c r="URD81" s="66"/>
      <c r="URG81" s="66"/>
      <c r="URJ81" s="66"/>
      <c r="URM81" s="66"/>
      <c r="URV81" s="66"/>
      <c r="USB81" s="66"/>
      <c r="USE81" s="66"/>
      <c r="USH81" s="66"/>
      <c r="USK81" s="66"/>
      <c r="USQ81" s="66"/>
      <c r="USZ81" s="66"/>
      <c r="UTB81" s="66"/>
      <c r="UTC81" s="66"/>
      <c r="UTE81" s="66"/>
      <c r="UTH81" s="66"/>
      <c r="UTK81" s="66"/>
      <c r="UTN81" s="66"/>
      <c r="UTQ81" s="66"/>
      <c r="UTT81" s="66"/>
      <c r="UTV81" s="66"/>
      <c r="UTX81" s="66"/>
      <c r="UUA81" s="66"/>
      <c r="UUD81" s="66"/>
      <c r="UUG81" s="66"/>
      <c r="UUJ81" s="66"/>
      <c r="UUM81" s="66"/>
      <c r="UUP81" s="66"/>
      <c r="UUS81" s="66"/>
      <c r="UUU81" s="66"/>
      <c r="UUX81" s="66"/>
      <c r="UVD81" s="66"/>
      <c r="UVJ81" s="66"/>
      <c r="UVM81" s="66"/>
      <c r="UVO81" s="66"/>
      <c r="UVQ81" s="66"/>
      <c r="UVR81" s="66"/>
      <c r="UVS81" s="66"/>
      <c r="UVT81" s="66"/>
      <c r="UVU81" s="66"/>
      <c r="UVV81" s="66"/>
      <c r="UWN81" s="66"/>
      <c r="UWO81" s="66"/>
      <c r="UWR81" s="66"/>
      <c r="UWU81" s="66"/>
      <c r="UWW81" s="66"/>
      <c r="UWY81" s="66"/>
      <c r="UXB81" s="66"/>
      <c r="UXE81" s="66"/>
      <c r="UXH81" s="66"/>
      <c r="UXL81" s="66"/>
      <c r="UXO81" s="66"/>
      <c r="UXR81" s="66"/>
      <c r="UXZ81" s="66"/>
      <c r="UYL81" s="66"/>
      <c r="UYM81" s="66"/>
      <c r="UYN81" s="66"/>
      <c r="UYO81" s="66"/>
      <c r="UYP81" s="66"/>
      <c r="UYQ81" s="66"/>
      <c r="UYR81" s="66"/>
      <c r="UYS81" s="66"/>
      <c r="UYT81" s="66"/>
      <c r="UYU81" s="66"/>
      <c r="UYV81" s="66"/>
      <c r="UYW81" s="66"/>
      <c r="UYX81" s="66"/>
      <c r="UYY81" s="66"/>
      <c r="UYZ81" s="66"/>
      <c r="UZA81" s="66"/>
      <c r="UZB81" s="66"/>
      <c r="UZC81" s="66"/>
      <c r="UZD81" s="66"/>
      <c r="UZE81" s="66"/>
      <c r="UZF81" s="66"/>
      <c r="UZG81" s="66"/>
      <c r="UZH81" s="66"/>
      <c r="UZI81" s="66"/>
      <c r="UZJ81" s="66"/>
      <c r="UZK81" s="66"/>
      <c r="UZM81" s="66"/>
      <c r="UZN81" s="66"/>
      <c r="UZO81" s="66"/>
      <c r="UZP81" s="66"/>
      <c r="UZQ81" s="66"/>
      <c r="UZR81" s="66"/>
      <c r="UZS81" s="66"/>
      <c r="UZT81" s="66"/>
      <c r="UZU81" s="66"/>
      <c r="UZV81" s="66"/>
      <c r="UZW81" s="66"/>
      <c r="UZX81" s="66"/>
      <c r="UZY81" s="66"/>
      <c r="VAB81" s="66"/>
      <c r="VAE81" s="66"/>
      <c r="VAH81" s="66"/>
      <c r="VAK81" s="66"/>
      <c r="VAN81" s="66"/>
      <c r="VAQ81" s="66"/>
      <c r="VAZ81" s="66"/>
      <c r="VBC81" s="66"/>
      <c r="VBF81" s="66"/>
      <c r="VBI81" s="66"/>
      <c r="VBR81" s="66"/>
      <c r="VBX81" s="66"/>
      <c r="VCA81" s="66"/>
      <c r="VCD81" s="66"/>
      <c r="VCG81" s="66"/>
      <c r="VCM81" s="66"/>
      <c r="VCV81" s="66"/>
      <c r="VCX81" s="66"/>
      <c r="VCY81" s="66"/>
      <c r="VDA81" s="66"/>
      <c r="VDD81" s="66"/>
      <c r="VDG81" s="66"/>
      <c r="VDJ81" s="66"/>
      <c r="VDM81" s="66"/>
      <c r="VDP81" s="66"/>
      <c r="VDR81" s="66"/>
      <c r="VDT81" s="66"/>
      <c r="VDW81" s="66"/>
      <c r="VDZ81" s="66"/>
      <c r="VEC81" s="66"/>
      <c r="VEF81" s="66"/>
      <c r="VEI81" s="66"/>
      <c r="VEL81" s="66"/>
      <c r="VEO81" s="66"/>
      <c r="VEQ81" s="66"/>
      <c r="VET81" s="66"/>
      <c r="VEZ81" s="66"/>
      <c r="VFF81" s="66"/>
      <c r="VFI81" s="66"/>
      <c r="VFK81" s="66"/>
      <c r="VFM81" s="66"/>
      <c r="VFN81" s="66"/>
      <c r="VFO81" s="66"/>
      <c r="VFP81" s="66"/>
      <c r="VFQ81" s="66"/>
      <c r="VFR81" s="66"/>
      <c r="VGJ81" s="66"/>
      <c r="VGK81" s="66"/>
      <c r="VGN81" s="66"/>
      <c r="VGQ81" s="66"/>
      <c r="VGS81" s="66"/>
      <c r="VGU81" s="66"/>
      <c r="VGX81" s="66"/>
      <c r="VHA81" s="66"/>
      <c r="VHD81" s="66"/>
      <c r="VHH81" s="66"/>
      <c r="VHK81" s="66"/>
      <c r="VHN81" s="66"/>
      <c r="VHV81" s="66"/>
      <c r="VIH81" s="66"/>
      <c r="VII81" s="66"/>
      <c r="VIJ81" s="66"/>
      <c r="VIK81" s="66"/>
      <c r="VIL81" s="66"/>
      <c r="VIM81" s="66"/>
      <c r="VIN81" s="66"/>
      <c r="VIO81" s="66"/>
      <c r="VIP81" s="66"/>
      <c r="VIQ81" s="66"/>
      <c r="VIR81" s="66"/>
      <c r="VIS81" s="66"/>
      <c r="VIT81" s="66"/>
      <c r="VIU81" s="66"/>
      <c r="VIV81" s="66"/>
      <c r="VIW81" s="66"/>
      <c r="VIX81" s="66"/>
      <c r="VIY81" s="66"/>
      <c r="VIZ81" s="66"/>
      <c r="VJA81" s="66"/>
      <c r="VJB81" s="66"/>
      <c r="VJC81" s="66"/>
      <c r="VJD81" s="66"/>
      <c r="VJE81" s="66"/>
      <c r="VJF81" s="66"/>
      <c r="VJG81" s="66"/>
      <c r="VJI81" s="66"/>
      <c r="VJJ81" s="66"/>
      <c r="VJK81" s="66"/>
      <c r="VJL81" s="66"/>
      <c r="VJM81" s="66"/>
      <c r="VJN81" s="66"/>
      <c r="VJO81" s="66"/>
      <c r="VJP81" s="66"/>
      <c r="VJQ81" s="66"/>
      <c r="VJR81" s="66"/>
      <c r="VJS81" s="66"/>
      <c r="VJT81" s="66"/>
      <c r="VJU81" s="66"/>
      <c r="VJX81" s="66"/>
      <c r="VKA81" s="66"/>
      <c r="VKD81" s="66"/>
      <c r="VKG81" s="66"/>
      <c r="VKJ81" s="66"/>
      <c r="VKM81" s="66"/>
      <c r="VKV81" s="66"/>
      <c r="VKY81" s="66"/>
      <c r="VLB81" s="66"/>
      <c r="VLE81" s="66"/>
      <c r="VLN81" s="66"/>
      <c r="VLT81" s="66"/>
      <c r="VLW81" s="66"/>
      <c r="VLZ81" s="66"/>
      <c r="VMC81" s="66"/>
      <c r="VMI81" s="66"/>
      <c r="VMR81" s="66"/>
      <c r="VMT81" s="66"/>
      <c r="VMU81" s="66"/>
      <c r="VMW81" s="66"/>
      <c r="VMZ81" s="66"/>
      <c r="VNC81" s="66"/>
      <c r="VNF81" s="66"/>
      <c r="VNI81" s="66"/>
      <c r="VNL81" s="66"/>
      <c r="VNN81" s="66"/>
      <c r="VNP81" s="66"/>
      <c r="VNS81" s="66"/>
      <c r="VNV81" s="66"/>
      <c r="VNY81" s="66"/>
      <c r="VOB81" s="66"/>
      <c r="VOE81" s="66"/>
      <c r="VOH81" s="66"/>
      <c r="VOK81" s="66"/>
      <c r="VOM81" s="66"/>
      <c r="VOP81" s="66"/>
      <c r="VOV81" s="66"/>
      <c r="VPB81" s="66"/>
      <c r="VPE81" s="66"/>
      <c r="VPG81" s="66"/>
      <c r="VPI81" s="66"/>
      <c r="VPJ81" s="66"/>
      <c r="VPK81" s="66"/>
      <c r="VPL81" s="66"/>
      <c r="VPM81" s="66"/>
      <c r="VPN81" s="66"/>
      <c r="VQF81" s="66"/>
      <c r="VQG81" s="66"/>
      <c r="VQJ81" s="66"/>
      <c r="VQM81" s="66"/>
      <c r="VQO81" s="66"/>
      <c r="VQQ81" s="66"/>
      <c r="VQT81" s="66"/>
      <c r="VQW81" s="66"/>
      <c r="VQZ81" s="66"/>
      <c r="VRD81" s="66"/>
      <c r="VRG81" s="66"/>
      <c r="VRJ81" s="66"/>
      <c r="VRR81" s="66"/>
      <c r="VSD81" s="66"/>
      <c r="VSE81" s="66"/>
      <c r="VSF81" s="66"/>
      <c r="VSG81" s="66"/>
      <c r="VSH81" s="66"/>
      <c r="VSI81" s="66"/>
      <c r="VSJ81" s="66"/>
      <c r="VSK81" s="66"/>
      <c r="VSL81" s="66"/>
      <c r="VSM81" s="66"/>
      <c r="VSN81" s="66"/>
      <c r="VSO81" s="66"/>
      <c r="VSP81" s="66"/>
      <c r="VSQ81" s="66"/>
      <c r="VSR81" s="66"/>
      <c r="VSS81" s="66"/>
      <c r="VST81" s="66"/>
      <c r="VSU81" s="66"/>
      <c r="VSV81" s="66"/>
      <c r="VSW81" s="66"/>
      <c r="VSX81" s="66"/>
      <c r="VSY81" s="66"/>
      <c r="VSZ81" s="66"/>
      <c r="VTA81" s="66"/>
      <c r="VTB81" s="66"/>
      <c r="VTC81" s="66"/>
      <c r="VTE81" s="66"/>
      <c r="VTF81" s="66"/>
      <c r="VTG81" s="66"/>
      <c r="VTH81" s="66"/>
      <c r="VTI81" s="66"/>
      <c r="VTJ81" s="66"/>
      <c r="VTK81" s="66"/>
      <c r="VTL81" s="66"/>
      <c r="VTM81" s="66"/>
      <c r="VTN81" s="66"/>
      <c r="VTO81" s="66"/>
      <c r="VTP81" s="66"/>
      <c r="VTQ81" s="66"/>
      <c r="VTT81" s="66"/>
      <c r="VTW81" s="66"/>
      <c r="VTZ81" s="66"/>
      <c r="VUC81" s="66"/>
      <c r="VUF81" s="66"/>
      <c r="VUI81" s="66"/>
      <c r="VUR81" s="66"/>
      <c r="VUU81" s="66"/>
      <c r="VUX81" s="66"/>
      <c r="VVA81" s="66"/>
      <c r="VVJ81" s="66"/>
      <c r="VVP81" s="66"/>
      <c r="VVS81" s="66"/>
      <c r="VVV81" s="66"/>
      <c r="VVY81" s="66"/>
      <c r="VWE81" s="66"/>
      <c r="VWN81" s="66"/>
      <c r="VWP81" s="66"/>
      <c r="VWQ81" s="66"/>
      <c r="VWS81" s="66"/>
      <c r="VWV81" s="66"/>
      <c r="VWY81" s="66"/>
      <c r="VXB81" s="66"/>
      <c r="VXE81" s="66"/>
      <c r="VXH81" s="66"/>
      <c r="VXJ81" s="66"/>
      <c r="VXL81" s="66"/>
      <c r="VXO81" s="66"/>
      <c r="VXR81" s="66"/>
      <c r="VXU81" s="66"/>
      <c r="VXX81" s="66"/>
      <c r="VYA81" s="66"/>
      <c r="VYD81" s="66"/>
      <c r="VYG81" s="66"/>
      <c r="VYI81" s="66"/>
      <c r="VYL81" s="66"/>
      <c r="VYR81" s="66"/>
      <c r="VYX81" s="66"/>
      <c r="VZA81" s="66"/>
      <c r="VZC81" s="66"/>
      <c r="VZE81" s="66"/>
      <c r="VZF81" s="66"/>
      <c r="VZG81" s="66"/>
      <c r="VZH81" s="66"/>
      <c r="VZI81" s="66"/>
      <c r="VZJ81" s="66"/>
      <c r="WAB81" s="66"/>
      <c r="WAC81" s="66"/>
      <c r="WAF81" s="66"/>
      <c r="WAI81" s="66"/>
      <c r="WAK81" s="66"/>
      <c r="WAM81" s="66"/>
      <c r="WAP81" s="66"/>
      <c r="WAS81" s="66"/>
      <c r="WAV81" s="66"/>
      <c r="WAZ81" s="66"/>
      <c r="WBC81" s="66"/>
      <c r="WBF81" s="66"/>
      <c r="WBN81" s="66"/>
      <c r="WBZ81" s="66"/>
      <c r="WCA81" s="66"/>
      <c r="WCB81" s="66"/>
      <c r="WCC81" s="66"/>
      <c r="WCD81" s="66"/>
      <c r="WCE81" s="66"/>
      <c r="WCF81" s="66"/>
      <c r="WCG81" s="66"/>
      <c r="WCH81" s="66"/>
      <c r="WCI81" s="66"/>
      <c r="WCJ81" s="66"/>
      <c r="WCK81" s="66"/>
      <c r="WCL81" s="66"/>
      <c r="WCM81" s="66"/>
      <c r="WCN81" s="66"/>
      <c r="WCO81" s="66"/>
      <c r="WCP81" s="66"/>
      <c r="WCQ81" s="66"/>
      <c r="WCR81" s="66"/>
      <c r="WCS81" s="66"/>
      <c r="WCT81" s="66"/>
      <c r="WCU81" s="66"/>
      <c r="WCV81" s="66"/>
      <c r="WCW81" s="66"/>
      <c r="WCX81" s="66"/>
      <c r="WCY81" s="66"/>
      <c r="WDA81" s="66"/>
      <c r="WDB81" s="66"/>
      <c r="WDC81" s="66"/>
      <c r="WDD81" s="66"/>
      <c r="WDE81" s="66"/>
      <c r="WDF81" s="66"/>
      <c r="WDG81" s="66"/>
      <c r="WDH81" s="66"/>
      <c r="WDI81" s="66"/>
      <c r="WDJ81" s="66"/>
      <c r="WDK81" s="66"/>
      <c r="WDL81" s="66"/>
      <c r="WDM81" s="66"/>
      <c r="WDP81" s="66"/>
      <c r="WDS81" s="66"/>
      <c r="WDV81" s="66"/>
      <c r="WDY81" s="66"/>
      <c r="WEB81" s="66"/>
      <c r="WEE81" s="66"/>
      <c r="WEN81" s="66"/>
      <c r="WEQ81" s="66"/>
      <c r="WET81" s="66"/>
      <c r="WEW81" s="66"/>
      <c r="WFF81" s="66"/>
      <c r="WFL81" s="66"/>
      <c r="WFO81" s="66"/>
      <c r="WFR81" s="66"/>
      <c r="WFU81" s="66"/>
      <c r="WGA81" s="66"/>
      <c r="WGJ81" s="66"/>
      <c r="WGL81" s="66"/>
      <c r="WGM81" s="66"/>
      <c r="WGO81" s="66"/>
      <c r="WGR81" s="66"/>
      <c r="WGU81" s="66"/>
      <c r="WGX81" s="66"/>
      <c r="WHA81" s="66"/>
      <c r="WHD81" s="66"/>
      <c r="WHF81" s="66"/>
      <c r="WHH81" s="66"/>
      <c r="WHK81" s="66"/>
      <c r="WHN81" s="66"/>
      <c r="WHQ81" s="66"/>
      <c r="WHT81" s="66"/>
      <c r="WHW81" s="66"/>
      <c r="WHZ81" s="66"/>
      <c r="WIC81" s="66"/>
      <c r="WIE81" s="66"/>
      <c r="WIH81" s="66"/>
      <c r="WIN81" s="66"/>
      <c r="WIT81" s="66"/>
      <c r="WIW81" s="66"/>
      <c r="WIY81" s="66"/>
      <c r="WJA81" s="66"/>
      <c r="WJB81" s="66"/>
      <c r="WJC81" s="66"/>
      <c r="WJD81" s="66"/>
      <c r="WJE81" s="66"/>
      <c r="WJF81" s="66"/>
      <c r="WJX81" s="66"/>
      <c r="WJY81" s="66"/>
      <c r="WKB81" s="66"/>
      <c r="WKE81" s="66"/>
      <c r="WKG81" s="66"/>
      <c r="WKI81" s="66"/>
      <c r="WKL81" s="66"/>
      <c r="WKO81" s="66"/>
      <c r="WKR81" s="66"/>
      <c r="WKV81" s="66"/>
      <c r="WKY81" s="66"/>
      <c r="WLB81" s="66"/>
      <c r="WLJ81" s="66"/>
      <c r="WLV81" s="66"/>
      <c r="WLW81" s="66"/>
      <c r="WLX81" s="66"/>
      <c r="WLY81" s="66"/>
      <c r="WLZ81" s="66"/>
      <c r="WMA81" s="66"/>
      <c r="WMB81" s="66"/>
      <c r="WMC81" s="66"/>
      <c r="WMD81" s="66"/>
      <c r="WME81" s="66"/>
      <c r="WMF81" s="66"/>
      <c r="WMG81" s="66"/>
      <c r="WMH81" s="66"/>
      <c r="WMI81" s="66"/>
      <c r="WMJ81" s="66"/>
      <c r="WMK81" s="66"/>
      <c r="WML81" s="66"/>
      <c r="WMM81" s="66"/>
      <c r="WMN81" s="66"/>
      <c r="WMO81" s="66"/>
      <c r="WMP81" s="66"/>
      <c r="WMQ81" s="66"/>
      <c r="WMR81" s="66"/>
      <c r="WMS81" s="66"/>
      <c r="WMT81" s="66"/>
      <c r="WMU81" s="66"/>
      <c r="WMW81" s="66"/>
      <c r="WMX81" s="66"/>
      <c r="WMY81" s="66"/>
      <c r="WMZ81" s="66"/>
      <c r="WNA81" s="66"/>
      <c r="WNB81" s="66"/>
      <c r="WNC81" s="66"/>
      <c r="WND81" s="66"/>
      <c r="WNE81" s="66"/>
      <c r="WNF81" s="66"/>
      <c r="WNG81" s="66"/>
      <c r="WNH81" s="66"/>
      <c r="WNI81" s="66"/>
      <c r="WNL81" s="66"/>
      <c r="WNO81" s="66"/>
      <c r="WNR81" s="66"/>
      <c r="WNU81" s="66"/>
      <c r="WNX81" s="66"/>
      <c r="WOA81" s="66"/>
      <c r="WOJ81" s="66"/>
      <c r="WOM81" s="66"/>
      <c r="WOP81" s="66"/>
      <c r="WOS81" s="66"/>
      <c r="WPB81" s="66"/>
      <c r="WPH81" s="66"/>
      <c r="WPK81" s="66"/>
      <c r="WPN81" s="66"/>
      <c r="WPQ81" s="66"/>
      <c r="WPW81" s="66"/>
      <c r="WQF81" s="66"/>
      <c r="WQH81" s="66"/>
      <c r="WQI81" s="66"/>
      <c r="WQK81" s="66"/>
      <c r="WQN81" s="66"/>
      <c r="WQQ81" s="66"/>
      <c r="WQT81" s="66"/>
      <c r="WQW81" s="66"/>
      <c r="WQZ81" s="66"/>
      <c r="WRB81" s="66"/>
      <c r="WRD81" s="66"/>
      <c r="WRG81" s="66"/>
      <c r="WRJ81" s="66"/>
      <c r="WRM81" s="66"/>
      <c r="WRP81" s="66"/>
      <c r="WRS81" s="66"/>
      <c r="WRV81" s="66"/>
      <c r="WRY81" s="66"/>
      <c r="WSA81" s="66"/>
      <c r="WSD81" s="66"/>
      <c r="WSJ81" s="66"/>
      <c r="WSP81" s="66"/>
      <c r="WSS81" s="66"/>
      <c r="WSU81" s="66"/>
      <c r="WSW81" s="66"/>
      <c r="WSX81" s="66"/>
      <c r="WSY81" s="66"/>
      <c r="WSZ81" s="66"/>
      <c r="WTA81" s="66"/>
      <c r="WTB81" s="66"/>
      <c r="WTT81" s="66"/>
      <c r="WTU81" s="66"/>
      <c r="WTX81" s="66"/>
      <c r="WUA81" s="66"/>
      <c r="WUC81" s="66"/>
      <c r="WUE81" s="66"/>
      <c r="WUH81" s="66"/>
      <c r="WUK81" s="66"/>
      <c r="WUN81" s="66"/>
      <c r="WUR81" s="66"/>
      <c r="WUU81" s="66"/>
      <c r="WUX81" s="66"/>
      <c r="WVF81" s="66"/>
    </row>
    <row r="82" spans="1:1022 1034:2046 2058:3070 3082:4094 4106:5118 5130:6142 6154:7166 7178:8190 8202:9214 9226:10238 10250:11262 11274:12286 12298:13310 13322:14334 14346:15358 15370:16126" s="50" customFormat="1" ht="21.75" hidden="1" customHeight="1">
      <c r="A82" s="7" t="s">
        <v>82</v>
      </c>
      <c r="B82" s="47" t="s">
        <v>340</v>
      </c>
      <c r="C82" s="4"/>
      <c r="D82" s="48">
        <f>_xlfn.IFNA(VLOOKUP(A82,'2.2'!A91:C383,3,),)</f>
        <v>0</v>
      </c>
      <c r="E82" s="49"/>
      <c r="F82" s="51"/>
      <c r="G82" s="51"/>
      <c r="H82" s="29">
        <v>324</v>
      </c>
      <c r="I82" s="52">
        <v>40</v>
      </c>
    </row>
    <row r="83" spans="1:1022 1034:2046 2058:3070 3082:4094 4106:5118 5130:6142 6154:7166 7178:8190 8202:9214 9226:10238 10250:11262 11274:12286 12298:13310 13322:14334 14346:15358 15370:16126" s="50" customFormat="1" ht="21.75" hidden="1" customHeight="1">
      <c r="A83" s="7" t="s">
        <v>83</v>
      </c>
      <c r="B83" s="47" t="s">
        <v>338</v>
      </c>
      <c r="C83" s="4"/>
      <c r="D83" s="48">
        <f>_xlfn.IFNA(VLOOKUP(A83,'2.2'!A92:C384,3,),)</f>
        <v>0</v>
      </c>
      <c r="E83" s="49"/>
      <c r="F83" s="51"/>
      <c r="G83" s="51"/>
      <c r="H83" s="29">
        <v>0</v>
      </c>
      <c r="I83" s="52">
        <v>20</v>
      </c>
    </row>
    <row r="84" spans="1:1022 1034:2046 2058:3070 3082:4094 4106:5118 5130:6142 6154:7166 7178:8190 8202:9214 9226:10238 10250:11262 11274:12286 12298:13310 13322:14334 14346:15358 15370:16126" s="50" customFormat="1" ht="20.25" hidden="1" customHeight="1">
      <c r="A84" s="7" t="s">
        <v>84</v>
      </c>
      <c r="B84" s="47" t="s">
        <v>340</v>
      </c>
      <c r="C84" s="4"/>
      <c r="D84" s="48">
        <f>_xlfn.IFNA(VLOOKUP(A84,'2.2'!A93:C385,3,),)</f>
        <v>0</v>
      </c>
      <c r="E84" s="49"/>
      <c r="F84" s="51"/>
      <c r="G84" s="51">
        <v>0</v>
      </c>
      <c r="H84" s="29">
        <v>0</v>
      </c>
      <c r="I84" s="52">
        <v>18</v>
      </c>
    </row>
    <row r="85" spans="1:1022 1034:2046 2058:3070 3082:4094 4106:5118 5130:6142 6154:7166 7178:8190 8202:9214 9226:10238 10250:11262 11274:12286 12298:13310 13322:14334 14346:15358 15370:16126" s="50" customFormat="1" ht="20.25" hidden="1" customHeight="1">
      <c r="A85" s="7" t="s">
        <v>79</v>
      </c>
      <c r="B85" s="47" t="s">
        <v>338</v>
      </c>
      <c r="C85" s="4"/>
      <c r="D85" s="48">
        <f>_xlfn.IFNA(VLOOKUP(A85,'2.2'!A94:C386,3,),)</f>
        <v>0</v>
      </c>
      <c r="E85" s="49"/>
      <c r="F85" s="51"/>
      <c r="G85" s="51"/>
      <c r="H85" s="29">
        <v>0</v>
      </c>
      <c r="I85" s="53">
        <v>12</v>
      </c>
    </row>
    <row r="86" spans="1:1022 1034:2046 2058:3070 3082:4094 4106:5118 5130:6142 6154:7166 7178:8190 8202:9214 9226:10238 10250:11262 11274:12286 12298:13310 13322:14334 14346:15358 15370:16126" s="50" customFormat="1" ht="20.25" hidden="1" customHeight="1">
      <c r="A86" s="10" t="s">
        <v>192</v>
      </c>
      <c r="B86" s="47" t="s">
        <v>345</v>
      </c>
      <c r="C86" s="4"/>
      <c r="D86" s="48">
        <f>_xlfn.IFNA(VLOOKUP(A86,'2.2'!A95:C387,3,),)</f>
        <v>0</v>
      </c>
      <c r="E86" s="49"/>
      <c r="F86" s="51"/>
      <c r="G86" s="51"/>
      <c r="H86" s="29">
        <v>46</v>
      </c>
      <c r="I86" s="52">
        <v>15</v>
      </c>
    </row>
    <row r="87" spans="1:1022 1034:2046 2058:3070 3082:4094 4106:5118 5130:6142 6154:7166 7178:8190 8202:9214 9226:10238 10250:11262 11274:12286 12298:13310 13322:14334 14346:15358 15370:16126" s="50" customFormat="1" ht="20.25" hidden="1" customHeight="1">
      <c r="A87" s="10" t="s">
        <v>174</v>
      </c>
      <c r="B87" s="47" t="s">
        <v>337</v>
      </c>
      <c r="C87" s="4"/>
      <c r="D87" s="48">
        <f>_xlfn.IFNA(VLOOKUP(A87,'2.2'!A96:C388,3,),)</f>
        <v>0</v>
      </c>
      <c r="E87" s="49"/>
      <c r="F87" s="51"/>
      <c r="G87" s="51"/>
      <c r="H87" s="29">
        <v>0</v>
      </c>
      <c r="I87" s="52">
        <v>20</v>
      </c>
    </row>
    <row r="88" spans="1:1022 1034:2046 2058:3070 3082:4094 4106:5118 5130:6142 6154:7166 7178:8190 8202:9214 9226:10238 10250:11262 11274:12286 12298:13310 13322:14334 14346:15358 15370:16126" s="50" customFormat="1" ht="21.75" hidden="1" customHeight="1">
      <c r="A88" s="10" t="s">
        <v>175</v>
      </c>
      <c r="B88" s="47" t="s">
        <v>337</v>
      </c>
      <c r="C88" s="4"/>
      <c r="D88" s="48">
        <f>_xlfn.IFNA(VLOOKUP(A88,'2.2'!A97:C389,3,),)</f>
        <v>0</v>
      </c>
      <c r="E88" s="49"/>
      <c r="F88" s="51"/>
      <c r="G88" s="51"/>
      <c r="H88" s="29">
        <v>0</v>
      </c>
      <c r="I88" s="52">
        <v>20</v>
      </c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  <c r="EX88" s="61"/>
      <c r="EY88" s="61"/>
      <c r="EZ88" s="61"/>
      <c r="FA88" s="61"/>
      <c r="FB88" s="61"/>
      <c r="FC88" s="61"/>
      <c r="FD88" s="61"/>
      <c r="FE88" s="61"/>
      <c r="FF88" s="61"/>
      <c r="FG88" s="61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  <c r="HA88" s="61"/>
      <c r="HB88" s="61"/>
      <c r="HC88" s="61"/>
      <c r="HD88" s="61"/>
      <c r="HE88" s="61"/>
      <c r="HF88" s="61"/>
      <c r="HG88" s="61"/>
      <c r="HH88" s="61"/>
      <c r="HI88" s="61"/>
      <c r="HJ88" s="61"/>
      <c r="HK88" s="61"/>
      <c r="HL88" s="61"/>
      <c r="HM88" s="61"/>
      <c r="HN88" s="61"/>
      <c r="HO88" s="61"/>
      <c r="HP88" s="61"/>
      <c r="HQ88" s="61"/>
      <c r="HR88" s="61"/>
      <c r="HS88" s="61"/>
      <c r="HT88" s="61"/>
      <c r="HU88" s="61"/>
      <c r="HV88" s="61"/>
      <c r="HW88" s="61"/>
      <c r="HX88" s="61"/>
      <c r="HY88" s="61"/>
      <c r="HZ88" s="61"/>
      <c r="IA88" s="61"/>
      <c r="IB88" s="61"/>
      <c r="IC88" s="61"/>
      <c r="ID88" s="61"/>
      <c r="IE88" s="61"/>
      <c r="IF88" s="61"/>
      <c r="IG88" s="61"/>
      <c r="IH88" s="61"/>
      <c r="II88" s="61"/>
      <c r="IJ88" s="61"/>
      <c r="IK88" s="61"/>
      <c r="IL88" s="61"/>
      <c r="IM88" s="61"/>
      <c r="IN88" s="61"/>
      <c r="IO88" s="61"/>
      <c r="IP88" s="61"/>
      <c r="IQ88" s="61"/>
      <c r="IR88" s="61"/>
      <c r="IS88" s="61"/>
      <c r="IT88" s="61"/>
      <c r="IU88" s="61"/>
      <c r="IV88" s="61"/>
    </row>
    <row r="89" spans="1:1022 1034:2046 2058:3070 3082:4094 4106:5118 5130:6142 6154:7166 7178:8190 8202:9214 9226:10238 10250:11262 11274:12286 12298:13310 13322:14334 14346:15358 15370:16126" s="50" customFormat="1" ht="21.75" hidden="1" customHeight="1">
      <c r="A89" s="5" t="s">
        <v>176</v>
      </c>
      <c r="B89" s="47" t="s">
        <v>338</v>
      </c>
      <c r="C89" s="4"/>
      <c r="D89" s="48">
        <f>_xlfn.IFNA(VLOOKUP(A89,'2.2'!A98:C390,3,),)</f>
        <v>0</v>
      </c>
      <c r="E89" s="49"/>
      <c r="F89" s="51"/>
      <c r="G89" s="51"/>
      <c r="H89" s="29">
        <v>0</v>
      </c>
      <c r="I89" s="53">
        <v>10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61"/>
      <c r="EP89" s="61"/>
      <c r="EQ89" s="61"/>
      <c r="ER89" s="61"/>
      <c r="ES89" s="61"/>
      <c r="ET89" s="61"/>
      <c r="EU89" s="61"/>
      <c r="EV89" s="61"/>
      <c r="EW89" s="61"/>
      <c r="EX89" s="61"/>
      <c r="EY89" s="61"/>
      <c r="EZ89" s="61"/>
      <c r="FA89" s="61"/>
      <c r="FB89" s="61"/>
      <c r="FC89" s="61"/>
      <c r="FD89" s="61"/>
      <c r="FE89" s="61"/>
      <c r="FF89" s="61"/>
      <c r="FG89" s="61"/>
      <c r="FH89" s="61"/>
      <c r="FI89" s="61"/>
      <c r="FJ89" s="61"/>
      <c r="FK89" s="61"/>
      <c r="FL89" s="61"/>
      <c r="FM89" s="61"/>
      <c r="FN89" s="61"/>
      <c r="FO89" s="61"/>
      <c r="FP89" s="61"/>
      <c r="FQ89" s="61"/>
      <c r="FR89" s="61"/>
      <c r="FS89" s="61"/>
      <c r="FT89" s="61"/>
      <c r="FU89" s="61"/>
      <c r="FV89" s="61"/>
      <c r="FW89" s="61"/>
      <c r="FX89" s="61"/>
      <c r="FY89" s="61"/>
      <c r="FZ89" s="61"/>
      <c r="GA89" s="61"/>
      <c r="GB89" s="61"/>
      <c r="GC89" s="61"/>
      <c r="GD89" s="61"/>
      <c r="GE89" s="61"/>
      <c r="GF89" s="61"/>
      <c r="GG89" s="61"/>
      <c r="GH89" s="61"/>
      <c r="GI89" s="61"/>
      <c r="GJ89" s="61"/>
      <c r="GK89" s="61"/>
      <c r="GL89" s="61"/>
      <c r="GM89" s="61"/>
      <c r="GN89" s="61"/>
      <c r="GO89" s="61"/>
      <c r="GP89" s="61"/>
      <c r="GQ89" s="61"/>
      <c r="GR89" s="61"/>
      <c r="GS89" s="61"/>
      <c r="GT89" s="61"/>
      <c r="GU89" s="61"/>
      <c r="GV89" s="61"/>
      <c r="GW89" s="61"/>
      <c r="GX89" s="61"/>
      <c r="GY89" s="61"/>
      <c r="GZ89" s="61"/>
      <c r="HA89" s="61"/>
      <c r="HB89" s="61"/>
      <c r="HC89" s="61"/>
      <c r="HD89" s="61"/>
      <c r="HE89" s="61"/>
      <c r="HF89" s="61"/>
      <c r="HG89" s="61"/>
      <c r="HH89" s="61"/>
      <c r="HI89" s="61"/>
      <c r="HJ89" s="61"/>
      <c r="HK89" s="61"/>
      <c r="HL89" s="61"/>
      <c r="HM89" s="61"/>
      <c r="HN89" s="61"/>
      <c r="HO89" s="61"/>
      <c r="HP89" s="61"/>
      <c r="HQ89" s="61"/>
      <c r="HR89" s="61"/>
      <c r="HS89" s="61"/>
      <c r="HT89" s="61"/>
      <c r="HU89" s="61"/>
      <c r="HV89" s="61"/>
      <c r="HW89" s="61"/>
      <c r="HX89" s="61"/>
      <c r="HY89" s="61"/>
      <c r="HZ89" s="61"/>
      <c r="IA89" s="61"/>
      <c r="IB89" s="61"/>
      <c r="IC89" s="61"/>
      <c r="ID89" s="61"/>
      <c r="IE89" s="61"/>
      <c r="IF89" s="61"/>
      <c r="IG89" s="61"/>
      <c r="IH89" s="61"/>
      <c r="II89" s="61"/>
      <c r="IJ89" s="61"/>
      <c r="IK89" s="61"/>
      <c r="IL89" s="61"/>
      <c r="IM89" s="61"/>
      <c r="IN89" s="61"/>
      <c r="IO89" s="61"/>
      <c r="IP89" s="61"/>
      <c r="IQ89" s="61"/>
      <c r="IR89" s="61"/>
      <c r="IS89" s="61"/>
      <c r="IT89" s="61"/>
      <c r="IU89" s="61"/>
      <c r="IV89" s="61"/>
    </row>
    <row r="90" spans="1:1022 1034:2046 2058:3070 3082:4094 4106:5118 5130:6142 6154:7166 7178:8190 8202:9214 9226:10238 10250:11262 11274:12286 12298:13310 13322:14334 14346:15358 15370:16126" s="50" customFormat="1" ht="21.75" hidden="1" customHeight="1">
      <c r="A90" s="21" t="s">
        <v>170</v>
      </c>
      <c r="B90" s="47" t="s">
        <v>339</v>
      </c>
      <c r="C90" s="4"/>
      <c r="D90" s="48">
        <f>_xlfn.IFNA(VLOOKUP(A90,'2.2'!A99:C391,3,),)</f>
        <v>0</v>
      </c>
      <c r="E90" s="49"/>
      <c r="F90" s="51"/>
      <c r="G90" s="51"/>
      <c r="H90" s="29">
        <v>120</v>
      </c>
      <c r="I90" s="52"/>
    </row>
    <row r="91" spans="1:1022 1034:2046 2058:3070 3082:4094 4106:5118 5130:6142 6154:7166 7178:8190 8202:9214 9226:10238 10250:11262 11274:12286 12298:13310 13322:14334 14346:15358 15370:16126" s="50" customFormat="1" ht="20.25" hidden="1" customHeight="1">
      <c r="A91" s="5" t="s">
        <v>204</v>
      </c>
      <c r="B91" s="47" t="s">
        <v>338</v>
      </c>
      <c r="C91" s="4"/>
      <c r="D91" s="48">
        <f>_xlfn.IFNA(VLOOKUP(A91,'2.2'!A100:C392,3,),)</f>
        <v>0</v>
      </c>
      <c r="E91" s="49"/>
      <c r="F91" s="51"/>
      <c r="G91" s="51"/>
      <c r="H91" s="29">
        <v>0</v>
      </c>
      <c r="I91" s="52">
        <v>12</v>
      </c>
    </row>
    <row r="92" spans="1:1022 1034:2046 2058:3070 3082:4094 4106:5118 5130:6142 6154:7166 7178:8190 8202:9214 9226:10238 10250:11262 11274:12286 12298:13310 13322:14334 14346:15358 15370:16126" s="50" customFormat="1" ht="20.25" hidden="1" customHeight="1">
      <c r="A92" s="7" t="s">
        <v>11</v>
      </c>
      <c r="B92" s="47" t="s">
        <v>338</v>
      </c>
      <c r="C92" s="4"/>
      <c r="D92" s="48">
        <f>_xlfn.IFNA(VLOOKUP(A92,'2.2'!A101:C393,3,),)</f>
        <v>0</v>
      </c>
      <c r="E92" s="49"/>
      <c r="F92" s="51"/>
      <c r="G92" s="51"/>
      <c r="H92" s="29">
        <v>0</v>
      </c>
      <c r="I92" s="52">
        <v>10</v>
      </c>
    </row>
    <row r="93" spans="1:1022 1034:2046 2058:3070 3082:4094 4106:5118 5130:6142 6154:7166 7178:8190 8202:9214 9226:10238 10250:11262 11274:12286 12298:13310 13322:14334 14346:15358 15370:16126" s="50" customFormat="1" ht="20.25" customHeight="1">
      <c r="A93" s="7" t="s">
        <v>81</v>
      </c>
      <c r="B93" s="76" t="s">
        <v>340</v>
      </c>
      <c r="C93" s="4">
        <v>3</v>
      </c>
      <c r="D93" s="48">
        <f>18000*0.3</f>
        <v>5400</v>
      </c>
      <c r="E93" s="69">
        <f>+D93*C93</f>
        <v>16200</v>
      </c>
      <c r="F93" s="51"/>
      <c r="G93" s="51"/>
      <c r="H93" s="29">
        <v>0</v>
      </c>
      <c r="I93" s="52">
        <v>20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Z93" s="66"/>
      <c r="BC93" s="66"/>
      <c r="BF93" s="66"/>
      <c r="BI93" s="66"/>
      <c r="BL93" s="66"/>
      <c r="BO93" s="66"/>
      <c r="BX93" s="66"/>
      <c r="CA93" s="66"/>
      <c r="CD93" s="66"/>
      <c r="CG93" s="66"/>
      <c r="CP93" s="66"/>
      <c r="CV93" s="66"/>
      <c r="CY93" s="66"/>
      <c r="DB93" s="66"/>
      <c r="DE93" s="66"/>
      <c r="DK93" s="66"/>
      <c r="DT93" s="66"/>
      <c r="DV93" s="66"/>
      <c r="DW93" s="66"/>
      <c r="DY93" s="66"/>
      <c r="EB93" s="66"/>
      <c r="EE93" s="66"/>
      <c r="EH93" s="66"/>
      <c r="EK93" s="66"/>
      <c r="EN93" s="66"/>
      <c r="EP93" s="66"/>
      <c r="ER93" s="66"/>
      <c r="EU93" s="66"/>
      <c r="EX93" s="66"/>
      <c r="FA93" s="66"/>
      <c r="FD93" s="66"/>
      <c r="FG93" s="66"/>
      <c r="FJ93" s="66"/>
      <c r="FM93" s="66"/>
      <c r="FO93" s="66"/>
      <c r="FR93" s="66"/>
      <c r="FX93" s="66"/>
      <c r="GD93" s="66"/>
      <c r="GG93" s="66"/>
      <c r="GI93" s="66"/>
      <c r="GK93" s="66"/>
      <c r="GL93" s="66"/>
      <c r="GM93" s="66"/>
      <c r="GN93" s="66"/>
      <c r="GO93" s="66"/>
      <c r="GP93" s="66"/>
      <c r="HH93" s="66"/>
      <c r="HI93" s="66"/>
      <c r="HL93" s="66"/>
      <c r="HO93" s="66"/>
      <c r="HQ93" s="66"/>
      <c r="HS93" s="66"/>
      <c r="HV93" s="66"/>
      <c r="HY93" s="66"/>
      <c r="IB93" s="66"/>
      <c r="IF93" s="66"/>
      <c r="II93" s="66"/>
      <c r="IL93" s="66"/>
      <c r="IT93" s="66"/>
      <c r="JF93" s="66"/>
      <c r="JG93" s="66"/>
      <c r="JH93" s="66"/>
      <c r="JI93" s="66"/>
      <c r="JJ93" s="66"/>
      <c r="JK93" s="66"/>
      <c r="JL93" s="66"/>
      <c r="JM93" s="66"/>
      <c r="JN93" s="66"/>
      <c r="JO93" s="66"/>
      <c r="JP93" s="66"/>
      <c r="JQ93" s="66"/>
      <c r="JR93" s="66"/>
      <c r="JS93" s="66"/>
      <c r="JT93" s="66"/>
      <c r="JU93" s="66"/>
      <c r="JV93" s="66"/>
      <c r="JW93" s="66"/>
      <c r="JX93" s="66"/>
      <c r="JY93" s="66"/>
      <c r="JZ93" s="66"/>
      <c r="KA93" s="66"/>
      <c r="KB93" s="66"/>
      <c r="KC93" s="66"/>
      <c r="KD93" s="66"/>
      <c r="KE93" s="66"/>
      <c r="KG93" s="66"/>
      <c r="KH93" s="66"/>
      <c r="KI93" s="66"/>
      <c r="KJ93" s="66"/>
      <c r="KK93" s="66"/>
      <c r="KL93" s="66"/>
      <c r="KM93" s="66"/>
      <c r="KN93" s="66"/>
      <c r="KO93" s="66"/>
      <c r="KP93" s="66"/>
      <c r="KQ93" s="66"/>
      <c r="KR93" s="66"/>
      <c r="KS93" s="66"/>
      <c r="KV93" s="66"/>
      <c r="KY93" s="66"/>
      <c r="LB93" s="66"/>
      <c r="LE93" s="66"/>
      <c r="LH93" s="66"/>
      <c r="LK93" s="66"/>
      <c r="LT93" s="66"/>
      <c r="LW93" s="66"/>
      <c r="LZ93" s="66"/>
      <c r="MC93" s="66"/>
      <c r="ML93" s="66"/>
      <c r="MR93" s="66"/>
      <c r="MU93" s="66"/>
      <c r="MX93" s="66"/>
      <c r="NA93" s="66"/>
      <c r="NG93" s="66"/>
      <c r="NP93" s="66"/>
      <c r="NR93" s="66"/>
      <c r="NS93" s="66"/>
      <c r="NU93" s="66"/>
      <c r="NX93" s="66"/>
      <c r="OA93" s="66"/>
      <c r="OD93" s="66"/>
      <c r="OG93" s="66"/>
      <c r="OJ93" s="66"/>
      <c r="OL93" s="66"/>
      <c r="ON93" s="66"/>
      <c r="OQ93" s="66"/>
      <c r="OT93" s="66"/>
      <c r="OW93" s="66"/>
      <c r="OZ93" s="66"/>
      <c r="PC93" s="66"/>
      <c r="PF93" s="66"/>
      <c r="PI93" s="66"/>
      <c r="PK93" s="66"/>
      <c r="PN93" s="66"/>
      <c r="PT93" s="66"/>
      <c r="PZ93" s="66"/>
      <c r="QC93" s="66"/>
      <c r="QE93" s="66"/>
      <c r="QG93" s="66"/>
      <c r="QH93" s="66"/>
      <c r="QI93" s="66"/>
      <c r="QJ93" s="66"/>
      <c r="QK93" s="66"/>
      <c r="QL93" s="66"/>
      <c r="RD93" s="66"/>
      <c r="RE93" s="66"/>
      <c r="RH93" s="66"/>
      <c r="RK93" s="66"/>
      <c r="RM93" s="66"/>
      <c r="RO93" s="66"/>
      <c r="RR93" s="66"/>
      <c r="RU93" s="66"/>
      <c r="RX93" s="66"/>
      <c r="SB93" s="66"/>
      <c r="SE93" s="66"/>
      <c r="SH93" s="66"/>
      <c r="SP93" s="66"/>
      <c r="TB93" s="66"/>
      <c r="TC93" s="66"/>
      <c r="TD93" s="66"/>
      <c r="TE93" s="66"/>
      <c r="TF93" s="66"/>
      <c r="TG93" s="66"/>
      <c r="TH93" s="66"/>
      <c r="TI93" s="66"/>
      <c r="TJ93" s="66"/>
      <c r="TK93" s="66"/>
      <c r="TL93" s="66"/>
      <c r="TM93" s="66"/>
      <c r="TN93" s="66"/>
      <c r="TO93" s="66"/>
      <c r="TP93" s="66"/>
      <c r="TQ93" s="66"/>
      <c r="TR93" s="66"/>
      <c r="TS93" s="66"/>
      <c r="TT93" s="66"/>
      <c r="TU93" s="66"/>
      <c r="TV93" s="66"/>
      <c r="TW93" s="66"/>
      <c r="TX93" s="66"/>
      <c r="TY93" s="66"/>
      <c r="TZ93" s="66"/>
      <c r="UA93" s="66"/>
      <c r="UC93" s="66"/>
      <c r="UD93" s="66"/>
      <c r="UE93" s="66"/>
      <c r="UF93" s="66"/>
      <c r="UG93" s="66"/>
      <c r="UH93" s="66"/>
      <c r="UI93" s="66"/>
      <c r="UJ93" s="66"/>
      <c r="UK93" s="66"/>
      <c r="UL93" s="66"/>
      <c r="UM93" s="66"/>
      <c r="UN93" s="66"/>
      <c r="UO93" s="66"/>
      <c r="UR93" s="66"/>
      <c r="UU93" s="66"/>
      <c r="UX93" s="66"/>
      <c r="VA93" s="66"/>
      <c r="VD93" s="66"/>
      <c r="VG93" s="66"/>
      <c r="VP93" s="66"/>
      <c r="VS93" s="66"/>
      <c r="VV93" s="66"/>
      <c r="VY93" s="66"/>
      <c r="WH93" s="66"/>
      <c r="WN93" s="66"/>
      <c r="WQ93" s="66"/>
      <c r="WT93" s="66"/>
      <c r="WW93" s="66"/>
      <c r="XC93" s="66"/>
      <c r="XL93" s="66"/>
      <c r="XN93" s="66"/>
      <c r="XO93" s="66"/>
      <c r="XQ93" s="66"/>
      <c r="XT93" s="66"/>
      <c r="XW93" s="66"/>
      <c r="XZ93" s="66"/>
      <c r="YC93" s="66"/>
      <c r="YF93" s="66"/>
      <c r="YH93" s="66"/>
      <c r="YJ93" s="66"/>
      <c r="YM93" s="66"/>
      <c r="YP93" s="66"/>
      <c r="YS93" s="66"/>
      <c r="YV93" s="66"/>
      <c r="YY93" s="66"/>
      <c r="ZB93" s="66"/>
      <c r="ZE93" s="66"/>
      <c r="ZG93" s="66"/>
      <c r="ZJ93" s="66"/>
      <c r="ZP93" s="66"/>
      <c r="ZV93" s="66"/>
      <c r="ZY93" s="66"/>
      <c r="AAA93" s="66"/>
      <c r="AAC93" s="66"/>
      <c r="AAD93" s="66"/>
      <c r="AAE93" s="66"/>
      <c r="AAF93" s="66"/>
      <c r="AAG93" s="66"/>
      <c r="AAH93" s="66"/>
      <c r="AAZ93" s="66"/>
      <c r="ABA93" s="66"/>
      <c r="ABD93" s="66"/>
      <c r="ABG93" s="66"/>
      <c r="ABI93" s="66"/>
      <c r="ABK93" s="66"/>
      <c r="ABN93" s="66"/>
      <c r="ABQ93" s="66"/>
      <c r="ABT93" s="66"/>
      <c r="ABX93" s="66"/>
      <c r="ACA93" s="66"/>
      <c r="ACD93" s="66"/>
      <c r="ACL93" s="66"/>
      <c r="ACX93" s="66"/>
      <c r="ACY93" s="66"/>
      <c r="ACZ93" s="66"/>
      <c r="ADA93" s="66"/>
      <c r="ADB93" s="66"/>
      <c r="ADC93" s="66"/>
      <c r="ADD93" s="66"/>
      <c r="ADE93" s="66"/>
      <c r="ADF93" s="66"/>
      <c r="ADG93" s="66"/>
      <c r="ADH93" s="66"/>
      <c r="ADI93" s="66"/>
      <c r="ADJ93" s="66"/>
      <c r="ADK93" s="66"/>
      <c r="ADL93" s="66"/>
      <c r="ADM93" s="66"/>
      <c r="ADN93" s="66"/>
      <c r="ADO93" s="66"/>
      <c r="ADP93" s="66"/>
      <c r="ADQ93" s="66"/>
      <c r="ADR93" s="66"/>
      <c r="ADS93" s="66"/>
      <c r="ADT93" s="66"/>
      <c r="ADU93" s="66"/>
      <c r="ADV93" s="66"/>
      <c r="ADW93" s="66"/>
      <c r="ADY93" s="66"/>
      <c r="ADZ93" s="66"/>
      <c r="AEA93" s="66"/>
      <c r="AEB93" s="66"/>
      <c r="AEC93" s="66"/>
      <c r="AED93" s="66"/>
      <c r="AEE93" s="66"/>
      <c r="AEF93" s="66"/>
      <c r="AEG93" s="66"/>
      <c r="AEH93" s="66"/>
      <c r="AEI93" s="66"/>
      <c r="AEJ93" s="66"/>
      <c r="AEK93" s="66"/>
      <c r="AEN93" s="66"/>
      <c r="AEQ93" s="66"/>
      <c r="AET93" s="66"/>
      <c r="AEW93" s="66"/>
      <c r="AEZ93" s="66"/>
      <c r="AFC93" s="66"/>
      <c r="AFL93" s="66"/>
      <c r="AFO93" s="66"/>
      <c r="AFR93" s="66"/>
      <c r="AFU93" s="66"/>
      <c r="AGD93" s="66"/>
      <c r="AGJ93" s="66"/>
      <c r="AGM93" s="66"/>
      <c r="AGP93" s="66"/>
      <c r="AGS93" s="66"/>
      <c r="AGY93" s="66"/>
      <c r="AHH93" s="66"/>
      <c r="AHJ93" s="66"/>
      <c r="AHK93" s="66"/>
      <c r="AHM93" s="66"/>
      <c r="AHP93" s="66"/>
      <c r="AHS93" s="66"/>
      <c r="AHV93" s="66"/>
      <c r="AHY93" s="66"/>
      <c r="AIB93" s="66"/>
      <c r="AID93" s="66"/>
      <c r="AIF93" s="66"/>
      <c r="AII93" s="66"/>
      <c r="AIL93" s="66"/>
      <c r="AIO93" s="66"/>
      <c r="AIR93" s="66"/>
      <c r="AIU93" s="66"/>
      <c r="AIX93" s="66"/>
      <c r="AJA93" s="66"/>
      <c r="AJC93" s="66"/>
      <c r="AJF93" s="66"/>
      <c r="AJL93" s="66"/>
      <c r="AJR93" s="66"/>
      <c r="AJU93" s="66"/>
      <c r="AJW93" s="66"/>
      <c r="AJY93" s="66"/>
      <c r="AJZ93" s="66"/>
      <c r="AKA93" s="66"/>
      <c r="AKB93" s="66"/>
      <c r="AKC93" s="66"/>
      <c r="AKD93" s="66"/>
      <c r="AKV93" s="66"/>
      <c r="AKW93" s="66"/>
      <c r="AKZ93" s="66"/>
      <c r="ALC93" s="66"/>
      <c r="ALE93" s="66"/>
      <c r="ALG93" s="66"/>
      <c r="ALJ93" s="66"/>
      <c r="ALM93" s="66"/>
      <c r="ALP93" s="66"/>
      <c r="ALT93" s="66"/>
      <c r="ALW93" s="66"/>
      <c r="ALZ93" s="66"/>
      <c r="AMH93" s="66"/>
      <c r="AMT93" s="66"/>
      <c r="AMU93" s="66"/>
      <c r="AMV93" s="66"/>
      <c r="AMW93" s="66"/>
      <c r="AMX93" s="66"/>
      <c r="AMY93" s="66"/>
      <c r="AMZ93" s="66"/>
      <c r="ANA93" s="66"/>
      <c r="ANB93" s="66"/>
      <c r="ANC93" s="66"/>
      <c r="AND93" s="66"/>
      <c r="ANE93" s="66"/>
      <c r="ANF93" s="66"/>
      <c r="ANG93" s="66"/>
      <c r="ANH93" s="66"/>
      <c r="ANI93" s="66"/>
      <c r="ANJ93" s="66"/>
      <c r="ANK93" s="66"/>
      <c r="ANL93" s="66"/>
      <c r="ANM93" s="66"/>
      <c r="ANN93" s="66"/>
      <c r="ANO93" s="66"/>
      <c r="ANP93" s="66"/>
      <c r="ANQ93" s="66"/>
      <c r="ANR93" s="66"/>
      <c r="ANS93" s="66"/>
      <c r="ANU93" s="66"/>
      <c r="ANV93" s="66"/>
      <c r="ANW93" s="66"/>
      <c r="ANX93" s="66"/>
      <c r="ANY93" s="66"/>
      <c r="ANZ93" s="66"/>
      <c r="AOA93" s="66"/>
      <c r="AOB93" s="66"/>
      <c r="AOC93" s="66"/>
      <c r="AOD93" s="66"/>
      <c r="AOE93" s="66"/>
      <c r="AOF93" s="66"/>
      <c r="AOG93" s="66"/>
      <c r="AOJ93" s="66"/>
      <c r="AOM93" s="66"/>
      <c r="AOP93" s="66"/>
      <c r="AOS93" s="66"/>
      <c r="AOV93" s="66"/>
      <c r="AOY93" s="66"/>
      <c r="APH93" s="66"/>
      <c r="APK93" s="66"/>
      <c r="APN93" s="66"/>
      <c r="APQ93" s="66"/>
      <c r="APZ93" s="66"/>
      <c r="AQF93" s="66"/>
      <c r="AQI93" s="66"/>
      <c r="AQL93" s="66"/>
      <c r="AQO93" s="66"/>
      <c r="AQU93" s="66"/>
      <c r="ARD93" s="66"/>
      <c r="ARF93" s="66"/>
      <c r="ARG93" s="66"/>
      <c r="ARI93" s="66"/>
      <c r="ARL93" s="66"/>
      <c r="ARO93" s="66"/>
      <c r="ARR93" s="66"/>
      <c r="ARU93" s="66"/>
      <c r="ARX93" s="66"/>
      <c r="ARZ93" s="66"/>
      <c r="ASB93" s="66"/>
      <c r="ASE93" s="66"/>
      <c r="ASH93" s="66"/>
      <c r="ASK93" s="66"/>
      <c r="ASN93" s="66"/>
      <c r="ASQ93" s="66"/>
      <c r="AST93" s="66"/>
      <c r="ASW93" s="66"/>
      <c r="ASY93" s="66"/>
      <c r="ATB93" s="66"/>
      <c r="ATH93" s="66"/>
      <c r="ATN93" s="66"/>
      <c r="ATQ93" s="66"/>
      <c r="ATS93" s="66"/>
      <c r="ATU93" s="66"/>
      <c r="ATV93" s="66"/>
      <c r="ATW93" s="66"/>
      <c r="ATX93" s="66"/>
      <c r="ATY93" s="66"/>
      <c r="ATZ93" s="66"/>
      <c r="AUR93" s="66"/>
      <c r="AUS93" s="66"/>
      <c r="AUV93" s="66"/>
      <c r="AUY93" s="66"/>
      <c r="AVA93" s="66"/>
      <c r="AVC93" s="66"/>
      <c r="AVF93" s="66"/>
      <c r="AVI93" s="66"/>
      <c r="AVL93" s="66"/>
      <c r="AVP93" s="66"/>
      <c r="AVS93" s="66"/>
      <c r="AVV93" s="66"/>
      <c r="AWD93" s="66"/>
      <c r="AWP93" s="66"/>
      <c r="AWQ93" s="66"/>
      <c r="AWR93" s="66"/>
      <c r="AWS93" s="66"/>
      <c r="AWT93" s="66"/>
      <c r="AWU93" s="66"/>
      <c r="AWV93" s="66"/>
      <c r="AWW93" s="66"/>
      <c r="AWX93" s="66"/>
      <c r="AWY93" s="66"/>
      <c r="AWZ93" s="66"/>
      <c r="AXA93" s="66"/>
      <c r="AXB93" s="66"/>
      <c r="AXC93" s="66"/>
      <c r="AXD93" s="66"/>
      <c r="AXE93" s="66"/>
      <c r="AXF93" s="66"/>
      <c r="AXG93" s="66"/>
      <c r="AXH93" s="66"/>
      <c r="AXI93" s="66"/>
      <c r="AXJ93" s="66"/>
      <c r="AXK93" s="66"/>
      <c r="AXL93" s="66"/>
      <c r="AXM93" s="66"/>
      <c r="AXN93" s="66"/>
      <c r="AXO93" s="66"/>
      <c r="AXQ93" s="66"/>
      <c r="AXR93" s="66"/>
      <c r="AXS93" s="66"/>
      <c r="AXT93" s="66"/>
      <c r="AXU93" s="66"/>
      <c r="AXV93" s="66"/>
      <c r="AXW93" s="66"/>
      <c r="AXX93" s="66"/>
      <c r="AXY93" s="66"/>
      <c r="AXZ93" s="66"/>
      <c r="AYA93" s="66"/>
      <c r="AYB93" s="66"/>
      <c r="AYC93" s="66"/>
      <c r="AYF93" s="66"/>
      <c r="AYI93" s="66"/>
      <c r="AYL93" s="66"/>
      <c r="AYO93" s="66"/>
      <c r="AYR93" s="66"/>
      <c r="AYU93" s="66"/>
      <c r="AZD93" s="66"/>
      <c r="AZG93" s="66"/>
      <c r="AZJ93" s="66"/>
      <c r="AZM93" s="66"/>
      <c r="AZV93" s="66"/>
      <c r="BAB93" s="66"/>
      <c r="BAE93" s="66"/>
      <c r="BAH93" s="66"/>
      <c r="BAK93" s="66"/>
      <c r="BAQ93" s="66"/>
      <c r="BAZ93" s="66"/>
      <c r="BBB93" s="66"/>
      <c r="BBC93" s="66"/>
      <c r="BBE93" s="66"/>
      <c r="BBH93" s="66"/>
      <c r="BBK93" s="66"/>
      <c r="BBN93" s="66"/>
      <c r="BBQ93" s="66"/>
      <c r="BBT93" s="66"/>
      <c r="BBV93" s="66"/>
      <c r="BBX93" s="66"/>
      <c r="BCA93" s="66"/>
      <c r="BCD93" s="66"/>
      <c r="BCG93" s="66"/>
      <c r="BCJ93" s="66"/>
      <c r="BCM93" s="66"/>
      <c r="BCP93" s="66"/>
      <c r="BCS93" s="66"/>
      <c r="BCU93" s="66"/>
      <c r="BCX93" s="66"/>
      <c r="BDD93" s="66"/>
      <c r="BDJ93" s="66"/>
      <c r="BDM93" s="66"/>
      <c r="BDO93" s="66"/>
      <c r="BDQ93" s="66"/>
      <c r="BDR93" s="66"/>
      <c r="BDS93" s="66"/>
      <c r="BDT93" s="66"/>
      <c r="BDU93" s="66"/>
      <c r="BDV93" s="66"/>
      <c r="BEN93" s="66"/>
      <c r="BEO93" s="66"/>
      <c r="BER93" s="66"/>
      <c r="BEU93" s="66"/>
      <c r="BEW93" s="66"/>
      <c r="BEY93" s="66"/>
      <c r="BFB93" s="66"/>
      <c r="BFE93" s="66"/>
      <c r="BFH93" s="66"/>
      <c r="BFL93" s="66"/>
      <c r="BFO93" s="66"/>
      <c r="BFR93" s="66"/>
      <c r="BFZ93" s="66"/>
      <c r="BGL93" s="66"/>
      <c r="BGM93" s="66"/>
      <c r="BGN93" s="66"/>
      <c r="BGO93" s="66"/>
      <c r="BGP93" s="66"/>
      <c r="BGQ93" s="66"/>
      <c r="BGR93" s="66"/>
      <c r="BGS93" s="66"/>
      <c r="BGT93" s="66"/>
      <c r="BGU93" s="66"/>
      <c r="BGV93" s="66"/>
      <c r="BGW93" s="66"/>
      <c r="BGX93" s="66"/>
      <c r="BGY93" s="66"/>
      <c r="BGZ93" s="66"/>
      <c r="BHA93" s="66"/>
      <c r="BHB93" s="66"/>
      <c r="BHC93" s="66"/>
      <c r="BHD93" s="66"/>
      <c r="BHE93" s="66"/>
      <c r="BHF93" s="66"/>
      <c r="BHG93" s="66"/>
      <c r="BHH93" s="66"/>
      <c r="BHI93" s="66"/>
      <c r="BHJ93" s="66"/>
      <c r="BHK93" s="66"/>
      <c r="BHM93" s="66"/>
      <c r="BHN93" s="66"/>
      <c r="BHO93" s="66"/>
      <c r="BHP93" s="66"/>
      <c r="BHQ93" s="66"/>
      <c r="BHR93" s="66"/>
      <c r="BHS93" s="66"/>
      <c r="BHT93" s="66"/>
      <c r="BHU93" s="66"/>
      <c r="BHV93" s="66"/>
      <c r="BHW93" s="66"/>
      <c r="BHX93" s="66"/>
      <c r="BHY93" s="66"/>
      <c r="BIB93" s="66"/>
      <c r="BIE93" s="66"/>
      <c r="BIH93" s="66"/>
      <c r="BIK93" s="66"/>
      <c r="BIN93" s="66"/>
      <c r="BIQ93" s="66"/>
      <c r="BIZ93" s="66"/>
      <c r="BJC93" s="66"/>
      <c r="BJF93" s="66"/>
      <c r="BJI93" s="66"/>
      <c r="BJR93" s="66"/>
      <c r="BJX93" s="66"/>
      <c r="BKA93" s="66"/>
      <c r="BKD93" s="66"/>
      <c r="BKG93" s="66"/>
      <c r="BKM93" s="66"/>
      <c r="BKV93" s="66"/>
      <c r="BKX93" s="66"/>
      <c r="BKY93" s="66"/>
      <c r="BLA93" s="66"/>
      <c r="BLD93" s="66"/>
      <c r="BLG93" s="66"/>
      <c r="BLJ93" s="66"/>
      <c r="BLM93" s="66"/>
      <c r="BLP93" s="66"/>
      <c r="BLR93" s="66"/>
      <c r="BLT93" s="66"/>
      <c r="BLW93" s="66"/>
      <c r="BLZ93" s="66"/>
      <c r="BMC93" s="66"/>
      <c r="BMF93" s="66"/>
      <c r="BMI93" s="66"/>
      <c r="BML93" s="66"/>
      <c r="BMO93" s="66"/>
      <c r="BMQ93" s="66"/>
      <c r="BMT93" s="66"/>
      <c r="BMZ93" s="66"/>
      <c r="BNF93" s="66"/>
      <c r="BNI93" s="66"/>
      <c r="BNK93" s="66"/>
      <c r="BNM93" s="66"/>
      <c r="BNN93" s="66"/>
      <c r="BNO93" s="66"/>
      <c r="BNP93" s="66"/>
      <c r="BNQ93" s="66"/>
      <c r="BNR93" s="66"/>
      <c r="BOJ93" s="66"/>
      <c r="BOK93" s="66"/>
      <c r="BON93" s="66"/>
      <c r="BOQ93" s="66"/>
      <c r="BOS93" s="66"/>
      <c r="BOU93" s="66"/>
      <c r="BOX93" s="66"/>
      <c r="BPA93" s="66"/>
      <c r="BPD93" s="66"/>
      <c r="BPH93" s="66"/>
      <c r="BPK93" s="66"/>
      <c r="BPN93" s="66"/>
      <c r="BPV93" s="66"/>
      <c r="BQH93" s="66"/>
      <c r="BQI93" s="66"/>
      <c r="BQJ93" s="66"/>
      <c r="BQK93" s="66"/>
      <c r="BQL93" s="66"/>
      <c r="BQM93" s="66"/>
      <c r="BQN93" s="66"/>
      <c r="BQO93" s="66"/>
      <c r="BQP93" s="66"/>
      <c r="BQQ93" s="66"/>
      <c r="BQR93" s="66"/>
      <c r="BQS93" s="66"/>
      <c r="BQT93" s="66"/>
      <c r="BQU93" s="66"/>
      <c r="BQV93" s="66"/>
      <c r="BQW93" s="66"/>
      <c r="BQX93" s="66"/>
      <c r="BQY93" s="66"/>
      <c r="BQZ93" s="66"/>
      <c r="BRA93" s="66"/>
      <c r="BRB93" s="66"/>
      <c r="BRC93" s="66"/>
      <c r="BRD93" s="66"/>
      <c r="BRE93" s="66"/>
      <c r="BRF93" s="66"/>
      <c r="BRG93" s="66"/>
      <c r="BRI93" s="66"/>
      <c r="BRJ93" s="66"/>
      <c r="BRK93" s="66"/>
      <c r="BRL93" s="66"/>
      <c r="BRM93" s="66"/>
      <c r="BRN93" s="66"/>
      <c r="BRO93" s="66"/>
      <c r="BRP93" s="66"/>
      <c r="BRQ93" s="66"/>
      <c r="BRR93" s="66"/>
      <c r="BRS93" s="66"/>
      <c r="BRT93" s="66"/>
      <c r="BRU93" s="66"/>
      <c r="BRX93" s="66"/>
      <c r="BSA93" s="66"/>
      <c r="BSD93" s="66"/>
      <c r="BSG93" s="66"/>
      <c r="BSJ93" s="66"/>
      <c r="BSM93" s="66"/>
      <c r="BSV93" s="66"/>
      <c r="BSY93" s="66"/>
      <c r="BTB93" s="66"/>
      <c r="BTE93" s="66"/>
      <c r="BTN93" s="66"/>
      <c r="BTT93" s="66"/>
      <c r="BTW93" s="66"/>
      <c r="BTZ93" s="66"/>
      <c r="BUC93" s="66"/>
      <c r="BUI93" s="66"/>
      <c r="BUR93" s="66"/>
      <c r="BUT93" s="66"/>
      <c r="BUU93" s="66"/>
      <c r="BUW93" s="66"/>
      <c r="BUZ93" s="66"/>
      <c r="BVC93" s="66"/>
      <c r="BVF93" s="66"/>
      <c r="BVI93" s="66"/>
      <c r="BVL93" s="66"/>
      <c r="BVN93" s="66"/>
      <c r="BVP93" s="66"/>
      <c r="BVS93" s="66"/>
      <c r="BVV93" s="66"/>
      <c r="BVY93" s="66"/>
      <c r="BWB93" s="66"/>
      <c r="BWE93" s="66"/>
      <c r="BWH93" s="66"/>
      <c r="BWK93" s="66"/>
      <c r="BWM93" s="66"/>
      <c r="BWP93" s="66"/>
      <c r="BWV93" s="66"/>
      <c r="BXB93" s="66"/>
      <c r="BXE93" s="66"/>
      <c r="BXG93" s="66"/>
      <c r="BXI93" s="66"/>
      <c r="BXJ93" s="66"/>
      <c r="BXK93" s="66"/>
      <c r="BXL93" s="66"/>
      <c r="BXM93" s="66"/>
      <c r="BXN93" s="66"/>
      <c r="BYF93" s="66"/>
      <c r="BYG93" s="66"/>
      <c r="BYJ93" s="66"/>
      <c r="BYM93" s="66"/>
      <c r="BYO93" s="66"/>
      <c r="BYQ93" s="66"/>
      <c r="BYT93" s="66"/>
      <c r="BYW93" s="66"/>
      <c r="BYZ93" s="66"/>
      <c r="BZD93" s="66"/>
      <c r="BZG93" s="66"/>
      <c r="BZJ93" s="66"/>
      <c r="BZR93" s="66"/>
      <c r="CAD93" s="66"/>
      <c r="CAE93" s="66"/>
      <c r="CAF93" s="66"/>
      <c r="CAG93" s="66"/>
      <c r="CAH93" s="66"/>
      <c r="CAI93" s="66"/>
      <c r="CAJ93" s="66"/>
      <c r="CAK93" s="66"/>
      <c r="CAL93" s="66"/>
      <c r="CAM93" s="66"/>
      <c r="CAN93" s="66"/>
      <c r="CAO93" s="66"/>
      <c r="CAP93" s="66"/>
      <c r="CAQ93" s="66"/>
      <c r="CAR93" s="66"/>
      <c r="CAS93" s="66"/>
      <c r="CAT93" s="66"/>
      <c r="CAU93" s="66"/>
      <c r="CAV93" s="66"/>
      <c r="CAW93" s="66"/>
      <c r="CAX93" s="66"/>
      <c r="CAY93" s="66"/>
      <c r="CAZ93" s="66"/>
      <c r="CBA93" s="66"/>
      <c r="CBB93" s="66"/>
      <c r="CBC93" s="66"/>
      <c r="CBE93" s="66"/>
      <c r="CBF93" s="66"/>
      <c r="CBG93" s="66"/>
      <c r="CBH93" s="66"/>
      <c r="CBI93" s="66"/>
      <c r="CBJ93" s="66"/>
      <c r="CBK93" s="66"/>
      <c r="CBL93" s="66"/>
      <c r="CBM93" s="66"/>
      <c r="CBN93" s="66"/>
      <c r="CBO93" s="66"/>
      <c r="CBP93" s="66"/>
      <c r="CBQ93" s="66"/>
      <c r="CBT93" s="66"/>
      <c r="CBW93" s="66"/>
      <c r="CBZ93" s="66"/>
      <c r="CCC93" s="66"/>
      <c r="CCF93" s="66"/>
      <c r="CCI93" s="66"/>
      <c r="CCR93" s="66"/>
      <c r="CCU93" s="66"/>
      <c r="CCX93" s="66"/>
      <c r="CDA93" s="66"/>
      <c r="CDJ93" s="66"/>
      <c r="CDP93" s="66"/>
      <c r="CDS93" s="66"/>
      <c r="CDV93" s="66"/>
      <c r="CDY93" s="66"/>
      <c r="CEE93" s="66"/>
      <c r="CEN93" s="66"/>
      <c r="CEP93" s="66"/>
      <c r="CEQ93" s="66"/>
      <c r="CES93" s="66"/>
      <c r="CEV93" s="66"/>
      <c r="CEY93" s="66"/>
      <c r="CFB93" s="66"/>
      <c r="CFE93" s="66"/>
      <c r="CFH93" s="66"/>
      <c r="CFJ93" s="66"/>
      <c r="CFL93" s="66"/>
      <c r="CFO93" s="66"/>
      <c r="CFR93" s="66"/>
      <c r="CFU93" s="66"/>
      <c r="CFX93" s="66"/>
      <c r="CGA93" s="66"/>
      <c r="CGD93" s="66"/>
      <c r="CGG93" s="66"/>
      <c r="CGI93" s="66"/>
      <c r="CGL93" s="66"/>
      <c r="CGR93" s="66"/>
      <c r="CGX93" s="66"/>
      <c r="CHA93" s="66"/>
      <c r="CHC93" s="66"/>
      <c r="CHE93" s="66"/>
      <c r="CHF93" s="66"/>
      <c r="CHG93" s="66"/>
      <c r="CHH93" s="66"/>
      <c r="CHI93" s="66"/>
      <c r="CHJ93" s="66"/>
      <c r="CIB93" s="66"/>
      <c r="CIC93" s="66"/>
      <c r="CIF93" s="66"/>
      <c r="CII93" s="66"/>
      <c r="CIK93" s="66"/>
      <c r="CIM93" s="66"/>
      <c r="CIP93" s="66"/>
      <c r="CIS93" s="66"/>
      <c r="CIV93" s="66"/>
      <c r="CIZ93" s="66"/>
      <c r="CJC93" s="66"/>
      <c r="CJF93" s="66"/>
      <c r="CJN93" s="66"/>
      <c r="CJZ93" s="66"/>
      <c r="CKA93" s="66"/>
      <c r="CKB93" s="66"/>
      <c r="CKC93" s="66"/>
      <c r="CKD93" s="66"/>
      <c r="CKE93" s="66"/>
      <c r="CKF93" s="66"/>
      <c r="CKG93" s="66"/>
      <c r="CKH93" s="66"/>
      <c r="CKI93" s="66"/>
      <c r="CKJ93" s="66"/>
      <c r="CKK93" s="66"/>
      <c r="CKL93" s="66"/>
      <c r="CKM93" s="66"/>
      <c r="CKN93" s="66"/>
      <c r="CKO93" s="66"/>
      <c r="CKP93" s="66"/>
      <c r="CKQ93" s="66"/>
      <c r="CKR93" s="66"/>
      <c r="CKS93" s="66"/>
      <c r="CKT93" s="66"/>
      <c r="CKU93" s="66"/>
      <c r="CKV93" s="66"/>
      <c r="CKW93" s="66"/>
      <c r="CKX93" s="66"/>
      <c r="CKY93" s="66"/>
      <c r="CLA93" s="66"/>
      <c r="CLB93" s="66"/>
      <c r="CLC93" s="66"/>
      <c r="CLD93" s="66"/>
      <c r="CLE93" s="66"/>
      <c r="CLF93" s="66"/>
      <c r="CLG93" s="66"/>
      <c r="CLH93" s="66"/>
      <c r="CLI93" s="66"/>
      <c r="CLJ93" s="66"/>
      <c r="CLK93" s="66"/>
      <c r="CLL93" s="66"/>
      <c r="CLM93" s="66"/>
      <c r="CLP93" s="66"/>
      <c r="CLS93" s="66"/>
      <c r="CLV93" s="66"/>
      <c r="CLY93" s="66"/>
      <c r="CMB93" s="66"/>
      <c r="CME93" s="66"/>
      <c r="CMN93" s="66"/>
      <c r="CMQ93" s="66"/>
      <c r="CMT93" s="66"/>
      <c r="CMW93" s="66"/>
      <c r="CNF93" s="66"/>
      <c r="CNL93" s="66"/>
      <c r="CNO93" s="66"/>
      <c r="CNR93" s="66"/>
      <c r="CNU93" s="66"/>
      <c r="COA93" s="66"/>
      <c r="COJ93" s="66"/>
      <c r="COL93" s="66"/>
      <c r="COM93" s="66"/>
      <c r="COO93" s="66"/>
      <c r="COR93" s="66"/>
      <c r="COU93" s="66"/>
      <c r="COX93" s="66"/>
      <c r="CPA93" s="66"/>
      <c r="CPD93" s="66"/>
      <c r="CPF93" s="66"/>
      <c r="CPH93" s="66"/>
      <c r="CPK93" s="66"/>
      <c r="CPN93" s="66"/>
      <c r="CPQ93" s="66"/>
      <c r="CPT93" s="66"/>
      <c r="CPW93" s="66"/>
      <c r="CPZ93" s="66"/>
      <c r="CQC93" s="66"/>
      <c r="CQE93" s="66"/>
      <c r="CQH93" s="66"/>
      <c r="CQN93" s="66"/>
      <c r="CQT93" s="66"/>
      <c r="CQW93" s="66"/>
      <c r="CQY93" s="66"/>
      <c r="CRA93" s="66"/>
      <c r="CRB93" s="66"/>
      <c r="CRC93" s="66"/>
      <c r="CRD93" s="66"/>
      <c r="CRE93" s="66"/>
      <c r="CRF93" s="66"/>
      <c r="CRX93" s="66"/>
      <c r="CRY93" s="66"/>
      <c r="CSB93" s="66"/>
      <c r="CSE93" s="66"/>
      <c r="CSG93" s="66"/>
      <c r="CSI93" s="66"/>
      <c r="CSL93" s="66"/>
      <c r="CSO93" s="66"/>
      <c r="CSR93" s="66"/>
      <c r="CSV93" s="66"/>
      <c r="CSY93" s="66"/>
      <c r="CTB93" s="66"/>
      <c r="CTJ93" s="66"/>
      <c r="CTV93" s="66"/>
      <c r="CTW93" s="66"/>
      <c r="CTX93" s="66"/>
      <c r="CTY93" s="66"/>
      <c r="CTZ93" s="66"/>
      <c r="CUA93" s="66"/>
      <c r="CUB93" s="66"/>
      <c r="CUC93" s="66"/>
      <c r="CUD93" s="66"/>
      <c r="CUE93" s="66"/>
      <c r="CUF93" s="66"/>
      <c r="CUG93" s="66"/>
      <c r="CUH93" s="66"/>
      <c r="CUI93" s="66"/>
      <c r="CUJ93" s="66"/>
      <c r="CUK93" s="66"/>
      <c r="CUL93" s="66"/>
      <c r="CUM93" s="66"/>
      <c r="CUN93" s="66"/>
      <c r="CUO93" s="66"/>
      <c r="CUP93" s="66"/>
      <c r="CUQ93" s="66"/>
      <c r="CUR93" s="66"/>
      <c r="CUS93" s="66"/>
      <c r="CUT93" s="66"/>
      <c r="CUU93" s="66"/>
      <c r="CUW93" s="66"/>
      <c r="CUX93" s="66"/>
      <c r="CUY93" s="66"/>
      <c r="CUZ93" s="66"/>
      <c r="CVA93" s="66"/>
      <c r="CVB93" s="66"/>
      <c r="CVC93" s="66"/>
      <c r="CVD93" s="66"/>
      <c r="CVE93" s="66"/>
      <c r="CVF93" s="66"/>
      <c r="CVG93" s="66"/>
      <c r="CVH93" s="66"/>
      <c r="CVI93" s="66"/>
      <c r="CVL93" s="66"/>
      <c r="CVO93" s="66"/>
      <c r="CVR93" s="66"/>
      <c r="CVU93" s="66"/>
      <c r="CVX93" s="66"/>
      <c r="CWA93" s="66"/>
      <c r="CWJ93" s="66"/>
      <c r="CWM93" s="66"/>
      <c r="CWP93" s="66"/>
      <c r="CWS93" s="66"/>
      <c r="CXB93" s="66"/>
      <c r="CXH93" s="66"/>
      <c r="CXK93" s="66"/>
      <c r="CXN93" s="66"/>
      <c r="CXQ93" s="66"/>
      <c r="CXW93" s="66"/>
      <c r="CYF93" s="66"/>
      <c r="CYH93" s="66"/>
      <c r="CYI93" s="66"/>
      <c r="CYK93" s="66"/>
      <c r="CYN93" s="66"/>
      <c r="CYQ93" s="66"/>
      <c r="CYT93" s="66"/>
      <c r="CYW93" s="66"/>
      <c r="CYZ93" s="66"/>
      <c r="CZB93" s="66"/>
      <c r="CZD93" s="66"/>
      <c r="CZG93" s="66"/>
      <c r="CZJ93" s="66"/>
      <c r="CZM93" s="66"/>
      <c r="CZP93" s="66"/>
      <c r="CZS93" s="66"/>
      <c r="CZV93" s="66"/>
      <c r="CZY93" s="66"/>
      <c r="DAA93" s="66"/>
      <c r="DAD93" s="66"/>
      <c r="DAJ93" s="66"/>
      <c r="DAP93" s="66"/>
      <c r="DAS93" s="66"/>
      <c r="DAU93" s="66"/>
      <c r="DAW93" s="66"/>
      <c r="DAX93" s="66"/>
      <c r="DAY93" s="66"/>
      <c r="DAZ93" s="66"/>
      <c r="DBA93" s="66"/>
      <c r="DBB93" s="66"/>
      <c r="DBT93" s="66"/>
      <c r="DBU93" s="66"/>
      <c r="DBX93" s="66"/>
      <c r="DCA93" s="66"/>
      <c r="DCC93" s="66"/>
      <c r="DCE93" s="66"/>
      <c r="DCH93" s="66"/>
      <c r="DCK93" s="66"/>
      <c r="DCN93" s="66"/>
      <c r="DCR93" s="66"/>
      <c r="DCU93" s="66"/>
      <c r="DCX93" s="66"/>
      <c r="DDF93" s="66"/>
      <c r="DDR93" s="66"/>
      <c r="DDS93" s="66"/>
      <c r="DDT93" s="66"/>
      <c r="DDU93" s="66"/>
      <c r="DDV93" s="66"/>
      <c r="DDW93" s="66"/>
      <c r="DDX93" s="66"/>
      <c r="DDY93" s="66"/>
      <c r="DDZ93" s="66"/>
      <c r="DEA93" s="66"/>
      <c r="DEB93" s="66"/>
      <c r="DEC93" s="66"/>
      <c r="DED93" s="66"/>
      <c r="DEE93" s="66"/>
      <c r="DEF93" s="66"/>
      <c r="DEG93" s="66"/>
      <c r="DEH93" s="66"/>
      <c r="DEI93" s="66"/>
      <c r="DEJ93" s="66"/>
      <c r="DEK93" s="66"/>
      <c r="DEL93" s="66"/>
      <c r="DEM93" s="66"/>
      <c r="DEN93" s="66"/>
      <c r="DEO93" s="66"/>
      <c r="DEP93" s="66"/>
      <c r="DEQ93" s="66"/>
      <c r="DES93" s="66"/>
      <c r="DET93" s="66"/>
      <c r="DEU93" s="66"/>
      <c r="DEV93" s="66"/>
      <c r="DEW93" s="66"/>
      <c r="DEX93" s="66"/>
      <c r="DEY93" s="66"/>
      <c r="DEZ93" s="66"/>
      <c r="DFA93" s="66"/>
      <c r="DFB93" s="66"/>
      <c r="DFC93" s="66"/>
      <c r="DFD93" s="66"/>
      <c r="DFE93" s="66"/>
      <c r="DFH93" s="66"/>
      <c r="DFK93" s="66"/>
      <c r="DFN93" s="66"/>
      <c r="DFQ93" s="66"/>
      <c r="DFT93" s="66"/>
      <c r="DFW93" s="66"/>
      <c r="DGF93" s="66"/>
      <c r="DGI93" s="66"/>
      <c r="DGL93" s="66"/>
      <c r="DGO93" s="66"/>
      <c r="DGX93" s="66"/>
      <c r="DHD93" s="66"/>
      <c r="DHG93" s="66"/>
      <c r="DHJ93" s="66"/>
      <c r="DHM93" s="66"/>
      <c r="DHS93" s="66"/>
      <c r="DIB93" s="66"/>
      <c r="DID93" s="66"/>
      <c r="DIE93" s="66"/>
      <c r="DIG93" s="66"/>
      <c r="DIJ93" s="66"/>
      <c r="DIM93" s="66"/>
      <c r="DIP93" s="66"/>
      <c r="DIS93" s="66"/>
      <c r="DIV93" s="66"/>
      <c r="DIX93" s="66"/>
      <c r="DIZ93" s="66"/>
      <c r="DJC93" s="66"/>
      <c r="DJF93" s="66"/>
      <c r="DJI93" s="66"/>
      <c r="DJL93" s="66"/>
      <c r="DJO93" s="66"/>
      <c r="DJR93" s="66"/>
      <c r="DJU93" s="66"/>
      <c r="DJW93" s="66"/>
      <c r="DJZ93" s="66"/>
      <c r="DKF93" s="66"/>
      <c r="DKL93" s="66"/>
      <c r="DKO93" s="66"/>
      <c r="DKQ93" s="66"/>
      <c r="DKS93" s="66"/>
      <c r="DKT93" s="66"/>
      <c r="DKU93" s="66"/>
      <c r="DKV93" s="66"/>
      <c r="DKW93" s="66"/>
      <c r="DKX93" s="66"/>
      <c r="DLP93" s="66"/>
      <c r="DLQ93" s="66"/>
      <c r="DLT93" s="66"/>
      <c r="DLW93" s="66"/>
      <c r="DLY93" s="66"/>
      <c r="DMA93" s="66"/>
      <c r="DMD93" s="66"/>
      <c r="DMG93" s="66"/>
      <c r="DMJ93" s="66"/>
      <c r="DMN93" s="66"/>
      <c r="DMQ93" s="66"/>
      <c r="DMT93" s="66"/>
      <c r="DNB93" s="66"/>
      <c r="DNN93" s="66"/>
      <c r="DNO93" s="66"/>
      <c r="DNP93" s="66"/>
      <c r="DNQ93" s="66"/>
      <c r="DNR93" s="66"/>
      <c r="DNS93" s="66"/>
      <c r="DNT93" s="66"/>
      <c r="DNU93" s="66"/>
      <c r="DNV93" s="66"/>
      <c r="DNW93" s="66"/>
      <c r="DNX93" s="66"/>
      <c r="DNY93" s="66"/>
      <c r="DNZ93" s="66"/>
      <c r="DOA93" s="66"/>
      <c r="DOB93" s="66"/>
      <c r="DOC93" s="66"/>
      <c r="DOD93" s="66"/>
      <c r="DOE93" s="66"/>
      <c r="DOF93" s="66"/>
      <c r="DOG93" s="66"/>
      <c r="DOH93" s="66"/>
      <c r="DOI93" s="66"/>
      <c r="DOJ93" s="66"/>
      <c r="DOK93" s="66"/>
      <c r="DOL93" s="66"/>
      <c r="DOM93" s="66"/>
      <c r="DOO93" s="66"/>
      <c r="DOP93" s="66"/>
      <c r="DOQ93" s="66"/>
      <c r="DOR93" s="66"/>
      <c r="DOS93" s="66"/>
      <c r="DOT93" s="66"/>
      <c r="DOU93" s="66"/>
      <c r="DOV93" s="66"/>
      <c r="DOW93" s="66"/>
      <c r="DOX93" s="66"/>
      <c r="DOY93" s="66"/>
      <c r="DOZ93" s="66"/>
      <c r="DPA93" s="66"/>
      <c r="DPD93" s="66"/>
      <c r="DPG93" s="66"/>
      <c r="DPJ93" s="66"/>
      <c r="DPM93" s="66"/>
      <c r="DPP93" s="66"/>
      <c r="DPS93" s="66"/>
      <c r="DQB93" s="66"/>
      <c r="DQE93" s="66"/>
      <c r="DQH93" s="66"/>
      <c r="DQK93" s="66"/>
      <c r="DQT93" s="66"/>
      <c r="DQZ93" s="66"/>
      <c r="DRC93" s="66"/>
      <c r="DRF93" s="66"/>
      <c r="DRI93" s="66"/>
      <c r="DRO93" s="66"/>
      <c r="DRX93" s="66"/>
      <c r="DRZ93" s="66"/>
      <c r="DSA93" s="66"/>
      <c r="DSC93" s="66"/>
      <c r="DSF93" s="66"/>
      <c r="DSI93" s="66"/>
      <c r="DSL93" s="66"/>
      <c r="DSO93" s="66"/>
      <c r="DSR93" s="66"/>
      <c r="DST93" s="66"/>
      <c r="DSV93" s="66"/>
      <c r="DSY93" s="66"/>
      <c r="DTB93" s="66"/>
      <c r="DTE93" s="66"/>
      <c r="DTH93" s="66"/>
      <c r="DTK93" s="66"/>
      <c r="DTN93" s="66"/>
      <c r="DTQ93" s="66"/>
      <c r="DTS93" s="66"/>
      <c r="DTV93" s="66"/>
      <c r="DUB93" s="66"/>
      <c r="DUH93" s="66"/>
      <c r="DUK93" s="66"/>
      <c r="DUM93" s="66"/>
      <c r="DUO93" s="66"/>
      <c r="DUP93" s="66"/>
      <c r="DUQ93" s="66"/>
      <c r="DUR93" s="66"/>
      <c r="DUS93" s="66"/>
      <c r="DUT93" s="66"/>
      <c r="DVL93" s="66"/>
      <c r="DVM93" s="66"/>
      <c r="DVP93" s="66"/>
      <c r="DVS93" s="66"/>
      <c r="DVU93" s="66"/>
      <c r="DVW93" s="66"/>
      <c r="DVZ93" s="66"/>
      <c r="DWC93" s="66"/>
      <c r="DWF93" s="66"/>
      <c r="DWJ93" s="66"/>
      <c r="DWM93" s="66"/>
      <c r="DWP93" s="66"/>
      <c r="DWX93" s="66"/>
      <c r="DXJ93" s="66"/>
      <c r="DXK93" s="66"/>
      <c r="DXL93" s="66"/>
      <c r="DXM93" s="66"/>
      <c r="DXN93" s="66"/>
      <c r="DXO93" s="66"/>
      <c r="DXP93" s="66"/>
      <c r="DXQ93" s="66"/>
      <c r="DXR93" s="66"/>
      <c r="DXS93" s="66"/>
      <c r="DXT93" s="66"/>
      <c r="DXU93" s="66"/>
      <c r="DXV93" s="66"/>
      <c r="DXW93" s="66"/>
      <c r="DXX93" s="66"/>
      <c r="DXY93" s="66"/>
      <c r="DXZ93" s="66"/>
      <c r="DYA93" s="66"/>
      <c r="DYB93" s="66"/>
      <c r="DYC93" s="66"/>
      <c r="DYD93" s="66"/>
      <c r="DYE93" s="66"/>
      <c r="DYF93" s="66"/>
      <c r="DYG93" s="66"/>
      <c r="DYH93" s="66"/>
      <c r="DYI93" s="66"/>
      <c r="DYK93" s="66"/>
      <c r="DYL93" s="66"/>
      <c r="DYM93" s="66"/>
      <c r="DYN93" s="66"/>
      <c r="DYO93" s="66"/>
      <c r="DYP93" s="66"/>
      <c r="DYQ93" s="66"/>
      <c r="DYR93" s="66"/>
      <c r="DYS93" s="66"/>
      <c r="DYT93" s="66"/>
      <c r="DYU93" s="66"/>
      <c r="DYV93" s="66"/>
      <c r="DYW93" s="66"/>
      <c r="DYZ93" s="66"/>
      <c r="DZC93" s="66"/>
      <c r="DZF93" s="66"/>
      <c r="DZI93" s="66"/>
      <c r="DZL93" s="66"/>
      <c r="DZO93" s="66"/>
      <c r="DZX93" s="66"/>
      <c r="EAA93" s="66"/>
      <c r="EAD93" s="66"/>
      <c r="EAG93" s="66"/>
      <c r="EAP93" s="66"/>
      <c r="EAV93" s="66"/>
      <c r="EAY93" s="66"/>
      <c r="EBB93" s="66"/>
      <c r="EBE93" s="66"/>
      <c r="EBK93" s="66"/>
      <c r="EBT93" s="66"/>
      <c r="EBV93" s="66"/>
      <c r="EBW93" s="66"/>
      <c r="EBY93" s="66"/>
      <c r="ECB93" s="66"/>
      <c r="ECE93" s="66"/>
      <c r="ECH93" s="66"/>
      <c r="ECK93" s="66"/>
      <c r="ECN93" s="66"/>
      <c r="ECP93" s="66"/>
      <c r="ECR93" s="66"/>
      <c r="ECU93" s="66"/>
      <c r="ECX93" s="66"/>
      <c r="EDA93" s="66"/>
      <c r="EDD93" s="66"/>
      <c r="EDG93" s="66"/>
      <c r="EDJ93" s="66"/>
      <c r="EDM93" s="66"/>
      <c r="EDO93" s="66"/>
      <c r="EDR93" s="66"/>
      <c r="EDX93" s="66"/>
      <c r="EED93" s="66"/>
      <c r="EEG93" s="66"/>
      <c r="EEI93" s="66"/>
      <c r="EEK93" s="66"/>
      <c r="EEL93" s="66"/>
      <c r="EEM93" s="66"/>
      <c r="EEN93" s="66"/>
      <c r="EEO93" s="66"/>
      <c r="EEP93" s="66"/>
      <c r="EFH93" s="66"/>
      <c r="EFI93" s="66"/>
      <c r="EFL93" s="66"/>
      <c r="EFO93" s="66"/>
      <c r="EFQ93" s="66"/>
      <c r="EFS93" s="66"/>
      <c r="EFV93" s="66"/>
      <c r="EFY93" s="66"/>
      <c r="EGB93" s="66"/>
      <c r="EGF93" s="66"/>
      <c r="EGI93" s="66"/>
      <c r="EGL93" s="66"/>
      <c r="EGT93" s="66"/>
      <c r="EHF93" s="66"/>
      <c r="EHG93" s="66"/>
      <c r="EHH93" s="66"/>
      <c r="EHI93" s="66"/>
      <c r="EHJ93" s="66"/>
      <c r="EHK93" s="66"/>
      <c r="EHL93" s="66"/>
      <c r="EHM93" s="66"/>
      <c r="EHN93" s="66"/>
      <c r="EHO93" s="66"/>
      <c r="EHP93" s="66"/>
      <c r="EHQ93" s="66"/>
      <c r="EHR93" s="66"/>
      <c r="EHS93" s="66"/>
      <c r="EHT93" s="66"/>
      <c r="EHU93" s="66"/>
      <c r="EHV93" s="66"/>
      <c r="EHW93" s="66"/>
      <c r="EHX93" s="66"/>
      <c r="EHY93" s="66"/>
      <c r="EHZ93" s="66"/>
      <c r="EIA93" s="66"/>
      <c r="EIB93" s="66"/>
      <c r="EIC93" s="66"/>
      <c r="EID93" s="66"/>
      <c r="EIE93" s="66"/>
      <c r="EIG93" s="66"/>
      <c r="EIH93" s="66"/>
      <c r="EII93" s="66"/>
      <c r="EIJ93" s="66"/>
      <c r="EIK93" s="66"/>
      <c r="EIL93" s="66"/>
      <c r="EIM93" s="66"/>
      <c r="EIN93" s="66"/>
      <c r="EIO93" s="66"/>
      <c r="EIP93" s="66"/>
      <c r="EIQ93" s="66"/>
      <c r="EIR93" s="66"/>
      <c r="EIS93" s="66"/>
      <c r="EIV93" s="66"/>
      <c r="EIY93" s="66"/>
      <c r="EJB93" s="66"/>
      <c r="EJE93" s="66"/>
      <c r="EJH93" s="66"/>
      <c r="EJK93" s="66"/>
      <c r="EJT93" s="66"/>
      <c r="EJW93" s="66"/>
      <c r="EJZ93" s="66"/>
      <c r="EKC93" s="66"/>
      <c r="EKL93" s="66"/>
      <c r="EKR93" s="66"/>
      <c r="EKU93" s="66"/>
      <c r="EKX93" s="66"/>
      <c r="ELA93" s="66"/>
      <c r="ELG93" s="66"/>
      <c r="ELP93" s="66"/>
      <c r="ELR93" s="66"/>
      <c r="ELS93" s="66"/>
      <c r="ELU93" s="66"/>
      <c r="ELX93" s="66"/>
      <c r="EMA93" s="66"/>
      <c r="EMD93" s="66"/>
      <c r="EMG93" s="66"/>
      <c r="EMJ93" s="66"/>
      <c r="EML93" s="66"/>
      <c r="EMN93" s="66"/>
      <c r="EMQ93" s="66"/>
      <c r="EMT93" s="66"/>
      <c r="EMW93" s="66"/>
      <c r="EMZ93" s="66"/>
      <c r="ENC93" s="66"/>
      <c r="ENF93" s="66"/>
      <c r="ENI93" s="66"/>
      <c r="ENK93" s="66"/>
      <c r="ENN93" s="66"/>
      <c r="ENT93" s="66"/>
      <c r="ENZ93" s="66"/>
      <c r="EOC93" s="66"/>
      <c r="EOE93" s="66"/>
      <c r="EOG93" s="66"/>
      <c r="EOH93" s="66"/>
      <c r="EOI93" s="66"/>
      <c r="EOJ93" s="66"/>
      <c r="EOK93" s="66"/>
      <c r="EOL93" s="66"/>
      <c r="EPD93" s="66"/>
      <c r="EPE93" s="66"/>
      <c r="EPH93" s="66"/>
      <c r="EPK93" s="66"/>
      <c r="EPM93" s="66"/>
      <c r="EPO93" s="66"/>
      <c r="EPR93" s="66"/>
      <c r="EPU93" s="66"/>
      <c r="EPX93" s="66"/>
      <c r="EQB93" s="66"/>
      <c r="EQE93" s="66"/>
      <c r="EQH93" s="66"/>
      <c r="EQP93" s="66"/>
      <c r="ERB93" s="66"/>
      <c r="ERC93" s="66"/>
      <c r="ERD93" s="66"/>
      <c r="ERE93" s="66"/>
      <c r="ERF93" s="66"/>
      <c r="ERG93" s="66"/>
      <c r="ERH93" s="66"/>
      <c r="ERI93" s="66"/>
      <c r="ERJ93" s="66"/>
      <c r="ERK93" s="66"/>
      <c r="ERL93" s="66"/>
      <c r="ERM93" s="66"/>
      <c r="ERN93" s="66"/>
      <c r="ERO93" s="66"/>
      <c r="ERP93" s="66"/>
      <c r="ERQ93" s="66"/>
      <c r="ERR93" s="66"/>
      <c r="ERS93" s="66"/>
      <c r="ERT93" s="66"/>
      <c r="ERU93" s="66"/>
      <c r="ERV93" s="66"/>
      <c r="ERW93" s="66"/>
      <c r="ERX93" s="66"/>
      <c r="ERY93" s="66"/>
      <c r="ERZ93" s="66"/>
      <c r="ESA93" s="66"/>
      <c r="ESC93" s="66"/>
      <c r="ESD93" s="66"/>
      <c r="ESE93" s="66"/>
      <c r="ESF93" s="66"/>
      <c r="ESG93" s="66"/>
      <c r="ESH93" s="66"/>
      <c r="ESI93" s="66"/>
      <c r="ESJ93" s="66"/>
      <c r="ESK93" s="66"/>
      <c r="ESL93" s="66"/>
      <c r="ESM93" s="66"/>
      <c r="ESN93" s="66"/>
      <c r="ESO93" s="66"/>
      <c r="ESR93" s="66"/>
      <c r="ESU93" s="66"/>
      <c r="ESX93" s="66"/>
      <c r="ETA93" s="66"/>
      <c r="ETD93" s="66"/>
      <c r="ETG93" s="66"/>
      <c r="ETP93" s="66"/>
      <c r="ETS93" s="66"/>
      <c r="ETV93" s="66"/>
      <c r="ETY93" s="66"/>
      <c r="EUH93" s="66"/>
      <c r="EUN93" s="66"/>
      <c r="EUQ93" s="66"/>
      <c r="EUT93" s="66"/>
      <c r="EUW93" s="66"/>
      <c r="EVC93" s="66"/>
      <c r="EVL93" s="66"/>
      <c r="EVN93" s="66"/>
      <c r="EVO93" s="66"/>
      <c r="EVQ93" s="66"/>
      <c r="EVT93" s="66"/>
      <c r="EVW93" s="66"/>
      <c r="EVZ93" s="66"/>
      <c r="EWC93" s="66"/>
      <c r="EWF93" s="66"/>
      <c r="EWH93" s="66"/>
      <c r="EWJ93" s="66"/>
      <c r="EWM93" s="66"/>
      <c r="EWP93" s="66"/>
      <c r="EWS93" s="66"/>
      <c r="EWV93" s="66"/>
      <c r="EWY93" s="66"/>
      <c r="EXB93" s="66"/>
      <c r="EXE93" s="66"/>
      <c r="EXG93" s="66"/>
      <c r="EXJ93" s="66"/>
      <c r="EXP93" s="66"/>
      <c r="EXV93" s="66"/>
      <c r="EXY93" s="66"/>
      <c r="EYA93" s="66"/>
      <c r="EYC93" s="66"/>
      <c r="EYD93" s="66"/>
      <c r="EYE93" s="66"/>
      <c r="EYF93" s="66"/>
      <c r="EYG93" s="66"/>
      <c r="EYH93" s="66"/>
      <c r="EYZ93" s="66"/>
      <c r="EZA93" s="66"/>
      <c r="EZD93" s="66"/>
      <c r="EZG93" s="66"/>
      <c r="EZI93" s="66"/>
      <c r="EZK93" s="66"/>
      <c r="EZN93" s="66"/>
      <c r="EZQ93" s="66"/>
      <c r="EZT93" s="66"/>
      <c r="EZX93" s="66"/>
      <c r="FAA93" s="66"/>
      <c r="FAD93" s="66"/>
      <c r="FAL93" s="66"/>
      <c r="FAX93" s="66"/>
      <c r="FAY93" s="66"/>
      <c r="FAZ93" s="66"/>
      <c r="FBA93" s="66"/>
      <c r="FBB93" s="66"/>
      <c r="FBC93" s="66"/>
      <c r="FBD93" s="66"/>
      <c r="FBE93" s="66"/>
      <c r="FBF93" s="66"/>
      <c r="FBG93" s="66"/>
      <c r="FBH93" s="66"/>
      <c r="FBI93" s="66"/>
      <c r="FBJ93" s="66"/>
      <c r="FBK93" s="66"/>
      <c r="FBL93" s="66"/>
      <c r="FBM93" s="66"/>
      <c r="FBN93" s="66"/>
      <c r="FBO93" s="66"/>
      <c r="FBP93" s="66"/>
      <c r="FBQ93" s="66"/>
      <c r="FBR93" s="66"/>
      <c r="FBS93" s="66"/>
      <c r="FBT93" s="66"/>
      <c r="FBU93" s="66"/>
      <c r="FBV93" s="66"/>
      <c r="FBW93" s="66"/>
      <c r="FBY93" s="66"/>
      <c r="FBZ93" s="66"/>
      <c r="FCA93" s="66"/>
      <c r="FCB93" s="66"/>
      <c r="FCC93" s="66"/>
      <c r="FCD93" s="66"/>
      <c r="FCE93" s="66"/>
      <c r="FCF93" s="66"/>
      <c r="FCG93" s="66"/>
      <c r="FCH93" s="66"/>
      <c r="FCI93" s="66"/>
      <c r="FCJ93" s="66"/>
      <c r="FCK93" s="66"/>
      <c r="FCN93" s="66"/>
      <c r="FCQ93" s="66"/>
      <c r="FCT93" s="66"/>
      <c r="FCW93" s="66"/>
      <c r="FCZ93" s="66"/>
      <c r="FDC93" s="66"/>
      <c r="FDL93" s="66"/>
      <c r="FDO93" s="66"/>
      <c r="FDR93" s="66"/>
      <c r="FDU93" s="66"/>
      <c r="FED93" s="66"/>
      <c r="FEJ93" s="66"/>
      <c r="FEM93" s="66"/>
      <c r="FEP93" s="66"/>
      <c r="FES93" s="66"/>
      <c r="FEY93" s="66"/>
      <c r="FFH93" s="66"/>
      <c r="FFJ93" s="66"/>
      <c r="FFK93" s="66"/>
      <c r="FFM93" s="66"/>
      <c r="FFP93" s="66"/>
      <c r="FFS93" s="66"/>
      <c r="FFV93" s="66"/>
      <c r="FFY93" s="66"/>
      <c r="FGB93" s="66"/>
      <c r="FGD93" s="66"/>
      <c r="FGF93" s="66"/>
      <c r="FGI93" s="66"/>
      <c r="FGL93" s="66"/>
      <c r="FGO93" s="66"/>
      <c r="FGR93" s="66"/>
      <c r="FGU93" s="66"/>
      <c r="FGX93" s="66"/>
      <c r="FHA93" s="66"/>
      <c r="FHC93" s="66"/>
      <c r="FHF93" s="66"/>
      <c r="FHL93" s="66"/>
      <c r="FHR93" s="66"/>
      <c r="FHU93" s="66"/>
      <c r="FHW93" s="66"/>
      <c r="FHY93" s="66"/>
      <c r="FHZ93" s="66"/>
      <c r="FIA93" s="66"/>
      <c r="FIB93" s="66"/>
      <c r="FIC93" s="66"/>
      <c r="FID93" s="66"/>
      <c r="FIV93" s="66"/>
      <c r="FIW93" s="66"/>
      <c r="FIZ93" s="66"/>
      <c r="FJC93" s="66"/>
      <c r="FJE93" s="66"/>
      <c r="FJG93" s="66"/>
      <c r="FJJ93" s="66"/>
      <c r="FJM93" s="66"/>
      <c r="FJP93" s="66"/>
      <c r="FJT93" s="66"/>
      <c r="FJW93" s="66"/>
      <c r="FJZ93" s="66"/>
      <c r="FKH93" s="66"/>
      <c r="FKT93" s="66"/>
      <c r="FKU93" s="66"/>
      <c r="FKV93" s="66"/>
      <c r="FKW93" s="66"/>
      <c r="FKX93" s="66"/>
      <c r="FKY93" s="66"/>
      <c r="FKZ93" s="66"/>
      <c r="FLA93" s="66"/>
      <c r="FLB93" s="66"/>
      <c r="FLC93" s="66"/>
      <c r="FLD93" s="66"/>
      <c r="FLE93" s="66"/>
      <c r="FLF93" s="66"/>
      <c r="FLG93" s="66"/>
      <c r="FLH93" s="66"/>
      <c r="FLI93" s="66"/>
      <c r="FLJ93" s="66"/>
      <c r="FLK93" s="66"/>
      <c r="FLL93" s="66"/>
      <c r="FLM93" s="66"/>
      <c r="FLN93" s="66"/>
      <c r="FLO93" s="66"/>
      <c r="FLP93" s="66"/>
      <c r="FLQ93" s="66"/>
      <c r="FLR93" s="66"/>
      <c r="FLS93" s="66"/>
      <c r="FLU93" s="66"/>
      <c r="FLV93" s="66"/>
      <c r="FLW93" s="66"/>
      <c r="FLX93" s="66"/>
      <c r="FLY93" s="66"/>
      <c r="FLZ93" s="66"/>
      <c r="FMA93" s="66"/>
      <c r="FMB93" s="66"/>
      <c r="FMC93" s="66"/>
      <c r="FMD93" s="66"/>
      <c r="FME93" s="66"/>
      <c r="FMF93" s="66"/>
      <c r="FMG93" s="66"/>
      <c r="FMJ93" s="66"/>
      <c r="FMM93" s="66"/>
      <c r="FMP93" s="66"/>
      <c r="FMS93" s="66"/>
      <c r="FMV93" s="66"/>
      <c r="FMY93" s="66"/>
      <c r="FNH93" s="66"/>
      <c r="FNK93" s="66"/>
      <c r="FNN93" s="66"/>
      <c r="FNQ93" s="66"/>
      <c r="FNZ93" s="66"/>
      <c r="FOF93" s="66"/>
      <c r="FOI93" s="66"/>
      <c r="FOL93" s="66"/>
      <c r="FOO93" s="66"/>
      <c r="FOU93" s="66"/>
      <c r="FPD93" s="66"/>
      <c r="FPF93" s="66"/>
      <c r="FPG93" s="66"/>
      <c r="FPI93" s="66"/>
      <c r="FPL93" s="66"/>
      <c r="FPO93" s="66"/>
      <c r="FPR93" s="66"/>
      <c r="FPU93" s="66"/>
      <c r="FPX93" s="66"/>
      <c r="FPZ93" s="66"/>
      <c r="FQB93" s="66"/>
      <c r="FQE93" s="66"/>
      <c r="FQH93" s="66"/>
      <c r="FQK93" s="66"/>
      <c r="FQN93" s="66"/>
      <c r="FQQ93" s="66"/>
      <c r="FQT93" s="66"/>
      <c r="FQW93" s="66"/>
      <c r="FQY93" s="66"/>
      <c r="FRB93" s="66"/>
      <c r="FRH93" s="66"/>
      <c r="FRN93" s="66"/>
      <c r="FRQ93" s="66"/>
      <c r="FRS93" s="66"/>
      <c r="FRU93" s="66"/>
      <c r="FRV93" s="66"/>
      <c r="FRW93" s="66"/>
      <c r="FRX93" s="66"/>
      <c r="FRY93" s="66"/>
      <c r="FRZ93" s="66"/>
      <c r="FSR93" s="66"/>
      <c r="FSS93" s="66"/>
      <c r="FSV93" s="66"/>
      <c r="FSY93" s="66"/>
      <c r="FTA93" s="66"/>
      <c r="FTC93" s="66"/>
      <c r="FTF93" s="66"/>
      <c r="FTI93" s="66"/>
      <c r="FTL93" s="66"/>
      <c r="FTP93" s="66"/>
      <c r="FTS93" s="66"/>
      <c r="FTV93" s="66"/>
      <c r="FUD93" s="66"/>
      <c r="FUP93" s="66"/>
      <c r="FUQ93" s="66"/>
      <c r="FUR93" s="66"/>
      <c r="FUS93" s="66"/>
      <c r="FUT93" s="66"/>
      <c r="FUU93" s="66"/>
      <c r="FUV93" s="66"/>
      <c r="FUW93" s="66"/>
      <c r="FUX93" s="66"/>
      <c r="FUY93" s="66"/>
      <c r="FUZ93" s="66"/>
      <c r="FVA93" s="66"/>
      <c r="FVB93" s="66"/>
      <c r="FVC93" s="66"/>
      <c r="FVD93" s="66"/>
      <c r="FVE93" s="66"/>
      <c r="FVF93" s="66"/>
      <c r="FVG93" s="66"/>
      <c r="FVH93" s="66"/>
      <c r="FVI93" s="66"/>
      <c r="FVJ93" s="66"/>
      <c r="FVK93" s="66"/>
      <c r="FVL93" s="66"/>
      <c r="FVM93" s="66"/>
      <c r="FVN93" s="66"/>
      <c r="FVO93" s="66"/>
      <c r="FVQ93" s="66"/>
      <c r="FVR93" s="66"/>
      <c r="FVS93" s="66"/>
      <c r="FVT93" s="66"/>
      <c r="FVU93" s="66"/>
      <c r="FVV93" s="66"/>
      <c r="FVW93" s="66"/>
      <c r="FVX93" s="66"/>
      <c r="FVY93" s="66"/>
      <c r="FVZ93" s="66"/>
      <c r="FWA93" s="66"/>
      <c r="FWB93" s="66"/>
      <c r="FWC93" s="66"/>
      <c r="FWF93" s="66"/>
      <c r="FWI93" s="66"/>
      <c r="FWL93" s="66"/>
      <c r="FWO93" s="66"/>
      <c r="FWR93" s="66"/>
      <c r="FWU93" s="66"/>
      <c r="FXD93" s="66"/>
      <c r="FXG93" s="66"/>
      <c r="FXJ93" s="66"/>
      <c r="FXM93" s="66"/>
      <c r="FXV93" s="66"/>
      <c r="FYB93" s="66"/>
      <c r="FYE93" s="66"/>
      <c r="FYH93" s="66"/>
      <c r="FYK93" s="66"/>
      <c r="FYQ93" s="66"/>
      <c r="FYZ93" s="66"/>
      <c r="FZB93" s="66"/>
      <c r="FZC93" s="66"/>
      <c r="FZE93" s="66"/>
      <c r="FZH93" s="66"/>
      <c r="FZK93" s="66"/>
      <c r="FZN93" s="66"/>
      <c r="FZQ93" s="66"/>
      <c r="FZT93" s="66"/>
      <c r="FZV93" s="66"/>
      <c r="FZX93" s="66"/>
      <c r="GAA93" s="66"/>
      <c r="GAD93" s="66"/>
      <c r="GAG93" s="66"/>
      <c r="GAJ93" s="66"/>
      <c r="GAM93" s="66"/>
      <c r="GAP93" s="66"/>
      <c r="GAS93" s="66"/>
      <c r="GAU93" s="66"/>
      <c r="GAX93" s="66"/>
      <c r="GBD93" s="66"/>
      <c r="GBJ93" s="66"/>
      <c r="GBM93" s="66"/>
      <c r="GBO93" s="66"/>
      <c r="GBQ93" s="66"/>
      <c r="GBR93" s="66"/>
      <c r="GBS93" s="66"/>
      <c r="GBT93" s="66"/>
      <c r="GBU93" s="66"/>
      <c r="GBV93" s="66"/>
      <c r="GCN93" s="66"/>
      <c r="GCO93" s="66"/>
      <c r="GCR93" s="66"/>
      <c r="GCU93" s="66"/>
      <c r="GCW93" s="66"/>
      <c r="GCY93" s="66"/>
      <c r="GDB93" s="66"/>
      <c r="GDE93" s="66"/>
      <c r="GDH93" s="66"/>
      <c r="GDL93" s="66"/>
      <c r="GDO93" s="66"/>
      <c r="GDR93" s="66"/>
      <c r="GDZ93" s="66"/>
      <c r="GEL93" s="66"/>
      <c r="GEM93" s="66"/>
      <c r="GEN93" s="66"/>
      <c r="GEO93" s="66"/>
      <c r="GEP93" s="66"/>
      <c r="GEQ93" s="66"/>
      <c r="GER93" s="66"/>
      <c r="GES93" s="66"/>
      <c r="GET93" s="66"/>
      <c r="GEU93" s="66"/>
      <c r="GEV93" s="66"/>
      <c r="GEW93" s="66"/>
      <c r="GEX93" s="66"/>
      <c r="GEY93" s="66"/>
      <c r="GEZ93" s="66"/>
      <c r="GFA93" s="66"/>
      <c r="GFB93" s="66"/>
      <c r="GFC93" s="66"/>
      <c r="GFD93" s="66"/>
      <c r="GFE93" s="66"/>
      <c r="GFF93" s="66"/>
      <c r="GFG93" s="66"/>
      <c r="GFH93" s="66"/>
      <c r="GFI93" s="66"/>
      <c r="GFJ93" s="66"/>
      <c r="GFK93" s="66"/>
      <c r="GFM93" s="66"/>
      <c r="GFN93" s="66"/>
      <c r="GFO93" s="66"/>
      <c r="GFP93" s="66"/>
      <c r="GFQ93" s="66"/>
      <c r="GFR93" s="66"/>
      <c r="GFS93" s="66"/>
      <c r="GFT93" s="66"/>
      <c r="GFU93" s="66"/>
      <c r="GFV93" s="66"/>
      <c r="GFW93" s="66"/>
      <c r="GFX93" s="66"/>
      <c r="GFY93" s="66"/>
      <c r="GGB93" s="66"/>
      <c r="GGE93" s="66"/>
      <c r="GGH93" s="66"/>
      <c r="GGK93" s="66"/>
      <c r="GGN93" s="66"/>
      <c r="GGQ93" s="66"/>
      <c r="GGZ93" s="66"/>
      <c r="GHC93" s="66"/>
      <c r="GHF93" s="66"/>
      <c r="GHI93" s="66"/>
      <c r="GHR93" s="66"/>
      <c r="GHX93" s="66"/>
      <c r="GIA93" s="66"/>
      <c r="GID93" s="66"/>
      <c r="GIG93" s="66"/>
      <c r="GIM93" s="66"/>
      <c r="GIV93" s="66"/>
      <c r="GIX93" s="66"/>
      <c r="GIY93" s="66"/>
      <c r="GJA93" s="66"/>
      <c r="GJD93" s="66"/>
      <c r="GJG93" s="66"/>
      <c r="GJJ93" s="66"/>
      <c r="GJM93" s="66"/>
      <c r="GJP93" s="66"/>
      <c r="GJR93" s="66"/>
      <c r="GJT93" s="66"/>
      <c r="GJW93" s="66"/>
      <c r="GJZ93" s="66"/>
      <c r="GKC93" s="66"/>
      <c r="GKF93" s="66"/>
      <c r="GKI93" s="66"/>
      <c r="GKL93" s="66"/>
      <c r="GKO93" s="66"/>
      <c r="GKQ93" s="66"/>
      <c r="GKT93" s="66"/>
      <c r="GKZ93" s="66"/>
      <c r="GLF93" s="66"/>
      <c r="GLI93" s="66"/>
      <c r="GLK93" s="66"/>
      <c r="GLM93" s="66"/>
      <c r="GLN93" s="66"/>
      <c r="GLO93" s="66"/>
      <c r="GLP93" s="66"/>
      <c r="GLQ93" s="66"/>
      <c r="GLR93" s="66"/>
      <c r="GMJ93" s="66"/>
      <c r="GMK93" s="66"/>
      <c r="GMN93" s="66"/>
      <c r="GMQ93" s="66"/>
      <c r="GMS93" s="66"/>
      <c r="GMU93" s="66"/>
      <c r="GMX93" s="66"/>
      <c r="GNA93" s="66"/>
      <c r="GND93" s="66"/>
      <c r="GNH93" s="66"/>
      <c r="GNK93" s="66"/>
      <c r="GNN93" s="66"/>
      <c r="GNV93" s="66"/>
      <c r="GOH93" s="66"/>
      <c r="GOI93" s="66"/>
      <c r="GOJ93" s="66"/>
      <c r="GOK93" s="66"/>
      <c r="GOL93" s="66"/>
      <c r="GOM93" s="66"/>
      <c r="GON93" s="66"/>
      <c r="GOO93" s="66"/>
      <c r="GOP93" s="66"/>
      <c r="GOQ93" s="66"/>
      <c r="GOR93" s="66"/>
      <c r="GOS93" s="66"/>
      <c r="GOT93" s="66"/>
      <c r="GOU93" s="66"/>
      <c r="GOV93" s="66"/>
      <c r="GOW93" s="66"/>
      <c r="GOX93" s="66"/>
      <c r="GOY93" s="66"/>
      <c r="GOZ93" s="66"/>
      <c r="GPA93" s="66"/>
      <c r="GPB93" s="66"/>
      <c r="GPC93" s="66"/>
      <c r="GPD93" s="66"/>
      <c r="GPE93" s="66"/>
      <c r="GPF93" s="66"/>
      <c r="GPG93" s="66"/>
      <c r="GPI93" s="66"/>
      <c r="GPJ93" s="66"/>
      <c r="GPK93" s="66"/>
      <c r="GPL93" s="66"/>
      <c r="GPM93" s="66"/>
      <c r="GPN93" s="66"/>
      <c r="GPO93" s="66"/>
      <c r="GPP93" s="66"/>
      <c r="GPQ93" s="66"/>
      <c r="GPR93" s="66"/>
      <c r="GPS93" s="66"/>
      <c r="GPT93" s="66"/>
      <c r="GPU93" s="66"/>
      <c r="GPX93" s="66"/>
      <c r="GQA93" s="66"/>
      <c r="GQD93" s="66"/>
      <c r="GQG93" s="66"/>
      <c r="GQJ93" s="66"/>
      <c r="GQM93" s="66"/>
      <c r="GQV93" s="66"/>
      <c r="GQY93" s="66"/>
      <c r="GRB93" s="66"/>
      <c r="GRE93" s="66"/>
      <c r="GRN93" s="66"/>
      <c r="GRT93" s="66"/>
      <c r="GRW93" s="66"/>
      <c r="GRZ93" s="66"/>
      <c r="GSC93" s="66"/>
      <c r="GSI93" s="66"/>
      <c r="GSR93" s="66"/>
      <c r="GST93" s="66"/>
      <c r="GSU93" s="66"/>
      <c r="GSW93" s="66"/>
      <c r="GSZ93" s="66"/>
      <c r="GTC93" s="66"/>
      <c r="GTF93" s="66"/>
      <c r="GTI93" s="66"/>
      <c r="GTL93" s="66"/>
      <c r="GTN93" s="66"/>
      <c r="GTP93" s="66"/>
      <c r="GTS93" s="66"/>
      <c r="GTV93" s="66"/>
      <c r="GTY93" s="66"/>
      <c r="GUB93" s="66"/>
      <c r="GUE93" s="66"/>
      <c r="GUH93" s="66"/>
      <c r="GUK93" s="66"/>
      <c r="GUM93" s="66"/>
      <c r="GUP93" s="66"/>
      <c r="GUV93" s="66"/>
      <c r="GVB93" s="66"/>
      <c r="GVE93" s="66"/>
      <c r="GVG93" s="66"/>
      <c r="GVI93" s="66"/>
      <c r="GVJ93" s="66"/>
      <c r="GVK93" s="66"/>
      <c r="GVL93" s="66"/>
      <c r="GVM93" s="66"/>
      <c r="GVN93" s="66"/>
      <c r="GWF93" s="66"/>
      <c r="GWG93" s="66"/>
      <c r="GWJ93" s="66"/>
      <c r="GWM93" s="66"/>
      <c r="GWO93" s="66"/>
      <c r="GWQ93" s="66"/>
      <c r="GWT93" s="66"/>
      <c r="GWW93" s="66"/>
      <c r="GWZ93" s="66"/>
      <c r="GXD93" s="66"/>
      <c r="GXG93" s="66"/>
      <c r="GXJ93" s="66"/>
      <c r="GXR93" s="66"/>
      <c r="GYD93" s="66"/>
      <c r="GYE93" s="66"/>
      <c r="GYF93" s="66"/>
      <c r="GYG93" s="66"/>
      <c r="GYH93" s="66"/>
      <c r="GYI93" s="66"/>
      <c r="GYJ93" s="66"/>
      <c r="GYK93" s="66"/>
      <c r="GYL93" s="66"/>
      <c r="GYM93" s="66"/>
      <c r="GYN93" s="66"/>
      <c r="GYO93" s="66"/>
      <c r="GYP93" s="66"/>
      <c r="GYQ93" s="66"/>
      <c r="GYR93" s="66"/>
      <c r="GYS93" s="66"/>
      <c r="GYT93" s="66"/>
      <c r="GYU93" s="66"/>
      <c r="GYV93" s="66"/>
      <c r="GYW93" s="66"/>
      <c r="GYX93" s="66"/>
      <c r="GYY93" s="66"/>
      <c r="GYZ93" s="66"/>
      <c r="GZA93" s="66"/>
      <c r="GZB93" s="66"/>
      <c r="GZC93" s="66"/>
      <c r="GZE93" s="66"/>
      <c r="GZF93" s="66"/>
      <c r="GZG93" s="66"/>
      <c r="GZH93" s="66"/>
      <c r="GZI93" s="66"/>
      <c r="GZJ93" s="66"/>
      <c r="GZK93" s="66"/>
      <c r="GZL93" s="66"/>
      <c r="GZM93" s="66"/>
      <c r="GZN93" s="66"/>
      <c r="GZO93" s="66"/>
      <c r="GZP93" s="66"/>
      <c r="GZQ93" s="66"/>
      <c r="GZT93" s="66"/>
      <c r="GZW93" s="66"/>
      <c r="GZZ93" s="66"/>
      <c r="HAC93" s="66"/>
      <c r="HAF93" s="66"/>
      <c r="HAI93" s="66"/>
      <c r="HAR93" s="66"/>
      <c r="HAU93" s="66"/>
      <c r="HAX93" s="66"/>
      <c r="HBA93" s="66"/>
      <c r="HBJ93" s="66"/>
      <c r="HBP93" s="66"/>
      <c r="HBS93" s="66"/>
      <c r="HBV93" s="66"/>
      <c r="HBY93" s="66"/>
      <c r="HCE93" s="66"/>
      <c r="HCN93" s="66"/>
      <c r="HCP93" s="66"/>
      <c r="HCQ93" s="66"/>
      <c r="HCS93" s="66"/>
      <c r="HCV93" s="66"/>
      <c r="HCY93" s="66"/>
      <c r="HDB93" s="66"/>
      <c r="HDE93" s="66"/>
      <c r="HDH93" s="66"/>
      <c r="HDJ93" s="66"/>
      <c r="HDL93" s="66"/>
      <c r="HDO93" s="66"/>
      <c r="HDR93" s="66"/>
      <c r="HDU93" s="66"/>
      <c r="HDX93" s="66"/>
      <c r="HEA93" s="66"/>
      <c r="HED93" s="66"/>
      <c r="HEG93" s="66"/>
      <c r="HEI93" s="66"/>
      <c r="HEL93" s="66"/>
      <c r="HER93" s="66"/>
      <c r="HEX93" s="66"/>
      <c r="HFA93" s="66"/>
      <c r="HFC93" s="66"/>
      <c r="HFE93" s="66"/>
      <c r="HFF93" s="66"/>
      <c r="HFG93" s="66"/>
      <c r="HFH93" s="66"/>
      <c r="HFI93" s="66"/>
      <c r="HFJ93" s="66"/>
      <c r="HGB93" s="66"/>
      <c r="HGC93" s="66"/>
      <c r="HGF93" s="66"/>
      <c r="HGI93" s="66"/>
      <c r="HGK93" s="66"/>
      <c r="HGM93" s="66"/>
      <c r="HGP93" s="66"/>
      <c r="HGS93" s="66"/>
      <c r="HGV93" s="66"/>
      <c r="HGZ93" s="66"/>
      <c r="HHC93" s="66"/>
      <c r="HHF93" s="66"/>
      <c r="HHN93" s="66"/>
      <c r="HHZ93" s="66"/>
      <c r="HIA93" s="66"/>
      <c r="HIB93" s="66"/>
      <c r="HIC93" s="66"/>
      <c r="HID93" s="66"/>
      <c r="HIE93" s="66"/>
      <c r="HIF93" s="66"/>
      <c r="HIG93" s="66"/>
      <c r="HIH93" s="66"/>
      <c r="HII93" s="66"/>
      <c r="HIJ93" s="66"/>
      <c r="HIK93" s="66"/>
      <c r="HIL93" s="66"/>
      <c r="HIM93" s="66"/>
      <c r="HIN93" s="66"/>
      <c r="HIO93" s="66"/>
      <c r="HIP93" s="66"/>
      <c r="HIQ93" s="66"/>
      <c r="HIR93" s="66"/>
      <c r="HIS93" s="66"/>
      <c r="HIT93" s="66"/>
      <c r="HIU93" s="66"/>
      <c r="HIV93" s="66"/>
      <c r="HIW93" s="66"/>
      <c r="HIX93" s="66"/>
      <c r="HIY93" s="66"/>
      <c r="HJA93" s="66"/>
      <c r="HJB93" s="66"/>
      <c r="HJC93" s="66"/>
      <c r="HJD93" s="66"/>
      <c r="HJE93" s="66"/>
      <c r="HJF93" s="66"/>
      <c r="HJG93" s="66"/>
      <c r="HJH93" s="66"/>
      <c r="HJI93" s="66"/>
      <c r="HJJ93" s="66"/>
      <c r="HJK93" s="66"/>
      <c r="HJL93" s="66"/>
      <c r="HJM93" s="66"/>
      <c r="HJP93" s="66"/>
      <c r="HJS93" s="66"/>
      <c r="HJV93" s="66"/>
      <c r="HJY93" s="66"/>
      <c r="HKB93" s="66"/>
      <c r="HKE93" s="66"/>
      <c r="HKN93" s="66"/>
      <c r="HKQ93" s="66"/>
      <c r="HKT93" s="66"/>
      <c r="HKW93" s="66"/>
      <c r="HLF93" s="66"/>
      <c r="HLL93" s="66"/>
      <c r="HLO93" s="66"/>
      <c r="HLR93" s="66"/>
      <c r="HLU93" s="66"/>
      <c r="HMA93" s="66"/>
      <c r="HMJ93" s="66"/>
      <c r="HML93" s="66"/>
      <c r="HMM93" s="66"/>
      <c r="HMO93" s="66"/>
      <c r="HMR93" s="66"/>
      <c r="HMU93" s="66"/>
      <c r="HMX93" s="66"/>
      <c r="HNA93" s="66"/>
      <c r="HND93" s="66"/>
      <c r="HNF93" s="66"/>
      <c r="HNH93" s="66"/>
      <c r="HNK93" s="66"/>
      <c r="HNN93" s="66"/>
      <c r="HNQ93" s="66"/>
      <c r="HNT93" s="66"/>
      <c r="HNW93" s="66"/>
      <c r="HNZ93" s="66"/>
      <c r="HOC93" s="66"/>
      <c r="HOE93" s="66"/>
      <c r="HOH93" s="66"/>
      <c r="HON93" s="66"/>
      <c r="HOT93" s="66"/>
      <c r="HOW93" s="66"/>
      <c r="HOY93" s="66"/>
      <c r="HPA93" s="66"/>
      <c r="HPB93" s="66"/>
      <c r="HPC93" s="66"/>
      <c r="HPD93" s="66"/>
      <c r="HPE93" s="66"/>
      <c r="HPF93" s="66"/>
      <c r="HPX93" s="66"/>
      <c r="HPY93" s="66"/>
      <c r="HQB93" s="66"/>
      <c r="HQE93" s="66"/>
      <c r="HQG93" s="66"/>
      <c r="HQI93" s="66"/>
      <c r="HQL93" s="66"/>
      <c r="HQO93" s="66"/>
      <c r="HQR93" s="66"/>
      <c r="HQV93" s="66"/>
      <c r="HQY93" s="66"/>
      <c r="HRB93" s="66"/>
      <c r="HRJ93" s="66"/>
      <c r="HRV93" s="66"/>
      <c r="HRW93" s="66"/>
      <c r="HRX93" s="66"/>
      <c r="HRY93" s="66"/>
      <c r="HRZ93" s="66"/>
      <c r="HSA93" s="66"/>
      <c r="HSB93" s="66"/>
      <c r="HSC93" s="66"/>
      <c r="HSD93" s="66"/>
      <c r="HSE93" s="66"/>
      <c r="HSF93" s="66"/>
      <c r="HSG93" s="66"/>
      <c r="HSH93" s="66"/>
      <c r="HSI93" s="66"/>
      <c r="HSJ93" s="66"/>
      <c r="HSK93" s="66"/>
      <c r="HSL93" s="66"/>
      <c r="HSM93" s="66"/>
      <c r="HSN93" s="66"/>
      <c r="HSO93" s="66"/>
      <c r="HSP93" s="66"/>
      <c r="HSQ93" s="66"/>
      <c r="HSR93" s="66"/>
      <c r="HSS93" s="66"/>
      <c r="HST93" s="66"/>
      <c r="HSU93" s="66"/>
      <c r="HSW93" s="66"/>
      <c r="HSX93" s="66"/>
      <c r="HSY93" s="66"/>
      <c r="HSZ93" s="66"/>
      <c r="HTA93" s="66"/>
      <c r="HTB93" s="66"/>
      <c r="HTC93" s="66"/>
      <c r="HTD93" s="66"/>
      <c r="HTE93" s="66"/>
      <c r="HTF93" s="66"/>
      <c r="HTG93" s="66"/>
      <c r="HTH93" s="66"/>
      <c r="HTI93" s="66"/>
      <c r="HTL93" s="66"/>
      <c r="HTO93" s="66"/>
      <c r="HTR93" s="66"/>
      <c r="HTU93" s="66"/>
      <c r="HTX93" s="66"/>
      <c r="HUA93" s="66"/>
      <c r="HUJ93" s="66"/>
      <c r="HUM93" s="66"/>
      <c r="HUP93" s="66"/>
      <c r="HUS93" s="66"/>
      <c r="HVB93" s="66"/>
      <c r="HVH93" s="66"/>
      <c r="HVK93" s="66"/>
      <c r="HVN93" s="66"/>
      <c r="HVQ93" s="66"/>
      <c r="HVW93" s="66"/>
      <c r="HWF93" s="66"/>
      <c r="HWH93" s="66"/>
      <c r="HWI93" s="66"/>
      <c r="HWK93" s="66"/>
      <c r="HWN93" s="66"/>
      <c r="HWQ93" s="66"/>
      <c r="HWT93" s="66"/>
      <c r="HWW93" s="66"/>
      <c r="HWZ93" s="66"/>
      <c r="HXB93" s="66"/>
      <c r="HXD93" s="66"/>
      <c r="HXG93" s="66"/>
      <c r="HXJ93" s="66"/>
      <c r="HXM93" s="66"/>
      <c r="HXP93" s="66"/>
      <c r="HXS93" s="66"/>
      <c r="HXV93" s="66"/>
      <c r="HXY93" s="66"/>
      <c r="HYA93" s="66"/>
      <c r="HYD93" s="66"/>
      <c r="HYJ93" s="66"/>
      <c r="HYP93" s="66"/>
      <c r="HYS93" s="66"/>
      <c r="HYU93" s="66"/>
      <c r="HYW93" s="66"/>
      <c r="HYX93" s="66"/>
      <c r="HYY93" s="66"/>
      <c r="HYZ93" s="66"/>
      <c r="HZA93" s="66"/>
      <c r="HZB93" s="66"/>
      <c r="HZT93" s="66"/>
      <c r="HZU93" s="66"/>
      <c r="HZX93" s="66"/>
      <c r="IAA93" s="66"/>
      <c r="IAC93" s="66"/>
      <c r="IAE93" s="66"/>
      <c r="IAH93" s="66"/>
      <c r="IAK93" s="66"/>
      <c r="IAN93" s="66"/>
      <c r="IAR93" s="66"/>
      <c r="IAU93" s="66"/>
      <c r="IAX93" s="66"/>
      <c r="IBF93" s="66"/>
      <c r="IBR93" s="66"/>
      <c r="IBS93" s="66"/>
      <c r="IBT93" s="66"/>
      <c r="IBU93" s="66"/>
      <c r="IBV93" s="66"/>
      <c r="IBW93" s="66"/>
      <c r="IBX93" s="66"/>
      <c r="IBY93" s="66"/>
      <c r="IBZ93" s="66"/>
      <c r="ICA93" s="66"/>
      <c r="ICB93" s="66"/>
      <c r="ICC93" s="66"/>
      <c r="ICD93" s="66"/>
      <c r="ICE93" s="66"/>
      <c r="ICF93" s="66"/>
      <c r="ICG93" s="66"/>
      <c r="ICH93" s="66"/>
      <c r="ICI93" s="66"/>
      <c r="ICJ93" s="66"/>
      <c r="ICK93" s="66"/>
      <c r="ICL93" s="66"/>
      <c r="ICM93" s="66"/>
      <c r="ICN93" s="66"/>
      <c r="ICO93" s="66"/>
      <c r="ICP93" s="66"/>
      <c r="ICQ93" s="66"/>
      <c r="ICS93" s="66"/>
      <c r="ICT93" s="66"/>
      <c r="ICU93" s="66"/>
      <c r="ICV93" s="66"/>
      <c r="ICW93" s="66"/>
      <c r="ICX93" s="66"/>
      <c r="ICY93" s="66"/>
      <c r="ICZ93" s="66"/>
      <c r="IDA93" s="66"/>
      <c r="IDB93" s="66"/>
      <c r="IDC93" s="66"/>
      <c r="IDD93" s="66"/>
      <c r="IDE93" s="66"/>
      <c r="IDH93" s="66"/>
      <c r="IDK93" s="66"/>
      <c r="IDN93" s="66"/>
      <c r="IDQ93" s="66"/>
      <c r="IDT93" s="66"/>
      <c r="IDW93" s="66"/>
      <c r="IEF93" s="66"/>
      <c r="IEI93" s="66"/>
      <c r="IEL93" s="66"/>
      <c r="IEO93" s="66"/>
      <c r="IEX93" s="66"/>
      <c r="IFD93" s="66"/>
      <c r="IFG93" s="66"/>
      <c r="IFJ93" s="66"/>
      <c r="IFM93" s="66"/>
      <c r="IFS93" s="66"/>
      <c r="IGB93" s="66"/>
      <c r="IGD93" s="66"/>
      <c r="IGE93" s="66"/>
      <c r="IGG93" s="66"/>
      <c r="IGJ93" s="66"/>
      <c r="IGM93" s="66"/>
      <c r="IGP93" s="66"/>
      <c r="IGS93" s="66"/>
      <c r="IGV93" s="66"/>
      <c r="IGX93" s="66"/>
      <c r="IGZ93" s="66"/>
      <c r="IHC93" s="66"/>
      <c r="IHF93" s="66"/>
      <c r="IHI93" s="66"/>
      <c r="IHL93" s="66"/>
      <c r="IHO93" s="66"/>
      <c r="IHR93" s="66"/>
      <c r="IHU93" s="66"/>
      <c r="IHW93" s="66"/>
      <c r="IHZ93" s="66"/>
      <c r="IIF93" s="66"/>
      <c r="IIL93" s="66"/>
      <c r="IIO93" s="66"/>
      <c r="IIQ93" s="66"/>
      <c r="IIS93" s="66"/>
      <c r="IIT93" s="66"/>
      <c r="IIU93" s="66"/>
      <c r="IIV93" s="66"/>
      <c r="IIW93" s="66"/>
      <c r="IIX93" s="66"/>
      <c r="IJP93" s="66"/>
      <c r="IJQ93" s="66"/>
      <c r="IJT93" s="66"/>
      <c r="IJW93" s="66"/>
      <c r="IJY93" s="66"/>
      <c r="IKA93" s="66"/>
      <c r="IKD93" s="66"/>
      <c r="IKG93" s="66"/>
      <c r="IKJ93" s="66"/>
      <c r="IKN93" s="66"/>
      <c r="IKQ93" s="66"/>
      <c r="IKT93" s="66"/>
      <c r="ILB93" s="66"/>
      <c r="ILN93" s="66"/>
      <c r="ILO93" s="66"/>
      <c r="ILP93" s="66"/>
      <c r="ILQ93" s="66"/>
      <c r="ILR93" s="66"/>
      <c r="ILS93" s="66"/>
      <c r="ILT93" s="66"/>
      <c r="ILU93" s="66"/>
      <c r="ILV93" s="66"/>
      <c r="ILW93" s="66"/>
      <c r="ILX93" s="66"/>
      <c r="ILY93" s="66"/>
      <c r="ILZ93" s="66"/>
      <c r="IMA93" s="66"/>
      <c r="IMB93" s="66"/>
      <c r="IMC93" s="66"/>
      <c r="IMD93" s="66"/>
      <c r="IME93" s="66"/>
      <c r="IMF93" s="66"/>
      <c r="IMG93" s="66"/>
      <c r="IMH93" s="66"/>
      <c r="IMI93" s="66"/>
      <c r="IMJ93" s="66"/>
      <c r="IMK93" s="66"/>
      <c r="IML93" s="66"/>
      <c r="IMM93" s="66"/>
      <c r="IMO93" s="66"/>
      <c r="IMP93" s="66"/>
      <c r="IMQ93" s="66"/>
      <c r="IMR93" s="66"/>
      <c r="IMS93" s="66"/>
      <c r="IMT93" s="66"/>
      <c r="IMU93" s="66"/>
      <c r="IMV93" s="66"/>
      <c r="IMW93" s="66"/>
      <c r="IMX93" s="66"/>
      <c r="IMY93" s="66"/>
      <c r="IMZ93" s="66"/>
      <c r="INA93" s="66"/>
      <c r="IND93" s="66"/>
      <c r="ING93" s="66"/>
      <c r="INJ93" s="66"/>
      <c r="INM93" s="66"/>
      <c r="INP93" s="66"/>
      <c r="INS93" s="66"/>
      <c r="IOB93" s="66"/>
      <c r="IOE93" s="66"/>
      <c r="IOH93" s="66"/>
      <c r="IOK93" s="66"/>
      <c r="IOT93" s="66"/>
      <c r="IOZ93" s="66"/>
      <c r="IPC93" s="66"/>
      <c r="IPF93" s="66"/>
      <c r="IPI93" s="66"/>
      <c r="IPO93" s="66"/>
      <c r="IPX93" s="66"/>
      <c r="IPZ93" s="66"/>
      <c r="IQA93" s="66"/>
      <c r="IQC93" s="66"/>
      <c r="IQF93" s="66"/>
      <c r="IQI93" s="66"/>
      <c r="IQL93" s="66"/>
      <c r="IQO93" s="66"/>
      <c r="IQR93" s="66"/>
      <c r="IQT93" s="66"/>
      <c r="IQV93" s="66"/>
      <c r="IQY93" s="66"/>
      <c r="IRB93" s="66"/>
      <c r="IRE93" s="66"/>
      <c r="IRH93" s="66"/>
      <c r="IRK93" s="66"/>
      <c r="IRN93" s="66"/>
      <c r="IRQ93" s="66"/>
      <c r="IRS93" s="66"/>
      <c r="IRV93" s="66"/>
      <c r="ISB93" s="66"/>
      <c r="ISH93" s="66"/>
      <c r="ISK93" s="66"/>
      <c r="ISM93" s="66"/>
      <c r="ISO93" s="66"/>
      <c r="ISP93" s="66"/>
      <c r="ISQ93" s="66"/>
      <c r="ISR93" s="66"/>
      <c r="ISS93" s="66"/>
      <c r="IST93" s="66"/>
      <c r="ITL93" s="66"/>
      <c r="ITM93" s="66"/>
      <c r="ITP93" s="66"/>
      <c r="ITS93" s="66"/>
      <c r="ITU93" s="66"/>
      <c r="ITW93" s="66"/>
      <c r="ITZ93" s="66"/>
      <c r="IUC93" s="66"/>
      <c r="IUF93" s="66"/>
      <c r="IUJ93" s="66"/>
      <c r="IUM93" s="66"/>
      <c r="IUP93" s="66"/>
      <c r="IUX93" s="66"/>
      <c r="IVJ93" s="66"/>
      <c r="IVK93" s="66"/>
      <c r="IVL93" s="66"/>
      <c r="IVM93" s="66"/>
      <c r="IVN93" s="66"/>
      <c r="IVO93" s="66"/>
      <c r="IVP93" s="66"/>
      <c r="IVQ93" s="66"/>
      <c r="IVR93" s="66"/>
      <c r="IVS93" s="66"/>
      <c r="IVT93" s="66"/>
      <c r="IVU93" s="66"/>
      <c r="IVV93" s="66"/>
      <c r="IVW93" s="66"/>
      <c r="IVX93" s="66"/>
      <c r="IVY93" s="66"/>
      <c r="IVZ93" s="66"/>
      <c r="IWA93" s="66"/>
      <c r="IWB93" s="66"/>
      <c r="IWC93" s="66"/>
      <c r="IWD93" s="66"/>
      <c r="IWE93" s="66"/>
      <c r="IWF93" s="66"/>
      <c r="IWG93" s="66"/>
      <c r="IWH93" s="66"/>
      <c r="IWI93" s="66"/>
      <c r="IWK93" s="66"/>
      <c r="IWL93" s="66"/>
      <c r="IWM93" s="66"/>
      <c r="IWN93" s="66"/>
      <c r="IWO93" s="66"/>
      <c r="IWP93" s="66"/>
      <c r="IWQ93" s="66"/>
      <c r="IWR93" s="66"/>
      <c r="IWS93" s="66"/>
      <c r="IWT93" s="66"/>
      <c r="IWU93" s="66"/>
      <c r="IWV93" s="66"/>
      <c r="IWW93" s="66"/>
      <c r="IWZ93" s="66"/>
      <c r="IXC93" s="66"/>
      <c r="IXF93" s="66"/>
      <c r="IXI93" s="66"/>
      <c r="IXL93" s="66"/>
      <c r="IXO93" s="66"/>
      <c r="IXX93" s="66"/>
      <c r="IYA93" s="66"/>
      <c r="IYD93" s="66"/>
      <c r="IYG93" s="66"/>
      <c r="IYP93" s="66"/>
      <c r="IYV93" s="66"/>
      <c r="IYY93" s="66"/>
      <c r="IZB93" s="66"/>
      <c r="IZE93" s="66"/>
      <c r="IZK93" s="66"/>
      <c r="IZT93" s="66"/>
      <c r="IZV93" s="66"/>
      <c r="IZW93" s="66"/>
      <c r="IZY93" s="66"/>
      <c r="JAB93" s="66"/>
      <c r="JAE93" s="66"/>
      <c r="JAH93" s="66"/>
      <c r="JAK93" s="66"/>
      <c r="JAN93" s="66"/>
      <c r="JAP93" s="66"/>
      <c r="JAR93" s="66"/>
      <c r="JAU93" s="66"/>
      <c r="JAX93" s="66"/>
      <c r="JBA93" s="66"/>
      <c r="JBD93" s="66"/>
      <c r="JBG93" s="66"/>
      <c r="JBJ93" s="66"/>
      <c r="JBM93" s="66"/>
      <c r="JBO93" s="66"/>
      <c r="JBR93" s="66"/>
      <c r="JBX93" s="66"/>
      <c r="JCD93" s="66"/>
      <c r="JCG93" s="66"/>
      <c r="JCI93" s="66"/>
      <c r="JCK93" s="66"/>
      <c r="JCL93" s="66"/>
      <c r="JCM93" s="66"/>
      <c r="JCN93" s="66"/>
      <c r="JCO93" s="66"/>
      <c r="JCP93" s="66"/>
      <c r="JDH93" s="66"/>
      <c r="JDI93" s="66"/>
      <c r="JDL93" s="66"/>
      <c r="JDO93" s="66"/>
      <c r="JDQ93" s="66"/>
      <c r="JDS93" s="66"/>
      <c r="JDV93" s="66"/>
      <c r="JDY93" s="66"/>
      <c r="JEB93" s="66"/>
      <c r="JEF93" s="66"/>
      <c r="JEI93" s="66"/>
      <c r="JEL93" s="66"/>
      <c r="JET93" s="66"/>
      <c r="JFF93" s="66"/>
      <c r="JFG93" s="66"/>
      <c r="JFH93" s="66"/>
      <c r="JFI93" s="66"/>
      <c r="JFJ93" s="66"/>
      <c r="JFK93" s="66"/>
      <c r="JFL93" s="66"/>
      <c r="JFM93" s="66"/>
      <c r="JFN93" s="66"/>
      <c r="JFO93" s="66"/>
      <c r="JFP93" s="66"/>
      <c r="JFQ93" s="66"/>
      <c r="JFR93" s="66"/>
      <c r="JFS93" s="66"/>
      <c r="JFT93" s="66"/>
      <c r="JFU93" s="66"/>
      <c r="JFV93" s="66"/>
      <c r="JFW93" s="66"/>
      <c r="JFX93" s="66"/>
      <c r="JFY93" s="66"/>
      <c r="JFZ93" s="66"/>
      <c r="JGA93" s="66"/>
      <c r="JGB93" s="66"/>
      <c r="JGC93" s="66"/>
      <c r="JGD93" s="66"/>
      <c r="JGE93" s="66"/>
      <c r="JGG93" s="66"/>
      <c r="JGH93" s="66"/>
      <c r="JGI93" s="66"/>
      <c r="JGJ93" s="66"/>
      <c r="JGK93" s="66"/>
      <c r="JGL93" s="66"/>
      <c r="JGM93" s="66"/>
      <c r="JGN93" s="66"/>
      <c r="JGO93" s="66"/>
      <c r="JGP93" s="66"/>
      <c r="JGQ93" s="66"/>
      <c r="JGR93" s="66"/>
      <c r="JGS93" s="66"/>
      <c r="JGV93" s="66"/>
      <c r="JGY93" s="66"/>
      <c r="JHB93" s="66"/>
      <c r="JHE93" s="66"/>
      <c r="JHH93" s="66"/>
      <c r="JHK93" s="66"/>
      <c r="JHT93" s="66"/>
      <c r="JHW93" s="66"/>
      <c r="JHZ93" s="66"/>
      <c r="JIC93" s="66"/>
      <c r="JIL93" s="66"/>
      <c r="JIR93" s="66"/>
      <c r="JIU93" s="66"/>
      <c r="JIX93" s="66"/>
      <c r="JJA93" s="66"/>
      <c r="JJG93" s="66"/>
      <c r="JJP93" s="66"/>
      <c r="JJR93" s="66"/>
      <c r="JJS93" s="66"/>
      <c r="JJU93" s="66"/>
      <c r="JJX93" s="66"/>
      <c r="JKA93" s="66"/>
      <c r="JKD93" s="66"/>
      <c r="JKG93" s="66"/>
      <c r="JKJ93" s="66"/>
      <c r="JKL93" s="66"/>
      <c r="JKN93" s="66"/>
      <c r="JKQ93" s="66"/>
      <c r="JKT93" s="66"/>
      <c r="JKW93" s="66"/>
      <c r="JKZ93" s="66"/>
      <c r="JLC93" s="66"/>
      <c r="JLF93" s="66"/>
      <c r="JLI93" s="66"/>
      <c r="JLK93" s="66"/>
      <c r="JLN93" s="66"/>
      <c r="JLT93" s="66"/>
      <c r="JLZ93" s="66"/>
      <c r="JMC93" s="66"/>
      <c r="JME93" s="66"/>
      <c r="JMG93" s="66"/>
      <c r="JMH93" s="66"/>
      <c r="JMI93" s="66"/>
      <c r="JMJ93" s="66"/>
      <c r="JMK93" s="66"/>
      <c r="JML93" s="66"/>
      <c r="JND93" s="66"/>
      <c r="JNE93" s="66"/>
      <c r="JNH93" s="66"/>
      <c r="JNK93" s="66"/>
      <c r="JNM93" s="66"/>
      <c r="JNO93" s="66"/>
      <c r="JNR93" s="66"/>
      <c r="JNU93" s="66"/>
      <c r="JNX93" s="66"/>
      <c r="JOB93" s="66"/>
      <c r="JOE93" s="66"/>
      <c r="JOH93" s="66"/>
      <c r="JOP93" s="66"/>
      <c r="JPB93" s="66"/>
      <c r="JPC93" s="66"/>
      <c r="JPD93" s="66"/>
      <c r="JPE93" s="66"/>
      <c r="JPF93" s="66"/>
      <c r="JPG93" s="66"/>
      <c r="JPH93" s="66"/>
      <c r="JPI93" s="66"/>
      <c r="JPJ93" s="66"/>
      <c r="JPK93" s="66"/>
      <c r="JPL93" s="66"/>
      <c r="JPM93" s="66"/>
      <c r="JPN93" s="66"/>
      <c r="JPO93" s="66"/>
      <c r="JPP93" s="66"/>
      <c r="JPQ93" s="66"/>
      <c r="JPR93" s="66"/>
      <c r="JPS93" s="66"/>
      <c r="JPT93" s="66"/>
      <c r="JPU93" s="66"/>
      <c r="JPV93" s="66"/>
      <c r="JPW93" s="66"/>
      <c r="JPX93" s="66"/>
      <c r="JPY93" s="66"/>
      <c r="JPZ93" s="66"/>
      <c r="JQA93" s="66"/>
      <c r="JQC93" s="66"/>
      <c r="JQD93" s="66"/>
      <c r="JQE93" s="66"/>
      <c r="JQF93" s="66"/>
      <c r="JQG93" s="66"/>
      <c r="JQH93" s="66"/>
      <c r="JQI93" s="66"/>
      <c r="JQJ93" s="66"/>
      <c r="JQK93" s="66"/>
      <c r="JQL93" s="66"/>
      <c r="JQM93" s="66"/>
      <c r="JQN93" s="66"/>
      <c r="JQO93" s="66"/>
      <c r="JQR93" s="66"/>
      <c r="JQU93" s="66"/>
      <c r="JQX93" s="66"/>
      <c r="JRA93" s="66"/>
      <c r="JRD93" s="66"/>
      <c r="JRG93" s="66"/>
      <c r="JRP93" s="66"/>
      <c r="JRS93" s="66"/>
      <c r="JRV93" s="66"/>
      <c r="JRY93" s="66"/>
      <c r="JSH93" s="66"/>
      <c r="JSN93" s="66"/>
      <c r="JSQ93" s="66"/>
      <c r="JST93" s="66"/>
      <c r="JSW93" s="66"/>
      <c r="JTC93" s="66"/>
      <c r="JTL93" s="66"/>
      <c r="JTN93" s="66"/>
      <c r="JTO93" s="66"/>
      <c r="JTQ93" s="66"/>
      <c r="JTT93" s="66"/>
      <c r="JTW93" s="66"/>
      <c r="JTZ93" s="66"/>
      <c r="JUC93" s="66"/>
      <c r="JUF93" s="66"/>
      <c r="JUH93" s="66"/>
      <c r="JUJ93" s="66"/>
      <c r="JUM93" s="66"/>
      <c r="JUP93" s="66"/>
      <c r="JUS93" s="66"/>
      <c r="JUV93" s="66"/>
      <c r="JUY93" s="66"/>
      <c r="JVB93" s="66"/>
      <c r="JVE93" s="66"/>
      <c r="JVG93" s="66"/>
      <c r="JVJ93" s="66"/>
      <c r="JVP93" s="66"/>
      <c r="JVV93" s="66"/>
      <c r="JVY93" s="66"/>
      <c r="JWA93" s="66"/>
      <c r="JWC93" s="66"/>
      <c r="JWD93" s="66"/>
      <c r="JWE93" s="66"/>
      <c r="JWF93" s="66"/>
      <c r="JWG93" s="66"/>
      <c r="JWH93" s="66"/>
      <c r="JWZ93" s="66"/>
      <c r="JXA93" s="66"/>
      <c r="JXD93" s="66"/>
      <c r="JXG93" s="66"/>
      <c r="JXI93" s="66"/>
      <c r="JXK93" s="66"/>
      <c r="JXN93" s="66"/>
      <c r="JXQ93" s="66"/>
      <c r="JXT93" s="66"/>
      <c r="JXX93" s="66"/>
      <c r="JYA93" s="66"/>
      <c r="JYD93" s="66"/>
      <c r="JYL93" s="66"/>
      <c r="JYX93" s="66"/>
      <c r="JYY93" s="66"/>
      <c r="JYZ93" s="66"/>
      <c r="JZA93" s="66"/>
      <c r="JZB93" s="66"/>
      <c r="JZC93" s="66"/>
      <c r="JZD93" s="66"/>
      <c r="JZE93" s="66"/>
      <c r="JZF93" s="66"/>
      <c r="JZG93" s="66"/>
      <c r="JZH93" s="66"/>
      <c r="JZI93" s="66"/>
      <c r="JZJ93" s="66"/>
      <c r="JZK93" s="66"/>
      <c r="JZL93" s="66"/>
      <c r="JZM93" s="66"/>
      <c r="JZN93" s="66"/>
      <c r="JZO93" s="66"/>
      <c r="JZP93" s="66"/>
      <c r="JZQ93" s="66"/>
      <c r="JZR93" s="66"/>
      <c r="JZS93" s="66"/>
      <c r="JZT93" s="66"/>
      <c r="JZU93" s="66"/>
      <c r="JZV93" s="66"/>
      <c r="JZW93" s="66"/>
      <c r="JZY93" s="66"/>
      <c r="JZZ93" s="66"/>
      <c r="KAA93" s="66"/>
      <c r="KAB93" s="66"/>
      <c r="KAC93" s="66"/>
      <c r="KAD93" s="66"/>
      <c r="KAE93" s="66"/>
      <c r="KAF93" s="66"/>
      <c r="KAG93" s="66"/>
      <c r="KAH93" s="66"/>
      <c r="KAI93" s="66"/>
      <c r="KAJ93" s="66"/>
      <c r="KAK93" s="66"/>
      <c r="KAN93" s="66"/>
      <c r="KAQ93" s="66"/>
      <c r="KAT93" s="66"/>
      <c r="KAW93" s="66"/>
      <c r="KAZ93" s="66"/>
      <c r="KBC93" s="66"/>
      <c r="KBL93" s="66"/>
      <c r="KBO93" s="66"/>
      <c r="KBR93" s="66"/>
      <c r="KBU93" s="66"/>
      <c r="KCD93" s="66"/>
      <c r="KCJ93" s="66"/>
      <c r="KCM93" s="66"/>
      <c r="KCP93" s="66"/>
      <c r="KCS93" s="66"/>
      <c r="KCY93" s="66"/>
      <c r="KDH93" s="66"/>
      <c r="KDJ93" s="66"/>
      <c r="KDK93" s="66"/>
      <c r="KDM93" s="66"/>
      <c r="KDP93" s="66"/>
      <c r="KDS93" s="66"/>
      <c r="KDV93" s="66"/>
      <c r="KDY93" s="66"/>
      <c r="KEB93" s="66"/>
      <c r="KED93" s="66"/>
      <c r="KEF93" s="66"/>
      <c r="KEI93" s="66"/>
      <c r="KEL93" s="66"/>
      <c r="KEO93" s="66"/>
      <c r="KER93" s="66"/>
      <c r="KEU93" s="66"/>
      <c r="KEX93" s="66"/>
      <c r="KFA93" s="66"/>
      <c r="KFC93" s="66"/>
      <c r="KFF93" s="66"/>
      <c r="KFL93" s="66"/>
      <c r="KFR93" s="66"/>
      <c r="KFU93" s="66"/>
      <c r="KFW93" s="66"/>
      <c r="KFY93" s="66"/>
      <c r="KFZ93" s="66"/>
      <c r="KGA93" s="66"/>
      <c r="KGB93" s="66"/>
      <c r="KGC93" s="66"/>
      <c r="KGD93" s="66"/>
      <c r="KGV93" s="66"/>
      <c r="KGW93" s="66"/>
      <c r="KGZ93" s="66"/>
      <c r="KHC93" s="66"/>
      <c r="KHE93" s="66"/>
      <c r="KHG93" s="66"/>
      <c r="KHJ93" s="66"/>
      <c r="KHM93" s="66"/>
      <c r="KHP93" s="66"/>
      <c r="KHT93" s="66"/>
      <c r="KHW93" s="66"/>
      <c r="KHZ93" s="66"/>
      <c r="KIH93" s="66"/>
      <c r="KIT93" s="66"/>
      <c r="KIU93" s="66"/>
      <c r="KIV93" s="66"/>
      <c r="KIW93" s="66"/>
      <c r="KIX93" s="66"/>
      <c r="KIY93" s="66"/>
      <c r="KIZ93" s="66"/>
      <c r="KJA93" s="66"/>
      <c r="KJB93" s="66"/>
      <c r="KJC93" s="66"/>
      <c r="KJD93" s="66"/>
      <c r="KJE93" s="66"/>
      <c r="KJF93" s="66"/>
      <c r="KJG93" s="66"/>
      <c r="KJH93" s="66"/>
      <c r="KJI93" s="66"/>
      <c r="KJJ93" s="66"/>
      <c r="KJK93" s="66"/>
      <c r="KJL93" s="66"/>
      <c r="KJM93" s="66"/>
      <c r="KJN93" s="66"/>
      <c r="KJO93" s="66"/>
      <c r="KJP93" s="66"/>
      <c r="KJQ93" s="66"/>
      <c r="KJR93" s="66"/>
      <c r="KJS93" s="66"/>
      <c r="KJU93" s="66"/>
      <c r="KJV93" s="66"/>
      <c r="KJW93" s="66"/>
      <c r="KJX93" s="66"/>
      <c r="KJY93" s="66"/>
      <c r="KJZ93" s="66"/>
      <c r="KKA93" s="66"/>
      <c r="KKB93" s="66"/>
      <c r="KKC93" s="66"/>
      <c r="KKD93" s="66"/>
      <c r="KKE93" s="66"/>
      <c r="KKF93" s="66"/>
      <c r="KKG93" s="66"/>
      <c r="KKJ93" s="66"/>
      <c r="KKM93" s="66"/>
      <c r="KKP93" s="66"/>
      <c r="KKS93" s="66"/>
      <c r="KKV93" s="66"/>
      <c r="KKY93" s="66"/>
      <c r="KLH93" s="66"/>
      <c r="KLK93" s="66"/>
      <c r="KLN93" s="66"/>
      <c r="KLQ93" s="66"/>
      <c r="KLZ93" s="66"/>
      <c r="KMF93" s="66"/>
      <c r="KMI93" s="66"/>
      <c r="KML93" s="66"/>
      <c r="KMO93" s="66"/>
      <c r="KMU93" s="66"/>
      <c r="KND93" s="66"/>
      <c r="KNF93" s="66"/>
      <c r="KNG93" s="66"/>
      <c r="KNI93" s="66"/>
      <c r="KNL93" s="66"/>
      <c r="KNO93" s="66"/>
      <c r="KNR93" s="66"/>
      <c r="KNU93" s="66"/>
      <c r="KNX93" s="66"/>
      <c r="KNZ93" s="66"/>
      <c r="KOB93" s="66"/>
      <c r="KOE93" s="66"/>
      <c r="KOH93" s="66"/>
      <c r="KOK93" s="66"/>
      <c r="KON93" s="66"/>
      <c r="KOQ93" s="66"/>
      <c r="KOT93" s="66"/>
      <c r="KOW93" s="66"/>
      <c r="KOY93" s="66"/>
      <c r="KPB93" s="66"/>
      <c r="KPH93" s="66"/>
      <c r="KPN93" s="66"/>
      <c r="KPQ93" s="66"/>
      <c r="KPS93" s="66"/>
      <c r="KPU93" s="66"/>
      <c r="KPV93" s="66"/>
      <c r="KPW93" s="66"/>
      <c r="KPX93" s="66"/>
      <c r="KPY93" s="66"/>
      <c r="KPZ93" s="66"/>
      <c r="KQR93" s="66"/>
      <c r="KQS93" s="66"/>
      <c r="KQV93" s="66"/>
      <c r="KQY93" s="66"/>
      <c r="KRA93" s="66"/>
      <c r="KRC93" s="66"/>
      <c r="KRF93" s="66"/>
      <c r="KRI93" s="66"/>
      <c r="KRL93" s="66"/>
      <c r="KRP93" s="66"/>
      <c r="KRS93" s="66"/>
      <c r="KRV93" s="66"/>
      <c r="KSD93" s="66"/>
      <c r="KSP93" s="66"/>
      <c r="KSQ93" s="66"/>
      <c r="KSR93" s="66"/>
      <c r="KSS93" s="66"/>
      <c r="KST93" s="66"/>
      <c r="KSU93" s="66"/>
      <c r="KSV93" s="66"/>
      <c r="KSW93" s="66"/>
      <c r="KSX93" s="66"/>
      <c r="KSY93" s="66"/>
      <c r="KSZ93" s="66"/>
      <c r="KTA93" s="66"/>
      <c r="KTB93" s="66"/>
      <c r="KTC93" s="66"/>
      <c r="KTD93" s="66"/>
      <c r="KTE93" s="66"/>
      <c r="KTF93" s="66"/>
      <c r="KTG93" s="66"/>
      <c r="KTH93" s="66"/>
      <c r="KTI93" s="66"/>
      <c r="KTJ93" s="66"/>
      <c r="KTK93" s="66"/>
      <c r="KTL93" s="66"/>
      <c r="KTM93" s="66"/>
      <c r="KTN93" s="66"/>
      <c r="KTO93" s="66"/>
      <c r="KTQ93" s="66"/>
      <c r="KTR93" s="66"/>
      <c r="KTS93" s="66"/>
      <c r="KTT93" s="66"/>
      <c r="KTU93" s="66"/>
      <c r="KTV93" s="66"/>
      <c r="KTW93" s="66"/>
      <c r="KTX93" s="66"/>
      <c r="KTY93" s="66"/>
      <c r="KTZ93" s="66"/>
      <c r="KUA93" s="66"/>
      <c r="KUB93" s="66"/>
      <c r="KUC93" s="66"/>
      <c r="KUF93" s="66"/>
      <c r="KUI93" s="66"/>
      <c r="KUL93" s="66"/>
      <c r="KUO93" s="66"/>
      <c r="KUR93" s="66"/>
      <c r="KUU93" s="66"/>
      <c r="KVD93" s="66"/>
      <c r="KVG93" s="66"/>
      <c r="KVJ93" s="66"/>
      <c r="KVM93" s="66"/>
      <c r="KVV93" s="66"/>
      <c r="KWB93" s="66"/>
      <c r="KWE93" s="66"/>
      <c r="KWH93" s="66"/>
      <c r="KWK93" s="66"/>
      <c r="KWQ93" s="66"/>
      <c r="KWZ93" s="66"/>
      <c r="KXB93" s="66"/>
      <c r="KXC93" s="66"/>
      <c r="KXE93" s="66"/>
      <c r="KXH93" s="66"/>
      <c r="KXK93" s="66"/>
      <c r="KXN93" s="66"/>
      <c r="KXQ93" s="66"/>
      <c r="KXT93" s="66"/>
      <c r="KXV93" s="66"/>
      <c r="KXX93" s="66"/>
      <c r="KYA93" s="66"/>
      <c r="KYD93" s="66"/>
      <c r="KYG93" s="66"/>
      <c r="KYJ93" s="66"/>
      <c r="KYM93" s="66"/>
      <c r="KYP93" s="66"/>
      <c r="KYS93" s="66"/>
      <c r="KYU93" s="66"/>
      <c r="KYX93" s="66"/>
      <c r="KZD93" s="66"/>
      <c r="KZJ93" s="66"/>
      <c r="KZM93" s="66"/>
      <c r="KZO93" s="66"/>
      <c r="KZQ93" s="66"/>
      <c r="KZR93" s="66"/>
      <c r="KZS93" s="66"/>
      <c r="KZT93" s="66"/>
      <c r="KZU93" s="66"/>
      <c r="KZV93" s="66"/>
      <c r="LAN93" s="66"/>
      <c r="LAO93" s="66"/>
      <c r="LAR93" s="66"/>
      <c r="LAU93" s="66"/>
      <c r="LAW93" s="66"/>
      <c r="LAY93" s="66"/>
      <c r="LBB93" s="66"/>
      <c r="LBE93" s="66"/>
      <c r="LBH93" s="66"/>
      <c r="LBL93" s="66"/>
      <c r="LBO93" s="66"/>
      <c r="LBR93" s="66"/>
      <c r="LBZ93" s="66"/>
      <c r="LCL93" s="66"/>
      <c r="LCM93" s="66"/>
      <c r="LCN93" s="66"/>
      <c r="LCO93" s="66"/>
      <c r="LCP93" s="66"/>
      <c r="LCQ93" s="66"/>
      <c r="LCR93" s="66"/>
      <c r="LCS93" s="66"/>
      <c r="LCT93" s="66"/>
      <c r="LCU93" s="66"/>
      <c r="LCV93" s="66"/>
      <c r="LCW93" s="66"/>
      <c r="LCX93" s="66"/>
      <c r="LCY93" s="66"/>
      <c r="LCZ93" s="66"/>
      <c r="LDA93" s="66"/>
      <c r="LDB93" s="66"/>
      <c r="LDC93" s="66"/>
      <c r="LDD93" s="66"/>
      <c r="LDE93" s="66"/>
      <c r="LDF93" s="66"/>
      <c r="LDG93" s="66"/>
      <c r="LDH93" s="66"/>
      <c r="LDI93" s="66"/>
      <c r="LDJ93" s="66"/>
      <c r="LDK93" s="66"/>
      <c r="LDM93" s="66"/>
      <c r="LDN93" s="66"/>
      <c r="LDO93" s="66"/>
      <c r="LDP93" s="66"/>
      <c r="LDQ93" s="66"/>
      <c r="LDR93" s="66"/>
      <c r="LDS93" s="66"/>
      <c r="LDT93" s="66"/>
      <c r="LDU93" s="66"/>
      <c r="LDV93" s="66"/>
      <c r="LDW93" s="66"/>
      <c r="LDX93" s="66"/>
      <c r="LDY93" s="66"/>
      <c r="LEB93" s="66"/>
      <c r="LEE93" s="66"/>
      <c r="LEH93" s="66"/>
      <c r="LEK93" s="66"/>
      <c r="LEN93" s="66"/>
      <c r="LEQ93" s="66"/>
      <c r="LEZ93" s="66"/>
      <c r="LFC93" s="66"/>
      <c r="LFF93" s="66"/>
      <c r="LFI93" s="66"/>
      <c r="LFR93" s="66"/>
      <c r="LFX93" s="66"/>
      <c r="LGA93" s="66"/>
      <c r="LGD93" s="66"/>
      <c r="LGG93" s="66"/>
      <c r="LGM93" s="66"/>
      <c r="LGV93" s="66"/>
      <c r="LGX93" s="66"/>
      <c r="LGY93" s="66"/>
      <c r="LHA93" s="66"/>
      <c r="LHD93" s="66"/>
      <c r="LHG93" s="66"/>
      <c r="LHJ93" s="66"/>
      <c r="LHM93" s="66"/>
      <c r="LHP93" s="66"/>
      <c r="LHR93" s="66"/>
      <c r="LHT93" s="66"/>
      <c r="LHW93" s="66"/>
      <c r="LHZ93" s="66"/>
      <c r="LIC93" s="66"/>
      <c r="LIF93" s="66"/>
      <c r="LII93" s="66"/>
      <c r="LIL93" s="66"/>
      <c r="LIO93" s="66"/>
      <c r="LIQ93" s="66"/>
      <c r="LIT93" s="66"/>
      <c r="LIZ93" s="66"/>
      <c r="LJF93" s="66"/>
      <c r="LJI93" s="66"/>
      <c r="LJK93" s="66"/>
      <c r="LJM93" s="66"/>
      <c r="LJN93" s="66"/>
      <c r="LJO93" s="66"/>
      <c r="LJP93" s="66"/>
      <c r="LJQ93" s="66"/>
      <c r="LJR93" s="66"/>
      <c r="LKJ93" s="66"/>
      <c r="LKK93" s="66"/>
      <c r="LKN93" s="66"/>
      <c r="LKQ93" s="66"/>
      <c r="LKS93" s="66"/>
      <c r="LKU93" s="66"/>
      <c r="LKX93" s="66"/>
      <c r="LLA93" s="66"/>
      <c r="LLD93" s="66"/>
      <c r="LLH93" s="66"/>
      <c r="LLK93" s="66"/>
      <c r="LLN93" s="66"/>
      <c r="LLV93" s="66"/>
      <c r="LMH93" s="66"/>
      <c r="LMI93" s="66"/>
      <c r="LMJ93" s="66"/>
      <c r="LMK93" s="66"/>
      <c r="LML93" s="66"/>
      <c r="LMM93" s="66"/>
      <c r="LMN93" s="66"/>
      <c r="LMO93" s="66"/>
      <c r="LMP93" s="66"/>
      <c r="LMQ93" s="66"/>
      <c r="LMR93" s="66"/>
      <c r="LMS93" s="66"/>
      <c r="LMT93" s="66"/>
      <c r="LMU93" s="66"/>
      <c r="LMV93" s="66"/>
      <c r="LMW93" s="66"/>
      <c r="LMX93" s="66"/>
      <c r="LMY93" s="66"/>
      <c r="LMZ93" s="66"/>
      <c r="LNA93" s="66"/>
      <c r="LNB93" s="66"/>
      <c r="LNC93" s="66"/>
      <c r="LND93" s="66"/>
      <c r="LNE93" s="66"/>
      <c r="LNF93" s="66"/>
      <c r="LNG93" s="66"/>
      <c r="LNI93" s="66"/>
      <c r="LNJ93" s="66"/>
      <c r="LNK93" s="66"/>
      <c r="LNL93" s="66"/>
      <c r="LNM93" s="66"/>
      <c r="LNN93" s="66"/>
      <c r="LNO93" s="66"/>
      <c r="LNP93" s="66"/>
      <c r="LNQ93" s="66"/>
      <c r="LNR93" s="66"/>
      <c r="LNS93" s="66"/>
      <c r="LNT93" s="66"/>
      <c r="LNU93" s="66"/>
      <c r="LNX93" s="66"/>
      <c r="LOA93" s="66"/>
      <c r="LOD93" s="66"/>
      <c r="LOG93" s="66"/>
      <c r="LOJ93" s="66"/>
      <c r="LOM93" s="66"/>
      <c r="LOV93" s="66"/>
      <c r="LOY93" s="66"/>
      <c r="LPB93" s="66"/>
      <c r="LPE93" s="66"/>
      <c r="LPN93" s="66"/>
      <c r="LPT93" s="66"/>
      <c r="LPW93" s="66"/>
      <c r="LPZ93" s="66"/>
      <c r="LQC93" s="66"/>
      <c r="LQI93" s="66"/>
      <c r="LQR93" s="66"/>
      <c r="LQT93" s="66"/>
      <c r="LQU93" s="66"/>
      <c r="LQW93" s="66"/>
      <c r="LQZ93" s="66"/>
      <c r="LRC93" s="66"/>
      <c r="LRF93" s="66"/>
      <c r="LRI93" s="66"/>
      <c r="LRL93" s="66"/>
      <c r="LRN93" s="66"/>
      <c r="LRP93" s="66"/>
      <c r="LRS93" s="66"/>
      <c r="LRV93" s="66"/>
      <c r="LRY93" s="66"/>
      <c r="LSB93" s="66"/>
      <c r="LSE93" s="66"/>
      <c r="LSH93" s="66"/>
      <c r="LSK93" s="66"/>
      <c r="LSM93" s="66"/>
      <c r="LSP93" s="66"/>
      <c r="LSV93" s="66"/>
      <c r="LTB93" s="66"/>
      <c r="LTE93" s="66"/>
      <c r="LTG93" s="66"/>
      <c r="LTI93" s="66"/>
      <c r="LTJ93" s="66"/>
      <c r="LTK93" s="66"/>
      <c r="LTL93" s="66"/>
      <c r="LTM93" s="66"/>
      <c r="LTN93" s="66"/>
      <c r="LUF93" s="66"/>
      <c r="LUG93" s="66"/>
      <c r="LUJ93" s="66"/>
      <c r="LUM93" s="66"/>
      <c r="LUO93" s="66"/>
      <c r="LUQ93" s="66"/>
      <c r="LUT93" s="66"/>
      <c r="LUW93" s="66"/>
      <c r="LUZ93" s="66"/>
      <c r="LVD93" s="66"/>
      <c r="LVG93" s="66"/>
      <c r="LVJ93" s="66"/>
      <c r="LVR93" s="66"/>
      <c r="LWD93" s="66"/>
      <c r="LWE93" s="66"/>
      <c r="LWF93" s="66"/>
      <c r="LWG93" s="66"/>
      <c r="LWH93" s="66"/>
      <c r="LWI93" s="66"/>
      <c r="LWJ93" s="66"/>
      <c r="LWK93" s="66"/>
      <c r="LWL93" s="66"/>
      <c r="LWM93" s="66"/>
      <c r="LWN93" s="66"/>
      <c r="LWO93" s="66"/>
      <c r="LWP93" s="66"/>
      <c r="LWQ93" s="66"/>
      <c r="LWR93" s="66"/>
      <c r="LWS93" s="66"/>
      <c r="LWT93" s="66"/>
      <c r="LWU93" s="66"/>
      <c r="LWV93" s="66"/>
      <c r="LWW93" s="66"/>
      <c r="LWX93" s="66"/>
      <c r="LWY93" s="66"/>
      <c r="LWZ93" s="66"/>
      <c r="LXA93" s="66"/>
      <c r="LXB93" s="66"/>
      <c r="LXC93" s="66"/>
      <c r="LXE93" s="66"/>
      <c r="LXF93" s="66"/>
      <c r="LXG93" s="66"/>
      <c r="LXH93" s="66"/>
      <c r="LXI93" s="66"/>
      <c r="LXJ93" s="66"/>
      <c r="LXK93" s="66"/>
      <c r="LXL93" s="66"/>
      <c r="LXM93" s="66"/>
      <c r="LXN93" s="66"/>
      <c r="LXO93" s="66"/>
      <c r="LXP93" s="66"/>
      <c r="LXQ93" s="66"/>
      <c r="LXT93" s="66"/>
      <c r="LXW93" s="66"/>
      <c r="LXZ93" s="66"/>
      <c r="LYC93" s="66"/>
      <c r="LYF93" s="66"/>
      <c r="LYI93" s="66"/>
      <c r="LYR93" s="66"/>
      <c r="LYU93" s="66"/>
      <c r="LYX93" s="66"/>
      <c r="LZA93" s="66"/>
      <c r="LZJ93" s="66"/>
      <c r="LZP93" s="66"/>
      <c r="LZS93" s="66"/>
      <c r="LZV93" s="66"/>
      <c r="LZY93" s="66"/>
      <c r="MAE93" s="66"/>
      <c r="MAN93" s="66"/>
      <c r="MAP93" s="66"/>
      <c r="MAQ93" s="66"/>
      <c r="MAS93" s="66"/>
      <c r="MAV93" s="66"/>
      <c r="MAY93" s="66"/>
      <c r="MBB93" s="66"/>
      <c r="MBE93" s="66"/>
      <c r="MBH93" s="66"/>
      <c r="MBJ93" s="66"/>
      <c r="MBL93" s="66"/>
      <c r="MBO93" s="66"/>
      <c r="MBR93" s="66"/>
      <c r="MBU93" s="66"/>
      <c r="MBX93" s="66"/>
      <c r="MCA93" s="66"/>
      <c r="MCD93" s="66"/>
      <c r="MCG93" s="66"/>
      <c r="MCI93" s="66"/>
      <c r="MCL93" s="66"/>
      <c r="MCR93" s="66"/>
      <c r="MCX93" s="66"/>
      <c r="MDA93" s="66"/>
      <c r="MDC93" s="66"/>
      <c r="MDE93" s="66"/>
      <c r="MDF93" s="66"/>
      <c r="MDG93" s="66"/>
      <c r="MDH93" s="66"/>
      <c r="MDI93" s="66"/>
      <c r="MDJ93" s="66"/>
      <c r="MEB93" s="66"/>
      <c r="MEC93" s="66"/>
      <c r="MEF93" s="66"/>
      <c r="MEI93" s="66"/>
      <c r="MEK93" s="66"/>
      <c r="MEM93" s="66"/>
      <c r="MEP93" s="66"/>
      <c r="MES93" s="66"/>
      <c r="MEV93" s="66"/>
      <c r="MEZ93" s="66"/>
      <c r="MFC93" s="66"/>
      <c r="MFF93" s="66"/>
      <c r="MFN93" s="66"/>
      <c r="MFZ93" s="66"/>
      <c r="MGA93" s="66"/>
      <c r="MGB93" s="66"/>
      <c r="MGC93" s="66"/>
      <c r="MGD93" s="66"/>
      <c r="MGE93" s="66"/>
      <c r="MGF93" s="66"/>
      <c r="MGG93" s="66"/>
      <c r="MGH93" s="66"/>
      <c r="MGI93" s="66"/>
      <c r="MGJ93" s="66"/>
      <c r="MGK93" s="66"/>
      <c r="MGL93" s="66"/>
      <c r="MGM93" s="66"/>
      <c r="MGN93" s="66"/>
      <c r="MGO93" s="66"/>
      <c r="MGP93" s="66"/>
      <c r="MGQ93" s="66"/>
      <c r="MGR93" s="66"/>
      <c r="MGS93" s="66"/>
      <c r="MGT93" s="66"/>
      <c r="MGU93" s="66"/>
      <c r="MGV93" s="66"/>
      <c r="MGW93" s="66"/>
      <c r="MGX93" s="66"/>
      <c r="MGY93" s="66"/>
      <c r="MHA93" s="66"/>
      <c r="MHB93" s="66"/>
      <c r="MHC93" s="66"/>
      <c r="MHD93" s="66"/>
      <c r="MHE93" s="66"/>
      <c r="MHF93" s="66"/>
      <c r="MHG93" s="66"/>
      <c r="MHH93" s="66"/>
      <c r="MHI93" s="66"/>
      <c r="MHJ93" s="66"/>
      <c r="MHK93" s="66"/>
      <c r="MHL93" s="66"/>
      <c r="MHM93" s="66"/>
      <c r="MHP93" s="66"/>
      <c r="MHS93" s="66"/>
      <c r="MHV93" s="66"/>
      <c r="MHY93" s="66"/>
      <c r="MIB93" s="66"/>
      <c r="MIE93" s="66"/>
      <c r="MIN93" s="66"/>
      <c r="MIQ93" s="66"/>
      <c r="MIT93" s="66"/>
      <c r="MIW93" s="66"/>
      <c r="MJF93" s="66"/>
      <c r="MJL93" s="66"/>
      <c r="MJO93" s="66"/>
      <c r="MJR93" s="66"/>
      <c r="MJU93" s="66"/>
      <c r="MKA93" s="66"/>
      <c r="MKJ93" s="66"/>
      <c r="MKL93" s="66"/>
      <c r="MKM93" s="66"/>
      <c r="MKO93" s="66"/>
      <c r="MKR93" s="66"/>
      <c r="MKU93" s="66"/>
      <c r="MKX93" s="66"/>
      <c r="MLA93" s="66"/>
      <c r="MLD93" s="66"/>
      <c r="MLF93" s="66"/>
      <c r="MLH93" s="66"/>
      <c r="MLK93" s="66"/>
      <c r="MLN93" s="66"/>
      <c r="MLQ93" s="66"/>
      <c r="MLT93" s="66"/>
      <c r="MLW93" s="66"/>
      <c r="MLZ93" s="66"/>
      <c r="MMC93" s="66"/>
      <c r="MME93" s="66"/>
      <c r="MMH93" s="66"/>
      <c r="MMN93" s="66"/>
      <c r="MMT93" s="66"/>
      <c r="MMW93" s="66"/>
      <c r="MMY93" s="66"/>
      <c r="MNA93" s="66"/>
      <c r="MNB93" s="66"/>
      <c r="MNC93" s="66"/>
      <c r="MND93" s="66"/>
      <c r="MNE93" s="66"/>
      <c r="MNF93" s="66"/>
      <c r="MNX93" s="66"/>
      <c r="MNY93" s="66"/>
      <c r="MOB93" s="66"/>
      <c r="MOE93" s="66"/>
      <c r="MOG93" s="66"/>
      <c r="MOI93" s="66"/>
      <c r="MOL93" s="66"/>
      <c r="MOO93" s="66"/>
      <c r="MOR93" s="66"/>
      <c r="MOV93" s="66"/>
      <c r="MOY93" s="66"/>
      <c r="MPB93" s="66"/>
      <c r="MPJ93" s="66"/>
      <c r="MPV93" s="66"/>
      <c r="MPW93" s="66"/>
      <c r="MPX93" s="66"/>
      <c r="MPY93" s="66"/>
      <c r="MPZ93" s="66"/>
      <c r="MQA93" s="66"/>
      <c r="MQB93" s="66"/>
      <c r="MQC93" s="66"/>
      <c r="MQD93" s="66"/>
      <c r="MQE93" s="66"/>
      <c r="MQF93" s="66"/>
      <c r="MQG93" s="66"/>
      <c r="MQH93" s="66"/>
      <c r="MQI93" s="66"/>
      <c r="MQJ93" s="66"/>
      <c r="MQK93" s="66"/>
      <c r="MQL93" s="66"/>
      <c r="MQM93" s="66"/>
      <c r="MQN93" s="66"/>
      <c r="MQO93" s="66"/>
      <c r="MQP93" s="66"/>
      <c r="MQQ93" s="66"/>
      <c r="MQR93" s="66"/>
      <c r="MQS93" s="66"/>
      <c r="MQT93" s="66"/>
      <c r="MQU93" s="66"/>
      <c r="MQW93" s="66"/>
      <c r="MQX93" s="66"/>
      <c r="MQY93" s="66"/>
      <c r="MQZ93" s="66"/>
      <c r="MRA93" s="66"/>
      <c r="MRB93" s="66"/>
      <c r="MRC93" s="66"/>
      <c r="MRD93" s="66"/>
      <c r="MRE93" s="66"/>
      <c r="MRF93" s="66"/>
      <c r="MRG93" s="66"/>
      <c r="MRH93" s="66"/>
      <c r="MRI93" s="66"/>
      <c r="MRL93" s="66"/>
      <c r="MRO93" s="66"/>
      <c r="MRR93" s="66"/>
      <c r="MRU93" s="66"/>
      <c r="MRX93" s="66"/>
      <c r="MSA93" s="66"/>
      <c r="MSJ93" s="66"/>
      <c r="MSM93" s="66"/>
      <c r="MSP93" s="66"/>
      <c r="MSS93" s="66"/>
      <c r="MTB93" s="66"/>
      <c r="MTH93" s="66"/>
      <c r="MTK93" s="66"/>
      <c r="MTN93" s="66"/>
      <c r="MTQ93" s="66"/>
      <c r="MTW93" s="66"/>
      <c r="MUF93" s="66"/>
      <c r="MUH93" s="66"/>
      <c r="MUI93" s="66"/>
      <c r="MUK93" s="66"/>
      <c r="MUN93" s="66"/>
      <c r="MUQ93" s="66"/>
      <c r="MUT93" s="66"/>
      <c r="MUW93" s="66"/>
      <c r="MUZ93" s="66"/>
      <c r="MVB93" s="66"/>
      <c r="MVD93" s="66"/>
      <c r="MVG93" s="66"/>
      <c r="MVJ93" s="66"/>
      <c r="MVM93" s="66"/>
      <c r="MVP93" s="66"/>
      <c r="MVS93" s="66"/>
      <c r="MVV93" s="66"/>
      <c r="MVY93" s="66"/>
      <c r="MWA93" s="66"/>
      <c r="MWD93" s="66"/>
      <c r="MWJ93" s="66"/>
      <c r="MWP93" s="66"/>
      <c r="MWS93" s="66"/>
      <c r="MWU93" s="66"/>
      <c r="MWW93" s="66"/>
      <c r="MWX93" s="66"/>
      <c r="MWY93" s="66"/>
      <c r="MWZ93" s="66"/>
      <c r="MXA93" s="66"/>
      <c r="MXB93" s="66"/>
      <c r="MXT93" s="66"/>
      <c r="MXU93" s="66"/>
      <c r="MXX93" s="66"/>
      <c r="MYA93" s="66"/>
      <c r="MYC93" s="66"/>
      <c r="MYE93" s="66"/>
      <c r="MYH93" s="66"/>
      <c r="MYK93" s="66"/>
      <c r="MYN93" s="66"/>
      <c r="MYR93" s="66"/>
      <c r="MYU93" s="66"/>
      <c r="MYX93" s="66"/>
      <c r="MZF93" s="66"/>
      <c r="MZR93" s="66"/>
      <c r="MZS93" s="66"/>
      <c r="MZT93" s="66"/>
      <c r="MZU93" s="66"/>
      <c r="MZV93" s="66"/>
      <c r="MZW93" s="66"/>
      <c r="MZX93" s="66"/>
      <c r="MZY93" s="66"/>
      <c r="MZZ93" s="66"/>
      <c r="NAA93" s="66"/>
      <c r="NAB93" s="66"/>
      <c r="NAC93" s="66"/>
      <c r="NAD93" s="66"/>
      <c r="NAE93" s="66"/>
      <c r="NAF93" s="66"/>
      <c r="NAG93" s="66"/>
      <c r="NAH93" s="66"/>
      <c r="NAI93" s="66"/>
      <c r="NAJ93" s="66"/>
      <c r="NAK93" s="66"/>
      <c r="NAL93" s="66"/>
      <c r="NAM93" s="66"/>
      <c r="NAN93" s="66"/>
      <c r="NAO93" s="66"/>
      <c r="NAP93" s="66"/>
      <c r="NAQ93" s="66"/>
      <c r="NAS93" s="66"/>
      <c r="NAT93" s="66"/>
      <c r="NAU93" s="66"/>
      <c r="NAV93" s="66"/>
      <c r="NAW93" s="66"/>
      <c r="NAX93" s="66"/>
      <c r="NAY93" s="66"/>
      <c r="NAZ93" s="66"/>
      <c r="NBA93" s="66"/>
      <c r="NBB93" s="66"/>
      <c r="NBC93" s="66"/>
      <c r="NBD93" s="66"/>
      <c r="NBE93" s="66"/>
      <c r="NBH93" s="66"/>
      <c r="NBK93" s="66"/>
      <c r="NBN93" s="66"/>
      <c r="NBQ93" s="66"/>
      <c r="NBT93" s="66"/>
      <c r="NBW93" s="66"/>
      <c r="NCF93" s="66"/>
      <c r="NCI93" s="66"/>
      <c r="NCL93" s="66"/>
      <c r="NCO93" s="66"/>
      <c r="NCX93" s="66"/>
      <c r="NDD93" s="66"/>
      <c r="NDG93" s="66"/>
      <c r="NDJ93" s="66"/>
      <c r="NDM93" s="66"/>
      <c r="NDS93" s="66"/>
      <c r="NEB93" s="66"/>
      <c r="NED93" s="66"/>
      <c r="NEE93" s="66"/>
      <c r="NEG93" s="66"/>
      <c r="NEJ93" s="66"/>
      <c r="NEM93" s="66"/>
      <c r="NEP93" s="66"/>
      <c r="NES93" s="66"/>
      <c r="NEV93" s="66"/>
      <c r="NEX93" s="66"/>
      <c r="NEZ93" s="66"/>
      <c r="NFC93" s="66"/>
      <c r="NFF93" s="66"/>
      <c r="NFI93" s="66"/>
      <c r="NFL93" s="66"/>
      <c r="NFO93" s="66"/>
      <c r="NFR93" s="66"/>
      <c r="NFU93" s="66"/>
      <c r="NFW93" s="66"/>
      <c r="NFZ93" s="66"/>
      <c r="NGF93" s="66"/>
      <c r="NGL93" s="66"/>
      <c r="NGO93" s="66"/>
      <c r="NGQ93" s="66"/>
      <c r="NGS93" s="66"/>
      <c r="NGT93" s="66"/>
      <c r="NGU93" s="66"/>
      <c r="NGV93" s="66"/>
      <c r="NGW93" s="66"/>
      <c r="NGX93" s="66"/>
      <c r="NHP93" s="66"/>
      <c r="NHQ93" s="66"/>
      <c r="NHT93" s="66"/>
      <c r="NHW93" s="66"/>
      <c r="NHY93" s="66"/>
      <c r="NIA93" s="66"/>
      <c r="NID93" s="66"/>
      <c r="NIG93" s="66"/>
      <c r="NIJ93" s="66"/>
      <c r="NIN93" s="66"/>
      <c r="NIQ93" s="66"/>
      <c r="NIT93" s="66"/>
      <c r="NJB93" s="66"/>
      <c r="NJN93" s="66"/>
      <c r="NJO93" s="66"/>
      <c r="NJP93" s="66"/>
      <c r="NJQ93" s="66"/>
      <c r="NJR93" s="66"/>
      <c r="NJS93" s="66"/>
      <c r="NJT93" s="66"/>
      <c r="NJU93" s="66"/>
      <c r="NJV93" s="66"/>
      <c r="NJW93" s="66"/>
      <c r="NJX93" s="66"/>
      <c r="NJY93" s="66"/>
      <c r="NJZ93" s="66"/>
      <c r="NKA93" s="66"/>
      <c r="NKB93" s="66"/>
      <c r="NKC93" s="66"/>
      <c r="NKD93" s="66"/>
      <c r="NKE93" s="66"/>
      <c r="NKF93" s="66"/>
      <c r="NKG93" s="66"/>
      <c r="NKH93" s="66"/>
      <c r="NKI93" s="66"/>
      <c r="NKJ93" s="66"/>
      <c r="NKK93" s="66"/>
      <c r="NKL93" s="66"/>
      <c r="NKM93" s="66"/>
      <c r="NKO93" s="66"/>
      <c r="NKP93" s="66"/>
      <c r="NKQ93" s="66"/>
      <c r="NKR93" s="66"/>
      <c r="NKS93" s="66"/>
      <c r="NKT93" s="66"/>
      <c r="NKU93" s="66"/>
      <c r="NKV93" s="66"/>
      <c r="NKW93" s="66"/>
      <c r="NKX93" s="66"/>
      <c r="NKY93" s="66"/>
      <c r="NKZ93" s="66"/>
      <c r="NLA93" s="66"/>
      <c r="NLD93" s="66"/>
      <c r="NLG93" s="66"/>
      <c r="NLJ93" s="66"/>
      <c r="NLM93" s="66"/>
      <c r="NLP93" s="66"/>
      <c r="NLS93" s="66"/>
      <c r="NMB93" s="66"/>
      <c r="NME93" s="66"/>
      <c r="NMH93" s="66"/>
      <c r="NMK93" s="66"/>
      <c r="NMT93" s="66"/>
      <c r="NMZ93" s="66"/>
      <c r="NNC93" s="66"/>
      <c r="NNF93" s="66"/>
      <c r="NNI93" s="66"/>
      <c r="NNO93" s="66"/>
      <c r="NNX93" s="66"/>
      <c r="NNZ93" s="66"/>
      <c r="NOA93" s="66"/>
      <c r="NOC93" s="66"/>
      <c r="NOF93" s="66"/>
      <c r="NOI93" s="66"/>
      <c r="NOL93" s="66"/>
      <c r="NOO93" s="66"/>
      <c r="NOR93" s="66"/>
      <c r="NOT93" s="66"/>
      <c r="NOV93" s="66"/>
      <c r="NOY93" s="66"/>
      <c r="NPB93" s="66"/>
      <c r="NPE93" s="66"/>
      <c r="NPH93" s="66"/>
      <c r="NPK93" s="66"/>
      <c r="NPN93" s="66"/>
      <c r="NPQ93" s="66"/>
      <c r="NPS93" s="66"/>
      <c r="NPV93" s="66"/>
      <c r="NQB93" s="66"/>
      <c r="NQH93" s="66"/>
      <c r="NQK93" s="66"/>
      <c r="NQM93" s="66"/>
      <c r="NQO93" s="66"/>
      <c r="NQP93" s="66"/>
      <c r="NQQ93" s="66"/>
      <c r="NQR93" s="66"/>
      <c r="NQS93" s="66"/>
      <c r="NQT93" s="66"/>
      <c r="NRL93" s="66"/>
      <c r="NRM93" s="66"/>
      <c r="NRP93" s="66"/>
      <c r="NRS93" s="66"/>
      <c r="NRU93" s="66"/>
      <c r="NRW93" s="66"/>
      <c r="NRZ93" s="66"/>
      <c r="NSC93" s="66"/>
      <c r="NSF93" s="66"/>
      <c r="NSJ93" s="66"/>
      <c r="NSM93" s="66"/>
      <c r="NSP93" s="66"/>
      <c r="NSX93" s="66"/>
      <c r="NTJ93" s="66"/>
      <c r="NTK93" s="66"/>
      <c r="NTL93" s="66"/>
      <c r="NTM93" s="66"/>
      <c r="NTN93" s="66"/>
      <c r="NTO93" s="66"/>
      <c r="NTP93" s="66"/>
      <c r="NTQ93" s="66"/>
      <c r="NTR93" s="66"/>
      <c r="NTS93" s="66"/>
      <c r="NTT93" s="66"/>
      <c r="NTU93" s="66"/>
      <c r="NTV93" s="66"/>
      <c r="NTW93" s="66"/>
      <c r="NTX93" s="66"/>
      <c r="NTY93" s="66"/>
      <c r="NTZ93" s="66"/>
      <c r="NUA93" s="66"/>
      <c r="NUB93" s="66"/>
      <c r="NUC93" s="66"/>
      <c r="NUD93" s="66"/>
      <c r="NUE93" s="66"/>
      <c r="NUF93" s="66"/>
      <c r="NUG93" s="66"/>
      <c r="NUH93" s="66"/>
      <c r="NUI93" s="66"/>
      <c r="NUK93" s="66"/>
      <c r="NUL93" s="66"/>
      <c r="NUM93" s="66"/>
      <c r="NUN93" s="66"/>
      <c r="NUO93" s="66"/>
      <c r="NUP93" s="66"/>
      <c r="NUQ93" s="66"/>
      <c r="NUR93" s="66"/>
      <c r="NUS93" s="66"/>
      <c r="NUT93" s="66"/>
      <c r="NUU93" s="66"/>
      <c r="NUV93" s="66"/>
      <c r="NUW93" s="66"/>
      <c r="NUZ93" s="66"/>
      <c r="NVC93" s="66"/>
      <c r="NVF93" s="66"/>
      <c r="NVI93" s="66"/>
      <c r="NVL93" s="66"/>
      <c r="NVO93" s="66"/>
      <c r="NVX93" s="66"/>
      <c r="NWA93" s="66"/>
      <c r="NWD93" s="66"/>
      <c r="NWG93" s="66"/>
      <c r="NWP93" s="66"/>
      <c r="NWV93" s="66"/>
      <c r="NWY93" s="66"/>
      <c r="NXB93" s="66"/>
      <c r="NXE93" s="66"/>
      <c r="NXK93" s="66"/>
      <c r="NXT93" s="66"/>
      <c r="NXV93" s="66"/>
      <c r="NXW93" s="66"/>
      <c r="NXY93" s="66"/>
      <c r="NYB93" s="66"/>
      <c r="NYE93" s="66"/>
      <c r="NYH93" s="66"/>
      <c r="NYK93" s="66"/>
      <c r="NYN93" s="66"/>
      <c r="NYP93" s="66"/>
      <c r="NYR93" s="66"/>
      <c r="NYU93" s="66"/>
      <c r="NYX93" s="66"/>
      <c r="NZA93" s="66"/>
      <c r="NZD93" s="66"/>
      <c r="NZG93" s="66"/>
      <c r="NZJ93" s="66"/>
      <c r="NZM93" s="66"/>
      <c r="NZO93" s="66"/>
      <c r="NZR93" s="66"/>
      <c r="NZX93" s="66"/>
      <c r="OAD93" s="66"/>
      <c r="OAG93" s="66"/>
      <c r="OAI93" s="66"/>
      <c r="OAK93" s="66"/>
      <c r="OAL93" s="66"/>
      <c r="OAM93" s="66"/>
      <c r="OAN93" s="66"/>
      <c r="OAO93" s="66"/>
      <c r="OAP93" s="66"/>
      <c r="OBH93" s="66"/>
      <c r="OBI93" s="66"/>
      <c r="OBL93" s="66"/>
      <c r="OBO93" s="66"/>
      <c r="OBQ93" s="66"/>
      <c r="OBS93" s="66"/>
      <c r="OBV93" s="66"/>
      <c r="OBY93" s="66"/>
      <c r="OCB93" s="66"/>
      <c r="OCF93" s="66"/>
      <c r="OCI93" s="66"/>
      <c r="OCL93" s="66"/>
      <c r="OCT93" s="66"/>
      <c r="ODF93" s="66"/>
      <c r="ODG93" s="66"/>
      <c r="ODH93" s="66"/>
      <c r="ODI93" s="66"/>
      <c r="ODJ93" s="66"/>
      <c r="ODK93" s="66"/>
      <c r="ODL93" s="66"/>
      <c r="ODM93" s="66"/>
      <c r="ODN93" s="66"/>
      <c r="ODO93" s="66"/>
      <c r="ODP93" s="66"/>
      <c r="ODQ93" s="66"/>
      <c r="ODR93" s="66"/>
      <c r="ODS93" s="66"/>
      <c r="ODT93" s="66"/>
      <c r="ODU93" s="66"/>
      <c r="ODV93" s="66"/>
      <c r="ODW93" s="66"/>
      <c r="ODX93" s="66"/>
      <c r="ODY93" s="66"/>
      <c r="ODZ93" s="66"/>
      <c r="OEA93" s="66"/>
      <c r="OEB93" s="66"/>
      <c r="OEC93" s="66"/>
      <c r="OED93" s="66"/>
      <c r="OEE93" s="66"/>
      <c r="OEG93" s="66"/>
      <c r="OEH93" s="66"/>
      <c r="OEI93" s="66"/>
      <c r="OEJ93" s="66"/>
      <c r="OEK93" s="66"/>
      <c r="OEL93" s="66"/>
      <c r="OEM93" s="66"/>
      <c r="OEN93" s="66"/>
      <c r="OEO93" s="66"/>
      <c r="OEP93" s="66"/>
      <c r="OEQ93" s="66"/>
      <c r="OER93" s="66"/>
      <c r="OES93" s="66"/>
      <c r="OEV93" s="66"/>
      <c r="OEY93" s="66"/>
      <c r="OFB93" s="66"/>
      <c r="OFE93" s="66"/>
      <c r="OFH93" s="66"/>
      <c r="OFK93" s="66"/>
      <c r="OFT93" s="66"/>
      <c r="OFW93" s="66"/>
      <c r="OFZ93" s="66"/>
      <c r="OGC93" s="66"/>
      <c r="OGL93" s="66"/>
      <c r="OGR93" s="66"/>
      <c r="OGU93" s="66"/>
      <c r="OGX93" s="66"/>
      <c r="OHA93" s="66"/>
      <c r="OHG93" s="66"/>
      <c r="OHP93" s="66"/>
      <c r="OHR93" s="66"/>
      <c r="OHS93" s="66"/>
      <c r="OHU93" s="66"/>
      <c r="OHX93" s="66"/>
      <c r="OIA93" s="66"/>
      <c r="OID93" s="66"/>
      <c r="OIG93" s="66"/>
      <c r="OIJ93" s="66"/>
      <c r="OIL93" s="66"/>
      <c r="OIN93" s="66"/>
      <c r="OIQ93" s="66"/>
      <c r="OIT93" s="66"/>
      <c r="OIW93" s="66"/>
      <c r="OIZ93" s="66"/>
      <c r="OJC93" s="66"/>
      <c r="OJF93" s="66"/>
      <c r="OJI93" s="66"/>
      <c r="OJK93" s="66"/>
      <c r="OJN93" s="66"/>
      <c r="OJT93" s="66"/>
      <c r="OJZ93" s="66"/>
      <c r="OKC93" s="66"/>
      <c r="OKE93" s="66"/>
      <c r="OKG93" s="66"/>
      <c r="OKH93" s="66"/>
      <c r="OKI93" s="66"/>
      <c r="OKJ93" s="66"/>
      <c r="OKK93" s="66"/>
      <c r="OKL93" s="66"/>
      <c r="OLD93" s="66"/>
      <c r="OLE93" s="66"/>
      <c r="OLH93" s="66"/>
      <c r="OLK93" s="66"/>
      <c r="OLM93" s="66"/>
      <c r="OLO93" s="66"/>
      <c r="OLR93" s="66"/>
      <c r="OLU93" s="66"/>
      <c r="OLX93" s="66"/>
      <c r="OMB93" s="66"/>
      <c r="OME93" s="66"/>
      <c r="OMH93" s="66"/>
      <c r="OMP93" s="66"/>
      <c r="ONB93" s="66"/>
      <c r="ONC93" s="66"/>
      <c r="OND93" s="66"/>
      <c r="ONE93" s="66"/>
      <c r="ONF93" s="66"/>
      <c r="ONG93" s="66"/>
      <c r="ONH93" s="66"/>
      <c r="ONI93" s="66"/>
      <c r="ONJ93" s="66"/>
      <c r="ONK93" s="66"/>
      <c r="ONL93" s="66"/>
      <c r="ONM93" s="66"/>
      <c r="ONN93" s="66"/>
      <c r="ONO93" s="66"/>
      <c r="ONP93" s="66"/>
      <c r="ONQ93" s="66"/>
      <c r="ONR93" s="66"/>
      <c r="ONS93" s="66"/>
      <c r="ONT93" s="66"/>
      <c r="ONU93" s="66"/>
      <c r="ONV93" s="66"/>
      <c r="ONW93" s="66"/>
      <c r="ONX93" s="66"/>
      <c r="ONY93" s="66"/>
      <c r="ONZ93" s="66"/>
      <c r="OOA93" s="66"/>
      <c r="OOC93" s="66"/>
      <c r="OOD93" s="66"/>
      <c r="OOE93" s="66"/>
      <c r="OOF93" s="66"/>
      <c r="OOG93" s="66"/>
      <c r="OOH93" s="66"/>
      <c r="OOI93" s="66"/>
      <c r="OOJ93" s="66"/>
      <c r="OOK93" s="66"/>
      <c r="OOL93" s="66"/>
      <c r="OOM93" s="66"/>
      <c r="OON93" s="66"/>
      <c r="OOO93" s="66"/>
      <c r="OOR93" s="66"/>
      <c r="OOU93" s="66"/>
      <c r="OOX93" s="66"/>
      <c r="OPA93" s="66"/>
      <c r="OPD93" s="66"/>
      <c r="OPG93" s="66"/>
      <c r="OPP93" s="66"/>
      <c r="OPS93" s="66"/>
      <c r="OPV93" s="66"/>
      <c r="OPY93" s="66"/>
      <c r="OQH93" s="66"/>
      <c r="OQN93" s="66"/>
      <c r="OQQ93" s="66"/>
      <c r="OQT93" s="66"/>
      <c r="OQW93" s="66"/>
      <c r="ORC93" s="66"/>
      <c r="ORL93" s="66"/>
      <c r="ORN93" s="66"/>
      <c r="ORO93" s="66"/>
      <c r="ORQ93" s="66"/>
      <c r="ORT93" s="66"/>
      <c r="ORW93" s="66"/>
      <c r="ORZ93" s="66"/>
      <c r="OSC93" s="66"/>
      <c r="OSF93" s="66"/>
      <c r="OSH93" s="66"/>
      <c r="OSJ93" s="66"/>
      <c r="OSM93" s="66"/>
      <c r="OSP93" s="66"/>
      <c r="OSS93" s="66"/>
      <c r="OSV93" s="66"/>
      <c r="OSY93" s="66"/>
      <c r="OTB93" s="66"/>
      <c r="OTE93" s="66"/>
      <c r="OTG93" s="66"/>
      <c r="OTJ93" s="66"/>
      <c r="OTP93" s="66"/>
      <c r="OTV93" s="66"/>
      <c r="OTY93" s="66"/>
      <c r="OUA93" s="66"/>
      <c r="OUC93" s="66"/>
      <c r="OUD93" s="66"/>
      <c r="OUE93" s="66"/>
      <c r="OUF93" s="66"/>
      <c r="OUG93" s="66"/>
      <c r="OUH93" s="66"/>
      <c r="OUZ93" s="66"/>
      <c r="OVA93" s="66"/>
      <c r="OVD93" s="66"/>
      <c r="OVG93" s="66"/>
      <c r="OVI93" s="66"/>
      <c r="OVK93" s="66"/>
      <c r="OVN93" s="66"/>
      <c r="OVQ93" s="66"/>
      <c r="OVT93" s="66"/>
      <c r="OVX93" s="66"/>
      <c r="OWA93" s="66"/>
      <c r="OWD93" s="66"/>
      <c r="OWL93" s="66"/>
      <c r="OWX93" s="66"/>
      <c r="OWY93" s="66"/>
      <c r="OWZ93" s="66"/>
      <c r="OXA93" s="66"/>
      <c r="OXB93" s="66"/>
      <c r="OXC93" s="66"/>
      <c r="OXD93" s="66"/>
      <c r="OXE93" s="66"/>
      <c r="OXF93" s="66"/>
      <c r="OXG93" s="66"/>
      <c r="OXH93" s="66"/>
      <c r="OXI93" s="66"/>
      <c r="OXJ93" s="66"/>
      <c r="OXK93" s="66"/>
      <c r="OXL93" s="66"/>
      <c r="OXM93" s="66"/>
      <c r="OXN93" s="66"/>
      <c r="OXO93" s="66"/>
      <c r="OXP93" s="66"/>
      <c r="OXQ93" s="66"/>
      <c r="OXR93" s="66"/>
      <c r="OXS93" s="66"/>
      <c r="OXT93" s="66"/>
      <c r="OXU93" s="66"/>
      <c r="OXV93" s="66"/>
      <c r="OXW93" s="66"/>
      <c r="OXY93" s="66"/>
      <c r="OXZ93" s="66"/>
      <c r="OYA93" s="66"/>
      <c r="OYB93" s="66"/>
      <c r="OYC93" s="66"/>
      <c r="OYD93" s="66"/>
      <c r="OYE93" s="66"/>
      <c r="OYF93" s="66"/>
      <c r="OYG93" s="66"/>
      <c r="OYH93" s="66"/>
      <c r="OYI93" s="66"/>
      <c r="OYJ93" s="66"/>
      <c r="OYK93" s="66"/>
      <c r="OYN93" s="66"/>
      <c r="OYQ93" s="66"/>
      <c r="OYT93" s="66"/>
      <c r="OYW93" s="66"/>
      <c r="OYZ93" s="66"/>
      <c r="OZC93" s="66"/>
      <c r="OZL93" s="66"/>
      <c r="OZO93" s="66"/>
      <c r="OZR93" s="66"/>
      <c r="OZU93" s="66"/>
      <c r="PAD93" s="66"/>
      <c r="PAJ93" s="66"/>
      <c r="PAM93" s="66"/>
      <c r="PAP93" s="66"/>
      <c r="PAS93" s="66"/>
      <c r="PAY93" s="66"/>
      <c r="PBH93" s="66"/>
      <c r="PBJ93" s="66"/>
      <c r="PBK93" s="66"/>
      <c r="PBM93" s="66"/>
      <c r="PBP93" s="66"/>
      <c r="PBS93" s="66"/>
      <c r="PBV93" s="66"/>
      <c r="PBY93" s="66"/>
      <c r="PCB93" s="66"/>
      <c r="PCD93" s="66"/>
      <c r="PCF93" s="66"/>
      <c r="PCI93" s="66"/>
      <c r="PCL93" s="66"/>
      <c r="PCO93" s="66"/>
      <c r="PCR93" s="66"/>
      <c r="PCU93" s="66"/>
      <c r="PCX93" s="66"/>
      <c r="PDA93" s="66"/>
      <c r="PDC93" s="66"/>
      <c r="PDF93" s="66"/>
      <c r="PDL93" s="66"/>
      <c r="PDR93" s="66"/>
      <c r="PDU93" s="66"/>
      <c r="PDW93" s="66"/>
      <c r="PDY93" s="66"/>
      <c r="PDZ93" s="66"/>
      <c r="PEA93" s="66"/>
      <c r="PEB93" s="66"/>
      <c r="PEC93" s="66"/>
      <c r="PED93" s="66"/>
      <c r="PEV93" s="66"/>
      <c r="PEW93" s="66"/>
      <c r="PEZ93" s="66"/>
      <c r="PFC93" s="66"/>
      <c r="PFE93" s="66"/>
      <c r="PFG93" s="66"/>
      <c r="PFJ93" s="66"/>
      <c r="PFM93" s="66"/>
      <c r="PFP93" s="66"/>
      <c r="PFT93" s="66"/>
      <c r="PFW93" s="66"/>
      <c r="PFZ93" s="66"/>
      <c r="PGH93" s="66"/>
      <c r="PGT93" s="66"/>
      <c r="PGU93" s="66"/>
      <c r="PGV93" s="66"/>
      <c r="PGW93" s="66"/>
      <c r="PGX93" s="66"/>
      <c r="PGY93" s="66"/>
      <c r="PGZ93" s="66"/>
      <c r="PHA93" s="66"/>
      <c r="PHB93" s="66"/>
      <c r="PHC93" s="66"/>
      <c r="PHD93" s="66"/>
      <c r="PHE93" s="66"/>
      <c r="PHF93" s="66"/>
      <c r="PHG93" s="66"/>
      <c r="PHH93" s="66"/>
      <c r="PHI93" s="66"/>
      <c r="PHJ93" s="66"/>
      <c r="PHK93" s="66"/>
      <c r="PHL93" s="66"/>
      <c r="PHM93" s="66"/>
      <c r="PHN93" s="66"/>
      <c r="PHO93" s="66"/>
      <c r="PHP93" s="66"/>
      <c r="PHQ93" s="66"/>
      <c r="PHR93" s="66"/>
      <c r="PHS93" s="66"/>
      <c r="PHU93" s="66"/>
      <c r="PHV93" s="66"/>
      <c r="PHW93" s="66"/>
      <c r="PHX93" s="66"/>
      <c r="PHY93" s="66"/>
      <c r="PHZ93" s="66"/>
      <c r="PIA93" s="66"/>
      <c r="PIB93" s="66"/>
      <c r="PIC93" s="66"/>
      <c r="PID93" s="66"/>
      <c r="PIE93" s="66"/>
      <c r="PIF93" s="66"/>
      <c r="PIG93" s="66"/>
      <c r="PIJ93" s="66"/>
      <c r="PIM93" s="66"/>
      <c r="PIP93" s="66"/>
      <c r="PIS93" s="66"/>
      <c r="PIV93" s="66"/>
      <c r="PIY93" s="66"/>
      <c r="PJH93" s="66"/>
      <c r="PJK93" s="66"/>
      <c r="PJN93" s="66"/>
      <c r="PJQ93" s="66"/>
      <c r="PJZ93" s="66"/>
      <c r="PKF93" s="66"/>
      <c r="PKI93" s="66"/>
      <c r="PKL93" s="66"/>
      <c r="PKO93" s="66"/>
      <c r="PKU93" s="66"/>
      <c r="PLD93" s="66"/>
      <c r="PLF93" s="66"/>
      <c r="PLG93" s="66"/>
      <c r="PLI93" s="66"/>
      <c r="PLL93" s="66"/>
      <c r="PLO93" s="66"/>
      <c r="PLR93" s="66"/>
      <c r="PLU93" s="66"/>
      <c r="PLX93" s="66"/>
      <c r="PLZ93" s="66"/>
      <c r="PMB93" s="66"/>
      <c r="PME93" s="66"/>
      <c r="PMH93" s="66"/>
      <c r="PMK93" s="66"/>
      <c r="PMN93" s="66"/>
      <c r="PMQ93" s="66"/>
      <c r="PMT93" s="66"/>
      <c r="PMW93" s="66"/>
      <c r="PMY93" s="66"/>
      <c r="PNB93" s="66"/>
      <c r="PNH93" s="66"/>
      <c r="PNN93" s="66"/>
      <c r="PNQ93" s="66"/>
      <c r="PNS93" s="66"/>
      <c r="PNU93" s="66"/>
      <c r="PNV93" s="66"/>
      <c r="PNW93" s="66"/>
      <c r="PNX93" s="66"/>
      <c r="PNY93" s="66"/>
      <c r="PNZ93" s="66"/>
      <c r="POR93" s="66"/>
      <c r="POS93" s="66"/>
      <c r="POV93" s="66"/>
      <c r="POY93" s="66"/>
      <c r="PPA93" s="66"/>
      <c r="PPC93" s="66"/>
      <c r="PPF93" s="66"/>
      <c r="PPI93" s="66"/>
      <c r="PPL93" s="66"/>
      <c r="PPP93" s="66"/>
      <c r="PPS93" s="66"/>
      <c r="PPV93" s="66"/>
      <c r="PQD93" s="66"/>
      <c r="PQP93" s="66"/>
      <c r="PQQ93" s="66"/>
      <c r="PQR93" s="66"/>
      <c r="PQS93" s="66"/>
      <c r="PQT93" s="66"/>
      <c r="PQU93" s="66"/>
      <c r="PQV93" s="66"/>
      <c r="PQW93" s="66"/>
      <c r="PQX93" s="66"/>
      <c r="PQY93" s="66"/>
      <c r="PQZ93" s="66"/>
      <c r="PRA93" s="66"/>
      <c r="PRB93" s="66"/>
      <c r="PRC93" s="66"/>
      <c r="PRD93" s="66"/>
      <c r="PRE93" s="66"/>
      <c r="PRF93" s="66"/>
      <c r="PRG93" s="66"/>
      <c r="PRH93" s="66"/>
      <c r="PRI93" s="66"/>
      <c r="PRJ93" s="66"/>
      <c r="PRK93" s="66"/>
      <c r="PRL93" s="66"/>
      <c r="PRM93" s="66"/>
      <c r="PRN93" s="66"/>
      <c r="PRO93" s="66"/>
      <c r="PRQ93" s="66"/>
      <c r="PRR93" s="66"/>
      <c r="PRS93" s="66"/>
      <c r="PRT93" s="66"/>
      <c r="PRU93" s="66"/>
      <c r="PRV93" s="66"/>
      <c r="PRW93" s="66"/>
      <c r="PRX93" s="66"/>
      <c r="PRY93" s="66"/>
      <c r="PRZ93" s="66"/>
      <c r="PSA93" s="66"/>
      <c r="PSB93" s="66"/>
      <c r="PSC93" s="66"/>
      <c r="PSF93" s="66"/>
      <c r="PSI93" s="66"/>
      <c r="PSL93" s="66"/>
      <c r="PSO93" s="66"/>
      <c r="PSR93" s="66"/>
      <c r="PSU93" s="66"/>
      <c r="PTD93" s="66"/>
      <c r="PTG93" s="66"/>
      <c r="PTJ93" s="66"/>
      <c r="PTM93" s="66"/>
      <c r="PTV93" s="66"/>
      <c r="PUB93" s="66"/>
      <c r="PUE93" s="66"/>
      <c r="PUH93" s="66"/>
      <c r="PUK93" s="66"/>
      <c r="PUQ93" s="66"/>
      <c r="PUZ93" s="66"/>
      <c r="PVB93" s="66"/>
      <c r="PVC93" s="66"/>
      <c r="PVE93" s="66"/>
      <c r="PVH93" s="66"/>
      <c r="PVK93" s="66"/>
      <c r="PVN93" s="66"/>
      <c r="PVQ93" s="66"/>
      <c r="PVT93" s="66"/>
      <c r="PVV93" s="66"/>
      <c r="PVX93" s="66"/>
      <c r="PWA93" s="66"/>
      <c r="PWD93" s="66"/>
      <c r="PWG93" s="66"/>
      <c r="PWJ93" s="66"/>
      <c r="PWM93" s="66"/>
      <c r="PWP93" s="66"/>
      <c r="PWS93" s="66"/>
      <c r="PWU93" s="66"/>
      <c r="PWX93" s="66"/>
      <c r="PXD93" s="66"/>
      <c r="PXJ93" s="66"/>
      <c r="PXM93" s="66"/>
      <c r="PXO93" s="66"/>
      <c r="PXQ93" s="66"/>
      <c r="PXR93" s="66"/>
      <c r="PXS93" s="66"/>
      <c r="PXT93" s="66"/>
      <c r="PXU93" s="66"/>
      <c r="PXV93" s="66"/>
      <c r="PYN93" s="66"/>
      <c r="PYO93" s="66"/>
      <c r="PYR93" s="66"/>
      <c r="PYU93" s="66"/>
      <c r="PYW93" s="66"/>
      <c r="PYY93" s="66"/>
      <c r="PZB93" s="66"/>
      <c r="PZE93" s="66"/>
      <c r="PZH93" s="66"/>
      <c r="PZL93" s="66"/>
      <c r="PZO93" s="66"/>
      <c r="PZR93" s="66"/>
      <c r="PZZ93" s="66"/>
      <c r="QAL93" s="66"/>
      <c r="QAM93" s="66"/>
      <c r="QAN93" s="66"/>
      <c r="QAO93" s="66"/>
      <c r="QAP93" s="66"/>
      <c r="QAQ93" s="66"/>
      <c r="QAR93" s="66"/>
      <c r="QAS93" s="66"/>
      <c r="QAT93" s="66"/>
      <c r="QAU93" s="66"/>
      <c r="QAV93" s="66"/>
      <c r="QAW93" s="66"/>
      <c r="QAX93" s="66"/>
      <c r="QAY93" s="66"/>
      <c r="QAZ93" s="66"/>
      <c r="QBA93" s="66"/>
      <c r="QBB93" s="66"/>
      <c r="QBC93" s="66"/>
      <c r="QBD93" s="66"/>
      <c r="QBE93" s="66"/>
      <c r="QBF93" s="66"/>
      <c r="QBG93" s="66"/>
      <c r="QBH93" s="66"/>
      <c r="QBI93" s="66"/>
      <c r="QBJ93" s="66"/>
      <c r="QBK93" s="66"/>
      <c r="QBM93" s="66"/>
      <c r="QBN93" s="66"/>
      <c r="QBO93" s="66"/>
      <c r="QBP93" s="66"/>
      <c r="QBQ93" s="66"/>
      <c r="QBR93" s="66"/>
      <c r="QBS93" s="66"/>
      <c r="QBT93" s="66"/>
      <c r="QBU93" s="66"/>
      <c r="QBV93" s="66"/>
      <c r="QBW93" s="66"/>
      <c r="QBX93" s="66"/>
      <c r="QBY93" s="66"/>
      <c r="QCB93" s="66"/>
      <c r="QCE93" s="66"/>
      <c r="QCH93" s="66"/>
      <c r="QCK93" s="66"/>
      <c r="QCN93" s="66"/>
      <c r="QCQ93" s="66"/>
      <c r="QCZ93" s="66"/>
      <c r="QDC93" s="66"/>
      <c r="QDF93" s="66"/>
      <c r="QDI93" s="66"/>
      <c r="QDR93" s="66"/>
      <c r="QDX93" s="66"/>
      <c r="QEA93" s="66"/>
      <c r="QED93" s="66"/>
      <c r="QEG93" s="66"/>
      <c r="QEM93" s="66"/>
      <c r="QEV93" s="66"/>
      <c r="QEX93" s="66"/>
      <c r="QEY93" s="66"/>
      <c r="QFA93" s="66"/>
      <c r="QFD93" s="66"/>
      <c r="QFG93" s="66"/>
      <c r="QFJ93" s="66"/>
      <c r="QFM93" s="66"/>
      <c r="QFP93" s="66"/>
      <c r="QFR93" s="66"/>
      <c r="QFT93" s="66"/>
      <c r="QFW93" s="66"/>
      <c r="QFZ93" s="66"/>
      <c r="QGC93" s="66"/>
      <c r="QGF93" s="66"/>
      <c r="QGI93" s="66"/>
      <c r="QGL93" s="66"/>
      <c r="QGO93" s="66"/>
      <c r="QGQ93" s="66"/>
      <c r="QGT93" s="66"/>
      <c r="QGZ93" s="66"/>
      <c r="QHF93" s="66"/>
      <c r="QHI93" s="66"/>
      <c r="QHK93" s="66"/>
      <c r="QHM93" s="66"/>
      <c r="QHN93" s="66"/>
      <c r="QHO93" s="66"/>
      <c r="QHP93" s="66"/>
      <c r="QHQ93" s="66"/>
      <c r="QHR93" s="66"/>
      <c r="QIJ93" s="66"/>
      <c r="QIK93" s="66"/>
      <c r="QIN93" s="66"/>
      <c r="QIQ93" s="66"/>
      <c r="QIS93" s="66"/>
      <c r="QIU93" s="66"/>
      <c r="QIX93" s="66"/>
      <c r="QJA93" s="66"/>
      <c r="QJD93" s="66"/>
      <c r="QJH93" s="66"/>
      <c r="QJK93" s="66"/>
      <c r="QJN93" s="66"/>
      <c r="QJV93" s="66"/>
      <c r="QKH93" s="66"/>
      <c r="QKI93" s="66"/>
      <c r="QKJ93" s="66"/>
      <c r="QKK93" s="66"/>
      <c r="QKL93" s="66"/>
      <c r="QKM93" s="66"/>
      <c r="QKN93" s="66"/>
      <c r="QKO93" s="66"/>
      <c r="QKP93" s="66"/>
      <c r="QKQ93" s="66"/>
      <c r="QKR93" s="66"/>
      <c r="QKS93" s="66"/>
      <c r="QKT93" s="66"/>
      <c r="QKU93" s="66"/>
      <c r="QKV93" s="66"/>
      <c r="QKW93" s="66"/>
      <c r="QKX93" s="66"/>
      <c r="QKY93" s="66"/>
      <c r="QKZ93" s="66"/>
      <c r="QLA93" s="66"/>
      <c r="QLB93" s="66"/>
      <c r="QLC93" s="66"/>
      <c r="QLD93" s="66"/>
      <c r="QLE93" s="66"/>
      <c r="QLF93" s="66"/>
      <c r="QLG93" s="66"/>
      <c r="QLI93" s="66"/>
      <c r="QLJ93" s="66"/>
      <c r="QLK93" s="66"/>
      <c r="QLL93" s="66"/>
      <c r="QLM93" s="66"/>
      <c r="QLN93" s="66"/>
      <c r="QLO93" s="66"/>
      <c r="QLP93" s="66"/>
      <c r="QLQ93" s="66"/>
      <c r="QLR93" s="66"/>
      <c r="QLS93" s="66"/>
      <c r="QLT93" s="66"/>
      <c r="QLU93" s="66"/>
      <c r="QLX93" s="66"/>
      <c r="QMA93" s="66"/>
      <c r="QMD93" s="66"/>
      <c r="QMG93" s="66"/>
      <c r="QMJ93" s="66"/>
      <c r="QMM93" s="66"/>
      <c r="QMV93" s="66"/>
      <c r="QMY93" s="66"/>
      <c r="QNB93" s="66"/>
      <c r="QNE93" s="66"/>
      <c r="QNN93" s="66"/>
      <c r="QNT93" s="66"/>
      <c r="QNW93" s="66"/>
      <c r="QNZ93" s="66"/>
      <c r="QOC93" s="66"/>
      <c r="QOI93" s="66"/>
      <c r="QOR93" s="66"/>
      <c r="QOT93" s="66"/>
      <c r="QOU93" s="66"/>
      <c r="QOW93" s="66"/>
      <c r="QOZ93" s="66"/>
      <c r="QPC93" s="66"/>
      <c r="QPF93" s="66"/>
      <c r="QPI93" s="66"/>
      <c r="QPL93" s="66"/>
      <c r="QPN93" s="66"/>
      <c r="QPP93" s="66"/>
      <c r="QPS93" s="66"/>
      <c r="QPV93" s="66"/>
      <c r="QPY93" s="66"/>
      <c r="QQB93" s="66"/>
      <c r="QQE93" s="66"/>
      <c r="QQH93" s="66"/>
      <c r="QQK93" s="66"/>
      <c r="QQM93" s="66"/>
      <c r="QQP93" s="66"/>
      <c r="QQV93" s="66"/>
      <c r="QRB93" s="66"/>
      <c r="QRE93" s="66"/>
      <c r="QRG93" s="66"/>
      <c r="QRI93" s="66"/>
      <c r="QRJ93" s="66"/>
      <c r="QRK93" s="66"/>
      <c r="QRL93" s="66"/>
      <c r="QRM93" s="66"/>
      <c r="QRN93" s="66"/>
      <c r="QSF93" s="66"/>
      <c r="QSG93" s="66"/>
      <c r="QSJ93" s="66"/>
      <c r="QSM93" s="66"/>
      <c r="QSO93" s="66"/>
      <c r="QSQ93" s="66"/>
      <c r="QST93" s="66"/>
      <c r="QSW93" s="66"/>
      <c r="QSZ93" s="66"/>
      <c r="QTD93" s="66"/>
      <c r="QTG93" s="66"/>
      <c r="QTJ93" s="66"/>
      <c r="QTR93" s="66"/>
      <c r="QUD93" s="66"/>
      <c r="QUE93" s="66"/>
      <c r="QUF93" s="66"/>
      <c r="QUG93" s="66"/>
      <c r="QUH93" s="66"/>
      <c r="QUI93" s="66"/>
      <c r="QUJ93" s="66"/>
      <c r="QUK93" s="66"/>
      <c r="QUL93" s="66"/>
      <c r="QUM93" s="66"/>
      <c r="QUN93" s="66"/>
      <c r="QUO93" s="66"/>
      <c r="QUP93" s="66"/>
      <c r="QUQ93" s="66"/>
      <c r="QUR93" s="66"/>
      <c r="QUS93" s="66"/>
      <c r="QUT93" s="66"/>
      <c r="QUU93" s="66"/>
      <c r="QUV93" s="66"/>
      <c r="QUW93" s="66"/>
      <c r="QUX93" s="66"/>
      <c r="QUY93" s="66"/>
      <c r="QUZ93" s="66"/>
      <c r="QVA93" s="66"/>
      <c r="QVB93" s="66"/>
      <c r="QVC93" s="66"/>
      <c r="QVE93" s="66"/>
      <c r="QVF93" s="66"/>
      <c r="QVG93" s="66"/>
      <c r="QVH93" s="66"/>
      <c r="QVI93" s="66"/>
      <c r="QVJ93" s="66"/>
      <c r="QVK93" s="66"/>
      <c r="QVL93" s="66"/>
      <c r="QVM93" s="66"/>
      <c r="QVN93" s="66"/>
      <c r="QVO93" s="66"/>
      <c r="QVP93" s="66"/>
      <c r="QVQ93" s="66"/>
      <c r="QVT93" s="66"/>
      <c r="QVW93" s="66"/>
      <c r="QVZ93" s="66"/>
      <c r="QWC93" s="66"/>
      <c r="QWF93" s="66"/>
      <c r="QWI93" s="66"/>
      <c r="QWR93" s="66"/>
      <c r="QWU93" s="66"/>
      <c r="QWX93" s="66"/>
      <c r="QXA93" s="66"/>
      <c r="QXJ93" s="66"/>
      <c r="QXP93" s="66"/>
      <c r="QXS93" s="66"/>
      <c r="QXV93" s="66"/>
      <c r="QXY93" s="66"/>
      <c r="QYE93" s="66"/>
      <c r="QYN93" s="66"/>
      <c r="QYP93" s="66"/>
      <c r="QYQ93" s="66"/>
      <c r="QYS93" s="66"/>
      <c r="QYV93" s="66"/>
      <c r="QYY93" s="66"/>
      <c r="QZB93" s="66"/>
      <c r="QZE93" s="66"/>
      <c r="QZH93" s="66"/>
      <c r="QZJ93" s="66"/>
      <c r="QZL93" s="66"/>
      <c r="QZO93" s="66"/>
      <c r="QZR93" s="66"/>
      <c r="QZU93" s="66"/>
      <c r="QZX93" s="66"/>
      <c r="RAA93" s="66"/>
      <c r="RAD93" s="66"/>
      <c r="RAG93" s="66"/>
      <c r="RAI93" s="66"/>
      <c r="RAL93" s="66"/>
      <c r="RAR93" s="66"/>
      <c r="RAX93" s="66"/>
      <c r="RBA93" s="66"/>
      <c r="RBC93" s="66"/>
      <c r="RBE93" s="66"/>
      <c r="RBF93" s="66"/>
      <c r="RBG93" s="66"/>
      <c r="RBH93" s="66"/>
      <c r="RBI93" s="66"/>
      <c r="RBJ93" s="66"/>
      <c r="RCB93" s="66"/>
      <c r="RCC93" s="66"/>
      <c r="RCF93" s="66"/>
      <c r="RCI93" s="66"/>
      <c r="RCK93" s="66"/>
      <c r="RCM93" s="66"/>
      <c r="RCP93" s="66"/>
      <c r="RCS93" s="66"/>
      <c r="RCV93" s="66"/>
      <c r="RCZ93" s="66"/>
      <c r="RDC93" s="66"/>
      <c r="RDF93" s="66"/>
      <c r="RDN93" s="66"/>
      <c r="RDZ93" s="66"/>
      <c r="REA93" s="66"/>
      <c r="REB93" s="66"/>
      <c r="REC93" s="66"/>
      <c r="RED93" s="66"/>
      <c r="REE93" s="66"/>
      <c r="REF93" s="66"/>
      <c r="REG93" s="66"/>
      <c r="REH93" s="66"/>
      <c r="REI93" s="66"/>
      <c r="REJ93" s="66"/>
      <c r="REK93" s="66"/>
      <c r="REL93" s="66"/>
      <c r="REM93" s="66"/>
      <c r="REN93" s="66"/>
      <c r="REO93" s="66"/>
      <c r="REP93" s="66"/>
      <c r="REQ93" s="66"/>
      <c r="RER93" s="66"/>
      <c r="RES93" s="66"/>
      <c r="RET93" s="66"/>
      <c r="REU93" s="66"/>
      <c r="REV93" s="66"/>
      <c r="REW93" s="66"/>
      <c r="REX93" s="66"/>
      <c r="REY93" s="66"/>
      <c r="RFA93" s="66"/>
      <c r="RFB93" s="66"/>
      <c r="RFC93" s="66"/>
      <c r="RFD93" s="66"/>
      <c r="RFE93" s="66"/>
      <c r="RFF93" s="66"/>
      <c r="RFG93" s="66"/>
      <c r="RFH93" s="66"/>
      <c r="RFI93" s="66"/>
      <c r="RFJ93" s="66"/>
      <c r="RFK93" s="66"/>
      <c r="RFL93" s="66"/>
      <c r="RFM93" s="66"/>
      <c r="RFP93" s="66"/>
      <c r="RFS93" s="66"/>
      <c r="RFV93" s="66"/>
      <c r="RFY93" s="66"/>
      <c r="RGB93" s="66"/>
      <c r="RGE93" s="66"/>
      <c r="RGN93" s="66"/>
      <c r="RGQ93" s="66"/>
      <c r="RGT93" s="66"/>
      <c r="RGW93" s="66"/>
      <c r="RHF93" s="66"/>
      <c r="RHL93" s="66"/>
      <c r="RHO93" s="66"/>
      <c r="RHR93" s="66"/>
      <c r="RHU93" s="66"/>
      <c r="RIA93" s="66"/>
      <c r="RIJ93" s="66"/>
      <c r="RIL93" s="66"/>
      <c r="RIM93" s="66"/>
      <c r="RIO93" s="66"/>
      <c r="RIR93" s="66"/>
      <c r="RIU93" s="66"/>
      <c r="RIX93" s="66"/>
      <c r="RJA93" s="66"/>
      <c r="RJD93" s="66"/>
      <c r="RJF93" s="66"/>
      <c r="RJH93" s="66"/>
      <c r="RJK93" s="66"/>
      <c r="RJN93" s="66"/>
      <c r="RJQ93" s="66"/>
      <c r="RJT93" s="66"/>
      <c r="RJW93" s="66"/>
      <c r="RJZ93" s="66"/>
      <c r="RKC93" s="66"/>
      <c r="RKE93" s="66"/>
      <c r="RKH93" s="66"/>
      <c r="RKN93" s="66"/>
      <c r="RKT93" s="66"/>
      <c r="RKW93" s="66"/>
      <c r="RKY93" s="66"/>
      <c r="RLA93" s="66"/>
      <c r="RLB93" s="66"/>
      <c r="RLC93" s="66"/>
      <c r="RLD93" s="66"/>
      <c r="RLE93" s="66"/>
      <c r="RLF93" s="66"/>
      <c r="RLX93" s="66"/>
      <c r="RLY93" s="66"/>
      <c r="RMB93" s="66"/>
      <c r="RME93" s="66"/>
      <c r="RMG93" s="66"/>
      <c r="RMI93" s="66"/>
      <c r="RML93" s="66"/>
      <c r="RMO93" s="66"/>
      <c r="RMR93" s="66"/>
      <c r="RMV93" s="66"/>
      <c r="RMY93" s="66"/>
      <c r="RNB93" s="66"/>
      <c r="RNJ93" s="66"/>
      <c r="RNV93" s="66"/>
      <c r="RNW93" s="66"/>
      <c r="RNX93" s="66"/>
      <c r="RNY93" s="66"/>
      <c r="RNZ93" s="66"/>
      <c r="ROA93" s="66"/>
      <c r="ROB93" s="66"/>
      <c r="ROC93" s="66"/>
      <c r="ROD93" s="66"/>
      <c r="ROE93" s="66"/>
      <c r="ROF93" s="66"/>
      <c r="ROG93" s="66"/>
      <c r="ROH93" s="66"/>
      <c r="ROI93" s="66"/>
      <c r="ROJ93" s="66"/>
      <c r="ROK93" s="66"/>
      <c r="ROL93" s="66"/>
      <c r="ROM93" s="66"/>
      <c r="RON93" s="66"/>
      <c r="ROO93" s="66"/>
      <c r="ROP93" s="66"/>
      <c r="ROQ93" s="66"/>
      <c r="ROR93" s="66"/>
      <c r="ROS93" s="66"/>
      <c r="ROT93" s="66"/>
      <c r="ROU93" s="66"/>
      <c r="ROW93" s="66"/>
      <c r="ROX93" s="66"/>
      <c r="ROY93" s="66"/>
      <c r="ROZ93" s="66"/>
      <c r="RPA93" s="66"/>
      <c r="RPB93" s="66"/>
      <c r="RPC93" s="66"/>
      <c r="RPD93" s="66"/>
      <c r="RPE93" s="66"/>
      <c r="RPF93" s="66"/>
      <c r="RPG93" s="66"/>
      <c r="RPH93" s="66"/>
      <c r="RPI93" s="66"/>
      <c r="RPL93" s="66"/>
      <c r="RPO93" s="66"/>
      <c r="RPR93" s="66"/>
      <c r="RPU93" s="66"/>
      <c r="RPX93" s="66"/>
      <c r="RQA93" s="66"/>
      <c r="RQJ93" s="66"/>
      <c r="RQM93" s="66"/>
      <c r="RQP93" s="66"/>
      <c r="RQS93" s="66"/>
      <c r="RRB93" s="66"/>
      <c r="RRH93" s="66"/>
      <c r="RRK93" s="66"/>
      <c r="RRN93" s="66"/>
      <c r="RRQ93" s="66"/>
      <c r="RRW93" s="66"/>
      <c r="RSF93" s="66"/>
      <c r="RSH93" s="66"/>
      <c r="RSI93" s="66"/>
      <c r="RSK93" s="66"/>
      <c r="RSN93" s="66"/>
      <c r="RSQ93" s="66"/>
      <c r="RST93" s="66"/>
      <c r="RSW93" s="66"/>
      <c r="RSZ93" s="66"/>
      <c r="RTB93" s="66"/>
      <c r="RTD93" s="66"/>
      <c r="RTG93" s="66"/>
      <c r="RTJ93" s="66"/>
      <c r="RTM93" s="66"/>
      <c r="RTP93" s="66"/>
      <c r="RTS93" s="66"/>
      <c r="RTV93" s="66"/>
      <c r="RTY93" s="66"/>
      <c r="RUA93" s="66"/>
      <c r="RUD93" s="66"/>
      <c r="RUJ93" s="66"/>
      <c r="RUP93" s="66"/>
      <c r="RUS93" s="66"/>
      <c r="RUU93" s="66"/>
      <c r="RUW93" s="66"/>
      <c r="RUX93" s="66"/>
      <c r="RUY93" s="66"/>
      <c r="RUZ93" s="66"/>
      <c r="RVA93" s="66"/>
      <c r="RVB93" s="66"/>
      <c r="RVT93" s="66"/>
      <c r="RVU93" s="66"/>
      <c r="RVX93" s="66"/>
      <c r="RWA93" s="66"/>
      <c r="RWC93" s="66"/>
      <c r="RWE93" s="66"/>
      <c r="RWH93" s="66"/>
      <c r="RWK93" s="66"/>
      <c r="RWN93" s="66"/>
      <c r="RWR93" s="66"/>
      <c r="RWU93" s="66"/>
      <c r="RWX93" s="66"/>
      <c r="RXF93" s="66"/>
      <c r="RXR93" s="66"/>
      <c r="RXS93" s="66"/>
      <c r="RXT93" s="66"/>
      <c r="RXU93" s="66"/>
      <c r="RXV93" s="66"/>
      <c r="RXW93" s="66"/>
      <c r="RXX93" s="66"/>
      <c r="RXY93" s="66"/>
      <c r="RXZ93" s="66"/>
      <c r="RYA93" s="66"/>
      <c r="RYB93" s="66"/>
      <c r="RYC93" s="66"/>
      <c r="RYD93" s="66"/>
      <c r="RYE93" s="66"/>
      <c r="RYF93" s="66"/>
      <c r="RYG93" s="66"/>
      <c r="RYH93" s="66"/>
      <c r="RYI93" s="66"/>
      <c r="RYJ93" s="66"/>
      <c r="RYK93" s="66"/>
      <c r="RYL93" s="66"/>
      <c r="RYM93" s="66"/>
      <c r="RYN93" s="66"/>
      <c r="RYO93" s="66"/>
      <c r="RYP93" s="66"/>
      <c r="RYQ93" s="66"/>
      <c r="RYS93" s="66"/>
      <c r="RYT93" s="66"/>
      <c r="RYU93" s="66"/>
      <c r="RYV93" s="66"/>
      <c r="RYW93" s="66"/>
      <c r="RYX93" s="66"/>
      <c r="RYY93" s="66"/>
      <c r="RYZ93" s="66"/>
      <c r="RZA93" s="66"/>
      <c r="RZB93" s="66"/>
      <c r="RZC93" s="66"/>
      <c r="RZD93" s="66"/>
      <c r="RZE93" s="66"/>
      <c r="RZH93" s="66"/>
      <c r="RZK93" s="66"/>
      <c r="RZN93" s="66"/>
      <c r="RZQ93" s="66"/>
      <c r="RZT93" s="66"/>
      <c r="RZW93" s="66"/>
      <c r="SAF93" s="66"/>
      <c r="SAI93" s="66"/>
      <c r="SAL93" s="66"/>
      <c r="SAO93" s="66"/>
      <c r="SAX93" s="66"/>
      <c r="SBD93" s="66"/>
      <c r="SBG93" s="66"/>
      <c r="SBJ93" s="66"/>
      <c r="SBM93" s="66"/>
      <c r="SBS93" s="66"/>
      <c r="SCB93" s="66"/>
      <c r="SCD93" s="66"/>
      <c r="SCE93" s="66"/>
      <c r="SCG93" s="66"/>
      <c r="SCJ93" s="66"/>
      <c r="SCM93" s="66"/>
      <c r="SCP93" s="66"/>
      <c r="SCS93" s="66"/>
      <c r="SCV93" s="66"/>
      <c r="SCX93" s="66"/>
      <c r="SCZ93" s="66"/>
      <c r="SDC93" s="66"/>
      <c r="SDF93" s="66"/>
      <c r="SDI93" s="66"/>
      <c r="SDL93" s="66"/>
      <c r="SDO93" s="66"/>
      <c r="SDR93" s="66"/>
      <c r="SDU93" s="66"/>
      <c r="SDW93" s="66"/>
      <c r="SDZ93" s="66"/>
      <c r="SEF93" s="66"/>
      <c r="SEL93" s="66"/>
      <c r="SEO93" s="66"/>
      <c r="SEQ93" s="66"/>
      <c r="SES93" s="66"/>
      <c r="SET93" s="66"/>
      <c r="SEU93" s="66"/>
      <c r="SEV93" s="66"/>
      <c r="SEW93" s="66"/>
      <c r="SEX93" s="66"/>
      <c r="SFP93" s="66"/>
      <c r="SFQ93" s="66"/>
      <c r="SFT93" s="66"/>
      <c r="SFW93" s="66"/>
      <c r="SFY93" s="66"/>
      <c r="SGA93" s="66"/>
      <c r="SGD93" s="66"/>
      <c r="SGG93" s="66"/>
      <c r="SGJ93" s="66"/>
      <c r="SGN93" s="66"/>
      <c r="SGQ93" s="66"/>
      <c r="SGT93" s="66"/>
      <c r="SHB93" s="66"/>
      <c r="SHN93" s="66"/>
      <c r="SHO93" s="66"/>
      <c r="SHP93" s="66"/>
      <c r="SHQ93" s="66"/>
      <c r="SHR93" s="66"/>
      <c r="SHS93" s="66"/>
      <c r="SHT93" s="66"/>
      <c r="SHU93" s="66"/>
      <c r="SHV93" s="66"/>
      <c r="SHW93" s="66"/>
      <c r="SHX93" s="66"/>
      <c r="SHY93" s="66"/>
      <c r="SHZ93" s="66"/>
      <c r="SIA93" s="66"/>
      <c r="SIB93" s="66"/>
      <c r="SIC93" s="66"/>
      <c r="SID93" s="66"/>
      <c r="SIE93" s="66"/>
      <c r="SIF93" s="66"/>
      <c r="SIG93" s="66"/>
      <c r="SIH93" s="66"/>
      <c r="SII93" s="66"/>
      <c r="SIJ93" s="66"/>
      <c r="SIK93" s="66"/>
      <c r="SIL93" s="66"/>
      <c r="SIM93" s="66"/>
      <c r="SIO93" s="66"/>
      <c r="SIP93" s="66"/>
      <c r="SIQ93" s="66"/>
      <c r="SIR93" s="66"/>
      <c r="SIS93" s="66"/>
      <c r="SIT93" s="66"/>
      <c r="SIU93" s="66"/>
      <c r="SIV93" s="66"/>
      <c r="SIW93" s="66"/>
      <c r="SIX93" s="66"/>
      <c r="SIY93" s="66"/>
      <c r="SIZ93" s="66"/>
      <c r="SJA93" s="66"/>
      <c r="SJD93" s="66"/>
      <c r="SJG93" s="66"/>
      <c r="SJJ93" s="66"/>
      <c r="SJM93" s="66"/>
      <c r="SJP93" s="66"/>
      <c r="SJS93" s="66"/>
      <c r="SKB93" s="66"/>
      <c r="SKE93" s="66"/>
      <c r="SKH93" s="66"/>
      <c r="SKK93" s="66"/>
      <c r="SKT93" s="66"/>
      <c r="SKZ93" s="66"/>
      <c r="SLC93" s="66"/>
      <c r="SLF93" s="66"/>
      <c r="SLI93" s="66"/>
      <c r="SLO93" s="66"/>
      <c r="SLX93" s="66"/>
      <c r="SLZ93" s="66"/>
      <c r="SMA93" s="66"/>
      <c r="SMC93" s="66"/>
      <c r="SMF93" s="66"/>
      <c r="SMI93" s="66"/>
      <c r="SML93" s="66"/>
      <c r="SMO93" s="66"/>
      <c r="SMR93" s="66"/>
      <c r="SMT93" s="66"/>
      <c r="SMV93" s="66"/>
      <c r="SMY93" s="66"/>
      <c r="SNB93" s="66"/>
      <c r="SNE93" s="66"/>
      <c r="SNH93" s="66"/>
      <c r="SNK93" s="66"/>
      <c r="SNN93" s="66"/>
      <c r="SNQ93" s="66"/>
      <c r="SNS93" s="66"/>
      <c r="SNV93" s="66"/>
      <c r="SOB93" s="66"/>
      <c r="SOH93" s="66"/>
      <c r="SOK93" s="66"/>
      <c r="SOM93" s="66"/>
      <c r="SOO93" s="66"/>
      <c r="SOP93" s="66"/>
      <c r="SOQ93" s="66"/>
      <c r="SOR93" s="66"/>
      <c r="SOS93" s="66"/>
      <c r="SOT93" s="66"/>
      <c r="SPL93" s="66"/>
      <c r="SPM93" s="66"/>
      <c r="SPP93" s="66"/>
      <c r="SPS93" s="66"/>
      <c r="SPU93" s="66"/>
      <c r="SPW93" s="66"/>
      <c r="SPZ93" s="66"/>
      <c r="SQC93" s="66"/>
      <c r="SQF93" s="66"/>
      <c r="SQJ93" s="66"/>
      <c r="SQM93" s="66"/>
      <c r="SQP93" s="66"/>
      <c r="SQX93" s="66"/>
      <c r="SRJ93" s="66"/>
      <c r="SRK93" s="66"/>
      <c r="SRL93" s="66"/>
      <c r="SRM93" s="66"/>
      <c r="SRN93" s="66"/>
      <c r="SRO93" s="66"/>
      <c r="SRP93" s="66"/>
      <c r="SRQ93" s="66"/>
      <c r="SRR93" s="66"/>
      <c r="SRS93" s="66"/>
      <c r="SRT93" s="66"/>
      <c r="SRU93" s="66"/>
      <c r="SRV93" s="66"/>
      <c r="SRW93" s="66"/>
      <c r="SRX93" s="66"/>
      <c r="SRY93" s="66"/>
      <c r="SRZ93" s="66"/>
      <c r="SSA93" s="66"/>
      <c r="SSB93" s="66"/>
      <c r="SSC93" s="66"/>
      <c r="SSD93" s="66"/>
      <c r="SSE93" s="66"/>
      <c r="SSF93" s="66"/>
      <c r="SSG93" s="66"/>
      <c r="SSH93" s="66"/>
      <c r="SSI93" s="66"/>
      <c r="SSK93" s="66"/>
      <c r="SSL93" s="66"/>
      <c r="SSM93" s="66"/>
      <c r="SSN93" s="66"/>
      <c r="SSO93" s="66"/>
      <c r="SSP93" s="66"/>
      <c r="SSQ93" s="66"/>
      <c r="SSR93" s="66"/>
      <c r="SSS93" s="66"/>
      <c r="SST93" s="66"/>
      <c r="SSU93" s="66"/>
      <c r="SSV93" s="66"/>
      <c r="SSW93" s="66"/>
      <c r="SSZ93" s="66"/>
      <c r="STC93" s="66"/>
      <c r="STF93" s="66"/>
      <c r="STI93" s="66"/>
      <c r="STL93" s="66"/>
      <c r="STO93" s="66"/>
      <c r="STX93" s="66"/>
      <c r="SUA93" s="66"/>
      <c r="SUD93" s="66"/>
      <c r="SUG93" s="66"/>
      <c r="SUP93" s="66"/>
      <c r="SUV93" s="66"/>
      <c r="SUY93" s="66"/>
      <c r="SVB93" s="66"/>
      <c r="SVE93" s="66"/>
      <c r="SVK93" s="66"/>
      <c r="SVT93" s="66"/>
      <c r="SVV93" s="66"/>
      <c r="SVW93" s="66"/>
      <c r="SVY93" s="66"/>
      <c r="SWB93" s="66"/>
      <c r="SWE93" s="66"/>
      <c r="SWH93" s="66"/>
      <c r="SWK93" s="66"/>
      <c r="SWN93" s="66"/>
      <c r="SWP93" s="66"/>
      <c r="SWR93" s="66"/>
      <c r="SWU93" s="66"/>
      <c r="SWX93" s="66"/>
      <c r="SXA93" s="66"/>
      <c r="SXD93" s="66"/>
      <c r="SXG93" s="66"/>
      <c r="SXJ93" s="66"/>
      <c r="SXM93" s="66"/>
      <c r="SXO93" s="66"/>
      <c r="SXR93" s="66"/>
      <c r="SXX93" s="66"/>
      <c r="SYD93" s="66"/>
      <c r="SYG93" s="66"/>
      <c r="SYI93" s="66"/>
      <c r="SYK93" s="66"/>
      <c r="SYL93" s="66"/>
      <c r="SYM93" s="66"/>
      <c r="SYN93" s="66"/>
      <c r="SYO93" s="66"/>
      <c r="SYP93" s="66"/>
      <c r="SZH93" s="66"/>
      <c r="SZI93" s="66"/>
      <c r="SZL93" s="66"/>
      <c r="SZO93" s="66"/>
      <c r="SZQ93" s="66"/>
      <c r="SZS93" s="66"/>
      <c r="SZV93" s="66"/>
      <c r="SZY93" s="66"/>
      <c r="TAB93" s="66"/>
      <c r="TAF93" s="66"/>
      <c r="TAI93" s="66"/>
      <c r="TAL93" s="66"/>
      <c r="TAT93" s="66"/>
      <c r="TBF93" s="66"/>
      <c r="TBG93" s="66"/>
      <c r="TBH93" s="66"/>
      <c r="TBI93" s="66"/>
      <c r="TBJ93" s="66"/>
      <c r="TBK93" s="66"/>
      <c r="TBL93" s="66"/>
      <c r="TBM93" s="66"/>
      <c r="TBN93" s="66"/>
      <c r="TBO93" s="66"/>
      <c r="TBP93" s="66"/>
      <c r="TBQ93" s="66"/>
      <c r="TBR93" s="66"/>
      <c r="TBS93" s="66"/>
      <c r="TBT93" s="66"/>
      <c r="TBU93" s="66"/>
      <c r="TBV93" s="66"/>
      <c r="TBW93" s="66"/>
      <c r="TBX93" s="66"/>
      <c r="TBY93" s="66"/>
      <c r="TBZ93" s="66"/>
      <c r="TCA93" s="66"/>
      <c r="TCB93" s="66"/>
      <c r="TCC93" s="66"/>
      <c r="TCD93" s="66"/>
      <c r="TCE93" s="66"/>
      <c r="TCG93" s="66"/>
      <c r="TCH93" s="66"/>
      <c r="TCI93" s="66"/>
      <c r="TCJ93" s="66"/>
      <c r="TCK93" s="66"/>
      <c r="TCL93" s="66"/>
      <c r="TCM93" s="66"/>
      <c r="TCN93" s="66"/>
      <c r="TCO93" s="66"/>
      <c r="TCP93" s="66"/>
      <c r="TCQ93" s="66"/>
      <c r="TCR93" s="66"/>
      <c r="TCS93" s="66"/>
      <c r="TCV93" s="66"/>
      <c r="TCY93" s="66"/>
      <c r="TDB93" s="66"/>
      <c r="TDE93" s="66"/>
      <c r="TDH93" s="66"/>
      <c r="TDK93" s="66"/>
      <c r="TDT93" s="66"/>
      <c r="TDW93" s="66"/>
      <c r="TDZ93" s="66"/>
      <c r="TEC93" s="66"/>
      <c r="TEL93" s="66"/>
      <c r="TER93" s="66"/>
      <c r="TEU93" s="66"/>
      <c r="TEX93" s="66"/>
      <c r="TFA93" s="66"/>
      <c r="TFG93" s="66"/>
      <c r="TFP93" s="66"/>
      <c r="TFR93" s="66"/>
      <c r="TFS93" s="66"/>
      <c r="TFU93" s="66"/>
      <c r="TFX93" s="66"/>
      <c r="TGA93" s="66"/>
      <c r="TGD93" s="66"/>
      <c r="TGG93" s="66"/>
      <c r="TGJ93" s="66"/>
      <c r="TGL93" s="66"/>
      <c r="TGN93" s="66"/>
      <c r="TGQ93" s="66"/>
      <c r="TGT93" s="66"/>
      <c r="TGW93" s="66"/>
      <c r="TGZ93" s="66"/>
      <c r="THC93" s="66"/>
      <c r="THF93" s="66"/>
      <c r="THI93" s="66"/>
      <c r="THK93" s="66"/>
      <c r="THN93" s="66"/>
      <c r="THT93" s="66"/>
      <c r="THZ93" s="66"/>
      <c r="TIC93" s="66"/>
      <c r="TIE93" s="66"/>
      <c r="TIG93" s="66"/>
      <c r="TIH93" s="66"/>
      <c r="TII93" s="66"/>
      <c r="TIJ93" s="66"/>
      <c r="TIK93" s="66"/>
      <c r="TIL93" s="66"/>
      <c r="TJD93" s="66"/>
      <c r="TJE93" s="66"/>
      <c r="TJH93" s="66"/>
      <c r="TJK93" s="66"/>
      <c r="TJM93" s="66"/>
      <c r="TJO93" s="66"/>
      <c r="TJR93" s="66"/>
      <c r="TJU93" s="66"/>
      <c r="TJX93" s="66"/>
      <c r="TKB93" s="66"/>
      <c r="TKE93" s="66"/>
      <c r="TKH93" s="66"/>
      <c r="TKP93" s="66"/>
      <c r="TLB93" s="66"/>
      <c r="TLC93" s="66"/>
      <c r="TLD93" s="66"/>
      <c r="TLE93" s="66"/>
      <c r="TLF93" s="66"/>
      <c r="TLG93" s="66"/>
      <c r="TLH93" s="66"/>
      <c r="TLI93" s="66"/>
      <c r="TLJ93" s="66"/>
      <c r="TLK93" s="66"/>
      <c r="TLL93" s="66"/>
      <c r="TLM93" s="66"/>
      <c r="TLN93" s="66"/>
      <c r="TLO93" s="66"/>
      <c r="TLP93" s="66"/>
      <c r="TLQ93" s="66"/>
      <c r="TLR93" s="66"/>
      <c r="TLS93" s="66"/>
      <c r="TLT93" s="66"/>
      <c r="TLU93" s="66"/>
      <c r="TLV93" s="66"/>
      <c r="TLW93" s="66"/>
      <c r="TLX93" s="66"/>
      <c r="TLY93" s="66"/>
      <c r="TLZ93" s="66"/>
      <c r="TMA93" s="66"/>
      <c r="TMC93" s="66"/>
      <c r="TMD93" s="66"/>
      <c r="TME93" s="66"/>
      <c r="TMF93" s="66"/>
      <c r="TMG93" s="66"/>
      <c r="TMH93" s="66"/>
      <c r="TMI93" s="66"/>
      <c r="TMJ93" s="66"/>
      <c r="TMK93" s="66"/>
      <c r="TML93" s="66"/>
      <c r="TMM93" s="66"/>
      <c r="TMN93" s="66"/>
      <c r="TMO93" s="66"/>
      <c r="TMR93" s="66"/>
      <c r="TMU93" s="66"/>
      <c r="TMX93" s="66"/>
      <c r="TNA93" s="66"/>
      <c r="TND93" s="66"/>
      <c r="TNG93" s="66"/>
      <c r="TNP93" s="66"/>
      <c r="TNS93" s="66"/>
      <c r="TNV93" s="66"/>
      <c r="TNY93" s="66"/>
      <c r="TOH93" s="66"/>
      <c r="TON93" s="66"/>
      <c r="TOQ93" s="66"/>
      <c r="TOT93" s="66"/>
      <c r="TOW93" s="66"/>
      <c r="TPC93" s="66"/>
      <c r="TPL93" s="66"/>
      <c r="TPN93" s="66"/>
      <c r="TPO93" s="66"/>
      <c r="TPQ93" s="66"/>
      <c r="TPT93" s="66"/>
      <c r="TPW93" s="66"/>
      <c r="TPZ93" s="66"/>
      <c r="TQC93" s="66"/>
      <c r="TQF93" s="66"/>
      <c r="TQH93" s="66"/>
      <c r="TQJ93" s="66"/>
      <c r="TQM93" s="66"/>
      <c r="TQP93" s="66"/>
      <c r="TQS93" s="66"/>
      <c r="TQV93" s="66"/>
      <c r="TQY93" s="66"/>
      <c r="TRB93" s="66"/>
      <c r="TRE93" s="66"/>
      <c r="TRG93" s="66"/>
      <c r="TRJ93" s="66"/>
      <c r="TRP93" s="66"/>
      <c r="TRV93" s="66"/>
      <c r="TRY93" s="66"/>
      <c r="TSA93" s="66"/>
      <c r="TSC93" s="66"/>
      <c r="TSD93" s="66"/>
      <c r="TSE93" s="66"/>
      <c r="TSF93" s="66"/>
      <c r="TSG93" s="66"/>
      <c r="TSH93" s="66"/>
      <c r="TSZ93" s="66"/>
      <c r="TTA93" s="66"/>
      <c r="TTD93" s="66"/>
      <c r="TTG93" s="66"/>
      <c r="TTI93" s="66"/>
      <c r="TTK93" s="66"/>
      <c r="TTN93" s="66"/>
      <c r="TTQ93" s="66"/>
      <c r="TTT93" s="66"/>
      <c r="TTX93" s="66"/>
      <c r="TUA93" s="66"/>
      <c r="TUD93" s="66"/>
      <c r="TUL93" s="66"/>
      <c r="TUX93" s="66"/>
      <c r="TUY93" s="66"/>
      <c r="TUZ93" s="66"/>
      <c r="TVA93" s="66"/>
      <c r="TVB93" s="66"/>
      <c r="TVC93" s="66"/>
      <c r="TVD93" s="66"/>
      <c r="TVE93" s="66"/>
      <c r="TVF93" s="66"/>
      <c r="TVG93" s="66"/>
      <c r="TVH93" s="66"/>
      <c r="TVI93" s="66"/>
      <c r="TVJ93" s="66"/>
      <c r="TVK93" s="66"/>
      <c r="TVL93" s="66"/>
      <c r="TVM93" s="66"/>
      <c r="TVN93" s="66"/>
      <c r="TVO93" s="66"/>
      <c r="TVP93" s="66"/>
      <c r="TVQ93" s="66"/>
      <c r="TVR93" s="66"/>
      <c r="TVS93" s="66"/>
      <c r="TVT93" s="66"/>
      <c r="TVU93" s="66"/>
      <c r="TVV93" s="66"/>
      <c r="TVW93" s="66"/>
      <c r="TVY93" s="66"/>
      <c r="TVZ93" s="66"/>
      <c r="TWA93" s="66"/>
      <c r="TWB93" s="66"/>
      <c r="TWC93" s="66"/>
      <c r="TWD93" s="66"/>
      <c r="TWE93" s="66"/>
      <c r="TWF93" s="66"/>
      <c r="TWG93" s="66"/>
      <c r="TWH93" s="66"/>
      <c r="TWI93" s="66"/>
      <c r="TWJ93" s="66"/>
      <c r="TWK93" s="66"/>
      <c r="TWN93" s="66"/>
      <c r="TWQ93" s="66"/>
      <c r="TWT93" s="66"/>
      <c r="TWW93" s="66"/>
      <c r="TWZ93" s="66"/>
      <c r="TXC93" s="66"/>
      <c r="TXL93" s="66"/>
      <c r="TXO93" s="66"/>
      <c r="TXR93" s="66"/>
      <c r="TXU93" s="66"/>
      <c r="TYD93" s="66"/>
      <c r="TYJ93" s="66"/>
      <c r="TYM93" s="66"/>
      <c r="TYP93" s="66"/>
      <c r="TYS93" s="66"/>
      <c r="TYY93" s="66"/>
      <c r="TZH93" s="66"/>
      <c r="TZJ93" s="66"/>
      <c r="TZK93" s="66"/>
      <c r="TZM93" s="66"/>
      <c r="TZP93" s="66"/>
      <c r="TZS93" s="66"/>
      <c r="TZV93" s="66"/>
      <c r="TZY93" s="66"/>
      <c r="UAB93" s="66"/>
      <c r="UAD93" s="66"/>
      <c r="UAF93" s="66"/>
      <c r="UAI93" s="66"/>
      <c r="UAL93" s="66"/>
      <c r="UAO93" s="66"/>
      <c r="UAR93" s="66"/>
      <c r="UAU93" s="66"/>
      <c r="UAX93" s="66"/>
      <c r="UBA93" s="66"/>
      <c r="UBC93" s="66"/>
      <c r="UBF93" s="66"/>
      <c r="UBL93" s="66"/>
      <c r="UBR93" s="66"/>
      <c r="UBU93" s="66"/>
      <c r="UBW93" s="66"/>
      <c r="UBY93" s="66"/>
      <c r="UBZ93" s="66"/>
      <c r="UCA93" s="66"/>
      <c r="UCB93" s="66"/>
      <c r="UCC93" s="66"/>
      <c r="UCD93" s="66"/>
      <c r="UCV93" s="66"/>
      <c r="UCW93" s="66"/>
      <c r="UCZ93" s="66"/>
      <c r="UDC93" s="66"/>
      <c r="UDE93" s="66"/>
      <c r="UDG93" s="66"/>
      <c r="UDJ93" s="66"/>
      <c r="UDM93" s="66"/>
      <c r="UDP93" s="66"/>
      <c r="UDT93" s="66"/>
      <c r="UDW93" s="66"/>
      <c r="UDZ93" s="66"/>
      <c r="UEH93" s="66"/>
      <c r="UET93" s="66"/>
      <c r="UEU93" s="66"/>
      <c r="UEV93" s="66"/>
      <c r="UEW93" s="66"/>
      <c r="UEX93" s="66"/>
      <c r="UEY93" s="66"/>
      <c r="UEZ93" s="66"/>
      <c r="UFA93" s="66"/>
      <c r="UFB93" s="66"/>
      <c r="UFC93" s="66"/>
      <c r="UFD93" s="66"/>
      <c r="UFE93" s="66"/>
      <c r="UFF93" s="66"/>
      <c r="UFG93" s="66"/>
      <c r="UFH93" s="66"/>
      <c r="UFI93" s="66"/>
      <c r="UFJ93" s="66"/>
      <c r="UFK93" s="66"/>
      <c r="UFL93" s="66"/>
      <c r="UFM93" s="66"/>
      <c r="UFN93" s="66"/>
      <c r="UFO93" s="66"/>
      <c r="UFP93" s="66"/>
      <c r="UFQ93" s="66"/>
      <c r="UFR93" s="66"/>
      <c r="UFS93" s="66"/>
      <c r="UFU93" s="66"/>
      <c r="UFV93" s="66"/>
      <c r="UFW93" s="66"/>
      <c r="UFX93" s="66"/>
      <c r="UFY93" s="66"/>
      <c r="UFZ93" s="66"/>
      <c r="UGA93" s="66"/>
      <c r="UGB93" s="66"/>
      <c r="UGC93" s="66"/>
      <c r="UGD93" s="66"/>
      <c r="UGE93" s="66"/>
      <c r="UGF93" s="66"/>
      <c r="UGG93" s="66"/>
      <c r="UGJ93" s="66"/>
      <c r="UGM93" s="66"/>
      <c r="UGP93" s="66"/>
      <c r="UGS93" s="66"/>
      <c r="UGV93" s="66"/>
      <c r="UGY93" s="66"/>
      <c r="UHH93" s="66"/>
      <c r="UHK93" s="66"/>
      <c r="UHN93" s="66"/>
      <c r="UHQ93" s="66"/>
      <c r="UHZ93" s="66"/>
      <c r="UIF93" s="66"/>
      <c r="UII93" s="66"/>
      <c r="UIL93" s="66"/>
      <c r="UIO93" s="66"/>
      <c r="UIU93" s="66"/>
      <c r="UJD93" s="66"/>
      <c r="UJF93" s="66"/>
      <c r="UJG93" s="66"/>
      <c r="UJI93" s="66"/>
      <c r="UJL93" s="66"/>
      <c r="UJO93" s="66"/>
      <c r="UJR93" s="66"/>
      <c r="UJU93" s="66"/>
      <c r="UJX93" s="66"/>
      <c r="UJZ93" s="66"/>
      <c r="UKB93" s="66"/>
      <c r="UKE93" s="66"/>
      <c r="UKH93" s="66"/>
      <c r="UKK93" s="66"/>
      <c r="UKN93" s="66"/>
      <c r="UKQ93" s="66"/>
      <c r="UKT93" s="66"/>
      <c r="UKW93" s="66"/>
      <c r="UKY93" s="66"/>
      <c r="ULB93" s="66"/>
      <c r="ULH93" s="66"/>
      <c r="ULN93" s="66"/>
      <c r="ULQ93" s="66"/>
      <c r="ULS93" s="66"/>
      <c r="ULU93" s="66"/>
      <c r="ULV93" s="66"/>
      <c r="ULW93" s="66"/>
      <c r="ULX93" s="66"/>
      <c r="ULY93" s="66"/>
      <c r="ULZ93" s="66"/>
      <c r="UMR93" s="66"/>
      <c r="UMS93" s="66"/>
      <c r="UMV93" s="66"/>
      <c r="UMY93" s="66"/>
      <c r="UNA93" s="66"/>
      <c r="UNC93" s="66"/>
      <c r="UNF93" s="66"/>
      <c r="UNI93" s="66"/>
      <c r="UNL93" s="66"/>
      <c r="UNP93" s="66"/>
      <c r="UNS93" s="66"/>
      <c r="UNV93" s="66"/>
      <c r="UOD93" s="66"/>
      <c r="UOP93" s="66"/>
      <c r="UOQ93" s="66"/>
      <c r="UOR93" s="66"/>
      <c r="UOS93" s="66"/>
      <c r="UOT93" s="66"/>
      <c r="UOU93" s="66"/>
      <c r="UOV93" s="66"/>
      <c r="UOW93" s="66"/>
      <c r="UOX93" s="66"/>
      <c r="UOY93" s="66"/>
      <c r="UOZ93" s="66"/>
      <c r="UPA93" s="66"/>
      <c r="UPB93" s="66"/>
      <c r="UPC93" s="66"/>
      <c r="UPD93" s="66"/>
      <c r="UPE93" s="66"/>
      <c r="UPF93" s="66"/>
      <c r="UPG93" s="66"/>
      <c r="UPH93" s="66"/>
      <c r="UPI93" s="66"/>
      <c r="UPJ93" s="66"/>
      <c r="UPK93" s="66"/>
      <c r="UPL93" s="66"/>
      <c r="UPM93" s="66"/>
      <c r="UPN93" s="66"/>
      <c r="UPO93" s="66"/>
      <c r="UPQ93" s="66"/>
      <c r="UPR93" s="66"/>
      <c r="UPS93" s="66"/>
      <c r="UPT93" s="66"/>
      <c r="UPU93" s="66"/>
      <c r="UPV93" s="66"/>
      <c r="UPW93" s="66"/>
      <c r="UPX93" s="66"/>
      <c r="UPY93" s="66"/>
      <c r="UPZ93" s="66"/>
      <c r="UQA93" s="66"/>
      <c r="UQB93" s="66"/>
      <c r="UQC93" s="66"/>
      <c r="UQF93" s="66"/>
      <c r="UQI93" s="66"/>
      <c r="UQL93" s="66"/>
      <c r="UQO93" s="66"/>
      <c r="UQR93" s="66"/>
      <c r="UQU93" s="66"/>
      <c r="URD93" s="66"/>
      <c r="URG93" s="66"/>
      <c r="URJ93" s="66"/>
      <c r="URM93" s="66"/>
      <c r="URV93" s="66"/>
      <c r="USB93" s="66"/>
      <c r="USE93" s="66"/>
      <c r="USH93" s="66"/>
      <c r="USK93" s="66"/>
      <c r="USQ93" s="66"/>
      <c r="USZ93" s="66"/>
      <c r="UTB93" s="66"/>
      <c r="UTC93" s="66"/>
      <c r="UTE93" s="66"/>
      <c r="UTH93" s="66"/>
      <c r="UTK93" s="66"/>
      <c r="UTN93" s="66"/>
      <c r="UTQ93" s="66"/>
      <c r="UTT93" s="66"/>
      <c r="UTV93" s="66"/>
      <c r="UTX93" s="66"/>
      <c r="UUA93" s="66"/>
      <c r="UUD93" s="66"/>
      <c r="UUG93" s="66"/>
      <c r="UUJ93" s="66"/>
      <c r="UUM93" s="66"/>
      <c r="UUP93" s="66"/>
      <c r="UUS93" s="66"/>
      <c r="UUU93" s="66"/>
      <c r="UUX93" s="66"/>
      <c r="UVD93" s="66"/>
      <c r="UVJ93" s="66"/>
      <c r="UVM93" s="66"/>
      <c r="UVO93" s="66"/>
      <c r="UVQ93" s="66"/>
      <c r="UVR93" s="66"/>
      <c r="UVS93" s="66"/>
      <c r="UVT93" s="66"/>
      <c r="UVU93" s="66"/>
      <c r="UVV93" s="66"/>
      <c r="UWN93" s="66"/>
      <c r="UWO93" s="66"/>
      <c r="UWR93" s="66"/>
      <c r="UWU93" s="66"/>
      <c r="UWW93" s="66"/>
      <c r="UWY93" s="66"/>
      <c r="UXB93" s="66"/>
      <c r="UXE93" s="66"/>
      <c r="UXH93" s="66"/>
      <c r="UXL93" s="66"/>
      <c r="UXO93" s="66"/>
      <c r="UXR93" s="66"/>
      <c r="UXZ93" s="66"/>
      <c r="UYL93" s="66"/>
      <c r="UYM93" s="66"/>
      <c r="UYN93" s="66"/>
      <c r="UYO93" s="66"/>
      <c r="UYP93" s="66"/>
      <c r="UYQ93" s="66"/>
      <c r="UYR93" s="66"/>
      <c r="UYS93" s="66"/>
      <c r="UYT93" s="66"/>
      <c r="UYU93" s="66"/>
      <c r="UYV93" s="66"/>
      <c r="UYW93" s="66"/>
      <c r="UYX93" s="66"/>
      <c r="UYY93" s="66"/>
      <c r="UYZ93" s="66"/>
      <c r="UZA93" s="66"/>
      <c r="UZB93" s="66"/>
      <c r="UZC93" s="66"/>
      <c r="UZD93" s="66"/>
      <c r="UZE93" s="66"/>
      <c r="UZF93" s="66"/>
      <c r="UZG93" s="66"/>
      <c r="UZH93" s="66"/>
      <c r="UZI93" s="66"/>
      <c r="UZJ93" s="66"/>
      <c r="UZK93" s="66"/>
      <c r="UZM93" s="66"/>
      <c r="UZN93" s="66"/>
      <c r="UZO93" s="66"/>
      <c r="UZP93" s="66"/>
      <c r="UZQ93" s="66"/>
      <c r="UZR93" s="66"/>
      <c r="UZS93" s="66"/>
      <c r="UZT93" s="66"/>
      <c r="UZU93" s="66"/>
      <c r="UZV93" s="66"/>
      <c r="UZW93" s="66"/>
      <c r="UZX93" s="66"/>
      <c r="UZY93" s="66"/>
      <c r="VAB93" s="66"/>
      <c r="VAE93" s="66"/>
      <c r="VAH93" s="66"/>
      <c r="VAK93" s="66"/>
      <c r="VAN93" s="66"/>
      <c r="VAQ93" s="66"/>
      <c r="VAZ93" s="66"/>
      <c r="VBC93" s="66"/>
      <c r="VBF93" s="66"/>
      <c r="VBI93" s="66"/>
      <c r="VBR93" s="66"/>
      <c r="VBX93" s="66"/>
      <c r="VCA93" s="66"/>
      <c r="VCD93" s="66"/>
      <c r="VCG93" s="66"/>
      <c r="VCM93" s="66"/>
      <c r="VCV93" s="66"/>
      <c r="VCX93" s="66"/>
      <c r="VCY93" s="66"/>
      <c r="VDA93" s="66"/>
      <c r="VDD93" s="66"/>
      <c r="VDG93" s="66"/>
      <c r="VDJ93" s="66"/>
      <c r="VDM93" s="66"/>
      <c r="VDP93" s="66"/>
      <c r="VDR93" s="66"/>
      <c r="VDT93" s="66"/>
      <c r="VDW93" s="66"/>
      <c r="VDZ93" s="66"/>
      <c r="VEC93" s="66"/>
      <c r="VEF93" s="66"/>
      <c r="VEI93" s="66"/>
      <c r="VEL93" s="66"/>
      <c r="VEO93" s="66"/>
      <c r="VEQ93" s="66"/>
      <c r="VET93" s="66"/>
      <c r="VEZ93" s="66"/>
      <c r="VFF93" s="66"/>
      <c r="VFI93" s="66"/>
      <c r="VFK93" s="66"/>
      <c r="VFM93" s="66"/>
      <c r="VFN93" s="66"/>
      <c r="VFO93" s="66"/>
      <c r="VFP93" s="66"/>
      <c r="VFQ93" s="66"/>
      <c r="VFR93" s="66"/>
      <c r="VGJ93" s="66"/>
      <c r="VGK93" s="66"/>
      <c r="VGN93" s="66"/>
      <c r="VGQ93" s="66"/>
      <c r="VGS93" s="66"/>
      <c r="VGU93" s="66"/>
      <c r="VGX93" s="66"/>
      <c r="VHA93" s="66"/>
      <c r="VHD93" s="66"/>
      <c r="VHH93" s="66"/>
      <c r="VHK93" s="66"/>
      <c r="VHN93" s="66"/>
      <c r="VHV93" s="66"/>
      <c r="VIH93" s="66"/>
      <c r="VII93" s="66"/>
      <c r="VIJ93" s="66"/>
      <c r="VIK93" s="66"/>
      <c r="VIL93" s="66"/>
      <c r="VIM93" s="66"/>
      <c r="VIN93" s="66"/>
      <c r="VIO93" s="66"/>
      <c r="VIP93" s="66"/>
      <c r="VIQ93" s="66"/>
      <c r="VIR93" s="66"/>
      <c r="VIS93" s="66"/>
      <c r="VIT93" s="66"/>
      <c r="VIU93" s="66"/>
      <c r="VIV93" s="66"/>
      <c r="VIW93" s="66"/>
      <c r="VIX93" s="66"/>
      <c r="VIY93" s="66"/>
      <c r="VIZ93" s="66"/>
      <c r="VJA93" s="66"/>
      <c r="VJB93" s="66"/>
      <c r="VJC93" s="66"/>
      <c r="VJD93" s="66"/>
      <c r="VJE93" s="66"/>
      <c r="VJF93" s="66"/>
      <c r="VJG93" s="66"/>
      <c r="VJI93" s="66"/>
      <c r="VJJ93" s="66"/>
      <c r="VJK93" s="66"/>
      <c r="VJL93" s="66"/>
      <c r="VJM93" s="66"/>
      <c r="VJN93" s="66"/>
      <c r="VJO93" s="66"/>
      <c r="VJP93" s="66"/>
      <c r="VJQ93" s="66"/>
      <c r="VJR93" s="66"/>
      <c r="VJS93" s="66"/>
      <c r="VJT93" s="66"/>
      <c r="VJU93" s="66"/>
      <c r="VJX93" s="66"/>
      <c r="VKA93" s="66"/>
      <c r="VKD93" s="66"/>
      <c r="VKG93" s="66"/>
      <c r="VKJ93" s="66"/>
      <c r="VKM93" s="66"/>
      <c r="VKV93" s="66"/>
      <c r="VKY93" s="66"/>
      <c r="VLB93" s="66"/>
      <c r="VLE93" s="66"/>
      <c r="VLN93" s="66"/>
      <c r="VLT93" s="66"/>
      <c r="VLW93" s="66"/>
      <c r="VLZ93" s="66"/>
      <c r="VMC93" s="66"/>
      <c r="VMI93" s="66"/>
      <c r="VMR93" s="66"/>
      <c r="VMT93" s="66"/>
      <c r="VMU93" s="66"/>
      <c r="VMW93" s="66"/>
      <c r="VMZ93" s="66"/>
      <c r="VNC93" s="66"/>
      <c r="VNF93" s="66"/>
      <c r="VNI93" s="66"/>
      <c r="VNL93" s="66"/>
      <c r="VNN93" s="66"/>
      <c r="VNP93" s="66"/>
      <c r="VNS93" s="66"/>
      <c r="VNV93" s="66"/>
      <c r="VNY93" s="66"/>
      <c r="VOB93" s="66"/>
      <c r="VOE93" s="66"/>
      <c r="VOH93" s="66"/>
      <c r="VOK93" s="66"/>
      <c r="VOM93" s="66"/>
      <c r="VOP93" s="66"/>
      <c r="VOV93" s="66"/>
      <c r="VPB93" s="66"/>
      <c r="VPE93" s="66"/>
      <c r="VPG93" s="66"/>
      <c r="VPI93" s="66"/>
      <c r="VPJ93" s="66"/>
      <c r="VPK93" s="66"/>
      <c r="VPL93" s="66"/>
      <c r="VPM93" s="66"/>
      <c r="VPN93" s="66"/>
      <c r="VQF93" s="66"/>
      <c r="VQG93" s="66"/>
      <c r="VQJ93" s="66"/>
      <c r="VQM93" s="66"/>
      <c r="VQO93" s="66"/>
      <c r="VQQ93" s="66"/>
      <c r="VQT93" s="66"/>
      <c r="VQW93" s="66"/>
      <c r="VQZ93" s="66"/>
      <c r="VRD93" s="66"/>
      <c r="VRG93" s="66"/>
      <c r="VRJ93" s="66"/>
      <c r="VRR93" s="66"/>
      <c r="VSD93" s="66"/>
      <c r="VSE93" s="66"/>
      <c r="VSF93" s="66"/>
      <c r="VSG93" s="66"/>
      <c r="VSH93" s="66"/>
      <c r="VSI93" s="66"/>
      <c r="VSJ93" s="66"/>
      <c r="VSK93" s="66"/>
      <c r="VSL93" s="66"/>
      <c r="VSM93" s="66"/>
      <c r="VSN93" s="66"/>
      <c r="VSO93" s="66"/>
      <c r="VSP93" s="66"/>
      <c r="VSQ93" s="66"/>
      <c r="VSR93" s="66"/>
      <c r="VSS93" s="66"/>
      <c r="VST93" s="66"/>
      <c r="VSU93" s="66"/>
      <c r="VSV93" s="66"/>
      <c r="VSW93" s="66"/>
      <c r="VSX93" s="66"/>
      <c r="VSY93" s="66"/>
      <c r="VSZ93" s="66"/>
      <c r="VTA93" s="66"/>
      <c r="VTB93" s="66"/>
      <c r="VTC93" s="66"/>
      <c r="VTE93" s="66"/>
      <c r="VTF93" s="66"/>
      <c r="VTG93" s="66"/>
      <c r="VTH93" s="66"/>
      <c r="VTI93" s="66"/>
      <c r="VTJ93" s="66"/>
      <c r="VTK93" s="66"/>
      <c r="VTL93" s="66"/>
      <c r="VTM93" s="66"/>
      <c r="VTN93" s="66"/>
      <c r="VTO93" s="66"/>
      <c r="VTP93" s="66"/>
      <c r="VTQ93" s="66"/>
      <c r="VTT93" s="66"/>
      <c r="VTW93" s="66"/>
      <c r="VTZ93" s="66"/>
      <c r="VUC93" s="66"/>
      <c r="VUF93" s="66"/>
      <c r="VUI93" s="66"/>
      <c r="VUR93" s="66"/>
      <c r="VUU93" s="66"/>
      <c r="VUX93" s="66"/>
      <c r="VVA93" s="66"/>
      <c r="VVJ93" s="66"/>
      <c r="VVP93" s="66"/>
      <c r="VVS93" s="66"/>
      <c r="VVV93" s="66"/>
      <c r="VVY93" s="66"/>
      <c r="VWE93" s="66"/>
      <c r="VWN93" s="66"/>
      <c r="VWP93" s="66"/>
      <c r="VWQ93" s="66"/>
      <c r="VWS93" s="66"/>
      <c r="VWV93" s="66"/>
      <c r="VWY93" s="66"/>
      <c r="VXB93" s="66"/>
      <c r="VXE93" s="66"/>
      <c r="VXH93" s="66"/>
      <c r="VXJ93" s="66"/>
      <c r="VXL93" s="66"/>
      <c r="VXO93" s="66"/>
      <c r="VXR93" s="66"/>
      <c r="VXU93" s="66"/>
      <c r="VXX93" s="66"/>
      <c r="VYA93" s="66"/>
      <c r="VYD93" s="66"/>
      <c r="VYG93" s="66"/>
      <c r="VYI93" s="66"/>
      <c r="VYL93" s="66"/>
      <c r="VYR93" s="66"/>
      <c r="VYX93" s="66"/>
      <c r="VZA93" s="66"/>
      <c r="VZC93" s="66"/>
      <c r="VZE93" s="66"/>
      <c r="VZF93" s="66"/>
      <c r="VZG93" s="66"/>
      <c r="VZH93" s="66"/>
      <c r="VZI93" s="66"/>
      <c r="VZJ93" s="66"/>
      <c r="WAB93" s="66"/>
      <c r="WAC93" s="66"/>
      <c r="WAF93" s="66"/>
      <c r="WAI93" s="66"/>
      <c r="WAK93" s="66"/>
      <c r="WAM93" s="66"/>
      <c r="WAP93" s="66"/>
      <c r="WAS93" s="66"/>
      <c r="WAV93" s="66"/>
      <c r="WAZ93" s="66"/>
      <c r="WBC93" s="66"/>
      <c r="WBF93" s="66"/>
      <c r="WBN93" s="66"/>
      <c r="WBZ93" s="66"/>
      <c r="WCA93" s="66"/>
      <c r="WCB93" s="66"/>
      <c r="WCC93" s="66"/>
      <c r="WCD93" s="66"/>
      <c r="WCE93" s="66"/>
      <c r="WCF93" s="66"/>
      <c r="WCG93" s="66"/>
      <c r="WCH93" s="66"/>
      <c r="WCI93" s="66"/>
      <c r="WCJ93" s="66"/>
      <c r="WCK93" s="66"/>
      <c r="WCL93" s="66"/>
      <c r="WCM93" s="66"/>
      <c r="WCN93" s="66"/>
      <c r="WCO93" s="66"/>
      <c r="WCP93" s="66"/>
      <c r="WCQ93" s="66"/>
      <c r="WCR93" s="66"/>
      <c r="WCS93" s="66"/>
      <c r="WCT93" s="66"/>
      <c r="WCU93" s="66"/>
      <c r="WCV93" s="66"/>
      <c r="WCW93" s="66"/>
      <c r="WCX93" s="66"/>
      <c r="WCY93" s="66"/>
      <c r="WDA93" s="66"/>
      <c r="WDB93" s="66"/>
      <c r="WDC93" s="66"/>
      <c r="WDD93" s="66"/>
      <c r="WDE93" s="66"/>
      <c r="WDF93" s="66"/>
      <c r="WDG93" s="66"/>
      <c r="WDH93" s="66"/>
      <c r="WDI93" s="66"/>
      <c r="WDJ93" s="66"/>
      <c r="WDK93" s="66"/>
      <c r="WDL93" s="66"/>
      <c r="WDM93" s="66"/>
      <c r="WDP93" s="66"/>
      <c r="WDS93" s="66"/>
      <c r="WDV93" s="66"/>
      <c r="WDY93" s="66"/>
      <c r="WEB93" s="66"/>
      <c r="WEE93" s="66"/>
      <c r="WEN93" s="66"/>
      <c r="WEQ93" s="66"/>
      <c r="WET93" s="66"/>
      <c r="WEW93" s="66"/>
      <c r="WFF93" s="66"/>
      <c r="WFL93" s="66"/>
      <c r="WFO93" s="66"/>
      <c r="WFR93" s="66"/>
      <c r="WFU93" s="66"/>
      <c r="WGA93" s="66"/>
      <c r="WGJ93" s="66"/>
      <c r="WGL93" s="66"/>
      <c r="WGM93" s="66"/>
      <c r="WGO93" s="66"/>
      <c r="WGR93" s="66"/>
      <c r="WGU93" s="66"/>
      <c r="WGX93" s="66"/>
      <c r="WHA93" s="66"/>
      <c r="WHD93" s="66"/>
      <c r="WHF93" s="66"/>
      <c r="WHH93" s="66"/>
      <c r="WHK93" s="66"/>
      <c r="WHN93" s="66"/>
      <c r="WHQ93" s="66"/>
      <c r="WHT93" s="66"/>
      <c r="WHW93" s="66"/>
      <c r="WHZ93" s="66"/>
      <c r="WIC93" s="66"/>
      <c r="WIE93" s="66"/>
      <c r="WIH93" s="66"/>
      <c r="WIN93" s="66"/>
      <c r="WIT93" s="66"/>
      <c r="WIW93" s="66"/>
      <c r="WIY93" s="66"/>
      <c r="WJA93" s="66"/>
      <c r="WJB93" s="66"/>
      <c r="WJC93" s="66"/>
      <c r="WJD93" s="66"/>
      <c r="WJE93" s="66"/>
      <c r="WJF93" s="66"/>
      <c r="WJX93" s="66"/>
      <c r="WJY93" s="66"/>
      <c r="WKB93" s="66"/>
      <c r="WKE93" s="66"/>
      <c r="WKG93" s="66"/>
      <c r="WKI93" s="66"/>
      <c r="WKL93" s="66"/>
      <c r="WKO93" s="66"/>
      <c r="WKR93" s="66"/>
      <c r="WKV93" s="66"/>
      <c r="WKY93" s="66"/>
      <c r="WLB93" s="66"/>
      <c r="WLJ93" s="66"/>
      <c r="WLV93" s="66"/>
      <c r="WLW93" s="66"/>
      <c r="WLX93" s="66"/>
      <c r="WLY93" s="66"/>
      <c r="WLZ93" s="66"/>
      <c r="WMA93" s="66"/>
      <c r="WMB93" s="66"/>
      <c r="WMC93" s="66"/>
      <c r="WMD93" s="66"/>
      <c r="WME93" s="66"/>
      <c r="WMF93" s="66"/>
      <c r="WMG93" s="66"/>
      <c r="WMH93" s="66"/>
      <c r="WMI93" s="66"/>
      <c r="WMJ93" s="66"/>
      <c r="WMK93" s="66"/>
      <c r="WML93" s="66"/>
      <c r="WMM93" s="66"/>
      <c r="WMN93" s="66"/>
      <c r="WMO93" s="66"/>
      <c r="WMP93" s="66"/>
      <c r="WMQ93" s="66"/>
      <c r="WMR93" s="66"/>
      <c r="WMS93" s="66"/>
      <c r="WMT93" s="66"/>
      <c r="WMU93" s="66"/>
      <c r="WMW93" s="66"/>
      <c r="WMX93" s="66"/>
      <c r="WMY93" s="66"/>
      <c r="WMZ93" s="66"/>
      <c r="WNA93" s="66"/>
      <c r="WNB93" s="66"/>
      <c r="WNC93" s="66"/>
      <c r="WND93" s="66"/>
      <c r="WNE93" s="66"/>
      <c r="WNF93" s="66"/>
      <c r="WNG93" s="66"/>
      <c r="WNH93" s="66"/>
      <c r="WNI93" s="66"/>
      <c r="WNL93" s="66"/>
      <c r="WNO93" s="66"/>
      <c r="WNR93" s="66"/>
      <c r="WNU93" s="66"/>
      <c r="WNX93" s="66"/>
      <c r="WOA93" s="66"/>
      <c r="WOJ93" s="66"/>
      <c r="WOM93" s="66"/>
      <c r="WOP93" s="66"/>
      <c r="WOS93" s="66"/>
      <c r="WPB93" s="66"/>
      <c r="WPH93" s="66"/>
      <c r="WPK93" s="66"/>
      <c r="WPN93" s="66"/>
      <c r="WPQ93" s="66"/>
      <c r="WPW93" s="66"/>
      <c r="WQF93" s="66"/>
      <c r="WQH93" s="66"/>
      <c r="WQI93" s="66"/>
      <c r="WQK93" s="66"/>
      <c r="WQN93" s="66"/>
      <c r="WQQ93" s="66"/>
      <c r="WQT93" s="66"/>
      <c r="WQW93" s="66"/>
      <c r="WQZ93" s="66"/>
      <c r="WRB93" s="66"/>
      <c r="WRD93" s="66"/>
      <c r="WRG93" s="66"/>
      <c r="WRJ93" s="66"/>
      <c r="WRM93" s="66"/>
      <c r="WRP93" s="66"/>
      <c r="WRS93" s="66"/>
      <c r="WRV93" s="66"/>
      <c r="WRY93" s="66"/>
      <c r="WSA93" s="66"/>
      <c r="WSD93" s="66"/>
      <c r="WSJ93" s="66"/>
      <c r="WSP93" s="66"/>
      <c r="WSS93" s="66"/>
      <c r="WSU93" s="66"/>
      <c r="WSW93" s="66"/>
      <c r="WSX93" s="66"/>
      <c r="WSY93" s="66"/>
      <c r="WSZ93" s="66"/>
      <c r="WTA93" s="66"/>
      <c r="WTB93" s="66"/>
      <c r="WTT93" s="66"/>
      <c r="WTU93" s="66"/>
      <c r="WTX93" s="66"/>
      <c r="WUA93" s="66"/>
      <c r="WUC93" s="66"/>
      <c r="WUE93" s="66"/>
      <c r="WUH93" s="66"/>
      <c r="WUK93" s="66"/>
      <c r="WUN93" s="66"/>
      <c r="WUR93" s="66"/>
      <c r="WUU93" s="66"/>
      <c r="WUX93" s="66"/>
      <c r="WVF93" s="66"/>
    </row>
    <row r="94" spans="1:1022 1034:2046 2058:3070 3082:4094 4106:5118 5130:6142 6154:7166 7178:8190 8202:9214 9226:10238 10250:11262 11274:12286 12298:13310 13322:14334 14346:15358 15370:16126" s="50" customFormat="1" ht="20.25" hidden="1" customHeight="1">
      <c r="A94" s="5" t="s">
        <v>205</v>
      </c>
      <c r="B94" s="47" t="s">
        <v>338</v>
      </c>
      <c r="C94" s="4"/>
      <c r="D94" s="48">
        <f>_xlfn.IFNA(VLOOKUP(A94,'2.2'!A103:C395,3,),)</f>
        <v>0</v>
      </c>
      <c r="E94" s="49"/>
      <c r="F94" s="51"/>
      <c r="G94" s="51"/>
      <c r="H94" s="29">
        <v>0</v>
      </c>
      <c r="I94" s="52">
        <v>20</v>
      </c>
    </row>
    <row r="95" spans="1:1022 1034:2046 2058:3070 3082:4094 4106:5118 5130:6142 6154:7166 7178:8190 8202:9214 9226:10238 10250:11262 11274:12286 12298:13310 13322:14334 14346:15358 15370:16126" s="50" customFormat="1" ht="21.75" hidden="1" customHeight="1">
      <c r="A95" s="5" t="s">
        <v>206</v>
      </c>
      <c r="B95" s="47" t="s">
        <v>340</v>
      </c>
      <c r="C95" s="4"/>
      <c r="D95" s="48">
        <f>_xlfn.IFNA(VLOOKUP(A95,'2.2'!A104:C396,3,),)</f>
        <v>0</v>
      </c>
      <c r="E95" s="49"/>
      <c r="F95" s="51"/>
      <c r="G95" s="51"/>
      <c r="H95" s="29">
        <v>0</v>
      </c>
      <c r="I95" s="52"/>
    </row>
    <row r="96" spans="1:1022 1034:2046 2058:3070 3082:4094 4106:5118 5130:6142 6154:7166 7178:8190 8202:9214 9226:10238 10250:11262 11274:12286 12298:13310 13322:14334 14346:15358 15370:16126" s="50" customFormat="1" ht="21.75" hidden="1" customHeight="1">
      <c r="A96" s="7" t="s">
        <v>13</v>
      </c>
      <c r="B96" s="47" t="s">
        <v>338</v>
      </c>
      <c r="C96" s="8"/>
      <c r="D96" s="48">
        <f>_xlfn.IFNA(VLOOKUP(A96,'2.2'!A105:C397,3,),)</f>
        <v>0</v>
      </c>
      <c r="E96" s="49"/>
      <c r="F96" s="51"/>
      <c r="G96" s="51"/>
      <c r="H96" s="29">
        <v>0</v>
      </c>
      <c r="I96" s="52">
        <v>15</v>
      </c>
    </row>
    <row r="97" spans="1:1022 1034:2046 2058:3070 3082:4094 4106:5118 5130:6142 6154:7166 7178:8190 8202:9214 9226:10238 10250:11262 11274:12286 12298:13310 13322:14334 14346:15358 15370:16126" s="50" customFormat="1" ht="20.25" customHeight="1">
      <c r="A97" s="7" t="s">
        <v>85</v>
      </c>
      <c r="B97" s="76" t="s">
        <v>340</v>
      </c>
      <c r="C97" s="4">
        <v>11</v>
      </c>
      <c r="D97" s="48">
        <f>9000*0.3</f>
        <v>2700</v>
      </c>
      <c r="E97" s="69">
        <f>+D97*C97</f>
        <v>29700</v>
      </c>
      <c r="F97" s="51"/>
      <c r="G97" s="51"/>
      <c r="H97" s="29">
        <v>0</v>
      </c>
      <c r="I97" s="52">
        <v>5</v>
      </c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Z97" s="66"/>
      <c r="BC97" s="66"/>
      <c r="BF97" s="66"/>
      <c r="BI97" s="66"/>
      <c r="BL97" s="66"/>
      <c r="BO97" s="66"/>
      <c r="BX97" s="66"/>
      <c r="CA97" s="66"/>
      <c r="CD97" s="66"/>
      <c r="CG97" s="66"/>
      <c r="CP97" s="66"/>
      <c r="CV97" s="66"/>
      <c r="CY97" s="66"/>
      <c r="DB97" s="66"/>
      <c r="DE97" s="66"/>
      <c r="DK97" s="66"/>
      <c r="DT97" s="66"/>
      <c r="DV97" s="66"/>
      <c r="DW97" s="66"/>
      <c r="DY97" s="66"/>
      <c r="EB97" s="66"/>
      <c r="EE97" s="66"/>
      <c r="EH97" s="66"/>
      <c r="EK97" s="66"/>
      <c r="EN97" s="66"/>
      <c r="EP97" s="66"/>
      <c r="ER97" s="66"/>
      <c r="EU97" s="66"/>
      <c r="EX97" s="66"/>
      <c r="FA97" s="66"/>
      <c r="FD97" s="66"/>
      <c r="FG97" s="66"/>
      <c r="FJ97" s="66"/>
      <c r="FM97" s="66"/>
      <c r="FO97" s="66"/>
      <c r="FR97" s="66"/>
      <c r="FX97" s="66"/>
      <c r="GD97" s="66"/>
      <c r="GG97" s="66"/>
      <c r="GI97" s="66"/>
      <c r="GK97" s="66"/>
      <c r="GL97" s="66"/>
      <c r="GM97" s="66"/>
      <c r="GN97" s="66"/>
      <c r="GO97" s="66"/>
      <c r="GP97" s="66"/>
      <c r="HH97" s="66"/>
      <c r="HI97" s="66"/>
      <c r="HL97" s="66"/>
      <c r="HO97" s="66"/>
      <c r="HQ97" s="66"/>
      <c r="HS97" s="66"/>
      <c r="HV97" s="66"/>
      <c r="HY97" s="66"/>
      <c r="IB97" s="66"/>
      <c r="IF97" s="66"/>
      <c r="II97" s="66"/>
      <c r="IL97" s="66"/>
      <c r="IT97" s="66"/>
      <c r="JF97" s="66"/>
      <c r="JG97" s="66"/>
      <c r="JH97" s="66"/>
      <c r="JI97" s="66"/>
      <c r="JJ97" s="66"/>
      <c r="JK97" s="66"/>
      <c r="JL97" s="66"/>
      <c r="JM97" s="66"/>
      <c r="JN97" s="66"/>
      <c r="JO97" s="66"/>
      <c r="JP97" s="66"/>
      <c r="JQ97" s="66"/>
      <c r="JR97" s="66"/>
      <c r="JS97" s="66"/>
      <c r="JT97" s="66"/>
      <c r="JU97" s="66"/>
      <c r="JV97" s="66"/>
      <c r="JW97" s="66"/>
      <c r="JX97" s="66"/>
      <c r="JY97" s="66"/>
      <c r="JZ97" s="66"/>
      <c r="KA97" s="66"/>
      <c r="KB97" s="66"/>
      <c r="KC97" s="66"/>
      <c r="KD97" s="66"/>
      <c r="KE97" s="66"/>
      <c r="KG97" s="66"/>
      <c r="KH97" s="66"/>
      <c r="KI97" s="66"/>
      <c r="KJ97" s="66"/>
      <c r="KK97" s="66"/>
      <c r="KL97" s="66"/>
      <c r="KM97" s="66"/>
      <c r="KN97" s="66"/>
      <c r="KO97" s="66"/>
      <c r="KP97" s="66"/>
      <c r="KQ97" s="66"/>
      <c r="KR97" s="66"/>
      <c r="KS97" s="66"/>
      <c r="KV97" s="66"/>
      <c r="KY97" s="66"/>
      <c r="LB97" s="66"/>
      <c r="LE97" s="66"/>
      <c r="LH97" s="66"/>
      <c r="LK97" s="66"/>
      <c r="LT97" s="66"/>
      <c r="LW97" s="66"/>
      <c r="LZ97" s="66"/>
      <c r="MC97" s="66"/>
      <c r="ML97" s="66"/>
      <c r="MR97" s="66"/>
      <c r="MU97" s="66"/>
      <c r="MX97" s="66"/>
      <c r="NA97" s="66"/>
      <c r="NG97" s="66"/>
      <c r="NP97" s="66"/>
      <c r="NR97" s="66"/>
      <c r="NS97" s="66"/>
      <c r="NU97" s="66"/>
      <c r="NX97" s="66"/>
      <c r="OA97" s="66"/>
      <c r="OD97" s="66"/>
      <c r="OG97" s="66"/>
      <c r="OJ97" s="66"/>
      <c r="OL97" s="66"/>
      <c r="ON97" s="66"/>
      <c r="OQ97" s="66"/>
      <c r="OT97" s="66"/>
      <c r="OW97" s="66"/>
      <c r="OZ97" s="66"/>
      <c r="PC97" s="66"/>
      <c r="PF97" s="66"/>
      <c r="PI97" s="66"/>
      <c r="PK97" s="66"/>
      <c r="PN97" s="66"/>
      <c r="PT97" s="66"/>
      <c r="PZ97" s="66"/>
      <c r="QC97" s="66"/>
      <c r="QE97" s="66"/>
      <c r="QG97" s="66"/>
      <c r="QH97" s="66"/>
      <c r="QI97" s="66"/>
      <c r="QJ97" s="66"/>
      <c r="QK97" s="66"/>
      <c r="QL97" s="66"/>
      <c r="RD97" s="66"/>
      <c r="RE97" s="66"/>
      <c r="RH97" s="66"/>
      <c r="RK97" s="66"/>
      <c r="RM97" s="66"/>
      <c r="RO97" s="66"/>
      <c r="RR97" s="66"/>
      <c r="RU97" s="66"/>
      <c r="RX97" s="66"/>
      <c r="SB97" s="66"/>
      <c r="SE97" s="66"/>
      <c r="SH97" s="66"/>
      <c r="SP97" s="66"/>
      <c r="TB97" s="66"/>
      <c r="TC97" s="66"/>
      <c r="TD97" s="66"/>
      <c r="TE97" s="66"/>
      <c r="TF97" s="66"/>
      <c r="TG97" s="66"/>
      <c r="TH97" s="66"/>
      <c r="TI97" s="66"/>
      <c r="TJ97" s="66"/>
      <c r="TK97" s="66"/>
      <c r="TL97" s="66"/>
      <c r="TM97" s="66"/>
      <c r="TN97" s="66"/>
      <c r="TO97" s="66"/>
      <c r="TP97" s="66"/>
      <c r="TQ97" s="66"/>
      <c r="TR97" s="66"/>
      <c r="TS97" s="66"/>
      <c r="TT97" s="66"/>
      <c r="TU97" s="66"/>
      <c r="TV97" s="66"/>
      <c r="TW97" s="66"/>
      <c r="TX97" s="66"/>
      <c r="TY97" s="66"/>
      <c r="TZ97" s="66"/>
      <c r="UA97" s="66"/>
      <c r="UC97" s="66"/>
      <c r="UD97" s="66"/>
      <c r="UE97" s="66"/>
      <c r="UF97" s="66"/>
      <c r="UG97" s="66"/>
      <c r="UH97" s="66"/>
      <c r="UI97" s="66"/>
      <c r="UJ97" s="66"/>
      <c r="UK97" s="66"/>
      <c r="UL97" s="66"/>
      <c r="UM97" s="66"/>
      <c r="UN97" s="66"/>
      <c r="UO97" s="66"/>
      <c r="UR97" s="66"/>
      <c r="UU97" s="66"/>
      <c r="UX97" s="66"/>
      <c r="VA97" s="66"/>
      <c r="VD97" s="66"/>
      <c r="VG97" s="66"/>
      <c r="VP97" s="66"/>
      <c r="VS97" s="66"/>
      <c r="VV97" s="66"/>
      <c r="VY97" s="66"/>
      <c r="WH97" s="66"/>
      <c r="WN97" s="66"/>
      <c r="WQ97" s="66"/>
      <c r="WT97" s="66"/>
      <c r="WW97" s="66"/>
      <c r="XC97" s="66"/>
      <c r="XL97" s="66"/>
      <c r="XN97" s="66"/>
      <c r="XO97" s="66"/>
      <c r="XQ97" s="66"/>
      <c r="XT97" s="66"/>
      <c r="XW97" s="66"/>
      <c r="XZ97" s="66"/>
      <c r="YC97" s="66"/>
      <c r="YF97" s="66"/>
      <c r="YH97" s="66"/>
      <c r="YJ97" s="66"/>
      <c r="YM97" s="66"/>
      <c r="YP97" s="66"/>
      <c r="YS97" s="66"/>
      <c r="YV97" s="66"/>
      <c r="YY97" s="66"/>
      <c r="ZB97" s="66"/>
      <c r="ZE97" s="66"/>
      <c r="ZG97" s="66"/>
      <c r="ZJ97" s="66"/>
      <c r="ZP97" s="66"/>
      <c r="ZV97" s="66"/>
      <c r="ZY97" s="66"/>
      <c r="AAA97" s="66"/>
      <c r="AAC97" s="66"/>
      <c r="AAD97" s="66"/>
      <c r="AAE97" s="66"/>
      <c r="AAF97" s="66"/>
      <c r="AAG97" s="66"/>
      <c r="AAH97" s="66"/>
      <c r="AAZ97" s="66"/>
      <c r="ABA97" s="66"/>
      <c r="ABD97" s="66"/>
      <c r="ABG97" s="66"/>
      <c r="ABI97" s="66"/>
      <c r="ABK97" s="66"/>
      <c r="ABN97" s="66"/>
      <c r="ABQ97" s="66"/>
      <c r="ABT97" s="66"/>
      <c r="ABX97" s="66"/>
      <c r="ACA97" s="66"/>
      <c r="ACD97" s="66"/>
      <c r="ACL97" s="66"/>
      <c r="ACX97" s="66"/>
      <c r="ACY97" s="66"/>
      <c r="ACZ97" s="66"/>
      <c r="ADA97" s="66"/>
      <c r="ADB97" s="66"/>
      <c r="ADC97" s="66"/>
      <c r="ADD97" s="66"/>
      <c r="ADE97" s="66"/>
      <c r="ADF97" s="66"/>
      <c r="ADG97" s="66"/>
      <c r="ADH97" s="66"/>
      <c r="ADI97" s="66"/>
      <c r="ADJ97" s="66"/>
      <c r="ADK97" s="66"/>
      <c r="ADL97" s="66"/>
      <c r="ADM97" s="66"/>
      <c r="ADN97" s="66"/>
      <c r="ADO97" s="66"/>
      <c r="ADP97" s="66"/>
      <c r="ADQ97" s="66"/>
      <c r="ADR97" s="66"/>
      <c r="ADS97" s="66"/>
      <c r="ADT97" s="66"/>
      <c r="ADU97" s="66"/>
      <c r="ADV97" s="66"/>
      <c r="ADW97" s="66"/>
      <c r="ADY97" s="66"/>
      <c r="ADZ97" s="66"/>
      <c r="AEA97" s="66"/>
      <c r="AEB97" s="66"/>
      <c r="AEC97" s="66"/>
      <c r="AED97" s="66"/>
      <c r="AEE97" s="66"/>
      <c r="AEF97" s="66"/>
      <c r="AEG97" s="66"/>
      <c r="AEH97" s="66"/>
      <c r="AEI97" s="66"/>
      <c r="AEJ97" s="66"/>
      <c r="AEK97" s="66"/>
      <c r="AEN97" s="66"/>
      <c r="AEQ97" s="66"/>
      <c r="AET97" s="66"/>
      <c r="AEW97" s="66"/>
      <c r="AEZ97" s="66"/>
      <c r="AFC97" s="66"/>
      <c r="AFL97" s="66"/>
      <c r="AFO97" s="66"/>
      <c r="AFR97" s="66"/>
      <c r="AFU97" s="66"/>
      <c r="AGD97" s="66"/>
      <c r="AGJ97" s="66"/>
      <c r="AGM97" s="66"/>
      <c r="AGP97" s="66"/>
      <c r="AGS97" s="66"/>
      <c r="AGY97" s="66"/>
      <c r="AHH97" s="66"/>
      <c r="AHJ97" s="66"/>
      <c r="AHK97" s="66"/>
      <c r="AHM97" s="66"/>
      <c r="AHP97" s="66"/>
      <c r="AHS97" s="66"/>
      <c r="AHV97" s="66"/>
      <c r="AHY97" s="66"/>
      <c r="AIB97" s="66"/>
      <c r="AID97" s="66"/>
      <c r="AIF97" s="66"/>
      <c r="AII97" s="66"/>
      <c r="AIL97" s="66"/>
      <c r="AIO97" s="66"/>
      <c r="AIR97" s="66"/>
      <c r="AIU97" s="66"/>
      <c r="AIX97" s="66"/>
      <c r="AJA97" s="66"/>
      <c r="AJC97" s="66"/>
      <c r="AJF97" s="66"/>
      <c r="AJL97" s="66"/>
      <c r="AJR97" s="66"/>
      <c r="AJU97" s="66"/>
      <c r="AJW97" s="66"/>
      <c r="AJY97" s="66"/>
      <c r="AJZ97" s="66"/>
      <c r="AKA97" s="66"/>
      <c r="AKB97" s="66"/>
      <c r="AKC97" s="66"/>
      <c r="AKD97" s="66"/>
      <c r="AKV97" s="66"/>
      <c r="AKW97" s="66"/>
      <c r="AKZ97" s="66"/>
      <c r="ALC97" s="66"/>
      <c r="ALE97" s="66"/>
      <c r="ALG97" s="66"/>
      <c r="ALJ97" s="66"/>
      <c r="ALM97" s="66"/>
      <c r="ALP97" s="66"/>
      <c r="ALT97" s="66"/>
      <c r="ALW97" s="66"/>
      <c r="ALZ97" s="66"/>
      <c r="AMH97" s="66"/>
      <c r="AMT97" s="66"/>
      <c r="AMU97" s="66"/>
      <c r="AMV97" s="66"/>
      <c r="AMW97" s="66"/>
      <c r="AMX97" s="66"/>
      <c r="AMY97" s="66"/>
      <c r="AMZ97" s="66"/>
      <c r="ANA97" s="66"/>
      <c r="ANB97" s="66"/>
      <c r="ANC97" s="66"/>
      <c r="AND97" s="66"/>
      <c r="ANE97" s="66"/>
      <c r="ANF97" s="66"/>
      <c r="ANG97" s="66"/>
      <c r="ANH97" s="66"/>
      <c r="ANI97" s="66"/>
      <c r="ANJ97" s="66"/>
      <c r="ANK97" s="66"/>
      <c r="ANL97" s="66"/>
      <c r="ANM97" s="66"/>
      <c r="ANN97" s="66"/>
      <c r="ANO97" s="66"/>
      <c r="ANP97" s="66"/>
      <c r="ANQ97" s="66"/>
      <c r="ANR97" s="66"/>
      <c r="ANS97" s="66"/>
      <c r="ANU97" s="66"/>
      <c r="ANV97" s="66"/>
      <c r="ANW97" s="66"/>
      <c r="ANX97" s="66"/>
      <c r="ANY97" s="66"/>
      <c r="ANZ97" s="66"/>
      <c r="AOA97" s="66"/>
      <c r="AOB97" s="66"/>
      <c r="AOC97" s="66"/>
      <c r="AOD97" s="66"/>
      <c r="AOE97" s="66"/>
      <c r="AOF97" s="66"/>
      <c r="AOG97" s="66"/>
      <c r="AOJ97" s="66"/>
      <c r="AOM97" s="66"/>
      <c r="AOP97" s="66"/>
      <c r="AOS97" s="66"/>
      <c r="AOV97" s="66"/>
      <c r="AOY97" s="66"/>
      <c r="APH97" s="66"/>
      <c r="APK97" s="66"/>
      <c r="APN97" s="66"/>
      <c r="APQ97" s="66"/>
      <c r="APZ97" s="66"/>
      <c r="AQF97" s="66"/>
      <c r="AQI97" s="66"/>
      <c r="AQL97" s="66"/>
      <c r="AQO97" s="66"/>
      <c r="AQU97" s="66"/>
      <c r="ARD97" s="66"/>
      <c r="ARF97" s="66"/>
      <c r="ARG97" s="66"/>
      <c r="ARI97" s="66"/>
      <c r="ARL97" s="66"/>
      <c r="ARO97" s="66"/>
      <c r="ARR97" s="66"/>
      <c r="ARU97" s="66"/>
      <c r="ARX97" s="66"/>
      <c r="ARZ97" s="66"/>
      <c r="ASB97" s="66"/>
      <c r="ASE97" s="66"/>
      <c r="ASH97" s="66"/>
      <c r="ASK97" s="66"/>
      <c r="ASN97" s="66"/>
      <c r="ASQ97" s="66"/>
      <c r="AST97" s="66"/>
      <c r="ASW97" s="66"/>
      <c r="ASY97" s="66"/>
      <c r="ATB97" s="66"/>
      <c r="ATH97" s="66"/>
      <c r="ATN97" s="66"/>
      <c r="ATQ97" s="66"/>
      <c r="ATS97" s="66"/>
      <c r="ATU97" s="66"/>
      <c r="ATV97" s="66"/>
      <c r="ATW97" s="66"/>
      <c r="ATX97" s="66"/>
      <c r="ATY97" s="66"/>
      <c r="ATZ97" s="66"/>
      <c r="AUR97" s="66"/>
      <c r="AUS97" s="66"/>
      <c r="AUV97" s="66"/>
      <c r="AUY97" s="66"/>
      <c r="AVA97" s="66"/>
      <c r="AVC97" s="66"/>
      <c r="AVF97" s="66"/>
      <c r="AVI97" s="66"/>
      <c r="AVL97" s="66"/>
      <c r="AVP97" s="66"/>
      <c r="AVS97" s="66"/>
      <c r="AVV97" s="66"/>
      <c r="AWD97" s="66"/>
      <c r="AWP97" s="66"/>
      <c r="AWQ97" s="66"/>
      <c r="AWR97" s="66"/>
      <c r="AWS97" s="66"/>
      <c r="AWT97" s="66"/>
      <c r="AWU97" s="66"/>
      <c r="AWV97" s="66"/>
      <c r="AWW97" s="66"/>
      <c r="AWX97" s="66"/>
      <c r="AWY97" s="66"/>
      <c r="AWZ97" s="66"/>
      <c r="AXA97" s="66"/>
      <c r="AXB97" s="66"/>
      <c r="AXC97" s="66"/>
      <c r="AXD97" s="66"/>
      <c r="AXE97" s="66"/>
      <c r="AXF97" s="66"/>
      <c r="AXG97" s="66"/>
      <c r="AXH97" s="66"/>
      <c r="AXI97" s="66"/>
      <c r="AXJ97" s="66"/>
      <c r="AXK97" s="66"/>
      <c r="AXL97" s="66"/>
      <c r="AXM97" s="66"/>
      <c r="AXN97" s="66"/>
      <c r="AXO97" s="66"/>
      <c r="AXQ97" s="66"/>
      <c r="AXR97" s="66"/>
      <c r="AXS97" s="66"/>
      <c r="AXT97" s="66"/>
      <c r="AXU97" s="66"/>
      <c r="AXV97" s="66"/>
      <c r="AXW97" s="66"/>
      <c r="AXX97" s="66"/>
      <c r="AXY97" s="66"/>
      <c r="AXZ97" s="66"/>
      <c r="AYA97" s="66"/>
      <c r="AYB97" s="66"/>
      <c r="AYC97" s="66"/>
      <c r="AYF97" s="66"/>
      <c r="AYI97" s="66"/>
      <c r="AYL97" s="66"/>
      <c r="AYO97" s="66"/>
      <c r="AYR97" s="66"/>
      <c r="AYU97" s="66"/>
      <c r="AZD97" s="66"/>
      <c r="AZG97" s="66"/>
      <c r="AZJ97" s="66"/>
      <c r="AZM97" s="66"/>
      <c r="AZV97" s="66"/>
      <c r="BAB97" s="66"/>
      <c r="BAE97" s="66"/>
      <c r="BAH97" s="66"/>
      <c r="BAK97" s="66"/>
      <c r="BAQ97" s="66"/>
      <c r="BAZ97" s="66"/>
      <c r="BBB97" s="66"/>
      <c r="BBC97" s="66"/>
      <c r="BBE97" s="66"/>
      <c r="BBH97" s="66"/>
      <c r="BBK97" s="66"/>
      <c r="BBN97" s="66"/>
      <c r="BBQ97" s="66"/>
      <c r="BBT97" s="66"/>
      <c r="BBV97" s="66"/>
      <c r="BBX97" s="66"/>
      <c r="BCA97" s="66"/>
      <c r="BCD97" s="66"/>
      <c r="BCG97" s="66"/>
      <c r="BCJ97" s="66"/>
      <c r="BCM97" s="66"/>
      <c r="BCP97" s="66"/>
      <c r="BCS97" s="66"/>
      <c r="BCU97" s="66"/>
      <c r="BCX97" s="66"/>
      <c r="BDD97" s="66"/>
      <c r="BDJ97" s="66"/>
      <c r="BDM97" s="66"/>
      <c r="BDO97" s="66"/>
      <c r="BDQ97" s="66"/>
      <c r="BDR97" s="66"/>
      <c r="BDS97" s="66"/>
      <c r="BDT97" s="66"/>
      <c r="BDU97" s="66"/>
      <c r="BDV97" s="66"/>
      <c r="BEN97" s="66"/>
      <c r="BEO97" s="66"/>
      <c r="BER97" s="66"/>
      <c r="BEU97" s="66"/>
      <c r="BEW97" s="66"/>
      <c r="BEY97" s="66"/>
      <c r="BFB97" s="66"/>
      <c r="BFE97" s="66"/>
      <c r="BFH97" s="66"/>
      <c r="BFL97" s="66"/>
      <c r="BFO97" s="66"/>
      <c r="BFR97" s="66"/>
      <c r="BFZ97" s="66"/>
      <c r="BGL97" s="66"/>
      <c r="BGM97" s="66"/>
      <c r="BGN97" s="66"/>
      <c r="BGO97" s="66"/>
      <c r="BGP97" s="66"/>
      <c r="BGQ97" s="66"/>
      <c r="BGR97" s="66"/>
      <c r="BGS97" s="66"/>
      <c r="BGT97" s="66"/>
      <c r="BGU97" s="66"/>
      <c r="BGV97" s="66"/>
      <c r="BGW97" s="66"/>
      <c r="BGX97" s="66"/>
      <c r="BGY97" s="66"/>
      <c r="BGZ97" s="66"/>
      <c r="BHA97" s="66"/>
      <c r="BHB97" s="66"/>
      <c r="BHC97" s="66"/>
      <c r="BHD97" s="66"/>
      <c r="BHE97" s="66"/>
      <c r="BHF97" s="66"/>
      <c r="BHG97" s="66"/>
      <c r="BHH97" s="66"/>
      <c r="BHI97" s="66"/>
      <c r="BHJ97" s="66"/>
      <c r="BHK97" s="66"/>
      <c r="BHM97" s="66"/>
      <c r="BHN97" s="66"/>
      <c r="BHO97" s="66"/>
      <c r="BHP97" s="66"/>
      <c r="BHQ97" s="66"/>
      <c r="BHR97" s="66"/>
      <c r="BHS97" s="66"/>
      <c r="BHT97" s="66"/>
      <c r="BHU97" s="66"/>
      <c r="BHV97" s="66"/>
      <c r="BHW97" s="66"/>
      <c r="BHX97" s="66"/>
      <c r="BHY97" s="66"/>
      <c r="BIB97" s="66"/>
      <c r="BIE97" s="66"/>
      <c r="BIH97" s="66"/>
      <c r="BIK97" s="66"/>
      <c r="BIN97" s="66"/>
      <c r="BIQ97" s="66"/>
      <c r="BIZ97" s="66"/>
      <c r="BJC97" s="66"/>
      <c r="BJF97" s="66"/>
      <c r="BJI97" s="66"/>
      <c r="BJR97" s="66"/>
      <c r="BJX97" s="66"/>
      <c r="BKA97" s="66"/>
      <c r="BKD97" s="66"/>
      <c r="BKG97" s="66"/>
      <c r="BKM97" s="66"/>
      <c r="BKV97" s="66"/>
      <c r="BKX97" s="66"/>
      <c r="BKY97" s="66"/>
      <c r="BLA97" s="66"/>
      <c r="BLD97" s="66"/>
      <c r="BLG97" s="66"/>
      <c r="BLJ97" s="66"/>
      <c r="BLM97" s="66"/>
      <c r="BLP97" s="66"/>
      <c r="BLR97" s="66"/>
      <c r="BLT97" s="66"/>
      <c r="BLW97" s="66"/>
      <c r="BLZ97" s="66"/>
      <c r="BMC97" s="66"/>
      <c r="BMF97" s="66"/>
      <c r="BMI97" s="66"/>
      <c r="BML97" s="66"/>
      <c r="BMO97" s="66"/>
      <c r="BMQ97" s="66"/>
      <c r="BMT97" s="66"/>
      <c r="BMZ97" s="66"/>
      <c r="BNF97" s="66"/>
      <c r="BNI97" s="66"/>
      <c r="BNK97" s="66"/>
      <c r="BNM97" s="66"/>
      <c r="BNN97" s="66"/>
      <c r="BNO97" s="66"/>
      <c r="BNP97" s="66"/>
      <c r="BNQ97" s="66"/>
      <c r="BNR97" s="66"/>
      <c r="BOJ97" s="66"/>
      <c r="BOK97" s="66"/>
      <c r="BON97" s="66"/>
      <c r="BOQ97" s="66"/>
      <c r="BOS97" s="66"/>
      <c r="BOU97" s="66"/>
      <c r="BOX97" s="66"/>
      <c r="BPA97" s="66"/>
      <c r="BPD97" s="66"/>
      <c r="BPH97" s="66"/>
      <c r="BPK97" s="66"/>
      <c r="BPN97" s="66"/>
      <c r="BPV97" s="66"/>
      <c r="BQH97" s="66"/>
      <c r="BQI97" s="66"/>
      <c r="BQJ97" s="66"/>
      <c r="BQK97" s="66"/>
      <c r="BQL97" s="66"/>
      <c r="BQM97" s="66"/>
      <c r="BQN97" s="66"/>
      <c r="BQO97" s="66"/>
      <c r="BQP97" s="66"/>
      <c r="BQQ97" s="66"/>
      <c r="BQR97" s="66"/>
      <c r="BQS97" s="66"/>
      <c r="BQT97" s="66"/>
      <c r="BQU97" s="66"/>
      <c r="BQV97" s="66"/>
      <c r="BQW97" s="66"/>
      <c r="BQX97" s="66"/>
      <c r="BQY97" s="66"/>
      <c r="BQZ97" s="66"/>
      <c r="BRA97" s="66"/>
      <c r="BRB97" s="66"/>
      <c r="BRC97" s="66"/>
      <c r="BRD97" s="66"/>
      <c r="BRE97" s="66"/>
      <c r="BRF97" s="66"/>
      <c r="BRG97" s="66"/>
      <c r="BRI97" s="66"/>
      <c r="BRJ97" s="66"/>
      <c r="BRK97" s="66"/>
      <c r="BRL97" s="66"/>
      <c r="BRM97" s="66"/>
      <c r="BRN97" s="66"/>
      <c r="BRO97" s="66"/>
      <c r="BRP97" s="66"/>
      <c r="BRQ97" s="66"/>
      <c r="BRR97" s="66"/>
      <c r="BRS97" s="66"/>
      <c r="BRT97" s="66"/>
      <c r="BRU97" s="66"/>
      <c r="BRX97" s="66"/>
      <c r="BSA97" s="66"/>
      <c r="BSD97" s="66"/>
      <c r="BSG97" s="66"/>
      <c r="BSJ97" s="66"/>
      <c r="BSM97" s="66"/>
      <c r="BSV97" s="66"/>
      <c r="BSY97" s="66"/>
      <c r="BTB97" s="66"/>
      <c r="BTE97" s="66"/>
      <c r="BTN97" s="66"/>
      <c r="BTT97" s="66"/>
      <c r="BTW97" s="66"/>
      <c r="BTZ97" s="66"/>
      <c r="BUC97" s="66"/>
      <c r="BUI97" s="66"/>
      <c r="BUR97" s="66"/>
      <c r="BUT97" s="66"/>
      <c r="BUU97" s="66"/>
      <c r="BUW97" s="66"/>
      <c r="BUZ97" s="66"/>
      <c r="BVC97" s="66"/>
      <c r="BVF97" s="66"/>
      <c r="BVI97" s="66"/>
      <c r="BVL97" s="66"/>
      <c r="BVN97" s="66"/>
      <c r="BVP97" s="66"/>
      <c r="BVS97" s="66"/>
      <c r="BVV97" s="66"/>
      <c r="BVY97" s="66"/>
      <c r="BWB97" s="66"/>
      <c r="BWE97" s="66"/>
      <c r="BWH97" s="66"/>
      <c r="BWK97" s="66"/>
      <c r="BWM97" s="66"/>
      <c r="BWP97" s="66"/>
      <c r="BWV97" s="66"/>
      <c r="BXB97" s="66"/>
      <c r="BXE97" s="66"/>
      <c r="BXG97" s="66"/>
      <c r="BXI97" s="66"/>
      <c r="BXJ97" s="66"/>
      <c r="BXK97" s="66"/>
      <c r="BXL97" s="66"/>
      <c r="BXM97" s="66"/>
      <c r="BXN97" s="66"/>
      <c r="BYF97" s="66"/>
      <c r="BYG97" s="66"/>
      <c r="BYJ97" s="66"/>
      <c r="BYM97" s="66"/>
      <c r="BYO97" s="66"/>
      <c r="BYQ97" s="66"/>
      <c r="BYT97" s="66"/>
      <c r="BYW97" s="66"/>
      <c r="BYZ97" s="66"/>
      <c r="BZD97" s="66"/>
      <c r="BZG97" s="66"/>
      <c r="BZJ97" s="66"/>
      <c r="BZR97" s="66"/>
      <c r="CAD97" s="66"/>
      <c r="CAE97" s="66"/>
      <c r="CAF97" s="66"/>
      <c r="CAG97" s="66"/>
      <c r="CAH97" s="66"/>
      <c r="CAI97" s="66"/>
      <c r="CAJ97" s="66"/>
      <c r="CAK97" s="66"/>
      <c r="CAL97" s="66"/>
      <c r="CAM97" s="66"/>
      <c r="CAN97" s="66"/>
      <c r="CAO97" s="66"/>
      <c r="CAP97" s="66"/>
      <c r="CAQ97" s="66"/>
      <c r="CAR97" s="66"/>
      <c r="CAS97" s="66"/>
      <c r="CAT97" s="66"/>
      <c r="CAU97" s="66"/>
      <c r="CAV97" s="66"/>
      <c r="CAW97" s="66"/>
      <c r="CAX97" s="66"/>
      <c r="CAY97" s="66"/>
      <c r="CAZ97" s="66"/>
      <c r="CBA97" s="66"/>
      <c r="CBB97" s="66"/>
      <c r="CBC97" s="66"/>
      <c r="CBE97" s="66"/>
      <c r="CBF97" s="66"/>
      <c r="CBG97" s="66"/>
      <c r="CBH97" s="66"/>
      <c r="CBI97" s="66"/>
      <c r="CBJ97" s="66"/>
      <c r="CBK97" s="66"/>
      <c r="CBL97" s="66"/>
      <c r="CBM97" s="66"/>
      <c r="CBN97" s="66"/>
      <c r="CBO97" s="66"/>
      <c r="CBP97" s="66"/>
      <c r="CBQ97" s="66"/>
      <c r="CBT97" s="66"/>
      <c r="CBW97" s="66"/>
      <c r="CBZ97" s="66"/>
      <c r="CCC97" s="66"/>
      <c r="CCF97" s="66"/>
      <c r="CCI97" s="66"/>
      <c r="CCR97" s="66"/>
      <c r="CCU97" s="66"/>
      <c r="CCX97" s="66"/>
      <c r="CDA97" s="66"/>
      <c r="CDJ97" s="66"/>
      <c r="CDP97" s="66"/>
      <c r="CDS97" s="66"/>
      <c r="CDV97" s="66"/>
      <c r="CDY97" s="66"/>
      <c r="CEE97" s="66"/>
      <c r="CEN97" s="66"/>
      <c r="CEP97" s="66"/>
      <c r="CEQ97" s="66"/>
      <c r="CES97" s="66"/>
      <c r="CEV97" s="66"/>
      <c r="CEY97" s="66"/>
      <c r="CFB97" s="66"/>
      <c r="CFE97" s="66"/>
      <c r="CFH97" s="66"/>
      <c r="CFJ97" s="66"/>
      <c r="CFL97" s="66"/>
      <c r="CFO97" s="66"/>
      <c r="CFR97" s="66"/>
      <c r="CFU97" s="66"/>
      <c r="CFX97" s="66"/>
      <c r="CGA97" s="66"/>
      <c r="CGD97" s="66"/>
      <c r="CGG97" s="66"/>
      <c r="CGI97" s="66"/>
      <c r="CGL97" s="66"/>
      <c r="CGR97" s="66"/>
      <c r="CGX97" s="66"/>
      <c r="CHA97" s="66"/>
      <c r="CHC97" s="66"/>
      <c r="CHE97" s="66"/>
      <c r="CHF97" s="66"/>
      <c r="CHG97" s="66"/>
      <c r="CHH97" s="66"/>
      <c r="CHI97" s="66"/>
      <c r="CHJ97" s="66"/>
      <c r="CIB97" s="66"/>
      <c r="CIC97" s="66"/>
      <c r="CIF97" s="66"/>
      <c r="CII97" s="66"/>
      <c r="CIK97" s="66"/>
      <c r="CIM97" s="66"/>
      <c r="CIP97" s="66"/>
      <c r="CIS97" s="66"/>
      <c r="CIV97" s="66"/>
      <c r="CIZ97" s="66"/>
      <c r="CJC97" s="66"/>
      <c r="CJF97" s="66"/>
      <c r="CJN97" s="66"/>
      <c r="CJZ97" s="66"/>
      <c r="CKA97" s="66"/>
      <c r="CKB97" s="66"/>
      <c r="CKC97" s="66"/>
      <c r="CKD97" s="66"/>
      <c r="CKE97" s="66"/>
      <c r="CKF97" s="66"/>
      <c r="CKG97" s="66"/>
      <c r="CKH97" s="66"/>
      <c r="CKI97" s="66"/>
      <c r="CKJ97" s="66"/>
      <c r="CKK97" s="66"/>
      <c r="CKL97" s="66"/>
      <c r="CKM97" s="66"/>
      <c r="CKN97" s="66"/>
      <c r="CKO97" s="66"/>
      <c r="CKP97" s="66"/>
      <c r="CKQ97" s="66"/>
      <c r="CKR97" s="66"/>
      <c r="CKS97" s="66"/>
      <c r="CKT97" s="66"/>
      <c r="CKU97" s="66"/>
      <c r="CKV97" s="66"/>
      <c r="CKW97" s="66"/>
      <c r="CKX97" s="66"/>
      <c r="CKY97" s="66"/>
      <c r="CLA97" s="66"/>
      <c r="CLB97" s="66"/>
      <c r="CLC97" s="66"/>
      <c r="CLD97" s="66"/>
      <c r="CLE97" s="66"/>
      <c r="CLF97" s="66"/>
      <c r="CLG97" s="66"/>
      <c r="CLH97" s="66"/>
      <c r="CLI97" s="66"/>
      <c r="CLJ97" s="66"/>
      <c r="CLK97" s="66"/>
      <c r="CLL97" s="66"/>
      <c r="CLM97" s="66"/>
      <c r="CLP97" s="66"/>
      <c r="CLS97" s="66"/>
      <c r="CLV97" s="66"/>
      <c r="CLY97" s="66"/>
      <c r="CMB97" s="66"/>
      <c r="CME97" s="66"/>
      <c r="CMN97" s="66"/>
      <c r="CMQ97" s="66"/>
      <c r="CMT97" s="66"/>
      <c r="CMW97" s="66"/>
      <c r="CNF97" s="66"/>
      <c r="CNL97" s="66"/>
      <c r="CNO97" s="66"/>
      <c r="CNR97" s="66"/>
      <c r="CNU97" s="66"/>
      <c r="COA97" s="66"/>
      <c r="COJ97" s="66"/>
      <c r="COL97" s="66"/>
      <c r="COM97" s="66"/>
      <c r="COO97" s="66"/>
      <c r="COR97" s="66"/>
      <c r="COU97" s="66"/>
      <c r="COX97" s="66"/>
      <c r="CPA97" s="66"/>
      <c r="CPD97" s="66"/>
      <c r="CPF97" s="66"/>
      <c r="CPH97" s="66"/>
      <c r="CPK97" s="66"/>
      <c r="CPN97" s="66"/>
      <c r="CPQ97" s="66"/>
      <c r="CPT97" s="66"/>
      <c r="CPW97" s="66"/>
      <c r="CPZ97" s="66"/>
      <c r="CQC97" s="66"/>
      <c r="CQE97" s="66"/>
      <c r="CQH97" s="66"/>
      <c r="CQN97" s="66"/>
      <c r="CQT97" s="66"/>
      <c r="CQW97" s="66"/>
      <c r="CQY97" s="66"/>
      <c r="CRA97" s="66"/>
      <c r="CRB97" s="66"/>
      <c r="CRC97" s="66"/>
      <c r="CRD97" s="66"/>
      <c r="CRE97" s="66"/>
      <c r="CRF97" s="66"/>
      <c r="CRX97" s="66"/>
      <c r="CRY97" s="66"/>
      <c r="CSB97" s="66"/>
      <c r="CSE97" s="66"/>
      <c r="CSG97" s="66"/>
      <c r="CSI97" s="66"/>
      <c r="CSL97" s="66"/>
      <c r="CSO97" s="66"/>
      <c r="CSR97" s="66"/>
      <c r="CSV97" s="66"/>
      <c r="CSY97" s="66"/>
      <c r="CTB97" s="66"/>
      <c r="CTJ97" s="66"/>
      <c r="CTV97" s="66"/>
      <c r="CTW97" s="66"/>
      <c r="CTX97" s="66"/>
      <c r="CTY97" s="66"/>
      <c r="CTZ97" s="66"/>
      <c r="CUA97" s="66"/>
      <c r="CUB97" s="66"/>
      <c r="CUC97" s="66"/>
      <c r="CUD97" s="66"/>
      <c r="CUE97" s="66"/>
      <c r="CUF97" s="66"/>
      <c r="CUG97" s="66"/>
      <c r="CUH97" s="66"/>
      <c r="CUI97" s="66"/>
      <c r="CUJ97" s="66"/>
      <c r="CUK97" s="66"/>
      <c r="CUL97" s="66"/>
      <c r="CUM97" s="66"/>
      <c r="CUN97" s="66"/>
      <c r="CUO97" s="66"/>
      <c r="CUP97" s="66"/>
      <c r="CUQ97" s="66"/>
      <c r="CUR97" s="66"/>
      <c r="CUS97" s="66"/>
      <c r="CUT97" s="66"/>
      <c r="CUU97" s="66"/>
      <c r="CUW97" s="66"/>
      <c r="CUX97" s="66"/>
      <c r="CUY97" s="66"/>
      <c r="CUZ97" s="66"/>
      <c r="CVA97" s="66"/>
      <c r="CVB97" s="66"/>
      <c r="CVC97" s="66"/>
      <c r="CVD97" s="66"/>
      <c r="CVE97" s="66"/>
      <c r="CVF97" s="66"/>
      <c r="CVG97" s="66"/>
      <c r="CVH97" s="66"/>
      <c r="CVI97" s="66"/>
      <c r="CVL97" s="66"/>
      <c r="CVO97" s="66"/>
      <c r="CVR97" s="66"/>
      <c r="CVU97" s="66"/>
      <c r="CVX97" s="66"/>
      <c r="CWA97" s="66"/>
      <c r="CWJ97" s="66"/>
      <c r="CWM97" s="66"/>
      <c r="CWP97" s="66"/>
      <c r="CWS97" s="66"/>
      <c r="CXB97" s="66"/>
      <c r="CXH97" s="66"/>
      <c r="CXK97" s="66"/>
      <c r="CXN97" s="66"/>
      <c r="CXQ97" s="66"/>
      <c r="CXW97" s="66"/>
      <c r="CYF97" s="66"/>
      <c r="CYH97" s="66"/>
      <c r="CYI97" s="66"/>
      <c r="CYK97" s="66"/>
      <c r="CYN97" s="66"/>
      <c r="CYQ97" s="66"/>
      <c r="CYT97" s="66"/>
      <c r="CYW97" s="66"/>
      <c r="CYZ97" s="66"/>
      <c r="CZB97" s="66"/>
      <c r="CZD97" s="66"/>
      <c r="CZG97" s="66"/>
      <c r="CZJ97" s="66"/>
      <c r="CZM97" s="66"/>
      <c r="CZP97" s="66"/>
      <c r="CZS97" s="66"/>
      <c r="CZV97" s="66"/>
      <c r="CZY97" s="66"/>
      <c r="DAA97" s="66"/>
      <c r="DAD97" s="66"/>
      <c r="DAJ97" s="66"/>
      <c r="DAP97" s="66"/>
      <c r="DAS97" s="66"/>
      <c r="DAU97" s="66"/>
      <c r="DAW97" s="66"/>
      <c r="DAX97" s="66"/>
      <c r="DAY97" s="66"/>
      <c r="DAZ97" s="66"/>
      <c r="DBA97" s="66"/>
      <c r="DBB97" s="66"/>
      <c r="DBT97" s="66"/>
      <c r="DBU97" s="66"/>
      <c r="DBX97" s="66"/>
      <c r="DCA97" s="66"/>
      <c r="DCC97" s="66"/>
      <c r="DCE97" s="66"/>
      <c r="DCH97" s="66"/>
      <c r="DCK97" s="66"/>
      <c r="DCN97" s="66"/>
      <c r="DCR97" s="66"/>
      <c r="DCU97" s="66"/>
      <c r="DCX97" s="66"/>
      <c r="DDF97" s="66"/>
      <c r="DDR97" s="66"/>
      <c r="DDS97" s="66"/>
      <c r="DDT97" s="66"/>
      <c r="DDU97" s="66"/>
      <c r="DDV97" s="66"/>
      <c r="DDW97" s="66"/>
      <c r="DDX97" s="66"/>
      <c r="DDY97" s="66"/>
      <c r="DDZ97" s="66"/>
      <c r="DEA97" s="66"/>
      <c r="DEB97" s="66"/>
      <c r="DEC97" s="66"/>
      <c r="DED97" s="66"/>
      <c r="DEE97" s="66"/>
      <c r="DEF97" s="66"/>
      <c r="DEG97" s="66"/>
      <c r="DEH97" s="66"/>
      <c r="DEI97" s="66"/>
      <c r="DEJ97" s="66"/>
      <c r="DEK97" s="66"/>
      <c r="DEL97" s="66"/>
      <c r="DEM97" s="66"/>
      <c r="DEN97" s="66"/>
      <c r="DEO97" s="66"/>
      <c r="DEP97" s="66"/>
      <c r="DEQ97" s="66"/>
      <c r="DES97" s="66"/>
      <c r="DET97" s="66"/>
      <c r="DEU97" s="66"/>
      <c r="DEV97" s="66"/>
      <c r="DEW97" s="66"/>
      <c r="DEX97" s="66"/>
      <c r="DEY97" s="66"/>
      <c r="DEZ97" s="66"/>
      <c r="DFA97" s="66"/>
      <c r="DFB97" s="66"/>
      <c r="DFC97" s="66"/>
      <c r="DFD97" s="66"/>
      <c r="DFE97" s="66"/>
      <c r="DFH97" s="66"/>
      <c r="DFK97" s="66"/>
      <c r="DFN97" s="66"/>
      <c r="DFQ97" s="66"/>
      <c r="DFT97" s="66"/>
      <c r="DFW97" s="66"/>
      <c r="DGF97" s="66"/>
      <c r="DGI97" s="66"/>
      <c r="DGL97" s="66"/>
      <c r="DGO97" s="66"/>
      <c r="DGX97" s="66"/>
      <c r="DHD97" s="66"/>
      <c r="DHG97" s="66"/>
      <c r="DHJ97" s="66"/>
      <c r="DHM97" s="66"/>
      <c r="DHS97" s="66"/>
      <c r="DIB97" s="66"/>
      <c r="DID97" s="66"/>
      <c r="DIE97" s="66"/>
      <c r="DIG97" s="66"/>
      <c r="DIJ97" s="66"/>
      <c r="DIM97" s="66"/>
      <c r="DIP97" s="66"/>
      <c r="DIS97" s="66"/>
      <c r="DIV97" s="66"/>
      <c r="DIX97" s="66"/>
      <c r="DIZ97" s="66"/>
      <c r="DJC97" s="66"/>
      <c r="DJF97" s="66"/>
      <c r="DJI97" s="66"/>
      <c r="DJL97" s="66"/>
      <c r="DJO97" s="66"/>
      <c r="DJR97" s="66"/>
      <c r="DJU97" s="66"/>
      <c r="DJW97" s="66"/>
      <c r="DJZ97" s="66"/>
      <c r="DKF97" s="66"/>
      <c r="DKL97" s="66"/>
      <c r="DKO97" s="66"/>
      <c r="DKQ97" s="66"/>
      <c r="DKS97" s="66"/>
      <c r="DKT97" s="66"/>
      <c r="DKU97" s="66"/>
      <c r="DKV97" s="66"/>
      <c r="DKW97" s="66"/>
      <c r="DKX97" s="66"/>
      <c r="DLP97" s="66"/>
      <c r="DLQ97" s="66"/>
      <c r="DLT97" s="66"/>
      <c r="DLW97" s="66"/>
      <c r="DLY97" s="66"/>
      <c r="DMA97" s="66"/>
      <c r="DMD97" s="66"/>
      <c r="DMG97" s="66"/>
      <c r="DMJ97" s="66"/>
      <c r="DMN97" s="66"/>
      <c r="DMQ97" s="66"/>
      <c r="DMT97" s="66"/>
      <c r="DNB97" s="66"/>
      <c r="DNN97" s="66"/>
      <c r="DNO97" s="66"/>
      <c r="DNP97" s="66"/>
      <c r="DNQ97" s="66"/>
      <c r="DNR97" s="66"/>
      <c r="DNS97" s="66"/>
      <c r="DNT97" s="66"/>
      <c r="DNU97" s="66"/>
      <c r="DNV97" s="66"/>
      <c r="DNW97" s="66"/>
      <c r="DNX97" s="66"/>
      <c r="DNY97" s="66"/>
      <c r="DNZ97" s="66"/>
      <c r="DOA97" s="66"/>
      <c r="DOB97" s="66"/>
      <c r="DOC97" s="66"/>
      <c r="DOD97" s="66"/>
      <c r="DOE97" s="66"/>
      <c r="DOF97" s="66"/>
      <c r="DOG97" s="66"/>
      <c r="DOH97" s="66"/>
      <c r="DOI97" s="66"/>
      <c r="DOJ97" s="66"/>
      <c r="DOK97" s="66"/>
      <c r="DOL97" s="66"/>
      <c r="DOM97" s="66"/>
      <c r="DOO97" s="66"/>
      <c r="DOP97" s="66"/>
      <c r="DOQ97" s="66"/>
      <c r="DOR97" s="66"/>
      <c r="DOS97" s="66"/>
      <c r="DOT97" s="66"/>
      <c r="DOU97" s="66"/>
      <c r="DOV97" s="66"/>
      <c r="DOW97" s="66"/>
      <c r="DOX97" s="66"/>
      <c r="DOY97" s="66"/>
      <c r="DOZ97" s="66"/>
      <c r="DPA97" s="66"/>
      <c r="DPD97" s="66"/>
      <c r="DPG97" s="66"/>
      <c r="DPJ97" s="66"/>
      <c r="DPM97" s="66"/>
      <c r="DPP97" s="66"/>
      <c r="DPS97" s="66"/>
      <c r="DQB97" s="66"/>
      <c r="DQE97" s="66"/>
      <c r="DQH97" s="66"/>
      <c r="DQK97" s="66"/>
      <c r="DQT97" s="66"/>
      <c r="DQZ97" s="66"/>
      <c r="DRC97" s="66"/>
      <c r="DRF97" s="66"/>
      <c r="DRI97" s="66"/>
      <c r="DRO97" s="66"/>
      <c r="DRX97" s="66"/>
      <c r="DRZ97" s="66"/>
      <c r="DSA97" s="66"/>
      <c r="DSC97" s="66"/>
      <c r="DSF97" s="66"/>
      <c r="DSI97" s="66"/>
      <c r="DSL97" s="66"/>
      <c r="DSO97" s="66"/>
      <c r="DSR97" s="66"/>
      <c r="DST97" s="66"/>
      <c r="DSV97" s="66"/>
      <c r="DSY97" s="66"/>
      <c r="DTB97" s="66"/>
      <c r="DTE97" s="66"/>
      <c r="DTH97" s="66"/>
      <c r="DTK97" s="66"/>
      <c r="DTN97" s="66"/>
      <c r="DTQ97" s="66"/>
      <c r="DTS97" s="66"/>
      <c r="DTV97" s="66"/>
      <c r="DUB97" s="66"/>
      <c r="DUH97" s="66"/>
      <c r="DUK97" s="66"/>
      <c r="DUM97" s="66"/>
      <c r="DUO97" s="66"/>
      <c r="DUP97" s="66"/>
      <c r="DUQ97" s="66"/>
      <c r="DUR97" s="66"/>
      <c r="DUS97" s="66"/>
      <c r="DUT97" s="66"/>
      <c r="DVL97" s="66"/>
      <c r="DVM97" s="66"/>
      <c r="DVP97" s="66"/>
      <c r="DVS97" s="66"/>
      <c r="DVU97" s="66"/>
      <c r="DVW97" s="66"/>
      <c r="DVZ97" s="66"/>
      <c r="DWC97" s="66"/>
      <c r="DWF97" s="66"/>
      <c r="DWJ97" s="66"/>
      <c r="DWM97" s="66"/>
      <c r="DWP97" s="66"/>
      <c r="DWX97" s="66"/>
      <c r="DXJ97" s="66"/>
      <c r="DXK97" s="66"/>
      <c r="DXL97" s="66"/>
      <c r="DXM97" s="66"/>
      <c r="DXN97" s="66"/>
      <c r="DXO97" s="66"/>
      <c r="DXP97" s="66"/>
      <c r="DXQ97" s="66"/>
      <c r="DXR97" s="66"/>
      <c r="DXS97" s="66"/>
      <c r="DXT97" s="66"/>
      <c r="DXU97" s="66"/>
      <c r="DXV97" s="66"/>
      <c r="DXW97" s="66"/>
      <c r="DXX97" s="66"/>
      <c r="DXY97" s="66"/>
      <c r="DXZ97" s="66"/>
      <c r="DYA97" s="66"/>
      <c r="DYB97" s="66"/>
      <c r="DYC97" s="66"/>
      <c r="DYD97" s="66"/>
      <c r="DYE97" s="66"/>
      <c r="DYF97" s="66"/>
      <c r="DYG97" s="66"/>
      <c r="DYH97" s="66"/>
      <c r="DYI97" s="66"/>
      <c r="DYK97" s="66"/>
      <c r="DYL97" s="66"/>
      <c r="DYM97" s="66"/>
      <c r="DYN97" s="66"/>
      <c r="DYO97" s="66"/>
      <c r="DYP97" s="66"/>
      <c r="DYQ97" s="66"/>
      <c r="DYR97" s="66"/>
      <c r="DYS97" s="66"/>
      <c r="DYT97" s="66"/>
      <c r="DYU97" s="66"/>
      <c r="DYV97" s="66"/>
      <c r="DYW97" s="66"/>
      <c r="DYZ97" s="66"/>
      <c r="DZC97" s="66"/>
      <c r="DZF97" s="66"/>
      <c r="DZI97" s="66"/>
      <c r="DZL97" s="66"/>
      <c r="DZO97" s="66"/>
      <c r="DZX97" s="66"/>
      <c r="EAA97" s="66"/>
      <c r="EAD97" s="66"/>
      <c r="EAG97" s="66"/>
      <c r="EAP97" s="66"/>
      <c r="EAV97" s="66"/>
      <c r="EAY97" s="66"/>
      <c r="EBB97" s="66"/>
      <c r="EBE97" s="66"/>
      <c r="EBK97" s="66"/>
      <c r="EBT97" s="66"/>
      <c r="EBV97" s="66"/>
      <c r="EBW97" s="66"/>
      <c r="EBY97" s="66"/>
      <c r="ECB97" s="66"/>
      <c r="ECE97" s="66"/>
      <c r="ECH97" s="66"/>
      <c r="ECK97" s="66"/>
      <c r="ECN97" s="66"/>
      <c r="ECP97" s="66"/>
      <c r="ECR97" s="66"/>
      <c r="ECU97" s="66"/>
      <c r="ECX97" s="66"/>
      <c r="EDA97" s="66"/>
      <c r="EDD97" s="66"/>
      <c r="EDG97" s="66"/>
      <c r="EDJ97" s="66"/>
      <c r="EDM97" s="66"/>
      <c r="EDO97" s="66"/>
      <c r="EDR97" s="66"/>
      <c r="EDX97" s="66"/>
      <c r="EED97" s="66"/>
      <c r="EEG97" s="66"/>
      <c r="EEI97" s="66"/>
      <c r="EEK97" s="66"/>
      <c r="EEL97" s="66"/>
      <c r="EEM97" s="66"/>
      <c r="EEN97" s="66"/>
      <c r="EEO97" s="66"/>
      <c r="EEP97" s="66"/>
      <c r="EFH97" s="66"/>
      <c r="EFI97" s="66"/>
      <c r="EFL97" s="66"/>
      <c r="EFO97" s="66"/>
      <c r="EFQ97" s="66"/>
      <c r="EFS97" s="66"/>
      <c r="EFV97" s="66"/>
      <c r="EFY97" s="66"/>
      <c r="EGB97" s="66"/>
      <c r="EGF97" s="66"/>
      <c r="EGI97" s="66"/>
      <c r="EGL97" s="66"/>
      <c r="EGT97" s="66"/>
      <c r="EHF97" s="66"/>
      <c r="EHG97" s="66"/>
      <c r="EHH97" s="66"/>
      <c r="EHI97" s="66"/>
      <c r="EHJ97" s="66"/>
      <c r="EHK97" s="66"/>
      <c r="EHL97" s="66"/>
      <c r="EHM97" s="66"/>
      <c r="EHN97" s="66"/>
      <c r="EHO97" s="66"/>
      <c r="EHP97" s="66"/>
      <c r="EHQ97" s="66"/>
      <c r="EHR97" s="66"/>
      <c r="EHS97" s="66"/>
      <c r="EHT97" s="66"/>
      <c r="EHU97" s="66"/>
      <c r="EHV97" s="66"/>
      <c r="EHW97" s="66"/>
      <c r="EHX97" s="66"/>
      <c r="EHY97" s="66"/>
      <c r="EHZ97" s="66"/>
      <c r="EIA97" s="66"/>
      <c r="EIB97" s="66"/>
      <c r="EIC97" s="66"/>
      <c r="EID97" s="66"/>
      <c r="EIE97" s="66"/>
      <c r="EIG97" s="66"/>
      <c r="EIH97" s="66"/>
      <c r="EII97" s="66"/>
      <c r="EIJ97" s="66"/>
      <c r="EIK97" s="66"/>
      <c r="EIL97" s="66"/>
      <c r="EIM97" s="66"/>
      <c r="EIN97" s="66"/>
      <c r="EIO97" s="66"/>
      <c r="EIP97" s="66"/>
      <c r="EIQ97" s="66"/>
      <c r="EIR97" s="66"/>
      <c r="EIS97" s="66"/>
      <c r="EIV97" s="66"/>
      <c r="EIY97" s="66"/>
      <c r="EJB97" s="66"/>
      <c r="EJE97" s="66"/>
      <c r="EJH97" s="66"/>
      <c r="EJK97" s="66"/>
      <c r="EJT97" s="66"/>
      <c r="EJW97" s="66"/>
      <c r="EJZ97" s="66"/>
      <c r="EKC97" s="66"/>
      <c r="EKL97" s="66"/>
      <c r="EKR97" s="66"/>
      <c r="EKU97" s="66"/>
      <c r="EKX97" s="66"/>
      <c r="ELA97" s="66"/>
      <c r="ELG97" s="66"/>
      <c r="ELP97" s="66"/>
      <c r="ELR97" s="66"/>
      <c r="ELS97" s="66"/>
      <c r="ELU97" s="66"/>
      <c r="ELX97" s="66"/>
      <c r="EMA97" s="66"/>
      <c r="EMD97" s="66"/>
      <c r="EMG97" s="66"/>
      <c r="EMJ97" s="66"/>
      <c r="EML97" s="66"/>
      <c r="EMN97" s="66"/>
      <c r="EMQ97" s="66"/>
      <c r="EMT97" s="66"/>
      <c r="EMW97" s="66"/>
      <c r="EMZ97" s="66"/>
      <c r="ENC97" s="66"/>
      <c r="ENF97" s="66"/>
      <c r="ENI97" s="66"/>
      <c r="ENK97" s="66"/>
      <c r="ENN97" s="66"/>
      <c r="ENT97" s="66"/>
      <c r="ENZ97" s="66"/>
      <c r="EOC97" s="66"/>
      <c r="EOE97" s="66"/>
      <c r="EOG97" s="66"/>
      <c r="EOH97" s="66"/>
      <c r="EOI97" s="66"/>
      <c r="EOJ97" s="66"/>
      <c r="EOK97" s="66"/>
      <c r="EOL97" s="66"/>
      <c r="EPD97" s="66"/>
      <c r="EPE97" s="66"/>
      <c r="EPH97" s="66"/>
      <c r="EPK97" s="66"/>
      <c r="EPM97" s="66"/>
      <c r="EPO97" s="66"/>
      <c r="EPR97" s="66"/>
      <c r="EPU97" s="66"/>
      <c r="EPX97" s="66"/>
      <c r="EQB97" s="66"/>
      <c r="EQE97" s="66"/>
      <c r="EQH97" s="66"/>
      <c r="EQP97" s="66"/>
      <c r="ERB97" s="66"/>
      <c r="ERC97" s="66"/>
      <c r="ERD97" s="66"/>
      <c r="ERE97" s="66"/>
      <c r="ERF97" s="66"/>
      <c r="ERG97" s="66"/>
      <c r="ERH97" s="66"/>
      <c r="ERI97" s="66"/>
      <c r="ERJ97" s="66"/>
      <c r="ERK97" s="66"/>
      <c r="ERL97" s="66"/>
      <c r="ERM97" s="66"/>
      <c r="ERN97" s="66"/>
      <c r="ERO97" s="66"/>
      <c r="ERP97" s="66"/>
      <c r="ERQ97" s="66"/>
      <c r="ERR97" s="66"/>
      <c r="ERS97" s="66"/>
      <c r="ERT97" s="66"/>
      <c r="ERU97" s="66"/>
      <c r="ERV97" s="66"/>
      <c r="ERW97" s="66"/>
      <c r="ERX97" s="66"/>
      <c r="ERY97" s="66"/>
      <c r="ERZ97" s="66"/>
      <c r="ESA97" s="66"/>
      <c r="ESC97" s="66"/>
      <c r="ESD97" s="66"/>
      <c r="ESE97" s="66"/>
      <c r="ESF97" s="66"/>
      <c r="ESG97" s="66"/>
      <c r="ESH97" s="66"/>
      <c r="ESI97" s="66"/>
      <c r="ESJ97" s="66"/>
      <c r="ESK97" s="66"/>
      <c r="ESL97" s="66"/>
      <c r="ESM97" s="66"/>
      <c r="ESN97" s="66"/>
      <c r="ESO97" s="66"/>
      <c r="ESR97" s="66"/>
      <c r="ESU97" s="66"/>
      <c r="ESX97" s="66"/>
      <c r="ETA97" s="66"/>
      <c r="ETD97" s="66"/>
      <c r="ETG97" s="66"/>
      <c r="ETP97" s="66"/>
      <c r="ETS97" s="66"/>
      <c r="ETV97" s="66"/>
      <c r="ETY97" s="66"/>
      <c r="EUH97" s="66"/>
      <c r="EUN97" s="66"/>
      <c r="EUQ97" s="66"/>
      <c r="EUT97" s="66"/>
      <c r="EUW97" s="66"/>
      <c r="EVC97" s="66"/>
      <c r="EVL97" s="66"/>
      <c r="EVN97" s="66"/>
      <c r="EVO97" s="66"/>
      <c r="EVQ97" s="66"/>
      <c r="EVT97" s="66"/>
      <c r="EVW97" s="66"/>
      <c r="EVZ97" s="66"/>
      <c r="EWC97" s="66"/>
      <c r="EWF97" s="66"/>
      <c r="EWH97" s="66"/>
      <c r="EWJ97" s="66"/>
      <c r="EWM97" s="66"/>
      <c r="EWP97" s="66"/>
      <c r="EWS97" s="66"/>
      <c r="EWV97" s="66"/>
      <c r="EWY97" s="66"/>
      <c r="EXB97" s="66"/>
      <c r="EXE97" s="66"/>
      <c r="EXG97" s="66"/>
      <c r="EXJ97" s="66"/>
      <c r="EXP97" s="66"/>
      <c r="EXV97" s="66"/>
      <c r="EXY97" s="66"/>
      <c r="EYA97" s="66"/>
      <c r="EYC97" s="66"/>
      <c r="EYD97" s="66"/>
      <c r="EYE97" s="66"/>
      <c r="EYF97" s="66"/>
      <c r="EYG97" s="66"/>
      <c r="EYH97" s="66"/>
      <c r="EYZ97" s="66"/>
      <c r="EZA97" s="66"/>
      <c r="EZD97" s="66"/>
      <c r="EZG97" s="66"/>
      <c r="EZI97" s="66"/>
      <c r="EZK97" s="66"/>
      <c r="EZN97" s="66"/>
      <c r="EZQ97" s="66"/>
      <c r="EZT97" s="66"/>
      <c r="EZX97" s="66"/>
      <c r="FAA97" s="66"/>
      <c r="FAD97" s="66"/>
      <c r="FAL97" s="66"/>
      <c r="FAX97" s="66"/>
      <c r="FAY97" s="66"/>
      <c r="FAZ97" s="66"/>
      <c r="FBA97" s="66"/>
      <c r="FBB97" s="66"/>
      <c r="FBC97" s="66"/>
      <c r="FBD97" s="66"/>
      <c r="FBE97" s="66"/>
      <c r="FBF97" s="66"/>
      <c r="FBG97" s="66"/>
      <c r="FBH97" s="66"/>
      <c r="FBI97" s="66"/>
      <c r="FBJ97" s="66"/>
      <c r="FBK97" s="66"/>
      <c r="FBL97" s="66"/>
      <c r="FBM97" s="66"/>
      <c r="FBN97" s="66"/>
      <c r="FBO97" s="66"/>
      <c r="FBP97" s="66"/>
      <c r="FBQ97" s="66"/>
      <c r="FBR97" s="66"/>
      <c r="FBS97" s="66"/>
      <c r="FBT97" s="66"/>
      <c r="FBU97" s="66"/>
      <c r="FBV97" s="66"/>
      <c r="FBW97" s="66"/>
      <c r="FBY97" s="66"/>
      <c r="FBZ97" s="66"/>
      <c r="FCA97" s="66"/>
      <c r="FCB97" s="66"/>
      <c r="FCC97" s="66"/>
      <c r="FCD97" s="66"/>
      <c r="FCE97" s="66"/>
      <c r="FCF97" s="66"/>
      <c r="FCG97" s="66"/>
      <c r="FCH97" s="66"/>
      <c r="FCI97" s="66"/>
      <c r="FCJ97" s="66"/>
      <c r="FCK97" s="66"/>
      <c r="FCN97" s="66"/>
      <c r="FCQ97" s="66"/>
      <c r="FCT97" s="66"/>
      <c r="FCW97" s="66"/>
      <c r="FCZ97" s="66"/>
      <c r="FDC97" s="66"/>
      <c r="FDL97" s="66"/>
      <c r="FDO97" s="66"/>
      <c r="FDR97" s="66"/>
      <c r="FDU97" s="66"/>
      <c r="FED97" s="66"/>
      <c r="FEJ97" s="66"/>
      <c r="FEM97" s="66"/>
      <c r="FEP97" s="66"/>
      <c r="FES97" s="66"/>
      <c r="FEY97" s="66"/>
      <c r="FFH97" s="66"/>
      <c r="FFJ97" s="66"/>
      <c r="FFK97" s="66"/>
      <c r="FFM97" s="66"/>
      <c r="FFP97" s="66"/>
      <c r="FFS97" s="66"/>
      <c r="FFV97" s="66"/>
      <c r="FFY97" s="66"/>
      <c r="FGB97" s="66"/>
      <c r="FGD97" s="66"/>
      <c r="FGF97" s="66"/>
      <c r="FGI97" s="66"/>
      <c r="FGL97" s="66"/>
      <c r="FGO97" s="66"/>
      <c r="FGR97" s="66"/>
      <c r="FGU97" s="66"/>
      <c r="FGX97" s="66"/>
      <c r="FHA97" s="66"/>
      <c r="FHC97" s="66"/>
      <c r="FHF97" s="66"/>
      <c r="FHL97" s="66"/>
      <c r="FHR97" s="66"/>
      <c r="FHU97" s="66"/>
      <c r="FHW97" s="66"/>
      <c r="FHY97" s="66"/>
      <c r="FHZ97" s="66"/>
      <c r="FIA97" s="66"/>
      <c r="FIB97" s="66"/>
      <c r="FIC97" s="66"/>
      <c r="FID97" s="66"/>
      <c r="FIV97" s="66"/>
      <c r="FIW97" s="66"/>
      <c r="FIZ97" s="66"/>
      <c r="FJC97" s="66"/>
      <c r="FJE97" s="66"/>
      <c r="FJG97" s="66"/>
      <c r="FJJ97" s="66"/>
      <c r="FJM97" s="66"/>
      <c r="FJP97" s="66"/>
      <c r="FJT97" s="66"/>
      <c r="FJW97" s="66"/>
      <c r="FJZ97" s="66"/>
      <c r="FKH97" s="66"/>
      <c r="FKT97" s="66"/>
      <c r="FKU97" s="66"/>
      <c r="FKV97" s="66"/>
      <c r="FKW97" s="66"/>
      <c r="FKX97" s="66"/>
      <c r="FKY97" s="66"/>
      <c r="FKZ97" s="66"/>
      <c r="FLA97" s="66"/>
      <c r="FLB97" s="66"/>
      <c r="FLC97" s="66"/>
      <c r="FLD97" s="66"/>
      <c r="FLE97" s="66"/>
      <c r="FLF97" s="66"/>
      <c r="FLG97" s="66"/>
      <c r="FLH97" s="66"/>
      <c r="FLI97" s="66"/>
      <c r="FLJ97" s="66"/>
      <c r="FLK97" s="66"/>
      <c r="FLL97" s="66"/>
      <c r="FLM97" s="66"/>
      <c r="FLN97" s="66"/>
      <c r="FLO97" s="66"/>
      <c r="FLP97" s="66"/>
      <c r="FLQ97" s="66"/>
      <c r="FLR97" s="66"/>
      <c r="FLS97" s="66"/>
      <c r="FLU97" s="66"/>
      <c r="FLV97" s="66"/>
      <c r="FLW97" s="66"/>
      <c r="FLX97" s="66"/>
      <c r="FLY97" s="66"/>
      <c r="FLZ97" s="66"/>
      <c r="FMA97" s="66"/>
      <c r="FMB97" s="66"/>
      <c r="FMC97" s="66"/>
      <c r="FMD97" s="66"/>
      <c r="FME97" s="66"/>
      <c r="FMF97" s="66"/>
      <c r="FMG97" s="66"/>
      <c r="FMJ97" s="66"/>
      <c r="FMM97" s="66"/>
      <c r="FMP97" s="66"/>
      <c r="FMS97" s="66"/>
      <c r="FMV97" s="66"/>
      <c r="FMY97" s="66"/>
      <c r="FNH97" s="66"/>
      <c r="FNK97" s="66"/>
      <c r="FNN97" s="66"/>
      <c r="FNQ97" s="66"/>
      <c r="FNZ97" s="66"/>
      <c r="FOF97" s="66"/>
      <c r="FOI97" s="66"/>
      <c r="FOL97" s="66"/>
      <c r="FOO97" s="66"/>
      <c r="FOU97" s="66"/>
      <c r="FPD97" s="66"/>
      <c r="FPF97" s="66"/>
      <c r="FPG97" s="66"/>
      <c r="FPI97" s="66"/>
      <c r="FPL97" s="66"/>
      <c r="FPO97" s="66"/>
      <c r="FPR97" s="66"/>
      <c r="FPU97" s="66"/>
      <c r="FPX97" s="66"/>
      <c r="FPZ97" s="66"/>
      <c r="FQB97" s="66"/>
      <c r="FQE97" s="66"/>
      <c r="FQH97" s="66"/>
      <c r="FQK97" s="66"/>
      <c r="FQN97" s="66"/>
      <c r="FQQ97" s="66"/>
      <c r="FQT97" s="66"/>
      <c r="FQW97" s="66"/>
      <c r="FQY97" s="66"/>
      <c r="FRB97" s="66"/>
      <c r="FRH97" s="66"/>
      <c r="FRN97" s="66"/>
      <c r="FRQ97" s="66"/>
      <c r="FRS97" s="66"/>
      <c r="FRU97" s="66"/>
      <c r="FRV97" s="66"/>
      <c r="FRW97" s="66"/>
      <c r="FRX97" s="66"/>
      <c r="FRY97" s="66"/>
      <c r="FRZ97" s="66"/>
      <c r="FSR97" s="66"/>
      <c r="FSS97" s="66"/>
      <c r="FSV97" s="66"/>
      <c r="FSY97" s="66"/>
      <c r="FTA97" s="66"/>
      <c r="FTC97" s="66"/>
      <c r="FTF97" s="66"/>
      <c r="FTI97" s="66"/>
      <c r="FTL97" s="66"/>
      <c r="FTP97" s="66"/>
      <c r="FTS97" s="66"/>
      <c r="FTV97" s="66"/>
      <c r="FUD97" s="66"/>
      <c r="FUP97" s="66"/>
      <c r="FUQ97" s="66"/>
      <c r="FUR97" s="66"/>
      <c r="FUS97" s="66"/>
      <c r="FUT97" s="66"/>
      <c r="FUU97" s="66"/>
      <c r="FUV97" s="66"/>
      <c r="FUW97" s="66"/>
      <c r="FUX97" s="66"/>
      <c r="FUY97" s="66"/>
      <c r="FUZ97" s="66"/>
      <c r="FVA97" s="66"/>
      <c r="FVB97" s="66"/>
      <c r="FVC97" s="66"/>
      <c r="FVD97" s="66"/>
      <c r="FVE97" s="66"/>
      <c r="FVF97" s="66"/>
      <c r="FVG97" s="66"/>
      <c r="FVH97" s="66"/>
      <c r="FVI97" s="66"/>
      <c r="FVJ97" s="66"/>
      <c r="FVK97" s="66"/>
      <c r="FVL97" s="66"/>
      <c r="FVM97" s="66"/>
      <c r="FVN97" s="66"/>
      <c r="FVO97" s="66"/>
      <c r="FVQ97" s="66"/>
      <c r="FVR97" s="66"/>
      <c r="FVS97" s="66"/>
      <c r="FVT97" s="66"/>
      <c r="FVU97" s="66"/>
      <c r="FVV97" s="66"/>
      <c r="FVW97" s="66"/>
      <c r="FVX97" s="66"/>
      <c r="FVY97" s="66"/>
      <c r="FVZ97" s="66"/>
      <c r="FWA97" s="66"/>
      <c r="FWB97" s="66"/>
      <c r="FWC97" s="66"/>
      <c r="FWF97" s="66"/>
      <c r="FWI97" s="66"/>
      <c r="FWL97" s="66"/>
      <c r="FWO97" s="66"/>
      <c r="FWR97" s="66"/>
      <c r="FWU97" s="66"/>
      <c r="FXD97" s="66"/>
      <c r="FXG97" s="66"/>
      <c r="FXJ97" s="66"/>
      <c r="FXM97" s="66"/>
      <c r="FXV97" s="66"/>
      <c r="FYB97" s="66"/>
      <c r="FYE97" s="66"/>
      <c r="FYH97" s="66"/>
      <c r="FYK97" s="66"/>
      <c r="FYQ97" s="66"/>
      <c r="FYZ97" s="66"/>
      <c r="FZB97" s="66"/>
      <c r="FZC97" s="66"/>
      <c r="FZE97" s="66"/>
      <c r="FZH97" s="66"/>
      <c r="FZK97" s="66"/>
      <c r="FZN97" s="66"/>
      <c r="FZQ97" s="66"/>
      <c r="FZT97" s="66"/>
      <c r="FZV97" s="66"/>
      <c r="FZX97" s="66"/>
      <c r="GAA97" s="66"/>
      <c r="GAD97" s="66"/>
      <c r="GAG97" s="66"/>
      <c r="GAJ97" s="66"/>
      <c r="GAM97" s="66"/>
      <c r="GAP97" s="66"/>
      <c r="GAS97" s="66"/>
      <c r="GAU97" s="66"/>
      <c r="GAX97" s="66"/>
      <c r="GBD97" s="66"/>
      <c r="GBJ97" s="66"/>
      <c r="GBM97" s="66"/>
      <c r="GBO97" s="66"/>
      <c r="GBQ97" s="66"/>
      <c r="GBR97" s="66"/>
      <c r="GBS97" s="66"/>
      <c r="GBT97" s="66"/>
      <c r="GBU97" s="66"/>
      <c r="GBV97" s="66"/>
      <c r="GCN97" s="66"/>
      <c r="GCO97" s="66"/>
      <c r="GCR97" s="66"/>
      <c r="GCU97" s="66"/>
      <c r="GCW97" s="66"/>
      <c r="GCY97" s="66"/>
      <c r="GDB97" s="66"/>
      <c r="GDE97" s="66"/>
      <c r="GDH97" s="66"/>
      <c r="GDL97" s="66"/>
      <c r="GDO97" s="66"/>
      <c r="GDR97" s="66"/>
      <c r="GDZ97" s="66"/>
      <c r="GEL97" s="66"/>
      <c r="GEM97" s="66"/>
      <c r="GEN97" s="66"/>
      <c r="GEO97" s="66"/>
      <c r="GEP97" s="66"/>
      <c r="GEQ97" s="66"/>
      <c r="GER97" s="66"/>
      <c r="GES97" s="66"/>
      <c r="GET97" s="66"/>
      <c r="GEU97" s="66"/>
      <c r="GEV97" s="66"/>
      <c r="GEW97" s="66"/>
      <c r="GEX97" s="66"/>
      <c r="GEY97" s="66"/>
      <c r="GEZ97" s="66"/>
      <c r="GFA97" s="66"/>
      <c r="GFB97" s="66"/>
      <c r="GFC97" s="66"/>
      <c r="GFD97" s="66"/>
      <c r="GFE97" s="66"/>
      <c r="GFF97" s="66"/>
      <c r="GFG97" s="66"/>
      <c r="GFH97" s="66"/>
      <c r="GFI97" s="66"/>
      <c r="GFJ97" s="66"/>
      <c r="GFK97" s="66"/>
      <c r="GFM97" s="66"/>
      <c r="GFN97" s="66"/>
      <c r="GFO97" s="66"/>
      <c r="GFP97" s="66"/>
      <c r="GFQ97" s="66"/>
      <c r="GFR97" s="66"/>
      <c r="GFS97" s="66"/>
      <c r="GFT97" s="66"/>
      <c r="GFU97" s="66"/>
      <c r="GFV97" s="66"/>
      <c r="GFW97" s="66"/>
      <c r="GFX97" s="66"/>
      <c r="GFY97" s="66"/>
      <c r="GGB97" s="66"/>
      <c r="GGE97" s="66"/>
      <c r="GGH97" s="66"/>
      <c r="GGK97" s="66"/>
      <c r="GGN97" s="66"/>
      <c r="GGQ97" s="66"/>
      <c r="GGZ97" s="66"/>
      <c r="GHC97" s="66"/>
      <c r="GHF97" s="66"/>
      <c r="GHI97" s="66"/>
      <c r="GHR97" s="66"/>
      <c r="GHX97" s="66"/>
      <c r="GIA97" s="66"/>
      <c r="GID97" s="66"/>
      <c r="GIG97" s="66"/>
      <c r="GIM97" s="66"/>
      <c r="GIV97" s="66"/>
      <c r="GIX97" s="66"/>
      <c r="GIY97" s="66"/>
      <c r="GJA97" s="66"/>
      <c r="GJD97" s="66"/>
      <c r="GJG97" s="66"/>
      <c r="GJJ97" s="66"/>
      <c r="GJM97" s="66"/>
      <c r="GJP97" s="66"/>
      <c r="GJR97" s="66"/>
      <c r="GJT97" s="66"/>
      <c r="GJW97" s="66"/>
      <c r="GJZ97" s="66"/>
      <c r="GKC97" s="66"/>
      <c r="GKF97" s="66"/>
      <c r="GKI97" s="66"/>
      <c r="GKL97" s="66"/>
      <c r="GKO97" s="66"/>
      <c r="GKQ97" s="66"/>
      <c r="GKT97" s="66"/>
      <c r="GKZ97" s="66"/>
      <c r="GLF97" s="66"/>
      <c r="GLI97" s="66"/>
      <c r="GLK97" s="66"/>
      <c r="GLM97" s="66"/>
      <c r="GLN97" s="66"/>
      <c r="GLO97" s="66"/>
      <c r="GLP97" s="66"/>
      <c r="GLQ97" s="66"/>
      <c r="GLR97" s="66"/>
      <c r="GMJ97" s="66"/>
      <c r="GMK97" s="66"/>
      <c r="GMN97" s="66"/>
      <c r="GMQ97" s="66"/>
      <c r="GMS97" s="66"/>
      <c r="GMU97" s="66"/>
      <c r="GMX97" s="66"/>
      <c r="GNA97" s="66"/>
      <c r="GND97" s="66"/>
      <c r="GNH97" s="66"/>
      <c r="GNK97" s="66"/>
      <c r="GNN97" s="66"/>
      <c r="GNV97" s="66"/>
      <c r="GOH97" s="66"/>
      <c r="GOI97" s="66"/>
      <c r="GOJ97" s="66"/>
      <c r="GOK97" s="66"/>
      <c r="GOL97" s="66"/>
      <c r="GOM97" s="66"/>
      <c r="GON97" s="66"/>
      <c r="GOO97" s="66"/>
      <c r="GOP97" s="66"/>
      <c r="GOQ97" s="66"/>
      <c r="GOR97" s="66"/>
      <c r="GOS97" s="66"/>
      <c r="GOT97" s="66"/>
      <c r="GOU97" s="66"/>
      <c r="GOV97" s="66"/>
      <c r="GOW97" s="66"/>
      <c r="GOX97" s="66"/>
      <c r="GOY97" s="66"/>
      <c r="GOZ97" s="66"/>
      <c r="GPA97" s="66"/>
      <c r="GPB97" s="66"/>
      <c r="GPC97" s="66"/>
      <c r="GPD97" s="66"/>
      <c r="GPE97" s="66"/>
      <c r="GPF97" s="66"/>
      <c r="GPG97" s="66"/>
      <c r="GPI97" s="66"/>
      <c r="GPJ97" s="66"/>
      <c r="GPK97" s="66"/>
      <c r="GPL97" s="66"/>
      <c r="GPM97" s="66"/>
      <c r="GPN97" s="66"/>
      <c r="GPO97" s="66"/>
      <c r="GPP97" s="66"/>
      <c r="GPQ97" s="66"/>
      <c r="GPR97" s="66"/>
      <c r="GPS97" s="66"/>
      <c r="GPT97" s="66"/>
      <c r="GPU97" s="66"/>
      <c r="GPX97" s="66"/>
      <c r="GQA97" s="66"/>
      <c r="GQD97" s="66"/>
      <c r="GQG97" s="66"/>
      <c r="GQJ97" s="66"/>
      <c r="GQM97" s="66"/>
      <c r="GQV97" s="66"/>
      <c r="GQY97" s="66"/>
      <c r="GRB97" s="66"/>
      <c r="GRE97" s="66"/>
      <c r="GRN97" s="66"/>
      <c r="GRT97" s="66"/>
      <c r="GRW97" s="66"/>
      <c r="GRZ97" s="66"/>
      <c r="GSC97" s="66"/>
      <c r="GSI97" s="66"/>
      <c r="GSR97" s="66"/>
      <c r="GST97" s="66"/>
      <c r="GSU97" s="66"/>
      <c r="GSW97" s="66"/>
      <c r="GSZ97" s="66"/>
      <c r="GTC97" s="66"/>
      <c r="GTF97" s="66"/>
      <c r="GTI97" s="66"/>
      <c r="GTL97" s="66"/>
      <c r="GTN97" s="66"/>
      <c r="GTP97" s="66"/>
      <c r="GTS97" s="66"/>
      <c r="GTV97" s="66"/>
      <c r="GTY97" s="66"/>
      <c r="GUB97" s="66"/>
      <c r="GUE97" s="66"/>
      <c r="GUH97" s="66"/>
      <c r="GUK97" s="66"/>
      <c r="GUM97" s="66"/>
      <c r="GUP97" s="66"/>
      <c r="GUV97" s="66"/>
      <c r="GVB97" s="66"/>
      <c r="GVE97" s="66"/>
      <c r="GVG97" s="66"/>
      <c r="GVI97" s="66"/>
      <c r="GVJ97" s="66"/>
      <c r="GVK97" s="66"/>
      <c r="GVL97" s="66"/>
      <c r="GVM97" s="66"/>
      <c r="GVN97" s="66"/>
      <c r="GWF97" s="66"/>
      <c r="GWG97" s="66"/>
      <c r="GWJ97" s="66"/>
      <c r="GWM97" s="66"/>
      <c r="GWO97" s="66"/>
      <c r="GWQ97" s="66"/>
      <c r="GWT97" s="66"/>
      <c r="GWW97" s="66"/>
      <c r="GWZ97" s="66"/>
      <c r="GXD97" s="66"/>
      <c r="GXG97" s="66"/>
      <c r="GXJ97" s="66"/>
      <c r="GXR97" s="66"/>
      <c r="GYD97" s="66"/>
      <c r="GYE97" s="66"/>
      <c r="GYF97" s="66"/>
      <c r="GYG97" s="66"/>
      <c r="GYH97" s="66"/>
      <c r="GYI97" s="66"/>
      <c r="GYJ97" s="66"/>
      <c r="GYK97" s="66"/>
      <c r="GYL97" s="66"/>
      <c r="GYM97" s="66"/>
      <c r="GYN97" s="66"/>
      <c r="GYO97" s="66"/>
      <c r="GYP97" s="66"/>
      <c r="GYQ97" s="66"/>
      <c r="GYR97" s="66"/>
      <c r="GYS97" s="66"/>
      <c r="GYT97" s="66"/>
      <c r="GYU97" s="66"/>
      <c r="GYV97" s="66"/>
      <c r="GYW97" s="66"/>
      <c r="GYX97" s="66"/>
      <c r="GYY97" s="66"/>
      <c r="GYZ97" s="66"/>
      <c r="GZA97" s="66"/>
      <c r="GZB97" s="66"/>
      <c r="GZC97" s="66"/>
      <c r="GZE97" s="66"/>
      <c r="GZF97" s="66"/>
      <c r="GZG97" s="66"/>
      <c r="GZH97" s="66"/>
      <c r="GZI97" s="66"/>
      <c r="GZJ97" s="66"/>
      <c r="GZK97" s="66"/>
      <c r="GZL97" s="66"/>
      <c r="GZM97" s="66"/>
      <c r="GZN97" s="66"/>
      <c r="GZO97" s="66"/>
      <c r="GZP97" s="66"/>
      <c r="GZQ97" s="66"/>
      <c r="GZT97" s="66"/>
      <c r="GZW97" s="66"/>
      <c r="GZZ97" s="66"/>
      <c r="HAC97" s="66"/>
      <c r="HAF97" s="66"/>
      <c r="HAI97" s="66"/>
      <c r="HAR97" s="66"/>
      <c r="HAU97" s="66"/>
      <c r="HAX97" s="66"/>
      <c r="HBA97" s="66"/>
      <c r="HBJ97" s="66"/>
      <c r="HBP97" s="66"/>
      <c r="HBS97" s="66"/>
      <c r="HBV97" s="66"/>
      <c r="HBY97" s="66"/>
      <c r="HCE97" s="66"/>
      <c r="HCN97" s="66"/>
      <c r="HCP97" s="66"/>
      <c r="HCQ97" s="66"/>
      <c r="HCS97" s="66"/>
      <c r="HCV97" s="66"/>
      <c r="HCY97" s="66"/>
      <c r="HDB97" s="66"/>
      <c r="HDE97" s="66"/>
      <c r="HDH97" s="66"/>
      <c r="HDJ97" s="66"/>
      <c r="HDL97" s="66"/>
      <c r="HDO97" s="66"/>
      <c r="HDR97" s="66"/>
      <c r="HDU97" s="66"/>
      <c r="HDX97" s="66"/>
      <c r="HEA97" s="66"/>
      <c r="HED97" s="66"/>
      <c r="HEG97" s="66"/>
      <c r="HEI97" s="66"/>
      <c r="HEL97" s="66"/>
      <c r="HER97" s="66"/>
      <c r="HEX97" s="66"/>
      <c r="HFA97" s="66"/>
      <c r="HFC97" s="66"/>
      <c r="HFE97" s="66"/>
      <c r="HFF97" s="66"/>
      <c r="HFG97" s="66"/>
      <c r="HFH97" s="66"/>
      <c r="HFI97" s="66"/>
      <c r="HFJ97" s="66"/>
      <c r="HGB97" s="66"/>
      <c r="HGC97" s="66"/>
      <c r="HGF97" s="66"/>
      <c r="HGI97" s="66"/>
      <c r="HGK97" s="66"/>
      <c r="HGM97" s="66"/>
      <c r="HGP97" s="66"/>
      <c r="HGS97" s="66"/>
      <c r="HGV97" s="66"/>
      <c r="HGZ97" s="66"/>
      <c r="HHC97" s="66"/>
      <c r="HHF97" s="66"/>
      <c r="HHN97" s="66"/>
      <c r="HHZ97" s="66"/>
      <c r="HIA97" s="66"/>
      <c r="HIB97" s="66"/>
      <c r="HIC97" s="66"/>
      <c r="HID97" s="66"/>
      <c r="HIE97" s="66"/>
      <c r="HIF97" s="66"/>
      <c r="HIG97" s="66"/>
      <c r="HIH97" s="66"/>
      <c r="HII97" s="66"/>
      <c r="HIJ97" s="66"/>
      <c r="HIK97" s="66"/>
      <c r="HIL97" s="66"/>
      <c r="HIM97" s="66"/>
      <c r="HIN97" s="66"/>
      <c r="HIO97" s="66"/>
      <c r="HIP97" s="66"/>
      <c r="HIQ97" s="66"/>
      <c r="HIR97" s="66"/>
      <c r="HIS97" s="66"/>
      <c r="HIT97" s="66"/>
      <c r="HIU97" s="66"/>
      <c r="HIV97" s="66"/>
      <c r="HIW97" s="66"/>
      <c r="HIX97" s="66"/>
      <c r="HIY97" s="66"/>
      <c r="HJA97" s="66"/>
      <c r="HJB97" s="66"/>
      <c r="HJC97" s="66"/>
      <c r="HJD97" s="66"/>
      <c r="HJE97" s="66"/>
      <c r="HJF97" s="66"/>
      <c r="HJG97" s="66"/>
      <c r="HJH97" s="66"/>
      <c r="HJI97" s="66"/>
      <c r="HJJ97" s="66"/>
      <c r="HJK97" s="66"/>
      <c r="HJL97" s="66"/>
      <c r="HJM97" s="66"/>
      <c r="HJP97" s="66"/>
      <c r="HJS97" s="66"/>
      <c r="HJV97" s="66"/>
      <c r="HJY97" s="66"/>
      <c r="HKB97" s="66"/>
      <c r="HKE97" s="66"/>
      <c r="HKN97" s="66"/>
      <c r="HKQ97" s="66"/>
      <c r="HKT97" s="66"/>
      <c r="HKW97" s="66"/>
      <c r="HLF97" s="66"/>
      <c r="HLL97" s="66"/>
      <c r="HLO97" s="66"/>
      <c r="HLR97" s="66"/>
      <c r="HLU97" s="66"/>
      <c r="HMA97" s="66"/>
      <c r="HMJ97" s="66"/>
      <c r="HML97" s="66"/>
      <c r="HMM97" s="66"/>
      <c r="HMO97" s="66"/>
      <c r="HMR97" s="66"/>
      <c r="HMU97" s="66"/>
      <c r="HMX97" s="66"/>
      <c r="HNA97" s="66"/>
      <c r="HND97" s="66"/>
      <c r="HNF97" s="66"/>
      <c r="HNH97" s="66"/>
      <c r="HNK97" s="66"/>
      <c r="HNN97" s="66"/>
      <c r="HNQ97" s="66"/>
      <c r="HNT97" s="66"/>
      <c r="HNW97" s="66"/>
      <c r="HNZ97" s="66"/>
      <c r="HOC97" s="66"/>
      <c r="HOE97" s="66"/>
      <c r="HOH97" s="66"/>
      <c r="HON97" s="66"/>
      <c r="HOT97" s="66"/>
      <c r="HOW97" s="66"/>
      <c r="HOY97" s="66"/>
      <c r="HPA97" s="66"/>
      <c r="HPB97" s="66"/>
      <c r="HPC97" s="66"/>
      <c r="HPD97" s="66"/>
      <c r="HPE97" s="66"/>
      <c r="HPF97" s="66"/>
      <c r="HPX97" s="66"/>
      <c r="HPY97" s="66"/>
      <c r="HQB97" s="66"/>
      <c r="HQE97" s="66"/>
      <c r="HQG97" s="66"/>
      <c r="HQI97" s="66"/>
      <c r="HQL97" s="66"/>
      <c r="HQO97" s="66"/>
      <c r="HQR97" s="66"/>
      <c r="HQV97" s="66"/>
      <c r="HQY97" s="66"/>
      <c r="HRB97" s="66"/>
      <c r="HRJ97" s="66"/>
      <c r="HRV97" s="66"/>
      <c r="HRW97" s="66"/>
      <c r="HRX97" s="66"/>
      <c r="HRY97" s="66"/>
      <c r="HRZ97" s="66"/>
      <c r="HSA97" s="66"/>
      <c r="HSB97" s="66"/>
      <c r="HSC97" s="66"/>
      <c r="HSD97" s="66"/>
      <c r="HSE97" s="66"/>
      <c r="HSF97" s="66"/>
      <c r="HSG97" s="66"/>
      <c r="HSH97" s="66"/>
      <c r="HSI97" s="66"/>
      <c r="HSJ97" s="66"/>
      <c r="HSK97" s="66"/>
      <c r="HSL97" s="66"/>
      <c r="HSM97" s="66"/>
      <c r="HSN97" s="66"/>
      <c r="HSO97" s="66"/>
      <c r="HSP97" s="66"/>
      <c r="HSQ97" s="66"/>
      <c r="HSR97" s="66"/>
      <c r="HSS97" s="66"/>
      <c r="HST97" s="66"/>
      <c r="HSU97" s="66"/>
      <c r="HSW97" s="66"/>
      <c r="HSX97" s="66"/>
      <c r="HSY97" s="66"/>
      <c r="HSZ97" s="66"/>
      <c r="HTA97" s="66"/>
      <c r="HTB97" s="66"/>
      <c r="HTC97" s="66"/>
      <c r="HTD97" s="66"/>
      <c r="HTE97" s="66"/>
      <c r="HTF97" s="66"/>
      <c r="HTG97" s="66"/>
      <c r="HTH97" s="66"/>
      <c r="HTI97" s="66"/>
      <c r="HTL97" s="66"/>
      <c r="HTO97" s="66"/>
      <c r="HTR97" s="66"/>
      <c r="HTU97" s="66"/>
      <c r="HTX97" s="66"/>
      <c r="HUA97" s="66"/>
      <c r="HUJ97" s="66"/>
      <c r="HUM97" s="66"/>
      <c r="HUP97" s="66"/>
      <c r="HUS97" s="66"/>
      <c r="HVB97" s="66"/>
      <c r="HVH97" s="66"/>
      <c r="HVK97" s="66"/>
      <c r="HVN97" s="66"/>
      <c r="HVQ97" s="66"/>
      <c r="HVW97" s="66"/>
      <c r="HWF97" s="66"/>
      <c r="HWH97" s="66"/>
      <c r="HWI97" s="66"/>
      <c r="HWK97" s="66"/>
      <c r="HWN97" s="66"/>
      <c r="HWQ97" s="66"/>
      <c r="HWT97" s="66"/>
      <c r="HWW97" s="66"/>
      <c r="HWZ97" s="66"/>
      <c r="HXB97" s="66"/>
      <c r="HXD97" s="66"/>
      <c r="HXG97" s="66"/>
      <c r="HXJ97" s="66"/>
      <c r="HXM97" s="66"/>
      <c r="HXP97" s="66"/>
      <c r="HXS97" s="66"/>
      <c r="HXV97" s="66"/>
      <c r="HXY97" s="66"/>
      <c r="HYA97" s="66"/>
      <c r="HYD97" s="66"/>
      <c r="HYJ97" s="66"/>
      <c r="HYP97" s="66"/>
      <c r="HYS97" s="66"/>
      <c r="HYU97" s="66"/>
      <c r="HYW97" s="66"/>
      <c r="HYX97" s="66"/>
      <c r="HYY97" s="66"/>
      <c r="HYZ97" s="66"/>
      <c r="HZA97" s="66"/>
      <c r="HZB97" s="66"/>
      <c r="HZT97" s="66"/>
      <c r="HZU97" s="66"/>
      <c r="HZX97" s="66"/>
      <c r="IAA97" s="66"/>
      <c r="IAC97" s="66"/>
      <c r="IAE97" s="66"/>
      <c r="IAH97" s="66"/>
      <c r="IAK97" s="66"/>
      <c r="IAN97" s="66"/>
      <c r="IAR97" s="66"/>
      <c r="IAU97" s="66"/>
      <c r="IAX97" s="66"/>
      <c r="IBF97" s="66"/>
      <c r="IBR97" s="66"/>
      <c r="IBS97" s="66"/>
      <c r="IBT97" s="66"/>
      <c r="IBU97" s="66"/>
      <c r="IBV97" s="66"/>
      <c r="IBW97" s="66"/>
      <c r="IBX97" s="66"/>
      <c r="IBY97" s="66"/>
      <c r="IBZ97" s="66"/>
      <c r="ICA97" s="66"/>
      <c r="ICB97" s="66"/>
      <c r="ICC97" s="66"/>
      <c r="ICD97" s="66"/>
      <c r="ICE97" s="66"/>
      <c r="ICF97" s="66"/>
      <c r="ICG97" s="66"/>
      <c r="ICH97" s="66"/>
      <c r="ICI97" s="66"/>
      <c r="ICJ97" s="66"/>
      <c r="ICK97" s="66"/>
      <c r="ICL97" s="66"/>
      <c r="ICM97" s="66"/>
      <c r="ICN97" s="66"/>
      <c r="ICO97" s="66"/>
      <c r="ICP97" s="66"/>
      <c r="ICQ97" s="66"/>
      <c r="ICS97" s="66"/>
      <c r="ICT97" s="66"/>
      <c r="ICU97" s="66"/>
      <c r="ICV97" s="66"/>
      <c r="ICW97" s="66"/>
      <c r="ICX97" s="66"/>
      <c r="ICY97" s="66"/>
      <c r="ICZ97" s="66"/>
      <c r="IDA97" s="66"/>
      <c r="IDB97" s="66"/>
      <c r="IDC97" s="66"/>
      <c r="IDD97" s="66"/>
      <c r="IDE97" s="66"/>
      <c r="IDH97" s="66"/>
      <c r="IDK97" s="66"/>
      <c r="IDN97" s="66"/>
      <c r="IDQ97" s="66"/>
      <c r="IDT97" s="66"/>
      <c r="IDW97" s="66"/>
      <c r="IEF97" s="66"/>
      <c r="IEI97" s="66"/>
      <c r="IEL97" s="66"/>
      <c r="IEO97" s="66"/>
      <c r="IEX97" s="66"/>
      <c r="IFD97" s="66"/>
      <c r="IFG97" s="66"/>
      <c r="IFJ97" s="66"/>
      <c r="IFM97" s="66"/>
      <c r="IFS97" s="66"/>
      <c r="IGB97" s="66"/>
      <c r="IGD97" s="66"/>
      <c r="IGE97" s="66"/>
      <c r="IGG97" s="66"/>
      <c r="IGJ97" s="66"/>
      <c r="IGM97" s="66"/>
      <c r="IGP97" s="66"/>
      <c r="IGS97" s="66"/>
      <c r="IGV97" s="66"/>
      <c r="IGX97" s="66"/>
      <c r="IGZ97" s="66"/>
      <c r="IHC97" s="66"/>
      <c r="IHF97" s="66"/>
      <c r="IHI97" s="66"/>
      <c r="IHL97" s="66"/>
      <c r="IHO97" s="66"/>
      <c r="IHR97" s="66"/>
      <c r="IHU97" s="66"/>
      <c r="IHW97" s="66"/>
      <c r="IHZ97" s="66"/>
      <c r="IIF97" s="66"/>
      <c r="IIL97" s="66"/>
      <c r="IIO97" s="66"/>
      <c r="IIQ97" s="66"/>
      <c r="IIS97" s="66"/>
      <c r="IIT97" s="66"/>
      <c r="IIU97" s="66"/>
      <c r="IIV97" s="66"/>
      <c r="IIW97" s="66"/>
      <c r="IIX97" s="66"/>
      <c r="IJP97" s="66"/>
      <c r="IJQ97" s="66"/>
      <c r="IJT97" s="66"/>
      <c r="IJW97" s="66"/>
      <c r="IJY97" s="66"/>
      <c r="IKA97" s="66"/>
      <c r="IKD97" s="66"/>
      <c r="IKG97" s="66"/>
      <c r="IKJ97" s="66"/>
      <c r="IKN97" s="66"/>
      <c r="IKQ97" s="66"/>
      <c r="IKT97" s="66"/>
      <c r="ILB97" s="66"/>
      <c r="ILN97" s="66"/>
      <c r="ILO97" s="66"/>
      <c r="ILP97" s="66"/>
      <c r="ILQ97" s="66"/>
      <c r="ILR97" s="66"/>
      <c r="ILS97" s="66"/>
      <c r="ILT97" s="66"/>
      <c r="ILU97" s="66"/>
      <c r="ILV97" s="66"/>
      <c r="ILW97" s="66"/>
      <c r="ILX97" s="66"/>
      <c r="ILY97" s="66"/>
      <c r="ILZ97" s="66"/>
      <c r="IMA97" s="66"/>
      <c r="IMB97" s="66"/>
      <c r="IMC97" s="66"/>
      <c r="IMD97" s="66"/>
      <c r="IME97" s="66"/>
      <c r="IMF97" s="66"/>
      <c r="IMG97" s="66"/>
      <c r="IMH97" s="66"/>
      <c r="IMI97" s="66"/>
      <c r="IMJ97" s="66"/>
      <c r="IMK97" s="66"/>
      <c r="IML97" s="66"/>
      <c r="IMM97" s="66"/>
      <c r="IMO97" s="66"/>
      <c r="IMP97" s="66"/>
      <c r="IMQ97" s="66"/>
      <c r="IMR97" s="66"/>
      <c r="IMS97" s="66"/>
      <c r="IMT97" s="66"/>
      <c r="IMU97" s="66"/>
      <c r="IMV97" s="66"/>
      <c r="IMW97" s="66"/>
      <c r="IMX97" s="66"/>
      <c r="IMY97" s="66"/>
      <c r="IMZ97" s="66"/>
      <c r="INA97" s="66"/>
      <c r="IND97" s="66"/>
      <c r="ING97" s="66"/>
      <c r="INJ97" s="66"/>
      <c r="INM97" s="66"/>
      <c r="INP97" s="66"/>
      <c r="INS97" s="66"/>
      <c r="IOB97" s="66"/>
      <c r="IOE97" s="66"/>
      <c r="IOH97" s="66"/>
      <c r="IOK97" s="66"/>
      <c r="IOT97" s="66"/>
      <c r="IOZ97" s="66"/>
      <c r="IPC97" s="66"/>
      <c r="IPF97" s="66"/>
      <c r="IPI97" s="66"/>
      <c r="IPO97" s="66"/>
      <c r="IPX97" s="66"/>
      <c r="IPZ97" s="66"/>
      <c r="IQA97" s="66"/>
      <c r="IQC97" s="66"/>
      <c r="IQF97" s="66"/>
      <c r="IQI97" s="66"/>
      <c r="IQL97" s="66"/>
      <c r="IQO97" s="66"/>
      <c r="IQR97" s="66"/>
      <c r="IQT97" s="66"/>
      <c r="IQV97" s="66"/>
      <c r="IQY97" s="66"/>
      <c r="IRB97" s="66"/>
      <c r="IRE97" s="66"/>
      <c r="IRH97" s="66"/>
      <c r="IRK97" s="66"/>
      <c r="IRN97" s="66"/>
      <c r="IRQ97" s="66"/>
      <c r="IRS97" s="66"/>
      <c r="IRV97" s="66"/>
      <c r="ISB97" s="66"/>
      <c r="ISH97" s="66"/>
      <c r="ISK97" s="66"/>
      <c r="ISM97" s="66"/>
      <c r="ISO97" s="66"/>
      <c r="ISP97" s="66"/>
      <c r="ISQ97" s="66"/>
      <c r="ISR97" s="66"/>
      <c r="ISS97" s="66"/>
      <c r="IST97" s="66"/>
      <c r="ITL97" s="66"/>
      <c r="ITM97" s="66"/>
      <c r="ITP97" s="66"/>
      <c r="ITS97" s="66"/>
      <c r="ITU97" s="66"/>
      <c r="ITW97" s="66"/>
      <c r="ITZ97" s="66"/>
      <c r="IUC97" s="66"/>
      <c r="IUF97" s="66"/>
      <c r="IUJ97" s="66"/>
      <c r="IUM97" s="66"/>
      <c r="IUP97" s="66"/>
      <c r="IUX97" s="66"/>
      <c r="IVJ97" s="66"/>
      <c r="IVK97" s="66"/>
      <c r="IVL97" s="66"/>
      <c r="IVM97" s="66"/>
      <c r="IVN97" s="66"/>
      <c r="IVO97" s="66"/>
      <c r="IVP97" s="66"/>
      <c r="IVQ97" s="66"/>
      <c r="IVR97" s="66"/>
      <c r="IVS97" s="66"/>
      <c r="IVT97" s="66"/>
      <c r="IVU97" s="66"/>
      <c r="IVV97" s="66"/>
      <c r="IVW97" s="66"/>
      <c r="IVX97" s="66"/>
      <c r="IVY97" s="66"/>
      <c r="IVZ97" s="66"/>
      <c r="IWA97" s="66"/>
      <c r="IWB97" s="66"/>
      <c r="IWC97" s="66"/>
      <c r="IWD97" s="66"/>
      <c r="IWE97" s="66"/>
      <c r="IWF97" s="66"/>
      <c r="IWG97" s="66"/>
      <c r="IWH97" s="66"/>
      <c r="IWI97" s="66"/>
      <c r="IWK97" s="66"/>
      <c r="IWL97" s="66"/>
      <c r="IWM97" s="66"/>
      <c r="IWN97" s="66"/>
      <c r="IWO97" s="66"/>
      <c r="IWP97" s="66"/>
      <c r="IWQ97" s="66"/>
      <c r="IWR97" s="66"/>
      <c r="IWS97" s="66"/>
      <c r="IWT97" s="66"/>
      <c r="IWU97" s="66"/>
      <c r="IWV97" s="66"/>
      <c r="IWW97" s="66"/>
      <c r="IWZ97" s="66"/>
      <c r="IXC97" s="66"/>
      <c r="IXF97" s="66"/>
      <c r="IXI97" s="66"/>
      <c r="IXL97" s="66"/>
      <c r="IXO97" s="66"/>
      <c r="IXX97" s="66"/>
      <c r="IYA97" s="66"/>
      <c r="IYD97" s="66"/>
      <c r="IYG97" s="66"/>
      <c r="IYP97" s="66"/>
      <c r="IYV97" s="66"/>
      <c r="IYY97" s="66"/>
      <c r="IZB97" s="66"/>
      <c r="IZE97" s="66"/>
      <c r="IZK97" s="66"/>
      <c r="IZT97" s="66"/>
      <c r="IZV97" s="66"/>
      <c r="IZW97" s="66"/>
      <c r="IZY97" s="66"/>
      <c r="JAB97" s="66"/>
      <c r="JAE97" s="66"/>
      <c r="JAH97" s="66"/>
      <c r="JAK97" s="66"/>
      <c r="JAN97" s="66"/>
      <c r="JAP97" s="66"/>
      <c r="JAR97" s="66"/>
      <c r="JAU97" s="66"/>
      <c r="JAX97" s="66"/>
      <c r="JBA97" s="66"/>
      <c r="JBD97" s="66"/>
      <c r="JBG97" s="66"/>
      <c r="JBJ97" s="66"/>
      <c r="JBM97" s="66"/>
      <c r="JBO97" s="66"/>
      <c r="JBR97" s="66"/>
      <c r="JBX97" s="66"/>
      <c r="JCD97" s="66"/>
      <c r="JCG97" s="66"/>
      <c r="JCI97" s="66"/>
      <c r="JCK97" s="66"/>
      <c r="JCL97" s="66"/>
      <c r="JCM97" s="66"/>
      <c r="JCN97" s="66"/>
      <c r="JCO97" s="66"/>
      <c r="JCP97" s="66"/>
      <c r="JDH97" s="66"/>
      <c r="JDI97" s="66"/>
      <c r="JDL97" s="66"/>
      <c r="JDO97" s="66"/>
      <c r="JDQ97" s="66"/>
      <c r="JDS97" s="66"/>
      <c r="JDV97" s="66"/>
      <c r="JDY97" s="66"/>
      <c r="JEB97" s="66"/>
      <c r="JEF97" s="66"/>
      <c r="JEI97" s="66"/>
      <c r="JEL97" s="66"/>
      <c r="JET97" s="66"/>
      <c r="JFF97" s="66"/>
      <c r="JFG97" s="66"/>
      <c r="JFH97" s="66"/>
      <c r="JFI97" s="66"/>
      <c r="JFJ97" s="66"/>
      <c r="JFK97" s="66"/>
      <c r="JFL97" s="66"/>
      <c r="JFM97" s="66"/>
      <c r="JFN97" s="66"/>
      <c r="JFO97" s="66"/>
      <c r="JFP97" s="66"/>
      <c r="JFQ97" s="66"/>
      <c r="JFR97" s="66"/>
      <c r="JFS97" s="66"/>
      <c r="JFT97" s="66"/>
      <c r="JFU97" s="66"/>
      <c r="JFV97" s="66"/>
      <c r="JFW97" s="66"/>
      <c r="JFX97" s="66"/>
      <c r="JFY97" s="66"/>
      <c r="JFZ97" s="66"/>
      <c r="JGA97" s="66"/>
      <c r="JGB97" s="66"/>
      <c r="JGC97" s="66"/>
      <c r="JGD97" s="66"/>
      <c r="JGE97" s="66"/>
      <c r="JGG97" s="66"/>
      <c r="JGH97" s="66"/>
      <c r="JGI97" s="66"/>
      <c r="JGJ97" s="66"/>
      <c r="JGK97" s="66"/>
      <c r="JGL97" s="66"/>
      <c r="JGM97" s="66"/>
      <c r="JGN97" s="66"/>
      <c r="JGO97" s="66"/>
      <c r="JGP97" s="66"/>
      <c r="JGQ97" s="66"/>
      <c r="JGR97" s="66"/>
      <c r="JGS97" s="66"/>
      <c r="JGV97" s="66"/>
      <c r="JGY97" s="66"/>
      <c r="JHB97" s="66"/>
      <c r="JHE97" s="66"/>
      <c r="JHH97" s="66"/>
      <c r="JHK97" s="66"/>
      <c r="JHT97" s="66"/>
      <c r="JHW97" s="66"/>
      <c r="JHZ97" s="66"/>
      <c r="JIC97" s="66"/>
      <c r="JIL97" s="66"/>
      <c r="JIR97" s="66"/>
      <c r="JIU97" s="66"/>
      <c r="JIX97" s="66"/>
      <c r="JJA97" s="66"/>
      <c r="JJG97" s="66"/>
      <c r="JJP97" s="66"/>
      <c r="JJR97" s="66"/>
      <c r="JJS97" s="66"/>
      <c r="JJU97" s="66"/>
      <c r="JJX97" s="66"/>
      <c r="JKA97" s="66"/>
      <c r="JKD97" s="66"/>
      <c r="JKG97" s="66"/>
      <c r="JKJ97" s="66"/>
      <c r="JKL97" s="66"/>
      <c r="JKN97" s="66"/>
      <c r="JKQ97" s="66"/>
      <c r="JKT97" s="66"/>
      <c r="JKW97" s="66"/>
      <c r="JKZ97" s="66"/>
      <c r="JLC97" s="66"/>
      <c r="JLF97" s="66"/>
      <c r="JLI97" s="66"/>
      <c r="JLK97" s="66"/>
      <c r="JLN97" s="66"/>
      <c r="JLT97" s="66"/>
      <c r="JLZ97" s="66"/>
      <c r="JMC97" s="66"/>
      <c r="JME97" s="66"/>
      <c r="JMG97" s="66"/>
      <c r="JMH97" s="66"/>
      <c r="JMI97" s="66"/>
      <c r="JMJ97" s="66"/>
      <c r="JMK97" s="66"/>
      <c r="JML97" s="66"/>
      <c r="JND97" s="66"/>
      <c r="JNE97" s="66"/>
      <c r="JNH97" s="66"/>
      <c r="JNK97" s="66"/>
      <c r="JNM97" s="66"/>
      <c r="JNO97" s="66"/>
      <c r="JNR97" s="66"/>
      <c r="JNU97" s="66"/>
      <c r="JNX97" s="66"/>
      <c r="JOB97" s="66"/>
      <c r="JOE97" s="66"/>
      <c r="JOH97" s="66"/>
      <c r="JOP97" s="66"/>
      <c r="JPB97" s="66"/>
      <c r="JPC97" s="66"/>
      <c r="JPD97" s="66"/>
      <c r="JPE97" s="66"/>
      <c r="JPF97" s="66"/>
      <c r="JPG97" s="66"/>
      <c r="JPH97" s="66"/>
      <c r="JPI97" s="66"/>
      <c r="JPJ97" s="66"/>
      <c r="JPK97" s="66"/>
      <c r="JPL97" s="66"/>
      <c r="JPM97" s="66"/>
      <c r="JPN97" s="66"/>
      <c r="JPO97" s="66"/>
      <c r="JPP97" s="66"/>
      <c r="JPQ97" s="66"/>
      <c r="JPR97" s="66"/>
      <c r="JPS97" s="66"/>
      <c r="JPT97" s="66"/>
      <c r="JPU97" s="66"/>
      <c r="JPV97" s="66"/>
      <c r="JPW97" s="66"/>
      <c r="JPX97" s="66"/>
      <c r="JPY97" s="66"/>
      <c r="JPZ97" s="66"/>
      <c r="JQA97" s="66"/>
      <c r="JQC97" s="66"/>
      <c r="JQD97" s="66"/>
      <c r="JQE97" s="66"/>
      <c r="JQF97" s="66"/>
      <c r="JQG97" s="66"/>
      <c r="JQH97" s="66"/>
      <c r="JQI97" s="66"/>
      <c r="JQJ97" s="66"/>
      <c r="JQK97" s="66"/>
      <c r="JQL97" s="66"/>
      <c r="JQM97" s="66"/>
      <c r="JQN97" s="66"/>
      <c r="JQO97" s="66"/>
      <c r="JQR97" s="66"/>
      <c r="JQU97" s="66"/>
      <c r="JQX97" s="66"/>
      <c r="JRA97" s="66"/>
      <c r="JRD97" s="66"/>
      <c r="JRG97" s="66"/>
      <c r="JRP97" s="66"/>
      <c r="JRS97" s="66"/>
      <c r="JRV97" s="66"/>
      <c r="JRY97" s="66"/>
      <c r="JSH97" s="66"/>
      <c r="JSN97" s="66"/>
      <c r="JSQ97" s="66"/>
      <c r="JST97" s="66"/>
      <c r="JSW97" s="66"/>
      <c r="JTC97" s="66"/>
      <c r="JTL97" s="66"/>
      <c r="JTN97" s="66"/>
      <c r="JTO97" s="66"/>
      <c r="JTQ97" s="66"/>
      <c r="JTT97" s="66"/>
      <c r="JTW97" s="66"/>
      <c r="JTZ97" s="66"/>
      <c r="JUC97" s="66"/>
      <c r="JUF97" s="66"/>
      <c r="JUH97" s="66"/>
      <c r="JUJ97" s="66"/>
      <c r="JUM97" s="66"/>
      <c r="JUP97" s="66"/>
      <c r="JUS97" s="66"/>
      <c r="JUV97" s="66"/>
      <c r="JUY97" s="66"/>
      <c r="JVB97" s="66"/>
      <c r="JVE97" s="66"/>
      <c r="JVG97" s="66"/>
      <c r="JVJ97" s="66"/>
      <c r="JVP97" s="66"/>
      <c r="JVV97" s="66"/>
      <c r="JVY97" s="66"/>
      <c r="JWA97" s="66"/>
      <c r="JWC97" s="66"/>
      <c r="JWD97" s="66"/>
      <c r="JWE97" s="66"/>
      <c r="JWF97" s="66"/>
      <c r="JWG97" s="66"/>
      <c r="JWH97" s="66"/>
      <c r="JWZ97" s="66"/>
      <c r="JXA97" s="66"/>
      <c r="JXD97" s="66"/>
      <c r="JXG97" s="66"/>
      <c r="JXI97" s="66"/>
      <c r="JXK97" s="66"/>
      <c r="JXN97" s="66"/>
      <c r="JXQ97" s="66"/>
      <c r="JXT97" s="66"/>
      <c r="JXX97" s="66"/>
      <c r="JYA97" s="66"/>
      <c r="JYD97" s="66"/>
      <c r="JYL97" s="66"/>
      <c r="JYX97" s="66"/>
      <c r="JYY97" s="66"/>
      <c r="JYZ97" s="66"/>
      <c r="JZA97" s="66"/>
      <c r="JZB97" s="66"/>
      <c r="JZC97" s="66"/>
      <c r="JZD97" s="66"/>
      <c r="JZE97" s="66"/>
      <c r="JZF97" s="66"/>
      <c r="JZG97" s="66"/>
      <c r="JZH97" s="66"/>
      <c r="JZI97" s="66"/>
      <c r="JZJ97" s="66"/>
      <c r="JZK97" s="66"/>
      <c r="JZL97" s="66"/>
      <c r="JZM97" s="66"/>
      <c r="JZN97" s="66"/>
      <c r="JZO97" s="66"/>
      <c r="JZP97" s="66"/>
      <c r="JZQ97" s="66"/>
      <c r="JZR97" s="66"/>
      <c r="JZS97" s="66"/>
      <c r="JZT97" s="66"/>
      <c r="JZU97" s="66"/>
      <c r="JZV97" s="66"/>
      <c r="JZW97" s="66"/>
      <c r="JZY97" s="66"/>
      <c r="JZZ97" s="66"/>
      <c r="KAA97" s="66"/>
      <c r="KAB97" s="66"/>
      <c r="KAC97" s="66"/>
      <c r="KAD97" s="66"/>
      <c r="KAE97" s="66"/>
      <c r="KAF97" s="66"/>
      <c r="KAG97" s="66"/>
      <c r="KAH97" s="66"/>
      <c r="KAI97" s="66"/>
      <c r="KAJ97" s="66"/>
      <c r="KAK97" s="66"/>
      <c r="KAN97" s="66"/>
      <c r="KAQ97" s="66"/>
      <c r="KAT97" s="66"/>
      <c r="KAW97" s="66"/>
      <c r="KAZ97" s="66"/>
      <c r="KBC97" s="66"/>
      <c r="KBL97" s="66"/>
      <c r="KBO97" s="66"/>
      <c r="KBR97" s="66"/>
      <c r="KBU97" s="66"/>
      <c r="KCD97" s="66"/>
      <c r="KCJ97" s="66"/>
      <c r="KCM97" s="66"/>
      <c r="KCP97" s="66"/>
      <c r="KCS97" s="66"/>
      <c r="KCY97" s="66"/>
      <c r="KDH97" s="66"/>
      <c r="KDJ97" s="66"/>
      <c r="KDK97" s="66"/>
      <c r="KDM97" s="66"/>
      <c r="KDP97" s="66"/>
      <c r="KDS97" s="66"/>
      <c r="KDV97" s="66"/>
      <c r="KDY97" s="66"/>
      <c r="KEB97" s="66"/>
      <c r="KED97" s="66"/>
      <c r="KEF97" s="66"/>
      <c r="KEI97" s="66"/>
      <c r="KEL97" s="66"/>
      <c r="KEO97" s="66"/>
      <c r="KER97" s="66"/>
      <c r="KEU97" s="66"/>
      <c r="KEX97" s="66"/>
      <c r="KFA97" s="66"/>
      <c r="KFC97" s="66"/>
      <c r="KFF97" s="66"/>
      <c r="KFL97" s="66"/>
      <c r="KFR97" s="66"/>
      <c r="KFU97" s="66"/>
      <c r="KFW97" s="66"/>
      <c r="KFY97" s="66"/>
      <c r="KFZ97" s="66"/>
      <c r="KGA97" s="66"/>
      <c r="KGB97" s="66"/>
      <c r="KGC97" s="66"/>
      <c r="KGD97" s="66"/>
      <c r="KGV97" s="66"/>
      <c r="KGW97" s="66"/>
      <c r="KGZ97" s="66"/>
      <c r="KHC97" s="66"/>
      <c r="KHE97" s="66"/>
      <c r="KHG97" s="66"/>
      <c r="KHJ97" s="66"/>
      <c r="KHM97" s="66"/>
      <c r="KHP97" s="66"/>
      <c r="KHT97" s="66"/>
      <c r="KHW97" s="66"/>
      <c r="KHZ97" s="66"/>
      <c r="KIH97" s="66"/>
      <c r="KIT97" s="66"/>
      <c r="KIU97" s="66"/>
      <c r="KIV97" s="66"/>
      <c r="KIW97" s="66"/>
      <c r="KIX97" s="66"/>
      <c r="KIY97" s="66"/>
      <c r="KIZ97" s="66"/>
      <c r="KJA97" s="66"/>
      <c r="KJB97" s="66"/>
      <c r="KJC97" s="66"/>
      <c r="KJD97" s="66"/>
      <c r="KJE97" s="66"/>
      <c r="KJF97" s="66"/>
      <c r="KJG97" s="66"/>
      <c r="KJH97" s="66"/>
      <c r="KJI97" s="66"/>
      <c r="KJJ97" s="66"/>
      <c r="KJK97" s="66"/>
      <c r="KJL97" s="66"/>
      <c r="KJM97" s="66"/>
      <c r="KJN97" s="66"/>
      <c r="KJO97" s="66"/>
      <c r="KJP97" s="66"/>
      <c r="KJQ97" s="66"/>
      <c r="KJR97" s="66"/>
      <c r="KJS97" s="66"/>
      <c r="KJU97" s="66"/>
      <c r="KJV97" s="66"/>
      <c r="KJW97" s="66"/>
      <c r="KJX97" s="66"/>
      <c r="KJY97" s="66"/>
      <c r="KJZ97" s="66"/>
      <c r="KKA97" s="66"/>
      <c r="KKB97" s="66"/>
      <c r="KKC97" s="66"/>
      <c r="KKD97" s="66"/>
      <c r="KKE97" s="66"/>
      <c r="KKF97" s="66"/>
      <c r="KKG97" s="66"/>
      <c r="KKJ97" s="66"/>
      <c r="KKM97" s="66"/>
      <c r="KKP97" s="66"/>
      <c r="KKS97" s="66"/>
      <c r="KKV97" s="66"/>
      <c r="KKY97" s="66"/>
      <c r="KLH97" s="66"/>
      <c r="KLK97" s="66"/>
      <c r="KLN97" s="66"/>
      <c r="KLQ97" s="66"/>
      <c r="KLZ97" s="66"/>
      <c r="KMF97" s="66"/>
      <c r="KMI97" s="66"/>
      <c r="KML97" s="66"/>
      <c r="KMO97" s="66"/>
      <c r="KMU97" s="66"/>
      <c r="KND97" s="66"/>
      <c r="KNF97" s="66"/>
      <c r="KNG97" s="66"/>
      <c r="KNI97" s="66"/>
      <c r="KNL97" s="66"/>
      <c r="KNO97" s="66"/>
      <c r="KNR97" s="66"/>
      <c r="KNU97" s="66"/>
      <c r="KNX97" s="66"/>
      <c r="KNZ97" s="66"/>
      <c r="KOB97" s="66"/>
      <c r="KOE97" s="66"/>
      <c r="KOH97" s="66"/>
      <c r="KOK97" s="66"/>
      <c r="KON97" s="66"/>
      <c r="KOQ97" s="66"/>
      <c r="KOT97" s="66"/>
      <c r="KOW97" s="66"/>
      <c r="KOY97" s="66"/>
      <c r="KPB97" s="66"/>
      <c r="KPH97" s="66"/>
      <c r="KPN97" s="66"/>
      <c r="KPQ97" s="66"/>
      <c r="KPS97" s="66"/>
      <c r="KPU97" s="66"/>
      <c r="KPV97" s="66"/>
      <c r="KPW97" s="66"/>
      <c r="KPX97" s="66"/>
      <c r="KPY97" s="66"/>
      <c r="KPZ97" s="66"/>
      <c r="KQR97" s="66"/>
      <c r="KQS97" s="66"/>
      <c r="KQV97" s="66"/>
      <c r="KQY97" s="66"/>
      <c r="KRA97" s="66"/>
      <c r="KRC97" s="66"/>
      <c r="KRF97" s="66"/>
      <c r="KRI97" s="66"/>
      <c r="KRL97" s="66"/>
      <c r="KRP97" s="66"/>
      <c r="KRS97" s="66"/>
      <c r="KRV97" s="66"/>
      <c r="KSD97" s="66"/>
      <c r="KSP97" s="66"/>
      <c r="KSQ97" s="66"/>
      <c r="KSR97" s="66"/>
      <c r="KSS97" s="66"/>
      <c r="KST97" s="66"/>
      <c r="KSU97" s="66"/>
      <c r="KSV97" s="66"/>
      <c r="KSW97" s="66"/>
      <c r="KSX97" s="66"/>
      <c r="KSY97" s="66"/>
      <c r="KSZ97" s="66"/>
      <c r="KTA97" s="66"/>
      <c r="KTB97" s="66"/>
      <c r="KTC97" s="66"/>
      <c r="KTD97" s="66"/>
      <c r="KTE97" s="66"/>
      <c r="KTF97" s="66"/>
      <c r="KTG97" s="66"/>
      <c r="KTH97" s="66"/>
      <c r="KTI97" s="66"/>
      <c r="KTJ97" s="66"/>
      <c r="KTK97" s="66"/>
      <c r="KTL97" s="66"/>
      <c r="KTM97" s="66"/>
      <c r="KTN97" s="66"/>
      <c r="KTO97" s="66"/>
      <c r="KTQ97" s="66"/>
      <c r="KTR97" s="66"/>
      <c r="KTS97" s="66"/>
      <c r="KTT97" s="66"/>
      <c r="KTU97" s="66"/>
      <c r="KTV97" s="66"/>
      <c r="KTW97" s="66"/>
      <c r="KTX97" s="66"/>
      <c r="KTY97" s="66"/>
      <c r="KTZ97" s="66"/>
      <c r="KUA97" s="66"/>
      <c r="KUB97" s="66"/>
      <c r="KUC97" s="66"/>
      <c r="KUF97" s="66"/>
      <c r="KUI97" s="66"/>
      <c r="KUL97" s="66"/>
      <c r="KUO97" s="66"/>
      <c r="KUR97" s="66"/>
      <c r="KUU97" s="66"/>
      <c r="KVD97" s="66"/>
      <c r="KVG97" s="66"/>
      <c r="KVJ97" s="66"/>
      <c r="KVM97" s="66"/>
      <c r="KVV97" s="66"/>
      <c r="KWB97" s="66"/>
      <c r="KWE97" s="66"/>
      <c r="KWH97" s="66"/>
      <c r="KWK97" s="66"/>
      <c r="KWQ97" s="66"/>
      <c r="KWZ97" s="66"/>
      <c r="KXB97" s="66"/>
      <c r="KXC97" s="66"/>
      <c r="KXE97" s="66"/>
      <c r="KXH97" s="66"/>
      <c r="KXK97" s="66"/>
      <c r="KXN97" s="66"/>
      <c r="KXQ97" s="66"/>
      <c r="KXT97" s="66"/>
      <c r="KXV97" s="66"/>
      <c r="KXX97" s="66"/>
      <c r="KYA97" s="66"/>
      <c r="KYD97" s="66"/>
      <c r="KYG97" s="66"/>
      <c r="KYJ97" s="66"/>
      <c r="KYM97" s="66"/>
      <c r="KYP97" s="66"/>
      <c r="KYS97" s="66"/>
      <c r="KYU97" s="66"/>
      <c r="KYX97" s="66"/>
      <c r="KZD97" s="66"/>
      <c r="KZJ97" s="66"/>
      <c r="KZM97" s="66"/>
      <c r="KZO97" s="66"/>
      <c r="KZQ97" s="66"/>
      <c r="KZR97" s="66"/>
      <c r="KZS97" s="66"/>
      <c r="KZT97" s="66"/>
      <c r="KZU97" s="66"/>
      <c r="KZV97" s="66"/>
      <c r="LAN97" s="66"/>
      <c r="LAO97" s="66"/>
      <c r="LAR97" s="66"/>
      <c r="LAU97" s="66"/>
      <c r="LAW97" s="66"/>
      <c r="LAY97" s="66"/>
      <c r="LBB97" s="66"/>
      <c r="LBE97" s="66"/>
      <c r="LBH97" s="66"/>
      <c r="LBL97" s="66"/>
      <c r="LBO97" s="66"/>
      <c r="LBR97" s="66"/>
      <c r="LBZ97" s="66"/>
      <c r="LCL97" s="66"/>
      <c r="LCM97" s="66"/>
      <c r="LCN97" s="66"/>
      <c r="LCO97" s="66"/>
      <c r="LCP97" s="66"/>
      <c r="LCQ97" s="66"/>
      <c r="LCR97" s="66"/>
      <c r="LCS97" s="66"/>
      <c r="LCT97" s="66"/>
      <c r="LCU97" s="66"/>
      <c r="LCV97" s="66"/>
      <c r="LCW97" s="66"/>
      <c r="LCX97" s="66"/>
      <c r="LCY97" s="66"/>
      <c r="LCZ97" s="66"/>
      <c r="LDA97" s="66"/>
      <c r="LDB97" s="66"/>
      <c r="LDC97" s="66"/>
      <c r="LDD97" s="66"/>
      <c r="LDE97" s="66"/>
      <c r="LDF97" s="66"/>
      <c r="LDG97" s="66"/>
      <c r="LDH97" s="66"/>
      <c r="LDI97" s="66"/>
      <c r="LDJ97" s="66"/>
      <c r="LDK97" s="66"/>
      <c r="LDM97" s="66"/>
      <c r="LDN97" s="66"/>
      <c r="LDO97" s="66"/>
      <c r="LDP97" s="66"/>
      <c r="LDQ97" s="66"/>
      <c r="LDR97" s="66"/>
      <c r="LDS97" s="66"/>
      <c r="LDT97" s="66"/>
      <c r="LDU97" s="66"/>
      <c r="LDV97" s="66"/>
      <c r="LDW97" s="66"/>
      <c r="LDX97" s="66"/>
      <c r="LDY97" s="66"/>
      <c r="LEB97" s="66"/>
      <c r="LEE97" s="66"/>
      <c r="LEH97" s="66"/>
      <c r="LEK97" s="66"/>
      <c r="LEN97" s="66"/>
      <c r="LEQ97" s="66"/>
      <c r="LEZ97" s="66"/>
      <c r="LFC97" s="66"/>
      <c r="LFF97" s="66"/>
      <c r="LFI97" s="66"/>
      <c r="LFR97" s="66"/>
      <c r="LFX97" s="66"/>
      <c r="LGA97" s="66"/>
      <c r="LGD97" s="66"/>
      <c r="LGG97" s="66"/>
      <c r="LGM97" s="66"/>
      <c r="LGV97" s="66"/>
      <c r="LGX97" s="66"/>
      <c r="LGY97" s="66"/>
      <c r="LHA97" s="66"/>
      <c r="LHD97" s="66"/>
      <c r="LHG97" s="66"/>
      <c r="LHJ97" s="66"/>
      <c r="LHM97" s="66"/>
      <c r="LHP97" s="66"/>
      <c r="LHR97" s="66"/>
      <c r="LHT97" s="66"/>
      <c r="LHW97" s="66"/>
      <c r="LHZ97" s="66"/>
      <c r="LIC97" s="66"/>
      <c r="LIF97" s="66"/>
      <c r="LII97" s="66"/>
      <c r="LIL97" s="66"/>
      <c r="LIO97" s="66"/>
      <c r="LIQ97" s="66"/>
      <c r="LIT97" s="66"/>
      <c r="LIZ97" s="66"/>
      <c r="LJF97" s="66"/>
      <c r="LJI97" s="66"/>
      <c r="LJK97" s="66"/>
      <c r="LJM97" s="66"/>
      <c r="LJN97" s="66"/>
      <c r="LJO97" s="66"/>
      <c r="LJP97" s="66"/>
      <c r="LJQ97" s="66"/>
      <c r="LJR97" s="66"/>
      <c r="LKJ97" s="66"/>
      <c r="LKK97" s="66"/>
      <c r="LKN97" s="66"/>
      <c r="LKQ97" s="66"/>
      <c r="LKS97" s="66"/>
      <c r="LKU97" s="66"/>
      <c r="LKX97" s="66"/>
      <c r="LLA97" s="66"/>
      <c r="LLD97" s="66"/>
      <c r="LLH97" s="66"/>
      <c r="LLK97" s="66"/>
      <c r="LLN97" s="66"/>
      <c r="LLV97" s="66"/>
      <c r="LMH97" s="66"/>
      <c r="LMI97" s="66"/>
      <c r="LMJ97" s="66"/>
      <c r="LMK97" s="66"/>
      <c r="LML97" s="66"/>
      <c r="LMM97" s="66"/>
      <c r="LMN97" s="66"/>
      <c r="LMO97" s="66"/>
      <c r="LMP97" s="66"/>
      <c r="LMQ97" s="66"/>
      <c r="LMR97" s="66"/>
      <c r="LMS97" s="66"/>
      <c r="LMT97" s="66"/>
      <c r="LMU97" s="66"/>
      <c r="LMV97" s="66"/>
      <c r="LMW97" s="66"/>
      <c r="LMX97" s="66"/>
      <c r="LMY97" s="66"/>
      <c r="LMZ97" s="66"/>
      <c r="LNA97" s="66"/>
      <c r="LNB97" s="66"/>
      <c r="LNC97" s="66"/>
      <c r="LND97" s="66"/>
      <c r="LNE97" s="66"/>
      <c r="LNF97" s="66"/>
      <c r="LNG97" s="66"/>
      <c r="LNI97" s="66"/>
      <c r="LNJ97" s="66"/>
      <c r="LNK97" s="66"/>
      <c r="LNL97" s="66"/>
      <c r="LNM97" s="66"/>
      <c r="LNN97" s="66"/>
      <c r="LNO97" s="66"/>
      <c r="LNP97" s="66"/>
      <c r="LNQ97" s="66"/>
      <c r="LNR97" s="66"/>
      <c r="LNS97" s="66"/>
      <c r="LNT97" s="66"/>
      <c r="LNU97" s="66"/>
      <c r="LNX97" s="66"/>
      <c r="LOA97" s="66"/>
      <c r="LOD97" s="66"/>
      <c r="LOG97" s="66"/>
      <c r="LOJ97" s="66"/>
      <c r="LOM97" s="66"/>
      <c r="LOV97" s="66"/>
      <c r="LOY97" s="66"/>
      <c r="LPB97" s="66"/>
      <c r="LPE97" s="66"/>
      <c r="LPN97" s="66"/>
      <c r="LPT97" s="66"/>
      <c r="LPW97" s="66"/>
      <c r="LPZ97" s="66"/>
      <c r="LQC97" s="66"/>
      <c r="LQI97" s="66"/>
      <c r="LQR97" s="66"/>
      <c r="LQT97" s="66"/>
      <c r="LQU97" s="66"/>
      <c r="LQW97" s="66"/>
      <c r="LQZ97" s="66"/>
      <c r="LRC97" s="66"/>
      <c r="LRF97" s="66"/>
      <c r="LRI97" s="66"/>
      <c r="LRL97" s="66"/>
      <c r="LRN97" s="66"/>
      <c r="LRP97" s="66"/>
      <c r="LRS97" s="66"/>
      <c r="LRV97" s="66"/>
      <c r="LRY97" s="66"/>
      <c r="LSB97" s="66"/>
      <c r="LSE97" s="66"/>
      <c r="LSH97" s="66"/>
      <c r="LSK97" s="66"/>
      <c r="LSM97" s="66"/>
      <c r="LSP97" s="66"/>
      <c r="LSV97" s="66"/>
      <c r="LTB97" s="66"/>
      <c r="LTE97" s="66"/>
      <c r="LTG97" s="66"/>
      <c r="LTI97" s="66"/>
      <c r="LTJ97" s="66"/>
      <c r="LTK97" s="66"/>
      <c r="LTL97" s="66"/>
      <c r="LTM97" s="66"/>
      <c r="LTN97" s="66"/>
      <c r="LUF97" s="66"/>
      <c r="LUG97" s="66"/>
      <c r="LUJ97" s="66"/>
      <c r="LUM97" s="66"/>
      <c r="LUO97" s="66"/>
      <c r="LUQ97" s="66"/>
      <c r="LUT97" s="66"/>
      <c r="LUW97" s="66"/>
      <c r="LUZ97" s="66"/>
      <c r="LVD97" s="66"/>
      <c r="LVG97" s="66"/>
      <c r="LVJ97" s="66"/>
      <c r="LVR97" s="66"/>
      <c r="LWD97" s="66"/>
      <c r="LWE97" s="66"/>
      <c r="LWF97" s="66"/>
      <c r="LWG97" s="66"/>
      <c r="LWH97" s="66"/>
      <c r="LWI97" s="66"/>
      <c r="LWJ97" s="66"/>
      <c r="LWK97" s="66"/>
      <c r="LWL97" s="66"/>
      <c r="LWM97" s="66"/>
      <c r="LWN97" s="66"/>
      <c r="LWO97" s="66"/>
      <c r="LWP97" s="66"/>
      <c r="LWQ97" s="66"/>
      <c r="LWR97" s="66"/>
      <c r="LWS97" s="66"/>
      <c r="LWT97" s="66"/>
      <c r="LWU97" s="66"/>
      <c r="LWV97" s="66"/>
      <c r="LWW97" s="66"/>
      <c r="LWX97" s="66"/>
      <c r="LWY97" s="66"/>
      <c r="LWZ97" s="66"/>
      <c r="LXA97" s="66"/>
      <c r="LXB97" s="66"/>
      <c r="LXC97" s="66"/>
      <c r="LXE97" s="66"/>
      <c r="LXF97" s="66"/>
      <c r="LXG97" s="66"/>
      <c r="LXH97" s="66"/>
      <c r="LXI97" s="66"/>
      <c r="LXJ97" s="66"/>
      <c r="LXK97" s="66"/>
      <c r="LXL97" s="66"/>
      <c r="LXM97" s="66"/>
      <c r="LXN97" s="66"/>
      <c r="LXO97" s="66"/>
      <c r="LXP97" s="66"/>
      <c r="LXQ97" s="66"/>
      <c r="LXT97" s="66"/>
      <c r="LXW97" s="66"/>
      <c r="LXZ97" s="66"/>
      <c r="LYC97" s="66"/>
      <c r="LYF97" s="66"/>
      <c r="LYI97" s="66"/>
      <c r="LYR97" s="66"/>
      <c r="LYU97" s="66"/>
      <c r="LYX97" s="66"/>
      <c r="LZA97" s="66"/>
      <c r="LZJ97" s="66"/>
      <c r="LZP97" s="66"/>
      <c r="LZS97" s="66"/>
      <c r="LZV97" s="66"/>
      <c r="LZY97" s="66"/>
      <c r="MAE97" s="66"/>
      <c r="MAN97" s="66"/>
      <c r="MAP97" s="66"/>
      <c r="MAQ97" s="66"/>
      <c r="MAS97" s="66"/>
      <c r="MAV97" s="66"/>
      <c r="MAY97" s="66"/>
      <c r="MBB97" s="66"/>
      <c r="MBE97" s="66"/>
      <c r="MBH97" s="66"/>
      <c r="MBJ97" s="66"/>
      <c r="MBL97" s="66"/>
      <c r="MBO97" s="66"/>
      <c r="MBR97" s="66"/>
      <c r="MBU97" s="66"/>
      <c r="MBX97" s="66"/>
      <c r="MCA97" s="66"/>
      <c r="MCD97" s="66"/>
      <c r="MCG97" s="66"/>
      <c r="MCI97" s="66"/>
      <c r="MCL97" s="66"/>
      <c r="MCR97" s="66"/>
      <c r="MCX97" s="66"/>
      <c r="MDA97" s="66"/>
      <c r="MDC97" s="66"/>
      <c r="MDE97" s="66"/>
      <c r="MDF97" s="66"/>
      <c r="MDG97" s="66"/>
      <c r="MDH97" s="66"/>
      <c r="MDI97" s="66"/>
      <c r="MDJ97" s="66"/>
      <c r="MEB97" s="66"/>
      <c r="MEC97" s="66"/>
      <c r="MEF97" s="66"/>
      <c r="MEI97" s="66"/>
      <c r="MEK97" s="66"/>
      <c r="MEM97" s="66"/>
      <c r="MEP97" s="66"/>
      <c r="MES97" s="66"/>
      <c r="MEV97" s="66"/>
      <c r="MEZ97" s="66"/>
      <c r="MFC97" s="66"/>
      <c r="MFF97" s="66"/>
      <c r="MFN97" s="66"/>
      <c r="MFZ97" s="66"/>
      <c r="MGA97" s="66"/>
      <c r="MGB97" s="66"/>
      <c r="MGC97" s="66"/>
      <c r="MGD97" s="66"/>
      <c r="MGE97" s="66"/>
      <c r="MGF97" s="66"/>
      <c r="MGG97" s="66"/>
      <c r="MGH97" s="66"/>
      <c r="MGI97" s="66"/>
      <c r="MGJ97" s="66"/>
      <c r="MGK97" s="66"/>
      <c r="MGL97" s="66"/>
      <c r="MGM97" s="66"/>
      <c r="MGN97" s="66"/>
      <c r="MGO97" s="66"/>
      <c r="MGP97" s="66"/>
      <c r="MGQ97" s="66"/>
      <c r="MGR97" s="66"/>
      <c r="MGS97" s="66"/>
      <c r="MGT97" s="66"/>
      <c r="MGU97" s="66"/>
      <c r="MGV97" s="66"/>
      <c r="MGW97" s="66"/>
      <c r="MGX97" s="66"/>
      <c r="MGY97" s="66"/>
      <c r="MHA97" s="66"/>
      <c r="MHB97" s="66"/>
      <c r="MHC97" s="66"/>
      <c r="MHD97" s="66"/>
      <c r="MHE97" s="66"/>
      <c r="MHF97" s="66"/>
      <c r="MHG97" s="66"/>
      <c r="MHH97" s="66"/>
      <c r="MHI97" s="66"/>
      <c r="MHJ97" s="66"/>
      <c r="MHK97" s="66"/>
      <c r="MHL97" s="66"/>
      <c r="MHM97" s="66"/>
      <c r="MHP97" s="66"/>
      <c r="MHS97" s="66"/>
      <c r="MHV97" s="66"/>
      <c r="MHY97" s="66"/>
      <c r="MIB97" s="66"/>
      <c r="MIE97" s="66"/>
      <c r="MIN97" s="66"/>
      <c r="MIQ97" s="66"/>
      <c r="MIT97" s="66"/>
      <c r="MIW97" s="66"/>
      <c r="MJF97" s="66"/>
      <c r="MJL97" s="66"/>
      <c r="MJO97" s="66"/>
      <c r="MJR97" s="66"/>
      <c r="MJU97" s="66"/>
      <c r="MKA97" s="66"/>
      <c r="MKJ97" s="66"/>
      <c r="MKL97" s="66"/>
      <c r="MKM97" s="66"/>
      <c r="MKO97" s="66"/>
      <c r="MKR97" s="66"/>
      <c r="MKU97" s="66"/>
      <c r="MKX97" s="66"/>
      <c r="MLA97" s="66"/>
      <c r="MLD97" s="66"/>
      <c r="MLF97" s="66"/>
      <c r="MLH97" s="66"/>
      <c r="MLK97" s="66"/>
      <c r="MLN97" s="66"/>
      <c r="MLQ97" s="66"/>
      <c r="MLT97" s="66"/>
      <c r="MLW97" s="66"/>
      <c r="MLZ97" s="66"/>
      <c r="MMC97" s="66"/>
      <c r="MME97" s="66"/>
      <c r="MMH97" s="66"/>
      <c r="MMN97" s="66"/>
      <c r="MMT97" s="66"/>
      <c r="MMW97" s="66"/>
      <c r="MMY97" s="66"/>
      <c r="MNA97" s="66"/>
      <c r="MNB97" s="66"/>
      <c r="MNC97" s="66"/>
      <c r="MND97" s="66"/>
      <c r="MNE97" s="66"/>
      <c r="MNF97" s="66"/>
      <c r="MNX97" s="66"/>
      <c r="MNY97" s="66"/>
      <c r="MOB97" s="66"/>
      <c r="MOE97" s="66"/>
      <c r="MOG97" s="66"/>
      <c r="MOI97" s="66"/>
      <c r="MOL97" s="66"/>
      <c r="MOO97" s="66"/>
      <c r="MOR97" s="66"/>
      <c r="MOV97" s="66"/>
      <c r="MOY97" s="66"/>
      <c r="MPB97" s="66"/>
      <c r="MPJ97" s="66"/>
      <c r="MPV97" s="66"/>
      <c r="MPW97" s="66"/>
      <c r="MPX97" s="66"/>
      <c r="MPY97" s="66"/>
      <c r="MPZ97" s="66"/>
      <c r="MQA97" s="66"/>
      <c r="MQB97" s="66"/>
      <c r="MQC97" s="66"/>
      <c r="MQD97" s="66"/>
      <c r="MQE97" s="66"/>
      <c r="MQF97" s="66"/>
      <c r="MQG97" s="66"/>
      <c r="MQH97" s="66"/>
      <c r="MQI97" s="66"/>
      <c r="MQJ97" s="66"/>
      <c r="MQK97" s="66"/>
      <c r="MQL97" s="66"/>
      <c r="MQM97" s="66"/>
      <c r="MQN97" s="66"/>
      <c r="MQO97" s="66"/>
      <c r="MQP97" s="66"/>
      <c r="MQQ97" s="66"/>
      <c r="MQR97" s="66"/>
      <c r="MQS97" s="66"/>
      <c r="MQT97" s="66"/>
      <c r="MQU97" s="66"/>
      <c r="MQW97" s="66"/>
      <c r="MQX97" s="66"/>
      <c r="MQY97" s="66"/>
      <c r="MQZ97" s="66"/>
      <c r="MRA97" s="66"/>
      <c r="MRB97" s="66"/>
      <c r="MRC97" s="66"/>
      <c r="MRD97" s="66"/>
      <c r="MRE97" s="66"/>
      <c r="MRF97" s="66"/>
      <c r="MRG97" s="66"/>
      <c r="MRH97" s="66"/>
      <c r="MRI97" s="66"/>
      <c r="MRL97" s="66"/>
      <c r="MRO97" s="66"/>
      <c r="MRR97" s="66"/>
      <c r="MRU97" s="66"/>
      <c r="MRX97" s="66"/>
      <c r="MSA97" s="66"/>
      <c r="MSJ97" s="66"/>
      <c r="MSM97" s="66"/>
      <c r="MSP97" s="66"/>
      <c r="MSS97" s="66"/>
      <c r="MTB97" s="66"/>
      <c r="MTH97" s="66"/>
      <c r="MTK97" s="66"/>
      <c r="MTN97" s="66"/>
      <c r="MTQ97" s="66"/>
      <c r="MTW97" s="66"/>
      <c r="MUF97" s="66"/>
      <c r="MUH97" s="66"/>
      <c r="MUI97" s="66"/>
      <c r="MUK97" s="66"/>
      <c r="MUN97" s="66"/>
      <c r="MUQ97" s="66"/>
      <c r="MUT97" s="66"/>
      <c r="MUW97" s="66"/>
      <c r="MUZ97" s="66"/>
      <c r="MVB97" s="66"/>
      <c r="MVD97" s="66"/>
      <c r="MVG97" s="66"/>
      <c r="MVJ97" s="66"/>
      <c r="MVM97" s="66"/>
      <c r="MVP97" s="66"/>
      <c r="MVS97" s="66"/>
      <c r="MVV97" s="66"/>
      <c r="MVY97" s="66"/>
      <c r="MWA97" s="66"/>
      <c r="MWD97" s="66"/>
      <c r="MWJ97" s="66"/>
      <c r="MWP97" s="66"/>
      <c r="MWS97" s="66"/>
      <c r="MWU97" s="66"/>
      <c r="MWW97" s="66"/>
      <c r="MWX97" s="66"/>
      <c r="MWY97" s="66"/>
      <c r="MWZ97" s="66"/>
      <c r="MXA97" s="66"/>
      <c r="MXB97" s="66"/>
      <c r="MXT97" s="66"/>
      <c r="MXU97" s="66"/>
      <c r="MXX97" s="66"/>
      <c r="MYA97" s="66"/>
      <c r="MYC97" s="66"/>
      <c r="MYE97" s="66"/>
      <c r="MYH97" s="66"/>
      <c r="MYK97" s="66"/>
      <c r="MYN97" s="66"/>
      <c r="MYR97" s="66"/>
      <c r="MYU97" s="66"/>
      <c r="MYX97" s="66"/>
      <c r="MZF97" s="66"/>
      <c r="MZR97" s="66"/>
      <c r="MZS97" s="66"/>
      <c r="MZT97" s="66"/>
      <c r="MZU97" s="66"/>
      <c r="MZV97" s="66"/>
      <c r="MZW97" s="66"/>
      <c r="MZX97" s="66"/>
      <c r="MZY97" s="66"/>
      <c r="MZZ97" s="66"/>
      <c r="NAA97" s="66"/>
      <c r="NAB97" s="66"/>
      <c r="NAC97" s="66"/>
      <c r="NAD97" s="66"/>
      <c r="NAE97" s="66"/>
      <c r="NAF97" s="66"/>
      <c r="NAG97" s="66"/>
      <c r="NAH97" s="66"/>
      <c r="NAI97" s="66"/>
      <c r="NAJ97" s="66"/>
      <c r="NAK97" s="66"/>
      <c r="NAL97" s="66"/>
      <c r="NAM97" s="66"/>
      <c r="NAN97" s="66"/>
      <c r="NAO97" s="66"/>
      <c r="NAP97" s="66"/>
      <c r="NAQ97" s="66"/>
      <c r="NAS97" s="66"/>
      <c r="NAT97" s="66"/>
      <c r="NAU97" s="66"/>
      <c r="NAV97" s="66"/>
      <c r="NAW97" s="66"/>
      <c r="NAX97" s="66"/>
      <c r="NAY97" s="66"/>
      <c r="NAZ97" s="66"/>
      <c r="NBA97" s="66"/>
      <c r="NBB97" s="66"/>
      <c r="NBC97" s="66"/>
      <c r="NBD97" s="66"/>
      <c r="NBE97" s="66"/>
      <c r="NBH97" s="66"/>
      <c r="NBK97" s="66"/>
      <c r="NBN97" s="66"/>
      <c r="NBQ97" s="66"/>
      <c r="NBT97" s="66"/>
      <c r="NBW97" s="66"/>
      <c r="NCF97" s="66"/>
      <c r="NCI97" s="66"/>
      <c r="NCL97" s="66"/>
      <c r="NCO97" s="66"/>
      <c r="NCX97" s="66"/>
      <c r="NDD97" s="66"/>
      <c r="NDG97" s="66"/>
      <c r="NDJ97" s="66"/>
      <c r="NDM97" s="66"/>
      <c r="NDS97" s="66"/>
      <c r="NEB97" s="66"/>
      <c r="NED97" s="66"/>
      <c r="NEE97" s="66"/>
      <c r="NEG97" s="66"/>
      <c r="NEJ97" s="66"/>
      <c r="NEM97" s="66"/>
      <c r="NEP97" s="66"/>
      <c r="NES97" s="66"/>
      <c r="NEV97" s="66"/>
      <c r="NEX97" s="66"/>
      <c r="NEZ97" s="66"/>
      <c r="NFC97" s="66"/>
      <c r="NFF97" s="66"/>
      <c r="NFI97" s="66"/>
      <c r="NFL97" s="66"/>
      <c r="NFO97" s="66"/>
      <c r="NFR97" s="66"/>
      <c r="NFU97" s="66"/>
      <c r="NFW97" s="66"/>
      <c r="NFZ97" s="66"/>
      <c r="NGF97" s="66"/>
      <c r="NGL97" s="66"/>
      <c r="NGO97" s="66"/>
      <c r="NGQ97" s="66"/>
      <c r="NGS97" s="66"/>
      <c r="NGT97" s="66"/>
      <c r="NGU97" s="66"/>
      <c r="NGV97" s="66"/>
      <c r="NGW97" s="66"/>
      <c r="NGX97" s="66"/>
      <c r="NHP97" s="66"/>
      <c r="NHQ97" s="66"/>
      <c r="NHT97" s="66"/>
      <c r="NHW97" s="66"/>
      <c r="NHY97" s="66"/>
      <c r="NIA97" s="66"/>
      <c r="NID97" s="66"/>
      <c r="NIG97" s="66"/>
      <c r="NIJ97" s="66"/>
      <c r="NIN97" s="66"/>
      <c r="NIQ97" s="66"/>
      <c r="NIT97" s="66"/>
      <c r="NJB97" s="66"/>
      <c r="NJN97" s="66"/>
      <c r="NJO97" s="66"/>
      <c r="NJP97" s="66"/>
      <c r="NJQ97" s="66"/>
      <c r="NJR97" s="66"/>
      <c r="NJS97" s="66"/>
      <c r="NJT97" s="66"/>
      <c r="NJU97" s="66"/>
      <c r="NJV97" s="66"/>
      <c r="NJW97" s="66"/>
      <c r="NJX97" s="66"/>
      <c r="NJY97" s="66"/>
      <c r="NJZ97" s="66"/>
      <c r="NKA97" s="66"/>
      <c r="NKB97" s="66"/>
      <c r="NKC97" s="66"/>
      <c r="NKD97" s="66"/>
      <c r="NKE97" s="66"/>
      <c r="NKF97" s="66"/>
      <c r="NKG97" s="66"/>
      <c r="NKH97" s="66"/>
      <c r="NKI97" s="66"/>
      <c r="NKJ97" s="66"/>
      <c r="NKK97" s="66"/>
      <c r="NKL97" s="66"/>
      <c r="NKM97" s="66"/>
      <c r="NKO97" s="66"/>
      <c r="NKP97" s="66"/>
      <c r="NKQ97" s="66"/>
      <c r="NKR97" s="66"/>
      <c r="NKS97" s="66"/>
      <c r="NKT97" s="66"/>
      <c r="NKU97" s="66"/>
      <c r="NKV97" s="66"/>
      <c r="NKW97" s="66"/>
      <c r="NKX97" s="66"/>
      <c r="NKY97" s="66"/>
      <c r="NKZ97" s="66"/>
      <c r="NLA97" s="66"/>
      <c r="NLD97" s="66"/>
      <c r="NLG97" s="66"/>
      <c r="NLJ97" s="66"/>
      <c r="NLM97" s="66"/>
      <c r="NLP97" s="66"/>
      <c r="NLS97" s="66"/>
      <c r="NMB97" s="66"/>
      <c r="NME97" s="66"/>
      <c r="NMH97" s="66"/>
      <c r="NMK97" s="66"/>
      <c r="NMT97" s="66"/>
      <c r="NMZ97" s="66"/>
      <c r="NNC97" s="66"/>
      <c r="NNF97" s="66"/>
      <c r="NNI97" s="66"/>
      <c r="NNO97" s="66"/>
      <c r="NNX97" s="66"/>
      <c r="NNZ97" s="66"/>
      <c r="NOA97" s="66"/>
      <c r="NOC97" s="66"/>
      <c r="NOF97" s="66"/>
      <c r="NOI97" s="66"/>
      <c r="NOL97" s="66"/>
      <c r="NOO97" s="66"/>
      <c r="NOR97" s="66"/>
      <c r="NOT97" s="66"/>
      <c r="NOV97" s="66"/>
      <c r="NOY97" s="66"/>
      <c r="NPB97" s="66"/>
      <c r="NPE97" s="66"/>
      <c r="NPH97" s="66"/>
      <c r="NPK97" s="66"/>
      <c r="NPN97" s="66"/>
      <c r="NPQ97" s="66"/>
      <c r="NPS97" s="66"/>
      <c r="NPV97" s="66"/>
      <c r="NQB97" s="66"/>
      <c r="NQH97" s="66"/>
      <c r="NQK97" s="66"/>
      <c r="NQM97" s="66"/>
      <c r="NQO97" s="66"/>
      <c r="NQP97" s="66"/>
      <c r="NQQ97" s="66"/>
      <c r="NQR97" s="66"/>
      <c r="NQS97" s="66"/>
      <c r="NQT97" s="66"/>
      <c r="NRL97" s="66"/>
      <c r="NRM97" s="66"/>
      <c r="NRP97" s="66"/>
      <c r="NRS97" s="66"/>
      <c r="NRU97" s="66"/>
      <c r="NRW97" s="66"/>
      <c r="NRZ97" s="66"/>
      <c r="NSC97" s="66"/>
      <c r="NSF97" s="66"/>
      <c r="NSJ97" s="66"/>
      <c r="NSM97" s="66"/>
      <c r="NSP97" s="66"/>
      <c r="NSX97" s="66"/>
      <c r="NTJ97" s="66"/>
      <c r="NTK97" s="66"/>
      <c r="NTL97" s="66"/>
      <c r="NTM97" s="66"/>
      <c r="NTN97" s="66"/>
      <c r="NTO97" s="66"/>
      <c r="NTP97" s="66"/>
      <c r="NTQ97" s="66"/>
      <c r="NTR97" s="66"/>
      <c r="NTS97" s="66"/>
      <c r="NTT97" s="66"/>
      <c r="NTU97" s="66"/>
      <c r="NTV97" s="66"/>
      <c r="NTW97" s="66"/>
      <c r="NTX97" s="66"/>
      <c r="NTY97" s="66"/>
      <c r="NTZ97" s="66"/>
      <c r="NUA97" s="66"/>
      <c r="NUB97" s="66"/>
      <c r="NUC97" s="66"/>
      <c r="NUD97" s="66"/>
      <c r="NUE97" s="66"/>
      <c r="NUF97" s="66"/>
      <c r="NUG97" s="66"/>
      <c r="NUH97" s="66"/>
      <c r="NUI97" s="66"/>
      <c r="NUK97" s="66"/>
      <c r="NUL97" s="66"/>
      <c r="NUM97" s="66"/>
      <c r="NUN97" s="66"/>
      <c r="NUO97" s="66"/>
      <c r="NUP97" s="66"/>
      <c r="NUQ97" s="66"/>
      <c r="NUR97" s="66"/>
      <c r="NUS97" s="66"/>
      <c r="NUT97" s="66"/>
      <c r="NUU97" s="66"/>
      <c r="NUV97" s="66"/>
      <c r="NUW97" s="66"/>
      <c r="NUZ97" s="66"/>
      <c r="NVC97" s="66"/>
      <c r="NVF97" s="66"/>
      <c r="NVI97" s="66"/>
      <c r="NVL97" s="66"/>
      <c r="NVO97" s="66"/>
      <c r="NVX97" s="66"/>
      <c r="NWA97" s="66"/>
      <c r="NWD97" s="66"/>
      <c r="NWG97" s="66"/>
      <c r="NWP97" s="66"/>
      <c r="NWV97" s="66"/>
      <c r="NWY97" s="66"/>
      <c r="NXB97" s="66"/>
      <c r="NXE97" s="66"/>
      <c r="NXK97" s="66"/>
      <c r="NXT97" s="66"/>
      <c r="NXV97" s="66"/>
      <c r="NXW97" s="66"/>
      <c r="NXY97" s="66"/>
      <c r="NYB97" s="66"/>
      <c r="NYE97" s="66"/>
      <c r="NYH97" s="66"/>
      <c r="NYK97" s="66"/>
      <c r="NYN97" s="66"/>
      <c r="NYP97" s="66"/>
      <c r="NYR97" s="66"/>
      <c r="NYU97" s="66"/>
      <c r="NYX97" s="66"/>
      <c r="NZA97" s="66"/>
      <c r="NZD97" s="66"/>
      <c r="NZG97" s="66"/>
      <c r="NZJ97" s="66"/>
      <c r="NZM97" s="66"/>
      <c r="NZO97" s="66"/>
      <c r="NZR97" s="66"/>
      <c r="NZX97" s="66"/>
      <c r="OAD97" s="66"/>
      <c r="OAG97" s="66"/>
      <c r="OAI97" s="66"/>
      <c r="OAK97" s="66"/>
      <c r="OAL97" s="66"/>
      <c r="OAM97" s="66"/>
      <c r="OAN97" s="66"/>
      <c r="OAO97" s="66"/>
      <c r="OAP97" s="66"/>
      <c r="OBH97" s="66"/>
      <c r="OBI97" s="66"/>
      <c r="OBL97" s="66"/>
      <c r="OBO97" s="66"/>
      <c r="OBQ97" s="66"/>
      <c r="OBS97" s="66"/>
      <c r="OBV97" s="66"/>
      <c r="OBY97" s="66"/>
      <c r="OCB97" s="66"/>
      <c r="OCF97" s="66"/>
      <c r="OCI97" s="66"/>
      <c r="OCL97" s="66"/>
      <c r="OCT97" s="66"/>
      <c r="ODF97" s="66"/>
      <c r="ODG97" s="66"/>
      <c r="ODH97" s="66"/>
      <c r="ODI97" s="66"/>
      <c r="ODJ97" s="66"/>
      <c r="ODK97" s="66"/>
      <c r="ODL97" s="66"/>
      <c r="ODM97" s="66"/>
      <c r="ODN97" s="66"/>
      <c r="ODO97" s="66"/>
      <c r="ODP97" s="66"/>
      <c r="ODQ97" s="66"/>
      <c r="ODR97" s="66"/>
      <c r="ODS97" s="66"/>
      <c r="ODT97" s="66"/>
      <c r="ODU97" s="66"/>
      <c r="ODV97" s="66"/>
      <c r="ODW97" s="66"/>
      <c r="ODX97" s="66"/>
      <c r="ODY97" s="66"/>
      <c r="ODZ97" s="66"/>
      <c r="OEA97" s="66"/>
      <c r="OEB97" s="66"/>
      <c r="OEC97" s="66"/>
      <c r="OED97" s="66"/>
      <c r="OEE97" s="66"/>
      <c r="OEG97" s="66"/>
      <c r="OEH97" s="66"/>
      <c r="OEI97" s="66"/>
      <c r="OEJ97" s="66"/>
      <c r="OEK97" s="66"/>
      <c r="OEL97" s="66"/>
      <c r="OEM97" s="66"/>
      <c r="OEN97" s="66"/>
      <c r="OEO97" s="66"/>
      <c r="OEP97" s="66"/>
      <c r="OEQ97" s="66"/>
      <c r="OER97" s="66"/>
      <c r="OES97" s="66"/>
      <c r="OEV97" s="66"/>
      <c r="OEY97" s="66"/>
      <c r="OFB97" s="66"/>
      <c r="OFE97" s="66"/>
      <c r="OFH97" s="66"/>
      <c r="OFK97" s="66"/>
      <c r="OFT97" s="66"/>
      <c r="OFW97" s="66"/>
      <c r="OFZ97" s="66"/>
      <c r="OGC97" s="66"/>
      <c r="OGL97" s="66"/>
      <c r="OGR97" s="66"/>
      <c r="OGU97" s="66"/>
      <c r="OGX97" s="66"/>
      <c r="OHA97" s="66"/>
      <c r="OHG97" s="66"/>
      <c r="OHP97" s="66"/>
      <c r="OHR97" s="66"/>
      <c r="OHS97" s="66"/>
      <c r="OHU97" s="66"/>
      <c r="OHX97" s="66"/>
      <c r="OIA97" s="66"/>
      <c r="OID97" s="66"/>
      <c r="OIG97" s="66"/>
      <c r="OIJ97" s="66"/>
      <c r="OIL97" s="66"/>
      <c r="OIN97" s="66"/>
      <c r="OIQ97" s="66"/>
      <c r="OIT97" s="66"/>
      <c r="OIW97" s="66"/>
      <c r="OIZ97" s="66"/>
      <c r="OJC97" s="66"/>
      <c r="OJF97" s="66"/>
      <c r="OJI97" s="66"/>
      <c r="OJK97" s="66"/>
      <c r="OJN97" s="66"/>
      <c r="OJT97" s="66"/>
      <c r="OJZ97" s="66"/>
      <c r="OKC97" s="66"/>
      <c r="OKE97" s="66"/>
      <c r="OKG97" s="66"/>
      <c r="OKH97" s="66"/>
      <c r="OKI97" s="66"/>
      <c r="OKJ97" s="66"/>
      <c r="OKK97" s="66"/>
      <c r="OKL97" s="66"/>
      <c r="OLD97" s="66"/>
      <c r="OLE97" s="66"/>
      <c r="OLH97" s="66"/>
      <c r="OLK97" s="66"/>
      <c r="OLM97" s="66"/>
      <c r="OLO97" s="66"/>
      <c r="OLR97" s="66"/>
      <c r="OLU97" s="66"/>
      <c r="OLX97" s="66"/>
      <c r="OMB97" s="66"/>
      <c r="OME97" s="66"/>
      <c r="OMH97" s="66"/>
      <c r="OMP97" s="66"/>
      <c r="ONB97" s="66"/>
      <c r="ONC97" s="66"/>
      <c r="OND97" s="66"/>
      <c r="ONE97" s="66"/>
      <c r="ONF97" s="66"/>
      <c r="ONG97" s="66"/>
      <c r="ONH97" s="66"/>
      <c r="ONI97" s="66"/>
      <c r="ONJ97" s="66"/>
      <c r="ONK97" s="66"/>
      <c r="ONL97" s="66"/>
      <c r="ONM97" s="66"/>
      <c r="ONN97" s="66"/>
      <c r="ONO97" s="66"/>
      <c r="ONP97" s="66"/>
      <c r="ONQ97" s="66"/>
      <c r="ONR97" s="66"/>
      <c r="ONS97" s="66"/>
      <c r="ONT97" s="66"/>
      <c r="ONU97" s="66"/>
      <c r="ONV97" s="66"/>
      <c r="ONW97" s="66"/>
      <c r="ONX97" s="66"/>
      <c r="ONY97" s="66"/>
      <c r="ONZ97" s="66"/>
      <c r="OOA97" s="66"/>
      <c r="OOC97" s="66"/>
      <c r="OOD97" s="66"/>
      <c r="OOE97" s="66"/>
      <c r="OOF97" s="66"/>
      <c r="OOG97" s="66"/>
      <c r="OOH97" s="66"/>
      <c r="OOI97" s="66"/>
      <c r="OOJ97" s="66"/>
      <c r="OOK97" s="66"/>
      <c r="OOL97" s="66"/>
      <c r="OOM97" s="66"/>
      <c r="OON97" s="66"/>
      <c r="OOO97" s="66"/>
      <c r="OOR97" s="66"/>
      <c r="OOU97" s="66"/>
      <c r="OOX97" s="66"/>
      <c r="OPA97" s="66"/>
      <c r="OPD97" s="66"/>
      <c r="OPG97" s="66"/>
      <c r="OPP97" s="66"/>
      <c r="OPS97" s="66"/>
      <c r="OPV97" s="66"/>
      <c r="OPY97" s="66"/>
      <c r="OQH97" s="66"/>
      <c r="OQN97" s="66"/>
      <c r="OQQ97" s="66"/>
      <c r="OQT97" s="66"/>
      <c r="OQW97" s="66"/>
      <c r="ORC97" s="66"/>
      <c r="ORL97" s="66"/>
      <c r="ORN97" s="66"/>
      <c r="ORO97" s="66"/>
      <c r="ORQ97" s="66"/>
      <c r="ORT97" s="66"/>
      <c r="ORW97" s="66"/>
      <c r="ORZ97" s="66"/>
      <c r="OSC97" s="66"/>
      <c r="OSF97" s="66"/>
      <c r="OSH97" s="66"/>
      <c r="OSJ97" s="66"/>
      <c r="OSM97" s="66"/>
      <c r="OSP97" s="66"/>
      <c r="OSS97" s="66"/>
      <c r="OSV97" s="66"/>
      <c r="OSY97" s="66"/>
      <c r="OTB97" s="66"/>
      <c r="OTE97" s="66"/>
      <c r="OTG97" s="66"/>
      <c r="OTJ97" s="66"/>
      <c r="OTP97" s="66"/>
      <c r="OTV97" s="66"/>
      <c r="OTY97" s="66"/>
      <c r="OUA97" s="66"/>
      <c r="OUC97" s="66"/>
      <c r="OUD97" s="66"/>
      <c r="OUE97" s="66"/>
      <c r="OUF97" s="66"/>
      <c r="OUG97" s="66"/>
      <c r="OUH97" s="66"/>
      <c r="OUZ97" s="66"/>
      <c r="OVA97" s="66"/>
      <c r="OVD97" s="66"/>
      <c r="OVG97" s="66"/>
      <c r="OVI97" s="66"/>
      <c r="OVK97" s="66"/>
      <c r="OVN97" s="66"/>
      <c r="OVQ97" s="66"/>
      <c r="OVT97" s="66"/>
      <c r="OVX97" s="66"/>
      <c r="OWA97" s="66"/>
      <c r="OWD97" s="66"/>
      <c r="OWL97" s="66"/>
      <c r="OWX97" s="66"/>
      <c r="OWY97" s="66"/>
      <c r="OWZ97" s="66"/>
      <c r="OXA97" s="66"/>
      <c r="OXB97" s="66"/>
      <c r="OXC97" s="66"/>
      <c r="OXD97" s="66"/>
      <c r="OXE97" s="66"/>
      <c r="OXF97" s="66"/>
      <c r="OXG97" s="66"/>
      <c r="OXH97" s="66"/>
      <c r="OXI97" s="66"/>
      <c r="OXJ97" s="66"/>
      <c r="OXK97" s="66"/>
      <c r="OXL97" s="66"/>
      <c r="OXM97" s="66"/>
      <c r="OXN97" s="66"/>
      <c r="OXO97" s="66"/>
      <c r="OXP97" s="66"/>
      <c r="OXQ97" s="66"/>
      <c r="OXR97" s="66"/>
      <c r="OXS97" s="66"/>
      <c r="OXT97" s="66"/>
      <c r="OXU97" s="66"/>
      <c r="OXV97" s="66"/>
      <c r="OXW97" s="66"/>
      <c r="OXY97" s="66"/>
      <c r="OXZ97" s="66"/>
      <c r="OYA97" s="66"/>
      <c r="OYB97" s="66"/>
      <c r="OYC97" s="66"/>
      <c r="OYD97" s="66"/>
      <c r="OYE97" s="66"/>
      <c r="OYF97" s="66"/>
      <c r="OYG97" s="66"/>
      <c r="OYH97" s="66"/>
      <c r="OYI97" s="66"/>
      <c r="OYJ97" s="66"/>
      <c r="OYK97" s="66"/>
      <c r="OYN97" s="66"/>
      <c r="OYQ97" s="66"/>
      <c r="OYT97" s="66"/>
      <c r="OYW97" s="66"/>
      <c r="OYZ97" s="66"/>
      <c r="OZC97" s="66"/>
      <c r="OZL97" s="66"/>
      <c r="OZO97" s="66"/>
      <c r="OZR97" s="66"/>
      <c r="OZU97" s="66"/>
      <c r="PAD97" s="66"/>
      <c r="PAJ97" s="66"/>
      <c r="PAM97" s="66"/>
      <c r="PAP97" s="66"/>
      <c r="PAS97" s="66"/>
      <c r="PAY97" s="66"/>
      <c r="PBH97" s="66"/>
      <c r="PBJ97" s="66"/>
      <c r="PBK97" s="66"/>
      <c r="PBM97" s="66"/>
      <c r="PBP97" s="66"/>
      <c r="PBS97" s="66"/>
      <c r="PBV97" s="66"/>
      <c r="PBY97" s="66"/>
      <c r="PCB97" s="66"/>
      <c r="PCD97" s="66"/>
      <c r="PCF97" s="66"/>
      <c r="PCI97" s="66"/>
      <c r="PCL97" s="66"/>
      <c r="PCO97" s="66"/>
      <c r="PCR97" s="66"/>
      <c r="PCU97" s="66"/>
      <c r="PCX97" s="66"/>
      <c r="PDA97" s="66"/>
      <c r="PDC97" s="66"/>
      <c r="PDF97" s="66"/>
      <c r="PDL97" s="66"/>
      <c r="PDR97" s="66"/>
      <c r="PDU97" s="66"/>
      <c r="PDW97" s="66"/>
      <c r="PDY97" s="66"/>
      <c r="PDZ97" s="66"/>
      <c r="PEA97" s="66"/>
      <c r="PEB97" s="66"/>
      <c r="PEC97" s="66"/>
      <c r="PED97" s="66"/>
      <c r="PEV97" s="66"/>
      <c r="PEW97" s="66"/>
      <c r="PEZ97" s="66"/>
      <c r="PFC97" s="66"/>
      <c r="PFE97" s="66"/>
      <c r="PFG97" s="66"/>
      <c r="PFJ97" s="66"/>
      <c r="PFM97" s="66"/>
      <c r="PFP97" s="66"/>
      <c r="PFT97" s="66"/>
      <c r="PFW97" s="66"/>
      <c r="PFZ97" s="66"/>
      <c r="PGH97" s="66"/>
      <c r="PGT97" s="66"/>
      <c r="PGU97" s="66"/>
      <c r="PGV97" s="66"/>
      <c r="PGW97" s="66"/>
      <c r="PGX97" s="66"/>
      <c r="PGY97" s="66"/>
      <c r="PGZ97" s="66"/>
      <c r="PHA97" s="66"/>
      <c r="PHB97" s="66"/>
      <c r="PHC97" s="66"/>
      <c r="PHD97" s="66"/>
      <c r="PHE97" s="66"/>
      <c r="PHF97" s="66"/>
      <c r="PHG97" s="66"/>
      <c r="PHH97" s="66"/>
      <c r="PHI97" s="66"/>
      <c r="PHJ97" s="66"/>
      <c r="PHK97" s="66"/>
      <c r="PHL97" s="66"/>
      <c r="PHM97" s="66"/>
      <c r="PHN97" s="66"/>
      <c r="PHO97" s="66"/>
      <c r="PHP97" s="66"/>
      <c r="PHQ97" s="66"/>
      <c r="PHR97" s="66"/>
      <c r="PHS97" s="66"/>
      <c r="PHU97" s="66"/>
      <c r="PHV97" s="66"/>
      <c r="PHW97" s="66"/>
      <c r="PHX97" s="66"/>
      <c r="PHY97" s="66"/>
      <c r="PHZ97" s="66"/>
      <c r="PIA97" s="66"/>
      <c r="PIB97" s="66"/>
      <c r="PIC97" s="66"/>
      <c r="PID97" s="66"/>
      <c r="PIE97" s="66"/>
      <c r="PIF97" s="66"/>
      <c r="PIG97" s="66"/>
      <c r="PIJ97" s="66"/>
      <c r="PIM97" s="66"/>
      <c r="PIP97" s="66"/>
      <c r="PIS97" s="66"/>
      <c r="PIV97" s="66"/>
      <c r="PIY97" s="66"/>
      <c r="PJH97" s="66"/>
      <c r="PJK97" s="66"/>
      <c r="PJN97" s="66"/>
      <c r="PJQ97" s="66"/>
      <c r="PJZ97" s="66"/>
      <c r="PKF97" s="66"/>
      <c r="PKI97" s="66"/>
      <c r="PKL97" s="66"/>
      <c r="PKO97" s="66"/>
      <c r="PKU97" s="66"/>
      <c r="PLD97" s="66"/>
      <c r="PLF97" s="66"/>
      <c r="PLG97" s="66"/>
      <c r="PLI97" s="66"/>
      <c r="PLL97" s="66"/>
      <c r="PLO97" s="66"/>
      <c r="PLR97" s="66"/>
      <c r="PLU97" s="66"/>
      <c r="PLX97" s="66"/>
      <c r="PLZ97" s="66"/>
      <c r="PMB97" s="66"/>
      <c r="PME97" s="66"/>
      <c r="PMH97" s="66"/>
      <c r="PMK97" s="66"/>
      <c r="PMN97" s="66"/>
      <c r="PMQ97" s="66"/>
      <c r="PMT97" s="66"/>
      <c r="PMW97" s="66"/>
      <c r="PMY97" s="66"/>
      <c r="PNB97" s="66"/>
      <c r="PNH97" s="66"/>
      <c r="PNN97" s="66"/>
      <c r="PNQ97" s="66"/>
      <c r="PNS97" s="66"/>
      <c r="PNU97" s="66"/>
      <c r="PNV97" s="66"/>
      <c r="PNW97" s="66"/>
      <c r="PNX97" s="66"/>
      <c r="PNY97" s="66"/>
      <c r="PNZ97" s="66"/>
      <c r="POR97" s="66"/>
      <c r="POS97" s="66"/>
      <c r="POV97" s="66"/>
      <c r="POY97" s="66"/>
      <c r="PPA97" s="66"/>
      <c r="PPC97" s="66"/>
      <c r="PPF97" s="66"/>
      <c r="PPI97" s="66"/>
      <c r="PPL97" s="66"/>
      <c r="PPP97" s="66"/>
      <c r="PPS97" s="66"/>
      <c r="PPV97" s="66"/>
      <c r="PQD97" s="66"/>
      <c r="PQP97" s="66"/>
      <c r="PQQ97" s="66"/>
      <c r="PQR97" s="66"/>
      <c r="PQS97" s="66"/>
      <c r="PQT97" s="66"/>
      <c r="PQU97" s="66"/>
      <c r="PQV97" s="66"/>
      <c r="PQW97" s="66"/>
      <c r="PQX97" s="66"/>
      <c r="PQY97" s="66"/>
      <c r="PQZ97" s="66"/>
      <c r="PRA97" s="66"/>
      <c r="PRB97" s="66"/>
      <c r="PRC97" s="66"/>
      <c r="PRD97" s="66"/>
      <c r="PRE97" s="66"/>
      <c r="PRF97" s="66"/>
      <c r="PRG97" s="66"/>
      <c r="PRH97" s="66"/>
      <c r="PRI97" s="66"/>
      <c r="PRJ97" s="66"/>
      <c r="PRK97" s="66"/>
      <c r="PRL97" s="66"/>
      <c r="PRM97" s="66"/>
      <c r="PRN97" s="66"/>
      <c r="PRO97" s="66"/>
      <c r="PRQ97" s="66"/>
      <c r="PRR97" s="66"/>
      <c r="PRS97" s="66"/>
      <c r="PRT97" s="66"/>
      <c r="PRU97" s="66"/>
      <c r="PRV97" s="66"/>
      <c r="PRW97" s="66"/>
      <c r="PRX97" s="66"/>
      <c r="PRY97" s="66"/>
      <c r="PRZ97" s="66"/>
      <c r="PSA97" s="66"/>
      <c r="PSB97" s="66"/>
      <c r="PSC97" s="66"/>
      <c r="PSF97" s="66"/>
      <c r="PSI97" s="66"/>
      <c r="PSL97" s="66"/>
      <c r="PSO97" s="66"/>
      <c r="PSR97" s="66"/>
      <c r="PSU97" s="66"/>
      <c r="PTD97" s="66"/>
      <c r="PTG97" s="66"/>
      <c r="PTJ97" s="66"/>
      <c r="PTM97" s="66"/>
      <c r="PTV97" s="66"/>
      <c r="PUB97" s="66"/>
      <c r="PUE97" s="66"/>
      <c r="PUH97" s="66"/>
      <c r="PUK97" s="66"/>
      <c r="PUQ97" s="66"/>
      <c r="PUZ97" s="66"/>
      <c r="PVB97" s="66"/>
      <c r="PVC97" s="66"/>
      <c r="PVE97" s="66"/>
      <c r="PVH97" s="66"/>
      <c r="PVK97" s="66"/>
      <c r="PVN97" s="66"/>
      <c r="PVQ97" s="66"/>
      <c r="PVT97" s="66"/>
      <c r="PVV97" s="66"/>
      <c r="PVX97" s="66"/>
      <c r="PWA97" s="66"/>
      <c r="PWD97" s="66"/>
      <c r="PWG97" s="66"/>
      <c r="PWJ97" s="66"/>
      <c r="PWM97" s="66"/>
      <c r="PWP97" s="66"/>
      <c r="PWS97" s="66"/>
      <c r="PWU97" s="66"/>
      <c r="PWX97" s="66"/>
      <c r="PXD97" s="66"/>
      <c r="PXJ97" s="66"/>
      <c r="PXM97" s="66"/>
      <c r="PXO97" s="66"/>
      <c r="PXQ97" s="66"/>
      <c r="PXR97" s="66"/>
      <c r="PXS97" s="66"/>
      <c r="PXT97" s="66"/>
      <c r="PXU97" s="66"/>
      <c r="PXV97" s="66"/>
      <c r="PYN97" s="66"/>
      <c r="PYO97" s="66"/>
      <c r="PYR97" s="66"/>
      <c r="PYU97" s="66"/>
      <c r="PYW97" s="66"/>
      <c r="PYY97" s="66"/>
      <c r="PZB97" s="66"/>
      <c r="PZE97" s="66"/>
      <c r="PZH97" s="66"/>
      <c r="PZL97" s="66"/>
      <c r="PZO97" s="66"/>
      <c r="PZR97" s="66"/>
      <c r="PZZ97" s="66"/>
      <c r="QAL97" s="66"/>
      <c r="QAM97" s="66"/>
      <c r="QAN97" s="66"/>
      <c r="QAO97" s="66"/>
      <c r="QAP97" s="66"/>
      <c r="QAQ97" s="66"/>
      <c r="QAR97" s="66"/>
      <c r="QAS97" s="66"/>
      <c r="QAT97" s="66"/>
      <c r="QAU97" s="66"/>
      <c r="QAV97" s="66"/>
      <c r="QAW97" s="66"/>
      <c r="QAX97" s="66"/>
      <c r="QAY97" s="66"/>
      <c r="QAZ97" s="66"/>
      <c r="QBA97" s="66"/>
      <c r="QBB97" s="66"/>
      <c r="QBC97" s="66"/>
      <c r="QBD97" s="66"/>
      <c r="QBE97" s="66"/>
      <c r="QBF97" s="66"/>
      <c r="QBG97" s="66"/>
      <c r="QBH97" s="66"/>
      <c r="QBI97" s="66"/>
      <c r="QBJ97" s="66"/>
      <c r="QBK97" s="66"/>
      <c r="QBM97" s="66"/>
      <c r="QBN97" s="66"/>
      <c r="QBO97" s="66"/>
      <c r="QBP97" s="66"/>
      <c r="QBQ97" s="66"/>
      <c r="QBR97" s="66"/>
      <c r="QBS97" s="66"/>
      <c r="QBT97" s="66"/>
      <c r="QBU97" s="66"/>
      <c r="QBV97" s="66"/>
      <c r="QBW97" s="66"/>
      <c r="QBX97" s="66"/>
      <c r="QBY97" s="66"/>
      <c r="QCB97" s="66"/>
      <c r="QCE97" s="66"/>
      <c r="QCH97" s="66"/>
      <c r="QCK97" s="66"/>
      <c r="QCN97" s="66"/>
      <c r="QCQ97" s="66"/>
      <c r="QCZ97" s="66"/>
      <c r="QDC97" s="66"/>
      <c r="QDF97" s="66"/>
      <c r="QDI97" s="66"/>
      <c r="QDR97" s="66"/>
      <c r="QDX97" s="66"/>
      <c r="QEA97" s="66"/>
      <c r="QED97" s="66"/>
      <c r="QEG97" s="66"/>
      <c r="QEM97" s="66"/>
      <c r="QEV97" s="66"/>
      <c r="QEX97" s="66"/>
      <c r="QEY97" s="66"/>
      <c r="QFA97" s="66"/>
      <c r="QFD97" s="66"/>
      <c r="QFG97" s="66"/>
      <c r="QFJ97" s="66"/>
      <c r="QFM97" s="66"/>
      <c r="QFP97" s="66"/>
      <c r="QFR97" s="66"/>
      <c r="QFT97" s="66"/>
      <c r="QFW97" s="66"/>
      <c r="QFZ97" s="66"/>
      <c r="QGC97" s="66"/>
      <c r="QGF97" s="66"/>
      <c r="QGI97" s="66"/>
      <c r="QGL97" s="66"/>
      <c r="QGO97" s="66"/>
      <c r="QGQ97" s="66"/>
      <c r="QGT97" s="66"/>
      <c r="QGZ97" s="66"/>
      <c r="QHF97" s="66"/>
      <c r="QHI97" s="66"/>
      <c r="QHK97" s="66"/>
      <c r="QHM97" s="66"/>
      <c r="QHN97" s="66"/>
      <c r="QHO97" s="66"/>
      <c r="QHP97" s="66"/>
      <c r="QHQ97" s="66"/>
      <c r="QHR97" s="66"/>
      <c r="QIJ97" s="66"/>
      <c r="QIK97" s="66"/>
      <c r="QIN97" s="66"/>
      <c r="QIQ97" s="66"/>
      <c r="QIS97" s="66"/>
      <c r="QIU97" s="66"/>
      <c r="QIX97" s="66"/>
      <c r="QJA97" s="66"/>
      <c r="QJD97" s="66"/>
      <c r="QJH97" s="66"/>
      <c r="QJK97" s="66"/>
      <c r="QJN97" s="66"/>
      <c r="QJV97" s="66"/>
      <c r="QKH97" s="66"/>
      <c r="QKI97" s="66"/>
      <c r="QKJ97" s="66"/>
      <c r="QKK97" s="66"/>
      <c r="QKL97" s="66"/>
      <c r="QKM97" s="66"/>
      <c r="QKN97" s="66"/>
      <c r="QKO97" s="66"/>
      <c r="QKP97" s="66"/>
      <c r="QKQ97" s="66"/>
      <c r="QKR97" s="66"/>
      <c r="QKS97" s="66"/>
      <c r="QKT97" s="66"/>
      <c r="QKU97" s="66"/>
      <c r="QKV97" s="66"/>
      <c r="QKW97" s="66"/>
      <c r="QKX97" s="66"/>
      <c r="QKY97" s="66"/>
      <c r="QKZ97" s="66"/>
      <c r="QLA97" s="66"/>
      <c r="QLB97" s="66"/>
      <c r="QLC97" s="66"/>
      <c r="QLD97" s="66"/>
      <c r="QLE97" s="66"/>
      <c r="QLF97" s="66"/>
      <c r="QLG97" s="66"/>
      <c r="QLI97" s="66"/>
      <c r="QLJ97" s="66"/>
      <c r="QLK97" s="66"/>
      <c r="QLL97" s="66"/>
      <c r="QLM97" s="66"/>
      <c r="QLN97" s="66"/>
      <c r="QLO97" s="66"/>
      <c r="QLP97" s="66"/>
      <c r="QLQ97" s="66"/>
      <c r="QLR97" s="66"/>
      <c r="QLS97" s="66"/>
      <c r="QLT97" s="66"/>
      <c r="QLU97" s="66"/>
      <c r="QLX97" s="66"/>
      <c r="QMA97" s="66"/>
      <c r="QMD97" s="66"/>
      <c r="QMG97" s="66"/>
      <c r="QMJ97" s="66"/>
      <c r="QMM97" s="66"/>
      <c r="QMV97" s="66"/>
      <c r="QMY97" s="66"/>
      <c r="QNB97" s="66"/>
      <c r="QNE97" s="66"/>
      <c r="QNN97" s="66"/>
      <c r="QNT97" s="66"/>
      <c r="QNW97" s="66"/>
      <c r="QNZ97" s="66"/>
      <c r="QOC97" s="66"/>
      <c r="QOI97" s="66"/>
      <c r="QOR97" s="66"/>
      <c r="QOT97" s="66"/>
      <c r="QOU97" s="66"/>
      <c r="QOW97" s="66"/>
      <c r="QOZ97" s="66"/>
      <c r="QPC97" s="66"/>
      <c r="QPF97" s="66"/>
      <c r="QPI97" s="66"/>
      <c r="QPL97" s="66"/>
      <c r="QPN97" s="66"/>
      <c r="QPP97" s="66"/>
      <c r="QPS97" s="66"/>
      <c r="QPV97" s="66"/>
      <c r="QPY97" s="66"/>
      <c r="QQB97" s="66"/>
      <c r="QQE97" s="66"/>
      <c r="QQH97" s="66"/>
      <c r="QQK97" s="66"/>
      <c r="QQM97" s="66"/>
      <c r="QQP97" s="66"/>
      <c r="QQV97" s="66"/>
      <c r="QRB97" s="66"/>
      <c r="QRE97" s="66"/>
      <c r="QRG97" s="66"/>
      <c r="QRI97" s="66"/>
      <c r="QRJ97" s="66"/>
      <c r="QRK97" s="66"/>
      <c r="QRL97" s="66"/>
      <c r="QRM97" s="66"/>
      <c r="QRN97" s="66"/>
      <c r="QSF97" s="66"/>
      <c r="QSG97" s="66"/>
      <c r="QSJ97" s="66"/>
      <c r="QSM97" s="66"/>
      <c r="QSO97" s="66"/>
      <c r="QSQ97" s="66"/>
      <c r="QST97" s="66"/>
      <c r="QSW97" s="66"/>
      <c r="QSZ97" s="66"/>
      <c r="QTD97" s="66"/>
      <c r="QTG97" s="66"/>
      <c r="QTJ97" s="66"/>
      <c r="QTR97" s="66"/>
      <c r="QUD97" s="66"/>
      <c r="QUE97" s="66"/>
      <c r="QUF97" s="66"/>
      <c r="QUG97" s="66"/>
      <c r="QUH97" s="66"/>
      <c r="QUI97" s="66"/>
      <c r="QUJ97" s="66"/>
      <c r="QUK97" s="66"/>
      <c r="QUL97" s="66"/>
      <c r="QUM97" s="66"/>
      <c r="QUN97" s="66"/>
      <c r="QUO97" s="66"/>
      <c r="QUP97" s="66"/>
      <c r="QUQ97" s="66"/>
      <c r="QUR97" s="66"/>
      <c r="QUS97" s="66"/>
      <c r="QUT97" s="66"/>
      <c r="QUU97" s="66"/>
      <c r="QUV97" s="66"/>
      <c r="QUW97" s="66"/>
      <c r="QUX97" s="66"/>
      <c r="QUY97" s="66"/>
      <c r="QUZ97" s="66"/>
      <c r="QVA97" s="66"/>
      <c r="QVB97" s="66"/>
      <c r="QVC97" s="66"/>
      <c r="QVE97" s="66"/>
      <c r="QVF97" s="66"/>
      <c r="QVG97" s="66"/>
      <c r="QVH97" s="66"/>
      <c r="QVI97" s="66"/>
      <c r="QVJ97" s="66"/>
      <c r="QVK97" s="66"/>
      <c r="QVL97" s="66"/>
      <c r="QVM97" s="66"/>
      <c r="QVN97" s="66"/>
      <c r="QVO97" s="66"/>
      <c r="QVP97" s="66"/>
      <c r="QVQ97" s="66"/>
      <c r="QVT97" s="66"/>
      <c r="QVW97" s="66"/>
      <c r="QVZ97" s="66"/>
      <c r="QWC97" s="66"/>
      <c r="QWF97" s="66"/>
      <c r="QWI97" s="66"/>
      <c r="QWR97" s="66"/>
      <c r="QWU97" s="66"/>
      <c r="QWX97" s="66"/>
      <c r="QXA97" s="66"/>
      <c r="QXJ97" s="66"/>
      <c r="QXP97" s="66"/>
      <c r="QXS97" s="66"/>
      <c r="QXV97" s="66"/>
      <c r="QXY97" s="66"/>
      <c r="QYE97" s="66"/>
      <c r="QYN97" s="66"/>
      <c r="QYP97" s="66"/>
      <c r="QYQ97" s="66"/>
      <c r="QYS97" s="66"/>
      <c r="QYV97" s="66"/>
      <c r="QYY97" s="66"/>
      <c r="QZB97" s="66"/>
      <c r="QZE97" s="66"/>
      <c r="QZH97" s="66"/>
      <c r="QZJ97" s="66"/>
      <c r="QZL97" s="66"/>
      <c r="QZO97" s="66"/>
      <c r="QZR97" s="66"/>
      <c r="QZU97" s="66"/>
      <c r="QZX97" s="66"/>
      <c r="RAA97" s="66"/>
      <c r="RAD97" s="66"/>
      <c r="RAG97" s="66"/>
      <c r="RAI97" s="66"/>
      <c r="RAL97" s="66"/>
      <c r="RAR97" s="66"/>
      <c r="RAX97" s="66"/>
      <c r="RBA97" s="66"/>
      <c r="RBC97" s="66"/>
      <c r="RBE97" s="66"/>
      <c r="RBF97" s="66"/>
      <c r="RBG97" s="66"/>
      <c r="RBH97" s="66"/>
      <c r="RBI97" s="66"/>
      <c r="RBJ97" s="66"/>
      <c r="RCB97" s="66"/>
      <c r="RCC97" s="66"/>
      <c r="RCF97" s="66"/>
      <c r="RCI97" s="66"/>
      <c r="RCK97" s="66"/>
      <c r="RCM97" s="66"/>
      <c r="RCP97" s="66"/>
      <c r="RCS97" s="66"/>
      <c r="RCV97" s="66"/>
      <c r="RCZ97" s="66"/>
      <c r="RDC97" s="66"/>
      <c r="RDF97" s="66"/>
      <c r="RDN97" s="66"/>
      <c r="RDZ97" s="66"/>
      <c r="REA97" s="66"/>
      <c r="REB97" s="66"/>
      <c r="REC97" s="66"/>
      <c r="RED97" s="66"/>
      <c r="REE97" s="66"/>
      <c r="REF97" s="66"/>
      <c r="REG97" s="66"/>
      <c r="REH97" s="66"/>
      <c r="REI97" s="66"/>
      <c r="REJ97" s="66"/>
      <c r="REK97" s="66"/>
      <c r="REL97" s="66"/>
      <c r="REM97" s="66"/>
      <c r="REN97" s="66"/>
      <c r="REO97" s="66"/>
      <c r="REP97" s="66"/>
      <c r="REQ97" s="66"/>
      <c r="RER97" s="66"/>
      <c r="RES97" s="66"/>
      <c r="RET97" s="66"/>
      <c r="REU97" s="66"/>
      <c r="REV97" s="66"/>
      <c r="REW97" s="66"/>
      <c r="REX97" s="66"/>
      <c r="REY97" s="66"/>
      <c r="RFA97" s="66"/>
      <c r="RFB97" s="66"/>
      <c r="RFC97" s="66"/>
      <c r="RFD97" s="66"/>
      <c r="RFE97" s="66"/>
      <c r="RFF97" s="66"/>
      <c r="RFG97" s="66"/>
      <c r="RFH97" s="66"/>
      <c r="RFI97" s="66"/>
      <c r="RFJ97" s="66"/>
      <c r="RFK97" s="66"/>
      <c r="RFL97" s="66"/>
      <c r="RFM97" s="66"/>
      <c r="RFP97" s="66"/>
      <c r="RFS97" s="66"/>
      <c r="RFV97" s="66"/>
      <c r="RFY97" s="66"/>
      <c r="RGB97" s="66"/>
      <c r="RGE97" s="66"/>
      <c r="RGN97" s="66"/>
      <c r="RGQ97" s="66"/>
      <c r="RGT97" s="66"/>
      <c r="RGW97" s="66"/>
      <c r="RHF97" s="66"/>
      <c r="RHL97" s="66"/>
      <c r="RHO97" s="66"/>
      <c r="RHR97" s="66"/>
      <c r="RHU97" s="66"/>
      <c r="RIA97" s="66"/>
      <c r="RIJ97" s="66"/>
      <c r="RIL97" s="66"/>
      <c r="RIM97" s="66"/>
      <c r="RIO97" s="66"/>
      <c r="RIR97" s="66"/>
      <c r="RIU97" s="66"/>
      <c r="RIX97" s="66"/>
      <c r="RJA97" s="66"/>
      <c r="RJD97" s="66"/>
      <c r="RJF97" s="66"/>
      <c r="RJH97" s="66"/>
      <c r="RJK97" s="66"/>
      <c r="RJN97" s="66"/>
      <c r="RJQ97" s="66"/>
      <c r="RJT97" s="66"/>
      <c r="RJW97" s="66"/>
      <c r="RJZ97" s="66"/>
      <c r="RKC97" s="66"/>
      <c r="RKE97" s="66"/>
      <c r="RKH97" s="66"/>
      <c r="RKN97" s="66"/>
      <c r="RKT97" s="66"/>
      <c r="RKW97" s="66"/>
      <c r="RKY97" s="66"/>
      <c r="RLA97" s="66"/>
      <c r="RLB97" s="66"/>
      <c r="RLC97" s="66"/>
      <c r="RLD97" s="66"/>
      <c r="RLE97" s="66"/>
      <c r="RLF97" s="66"/>
      <c r="RLX97" s="66"/>
      <c r="RLY97" s="66"/>
      <c r="RMB97" s="66"/>
      <c r="RME97" s="66"/>
      <c r="RMG97" s="66"/>
      <c r="RMI97" s="66"/>
      <c r="RML97" s="66"/>
      <c r="RMO97" s="66"/>
      <c r="RMR97" s="66"/>
      <c r="RMV97" s="66"/>
      <c r="RMY97" s="66"/>
      <c r="RNB97" s="66"/>
      <c r="RNJ97" s="66"/>
      <c r="RNV97" s="66"/>
      <c r="RNW97" s="66"/>
      <c r="RNX97" s="66"/>
      <c r="RNY97" s="66"/>
      <c r="RNZ97" s="66"/>
      <c r="ROA97" s="66"/>
      <c r="ROB97" s="66"/>
      <c r="ROC97" s="66"/>
      <c r="ROD97" s="66"/>
      <c r="ROE97" s="66"/>
      <c r="ROF97" s="66"/>
      <c r="ROG97" s="66"/>
      <c r="ROH97" s="66"/>
      <c r="ROI97" s="66"/>
      <c r="ROJ97" s="66"/>
      <c r="ROK97" s="66"/>
      <c r="ROL97" s="66"/>
      <c r="ROM97" s="66"/>
      <c r="RON97" s="66"/>
      <c r="ROO97" s="66"/>
      <c r="ROP97" s="66"/>
      <c r="ROQ97" s="66"/>
      <c r="ROR97" s="66"/>
      <c r="ROS97" s="66"/>
      <c r="ROT97" s="66"/>
      <c r="ROU97" s="66"/>
      <c r="ROW97" s="66"/>
      <c r="ROX97" s="66"/>
      <c r="ROY97" s="66"/>
      <c r="ROZ97" s="66"/>
      <c r="RPA97" s="66"/>
      <c r="RPB97" s="66"/>
      <c r="RPC97" s="66"/>
      <c r="RPD97" s="66"/>
      <c r="RPE97" s="66"/>
      <c r="RPF97" s="66"/>
      <c r="RPG97" s="66"/>
      <c r="RPH97" s="66"/>
      <c r="RPI97" s="66"/>
      <c r="RPL97" s="66"/>
      <c r="RPO97" s="66"/>
      <c r="RPR97" s="66"/>
      <c r="RPU97" s="66"/>
      <c r="RPX97" s="66"/>
      <c r="RQA97" s="66"/>
      <c r="RQJ97" s="66"/>
      <c r="RQM97" s="66"/>
      <c r="RQP97" s="66"/>
      <c r="RQS97" s="66"/>
      <c r="RRB97" s="66"/>
      <c r="RRH97" s="66"/>
      <c r="RRK97" s="66"/>
      <c r="RRN97" s="66"/>
      <c r="RRQ97" s="66"/>
      <c r="RRW97" s="66"/>
      <c r="RSF97" s="66"/>
      <c r="RSH97" s="66"/>
      <c r="RSI97" s="66"/>
      <c r="RSK97" s="66"/>
      <c r="RSN97" s="66"/>
      <c r="RSQ97" s="66"/>
      <c r="RST97" s="66"/>
      <c r="RSW97" s="66"/>
      <c r="RSZ97" s="66"/>
      <c r="RTB97" s="66"/>
      <c r="RTD97" s="66"/>
      <c r="RTG97" s="66"/>
      <c r="RTJ97" s="66"/>
      <c r="RTM97" s="66"/>
      <c r="RTP97" s="66"/>
      <c r="RTS97" s="66"/>
      <c r="RTV97" s="66"/>
      <c r="RTY97" s="66"/>
      <c r="RUA97" s="66"/>
      <c r="RUD97" s="66"/>
      <c r="RUJ97" s="66"/>
      <c r="RUP97" s="66"/>
      <c r="RUS97" s="66"/>
      <c r="RUU97" s="66"/>
      <c r="RUW97" s="66"/>
      <c r="RUX97" s="66"/>
      <c r="RUY97" s="66"/>
      <c r="RUZ97" s="66"/>
      <c r="RVA97" s="66"/>
      <c r="RVB97" s="66"/>
      <c r="RVT97" s="66"/>
      <c r="RVU97" s="66"/>
      <c r="RVX97" s="66"/>
      <c r="RWA97" s="66"/>
      <c r="RWC97" s="66"/>
      <c r="RWE97" s="66"/>
      <c r="RWH97" s="66"/>
      <c r="RWK97" s="66"/>
      <c r="RWN97" s="66"/>
      <c r="RWR97" s="66"/>
      <c r="RWU97" s="66"/>
      <c r="RWX97" s="66"/>
      <c r="RXF97" s="66"/>
      <c r="RXR97" s="66"/>
      <c r="RXS97" s="66"/>
      <c r="RXT97" s="66"/>
      <c r="RXU97" s="66"/>
      <c r="RXV97" s="66"/>
      <c r="RXW97" s="66"/>
      <c r="RXX97" s="66"/>
      <c r="RXY97" s="66"/>
      <c r="RXZ97" s="66"/>
      <c r="RYA97" s="66"/>
      <c r="RYB97" s="66"/>
      <c r="RYC97" s="66"/>
      <c r="RYD97" s="66"/>
      <c r="RYE97" s="66"/>
      <c r="RYF97" s="66"/>
      <c r="RYG97" s="66"/>
      <c r="RYH97" s="66"/>
      <c r="RYI97" s="66"/>
      <c r="RYJ97" s="66"/>
      <c r="RYK97" s="66"/>
      <c r="RYL97" s="66"/>
      <c r="RYM97" s="66"/>
      <c r="RYN97" s="66"/>
      <c r="RYO97" s="66"/>
      <c r="RYP97" s="66"/>
      <c r="RYQ97" s="66"/>
      <c r="RYS97" s="66"/>
      <c r="RYT97" s="66"/>
      <c r="RYU97" s="66"/>
      <c r="RYV97" s="66"/>
      <c r="RYW97" s="66"/>
      <c r="RYX97" s="66"/>
      <c r="RYY97" s="66"/>
      <c r="RYZ97" s="66"/>
      <c r="RZA97" s="66"/>
      <c r="RZB97" s="66"/>
      <c r="RZC97" s="66"/>
      <c r="RZD97" s="66"/>
      <c r="RZE97" s="66"/>
      <c r="RZH97" s="66"/>
      <c r="RZK97" s="66"/>
      <c r="RZN97" s="66"/>
      <c r="RZQ97" s="66"/>
      <c r="RZT97" s="66"/>
      <c r="RZW97" s="66"/>
      <c r="SAF97" s="66"/>
      <c r="SAI97" s="66"/>
      <c r="SAL97" s="66"/>
      <c r="SAO97" s="66"/>
      <c r="SAX97" s="66"/>
      <c r="SBD97" s="66"/>
      <c r="SBG97" s="66"/>
      <c r="SBJ97" s="66"/>
      <c r="SBM97" s="66"/>
      <c r="SBS97" s="66"/>
      <c r="SCB97" s="66"/>
      <c r="SCD97" s="66"/>
      <c r="SCE97" s="66"/>
      <c r="SCG97" s="66"/>
      <c r="SCJ97" s="66"/>
      <c r="SCM97" s="66"/>
      <c r="SCP97" s="66"/>
      <c r="SCS97" s="66"/>
      <c r="SCV97" s="66"/>
      <c r="SCX97" s="66"/>
      <c r="SCZ97" s="66"/>
      <c r="SDC97" s="66"/>
      <c r="SDF97" s="66"/>
      <c r="SDI97" s="66"/>
      <c r="SDL97" s="66"/>
      <c r="SDO97" s="66"/>
      <c r="SDR97" s="66"/>
      <c r="SDU97" s="66"/>
      <c r="SDW97" s="66"/>
      <c r="SDZ97" s="66"/>
      <c r="SEF97" s="66"/>
      <c r="SEL97" s="66"/>
      <c r="SEO97" s="66"/>
      <c r="SEQ97" s="66"/>
      <c r="SES97" s="66"/>
      <c r="SET97" s="66"/>
      <c r="SEU97" s="66"/>
      <c r="SEV97" s="66"/>
      <c r="SEW97" s="66"/>
      <c r="SEX97" s="66"/>
      <c r="SFP97" s="66"/>
      <c r="SFQ97" s="66"/>
      <c r="SFT97" s="66"/>
      <c r="SFW97" s="66"/>
      <c r="SFY97" s="66"/>
      <c r="SGA97" s="66"/>
      <c r="SGD97" s="66"/>
      <c r="SGG97" s="66"/>
      <c r="SGJ97" s="66"/>
      <c r="SGN97" s="66"/>
      <c r="SGQ97" s="66"/>
      <c r="SGT97" s="66"/>
      <c r="SHB97" s="66"/>
      <c r="SHN97" s="66"/>
      <c r="SHO97" s="66"/>
      <c r="SHP97" s="66"/>
      <c r="SHQ97" s="66"/>
      <c r="SHR97" s="66"/>
      <c r="SHS97" s="66"/>
      <c r="SHT97" s="66"/>
      <c r="SHU97" s="66"/>
      <c r="SHV97" s="66"/>
      <c r="SHW97" s="66"/>
      <c r="SHX97" s="66"/>
      <c r="SHY97" s="66"/>
      <c r="SHZ97" s="66"/>
      <c r="SIA97" s="66"/>
      <c r="SIB97" s="66"/>
      <c r="SIC97" s="66"/>
      <c r="SID97" s="66"/>
      <c r="SIE97" s="66"/>
      <c r="SIF97" s="66"/>
      <c r="SIG97" s="66"/>
      <c r="SIH97" s="66"/>
      <c r="SII97" s="66"/>
      <c r="SIJ97" s="66"/>
      <c r="SIK97" s="66"/>
      <c r="SIL97" s="66"/>
      <c r="SIM97" s="66"/>
      <c r="SIO97" s="66"/>
      <c r="SIP97" s="66"/>
      <c r="SIQ97" s="66"/>
      <c r="SIR97" s="66"/>
      <c r="SIS97" s="66"/>
      <c r="SIT97" s="66"/>
      <c r="SIU97" s="66"/>
      <c r="SIV97" s="66"/>
      <c r="SIW97" s="66"/>
      <c r="SIX97" s="66"/>
      <c r="SIY97" s="66"/>
      <c r="SIZ97" s="66"/>
      <c r="SJA97" s="66"/>
      <c r="SJD97" s="66"/>
      <c r="SJG97" s="66"/>
      <c r="SJJ97" s="66"/>
      <c r="SJM97" s="66"/>
      <c r="SJP97" s="66"/>
      <c r="SJS97" s="66"/>
      <c r="SKB97" s="66"/>
      <c r="SKE97" s="66"/>
      <c r="SKH97" s="66"/>
      <c r="SKK97" s="66"/>
      <c r="SKT97" s="66"/>
      <c r="SKZ97" s="66"/>
      <c r="SLC97" s="66"/>
      <c r="SLF97" s="66"/>
      <c r="SLI97" s="66"/>
      <c r="SLO97" s="66"/>
      <c r="SLX97" s="66"/>
      <c r="SLZ97" s="66"/>
      <c r="SMA97" s="66"/>
      <c r="SMC97" s="66"/>
      <c r="SMF97" s="66"/>
      <c r="SMI97" s="66"/>
      <c r="SML97" s="66"/>
      <c r="SMO97" s="66"/>
      <c r="SMR97" s="66"/>
      <c r="SMT97" s="66"/>
      <c r="SMV97" s="66"/>
      <c r="SMY97" s="66"/>
      <c r="SNB97" s="66"/>
      <c r="SNE97" s="66"/>
      <c r="SNH97" s="66"/>
      <c r="SNK97" s="66"/>
      <c r="SNN97" s="66"/>
      <c r="SNQ97" s="66"/>
      <c r="SNS97" s="66"/>
      <c r="SNV97" s="66"/>
      <c r="SOB97" s="66"/>
      <c r="SOH97" s="66"/>
      <c r="SOK97" s="66"/>
      <c r="SOM97" s="66"/>
      <c r="SOO97" s="66"/>
      <c r="SOP97" s="66"/>
      <c r="SOQ97" s="66"/>
      <c r="SOR97" s="66"/>
      <c r="SOS97" s="66"/>
      <c r="SOT97" s="66"/>
      <c r="SPL97" s="66"/>
      <c r="SPM97" s="66"/>
      <c r="SPP97" s="66"/>
      <c r="SPS97" s="66"/>
      <c r="SPU97" s="66"/>
      <c r="SPW97" s="66"/>
      <c r="SPZ97" s="66"/>
      <c r="SQC97" s="66"/>
      <c r="SQF97" s="66"/>
      <c r="SQJ97" s="66"/>
      <c r="SQM97" s="66"/>
      <c r="SQP97" s="66"/>
      <c r="SQX97" s="66"/>
      <c r="SRJ97" s="66"/>
      <c r="SRK97" s="66"/>
      <c r="SRL97" s="66"/>
      <c r="SRM97" s="66"/>
      <c r="SRN97" s="66"/>
      <c r="SRO97" s="66"/>
      <c r="SRP97" s="66"/>
      <c r="SRQ97" s="66"/>
      <c r="SRR97" s="66"/>
      <c r="SRS97" s="66"/>
      <c r="SRT97" s="66"/>
      <c r="SRU97" s="66"/>
      <c r="SRV97" s="66"/>
      <c r="SRW97" s="66"/>
      <c r="SRX97" s="66"/>
      <c r="SRY97" s="66"/>
      <c r="SRZ97" s="66"/>
      <c r="SSA97" s="66"/>
      <c r="SSB97" s="66"/>
      <c r="SSC97" s="66"/>
      <c r="SSD97" s="66"/>
      <c r="SSE97" s="66"/>
      <c r="SSF97" s="66"/>
      <c r="SSG97" s="66"/>
      <c r="SSH97" s="66"/>
      <c r="SSI97" s="66"/>
      <c r="SSK97" s="66"/>
      <c r="SSL97" s="66"/>
      <c r="SSM97" s="66"/>
      <c r="SSN97" s="66"/>
      <c r="SSO97" s="66"/>
      <c r="SSP97" s="66"/>
      <c r="SSQ97" s="66"/>
      <c r="SSR97" s="66"/>
      <c r="SSS97" s="66"/>
      <c r="SST97" s="66"/>
      <c r="SSU97" s="66"/>
      <c r="SSV97" s="66"/>
      <c r="SSW97" s="66"/>
      <c r="SSZ97" s="66"/>
      <c r="STC97" s="66"/>
      <c r="STF97" s="66"/>
      <c r="STI97" s="66"/>
      <c r="STL97" s="66"/>
      <c r="STO97" s="66"/>
      <c r="STX97" s="66"/>
      <c r="SUA97" s="66"/>
      <c r="SUD97" s="66"/>
      <c r="SUG97" s="66"/>
      <c r="SUP97" s="66"/>
      <c r="SUV97" s="66"/>
      <c r="SUY97" s="66"/>
      <c r="SVB97" s="66"/>
      <c r="SVE97" s="66"/>
      <c r="SVK97" s="66"/>
      <c r="SVT97" s="66"/>
      <c r="SVV97" s="66"/>
      <c r="SVW97" s="66"/>
      <c r="SVY97" s="66"/>
      <c r="SWB97" s="66"/>
      <c r="SWE97" s="66"/>
      <c r="SWH97" s="66"/>
      <c r="SWK97" s="66"/>
      <c r="SWN97" s="66"/>
      <c r="SWP97" s="66"/>
      <c r="SWR97" s="66"/>
      <c r="SWU97" s="66"/>
      <c r="SWX97" s="66"/>
      <c r="SXA97" s="66"/>
      <c r="SXD97" s="66"/>
      <c r="SXG97" s="66"/>
      <c r="SXJ97" s="66"/>
      <c r="SXM97" s="66"/>
      <c r="SXO97" s="66"/>
      <c r="SXR97" s="66"/>
      <c r="SXX97" s="66"/>
      <c r="SYD97" s="66"/>
      <c r="SYG97" s="66"/>
      <c r="SYI97" s="66"/>
      <c r="SYK97" s="66"/>
      <c r="SYL97" s="66"/>
      <c r="SYM97" s="66"/>
      <c r="SYN97" s="66"/>
      <c r="SYO97" s="66"/>
      <c r="SYP97" s="66"/>
      <c r="SZH97" s="66"/>
      <c r="SZI97" s="66"/>
      <c r="SZL97" s="66"/>
      <c r="SZO97" s="66"/>
      <c r="SZQ97" s="66"/>
      <c r="SZS97" s="66"/>
      <c r="SZV97" s="66"/>
      <c r="SZY97" s="66"/>
      <c r="TAB97" s="66"/>
      <c r="TAF97" s="66"/>
      <c r="TAI97" s="66"/>
      <c r="TAL97" s="66"/>
      <c r="TAT97" s="66"/>
      <c r="TBF97" s="66"/>
      <c r="TBG97" s="66"/>
      <c r="TBH97" s="66"/>
      <c r="TBI97" s="66"/>
      <c r="TBJ97" s="66"/>
      <c r="TBK97" s="66"/>
      <c r="TBL97" s="66"/>
      <c r="TBM97" s="66"/>
      <c r="TBN97" s="66"/>
      <c r="TBO97" s="66"/>
      <c r="TBP97" s="66"/>
      <c r="TBQ97" s="66"/>
      <c r="TBR97" s="66"/>
      <c r="TBS97" s="66"/>
      <c r="TBT97" s="66"/>
      <c r="TBU97" s="66"/>
      <c r="TBV97" s="66"/>
      <c r="TBW97" s="66"/>
      <c r="TBX97" s="66"/>
      <c r="TBY97" s="66"/>
      <c r="TBZ97" s="66"/>
      <c r="TCA97" s="66"/>
      <c r="TCB97" s="66"/>
      <c r="TCC97" s="66"/>
      <c r="TCD97" s="66"/>
      <c r="TCE97" s="66"/>
      <c r="TCG97" s="66"/>
      <c r="TCH97" s="66"/>
      <c r="TCI97" s="66"/>
      <c r="TCJ97" s="66"/>
      <c r="TCK97" s="66"/>
      <c r="TCL97" s="66"/>
      <c r="TCM97" s="66"/>
      <c r="TCN97" s="66"/>
      <c r="TCO97" s="66"/>
      <c r="TCP97" s="66"/>
      <c r="TCQ97" s="66"/>
      <c r="TCR97" s="66"/>
      <c r="TCS97" s="66"/>
      <c r="TCV97" s="66"/>
      <c r="TCY97" s="66"/>
      <c r="TDB97" s="66"/>
      <c r="TDE97" s="66"/>
      <c r="TDH97" s="66"/>
      <c r="TDK97" s="66"/>
      <c r="TDT97" s="66"/>
      <c r="TDW97" s="66"/>
      <c r="TDZ97" s="66"/>
      <c r="TEC97" s="66"/>
      <c r="TEL97" s="66"/>
      <c r="TER97" s="66"/>
      <c r="TEU97" s="66"/>
      <c r="TEX97" s="66"/>
      <c r="TFA97" s="66"/>
      <c r="TFG97" s="66"/>
      <c r="TFP97" s="66"/>
      <c r="TFR97" s="66"/>
      <c r="TFS97" s="66"/>
      <c r="TFU97" s="66"/>
      <c r="TFX97" s="66"/>
      <c r="TGA97" s="66"/>
      <c r="TGD97" s="66"/>
      <c r="TGG97" s="66"/>
      <c r="TGJ97" s="66"/>
      <c r="TGL97" s="66"/>
      <c r="TGN97" s="66"/>
      <c r="TGQ97" s="66"/>
      <c r="TGT97" s="66"/>
      <c r="TGW97" s="66"/>
      <c r="TGZ97" s="66"/>
      <c r="THC97" s="66"/>
      <c r="THF97" s="66"/>
      <c r="THI97" s="66"/>
      <c r="THK97" s="66"/>
      <c r="THN97" s="66"/>
      <c r="THT97" s="66"/>
      <c r="THZ97" s="66"/>
      <c r="TIC97" s="66"/>
      <c r="TIE97" s="66"/>
      <c r="TIG97" s="66"/>
      <c r="TIH97" s="66"/>
      <c r="TII97" s="66"/>
      <c r="TIJ97" s="66"/>
      <c r="TIK97" s="66"/>
      <c r="TIL97" s="66"/>
      <c r="TJD97" s="66"/>
      <c r="TJE97" s="66"/>
      <c r="TJH97" s="66"/>
      <c r="TJK97" s="66"/>
      <c r="TJM97" s="66"/>
      <c r="TJO97" s="66"/>
      <c r="TJR97" s="66"/>
      <c r="TJU97" s="66"/>
      <c r="TJX97" s="66"/>
      <c r="TKB97" s="66"/>
      <c r="TKE97" s="66"/>
      <c r="TKH97" s="66"/>
      <c r="TKP97" s="66"/>
      <c r="TLB97" s="66"/>
      <c r="TLC97" s="66"/>
      <c r="TLD97" s="66"/>
      <c r="TLE97" s="66"/>
      <c r="TLF97" s="66"/>
      <c r="TLG97" s="66"/>
      <c r="TLH97" s="66"/>
      <c r="TLI97" s="66"/>
      <c r="TLJ97" s="66"/>
      <c r="TLK97" s="66"/>
      <c r="TLL97" s="66"/>
      <c r="TLM97" s="66"/>
      <c r="TLN97" s="66"/>
      <c r="TLO97" s="66"/>
      <c r="TLP97" s="66"/>
      <c r="TLQ97" s="66"/>
      <c r="TLR97" s="66"/>
      <c r="TLS97" s="66"/>
      <c r="TLT97" s="66"/>
      <c r="TLU97" s="66"/>
      <c r="TLV97" s="66"/>
      <c r="TLW97" s="66"/>
      <c r="TLX97" s="66"/>
      <c r="TLY97" s="66"/>
      <c r="TLZ97" s="66"/>
      <c r="TMA97" s="66"/>
      <c r="TMC97" s="66"/>
      <c r="TMD97" s="66"/>
      <c r="TME97" s="66"/>
      <c r="TMF97" s="66"/>
      <c r="TMG97" s="66"/>
      <c r="TMH97" s="66"/>
      <c r="TMI97" s="66"/>
      <c r="TMJ97" s="66"/>
      <c r="TMK97" s="66"/>
      <c r="TML97" s="66"/>
      <c r="TMM97" s="66"/>
      <c r="TMN97" s="66"/>
      <c r="TMO97" s="66"/>
      <c r="TMR97" s="66"/>
      <c r="TMU97" s="66"/>
      <c r="TMX97" s="66"/>
      <c r="TNA97" s="66"/>
      <c r="TND97" s="66"/>
      <c r="TNG97" s="66"/>
      <c r="TNP97" s="66"/>
      <c r="TNS97" s="66"/>
      <c r="TNV97" s="66"/>
      <c r="TNY97" s="66"/>
      <c r="TOH97" s="66"/>
      <c r="TON97" s="66"/>
      <c r="TOQ97" s="66"/>
      <c r="TOT97" s="66"/>
      <c r="TOW97" s="66"/>
      <c r="TPC97" s="66"/>
      <c r="TPL97" s="66"/>
      <c r="TPN97" s="66"/>
      <c r="TPO97" s="66"/>
      <c r="TPQ97" s="66"/>
      <c r="TPT97" s="66"/>
      <c r="TPW97" s="66"/>
      <c r="TPZ97" s="66"/>
      <c r="TQC97" s="66"/>
      <c r="TQF97" s="66"/>
      <c r="TQH97" s="66"/>
      <c r="TQJ97" s="66"/>
      <c r="TQM97" s="66"/>
      <c r="TQP97" s="66"/>
      <c r="TQS97" s="66"/>
      <c r="TQV97" s="66"/>
      <c r="TQY97" s="66"/>
      <c r="TRB97" s="66"/>
      <c r="TRE97" s="66"/>
      <c r="TRG97" s="66"/>
      <c r="TRJ97" s="66"/>
      <c r="TRP97" s="66"/>
      <c r="TRV97" s="66"/>
      <c r="TRY97" s="66"/>
      <c r="TSA97" s="66"/>
      <c r="TSC97" s="66"/>
      <c r="TSD97" s="66"/>
      <c r="TSE97" s="66"/>
      <c r="TSF97" s="66"/>
      <c r="TSG97" s="66"/>
      <c r="TSH97" s="66"/>
      <c r="TSZ97" s="66"/>
      <c r="TTA97" s="66"/>
      <c r="TTD97" s="66"/>
      <c r="TTG97" s="66"/>
      <c r="TTI97" s="66"/>
      <c r="TTK97" s="66"/>
      <c r="TTN97" s="66"/>
      <c r="TTQ97" s="66"/>
      <c r="TTT97" s="66"/>
      <c r="TTX97" s="66"/>
      <c r="TUA97" s="66"/>
      <c r="TUD97" s="66"/>
      <c r="TUL97" s="66"/>
      <c r="TUX97" s="66"/>
      <c r="TUY97" s="66"/>
      <c r="TUZ97" s="66"/>
      <c r="TVA97" s="66"/>
      <c r="TVB97" s="66"/>
      <c r="TVC97" s="66"/>
      <c r="TVD97" s="66"/>
      <c r="TVE97" s="66"/>
      <c r="TVF97" s="66"/>
      <c r="TVG97" s="66"/>
      <c r="TVH97" s="66"/>
      <c r="TVI97" s="66"/>
      <c r="TVJ97" s="66"/>
      <c r="TVK97" s="66"/>
      <c r="TVL97" s="66"/>
      <c r="TVM97" s="66"/>
      <c r="TVN97" s="66"/>
      <c r="TVO97" s="66"/>
      <c r="TVP97" s="66"/>
      <c r="TVQ97" s="66"/>
      <c r="TVR97" s="66"/>
      <c r="TVS97" s="66"/>
      <c r="TVT97" s="66"/>
      <c r="TVU97" s="66"/>
      <c r="TVV97" s="66"/>
      <c r="TVW97" s="66"/>
      <c r="TVY97" s="66"/>
      <c r="TVZ97" s="66"/>
      <c r="TWA97" s="66"/>
      <c r="TWB97" s="66"/>
      <c r="TWC97" s="66"/>
      <c r="TWD97" s="66"/>
      <c r="TWE97" s="66"/>
      <c r="TWF97" s="66"/>
      <c r="TWG97" s="66"/>
      <c r="TWH97" s="66"/>
      <c r="TWI97" s="66"/>
      <c r="TWJ97" s="66"/>
      <c r="TWK97" s="66"/>
      <c r="TWN97" s="66"/>
      <c r="TWQ97" s="66"/>
      <c r="TWT97" s="66"/>
      <c r="TWW97" s="66"/>
      <c r="TWZ97" s="66"/>
      <c r="TXC97" s="66"/>
      <c r="TXL97" s="66"/>
      <c r="TXO97" s="66"/>
      <c r="TXR97" s="66"/>
      <c r="TXU97" s="66"/>
      <c r="TYD97" s="66"/>
      <c r="TYJ97" s="66"/>
      <c r="TYM97" s="66"/>
      <c r="TYP97" s="66"/>
      <c r="TYS97" s="66"/>
      <c r="TYY97" s="66"/>
      <c r="TZH97" s="66"/>
      <c r="TZJ97" s="66"/>
      <c r="TZK97" s="66"/>
      <c r="TZM97" s="66"/>
      <c r="TZP97" s="66"/>
      <c r="TZS97" s="66"/>
      <c r="TZV97" s="66"/>
      <c r="TZY97" s="66"/>
      <c r="UAB97" s="66"/>
      <c r="UAD97" s="66"/>
      <c r="UAF97" s="66"/>
      <c r="UAI97" s="66"/>
      <c r="UAL97" s="66"/>
      <c r="UAO97" s="66"/>
      <c r="UAR97" s="66"/>
      <c r="UAU97" s="66"/>
      <c r="UAX97" s="66"/>
      <c r="UBA97" s="66"/>
      <c r="UBC97" s="66"/>
      <c r="UBF97" s="66"/>
      <c r="UBL97" s="66"/>
      <c r="UBR97" s="66"/>
      <c r="UBU97" s="66"/>
      <c r="UBW97" s="66"/>
      <c r="UBY97" s="66"/>
      <c r="UBZ97" s="66"/>
      <c r="UCA97" s="66"/>
      <c r="UCB97" s="66"/>
      <c r="UCC97" s="66"/>
      <c r="UCD97" s="66"/>
      <c r="UCV97" s="66"/>
      <c r="UCW97" s="66"/>
      <c r="UCZ97" s="66"/>
      <c r="UDC97" s="66"/>
      <c r="UDE97" s="66"/>
      <c r="UDG97" s="66"/>
      <c r="UDJ97" s="66"/>
      <c r="UDM97" s="66"/>
      <c r="UDP97" s="66"/>
      <c r="UDT97" s="66"/>
      <c r="UDW97" s="66"/>
      <c r="UDZ97" s="66"/>
      <c r="UEH97" s="66"/>
      <c r="UET97" s="66"/>
      <c r="UEU97" s="66"/>
      <c r="UEV97" s="66"/>
      <c r="UEW97" s="66"/>
      <c r="UEX97" s="66"/>
      <c r="UEY97" s="66"/>
      <c r="UEZ97" s="66"/>
      <c r="UFA97" s="66"/>
      <c r="UFB97" s="66"/>
      <c r="UFC97" s="66"/>
      <c r="UFD97" s="66"/>
      <c r="UFE97" s="66"/>
      <c r="UFF97" s="66"/>
      <c r="UFG97" s="66"/>
      <c r="UFH97" s="66"/>
      <c r="UFI97" s="66"/>
      <c r="UFJ97" s="66"/>
      <c r="UFK97" s="66"/>
      <c r="UFL97" s="66"/>
      <c r="UFM97" s="66"/>
      <c r="UFN97" s="66"/>
      <c r="UFO97" s="66"/>
      <c r="UFP97" s="66"/>
      <c r="UFQ97" s="66"/>
      <c r="UFR97" s="66"/>
      <c r="UFS97" s="66"/>
      <c r="UFU97" s="66"/>
      <c r="UFV97" s="66"/>
      <c r="UFW97" s="66"/>
      <c r="UFX97" s="66"/>
      <c r="UFY97" s="66"/>
      <c r="UFZ97" s="66"/>
      <c r="UGA97" s="66"/>
      <c r="UGB97" s="66"/>
      <c r="UGC97" s="66"/>
      <c r="UGD97" s="66"/>
      <c r="UGE97" s="66"/>
      <c r="UGF97" s="66"/>
      <c r="UGG97" s="66"/>
      <c r="UGJ97" s="66"/>
      <c r="UGM97" s="66"/>
      <c r="UGP97" s="66"/>
      <c r="UGS97" s="66"/>
      <c r="UGV97" s="66"/>
      <c r="UGY97" s="66"/>
      <c r="UHH97" s="66"/>
      <c r="UHK97" s="66"/>
      <c r="UHN97" s="66"/>
      <c r="UHQ97" s="66"/>
      <c r="UHZ97" s="66"/>
      <c r="UIF97" s="66"/>
      <c r="UII97" s="66"/>
      <c r="UIL97" s="66"/>
      <c r="UIO97" s="66"/>
      <c r="UIU97" s="66"/>
      <c r="UJD97" s="66"/>
      <c r="UJF97" s="66"/>
      <c r="UJG97" s="66"/>
      <c r="UJI97" s="66"/>
      <c r="UJL97" s="66"/>
      <c r="UJO97" s="66"/>
      <c r="UJR97" s="66"/>
      <c r="UJU97" s="66"/>
      <c r="UJX97" s="66"/>
      <c r="UJZ97" s="66"/>
      <c r="UKB97" s="66"/>
      <c r="UKE97" s="66"/>
      <c r="UKH97" s="66"/>
      <c r="UKK97" s="66"/>
      <c r="UKN97" s="66"/>
      <c r="UKQ97" s="66"/>
      <c r="UKT97" s="66"/>
      <c r="UKW97" s="66"/>
      <c r="UKY97" s="66"/>
      <c r="ULB97" s="66"/>
      <c r="ULH97" s="66"/>
      <c r="ULN97" s="66"/>
      <c r="ULQ97" s="66"/>
      <c r="ULS97" s="66"/>
      <c r="ULU97" s="66"/>
      <c r="ULV97" s="66"/>
      <c r="ULW97" s="66"/>
      <c r="ULX97" s="66"/>
      <c r="ULY97" s="66"/>
      <c r="ULZ97" s="66"/>
      <c r="UMR97" s="66"/>
      <c r="UMS97" s="66"/>
      <c r="UMV97" s="66"/>
      <c r="UMY97" s="66"/>
      <c r="UNA97" s="66"/>
      <c r="UNC97" s="66"/>
      <c r="UNF97" s="66"/>
      <c r="UNI97" s="66"/>
      <c r="UNL97" s="66"/>
      <c r="UNP97" s="66"/>
      <c r="UNS97" s="66"/>
      <c r="UNV97" s="66"/>
      <c r="UOD97" s="66"/>
      <c r="UOP97" s="66"/>
      <c r="UOQ97" s="66"/>
      <c r="UOR97" s="66"/>
      <c r="UOS97" s="66"/>
      <c r="UOT97" s="66"/>
      <c r="UOU97" s="66"/>
      <c r="UOV97" s="66"/>
      <c r="UOW97" s="66"/>
      <c r="UOX97" s="66"/>
      <c r="UOY97" s="66"/>
      <c r="UOZ97" s="66"/>
      <c r="UPA97" s="66"/>
      <c r="UPB97" s="66"/>
      <c r="UPC97" s="66"/>
      <c r="UPD97" s="66"/>
      <c r="UPE97" s="66"/>
      <c r="UPF97" s="66"/>
      <c r="UPG97" s="66"/>
      <c r="UPH97" s="66"/>
      <c r="UPI97" s="66"/>
      <c r="UPJ97" s="66"/>
      <c r="UPK97" s="66"/>
      <c r="UPL97" s="66"/>
      <c r="UPM97" s="66"/>
      <c r="UPN97" s="66"/>
      <c r="UPO97" s="66"/>
      <c r="UPQ97" s="66"/>
      <c r="UPR97" s="66"/>
      <c r="UPS97" s="66"/>
      <c r="UPT97" s="66"/>
      <c r="UPU97" s="66"/>
      <c r="UPV97" s="66"/>
      <c r="UPW97" s="66"/>
      <c r="UPX97" s="66"/>
      <c r="UPY97" s="66"/>
      <c r="UPZ97" s="66"/>
      <c r="UQA97" s="66"/>
      <c r="UQB97" s="66"/>
      <c r="UQC97" s="66"/>
      <c r="UQF97" s="66"/>
      <c r="UQI97" s="66"/>
      <c r="UQL97" s="66"/>
      <c r="UQO97" s="66"/>
      <c r="UQR97" s="66"/>
      <c r="UQU97" s="66"/>
      <c r="URD97" s="66"/>
      <c r="URG97" s="66"/>
      <c r="URJ97" s="66"/>
      <c r="URM97" s="66"/>
      <c r="URV97" s="66"/>
      <c r="USB97" s="66"/>
      <c r="USE97" s="66"/>
      <c r="USH97" s="66"/>
      <c r="USK97" s="66"/>
      <c r="USQ97" s="66"/>
      <c r="USZ97" s="66"/>
      <c r="UTB97" s="66"/>
      <c r="UTC97" s="66"/>
      <c r="UTE97" s="66"/>
      <c r="UTH97" s="66"/>
      <c r="UTK97" s="66"/>
      <c r="UTN97" s="66"/>
      <c r="UTQ97" s="66"/>
      <c r="UTT97" s="66"/>
      <c r="UTV97" s="66"/>
      <c r="UTX97" s="66"/>
      <c r="UUA97" s="66"/>
      <c r="UUD97" s="66"/>
      <c r="UUG97" s="66"/>
      <c r="UUJ97" s="66"/>
      <c r="UUM97" s="66"/>
      <c r="UUP97" s="66"/>
      <c r="UUS97" s="66"/>
      <c r="UUU97" s="66"/>
      <c r="UUX97" s="66"/>
      <c r="UVD97" s="66"/>
      <c r="UVJ97" s="66"/>
      <c r="UVM97" s="66"/>
      <c r="UVO97" s="66"/>
      <c r="UVQ97" s="66"/>
      <c r="UVR97" s="66"/>
      <c r="UVS97" s="66"/>
      <c r="UVT97" s="66"/>
      <c r="UVU97" s="66"/>
      <c r="UVV97" s="66"/>
      <c r="UWN97" s="66"/>
      <c r="UWO97" s="66"/>
      <c r="UWR97" s="66"/>
      <c r="UWU97" s="66"/>
      <c r="UWW97" s="66"/>
      <c r="UWY97" s="66"/>
      <c r="UXB97" s="66"/>
      <c r="UXE97" s="66"/>
      <c r="UXH97" s="66"/>
      <c r="UXL97" s="66"/>
      <c r="UXO97" s="66"/>
      <c r="UXR97" s="66"/>
      <c r="UXZ97" s="66"/>
      <c r="UYL97" s="66"/>
      <c r="UYM97" s="66"/>
      <c r="UYN97" s="66"/>
      <c r="UYO97" s="66"/>
      <c r="UYP97" s="66"/>
      <c r="UYQ97" s="66"/>
      <c r="UYR97" s="66"/>
      <c r="UYS97" s="66"/>
      <c r="UYT97" s="66"/>
      <c r="UYU97" s="66"/>
      <c r="UYV97" s="66"/>
      <c r="UYW97" s="66"/>
      <c r="UYX97" s="66"/>
      <c r="UYY97" s="66"/>
      <c r="UYZ97" s="66"/>
      <c r="UZA97" s="66"/>
      <c r="UZB97" s="66"/>
      <c r="UZC97" s="66"/>
      <c r="UZD97" s="66"/>
      <c r="UZE97" s="66"/>
      <c r="UZF97" s="66"/>
      <c r="UZG97" s="66"/>
      <c r="UZH97" s="66"/>
      <c r="UZI97" s="66"/>
      <c r="UZJ97" s="66"/>
      <c r="UZK97" s="66"/>
      <c r="UZM97" s="66"/>
      <c r="UZN97" s="66"/>
      <c r="UZO97" s="66"/>
      <c r="UZP97" s="66"/>
      <c r="UZQ97" s="66"/>
      <c r="UZR97" s="66"/>
      <c r="UZS97" s="66"/>
      <c r="UZT97" s="66"/>
      <c r="UZU97" s="66"/>
      <c r="UZV97" s="66"/>
      <c r="UZW97" s="66"/>
      <c r="UZX97" s="66"/>
      <c r="UZY97" s="66"/>
      <c r="VAB97" s="66"/>
      <c r="VAE97" s="66"/>
      <c r="VAH97" s="66"/>
      <c r="VAK97" s="66"/>
      <c r="VAN97" s="66"/>
      <c r="VAQ97" s="66"/>
      <c r="VAZ97" s="66"/>
      <c r="VBC97" s="66"/>
      <c r="VBF97" s="66"/>
      <c r="VBI97" s="66"/>
      <c r="VBR97" s="66"/>
      <c r="VBX97" s="66"/>
      <c r="VCA97" s="66"/>
      <c r="VCD97" s="66"/>
      <c r="VCG97" s="66"/>
      <c r="VCM97" s="66"/>
      <c r="VCV97" s="66"/>
      <c r="VCX97" s="66"/>
      <c r="VCY97" s="66"/>
      <c r="VDA97" s="66"/>
      <c r="VDD97" s="66"/>
      <c r="VDG97" s="66"/>
      <c r="VDJ97" s="66"/>
      <c r="VDM97" s="66"/>
      <c r="VDP97" s="66"/>
      <c r="VDR97" s="66"/>
      <c r="VDT97" s="66"/>
      <c r="VDW97" s="66"/>
      <c r="VDZ97" s="66"/>
      <c r="VEC97" s="66"/>
      <c r="VEF97" s="66"/>
      <c r="VEI97" s="66"/>
      <c r="VEL97" s="66"/>
      <c r="VEO97" s="66"/>
      <c r="VEQ97" s="66"/>
      <c r="VET97" s="66"/>
      <c r="VEZ97" s="66"/>
      <c r="VFF97" s="66"/>
      <c r="VFI97" s="66"/>
      <c r="VFK97" s="66"/>
      <c r="VFM97" s="66"/>
      <c r="VFN97" s="66"/>
      <c r="VFO97" s="66"/>
      <c r="VFP97" s="66"/>
      <c r="VFQ97" s="66"/>
      <c r="VFR97" s="66"/>
      <c r="VGJ97" s="66"/>
      <c r="VGK97" s="66"/>
      <c r="VGN97" s="66"/>
      <c r="VGQ97" s="66"/>
      <c r="VGS97" s="66"/>
      <c r="VGU97" s="66"/>
      <c r="VGX97" s="66"/>
      <c r="VHA97" s="66"/>
      <c r="VHD97" s="66"/>
      <c r="VHH97" s="66"/>
      <c r="VHK97" s="66"/>
      <c r="VHN97" s="66"/>
      <c r="VHV97" s="66"/>
      <c r="VIH97" s="66"/>
      <c r="VII97" s="66"/>
      <c r="VIJ97" s="66"/>
      <c r="VIK97" s="66"/>
      <c r="VIL97" s="66"/>
      <c r="VIM97" s="66"/>
      <c r="VIN97" s="66"/>
      <c r="VIO97" s="66"/>
      <c r="VIP97" s="66"/>
      <c r="VIQ97" s="66"/>
      <c r="VIR97" s="66"/>
      <c r="VIS97" s="66"/>
      <c r="VIT97" s="66"/>
      <c r="VIU97" s="66"/>
      <c r="VIV97" s="66"/>
      <c r="VIW97" s="66"/>
      <c r="VIX97" s="66"/>
      <c r="VIY97" s="66"/>
      <c r="VIZ97" s="66"/>
      <c r="VJA97" s="66"/>
      <c r="VJB97" s="66"/>
      <c r="VJC97" s="66"/>
      <c r="VJD97" s="66"/>
      <c r="VJE97" s="66"/>
      <c r="VJF97" s="66"/>
      <c r="VJG97" s="66"/>
      <c r="VJI97" s="66"/>
      <c r="VJJ97" s="66"/>
      <c r="VJK97" s="66"/>
      <c r="VJL97" s="66"/>
      <c r="VJM97" s="66"/>
      <c r="VJN97" s="66"/>
      <c r="VJO97" s="66"/>
      <c r="VJP97" s="66"/>
      <c r="VJQ97" s="66"/>
      <c r="VJR97" s="66"/>
      <c r="VJS97" s="66"/>
      <c r="VJT97" s="66"/>
      <c r="VJU97" s="66"/>
      <c r="VJX97" s="66"/>
      <c r="VKA97" s="66"/>
      <c r="VKD97" s="66"/>
      <c r="VKG97" s="66"/>
      <c r="VKJ97" s="66"/>
      <c r="VKM97" s="66"/>
      <c r="VKV97" s="66"/>
      <c r="VKY97" s="66"/>
      <c r="VLB97" s="66"/>
      <c r="VLE97" s="66"/>
      <c r="VLN97" s="66"/>
      <c r="VLT97" s="66"/>
      <c r="VLW97" s="66"/>
      <c r="VLZ97" s="66"/>
      <c r="VMC97" s="66"/>
      <c r="VMI97" s="66"/>
      <c r="VMR97" s="66"/>
      <c r="VMT97" s="66"/>
      <c r="VMU97" s="66"/>
      <c r="VMW97" s="66"/>
      <c r="VMZ97" s="66"/>
      <c r="VNC97" s="66"/>
      <c r="VNF97" s="66"/>
      <c r="VNI97" s="66"/>
      <c r="VNL97" s="66"/>
      <c r="VNN97" s="66"/>
      <c r="VNP97" s="66"/>
      <c r="VNS97" s="66"/>
      <c r="VNV97" s="66"/>
      <c r="VNY97" s="66"/>
      <c r="VOB97" s="66"/>
      <c r="VOE97" s="66"/>
      <c r="VOH97" s="66"/>
      <c r="VOK97" s="66"/>
      <c r="VOM97" s="66"/>
      <c r="VOP97" s="66"/>
      <c r="VOV97" s="66"/>
      <c r="VPB97" s="66"/>
      <c r="VPE97" s="66"/>
      <c r="VPG97" s="66"/>
      <c r="VPI97" s="66"/>
      <c r="VPJ97" s="66"/>
      <c r="VPK97" s="66"/>
      <c r="VPL97" s="66"/>
      <c r="VPM97" s="66"/>
      <c r="VPN97" s="66"/>
      <c r="VQF97" s="66"/>
      <c r="VQG97" s="66"/>
      <c r="VQJ97" s="66"/>
      <c r="VQM97" s="66"/>
      <c r="VQO97" s="66"/>
      <c r="VQQ97" s="66"/>
      <c r="VQT97" s="66"/>
      <c r="VQW97" s="66"/>
      <c r="VQZ97" s="66"/>
      <c r="VRD97" s="66"/>
      <c r="VRG97" s="66"/>
      <c r="VRJ97" s="66"/>
      <c r="VRR97" s="66"/>
      <c r="VSD97" s="66"/>
      <c r="VSE97" s="66"/>
      <c r="VSF97" s="66"/>
      <c r="VSG97" s="66"/>
      <c r="VSH97" s="66"/>
      <c r="VSI97" s="66"/>
      <c r="VSJ97" s="66"/>
      <c r="VSK97" s="66"/>
      <c r="VSL97" s="66"/>
      <c r="VSM97" s="66"/>
      <c r="VSN97" s="66"/>
      <c r="VSO97" s="66"/>
      <c r="VSP97" s="66"/>
      <c r="VSQ97" s="66"/>
      <c r="VSR97" s="66"/>
      <c r="VSS97" s="66"/>
      <c r="VST97" s="66"/>
      <c r="VSU97" s="66"/>
      <c r="VSV97" s="66"/>
      <c r="VSW97" s="66"/>
      <c r="VSX97" s="66"/>
      <c r="VSY97" s="66"/>
      <c r="VSZ97" s="66"/>
      <c r="VTA97" s="66"/>
      <c r="VTB97" s="66"/>
      <c r="VTC97" s="66"/>
      <c r="VTE97" s="66"/>
      <c r="VTF97" s="66"/>
      <c r="VTG97" s="66"/>
      <c r="VTH97" s="66"/>
      <c r="VTI97" s="66"/>
      <c r="VTJ97" s="66"/>
      <c r="VTK97" s="66"/>
      <c r="VTL97" s="66"/>
      <c r="VTM97" s="66"/>
      <c r="VTN97" s="66"/>
      <c r="VTO97" s="66"/>
      <c r="VTP97" s="66"/>
      <c r="VTQ97" s="66"/>
      <c r="VTT97" s="66"/>
      <c r="VTW97" s="66"/>
      <c r="VTZ97" s="66"/>
      <c r="VUC97" s="66"/>
      <c r="VUF97" s="66"/>
      <c r="VUI97" s="66"/>
      <c r="VUR97" s="66"/>
      <c r="VUU97" s="66"/>
      <c r="VUX97" s="66"/>
      <c r="VVA97" s="66"/>
      <c r="VVJ97" s="66"/>
      <c r="VVP97" s="66"/>
      <c r="VVS97" s="66"/>
      <c r="VVV97" s="66"/>
      <c r="VVY97" s="66"/>
      <c r="VWE97" s="66"/>
      <c r="VWN97" s="66"/>
      <c r="VWP97" s="66"/>
      <c r="VWQ97" s="66"/>
      <c r="VWS97" s="66"/>
      <c r="VWV97" s="66"/>
      <c r="VWY97" s="66"/>
      <c r="VXB97" s="66"/>
      <c r="VXE97" s="66"/>
      <c r="VXH97" s="66"/>
      <c r="VXJ97" s="66"/>
      <c r="VXL97" s="66"/>
      <c r="VXO97" s="66"/>
      <c r="VXR97" s="66"/>
      <c r="VXU97" s="66"/>
      <c r="VXX97" s="66"/>
      <c r="VYA97" s="66"/>
      <c r="VYD97" s="66"/>
      <c r="VYG97" s="66"/>
      <c r="VYI97" s="66"/>
      <c r="VYL97" s="66"/>
      <c r="VYR97" s="66"/>
      <c r="VYX97" s="66"/>
      <c r="VZA97" s="66"/>
      <c r="VZC97" s="66"/>
      <c r="VZE97" s="66"/>
      <c r="VZF97" s="66"/>
      <c r="VZG97" s="66"/>
      <c r="VZH97" s="66"/>
      <c r="VZI97" s="66"/>
      <c r="VZJ97" s="66"/>
      <c r="WAB97" s="66"/>
      <c r="WAC97" s="66"/>
      <c r="WAF97" s="66"/>
      <c r="WAI97" s="66"/>
      <c r="WAK97" s="66"/>
      <c r="WAM97" s="66"/>
      <c r="WAP97" s="66"/>
      <c r="WAS97" s="66"/>
      <c r="WAV97" s="66"/>
      <c r="WAZ97" s="66"/>
      <c r="WBC97" s="66"/>
      <c r="WBF97" s="66"/>
      <c r="WBN97" s="66"/>
      <c r="WBZ97" s="66"/>
      <c r="WCA97" s="66"/>
      <c r="WCB97" s="66"/>
      <c r="WCC97" s="66"/>
      <c r="WCD97" s="66"/>
      <c r="WCE97" s="66"/>
      <c r="WCF97" s="66"/>
      <c r="WCG97" s="66"/>
      <c r="WCH97" s="66"/>
      <c r="WCI97" s="66"/>
      <c r="WCJ97" s="66"/>
      <c r="WCK97" s="66"/>
      <c r="WCL97" s="66"/>
      <c r="WCM97" s="66"/>
      <c r="WCN97" s="66"/>
      <c r="WCO97" s="66"/>
      <c r="WCP97" s="66"/>
      <c r="WCQ97" s="66"/>
      <c r="WCR97" s="66"/>
      <c r="WCS97" s="66"/>
      <c r="WCT97" s="66"/>
      <c r="WCU97" s="66"/>
      <c r="WCV97" s="66"/>
      <c r="WCW97" s="66"/>
      <c r="WCX97" s="66"/>
      <c r="WCY97" s="66"/>
      <c r="WDA97" s="66"/>
      <c r="WDB97" s="66"/>
      <c r="WDC97" s="66"/>
      <c r="WDD97" s="66"/>
      <c r="WDE97" s="66"/>
      <c r="WDF97" s="66"/>
      <c r="WDG97" s="66"/>
      <c r="WDH97" s="66"/>
      <c r="WDI97" s="66"/>
      <c r="WDJ97" s="66"/>
      <c r="WDK97" s="66"/>
      <c r="WDL97" s="66"/>
      <c r="WDM97" s="66"/>
      <c r="WDP97" s="66"/>
      <c r="WDS97" s="66"/>
      <c r="WDV97" s="66"/>
      <c r="WDY97" s="66"/>
      <c r="WEB97" s="66"/>
      <c r="WEE97" s="66"/>
      <c r="WEN97" s="66"/>
      <c r="WEQ97" s="66"/>
      <c r="WET97" s="66"/>
      <c r="WEW97" s="66"/>
      <c r="WFF97" s="66"/>
      <c r="WFL97" s="66"/>
      <c r="WFO97" s="66"/>
      <c r="WFR97" s="66"/>
      <c r="WFU97" s="66"/>
      <c r="WGA97" s="66"/>
      <c r="WGJ97" s="66"/>
      <c r="WGL97" s="66"/>
      <c r="WGM97" s="66"/>
      <c r="WGO97" s="66"/>
      <c r="WGR97" s="66"/>
      <c r="WGU97" s="66"/>
      <c r="WGX97" s="66"/>
      <c r="WHA97" s="66"/>
      <c r="WHD97" s="66"/>
      <c r="WHF97" s="66"/>
      <c r="WHH97" s="66"/>
      <c r="WHK97" s="66"/>
      <c r="WHN97" s="66"/>
      <c r="WHQ97" s="66"/>
      <c r="WHT97" s="66"/>
      <c r="WHW97" s="66"/>
      <c r="WHZ97" s="66"/>
      <c r="WIC97" s="66"/>
      <c r="WIE97" s="66"/>
      <c r="WIH97" s="66"/>
      <c r="WIN97" s="66"/>
      <c r="WIT97" s="66"/>
      <c r="WIW97" s="66"/>
      <c r="WIY97" s="66"/>
      <c r="WJA97" s="66"/>
      <c r="WJB97" s="66"/>
      <c r="WJC97" s="66"/>
      <c r="WJD97" s="66"/>
      <c r="WJE97" s="66"/>
      <c r="WJF97" s="66"/>
      <c r="WJX97" s="66"/>
      <c r="WJY97" s="66"/>
      <c r="WKB97" s="66"/>
      <c r="WKE97" s="66"/>
      <c r="WKG97" s="66"/>
      <c r="WKI97" s="66"/>
      <c r="WKL97" s="66"/>
      <c r="WKO97" s="66"/>
      <c r="WKR97" s="66"/>
      <c r="WKV97" s="66"/>
      <c r="WKY97" s="66"/>
      <c r="WLB97" s="66"/>
      <c r="WLJ97" s="66"/>
      <c r="WLV97" s="66"/>
      <c r="WLW97" s="66"/>
      <c r="WLX97" s="66"/>
      <c r="WLY97" s="66"/>
      <c r="WLZ97" s="66"/>
      <c r="WMA97" s="66"/>
      <c r="WMB97" s="66"/>
      <c r="WMC97" s="66"/>
      <c r="WMD97" s="66"/>
      <c r="WME97" s="66"/>
      <c r="WMF97" s="66"/>
      <c r="WMG97" s="66"/>
      <c r="WMH97" s="66"/>
      <c r="WMI97" s="66"/>
      <c r="WMJ97" s="66"/>
      <c r="WMK97" s="66"/>
      <c r="WML97" s="66"/>
      <c r="WMM97" s="66"/>
      <c r="WMN97" s="66"/>
      <c r="WMO97" s="66"/>
      <c r="WMP97" s="66"/>
      <c r="WMQ97" s="66"/>
      <c r="WMR97" s="66"/>
      <c r="WMS97" s="66"/>
      <c r="WMT97" s="66"/>
      <c r="WMU97" s="66"/>
      <c r="WMW97" s="66"/>
      <c r="WMX97" s="66"/>
      <c r="WMY97" s="66"/>
      <c r="WMZ97" s="66"/>
      <c r="WNA97" s="66"/>
      <c r="WNB97" s="66"/>
      <c r="WNC97" s="66"/>
      <c r="WND97" s="66"/>
      <c r="WNE97" s="66"/>
      <c r="WNF97" s="66"/>
      <c r="WNG97" s="66"/>
      <c r="WNH97" s="66"/>
      <c r="WNI97" s="66"/>
      <c r="WNL97" s="66"/>
      <c r="WNO97" s="66"/>
      <c r="WNR97" s="66"/>
      <c r="WNU97" s="66"/>
      <c r="WNX97" s="66"/>
      <c r="WOA97" s="66"/>
      <c r="WOJ97" s="66"/>
      <c r="WOM97" s="66"/>
      <c r="WOP97" s="66"/>
      <c r="WOS97" s="66"/>
      <c r="WPB97" s="66"/>
      <c r="WPH97" s="66"/>
      <c r="WPK97" s="66"/>
      <c r="WPN97" s="66"/>
      <c r="WPQ97" s="66"/>
      <c r="WPW97" s="66"/>
      <c r="WQF97" s="66"/>
      <c r="WQH97" s="66"/>
      <c r="WQI97" s="66"/>
      <c r="WQK97" s="66"/>
      <c r="WQN97" s="66"/>
      <c r="WQQ97" s="66"/>
      <c r="WQT97" s="66"/>
      <c r="WQW97" s="66"/>
      <c r="WQZ97" s="66"/>
      <c r="WRB97" s="66"/>
      <c r="WRD97" s="66"/>
      <c r="WRG97" s="66"/>
      <c r="WRJ97" s="66"/>
      <c r="WRM97" s="66"/>
      <c r="WRP97" s="66"/>
      <c r="WRS97" s="66"/>
      <c r="WRV97" s="66"/>
      <c r="WRY97" s="66"/>
      <c r="WSA97" s="66"/>
      <c r="WSD97" s="66"/>
      <c r="WSJ97" s="66"/>
      <c r="WSP97" s="66"/>
      <c r="WSS97" s="66"/>
      <c r="WSU97" s="66"/>
      <c r="WSW97" s="66"/>
      <c r="WSX97" s="66"/>
      <c r="WSY97" s="66"/>
      <c r="WSZ97" s="66"/>
      <c r="WTA97" s="66"/>
      <c r="WTB97" s="66"/>
      <c r="WTT97" s="66"/>
      <c r="WTU97" s="66"/>
      <c r="WTX97" s="66"/>
      <c r="WUA97" s="66"/>
      <c r="WUC97" s="66"/>
      <c r="WUE97" s="66"/>
      <c r="WUH97" s="66"/>
      <c r="WUK97" s="66"/>
      <c r="WUN97" s="66"/>
      <c r="WUR97" s="66"/>
      <c r="WUU97" s="66"/>
      <c r="WUX97" s="66"/>
      <c r="WVF97" s="66"/>
    </row>
    <row r="98" spans="1:1022 1034:2046 2058:3070 3082:4094 4106:5118 5130:6142 6154:7166 7178:8190 8202:9214 9226:10238 10250:11262 11274:12286 12298:13310 13322:14334 14346:15358 15370:16126" s="50" customFormat="1" ht="20.25" hidden="1" customHeight="1">
      <c r="A98" s="5" t="s">
        <v>296</v>
      </c>
      <c r="B98" s="47" t="s">
        <v>338</v>
      </c>
      <c r="C98" s="4"/>
      <c r="D98" s="48">
        <f>_xlfn.IFNA(VLOOKUP(A98,'2.2'!A107:C399,3,),)</f>
        <v>0</v>
      </c>
      <c r="E98" s="49"/>
      <c r="F98" s="51"/>
      <c r="G98" s="51"/>
      <c r="H98" s="29">
        <v>0</v>
      </c>
      <c r="I98" s="52">
        <v>20</v>
      </c>
    </row>
    <row r="99" spans="1:1022 1034:2046 2058:3070 3082:4094 4106:5118 5130:6142 6154:7166 7178:8190 8202:9214 9226:10238 10250:11262 11274:12286 12298:13310 13322:14334 14346:15358 15370:16126" s="50" customFormat="1" ht="21.75" hidden="1" customHeight="1">
      <c r="A99" s="5" t="s">
        <v>207</v>
      </c>
      <c r="B99" s="47" t="s">
        <v>338</v>
      </c>
      <c r="C99" s="4"/>
      <c r="D99" s="48">
        <f>_xlfn.IFNA(VLOOKUP(A99,'2.2'!A108:C400,3,),)</f>
        <v>0</v>
      </c>
      <c r="E99" s="49"/>
      <c r="F99" s="51"/>
      <c r="G99" s="51"/>
      <c r="H99" s="29">
        <v>0</v>
      </c>
      <c r="I99" s="52">
        <v>20</v>
      </c>
    </row>
    <row r="100" spans="1:1022 1034:2046 2058:3070 3082:4094 4106:5118 5130:6142 6154:7166 7178:8190 8202:9214 9226:10238 10250:11262 11274:12286 12298:13310 13322:14334 14346:15358 15370:16126" s="50" customFormat="1" ht="20.25" customHeight="1">
      <c r="A100" s="7" t="s">
        <v>93</v>
      </c>
      <c r="B100" s="76" t="s">
        <v>338</v>
      </c>
      <c r="C100" s="4">
        <v>16</v>
      </c>
      <c r="D100" s="48">
        <f>_xlfn.IFNA(VLOOKUP(A100,'2.2'!A109:C401,3,),)</f>
        <v>5000</v>
      </c>
      <c r="E100" s="69">
        <f>+D100*C100</f>
        <v>80000</v>
      </c>
      <c r="F100" s="51"/>
      <c r="G100" s="51"/>
      <c r="H100" s="29">
        <v>0</v>
      </c>
      <c r="I100" s="53">
        <v>10</v>
      </c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Z100" s="66"/>
      <c r="BC100" s="66"/>
      <c r="BF100" s="66"/>
      <c r="BI100" s="66"/>
      <c r="BL100" s="66"/>
      <c r="BO100" s="66"/>
      <c r="BX100" s="66"/>
      <c r="CA100" s="66"/>
      <c r="CD100" s="66"/>
      <c r="CG100" s="66"/>
      <c r="CP100" s="66"/>
      <c r="CV100" s="66"/>
      <c r="CY100" s="66"/>
      <c r="DB100" s="66"/>
      <c r="DE100" s="66"/>
      <c r="DK100" s="66"/>
      <c r="DT100" s="66"/>
      <c r="DV100" s="66"/>
      <c r="DW100" s="66"/>
      <c r="DY100" s="66"/>
      <c r="EB100" s="66"/>
      <c r="EE100" s="66"/>
      <c r="EH100" s="66"/>
      <c r="EK100" s="66"/>
      <c r="EN100" s="66"/>
      <c r="EP100" s="66"/>
      <c r="ER100" s="66"/>
      <c r="EU100" s="66"/>
      <c r="EX100" s="66"/>
      <c r="FA100" s="66"/>
      <c r="FD100" s="66"/>
      <c r="FG100" s="66"/>
      <c r="FJ100" s="66"/>
      <c r="FM100" s="66"/>
      <c r="FO100" s="66"/>
      <c r="FR100" s="66"/>
      <c r="FX100" s="66"/>
      <c r="GD100" s="66"/>
      <c r="GG100" s="66"/>
      <c r="GI100" s="66"/>
      <c r="GK100" s="66"/>
      <c r="GL100" s="66"/>
      <c r="GM100" s="66"/>
      <c r="GN100" s="66"/>
      <c r="GO100" s="66"/>
      <c r="GP100" s="66"/>
      <c r="HH100" s="66"/>
      <c r="HI100" s="66"/>
      <c r="HL100" s="66"/>
      <c r="HO100" s="66"/>
      <c r="HQ100" s="66"/>
      <c r="HS100" s="66"/>
      <c r="HV100" s="66"/>
      <c r="HY100" s="66"/>
      <c r="IB100" s="66"/>
      <c r="IF100" s="66"/>
      <c r="II100" s="66"/>
      <c r="IL100" s="66"/>
      <c r="IT100" s="66"/>
      <c r="JF100" s="66"/>
      <c r="JG100" s="66"/>
      <c r="JH100" s="66"/>
      <c r="JI100" s="66"/>
      <c r="JJ100" s="66"/>
      <c r="JK100" s="66"/>
      <c r="JL100" s="66"/>
      <c r="JM100" s="66"/>
      <c r="JN100" s="66"/>
      <c r="JO100" s="66"/>
      <c r="JP100" s="66"/>
      <c r="JQ100" s="66"/>
      <c r="JR100" s="66"/>
      <c r="JS100" s="66"/>
      <c r="JT100" s="66"/>
      <c r="JU100" s="66"/>
      <c r="JV100" s="66"/>
      <c r="JW100" s="66"/>
      <c r="JX100" s="66"/>
      <c r="JY100" s="66"/>
      <c r="JZ100" s="66"/>
      <c r="KA100" s="66"/>
      <c r="KB100" s="66"/>
      <c r="KC100" s="66"/>
      <c r="KD100" s="66"/>
      <c r="KE100" s="66"/>
      <c r="KG100" s="66"/>
      <c r="KH100" s="66"/>
      <c r="KI100" s="66"/>
      <c r="KJ100" s="66"/>
      <c r="KK100" s="66"/>
      <c r="KL100" s="66"/>
      <c r="KM100" s="66"/>
      <c r="KN100" s="66"/>
      <c r="KO100" s="66"/>
      <c r="KP100" s="66"/>
      <c r="KQ100" s="66"/>
      <c r="KR100" s="66"/>
      <c r="KS100" s="66"/>
      <c r="KV100" s="66"/>
      <c r="KY100" s="66"/>
      <c r="LB100" s="66"/>
      <c r="LE100" s="66"/>
      <c r="LH100" s="66"/>
      <c r="LK100" s="66"/>
      <c r="LT100" s="66"/>
      <c r="LW100" s="66"/>
      <c r="LZ100" s="66"/>
      <c r="MC100" s="66"/>
      <c r="ML100" s="66"/>
      <c r="MR100" s="66"/>
      <c r="MU100" s="66"/>
      <c r="MX100" s="66"/>
      <c r="NA100" s="66"/>
      <c r="NG100" s="66"/>
      <c r="NP100" s="66"/>
      <c r="NR100" s="66"/>
      <c r="NS100" s="66"/>
      <c r="NU100" s="66"/>
      <c r="NX100" s="66"/>
      <c r="OA100" s="66"/>
      <c r="OD100" s="66"/>
      <c r="OG100" s="66"/>
      <c r="OJ100" s="66"/>
      <c r="OL100" s="66"/>
      <c r="ON100" s="66"/>
      <c r="OQ100" s="66"/>
      <c r="OT100" s="66"/>
      <c r="OW100" s="66"/>
      <c r="OZ100" s="66"/>
      <c r="PC100" s="66"/>
      <c r="PF100" s="66"/>
      <c r="PI100" s="66"/>
      <c r="PK100" s="66"/>
      <c r="PN100" s="66"/>
      <c r="PT100" s="66"/>
      <c r="PZ100" s="66"/>
      <c r="QC100" s="66"/>
      <c r="QE100" s="66"/>
      <c r="QG100" s="66"/>
      <c r="QH100" s="66"/>
      <c r="QI100" s="66"/>
      <c r="QJ100" s="66"/>
      <c r="QK100" s="66"/>
      <c r="QL100" s="66"/>
      <c r="RD100" s="66"/>
      <c r="RE100" s="66"/>
      <c r="RH100" s="66"/>
      <c r="RK100" s="66"/>
      <c r="RM100" s="66"/>
      <c r="RO100" s="66"/>
      <c r="RR100" s="66"/>
      <c r="RU100" s="66"/>
      <c r="RX100" s="66"/>
      <c r="SB100" s="66"/>
      <c r="SE100" s="66"/>
      <c r="SH100" s="66"/>
      <c r="SP100" s="66"/>
      <c r="TB100" s="66"/>
      <c r="TC100" s="66"/>
      <c r="TD100" s="66"/>
      <c r="TE100" s="66"/>
      <c r="TF100" s="66"/>
      <c r="TG100" s="66"/>
      <c r="TH100" s="66"/>
      <c r="TI100" s="66"/>
      <c r="TJ100" s="66"/>
      <c r="TK100" s="66"/>
      <c r="TL100" s="66"/>
      <c r="TM100" s="66"/>
      <c r="TN100" s="66"/>
      <c r="TO100" s="66"/>
      <c r="TP100" s="66"/>
      <c r="TQ100" s="66"/>
      <c r="TR100" s="66"/>
      <c r="TS100" s="66"/>
      <c r="TT100" s="66"/>
      <c r="TU100" s="66"/>
      <c r="TV100" s="66"/>
      <c r="TW100" s="66"/>
      <c r="TX100" s="66"/>
      <c r="TY100" s="66"/>
      <c r="TZ100" s="66"/>
      <c r="UA100" s="66"/>
      <c r="UC100" s="66"/>
      <c r="UD100" s="66"/>
      <c r="UE100" s="66"/>
      <c r="UF100" s="66"/>
      <c r="UG100" s="66"/>
      <c r="UH100" s="66"/>
      <c r="UI100" s="66"/>
      <c r="UJ100" s="66"/>
      <c r="UK100" s="66"/>
      <c r="UL100" s="66"/>
      <c r="UM100" s="66"/>
      <c r="UN100" s="66"/>
      <c r="UO100" s="66"/>
      <c r="UR100" s="66"/>
      <c r="UU100" s="66"/>
      <c r="UX100" s="66"/>
      <c r="VA100" s="66"/>
      <c r="VD100" s="66"/>
      <c r="VG100" s="66"/>
      <c r="VP100" s="66"/>
      <c r="VS100" s="66"/>
      <c r="VV100" s="66"/>
      <c r="VY100" s="66"/>
      <c r="WH100" s="66"/>
      <c r="WN100" s="66"/>
      <c r="WQ100" s="66"/>
      <c r="WT100" s="66"/>
      <c r="WW100" s="66"/>
      <c r="XC100" s="66"/>
      <c r="XL100" s="66"/>
      <c r="XN100" s="66"/>
      <c r="XO100" s="66"/>
      <c r="XQ100" s="66"/>
      <c r="XT100" s="66"/>
      <c r="XW100" s="66"/>
      <c r="XZ100" s="66"/>
      <c r="YC100" s="66"/>
      <c r="YF100" s="66"/>
      <c r="YH100" s="66"/>
      <c r="YJ100" s="66"/>
      <c r="YM100" s="66"/>
      <c r="YP100" s="66"/>
      <c r="YS100" s="66"/>
      <c r="YV100" s="66"/>
      <c r="YY100" s="66"/>
      <c r="ZB100" s="66"/>
      <c r="ZE100" s="66"/>
      <c r="ZG100" s="66"/>
      <c r="ZJ100" s="66"/>
      <c r="ZP100" s="66"/>
      <c r="ZV100" s="66"/>
      <c r="ZY100" s="66"/>
      <c r="AAA100" s="66"/>
      <c r="AAC100" s="66"/>
      <c r="AAD100" s="66"/>
      <c r="AAE100" s="66"/>
      <c r="AAF100" s="66"/>
      <c r="AAG100" s="66"/>
      <c r="AAH100" s="66"/>
      <c r="AAZ100" s="66"/>
      <c r="ABA100" s="66"/>
      <c r="ABD100" s="66"/>
      <c r="ABG100" s="66"/>
      <c r="ABI100" s="66"/>
      <c r="ABK100" s="66"/>
      <c r="ABN100" s="66"/>
      <c r="ABQ100" s="66"/>
      <c r="ABT100" s="66"/>
      <c r="ABX100" s="66"/>
      <c r="ACA100" s="66"/>
      <c r="ACD100" s="66"/>
      <c r="ACL100" s="66"/>
      <c r="ACX100" s="66"/>
      <c r="ACY100" s="66"/>
      <c r="ACZ100" s="66"/>
      <c r="ADA100" s="66"/>
      <c r="ADB100" s="66"/>
      <c r="ADC100" s="66"/>
      <c r="ADD100" s="66"/>
      <c r="ADE100" s="66"/>
      <c r="ADF100" s="66"/>
      <c r="ADG100" s="66"/>
      <c r="ADH100" s="66"/>
      <c r="ADI100" s="66"/>
      <c r="ADJ100" s="66"/>
      <c r="ADK100" s="66"/>
      <c r="ADL100" s="66"/>
      <c r="ADM100" s="66"/>
      <c r="ADN100" s="66"/>
      <c r="ADO100" s="66"/>
      <c r="ADP100" s="66"/>
      <c r="ADQ100" s="66"/>
      <c r="ADR100" s="66"/>
      <c r="ADS100" s="66"/>
      <c r="ADT100" s="66"/>
      <c r="ADU100" s="66"/>
      <c r="ADV100" s="66"/>
      <c r="ADW100" s="66"/>
      <c r="ADY100" s="66"/>
      <c r="ADZ100" s="66"/>
      <c r="AEA100" s="66"/>
      <c r="AEB100" s="66"/>
      <c r="AEC100" s="66"/>
      <c r="AED100" s="66"/>
      <c r="AEE100" s="66"/>
      <c r="AEF100" s="66"/>
      <c r="AEG100" s="66"/>
      <c r="AEH100" s="66"/>
      <c r="AEI100" s="66"/>
      <c r="AEJ100" s="66"/>
      <c r="AEK100" s="66"/>
      <c r="AEN100" s="66"/>
      <c r="AEQ100" s="66"/>
      <c r="AET100" s="66"/>
      <c r="AEW100" s="66"/>
      <c r="AEZ100" s="66"/>
      <c r="AFC100" s="66"/>
      <c r="AFL100" s="66"/>
      <c r="AFO100" s="66"/>
      <c r="AFR100" s="66"/>
      <c r="AFU100" s="66"/>
      <c r="AGD100" s="66"/>
      <c r="AGJ100" s="66"/>
      <c r="AGM100" s="66"/>
      <c r="AGP100" s="66"/>
      <c r="AGS100" s="66"/>
      <c r="AGY100" s="66"/>
      <c r="AHH100" s="66"/>
      <c r="AHJ100" s="66"/>
      <c r="AHK100" s="66"/>
      <c r="AHM100" s="66"/>
      <c r="AHP100" s="66"/>
      <c r="AHS100" s="66"/>
      <c r="AHV100" s="66"/>
      <c r="AHY100" s="66"/>
      <c r="AIB100" s="66"/>
      <c r="AID100" s="66"/>
      <c r="AIF100" s="66"/>
      <c r="AII100" s="66"/>
      <c r="AIL100" s="66"/>
      <c r="AIO100" s="66"/>
      <c r="AIR100" s="66"/>
      <c r="AIU100" s="66"/>
      <c r="AIX100" s="66"/>
      <c r="AJA100" s="66"/>
      <c r="AJC100" s="66"/>
      <c r="AJF100" s="66"/>
      <c r="AJL100" s="66"/>
      <c r="AJR100" s="66"/>
      <c r="AJU100" s="66"/>
      <c r="AJW100" s="66"/>
      <c r="AJY100" s="66"/>
      <c r="AJZ100" s="66"/>
      <c r="AKA100" s="66"/>
      <c r="AKB100" s="66"/>
      <c r="AKC100" s="66"/>
      <c r="AKD100" s="66"/>
      <c r="AKV100" s="66"/>
      <c r="AKW100" s="66"/>
      <c r="AKZ100" s="66"/>
      <c r="ALC100" s="66"/>
      <c r="ALE100" s="66"/>
      <c r="ALG100" s="66"/>
      <c r="ALJ100" s="66"/>
      <c r="ALM100" s="66"/>
      <c r="ALP100" s="66"/>
      <c r="ALT100" s="66"/>
      <c r="ALW100" s="66"/>
      <c r="ALZ100" s="66"/>
      <c r="AMH100" s="66"/>
      <c r="AMT100" s="66"/>
      <c r="AMU100" s="66"/>
      <c r="AMV100" s="66"/>
      <c r="AMW100" s="66"/>
      <c r="AMX100" s="66"/>
      <c r="AMY100" s="66"/>
      <c r="AMZ100" s="66"/>
      <c r="ANA100" s="66"/>
      <c r="ANB100" s="66"/>
      <c r="ANC100" s="66"/>
      <c r="AND100" s="66"/>
      <c r="ANE100" s="66"/>
      <c r="ANF100" s="66"/>
      <c r="ANG100" s="66"/>
      <c r="ANH100" s="66"/>
      <c r="ANI100" s="66"/>
      <c r="ANJ100" s="66"/>
      <c r="ANK100" s="66"/>
      <c r="ANL100" s="66"/>
      <c r="ANM100" s="66"/>
      <c r="ANN100" s="66"/>
      <c r="ANO100" s="66"/>
      <c r="ANP100" s="66"/>
      <c r="ANQ100" s="66"/>
      <c r="ANR100" s="66"/>
      <c r="ANS100" s="66"/>
      <c r="ANU100" s="66"/>
      <c r="ANV100" s="66"/>
      <c r="ANW100" s="66"/>
      <c r="ANX100" s="66"/>
      <c r="ANY100" s="66"/>
      <c r="ANZ100" s="66"/>
      <c r="AOA100" s="66"/>
      <c r="AOB100" s="66"/>
      <c r="AOC100" s="66"/>
      <c r="AOD100" s="66"/>
      <c r="AOE100" s="66"/>
      <c r="AOF100" s="66"/>
      <c r="AOG100" s="66"/>
      <c r="AOJ100" s="66"/>
      <c r="AOM100" s="66"/>
      <c r="AOP100" s="66"/>
      <c r="AOS100" s="66"/>
      <c r="AOV100" s="66"/>
      <c r="AOY100" s="66"/>
      <c r="APH100" s="66"/>
      <c r="APK100" s="66"/>
      <c r="APN100" s="66"/>
      <c r="APQ100" s="66"/>
      <c r="APZ100" s="66"/>
      <c r="AQF100" s="66"/>
      <c r="AQI100" s="66"/>
      <c r="AQL100" s="66"/>
      <c r="AQO100" s="66"/>
      <c r="AQU100" s="66"/>
      <c r="ARD100" s="66"/>
      <c r="ARF100" s="66"/>
      <c r="ARG100" s="66"/>
      <c r="ARI100" s="66"/>
      <c r="ARL100" s="66"/>
      <c r="ARO100" s="66"/>
      <c r="ARR100" s="66"/>
      <c r="ARU100" s="66"/>
      <c r="ARX100" s="66"/>
      <c r="ARZ100" s="66"/>
      <c r="ASB100" s="66"/>
      <c r="ASE100" s="66"/>
      <c r="ASH100" s="66"/>
      <c r="ASK100" s="66"/>
      <c r="ASN100" s="66"/>
      <c r="ASQ100" s="66"/>
      <c r="AST100" s="66"/>
      <c r="ASW100" s="66"/>
      <c r="ASY100" s="66"/>
      <c r="ATB100" s="66"/>
      <c r="ATH100" s="66"/>
      <c r="ATN100" s="66"/>
      <c r="ATQ100" s="66"/>
      <c r="ATS100" s="66"/>
      <c r="ATU100" s="66"/>
      <c r="ATV100" s="66"/>
      <c r="ATW100" s="66"/>
      <c r="ATX100" s="66"/>
      <c r="ATY100" s="66"/>
      <c r="ATZ100" s="66"/>
      <c r="AUR100" s="66"/>
      <c r="AUS100" s="66"/>
      <c r="AUV100" s="66"/>
      <c r="AUY100" s="66"/>
      <c r="AVA100" s="66"/>
      <c r="AVC100" s="66"/>
      <c r="AVF100" s="66"/>
      <c r="AVI100" s="66"/>
      <c r="AVL100" s="66"/>
      <c r="AVP100" s="66"/>
      <c r="AVS100" s="66"/>
      <c r="AVV100" s="66"/>
      <c r="AWD100" s="66"/>
      <c r="AWP100" s="66"/>
      <c r="AWQ100" s="66"/>
      <c r="AWR100" s="66"/>
      <c r="AWS100" s="66"/>
      <c r="AWT100" s="66"/>
      <c r="AWU100" s="66"/>
      <c r="AWV100" s="66"/>
      <c r="AWW100" s="66"/>
      <c r="AWX100" s="66"/>
      <c r="AWY100" s="66"/>
      <c r="AWZ100" s="66"/>
      <c r="AXA100" s="66"/>
      <c r="AXB100" s="66"/>
      <c r="AXC100" s="66"/>
      <c r="AXD100" s="66"/>
      <c r="AXE100" s="66"/>
      <c r="AXF100" s="66"/>
      <c r="AXG100" s="66"/>
      <c r="AXH100" s="66"/>
      <c r="AXI100" s="66"/>
      <c r="AXJ100" s="66"/>
      <c r="AXK100" s="66"/>
      <c r="AXL100" s="66"/>
      <c r="AXM100" s="66"/>
      <c r="AXN100" s="66"/>
      <c r="AXO100" s="66"/>
      <c r="AXQ100" s="66"/>
      <c r="AXR100" s="66"/>
      <c r="AXS100" s="66"/>
      <c r="AXT100" s="66"/>
      <c r="AXU100" s="66"/>
      <c r="AXV100" s="66"/>
      <c r="AXW100" s="66"/>
      <c r="AXX100" s="66"/>
      <c r="AXY100" s="66"/>
      <c r="AXZ100" s="66"/>
      <c r="AYA100" s="66"/>
      <c r="AYB100" s="66"/>
      <c r="AYC100" s="66"/>
      <c r="AYF100" s="66"/>
      <c r="AYI100" s="66"/>
      <c r="AYL100" s="66"/>
      <c r="AYO100" s="66"/>
      <c r="AYR100" s="66"/>
      <c r="AYU100" s="66"/>
      <c r="AZD100" s="66"/>
      <c r="AZG100" s="66"/>
      <c r="AZJ100" s="66"/>
      <c r="AZM100" s="66"/>
      <c r="AZV100" s="66"/>
      <c r="BAB100" s="66"/>
      <c r="BAE100" s="66"/>
      <c r="BAH100" s="66"/>
      <c r="BAK100" s="66"/>
      <c r="BAQ100" s="66"/>
      <c r="BAZ100" s="66"/>
      <c r="BBB100" s="66"/>
      <c r="BBC100" s="66"/>
      <c r="BBE100" s="66"/>
      <c r="BBH100" s="66"/>
      <c r="BBK100" s="66"/>
      <c r="BBN100" s="66"/>
      <c r="BBQ100" s="66"/>
      <c r="BBT100" s="66"/>
      <c r="BBV100" s="66"/>
      <c r="BBX100" s="66"/>
      <c r="BCA100" s="66"/>
      <c r="BCD100" s="66"/>
      <c r="BCG100" s="66"/>
      <c r="BCJ100" s="66"/>
      <c r="BCM100" s="66"/>
      <c r="BCP100" s="66"/>
      <c r="BCS100" s="66"/>
      <c r="BCU100" s="66"/>
      <c r="BCX100" s="66"/>
      <c r="BDD100" s="66"/>
      <c r="BDJ100" s="66"/>
      <c r="BDM100" s="66"/>
      <c r="BDO100" s="66"/>
      <c r="BDQ100" s="66"/>
      <c r="BDR100" s="66"/>
      <c r="BDS100" s="66"/>
      <c r="BDT100" s="66"/>
      <c r="BDU100" s="66"/>
      <c r="BDV100" s="66"/>
      <c r="BEN100" s="66"/>
      <c r="BEO100" s="66"/>
      <c r="BER100" s="66"/>
      <c r="BEU100" s="66"/>
      <c r="BEW100" s="66"/>
      <c r="BEY100" s="66"/>
      <c r="BFB100" s="66"/>
      <c r="BFE100" s="66"/>
      <c r="BFH100" s="66"/>
      <c r="BFL100" s="66"/>
      <c r="BFO100" s="66"/>
      <c r="BFR100" s="66"/>
      <c r="BFZ100" s="66"/>
      <c r="BGL100" s="66"/>
      <c r="BGM100" s="66"/>
      <c r="BGN100" s="66"/>
      <c r="BGO100" s="66"/>
      <c r="BGP100" s="66"/>
      <c r="BGQ100" s="66"/>
      <c r="BGR100" s="66"/>
      <c r="BGS100" s="66"/>
      <c r="BGT100" s="66"/>
      <c r="BGU100" s="66"/>
      <c r="BGV100" s="66"/>
      <c r="BGW100" s="66"/>
      <c r="BGX100" s="66"/>
      <c r="BGY100" s="66"/>
      <c r="BGZ100" s="66"/>
      <c r="BHA100" s="66"/>
      <c r="BHB100" s="66"/>
      <c r="BHC100" s="66"/>
      <c r="BHD100" s="66"/>
      <c r="BHE100" s="66"/>
      <c r="BHF100" s="66"/>
      <c r="BHG100" s="66"/>
      <c r="BHH100" s="66"/>
      <c r="BHI100" s="66"/>
      <c r="BHJ100" s="66"/>
      <c r="BHK100" s="66"/>
      <c r="BHM100" s="66"/>
      <c r="BHN100" s="66"/>
      <c r="BHO100" s="66"/>
      <c r="BHP100" s="66"/>
      <c r="BHQ100" s="66"/>
      <c r="BHR100" s="66"/>
      <c r="BHS100" s="66"/>
      <c r="BHT100" s="66"/>
      <c r="BHU100" s="66"/>
      <c r="BHV100" s="66"/>
      <c r="BHW100" s="66"/>
      <c r="BHX100" s="66"/>
      <c r="BHY100" s="66"/>
      <c r="BIB100" s="66"/>
      <c r="BIE100" s="66"/>
      <c r="BIH100" s="66"/>
      <c r="BIK100" s="66"/>
      <c r="BIN100" s="66"/>
      <c r="BIQ100" s="66"/>
      <c r="BIZ100" s="66"/>
      <c r="BJC100" s="66"/>
      <c r="BJF100" s="66"/>
      <c r="BJI100" s="66"/>
      <c r="BJR100" s="66"/>
      <c r="BJX100" s="66"/>
      <c r="BKA100" s="66"/>
      <c r="BKD100" s="66"/>
      <c r="BKG100" s="66"/>
      <c r="BKM100" s="66"/>
      <c r="BKV100" s="66"/>
      <c r="BKX100" s="66"/>
      <c r="BKY100" s="66"/>
      <c r="BLA100" s="66"/>
      <c r="BLD100" s="66"/>
      <c r="BLG100" s="66"/>
      <c r="BLJ100" s="66"/>
      <c r="BLM100" s="66"/>
      <c r="BLP100" s="66"/>
      <c r="BLR100" s="66"/>
      <c r="BLT100" s="66"/>
      <c r="BLW100" s="66"/>
      <c r="BLZ100" s="66"/>
      <c r="BMC100" s="66"/>
      <c r="BMF100" s="66"/>
      <c r="BMI100" s="66"/>
      <c r="BML100" s="66"/>
      <c r="BMO100" s="66"/>
      <c r="BMQ100" s="66"/>
      <c r="BMT100" s="66"/>
      <c r="BMZ100" s="66"/>
      <c r="BNF100" s="66"/>
      <c r="BNI100" s="66"/>
      <c r="BNK100" s="66"/>
      <c r="BNM100" s="66"/>
      <c r="BNN100" s="66"/>
      <c r="BNO100" s="66"/>
      <c r="BNP100" s="66"/>
      <c r="BNQ100" s="66"/>
      <c r="BNR100" s="66"/>
      <c r="BOJ100" s="66"/>
      <c r="BOK100" s="66"/>
      <c r="BON100" s="66"/>
      <c r="BOQ100" s="66"/>
      <c r="BOS100" s="66"/>
      <c r="BOU100" s="66"/>
      <c r="BOX100" s="66"/>
      <c r="BPA100" s="66"/>
      <c r="BPD100" s="66"/>
      <c r="BPH100" s="66"/>
      <c r="BPK100" s="66"/>
      <c r="BPN100" s="66"/>
      <c r="BPV100" s="66"/>
      <c r="BQH100" s="66"/>
      <c r="BQI100" s="66"/>
      <c r="BQJ100" s="66"/>
      <c r="BQK100" s="66"/>
      <c r="BQL100" s="66"/>
      <c r="BQM100" s="66"/>
      <c r="BQN100" s="66"/>
      <c r="BQO100" s="66"/>
      <c r="BQP100" s="66"/>
      <c r="BQQ100" s="66"/>
      <c r="BQR100" s="66"/>
      <c r="BQS100" s="66"/>
      <c r="BQT100" s="66"/>
      <c r="BQU100" s="66"/>
      <c r="BQV100" s="66"/>
      <c r="BQW100" s="66"/>
      <c r="BQX100" s="66"/>
      <c r="BQY100" s="66"/>
      <c r="BQZ100" s="66"/>
      <c r="BRA100" s="66"/>
      <c r="BRB100" s="66"/>
      <c r="BRC100" s="66"/>
      <c r="BRD100" s="66"/>
      <c r="BRE100" s="66"/>
      <c r="BRF100" s="66"/>
      <c r="BRG100" s="66"/>
      <c r="BRI100" s="66"/>
      <c r="BRJ100" s="66"/>
      <c r="BRK100" s="66"/>
      <c r="BRL100" s="66"/>
      <c r="BRM100" s="66"/>
      <c r="BRN100" s="66"/>
      <c r="BRO100" s="66"/>
      <c r="BRP100" s="66"/>
      <c r="BRQ100" s="66"/>
      <c r="BRR100" s="66"/>
      <c r="BRS100" s="66"/>
      <c r="BRT100" s="66"/>
      <c r="BRU100" s="66"/>
      <c r="BRX100" s="66"/>
      <c r="BSA100" s="66"/>
      <c r="BSD100" s="66"/>
      <c r="BSG100" s="66"/>
      <c r="BSJ100" s="66"/>
      <c r="BSM100" s="66"/>
      <c r="BSV100" s="66"/>
      <c r="BSY100" s="66"/>
      <c r="BTB100" s="66"/>
      <c r="BTE100" s="66"/>
      <c r="BTN100" s="66"/>
      <c r="BTT100" s="66"/>
      <c r="BTW100" s="66"/>
      <c r="BTZ100" s="66"/>
      <c r="BUC100" s="66"/>
      <c r="BUI100" s="66"/>
      <c r="BUR100" s="66"/>
      <c r="BUT100" s="66"/>
      <c r="BUU100" s="66"/>
      <c r="BUW100" s="66"/>
      <c r="BUZ100" s="66"/>
      <c r="BVC100" s="66"/>
      <c r="BVF100" s="66"/>
      <c r="BVI100" s="66"/>
      <c r="BVL100" s="66"/>
      <c r="BVN100" s="66"/>
      <c r="BVP100" s="66"/>
      <c r="BVS100" s="66"/>
      <c r="BVV100" s="66"/>
      <c r="BVY100" s="66"/>
      <c r="BWB100" s="66"/>
      <c r="BWE100" s="66"/>
      <c r="BWH100" s="66"/>
      <c r="BWK100" s="66"/>
      <c r="BWM100" s="66"/>
      <c r="BWP100" s="66"/>
      <c r="BWV100" s="66"/>
      <c r="BXB100" s="66"/>
      <c r="BXE100" s="66"/>
      <c r="BXG100" s="66"/>
      <c r="BXI100" s="66"/>
      <c r="BXJ100" s="66"/>
      <c r="BXK100" s="66"/>
      <c r="BXL100" s="66"/>
      <c r="BXM100" s="66"/>
      <c r="BXN100" s="66"/>
      <c r="BYF100" s="66"/>
      <c r="BYG100" s="66"/>
      <c r="BYJ100" s="66"/>
      <c r="BYM100" s="66"/>
      <c r="BYO100" s="66"/>
      <c r="BYQ100" s="66"/>
      <c r="BYT100" s="66"/>
      <c r="BYW100" s="66"/>
      <c r="BYZ100" s="66"/>
      <c r="BZD100" s="66"/>
      <c r="BZG100" s="66"/>
      <c r="BZJ100" s="66"/>
      <c r="BZR100" s="66"/>
      <c r="CAD100" s="66"/>
      <c r="CAE100" s="66"/>
      <c r="CAF100" s="66"/>
      <c r="CAG100" s="66"/>
      <c r="CAH100" s="66"/>
      <c r="CAI100" s="66"/>
      <c r="CAJ100" s="66"/>
      <c r="CAK100" s="66"/>
      <c r="CAL100" s="66"/>
      <c r="CAM100" s="66"/>
      <c r="CAN100" s="66"/>
      <c r="CAO100" s="66"/>
      <c r="CAP100" s="66"/>
      <c r="CAQ100" s="66"/>
      <c r="CAR100" s="66"/>
      <c r="CAS100" s="66"/>
      <c r="CAT100" s="66"/>
      <c r="CAU100" s="66"/>
      <c r="CAV100" s="66"/>
      <c r="CAW100" s="66"/>
      <c r="CAX100" s="66"/>
      <c r="CAY100" s="66"/>
      <c r="CAZ100" s="66"/>
      <c r="CBA100" s="66"/>
      <c r="CBB100" s="66"/>
      <c r="CBC100" s="66"/>
      <c r="CBE100" s="66"/>
      <c r="CBF100" s="66"/>
      <c r="CBG100" s="66"/>
      <c r="CBH100" s="66"/>
      <c r="CBI100" s="66"/>
      <c r="CBJ100" s="66"/>
      <c r="CBK100" s="66"/>
      <c r="CBL100" s="66"/>
      <c r="CBM100" s="66"/>
      <c r="CBN100" s="66"/>
      <c r="CBO100" s="66"/>
      <c r="CBP100" s="66"/>
      <c r="CBQ100" s="66"/>
      <c r="CBT100" s="66"/>
      <c r="CBW100" s="66"/>
      <c r="CBZ100" s="66"/>
      <c r="CCC100" s="66"/>
      <c r="CCF100" s="66"/>
      <c r="CCI100" s="66"/>
      <c r="CCR100" s="66"/>
      <c r="CCU100" s="66"/>
      <c r="CCX100" s="66"/>
      <c r="CDA100" s="66"/>
      <c r="CDJ100" s="66"/>
      <c r="CDP100" s="66"/>
      <c r="CDS100" s="66"/>
      <c r="CDV100" s="66"/>
      <c r="CDY100" s="66"/>
      <c r="CEE100" s="66"/>
      <c r="CEN100" s="66"/>
      <c r="CEP100" s="66"/>
      <c r="CEQ100" s="66"/>
      <c r="CES100" s="66"/>
      <c r="CEV100" s="66"/>
      <c r="CEY100" s="66"/>
      <c r="CFB100" s="66"/>
      <c r="CFE100" s="66"/>
      <c r="CFH100" s="66"/>
      <c r="CFJ100" s="66"/>
      <c r="CFL100" s="66"/>
      <c r="CFO100" s="66"/>
      <c r="CFR100" s="66"/>
      <c r="CFU100" s="66"/>
      <c r="CFX100" s="66"/>
      <c r="CGA100" s="66"/>
      <c r="CGD100" s="66"/>
      <c r="CGG100" s="66"/>
      <c r="CGI100" s="66"/>
      <c r="CGL100" s="66"/>
      <c r="CGR100" s="66"/>
      <c r="CGX100" s="66"/>
      <c r="CHA100" s="66"/>
      <c r="CHC100" s="66"/>
      <c r="CHE100" s="66"/>
      <c r="CHF100" s="66"/>
      <c r="CHG100" s="66"/>
      <c r="CHH100" s="66"/>
      <c r="CHI100" s="66"/>
      <c r="CHJ100" s="66"/>
      <c r="CIB100" s="66"/>
      <c r="CIC100" s="66"/>
      <c r="CIF100" s="66"/>
      <c r="CII100" s="66"/>
      <c r="CIK100" s="66"/>
      <c r="CIM100" s="66"/>
      <c r="CIP100" s="66"/>
      <c r="CIS100" s="66"/>
      <c r="CIV100" s="66"/>
      <c r="CIZ100" s="66"/>
      <c r="CJC100" s="66"/>
      <c r="CJF100" s="66"/>
      <c r="CJN100" s="66"/>
      <c r="CJZ100" s="66"/>
      <c r="CKA100" s="66"/>
      <c r="CKB100" s="66"/>
      <c r="CKC100" s="66"/>
      <c r="CKD100" s="66"/>
      <c r="CKE100" s="66"/>
      <c r="CKF100" s="66"/>
      <c r="CKG100" s="66"/>
      <c r="CKH100" s="66"/>
      <c r="CKI100" s="66"/>
      <c r="CKJ100" s="66"/>
      <c r="CKK100" s="66"/>
      <c r="CKL100" s="66"/>
      <c r="CKM100" s="66"/>
      <c r="CKN100" s="66"/>
      <c r="CKO100" s="66"/>
      <c r="CKP100" s="66"/>
      <c r="CKQ100" s="66"/>
      <c r="CKR100" s="66"/>
      <c r="CKS100" s="66"/>
      <c r="CKT100" s="66"/>
      <c r="CKU100" s="66"/>
      <c r="CKV100" s="66"/>
      <c r="CKW100" s="66"/>
      <c r="CKX100" s="66"/>
      <c r="CKY100" s="66"/>
      <c r="CLA100" s="66"/>
      <c r="CLB100" s="66"/>
      <c r="CLC100" s="66"/>
      <c r="CLD100" s="66"/>
      <c r="CLE100" s="66"/>
      <c r="CLF100" s="66"/>
      <c r="CLG100" s="66"/>
      <c r="CLH100" s="66"/>
      <c r="CLI100" s="66"/>
      <c r="CLJ100" s="66"/>
      <c r="CLK100" s="66"/>
      <c r="CLL100" s="66"/>
      <c r="CLM100" s="66"/>
      <c r="CLP100" s="66"/>
      <c r="CLS100" s="66"/>
      <c r="CLV100" s="66"/>
      <c r="CLY100" s="66"/>
      <c r="CMB100" s="66"/>
      <c r="CME100" s="66"/>
      <c r="CMN100" s="66"/>
      <c r="CMQ100" s="66"/>
      <c r="CMT100" s="66"/>
      <c r="CMW100" s="66"/>
      <c r="CNF100" s="66"/>
      <c r="CNL100" s="66"/>
      <c r="CNO100" s="66"/>
      <c r="CNR100" s="66"/>
      <c r="CNU100" s="66"/>
      <c r="COA100" s="66"/>
      <c r="COJ100" s="66"/>
      <c r="COL100" s="66"/>
      <c r="COM100" s="66"/>
      <c r="COO100" s="66"/>
      <c r="COR100" s="66"/>
      <c r="COU100" s="66"/>
      <c r="COX100" s="66"/>
      <c r="CPA100" s="66"/>
      <c r="CPD100" s="66"/>
      <c r="CPF100" s="66"/>
      <c r="CPH100" s="66"/>
      <c r="CPK100" s="66"/>
      <c r="CPN100" s="66"/>
      <c r="CPQ100" s="66"/>
      <c r="CPT100" s="66"/>
      <c r="CPW100" s="66"/>
      <c r="CPZ100" s="66"/>
      <c r="CQC100" s="66"/>
      <c r="CQE100" s="66"/>
      <c r="CQH100" s="66"/>
      <c r="CQN100" s="66"/>
      <c r="CQT100" s="66"/>
      <c r="CQW100" s="66"/>
      <c r="CQY100" s="66"/>
      <c r="CRA100" s="66"/>
      <c r="CRB100" s="66"/>
      <c r="CRC100" s="66"/>
      <c r="CRD100" s="66"/>
      <c r="CRE100" s="66"/>
      <c r="CRF100" s="66"/>
      <c r="CRX100" s="66"/>
      <c r="CRY100" s="66"/>
      <c r="CSB100" s="66"/>
      <c r="CSE100" s="66"/>
      <c r="CSG100" s="66"/>
      <c r="CSI100" s="66"/>
      <c r="CSL100" s="66"/>
      <c r="CSO100" s="66"/>
      <c r="CSR100" s="66"/>
      <c r="CSV100" s="66"/>
      <c r="CSY100" s="66"/>
      <c r="CTB100" s="66"/>
      <c r="CTJ100" s="66"/>
      <c r="CTV100" s="66"/>
      <c r="CTW100" s="66"/>
      <c r="CTX100" s="66"/>
      <c r="CTY100" s="66"/>
      <c r="CTZ100" s="66"/>
      <c r="CUA100" s="66"/>
      <c r="CUB100" s="66"/>
      <c r="CUC100" s="66"/>
      <c r="CUD100" s="66"/>
      <c r="CUE100" s="66"/>
      <c r="CUF100" s="66"/>
      <c r="CUG100" s="66"/>
      <c r="CUH100" s="66"/>
      <c r="CUI100" s="66"/>
      <c r="CUJ100" s="66"/>
      <c r="CUK100" s="66"/>
      <c r="CUL100" s="66"/>
      <c r="CUM100" s="66"/>
      <c r="CUN100" s="66"/>
      <c r="CUO100" s="66"/>
      <c r="CUP100" s="66"/>
      <c r="CUQ100" s="66"/>
      <c r="CUR100" s="66"/>
      <c r="CUS100" s="66"/>
      <c r="CUT100" s="66"/>
      <c r="CUU100" s="66"/>
      <c r="CUW100" s="66"/>
      <c r="CUX100" s="66"/>
      <c r="CUY100" s="66"/>
      <c r="CUZ100" s="66"/>
      <c r="CVA100" s="66"/>
      <c r="CVB100" s="66"/>
      <c r="CVC100" s="66"/>
      <c r="CVD100" s="66"/>
      <c r="CVE100" s="66"/>
      <c r="CVF100" s="66"/>
      <c r="CVG100" s="66"/>
      <c r="CVH100" s="66"/>
      <c r="CVI100" s="66"/>
      <c r="CVL100" s="66"/>
      <c r="CVO100" s="66"/>
      <c r="CVR100" s="66"/>
      <c r="CVU100" s="66"/>
      <c r="CVX100" s="66"/>
      <c r="CWA100" s="66"/>
      <c r="CWJ100" s="66"/>
      <c r="CWM100" s="66"/>
      <c r="CWP100" s="66"/>
      <c r="CWS100" s="66"/>
      <c r="CXB100" s="66"/>
      <c r="CXH100" s="66"/>
      <c r="CXK100" s="66"/>
      <c r="CXN100" s="66"/>
      <c r="CXQ100" s="66"/>
      <c r="CXW100" s="66"/>
      <c r="CYF100" s="66"/>
      <c r="CYH100" s="66"/>
      <c r="CYI100" s="66"/>
      <c r="CYK100" s="66"/>
      <c r="CYN100" s="66"/>
      <c r="CYQ100" s="66"/>
      <c r="CYT100" s="66"/>
      <c r="CYW100" s="66"/>
      <c r="CYZ100" s="66"/>
      <c r="CZB100" s="66"/>
      <c r="CZD100" s="66"/>
      <c r="CZG100" s="66"/>
      <c r="CZJ100" s="66"/>
      <c r="CZM100" s="66"/>
      <c r="CZP100" s="66"/>
      <c r="CZS100" s="66"/>
      <c r="CZV100" s="66"/>
      <c r="CZY100" s="66"/>
      <c r="DAA100" s="66"/>
      <c r="DAD100" s="66"/>
      <c r="DAJ100" s="66"/>
      <c r="DAP100" s="66"/>
      <c r="DAS100" s="66"/>
      <c r="DAU100" s="66"/>
      <c r="DAW100" s="66"/>
      <c r="DAX100" s="66"/>
      <c r="DAY100" s="66"/>
      <c r="DAZ100" s="66"/>
      <c r="DBA100" s="66"/>
      <c r="DBB100" s="66"/>
      <c r="DBT100" s="66"/>
      <c r="DBU100" s="66"/>
      <c r="DBX100" s="66"/>
      <c r="DCA100" s="66"/>
      <c r="DCC100" s="66"/>
      <c r="DCE100" s="66"/>
      <c r="DCH100" s="66"/>
      <c r="DCK100" s="66"/>
      <c r="DCN100" s="66"/>
      <c r="DCR100" s="66"/>
      <c r="DCU100" s="66"/>
      <c r="DCX100" s="66"/>
      <c r="DDF100" s="66"/>
      <c r="DDR100" s="66"/>
      <c r="DDS100" s="66"/>
      <c r="DDT100" s="66"/>
      <c r="DDU100" s="66"/>
      <c r="DDV100" s="66"/>
      <c r="DDW100" s="66"/>
      <c r="DDX100" s="66"/>
      <c r="DDY100" s="66"/>
      <c r="DDZ100" s="66"/>
      <c r="DEA100" s="66"/>
      <c r="DEB100" s="66"/>
      <c r="DEC100" s="66"/>
      <c r="DED100" s="66"/>
      <c r="DEE100" s="66"/>
      <c r="DEF100" s="66"/>
      <c r="DEG100" s="66"/>
      <c r="DEH100" s="66"/>
      <c r="DEI100" s="66"/>
      <c r="DEJ100" s="66"/>
      <c r="DEK100" s="66"/>
      <c r="DEL100" s="66"/>
      <c r="DEM100" s="66"/>
      <c r="DEN100" s="66"/>
      <c r="DEO100" s="66"/>
      <c r="DEP100" s="66"/>
      <c r="DEQ100" s="66"/>
      <c r="DES100" s="66"/>
      <c r="DET100" s="66"/>
      <c r="DEU100" s="66"/>
      <c r="DEV100" s="66"/>
      <c r="DEW100" s="66"/>
      <c r="DEX100" s="66"/>
      <c r="DEY100" s="66"/>
      <c r="DEZ100" s="66"/>
      <c r="DFA100" s="66"/>
      <c r="DFB100" s="66"/>
      <c r="DFC100" s="66"/>
      <c r="DFD100" s="66"/>
      <c r="DFE100" s="66"/>
      <c r="DFH100" s="66"/>
      <c r="DFK100" s="66"/>
      <c r="DFN100" s="66"/>
      <c r="DFQ100" s="66"/>
      <c r="DFT100" s="66"/>
      <c r="DFW100" s="66"/>
      <c r="DGF100" s="66"/>
      <c r="DGI100" s="66"/>
      <c r="DGL100" s="66"/>
      <c r="DGO100" s="66"/>
      <c r="DGX100" s="66"/>
      <c r="DHD100" s="66"/>
      <c r="DHG100" s="66"/>
      <c r="DHJ100" s="66"/>
      <c r="DHM100" s="66"/>
      <c r="DHS100" s="66"/>
      <c r="DIB100" s="66"/>
      <c r="DID100" s="66"/>
      <c r="DIE100" s="66"/>
      <c r="DIG100" s="66"/>
      <c r="DIJ100" s="66"/>
      <c r="DIM100" s="66"/>
      <c r="DIP100" s="66"/>
      <c r="DIS100" s="66"/>
      <c r="DIV100" s="66"/>
      <c r="DIX100" s="66"/>
      <c r="DIZ100" s="66"/>
      <c r="DJC100" s="66"/>
      <c r="DJF100" s="66"/>
      <c r="DJI100" s="66"/>
      <c r="DJL100" s="66"/>
      <c r="DJO100" s="66"/>
      <c r="DJR100" s="66"/>
      <c r="DJU100" s="66"/>
      <c r="DJW100" s="66"/>
      <c r="DJZ100" s="66"/>
      <c r="DKF100" s="66"/>
      <c r="DKL100" s="66"/>
      <c r="DKO100" s="66"/>
      <c r="DKQ100" s="66"/>
      <c r="DKS100" s="66"/>
      <c r="DKT100" s="66"/>
      <c r="DKU100" s="66"/>
      <c r="DKV100" s="66"/>
      <c r="DKW100" s="66"/>
      <c r="DKX100" s="66"/>
      <c r="DLP100" s="66"/>
      <c r="DLQ100" s="66"/>
      <c r="DLT100" s="66"/>
      <c r="DLW100" s="66"/>
      <c r="DLY100" s="66"/>
      <c r="DMA100" s="66"/>
      <c r="DMD100" s="66"/>
      <c r="DMG100" s="66"/>
      <c r="DMJ100" s="66"/>
      <c r="DMN100" s="66"/>
      <c r="DMQ100" s="66"/>
      <c r="DMT100" s="66"/>
      <c r="DNB100" s="66"/>
      <c r="DNN100" s="66"/>
      <c r="DNO100" s="66"/>
      <c r="DNP100" s="66"/>
      <c r="DNQ100" s="66"/>
      <c r="DNR100" s="66"/>
      <c r="DNS100" s="66"/>
      <c r="DNT100" s="66"/>
      <c r="DNU100" s="66"/>
      <c r="DNV100" s="66"/>
      <c r="DNW100" s="66"/>
      <c r="DNX100" s="66"/>
      <c r="DNY100" s="66"/>
      <c r="DNZ100" s="66"/>
      <c r="DOA100" s="66"/>
      <c r="DOB100" s="66"/>
      <c r="DOC100" s="66"/>
      <c r="DOD100" s="66"/>
      <c r="DOE100" s="66"/>
      <c r="DOF100" s="66"/>
      <c r="DOG100" s="66"/>
      <c r="DOH100" s="66"/>
      <c r="DOI100" s="66"/>
      <c r="DOJ100" s="66"/>
      <c r="DOK100" s="66"/>
      <c r="DOL100" s="66"/>
      <c r="DOM100" s="66"/>
      <c r="DOO100" s="66"/>
      <c r="DOP100" s="66"/>
      <c r="DOQ100" s="66"/>
      <c r="DOR100" s="66"/>
      <c r="DOS100" s="66"/>
      <c r="DOT100" s="66"/>
      <c r="DOU100" s="66"/>
      <c r="DOV100" s="66"/>
      <c r="DOW100" s="66"/>
      <c r="DOX100" s="66"/>
      <c r="DOY100" s="66"/>
      <c r="DOZ100" s="66"/>
      <c r="DPA100" s="66"/>
      <c r="DPD100" s="66"/>
      <c r="DPG100" s="66"/>
      <c r="DPJ100" s="66"/>
      <c r="DPM100" s="66"/>
      <c r="DPP100" s="66"/>
      <c r="DPS100" s="66"/>
      <c r="DQB100" s="66"/>
      <c r="DQE100" s="66"/>
      <c r="DQH100" s="66"/>
      <c r="DQK100" s="66"/>
      <c r="DQT100" s="66"/>
      <c r="DQZ100" s="66"/>
      <c r="DRC100" s="66"/>
      <c r="DRF100" s="66"/>
      <c r="DRI100" s="66"/>
      <c r="DRO100" s="66"/>
      <c r="DRX100" s="66"/>
      <c r="DRZ100" s="66"/>
      <c r="DSA100" s="66"/>
      <c r="DSC100" s="66"/>
      <c r="DSF100" s="66"/>
      <c r="DSI100" s="66"/>
      <c r="DSL100" s="66"/>
      <c r="DSO100" s="66"/>
      <c r="DSR100" s="66"/>
      <c r="DST100" s="66"/>
      <c r="DSV100" s="66"/>
      <c r="DSY100" s="66"/>
      <c r="DTB100" s="66"/>
      <c r="DTE100" s="66"/>
      <c r="DTH100" s="66"/>
      <c r="DTK100" s="66"/>
      <c r="DTN100" s="66"/>
      <c r="DTQ100" s="66"/>
      <c r="DTS100" s="66"/>
      <c r="DTV100" s="66"/>
      <c r="DUB100" s="66"/>
      <c r="DUH100" s="66"/>
      <c r="DUK100" s="66"/>
      <c r="DUM100" s="66"/>
      <c r="DUO100" s="66"/>
      <c r="DUP100" s="66"/>
      <c r="DUQ100" s="66"/>
      <c r="DUR100" s="66"/>
      <c r="DUS100" s="66"/>
      <c r="DUT100" s="66"/>
      <c r="DVL100" s="66"/>
      <c r="DVM100" s="66"/>
      <c r="DVP100" s="66"/>
      <c r="DVS100" s="66"/>
      <c r="DVU100" s="66"/>
      <c r="DVW100" s="66"/>
      <c r="DVZ100" s="66"/>
      <c r="DWC100" s="66"/>
      <c r="DWF100" s="66"/>
      <c r="DWJ100" s="66"/>
      <c r="DWM100" s="66"/>
      <c r="DWP100" s="66"/>
      <c r="DWX100" s="66"/>
      <c r="DXJ100" s="66"/>
      <c r="DXK100" s="66"/>
      <c r="DXL100" s="66"/>
      <c r="DXM100" s="66"/>
      <c r="DXN100" s="66"/>
      <c r="DXO100" s="66"/>
      <c r="DXP100" s="66"/>
      <c r="DXQ100" s="66"/>
      <c r="DXR100" s="66"/>
      <c r="DXS100" s="66"/>
      <c r="DXT100" s="66"/>
      <c r="DXU100" s="66"/>
      <c r="DXV100" s="66"/>
      <c r="DXW100" s="66"/>
      <c r="DXX100" s="66"/>
      <c r="DXY100" s="66"/>
      <c r="DXZ100" s="66"/>
      <c r="DYA100" s="66"/>
      <c r="DYB100" s="66"/>
      <c r="DYC100" s="66"/>
      <c r="DYD100" s="66"/>
      <c r="DYE100" s="66"/>
      <c r="DYF100" s="66"/>
      <c r="DYG100" s="66"/>
      <c r="DYH100" s="66"/>
      <c r="DYI100" s="66"/>
      <c r="DYK100" s="66"/>
      <c r="DYL100" s="66"/>
      <c r="DYM100" s="66"/>
      <c r="DYN100" s="66"/>
      <c r="DYO100" s="66"/>
      <c r="DYP100" s="66"/>
      <c r="DYQ100" s="66"/>
      <c r="DYR100" s="66"/>
      <c r="DYS100" s="66"/>
      <c r="DYT100" s="66"/>
      <c r="DYU100" s="66"/>
      <c r="DYV100" s="66"/>
      <c r="DYW100" s="66"/>
      <c r="DYZ100" s="66"/>
      <c r="DZC100" s="66"/>
      <c r="DZF100" s="66"/>
      <c r="DZI100" s="66"/>
      <c r="DZL100" s="66"/>
      <c r="DZO100" s="66"/>
      <c r="DZX100" s="66"/>
      <c r="EAA100" s="66"/>
      <c r="EAD100" s="66"/>
      <c r="EAG100" s="66"/>
      <c r="EAP100" s="66"/>
      <c r="EAV100" s="66"/>
      <c r="EAY100" s="66"/>
      <c r="EBB100" s="66"/>
      <c r="EBE100" s="66"/>
      <c r="EBK100" s="66"/>
      <c r="EBT100" s="66"/>
      <c r="EBV100" s="66"/>
      <c r="EBW100" s="66"/>
      <c r="EBY100" s="66"/>
      <c r="ECB100" s="66"/>
      <c r="ECE100" s="66"/>
      <c r="ECH100" s="66"/>
      <c r="ECK100" s="66"/>
      <c r="ECN100" s="66"/>
      <c r="ECP100" s="66"/>
      <c r="ECR100" s="66"/>
      <c r="ECU100" s="66"/>
      <c r="ECX100" s="66"/>
      <c r="EDA100" s="66"/>
      <c r="EDD100" s="66"/>
      <c r="EDG100" s="66"/>
      <c r="EDJ100" s="66"/>
      <c r="EDM100" s="66"/>
      <c r="EDO100" s="66"/>
      <c r="EDR100" s="66"/>
      <c r="EDX100" s="66"/>
      <c r="EED100" s="66"/>
      <c r="EEG100" s="66"/>
      <c r="EEI100" s="66"/>
      <c r="EEK100" s="66"/>
      <c r="EEL100" s="66"/>
      <c r="EEM100" s="66"/>
      <c r="EEN100" s="66"/>
      <c r="EEO100" s="66"/>
      <c r="EEP100" s="66"/>
      <c r="EFH100" s="66"/>
      <c r="EFI100" s="66"/>
      <c r="EFL100" s="66"/>
      <c r="EFO100" s="66"/>
      <c r="EFQ100" s="66"/>
      <c r="EFS100" s="66"/>
      <c r="EFV100" s="66"/>
      <c r="EFY100" s="66"/>
      <c r="EGB100" s="66"/>
      <c r="EGF100" s="66"/>
      <c r="EGI100" s="66"/>
      <c r="EGL100" s="66"/>
      <c r="EGT100" s="66"/>
      <c r="EHF100" s="66"/>
      <c r="EHG100" s="66"/>
      <c r="EHH100" s="66"/>
      <c r="EHI100" s="66"/>
      <c r="EHJ100" s="66"/>
      <c r="EHK100" s="66"/>
      <c r="EHL100" s="66"/>
      <c r="EHM100" s="66"/>
      <c r="EHN100" s="66"/>
      <c r="EHO100" s="66"/>
      <c r="EHP100" s="66"/>
      <c r="EHQ100" s="66"/>
      <c r="EHR100" s="66"/>
      <c r="EHS100" s="66"/>
      <c r="EHT100" s="66"/>
      <c r="EHU100" s="66"/>
      <c r="EHV100" s="66"/>
      <c r="EHW100" s="66"/>
      <c r="EHX100" s="66"/>
      <c r="EHY100" s="66"/>
      <c r="EHZ100" s="66"/>
      <c r="EIA100" s="66"/>
      <c r="EIB100" s="66"/>
      <c r="EIC100" s="66"/>
      <c r="EID100" s="66"/>
      <c r="EIE100" s="66"/>
      <c r="EIG100" s="66"/>
      <c r="EIH100" s="66"/>
      <c r="EII100" s="66"/>
      <c r="EIJ100" s="66"/>
      <c r="EIK100" s="66"/>
      <c r="EIL100" s="66"/>
      <c r="EIM100" s="66"/>
      <c r="EIN100" s="66"/>
      <c r="EIO100" s="66"/>
      <c r="EIP100" s="66"/>
      <c r="EIQ100" s="66"/>
      <c r="EIR100" s="66"/>
      <c r="EIS100" s="66"/>
      <c r="EIV100" s="66"/>
      <c r="EIY100" s="66"/>
      <c r="EJB100" s="66"/>
      <c r="EJE100" s="66"/>
      <c r="EJH100" s="66"/>
      <c r="EJK100" s="66"/>
      <c r="EJT100" s="66"/>
      <c r="EJW100" s="66"/>
      <c r="EJZ100" s="66"/>
      <c r="EKC100" s="66"/>
      <c r="EKL100" s="66"/>
      <c r="EKR100" s="66"/>
      <c r="EKU100" s="66"/>
      <c r="EKX100" s="66"/>
      <c r="ELA100" s="66"/>
      <c r="ELG100" s="66"/>
      <c r="ELP100" s="66"/>
      <c r="ELR100" s="66"/>
      <c r="ELS100" s="66"/>
      <c r="ELU100" s="66"/>
      <c r="ELX100" s="66"/>
      <c r="EMA100" s="66"/>
      <c r="EMD100" s="66"/>
      <c r="EMG100" s="66"/>
      <c r="EMJ100" s="66"/>
      <c r="EML100" s="66"/>
      <c r="EMN100" s="66"/>
      <c r="EMQ100" s="66"/>
      <c r="EMT100" s="66"/>
      <c r="EMW100" s="66"/>
      <c r="EMZ100" s="66"/>
      <c r="ENC100" s="66"/>
      <c r="ENF100" s="66"/>
      <c r="ENI100" s="66"/>
      <c r="ENK100" s="66"/>
      <c r="ENN100" s="66"/>
      <c r="ENT100" s="66"/>
      <c r="ENZ100" s="66"/>
      <c r="EOC100" s="66"/>
      <c r="EOE100" s="66"/>
      <c r="EOG100" s="66"/>
      <c r="EOH100" s="66"/>
      <c r="EOI100" s="66"/>
      <c r="EOJ100" s="66"/>
      <c r="EOK100" s="66"/>
      <c r="EOL100" s="66"/>
      <c r="EPD100" s="66"/>
      <c r="EPE100" s="66"/>
      <c r="EPH100" s="66"/>
      <c r="EPK100" s="66"/>
      <c r="EPM100" s="66"/>
      <c r="EPO100" s="66"/>
      <c r="EPR100" s="66"/>
      <c r="EPU100" s="66"/>
      <c r="EPX100" s="66"/>
      <c r="EQB100" s="66"/>
      <c r="EQE100" s="66"/>
      <c r="EQH100" s="66"/>
      <c r="EQP100" s="66"/>
      <c r="ERB100" s="66"/>
      <c r="ERC100" s="66"/>
      <c r="ERD100" s="66"/>
      <c r="ERE100" s="66"/>
      <c r="ERF100" s="66"/>
      <c r="ERG100" s="66"/>
      <c r="ERH100" s="66"/>
      <c r="ERI100" s="66"/>
      <c r="ERJ100" s="66"/>
      <c r="ERK100" s="66"/>
      <c r="ERL100" s="66"/>
      <c r="ERM100" s="66"/>
      <c r="ERN100" s="66"/>
      <c r="ERO100" s="66"/>
      <c r="ERP100" s="66"/>
      <c r="ERQ100" s="66"/>
      <c r="ERR100" s="66"/>
      <c r="ERS100" s="66"/>
      <c r="ERT100" s="66"/>
      <c r="ERU100" s="66"/>
      <c r="ERV100" s="66"/>
      <c r="ERW100" s="66"/>
      <c r="ERX100" s="66"/>
      <c r="ERY100" s="66"/>
      <c r="ERZ100" s="66"/>
      <c r="ESA100" s="66"/>
      <c r="ESC100" s="66"/>
      <c r="ESD100" s="66"/>
      <c r="ESE100" s="66"/>
      <c r="ESF100" s="66"/>
      <c r="ESG100" s="66"/>
      <c r="ESH100" s="66"/>
      <c r="ESI100" s="66"/>
      <c r="ESJ100" s="66"/>
      <c r="ESK100" s="66"/>
      <c r="ESL100" s="66"/>
      <c r="ESM100" s="66"/>
      <c r="ESN100" s="66"/>
      <c r="ESO100" s="66"/>
      <c r="ESR100" s="66"/>
      <c r="ESU100" s="66"/>
      <c r="ESX100" s="66"/>
      <c r="ETA100" s="66"/>
      <c r="ETD100" s="66"/>
      <c r="ETG100" s="66"/>
      <c r="ETP100" s="66"/>
      <c r="ETS100" s="66"/>
      <c r="ETV100" s="66"/>
      <c r="ETY100" s="66"/>
      <c r="EUH100" s="66"/>
      <c r="EUN100" s="66"/>
      <c r="EUQ100" s="66"/>
      <c r="EUT100" s="66"/>
      <c r="EUW100" s="66"/>
      <c r="EVC100" s="66"/>
      <c r="EVL100" s="66"/>
      <c r="EVN100" s="66"/>
      <c r="EVO100" s="66"/>
      <c r="EVQ100" s="66"/>
      <c r="EVT100" s="66"/>
      <c r="EVW100" s="66"/>
      <c r="EVZ100" s="66"/>
      <c r="EWC100" s="66"/>
      <c r="EWF100" s="66"/>
      <c r="EWH100" s="66"/>
      <c r="EWJ100" s="66"/>
      <c r="EWM100" s="66"/>
      <c r="EWP100" s="66"/>
      <c r="EWS100" s="66"/>
      <c r="EWV100" s="66"/>
      <c r="EWY100" s="66"/>
      <c r="EXB100" s="66"/>
      <c r="EXE100" s="66"/>
      <c r="EXG100" s="66"/>
      <c r="EXJ100" s="66"/>
      <c r="EXP100" s="66"/>
      <c r="EXV100" s="66"/>
      <c r="EXY100" s="66"/>
      <c r="EYA100" s="66"/>
      <c r="EYC100" s="66"/>
      <c r="EYD100" s="66"/>
      <c r="EYE100" s="66"/>
      <c r="EYF100" s="66"/>
      <c r="EYG100" s="66"/>
      <c r="EYH100" s="66"/>
      <c r="EYZ100" s="66"/>
      <c r="EZA100" s="66"/>
      <c r="EZD100" s="66"/>
      <c r="EZG100" s="66"/>
      <c r="EZI100" s="66"/>
      <c r="EZK100" s="66"/>
      <c r="EZN100" s="66"/>
      <c r="EZQ100" s="66"/>
      <c r="EZT100" s="66"/>
      <c r="EZX100" s="66"/>
      <c r="FAA100" s="66"/>
      <c r="FAD100" s="66"/>
      <c r="FAL100" s="66"/>
      <c r="FAX100" s="66"/>
      <c r="FAY100" s="66"/>
      <c r="FAZ100" s="66"/>
      <c r="FBA100" s="66"/>
      <c r="FBB100" s="66"/>
      <c r="FBC100" s="66"/>
      <c r="FBD100" s="66"/>
      <c r="FBE100" s="66"/>
      <c r="FBF100" s="66"/>
      <c r="FBG100" s="66"/>
      <c r="FBH100" s="66"/>
      <c r="FBI100" s="66"/>
      <c r="FBJ100" s="66"/>
      <c r="FBK100" s="66"/>
      <c r="FBL100" s="66"/>
      <c r="FBM100" s="66"/>
      <c r="FBN100" s="66"/>
      <c r="FBO100" s="66"/>
      <c r="FBP100" s="66"/>
      <c r="FBQ100" s="66"/>
      <c r="FBR100" s="66"/>
      <c r="FBS100" s="66"/>
      <c r="FBT100" s="66"/>
      <c r="FBU100" s="66"/>
      <c r="FBV100" s="66"/>
      <c r="FBW100" s="66"/>
      <c r="FBY100" s="66"/>
      <c r="FBZ100" s="66"/>
      <c r="FCA100" s="66"/>
      <c r="FCB100" s="66"/>
      <c r="FCC100" s="66"/>
      <c r="FCD100" s="66"/>
      <c r="FCE100" s="66"/>
      <c r="FCF100" s="66"/>
      <c r="FCG100" s="66"/>
      <c r="FCH100" s="66"/>
      <c r="FCI100" s="66"/>
      <c r="FCJ100" s="66"/>
      <c r="FCK100" s="66"/>
      <c r="FCN100" s="66"/>
      <c r="FCQ100" s="66"/>
      <c r="FCT100" s="66"/>
      <c r="FCW100" s="66"/>
      <c r="FCZ100" s="66"/>
      <c r="FDC100" s="66"/>
      <c r="FDL100" s="66"/>
      <c r="FDO100" s="66"/>
      <c r="FDR100" s="66"/>
      <c r="FDU100" s="66"/>
      <c r="FED100" s="66"/>
      <c r="FEJ100" s="66"/>
      <c r="FEM100" s="66"/>
      <c r="FEP100" s="66"/>
      <c r="FES100" s="66"/>
      <c r="FEY100" s="66"/>
      <c r="FFH100" s="66"/>
      <c r="FFJ100" s="66"/>
      <c r="FFK100" s="66"/>
      <c r="FFM100" s="66"/>
      <c r="FFP100" s="66"/>
      <c r="FFS100" s="66"/>
      <c r="FFV100" s="66"/>
      <c r="FFY100" s="66"/>
      <c r="FGB100" s="66"/>
      <c r="FGD100" s="66"/>
      <c r="FGF100" s="66"/>
      <c r="FGI100" s="66"/>
      <c r="FGL100" s="66"/>
      <c r="FGO100" s="66"/>
      <c r="FGR100" s="66"/>
      <c r="FGU100" s="66"/>
      <c r="FGX100" s="66"/>
      <c r="FHA100" s="66"/>
      <c r="FHC100" s="66"/>
      <c r="FHF100" s="66"/>
      <c r="FHL100" s="66"/>
      <c r="FHR100" s="66"/>
      <c r="FHU100" s="66"/>
      <c r="FHW100" s="66"/>
      <c r="FHY100" s="66"/>
      <c r="FHZ100" s="66"/>
      <c r="FIA100" s="66"/>
      <c r="FIB100" s="66"/>
      <c r="FIC100" s="66"/>
      <c r="FID100" s="66"/>
      <c r="FIV100" s="66"/>
      <c r="FIW100" s="66"/>
      <c r="FIZ100" s="66"/>
      <c r="FJC100" s="66"/>
      <c r="FJE100" s="66"/>
      <c r="FJG100" s="66"/>
      <c r="FJJ100" s="66"/>
      <c r="FJM100" s="66"/>
      <c r="FJP100" s="66"/>
      <c r="FJT100" s="66"/>
      <c r="FJW100" s="66"/>
      <c r="FJZ100" s="66"/>
      <c r="FKH100" s="66"/>
      <c r="FKT100" s="66"/>
      <c r="FKU100" s="66"/>
      <c r="FKV100" s="66"/>
      <c r="FKW100" s="66"/>
      <c r="FKX100" s="66"/>
      <c r="FKY100" s="66"/>
      <c r="FKZ100" s="66"/>
      <c r="FLA100" s="66"/>
      <c r="FLB100" s="66"/>
      <c r="FLC100" s="66"/>
      <c r="FLD100" s="66"/>
      <c r="FLE100" s="66"/>
      <c r="FLF100" s="66"/>
      <c r="FLG100" s="66"/>
      <c r="FLH100" s="66"/>
      <c r="FLI100" s="66"/>
      <c r="FLJ100" s="66"/>
      <c r="FLK100" s="66"/>
      <c r="FLL100" s="66"/>
      <c r="FLM100" s="66"/>
      <c r="FLN100" s="66"/>
      <c r="FLO100" s="66"/>
      <c r="FLP100" s="66"/>
      <c r="FLQ100" s="66"/>
      <c r="FLR100" s="66"/>
      <c r="FLS100" s="66"/>
      <c r="FLU100" s="66"/>
      <c r="FLV100" s="66"/>
      <c r="FLW100" s="66"/>
      <c r="FLX100" s="66"/>
      <c r="FLY100" s="66"/>
      <c r="FLZ100" s="66"/>
      <c r="FMA100" s="66"/>
      <c r="FMB100" s="66"/>
      <c r="FMC100" s="66"/>
      <c r="FMD100" s="66"/>
      <c r="FME100" s="66"/>
      <c r="FMF100" s="66"/>
      <c r="FMG100" s="66"/>
      <c r="FMJ100" s="66"/>
      <c r="FMM100" s="66"/>
      <c r="FMP100" s="66"/>
      <c r="FMS100" s="66"/>
      <c r="FMV100" s="66"/>
      <c r="FMY100" s="66"/>
      <c r="FNH100" s="66"/>
      <c r="FNK100" s="66"/>
      <c r="FNN100" s="66"/>
      <c r="FNQ100" s="66"/>
      <c r="FNZ100" s="66"/>
      <c r="FOF100" s="66"/>
      <c r="FOI100" s="66"/>
      <c r="FOL100" s="66"/>
      <c r="FOO100" s="66"/>
      <c r="FOU100" s="66"/>
      <c r="FPD100" s="66"/>
      <c r="FPF100" s="66"/>
      <c r="FPG100" s="66"/>
      <c r="FPI100" s="66"/>
      <c r="FPL100" s="66"/>
      <c r="FPO100" s="66"/>
      <c r="FPR100" s="66"/>
      <c r="FPU100" s="66"/>
      <c r="FPX100" s="66"/>
      <c r="FPZ100" s="66"/>
      <c r="FQB100" s="66"/>
      <c r="FQE100" s="66"/>
      <c r="FQH100" s="66"/>
      <c r="FQK100" s="66"/>
      <c r="FQN100" s="66"/>
      <c r="FQQ100" s="66"/>
      <c r="FQT100" s="66"/>
      <c r="FQW100" s="66"/>
      <c r="FQY100" s="66"/>
      <c r="FRB100" s="66"/>
      <c r="FRH100" s="66"/>
      <c r="FRN100" s="66"/>
      <c r="FRQ100" s="66"/>
      <c r="FRS100" s="66"/>
      <c r="FRU100" s="66"/>
      <c r="FRV100" s="66"/>
      <c r="FRW100" s="66"/>
      <c r="FRX100" s="66"/>
      <c r="FRY100" s="66"/>
      <c r="FRZ100" s="66"/>
      <c r="FSR100" s="66"/>
      <c r="FSS100" s="66"/>
      <c r="FSV100" s="66"/>
      <c r="FSY100" s="66"/>
      <c r="FTA100" s="66"/>
      <c r="FTC100" s="66"/>
      <c r="FTF100" s="66"/>
      <c r="FTI100" s="66"/>
      <c r="FTL100" s="66"/>
      <c r="FTP100" s="66"/>
      <c r="FTS100" s="66"/>
      <c r="FTV100" s="66"/>
      <c r="FUD100" s="66"/>
      <c r="FUP100" s="66"/>
      <c r="FUQ100" s="66"/>
      <c r="FUR100" s="66"/>
      <c r="FUS100" s="66"/>
      <c r="FUT100" s="66"/>
      <c r="FUU100" s="66"/>
      <c r="FUV100" s="66"/>
      <c r="FUW100" s="66"/>
      <c r="FUX100" s="66"/>
      <c r="FUY100" s="66"/>
      <c r="FUZ100" s="66"/>
      <c r="FVA100" s="66"/>
      <c r="FVB100" s="66"/>
      <c r="FVC100" s="66"/>
      <c r="FVD100" s="66"/>
      <c r="FVE100" s="66"/>
      <c r="FVF100" s="66"/>
      <c r="FVG100" s="66"/>
      <c r="FVH100" s="66"/>
      <c r="FVI100" s="66"/>
      <c r="FVJ100" s="66"/>
      <c r="FVK100" s="66"/>
      <c r="FVL100" s="66"/>
      <c r="FVM100" s="66"/>
      <c r="FVN100" s="66"/>
      <c r="FVO100" s="66"/>
      <c r="FVQ100" s="66"/>
      <c r="FVR100" s="66"/>
      <c r="FVS100" s="66"/>
      <c r="FVT100" s="66"/>
      <c r="FVU100" s="66"/>
      <c r="FVV100" s="66"/>
      <c r="FVW100" s="66"/>
      <c r="FVX100" s="66"/>
      <c r="FVY100" s="66"/>
      <c r="FVZ100" s="66"/>
      <c r="FWA100" s="66"/>
      <c r="FWB100" s="66"/>
      <c r="FWC100" s="66"/>
      <c r="FWF100" s="66"/>
      <c r="FWI100" s="66"/>
      <c r="FWL100" s="66"/>
      <c r="FWO100" s="66"/>
      <c r="FWR100" s="66"/>
      <c r="FWU100" s="66"/>
      <c r="FXD100" s="66"/>
      <c r="FXG100" s="66"/>
      <c r="FXJ100" s="66"/>
      <c r="FXM100" s="66"/>
      <c r="FXV100" s="66"/>
      <c r="FYB100" s="66"/>
      <c r="FYE100" s="66"/>
      <c r="FYH100" s="66"/>
      <c r="FYK100" s="66"/>
      <c r="FYQ100" s="66"/>
      <c r="FYZ100" s="66"/>
      <c r="FZB100" s="66"/>
      <c r="FZC100" s="66"/>
      <c r="FZE100" s="66"/>
      <c r="FZH100" s="66"/>
      <c r="FZK100" s="66"/>
      <c r="FZN100" s="66"/>
      <c r="FZQ100" s="66"/>
      <c r="FZT100" s="66"/>
      <c r="FZV100" s="66"/>
      <c r="FZX100" s="66"/>
      <c r="GAA100" s="66"/>
      <c r="GAD100" s="66"/>
      <c r="GAG100" s="66"/>
      <c r="GAJ100" s="66"/>
      <c r="GAM100" s="66"/>
      <c r="GAP100" s="66"/>
      <c r="GAS100" s="66"/>
      <c r="GAU100" s="66"/>
      <c r="GAX100" s="66"/>
      <c r="GBD100" s="66"/>
      <c r="GBJ100" s="66"/>
      <c r="GBM100" s="66"/>
      <c r="GBO100" s="66"/>
      <c r="GBQ100" s="66"/>
      <c r="GBR100" s="66"/>
      <c r="GBS100" s="66"/>
      <c r="GBT100" s="66"/>
      <c r="GBU100" s="66"/>
      <c r="GBV100" s="66"/>
      <c r="GCN100" s="66"/>
      <c r="GCO100" s="66"/>
      <c r="GCR100" s="66"/>
      <c r="GCU100" s="66"/>
      <c r="GCW100" s="66"/>
      <c r="GCY100" s="66"/>
      <c r="GDB100" s="66"/>
      <c r="GDE100" s="66"/>
      <c r="GDH100" s="66"/>
      <c r="GDL100" s="66"/>
      <c r="GDO100" s="66"/>
      <c r="GDR100" s="66"/>
      <c r="GDZ100" s="66"/>
      <c r="GEL100" s="66"/>
      <c r="GEM100" s="66"/>
      <c r="GEN100" s="66"/>
      <c r="GEO100" s="66"/>
      <c r="GEP100" s="66"/>
      <c r="GEQ100" s="66"/>
      <c r="GER100" s="66"/>
      <c r="GES100" s="66"/>
      <c r="GET100" s="66"/>
      <c r="GEU100" s="66"/>
      <c r="GEV100" s="66"/>
      <c r="GEW100" s="66"/>
      <c r="GEX100" s="66"/>
      <c r="GEY100" s="66"/>
      <c r="GEZ100" s="66"/>
      <c r="GFA100" s="66"/>
      <c r="GFB100" s="66"/>
      <c r="GFC100" s="66"/>
      <c r="GFD100" s="66"/>
      <c r="GFE100" s="66"/>
      <c r="GFF100" s="66"/>
      <c r="GFG100" s="66"/>
      <c r="GFH100" s="66"/>
      <c r="GFI100" s="66"/>
      <c r="GFJ100" s="66"/>
      <c r="GFK100" s="66"/>
      <c r="GFM100" s="66"/>
      <c r="GFN100" s="66"/>
      <c r="GFO100" s="66"/>
      <c r="GFP100" s="66"/>
      <c r="GFQ100" s="66"/>
      <c r="GFR100" s="66"/>
      <c r="GFS100" s="66"/>
      <c r="GFT100" s="66"/>
      <c r="GFU100" s="66"/>
      <c r="GFV100" s="66"/>
      <c r="GFW100" s="66"/>
      <c r="GFX100" s="66"/>
      <c r="GFY100" s="66"/>
      <c r="GGB100" s="66"/>
      <c r="GGE100" s="66"/>
      <c r="GGH100" s="66"/>
      <c r="GGK100" s="66"/>
      <c r="GGN100" s="66"/>
      <c r="GGQ100" s="66"/>
      <c r="GGZ100" s="66"/>
      <c r="GHC100" s="66"/>
      <c r="GHF100" s="66"/>
      <c r="GHI100" s="66"/>
      <c r="GHR100" s="66"/>
      <c r="GHX100" s="66"/>
      <c r="GIA100" s="66"/>
      <c r="GID100" s="66"/>
      <c r="GIG100" s="66"/>
      <c r="GIM100" s="66"/>
      <c r="GIV100" s="66"/>
      <c r="GIX100" s="66"/>
      <c r="GIY100" s="66"/>
      <c r="GJA100" s="66"/>
      <c r="GJD100" s="66"/>
      <c r="GJG100" s="66"/>
      <c r="GJJ100" s="66"/>
      <c r="GJM100" s="66"/>
      <c r="GJP100" s="66"/>
      <c r="GJR100" s="66"/>
      <c r="GJT100" s="66"/>
      <c r="GJW100" s="66"/>
      <c r="GJZ100" s="66"/>
      <c r="GKC100" s="66"/>
      <c r="GKF100" s="66"/>
      <c r="GKI100" s="66"/>
      <c r="GKL100" s="66"/>
      <c r="GKO100" s="66"/>
      <c r="GKQ100" s="66"/>
      <c r="GKT100" s="66"/>
      <c r="GKZ100" s="66"/>
      <c r="GLF100" s="66"/>
      <c r="GLI100" s="66"/>
      <c r="GLK100" s="66"/>
      <c r="GLM100" s="66"/>
      <c r="GLN100" s="66"/>
      <c r="GLO100" s="66"/>
      <c r="GLP100" s="66"/>
      <c r="GLQ100" s="66"/>
      <c r="GLR100" s="66"/>
      <c r="GMJ100" s="66"/>
      <c r="GMK100" s="66"/>
      <c r="GMN100" s="66"/>
      <c r="GMQ100" s="66"/>
      <c r="GMS100" s="66"/>
      <c r="GMU100" s="66"/>
      <c r="GMX100" s="66"/>
      <c r="GNA100" s="66"/>
      <c r="GND100" s="66"/>
      <c r="GNH100" s="66"/>
      <c r="GNK100" s="66"/>
      <c r="GNN100" s="66"/>
      <c r="GNV100" s="66"/>
      <c r="GOH100" s="66"/>
      <c r="GOI100" s="66"/>
      <c r="GOJ100" s="66"/>
      <c r="GOK100" s="66"/>
      <c r="GOL100" s="66"/>
      <c r="GOM100" s="66"/>
      <c r="GON100" s="66"/>
      <c r="GOO100" s="66"/>
      <c r="GOP100" s="66"/>
      <c r="GOQ100" s="66"/>
      <c r="GOR100" s="66"/>
      <c r="GOS100" s="66"/>
      <c r="GOT100" s="66"/>
      <c r="GOU100" s="66"/>
      <c r="GOV100" s="66"/>
      <c r="GOW100" s="66"/>
      <c r="GOX100" s="66"/>
      <c r="GOY100" s="66"/>
      <c r="GOZ100" s="66"/>
      <c r="GPA100" s="66"/>
      <c r="GPB100" s="66"/>
      <c r="GPC100" s="66"/>
      <c r="GPD100" s="66"/>
      <c r="GPE100" s="66"/>
      <c r="GPF100" s="66"/>
      <c r="GPG100" s="66"/>
      <c r="GPI100" s="66"/>
      <c r="GPJ100" s="66"/>
      <c r="GPK100" s="66"/>
      <c r="GPL100" s="66"/>
      <c r="GPM100" s="66"/>
      <c r="GPN100" s="66"/>
      <c r="GPO100" s="66"/>
      <c r="GPP100" s="66"/>
      <c r="GPQ100" s="66"/>
      <c r="GPR100" s="66"/>
      <c r="GPS100" s="66"/>
      <c r="GPT100" s="66"/>
      <c r="GPU100" s="66"/>
      <c r="GPX100" s="66"/>
      <c r="GQA100" s="66"/>
      <c r="GQD100" s="66"/>
      <c r="GQG100" s="66"/>
      <c r="GQJ100" s="66"/>
      <c r="GQM100" s="66"/>
      <c r="GQV100" s="66"/>
      <c r="GQY100" s="66"/>
      <c r="GRB100" s="66"/>
      <c r="GRE100" s="66"/>
      <c r="GRN100" s="66"/>
      <c r="GRT100" s="66"/>
      <c r="GRW100" s="66"/>
      <c r="GRZ100" s="66"/>
      <c r="GSC100" s="66"/>
      <c r="GSI100" s="66"/>
      <c r="GSR100" s="66"/>
      <c r="GST100" s="66"/>
      <c r="GSU100" s="66"/>
      <c r="GSW100" s="66"/>
      <c r="GSZ100" s="66"/>
      <c r="GTC100" s="66"/>
      <c r="GTF100" s="66"/>
      <c r="GTI100" s="66"/>
      <c r="GTL100" s="66"/>
      <c r="GTN100" s="66"/>
      <c r="GTP100" s="66"/>
      <c r="GTS100" s="66"/>
      <c r="GTV100" s="66"/>
      <c r="GTY100" s="66"/>
      <c r="GUB100" s="66"/>
      <c r="GUE100" s="66"/>
      <c r="GUH100" s="66"/>
      <c r="GUK100" s="66"/>
      <c r="GUM100" s="66"/>
      <c r="GUP100" s="66"/>
      <c r="GUV100" s="66"/>
      <c r="GVB100" s="66"/>
      <c r="GVE100" s="66"/>
      <c r="GVG100" s="66"/>
      <c r="GVI100" s="66"/>
      <c r="GVJ100" s="66"/>
      <c r="GVK100" s="66"/>
      <c r="GVL100" s="66"/>
      <c r="GVM100" s="66"/>
      <c r="GVN100" s="66"/>
      <c r="GWF100" s="66"/>
      <c r="GWG100" s="66"/>
      <c r="GWJ100" s="66"/>
      <c r="GWM100" s="66"/>
      <c r="GWO100" s="66"/>
      <c r="GWQ100" s="66"/>
      <c r="GWT100" s="66"/>
      <c r="GWW100" s="66"/>
      <c r="GWZ100" s="66"/>
      <c r="GXD100" s="66"/>
      <c r="GXG100" s="66"/>
      <c r="GXJ100" s="66"/>
      <c r="GXR100" s="66"/>
      <c r="GYD100" s="66"/>
      <c r="GYE100" s="66"/>
      <c r="GYF100" s="66"/>
      <c r="GYG100" s="66"/>
      <c r="GYH100" s="66"/>
      <c r="GYI100" s="66"/>
      <c r="GYJ100" s="66"/>
      <c r="GYK100" s="66"/>
      <c r="GYL100" s="66"/>
      <c r="GYM100" s="66"/>
      <c r="GYN100" s="66"/>
      <c r="GYO100" s="66"/>
      <c r="GYP100" s="66"/>
      <c r="GYQ100" s="66"/>
      <c r="GYR100" s="66"/>
      <c r="GYS100" s="66"/>
      <c r="GYT100" s="66"/>
      <c r="GYU100" s="66"/>
      <c r="GYV100" s="66"/>
      <c r="GYW100" s="66"/>
      <c r="GYX100" s="66"/>
      <c r="GYY100" s="66"/>
      <c r="GYZ100" s="66"/>
      <c r="GZA100" s="66"/>
      <c r="GZB100" s="66"/>
      <c r="GZC100" s="66"/>
      <c r="GZE100" s="66"/>
      <c r="GZF100" s="66"/>
      <c r="GZG100" s="66"/>
      <c r="GZH100" s="66"/>
      <c r="GZI100" s="66"/>
      <c r="GZJ100" s="66"/>
      <c r="GZK100" s="66"/>
      <c r="GZL100" s="66"/>
      <c r="GZM100" s="66"/>
      <c r="GZN100" s="66"/>
      <c r="GZO100" s="66"/>
      <c r="GZP100" s="66"/>
      <c r="GZQ100" s="66"/>
      <c r="GZT100" s="66"/>
      <c r="GZW100" s="66"/>
      <c r="GZZ100" s="66"/>
      <c r="HAC100" s="66"/>
      <c r="HAF100" s="66"/>
      <c r="HAI100" s="66"/>
      <c r="HAR100" s="66"/>
      <c r="HAU100" s="66"/>
      <c r="HAX100" s="66"/>
      <c r="HBA100" s="66"/>
      <c r="HBJ100" s="66"/>
      <c r="HBP100" s="66"/>
      <c r="HBS100" s="66"/>
      <c r="HBV100" s="66"/>
      <c r="HBY100" s="66"/>
      <c r="HCE100" s="66"/>
      <c r="HCN100" s="66"/>
      <c r="HCP100" s="66"/>
      <c r="HCQ100" s="66"/>
      <c r="HCS100" s="66"/>
      <c r="HCV100" s="66"/>
      <c r="HCY100" s="66"/>
      <c r="HDB100" s="66"/>
      <c r="HDE100" s="66"/>
      <c r="HDH100" s="66"/>
      <c r="HDJ100" s="66"/>
      <c r="HDL100" s="66"/>
      <c r="HDO100" s="66"/>
      <c r="HDR100" s="66"/>
      <c r="HDU100" s="66"/>
      <c r="HDX100" s="66"/>
      <c r="HEA100" s="66"/>
      <c r="HED100" s="66"/>
      <c r="HEG100" s="66"/>
      <c r="HEI100" s="66"/>
      <c r="HEL100" s="66"/>
      <c r="HER100" s="66"/>
      <c r="HEX100" s="66"/>
      <c r="HFA100" s="66"/>
      <c r="HFC100" s="66"/>
      <c r="HFE100" s="66"/>
      <c r="HFF100" s="66"/>
      <c r="HFG100" s="66"/>
      <c r="HFH100" s="66"/>
      <c r="HFI100" s="66"/>
      <c r="HFJ100" s="66"/>
      <c r="HGB100" s="66"/>
      <c r="HGC100" s="66"/>
      <c r="HGF100" s="66"/>
      <c r="HGI100" s="66"/>
      <c r="HGK100" s="66"/>
      <c r="HGM100" s="66"/>
      <c r="HGP100" s="66"/>
      <c r="HGS100" s="66"/>
      <c r="HGV100" s="66"/>
      <c r="HGZ100" s="66"/>
      <c r="HHC100" s="66"/>
      <c r="HHF100" s="66"/>
      <c r="HHN100" s="66"/>
      <c r="HHZ100" s="66"/>
      <c r="HIA100" s="66"/>
      <c r="HIB100" s="66"/>
      <c r="HIC100" s="66"/>
      <c r="HID100" s="66"/>
      <c r="HIE100" s="66"/>
      <c r="HIF100" s="66"/>
      <c r="HIG100" s="66"/>
      <c r="HIH100" s="66"/>
      <c r="HII100" s="66"/>
      <c r="HIJ100" s="66"/>
      <c r="HIK100" s="66"/>
      <c r="HIL100" s="66"/>
      <c r="HIM100" s="66"/>
      <c r="HIN100" s="66"/>
      <c r="HIO100" s="66"/>
      <c r="HIP100" s="66"/>
      <c r="HIQ100" s="66"/>
      <c r="HIR100" s="66"/>
      <c r="HIS100" s="66"/>
      <c r="HIT100" s="66"/>
      <c r="HIU100" s="66"/>
      <c r="HIV100" s="66"/>
      <c r="HIW100" s="66"/>
      <c r="HIX100" s="66"/>
      <c r="HIY100" s="66"/>
      <c r="HJA100" s="66"/>
      <c r="HJB100" s="66"/>
      <c r="HJC100" s="66"/>
      <c r="HJD100" s="66"/>
      <c r="HJE100" s="66"/>
      <c r="HJF100" s="66"/>
      <c r="HJG100" s="66"/>
      <c r="HJH100" s="66"/>
      <c r="HJI100" s="66"/>
      <c r="HJJ100" s="66"/>
      <c r="HJK100" s="66"/>
      <c r="HJL100" s="66"/>
      <c r="HJM100" s="66"/>
      <c r="HJP100" s="66"/>
      <c r="HJS100" s="66"/>
      <c r="HJV100" s="66"/>
      <c r="HJY100" s="66"/>
      <c r="HKB100" s="66"/>
      <c r="HKE100" s="66"/>
      <c r="HKN100" s="66"/>
      <c r="HKQ100" s="66"/>
      <c r="HKT100" s="66"/>
      <c r="HKW100" s="66"/>
      <c r="HLF100" s="66"/>
      <c r="HLL100" s="66"/>
      <c r="HLO100" s="66"/>
      <c r="HLR100" s="66"/>
      <c r="HLU100" s="66"/>
      <c r="HMA100" s="66"/>
      <c r="HMJ100" s="66"/>
      <c r="HML100" s="66"/>
      <c r="HMM100" s="66"/>
      <c r="HMO100" s="66"/>
      <c r="HMR100" s="66"/>
      <c r="HMU100" s="66"/>
      <c r="HMX100" s="66"/>
      <c r="HNA100" s="66"/>
      <c r="HND100" s="66"/>
      <c r="HNF100" s="66"/>
      <c r="HNH100" s="66"/>
      <c r="HNK100" s="66"/>
      <c r="HNN100" s="66"/>
      <c r="HNQ100" s="66"/>
      <c r="HNT100" s="66"/>
      <c r="HNW100" s="66"/>
      <c r="HNZ100" s="66"/>
      <c r="HOC100" s="66"/>
      <c r="HOE100" s="66"/>
      <c r="HOH100" s="66"/>
      <c r="HON100" s="66"/>
      <c r="HOT100" s="66"/>
      <c r="HOW100" s="66"/>
      <c r="HOY100" s="66"/>
      <c r="HPA100" s="66"/>
      <c r="HPB100" s="66"/>
      <c r="HPC100" s="66"/>
      <c r="HPD100" s="66"/>
      <c r="HPE100" s="66"/>
      <c r="HPF100" s="66"/>
      <c r="HPX100" s="66"/>
      <c r="HPY100" s="66"/>
      <c r="HQB100" s="66"/>
      <c r="HQE100" s="66"/>
      <c r="HQG100" s="66"/>
      <c r="HQI100" s="66"/>
      <c r="HQL100" s="66"/>
      <c r="HQO100" s="66"/>
      <c r="HQR100" s="66"/>
      <c r="HQV100" s="66"/>
      <c r="HQY100" s="66"/>
      <c r="HRB100" s="66"/>
      <c r="HRJ100" s="66"/>
      <c r="HRV100" s="66"/>
      <c r="HRW100" s="66"/>
      <c r="HRX100" s="66"/>
      <c r="HRY100" s="66"/>
      <c r="HRZ100" s="66"/>
      <c r="HSA100" s="66"/>
      <c r="HSB100" s="66"/>
      <c r="HSC100" s="66"/>
      <c r="HSD100" s="66"/>
      <c r="HSE100" s="66"/>
      <c r="HSF100" s="66"/>
      <c r="HSG100" s="66"/>
      <c r="HSH100" s="66"/>
      <c r="HSI100" s="66"/>
      <c r="HSJ100" s="66"/>
      <c r="HSK100" s="66"/>
      <c r="HSL100" s="66"/>
      <c r="HSM100" s="66"/>
      <c r="HSN100" s="66"/>
      <c r="HSO100" s="66"/>
      <c r="HSP100" s="66"/>
      <c r="HSQ100" s="66"/>
      <c r="HSR100" s="66"/>
      <c r="HSS100" s="66"/>
      <c r="HST100" s="66"/>
      <c r="HSU100" s="66"/>
      <c r="HSW100" s="66"/>
      <c r="HSX100" s="66"/>
      <c r="HSY100" s="66"/>
      <c r="HSZ100" s="66"/>
      <c r="HTA100" s="66"/>
      <c r="HTB100" s="66"/>
      <c r="HTC100" s="66"/>
      <c r="HTD100" s="66"/>
      <c r="HTE100" s="66"/>
      <c r="HTF100" s="66"/>
      <c r="HTG100" s="66"/>
      <c r="HTH100" s="66"/>
      <c r="HTI100" s="66"/>
      <c r="HTL100" s="66"/>
      <c r="HTO100" s="66"/>
      <c r="HTR100" s="66"/>
      <c r="HTU100" s="66"/>
      <c r="HTX100" s="66"/>
      <c r="HUA100" s="66"/>
      <c r="HUJ100" s="66"/>
      <c r="HUM100" s="66"/>
      <c r="HUP100" s="66"/>
      <c r="HUS100" s="66"/>
      <c r="HVB100" s="66"/>
      <c r="HVH100" s="66"/>
      <c r="HVK100" s="66"/>
      <c r="HVN100" s="66"/>
      <c r="HVQ100" s="66"/>
      <c r="HVW100" s="66"/>
      <c r="HWF100" s="66"/>
      <c r="HWH100" s="66"/>
      <c r="HWI100" s="66"/>
      <c r="HWK100" s="66"/>
      <c r="HWN100" s="66"/>
      <c r="HWQ100" s="66"/>
      <c r="HWT100" s="66"/>
      <c r="HWW100" s="66"/>
      <c r="HWZ100" s="66"/>
      <c r="HXB100" s="66"/>
      <c r="HXD100" s="66"/>
      <c r="HXG100" s="66"/>
      <c r="HXJ100" s="66"/>
      <c r="HXM100" s="66"/>
      <c r="HXP100" s="66"/>
      <c r="HXS100" s="66"/>
      <c r="HXV100" s="66"/>
      <c r="HXY100" s="66"/>
      <c r="HYA100" s="66"/>
      <c r="HYD100" s="66"/>
      <c r="HYJ100" s="66"/>
      <c r="HYP100" s="66"/>
      <c r="HYS100" s="66"/>
      <c r="HYU100" s="66"/>
      <c r="HYW100" s="66"/>
      <c r="HYX100" s="66"/>
      <c r="HYY100" s="66"/>
      <c r="HYZ100" s="66"/>
      <c r="HZA100" s="66"/>
      <c r="HZB100" s="66"/>
      <c r="HZT100" s="66"/>
      <c r="HZU100" s="66"/>
      <c r="HZX100" s="66"/>
      <c r="IAA100" s="66"/>
      <c r="IAC100" s="66"/>
      <c r="IAE100" s="66"/>
      <c r="IAH100" s="66"/>
      <c r="IAK100" s="66"/>
      <c r="IAN100" s="66"/>
      <c r="IAR100" s="66"/>
      <c r="IAU100" s="66"/>
      <c r="IAX100" s="66"/>
      <c r="IBF100" s="66"/>
      <c r="IBR100" s="66"/>
      <c r="IBS100" s="66"/>
      <c r="IBT100" s="66"/>
      <c r="IBU100" s="66"/>
      <c r="IBV100" s="66"/>
      <c r="IBW100" s="66"/>
      <c r="IBX100" s="66"/>
      <c r="IBY100" s="66"/>
      <c r="IBZ100" s="66"/>
      <c r="ICA100" s="66"/>
      <c r="ICB100" s="66"/>
      <c r="ICC100" s="66"/>
      <c r="ICD100" s="66"/>
      <c r="ICE100" s="66"/>
      <c r="ICF100" s="66"/>
      <c r="ICG100" s="66"/>
      <c r="ICH100" s="66"/>
      <c r="ICI100" s="66"/>
      <c r="ICJ100" s="66"/>
      <c r="ICK100" s="66"/>
      <c r="ICL100" s="66"/>
      <c r="ICM100" s="66"/>
      <c r="ICN100" s="66"/>
      <c r="ICO100" s="66"/>
      <c r="ICP100" s="66"/>
      <c r="ICQ100" s="66"/>
      <c r="ICS100" s="66"/>
      <c r="ICT100" s="66"/>
      <c r="ICU100" s="66"/>
      <c r="ICV100" s="66"/>
      <c r="ICW100" s="66"/>
      <c r="ICX100" s="66"/>
      <c r="ICY100" s="66"/>
      <c r="ICZ100" s="66"/>
      <c r="IDA100" s="66"/>
      <c r="IDB100" s="66"/>
      <c r="IDC100" s="66"/>
      <c r="IDD100" s="66"/>
      <c r="IDE100" s="66"/>
      <c r="IDH100" s="66"/>
      <c r="IDK100" s="66"/>
      <c r="IDN100" s="66"/>
      <c r="IDQ100" s="66"/>
      <c r="IDT100" s="66"/>
      <c r="IDW100" s="66"/>
      <c r="IEF100" s="66"/>
      <c r="IEI100" s="66"/>
      <c r="IEL100" s="66"/>
      <c r="IEO100" s="66"/>
      <c r="IEX100" s="66"/>
      <c r="IFD100" s="66"/>
      <c r="IFG100" s="66"/>
      <c r="IFJ100" s="66"/>
      <c r="IFM100" s="66"/>
      <c r="IFS100" s="66"/>
      <c r="IGB100" s="66"/>
      <c r="IGD100" s="66"/>
      <c r="IGE100" s="66"/>
      <c r="IGG100" s="66"/>
      <c r="IGJ100" s="66"/>
      <c r="IGM100" s="66"/>
      <c r="IGP100" s="66"/>
      <c r="IGS100" s="66"/>
      <c r="IGV100" s="66"/>
      <c r="IGX100" s="66"/>
      <c r="IGZ100" s="66"/>
      <c r="IHC100" s="66"/>
      <c r="IHF100" s="66"/>
      <c r="IHI100" s="66"/>
      <c r="IHL100" s="66"/>
      <c r="IHO100" s="66"/>
      <c r="IHR100" s="66"/>
      <c r="IHU100" s="66"/>
      <c r="IHW100" s="66"/>
      <c r="IHZ100" s="66"/>
      <c r="IIF100" s="66"/>
      <c r="IIL100" s="66"/>
      <c r="IIO100" s="66"/>
      <c r="IIQ100" s="66"/>
      <c r="IIS100" s="66"/>
      <c r="IIT100" s="66"/>
      <c r="IIU100" s="66"/>
      <c r="IIV100" s="66"/>
      <c r="IIW100" s="66"/>
      <c r="IIX100" s="66"/>
      <c r="IJP100" s="66"/>
      <c r="IJQ100" s="66"/>
      <c r="IJT100" s="66"/>
      <c r="IJW100" s="66"/>
      <c r="IJY100" s="66"/>
      <c r="IKA100" s="66"/>
      <c r="IKD100" s="66"/>
      <c r="IKG100" s="66"/>
      <c r="IKJ100" s="66"/>
      <c r="IKN100" s="66"/>
      <c r="IKQ100" s="66"/>
      <c r="IKT100" s="66"/>
      <c r="ILB100" s="66"/>
      <c r="ILN100" s="66"/>
      <c r="ILO100" s="66"/>
      <c r="ILP100" s="66"/>
      <c r="ILQ100" s="66"/>
      <c r="ILR100" s="66"/>
      <c r="ILS100" s="66"/>
      <c r="ILT100" s="66"/>
      <c r="ILU100" s="66"/>
      <c r="ILV100" s="66"/>
      <c r="ILW100" s="66"/>
      <c r="ILX100" s="66"/>
      <c r="ILY100" s="66"/>
      <c r="ILZ100" s="66"/>
      <c r="IMA100" s="66"/>
      <c r="IMB100" s="66"/>
      <c r="IMC100" s="66"/>
      <c r="IMD100" s="66"/>
      <c r="IME100" s="66"/>
      <c r="IMF100" s="66"/>
      <c r="IMG100" s="66"/>
      <c r="IMH100" s="66"/>
      <c r="IMI100" s="66"/>
      <c r="IMJ100" s="66"/>
      <c r="IMK100" s="66"/>
      <c r="IML100" s="66"/>
      <c r="IMM100" s="66"/>
      <c r="IMO100" s="66"/>
      <c r="IMP100" s="66"/>
      <c r="IMQ100" s="66"/>
      <c r="IMR100" s="66"/>
      <c r="IMS100" s="66"/>
      <c r="IMT100" s="66"/>
      <c r="IMU100" s="66"/>
      <c r="IMV100" s="66"/>
      <c r="IMW100" s="66"/>
      <c r="IMX100" s="66"/>
      <c r="IMY100" s="66"/>
      <c r="IMZ100" s="66"/>
      <c r="INA100" s="66"/>
      <c r="IND100" s="66"/>
      <c r="ING100" s="66"/>
      <c r="INJ100" s="66"/>
      <c r="INM100" s="66"/>
      <c r="INP100" s="66"/>
      <c r="INS100" s="66"/>
      <c r="IOB100" s="66"/>
      <c r="IOE100" s="66"/>
      <c r="IOH100" s="66"/>
      <c r="IOK100" s="66"/>
      <c r="IOT100" s="66"/>
      <c r="IOZ100" s="66"/>
      <c r="IPC100" s="66"/>
      <c r="IPF100" s="66"/>
      <c r="IPI100" s="66"/>
      <c r="IPO100" s="66"/>
      <c r="IPX100" s="66"/>
      <c r="IPZ100" s="66"/>
      <c r="IQA100" s="66"/>
      <c r="IQC100" s="66"/>
      <c r="IQF100" s="66"/>
      <c r="IQI100" s="66"/>
      <c r="IQL100" s="66"/>
      <c r="IQO100" s="66"/>
      <c r="IQR100" s="66"/>
      <c r="IQT100" s="66"/>
      <c r="IQV100" s="66"/>
      <c r="IQY100" s="66"/>
      <c r="IRB100" s="66"/>
      <c r="IRE100" s="66"/>
      <c r="IRH100" s="66"/>
      <c r="IRK100" s="66"/>
      <c r="IRN100" s="66"/>
      <c r="IRQ100" s="66"/>
      <c r="IRS100" s="66"/>
      <c r="IRV100" s="66"/>
      <c r="ISB100" s="66"/>
      <c r="ISH100" s="66"/>
      <c r="ISK100" s="66"/>
      <c r="ISM100" s="66"/>
      <c r="ISO100" s="66"/>
      <c r="ISP100" s="66"/>
      <c r="ISQ100" s="66"/>
      <c r="ISR100" s="66"/>
      <c r="ISS100" s="66"/>
      <c r="IST100" s="66"/>
      <c r="ITL100" s="66"/>
      <c r="ITM100" s="66"/>
      <c r="ITP100" s="66"/>
      <c r="ITS100" s="66"/>
      <c r="ITU100" s="66"/>
      <c r="ITW100" s="66"/>
      <c r="ITZ100" s="66"/>
      <c r="IUC100" s="66"/>
      <c r="IUF100" s="66"/>
      <c r="IUJ100" s="66"/>
      <c r="IUM100" s="66"/>
      <c r="IUP100" s="66"/>
      <c r="IUX100" s="66"/>
      <c r="IVJ100" s="66"/>
      <c r="IVK100" s="66"/>
      <c r="IVL100" s="66"/>
      <c r="IVM100" s="66"/>
      <c r="IVN100" s="66"/>
      <c r="IVO100" s="66"/>
      <c r="IVP100" s="66"/>
      <c r="IVQ100" s="66"/>
      <c r="IVR100" s="66"/>
      <c r="IVS100" s="66"/>
      <c r="IVT100" s="66"/>
      <c r="IVU100" s="66"/>
      <c r="IVV100" s="66"/>
      <c r="IVW100" s="66"/>
      <c r="IVX100" s="66"/>
      <c r="IVY100" s="66"/>
      <c r="IVZ100" s="66"/>
      <c r="IWA100" s="66"/>
      <c r="IWB100" s="66"/>
      <c r="IWC100" s="66"/>
      <c r="IWD100" s="66"/>
      <c r="IWE100" s="66"/>
      <c r="IWF100" s="66"/>
      <c r="IWG100" s="66"/>
      <c r="IWH100" s="66"/>
      <c r="IWI100" s="66"/>
      <c r="IWK100" s="66"/>
      <c r="IWL100" s="66"/>
      <c r="IWM100" s="66"/>
      <c r="IWN100" s="66"/>
      <c r="IWO100" s="66"/>
      <c r="IWP100" s="66"/>
      <c r="IWQ100" s="66"/>
      <c r="IWR100" s="66"/>
      <c r="IWS100" s="66"/>
      <c r="IWT100" s="66"/>
      <c r="IWU100" s="66"/>
      <c r="IWV100" s="66"/>
      <c r="IWW100" s="66"/>
      <c r="IWZ100" s="66"/>
      <c r="IXC100" s="66"/>
      <c r="IXF100" s="66"/>
      <c r="IXI100" s="66"/>
      <c r="IXL100" s="66"/>
      <c r="IXO100" s="66"/>
      <c r="IXX100" s="66"/>
      <c r="IYA100" s="66"/>
      <c r="IYD100" s="66"/>
      <c r="IYG100" s="66"/>
      <c r="IYP100" s="66"/>
      <c r="IYV100" s="66"/>
      <c r="IYY100" s="66"/>
      <c r="IZB100" s="66"/>
      <c r="IZE100" s="66"/>
      <c r="IZK100" s="66"/>
      <c r="IZT100" s="66"/>
      <c r="IZV100" s="66"/>
      <c r="IZW100" s="66"/>
      <c r="IZY100" s="66"/>
      <c r="JAB100" s="66"/>
      <c r="JAE100" s="66"/>
      <c r="JAH100" s="66"/>
      <c r="JAK100" s="66"/>
      <c r="JAN100" s="66"/>
      <c r="JAP100" s="66"/>
      <c r="JAR100" s="66"/>
      <c r="JAU100" s="66"/>
      <c r="JAX100" s="66"/>
      <c r="JBA100" s="66"/>
      <c r="JBD100" s="66"/>
      <c r="JBG100" s="66"/>
      <c r="JBJ100" s="66"/>
      <c r="JBM100" s="66"/>
      <c r="JBO100" s="66"/>
      <c r="JBR100" s="66"/>
      <c r="JBX100" s="66"/>
      <c r="JCD100" s="66"/>
      <c r="JCG100" s="66"/>
      <c r="JCI100" s="66"/>
      <c r="JCK100" s="66"/>
      <c r="JCL100" s="66"/>
      <c r="JCM100" s="66"/>
      <c r="JCN100" s="66"/>
      <c r="JCO100" s="66"/>
      <c r="JCP100" s="66"/>
      <c r="JDH100" s="66"/>
      <c r="JDI100" s="66"/>
      <c r="JDL100" s="66"/>
      <c r="JDO100" s="66"/>
      <c r="JDQ100" s="66"/>
      <c r="JDS100" s="66"/>
      <c r="JDV100" s="66"/>
      <c r="JDY100" s="66"/>
      <c r="JEB100" s="66"/>
      <c r="JEF100" s="66"/>
      <c r="JEI100" s="66"/>
      <c r="JEL100" s="66"/>
      <c r="JET100" s="66"/>
      <c r="JFF100" s="66"/>
      <c r="JFG100" s="66"/>
      <c r="JFH100" s="66"/>
      <c r="JFI100" s="66"/>
      <c r="JFJ100" s="66"/>
      <c r="JFK100" s="66"/>
      <c r="JFL100" s="66"/>
      <c r="JFM100" s="66"/>
      <c r="JFN100" s="66"/>
      <c r="JFO100" s="66"/>
      <c r="JFP100" s="66"/>
      <c r="JFQ100" s="66"/>
      <c r="JFR100" s="66"/>
      <c r="JFS100" s="66"/>
      <c r="JFT100" s="66"/>
      <c r="JFU100" s="66"/>
      <c r="JFV100" s="66"/>
      <c r="JFW100" s="66"/>
      <c r="JFX100" s="66"/>
      <c r="JFY100" s="66"/>
      <c r="JFZ100" s="66"/>
      <c r="JGA100" s="66"/>
      <c r="JGB100" s="66"/>
      <c r="JGC100" s="66"/>
      <c r="JGD100" s="66"/>
      <c r="JGE100" s="66"/>
      <c r="JGG100" s="66"/>
      <c r="JGH100" s="66"/>
      <c r="JGI100" s="66"/>
      <c r="JGJ100" s="66"/>
      <c r="JGK100" s="66"/>
      <c r="JGL100" s="66"/>
      <c r="JGM100" s="66"/>
      <c r="JGN100" s="66"/>
      <c r="JGO100" s="66"/>
      <c r="JGP100" s="66"/>
      <c r="JGQ100" s="66"/>
      <c r="JGR100" s="66"/>
      <c r="JGS100" s="66"/>
      <c r="JGV100" s="66"/>
      <c r="JGY100" s="66"/>
      <c r="JHB100" s="66"/>
      <c r="JHE100" s="66"/>
      <c r="JHH100" s="66"/>
      <c r="JHK100" s="66"/>
      <c r="JHT100" s="66"/>
      <c r="JHW100" s="66"/>
      <c r="JHZ100" s="66"/>
      <c r="JIC100" s="66"/>
      <c r="JIL100" s="66"/>
      <c r="JIR100" s="66"/>
      <c r="JIU100" s="66"/>
      <c r="JIX100" s="66"/>
      <c r="JJA100" s="66"/>
      <c r="JJG100" s="66"/>
      <c r="JJP100" s="66"/>
      <c r="JJR100" s="66"/>
      <c r="JJS100" s="66"/>
      <c r="JJU100" s="66"/>
      <c r="JJX100" s="66"/>
      <c r="JKA100" s="66"/>
      <c r="JKD100" s="66"/>
      <c r="JKG100" s="66"/>
      <c r="JKJ100" s="66"/>
      <c r="JKL100" s="66"/>
      <c r="JKN100" s="66"/>
      <c r="JKQ100" s="66"/>
      <c r="JKT100" s="66"/>
      <c r="JKW100" s="66"/>
      <c r="JKZ100" s="66"/>
      <c r="JLC100" s="66"/>
      <c r="JLF100" s="66"/>
      <c r="JLI100" s="66"/>
      <c r="JLK100" s="66"/>
      <c r="JLN100" s="66"/>
      <c r="JLT100" s="66"/>
      <c r="JLZ100" s="66"/>
      <c r="JMC100" s="66"/>
      <c r="JME100" s="66"/>
      <c r="JMG100" s="66"/>
      <c r="JMH100" s="66"/>
      <c r="JMI100" s="66"/>
      <c r="JMJ100" s="66"/>
      <c r="JMK100" s="66"/>
      <c r="JML100" s="66"/>
      <c r="JND100" s="66"/>
      <c r="JNE100" s="66"/>
      <c r="JNH100" s="66"/>
      <c r="JNK100" s="66"/>
      <c r="JNM100" s="66"/>
      <c r="JNO100" s="66"/>
      <c r="JNR100" s="66"/>
      <c r="JNU100" s="66"/>
      <c r="JNX100" s="66"/>
      <c r="JOB100" s="66"/>
      <c r="JOE100" s="66"/>
      <c r="JOH100" s="66"/>
      <c r="JOP100" s="66"/>
      <c r="JPB100" s="66"/>
      <c r="JPC100" s="66"/>
      <c r="JPD100" s="66"/>
      <c r="JPE100" s="66"/>
      <c r="JPF100" s="66"/>
      <c r="JPG100" s="66"/>
      <c r="JPH100" s="66"/>
      <c r="JPI100" s="66"/>
      <c r="JPJ100" s="66"/>
      <c r="JPK100" s="66"/>
      <c r="JPL100" s="66"/>
      <c r="JPM100" s="66"/>
      <c r="JPN100" s="66"/>
      <c r="JPO100" s="66"/>
      <c r="JPP100" s="66"/>
      <c r="JPQ100" s="66"/>
      <c r="JPR100" s="66"/>
      <c r="JPS100" s="66"/>
      <c r="JPT100" s="66"/>
      <c r="JPU100" s="66"/>
      <c r="JPV100" s="66"/>
      <c r="JPW100" s="66"/>
      <c r="JPX100" s="66"/>
      <c r="JPY100" s="66"/>
      <c r="JPZ100" s="66"/>
      <c r="JQA100" s="66"/>
      <c r="JQC100" s="66"/>
      <c r="JQD100" s="66"/>
      <c r="JQE100" s="66"/>
      <c r="JQF100" s="66"/>
      <c r="JQG100" s="66"/>
      <c r="JQH100" s="66"/>
      <c r="JQI100" s="66"/>
      <c r="JQJ100" s="66"/>
      <c r="JQK100" s="66"/>
      <c r="JQL100" s="66"/>
      <c r="JQM100" s="66"/>
      <c r="JQN100" s="66"/>
      <c r="JQO100" s="66"/>
      <c r="JQR100" s="66"/>
      <c r="JQU100" s="66"/>
      <c r="JQX100" s="66"/>
      <c r="JRA100" s="66"/>
      <c r="JRD100" s="66"/>
      <c r="JRG100" s="66"/>
      <c r="JRP100" s="66"/>
      <c r="JRS100" s="66"/>
      <c r="JRV100" s="66"/>
      <c r="JRY100" s="66"/>
      <c r="JSH100" s="66"/>
      <c r="JSN100" s="66"/>
      <c r="JSQ100" s="66"/>
      <c r="JST100" s="66"/>
      <c r="JSW100" s="66"/>
      <c r="JTC100" s="66"/>
      <c r="JTL100" s="66"/>
      <c r="JTN100" s="66"/>
      <c r="JTO100" s="66"/>
      <c r="JTQ100" s="66"/>
      <c r="JTT100" s="66"/>
      <c r="JTW100" s="66"/>
      <c r="JTZ100" s="66"/>
      <c r="JUC100" s="66"/>
      <c r="JUF100" s="66"/>
      <c r="JUH100" s="66"/>
      <c r="JUJ100" s="66"/>
      <c r="JUM100" s="66"/>
      <c r="JUP100" s="66"/>
      <c r="JUS100" s="66"/>
      <c r="JUV100" s="66"/>
      <c r="JUY100" s="66"/>
      <c r="JVB100" s="66"/>
      <c r="JVE100" s="66"/>
      <c r="JVG100" s="66"/>
      <c r="JVJ100" s="66"/>
      <c r="JVP100" s="66"/>
      <c r="JVV100" s="66"/>
      <c r="JVY100" s="66"/>
      <c r="JWA100" s="66"/>
      <c r="JWC100" s="66"/>
      <c r="JWD100" s="66"/>
      <c r="JWE100" s="66"/>
      <c r="JWF100" s="66"/>
      <c r="JWG100" s="66"/>
      <c r="JWH100" s="66"/>
      <c r="JWZ100" s="66"/>
      <c r="JXA100" s="66"/>
      <c r="JXD100" s="66"/>
      <c r="JXG100" s="66"/>
      <c r="JXI100" s="66"/>
      <c r="JXK100" s="66"/>
      <c r="JXN100" s="66"/>
      <c r="JXQ100" s="66"/>
      <c r="JXT100" s="66"/>
      <c r="JXX100" s="66"/>
      <c r="JYA100" s="66"/>
      <c r="JYD100" s="66"/>
      <c r="JYL100" s="66"/>
      <c r="JYX100" s="66"/>
      <c r="JYY100" s="66"/>
      <c r="JYZ100" s="66"/>
      <c r="JZA100" s="66"/>
      <c r="JZB100" s="66"/>
      <c r="JZC100" s="66"/>
      <c r="JZD100" s="66"/>
      <c r="JZE100" s="66"/>
      <c r="JZF100" s="66"/>
      <c r="JZG100" s="66"/>
      <c r="JZH100" s="66"/>
      <c r="JZI100" s="66"/>
      <c r="JZJ100" s="66"/>
      <c r="JZK100" s="66"/>
      <c r="JZL100" s="66"/>
      <c r="JZM100" s="66"/>
      <c r="JZN100" s="66"/>
      <c r="JZO100" s="66"/>
      <c r="JZP100" s="66"/>
      <c r="JZQ100" s="66"/>
      <c r="JZR100" s="66"/>
      <c r="JZS100" s="66"/>
      <c r="JZT100" s="66"/>
      <c r="JZU100" s="66"/>
      <c r="JZV100" s="66"/>
      <c r="JZW100" s="66"/>
      <c r="JZY100" s="66"/>
      <c r="JZZ100" s="66"/>
      <c r="KAA100" s="66"/>
      <c r="KAB100" s="66"/>
      <c r="KAC100" s="66"/>
      <c r="KAD100" s="66"/>
      <c r="KAE100" s="66"/>
      <c r="KAF100" s="66"/>
      <c r="KAG100" s="66"/>
      <c r="KAH100" s="66"/>
      <c r="KAI100" s="66"/>
      <c r="KAJ100" s="66"/>
      <c r="KAK100" s="66"/>
      <c r="KAN100" s="66"/>
      <c r="KAQ100" s="66"/>
      <c r="KAT100" s="66"/>
      <c r="KAW100" s="66"/>
      <c r="KAZ100" s="66"/>
      <c r="KBC100" s="66"/>
      <c r="KBL100" s="66"/>
      <c r="KBO100" s="66"/>
      <c r="KBR100" s="66"/>
      <c r="KBU100" s="66"/>
      <c r="KCD100" s="66"/>
      <c r="KCJ100" s="66"/>
      <c r="KCM100" s="66"/>
      <c r="KCP100" s="66"/>
      <c r="KCS100" s="66"/>
      <c r="KCY100" s="66"/>
      <c r="KDH100" s="66"/>
      <c r="KDJ100" s="66"/>
      <c r="KDK100" s="66"/>
      <c r="KDM100" s="66"/>
      <c r="KDP100" s="66"/>
      <c r="KDS100" s="66"/>
      <c r="KDV100" s="66"/>
      <c r="KDY100" s="66"/>
      <c r="KEB100" s="66"/>
      <c r="KED100" s="66"/>
      <c r="KEF100" s="66"/>
      <c r="KEI100" s="66"/>
      <c r="KEL100" s="66"/>
      <c r="KEO100" s="66"/>
      <c r="KER100" s="66"/>
      <c r="KEU100" s="66"/>
      <c r="KEX100" s="66"/>
      <c r="KFA100" s="66"/>
      <c r="KFC100" s="66"/>
      <c r="KFF100" s="66"/>
      <c r="KFL100" s="66"/>
      <c r="KFR100" s="66"/>
      <c r="KFU100" s="66"/>
      <c r="KFW100" s="66"/>
      <c r="KFY100" s="66"/>
      <c r="KFZ100" s="66"/>
      <c r="KGA100" s="66"/>
      <c r="KGB100" s="66"/>
      <c r="KGC100" s="66"/>
      <c r="KGD100" s="66"/>
      <c r="KGV100" s="66"/>
      <c r="KGW100" s="66"/>
      <c r="KGZ100" s="66"/>
      <c r="KHC100" s="66"/>
      <c r="KHE100" s="66"/>
      <c r="KHG100" s="66"/>
      <c r="KHJ100" s="66"/>
      <c r="KHM100" s="66"/>
      <c r="KHP100" s="66"/>
      <c r="KHT100" s="66"/>
      <c r="KHW100" s="66"/>
      <c r="KHZ100" s="66"/>
      <c r="KIH100" s="66"/>
      <c r="KIT100" s="66"/>
      <c r="KIU100" s="66"/>
      <c r="KIV100" s="66"/>
      <c r="KIW100" s="66"/>
      <c r="KIX100" s="66"/>
      <c r="KIY100" s="66"/>
      <c r="KIZ100" s="66"/>
      <c r="KJA100" s="66"/>
      <c r="KJB100" s="66"/>
      <c r="KJC100" s="66"/>
      <c r="KJD100" s="66"/>
      <c r="KJE100" s="66"/>
      <c r="KJF100" s="66"/>
      <c r="KJG100" s="66"/>
      <c r="KJH100" s="66"/>
      <c r="KJI100" s="66"/>
      <c r="KJJ100" s="66"/>
      <c r="KJK100" s="66"/>
      <c r="KJL100" s="66"/>
      <c r="KJM100" s="66"/>
      <c r="KJN100" s="66"/>
      <c r="KJO100" s="66"/>
      <c r="KJP100" s="66"/>
      <c r="KJQ100" s="66"/>
      <c r="KJR100" s="66"/>
      <c r="KJS100" s="66"/>
      <c r="KJU100" s="66"/>
      <c r="KJV100" s="66"/>
      <c r="KJW100" s="66"/>
      <c r="KJX100" s="66"/>
      <c r="KJY100" s="66"/>
      <c r="KJZ100" s="66"/>
      <c r="KKA100" s="66"/>
      <c r="KKB100" s="66"/>
      <c r="KKC100" s="66"/>
      <c r="KKD100" s="66"/>
      <c r="KKE100" s="66"/>
      <c r="KKF100" s="66"/>
      <c r="KKG100" s="66"/>
      <c r="KKJ100" s="66"/>
      <c r="KKM100" s="66"/>
      <c r="KKP100" s="66"/>
      <c r="KKS100" s="66"/>
      <c r="KKV100" s="66"/>
      <c r="KKY100" s="66"/>
      <c r="KLH100" s="66"/>
      <c r="KLK100" s="66"/>
      <c r="KLN100" s="66"/>
      <c r="KLQ100" s="66"/>
      <c r="KLZ100" s="66"/>
      <c r="KMF100" s="66"/>
      <c r="KMI100" s="66"/>
      <c r="KML100" s="66"/>
      <c r="KMO100" s="66"/>
      <c r="KMU100" s="66"/>
      <c r="KND100" s="66"/>
      <c r="KNF100" s="66"/>
      <c r="KNG100" s="66"/>
      <c r="KNI100" s="66"/>
      <c r="KNL100" s="66"/>
      <c r="KNO100" s="66"/>
      <c r="KNR100" s="66"/>
      <c r="KNU100" s="66"/>
      <c r="KNX100" s="66"/>
      <c r="KNZ100" s="66"/>
      <c r="KOB100" s="66"/>
      <c r="KOE100" s="66"/>
      <c r="KOH100" s="66"/>
      <c r="KOK100" s="66"/>
      <c r="KON100" s="66"/>
      <c r="KOQ100" s="66"/>
      <c r="KOT100" s="66"/>
      <c r="KOW100" s="66"/>
      <c r="KOY100" s="66"/>
      <c r="KPB100" s="66"/>
      <c r="KPH100" s="66"/>
      <c r="KPN100" s="66"/>
      <c r="KPQ100" s="66"/>
      <c r="KPS100" s="66"/>
      <c r="KPU100" s="66"/>
      <c r="KPV100" s="66"/>
      <c r="KPW100" s="66"/>
      <c r="KPX100" s="66"/>
      <c r="KPY100" s="66"/>
      <c r="KPZ100" s="66"/>
      <c r="KQR100" s="66"/>
      <c r="KQS100" s="66"/>
      <c r="KQV100" s="66"/>
      <c r="KQY100" s="66"/>
      <c r="KRA100" s="66"/>
      <c r="KRC100" s="66"/>
      <c r="KRF100" s="66"/>
      <c r="KRI100" s="66"/>
      <c r="KRL100" s="66"/>
      <c r="KRP100" s="66"/>
      <c r="KRS100" s="66"/>
      <c r="KRV100" s="66"/>
      <c r="KSD100" s="66"/>
      <c r="KSP100" s="66"/>
      <c r="KSQ100" s="66"/>
      <c r="KSR100" s="66"/>
      <c r="KSS100" s="66"/>
      <c r="KST100" s="66"/>
      <c r="KSU100" s="66"/>
      <c r="KSV100" s="66"/>
      <c r="KSW100" s="66"/>
      <c r="KSX100" s="66"/>
      <c r="KSY100" s="66"/>
      <c r="KSZ100" s="66"/>
      <c r="KTA100" s="66"/>
      <c r="KTB100" s="66"/>
      <c r="KTC100" s="66"/>
      <c r="KTD100" s="66"/>
      <c r="KTE100" s="66"/>
      <c r="KTF100" s="66"/>
      <c r="KTG100" s="66"/>
      <c r="KTH100" s="66"/>
      <c r="KTI100" s="66"/>
      <c r="KTJ100" s="66"/>
      <c r="KTK100" s="66"/>
      <c r="KTL100" s="66"/>
      <c r="KTM100" s="66"/>
      <c r="KTN100" s="66"/>
      <c r="KTO100" s="66"/>
      <c r="KTQ100" s="66"/>
      <c r="KTR100" s="66"/>
      <c r="KTS100" s="66"/>
      <c r="KTT100" s="66"/>
      <c r="KTU100" s="66"/>
      <c r="KTV100" s="66"/>
      <c r="KTW100" s="66"/>
      <c r="KTX100" s="66"/>
      <c r="KTY100" s="66"/>
      <c r="KTZ100" s="66"/>
      <c r="KUA100" s="66"/>
      <c r="KUB100" s="66"/>
      <c r="KUC100" s="66"/>
      <c r="KUF100" s="66"/>
      <c r="KUI100" s="66"/>
      <c r="KUL100" s="66"/>
      <c r="KUO100" s="66"/>
      <c r="KUR100" s="66"/>
      <c r="KUU100" s="66"/>
      <c r="KVD100" s="66"/>
      <c r="KVG100" s="66"/>
      <c r="KVJ100" s="66"/>
      <c r="KVM100" s="66"/>
      <c r="KVV100" s="66"/>
      <c r="KWB100" s="66"/>
      <c r="KWE100" s="66"/>
      <c r="KWH100" s="66"/>
      <c r="KWK100" s="66"/>
      <c r="KWQ100" s="66"/>
      <c r="KWZ100" s="66"/>
      <c r="KXB100" s="66"/>
      <c r="KXC100" s="66"/>
      <c r="KXE100" s="66"/>
      <c r="KXH100" s="66"/>
      <c r="KXK100" s="66"/>
      <c r="KXN100" s="66"/>
      <c r="KXQ100" s="66"/>
      <c r="KXT100" s="66"/>
      <c r="KXV100" s="66"/>
      <c r="KXX100" s="66"/>
      <c r="KYA100" s="66"/>
      <c r="KYD100" s="66"/>
      <c r="KYG100" s="66"/>
      <c r="KYJ100" s="66"/>
      <c r="KYM100" s="66"/>
      <c r="KYP100" s="66"/>
      <c r="KYS100" s="66"/>
      <c r="KYU100" s="66"/>
      <c r="KYX100" s="66"/>
      <c r="KZD100" s="66"/>
      <c r="KZJ100" s="66"/>
      <c r="KZM100" s="66"/>
      <c r="KZO100" s="66"/>
      <c r="KZQ100" s="66"/>
      <c r="KZR100" s="66"/>
      <c r="KZS100" s="66"/>
      <c r="KZT100" s="66"/>
      <c r="KZU100" s="66"/>
      <c r="KZV100" s="66"/>
      <c r="LAN100" s="66"/>
      <c r="LAO100" s="66"/>
      <c r="LAR100" s="66"/>
      <c r="LAU100" s="66"/>
      <c r="LAW100" s="66"/>
      <c r="LAY100" s="66"/>
      <c r="LBB100" s="66"/>
      <c r="LBE100" s="66"/>
      <c r="LBH100" s="66"/>
      <c r="LBL100" s="66"/>
      <c r="LBO100" s="66"/>
      <c r="LBR100" s="66"/>
      <c r="LBZ100" s="66"/>
      <c r="LCL100" s="66"/>
      <c r="LCM100" s="66"/>
      <c r="LCN100" s="66"/>
      <c r="LCO100" s="66"/>
      <c r="LCP100" s="66"/>
      <c r="LCQ100" s="66"/>
      <c r="LCR100" s="66"/>
      <c r="LCS100" s="66"/>
      <c r="LCT100" s="66"/>
      <c r="LCU100" s="66"/>
      <c r="LCV100" s="66"/>
      <c r="LCW100" s="66"/>
      <c r="LCX100" s="66"/>
      <c r="LCY100" s="66"/>
      <c r="LCZ100" s="66"/>
      <c r="LDA100" s="66"/>
      <c r="LDB100" s="66"/>
      <c r="LDC100" s="66"/>
      <c r="LDD100" s="66"/>
      <c r="LDE100" s="66"/>
      <c r="LDF100" s="66"/>
      <c r="LDG100" s="66"/>
      <c r="LDH100" s="66"/>
      <c r="LDI100" s="66"/>
      <c r="LDJ100" s="66"/>
      <c r="LDK100" s="66"/>
      <c r="LDM100" s="66"/>
      <c r="LDN100" s="66"/>
      <c r="LDO100" s="66"/>
      <c r="LDP100" s="66"/>
      <c r="LDQ100" s="66"/>
      <c r="LDR100" s="66"/>
      <c r="LDS100" s="66"/>
      <c r="LDT100" s="66"/>
      <c r="LDU100" s="66"/>
      <c r="LDV100" s="66"/>
      <c r="LDW100" s="66"/>
      <c r="LDX100" s="66"/>
      <c r="LDY100" s="66"/>
      <c r="LEB100" s="66"/>
      <c r="LEE100" s="66"/>
      <c r="LEH100" s="66"/>
      <c r="LEK100" s="66"/>
      <c r="LEN100" s="66"/>
      <c r="LEQ100" s="66"/>
      <c r="LEZ100" s="66"/>
      <c r="LFC100" s="66"/>
      <c r="LFF100" s="66"/>
      <c r="LFI100" s="66"/>
      <c r="LFR100" s="66"/>
      <c r="LFX100" s="66"/>
      <c r="LGA100" s="66"/>
      <c r="LGD100" s="66"/>
      <c r="LGG100" s="66"/>
      <c r="LGM100" s="66"/>
      <c r="LGV100" s="66"/>
      <c r="LGX100" s="66"/>
      <c r="LGY100" s="66"/>
      <c r="LHA100" s="66"/>
      <c r="LHD100" s="66"/>
      <c r="LHG100" s="66"/>
      <c r="LHJ100" s="66"/>
      <c r="LHM100" s="66"/>
      <c r="LHP100" s="66"/>
      <c r="LHR100" s="66"/>
      <c r="LHT100" s="66"/>
      <c r="LHW100" s="66"/>
      <c r="LHZ100" s="66"/>
      <c r="LIC100" s="66"/>
      <c r="LIF100" s="66"/>
      <c r="LII100" s="66"/>
      <c r="LIL100" s="66"/>
      <c r="LIO100" s="66"/>
      <c r="LIQ100" s="66"/>
      <c r="LIT100" s="66"/>
      <c r="LIZ100" s="66"/>
      <c r="LJF100" s="66"/>
      <c r="LJI100" s="66"/>
      <c r="LJK100" s="66"/>
      <c r="LJM100" s="66"/>
      <c r="LJN100" s="66"/>
      <c r="LJO100" s="66"/>
      <c r="LJP100" s="66"/>
      <c r="LJQ100" s="66"/>
      <c r="LJR100" s="66"/>
      <c r="LKJ100" s="66"/>
      <c r="LKK100" s="66"/>
      <c r="LKN100" s="66"/>
      <c r="LKQ100" s="66"/>
      <c r="LKS100" s="66"/>
      <c r="LKU100" s="66"/>
      <c r="LKX100" s="66"/>
      <c r="LLA100" s="66"/>
      <c r="LLD100" s="66"/>
      <c r="LLH100" s="66"/>
      <c r="LLK100" s="66"/>
      <c r="LLN100" s="66"/>
      <c r="LLV100" s="66"/>
      <c r="LMH100" s="66"/>
      <c r="LMI100" s="66"/>
      <c r="LMJ100" s="66"/>
      <c r="LMK100" s="66"/>
      <c r="LML100" s="66"/>
      <c r="LMM100" s="66"/>
      <c r="LMN100" s="66"/>
      <c r="LMO100" s="66"/>
      <c r="LMP100" s="66"/>
      <c r="LMQ100" s="66"/>
      <c r="LMR100" s="66"/>
      <c r="LMS100" s="66"/>
      <c r="LMT100" s="66"/>
      <c r="LMU100" s="66"/>
      <c r="LMV100" s="66"/>
      <c r="LMW100" s="66"/>
      <c r="LMX100" s="66"/>
      <c r="LMY100" s="66"/>
      <c r="LMZ100" s="66"/>
      <c r="LNA100" s="66"/>
      <c r="LNB100" s="66"/>
      <c r="LNC100" s="66"/>
      <c r="LND100" s="66"/>
      <c r="LNE100" s="66"/>
      <c r="LNF100" s="66"/>
      <c r="LNG100" s="66"/>
      <c r="LNI100" s="66"/>
      <c r="LNJ100" s="66"/>
      <c r="LNK100" s="66"/>
      <c r="LNL100" s="66"/>
      <c r="LNM100" s="66"/>
      <c r="LNN100" s="66"/>
      <c r="LNO100" s="66"/>
      <c r="LNP100" s="66"/>
      <c r="LNQ100" s="66"/>
      <c r="LNR100" s="66"/>
      <c r="LNS100" s="66"/>
      <c r="LNT100" s="66"/>
      <c r="LNU100" s="66"/>
      <c r="LNX100" s="66"/>
      <c r="LOA100" s="66"/>
      <c r="LOD100" s="66"/>
      <c r="LOG100" s="66"/>
      <c r="LOJ100" s="66"/>
      <c r="LOM100" s="66"/>
      <c r="LOV100" s="66"/>
      <c r="LOY100" s="66"/>
      <c r="LPB100" s="66"/>
      <c r="LPE100" s="66"/>
      <c r="LPN100" s="66"/>
      <c r="LPT100" s="66"/>
      <c r="LPW100" s="66"/>
      <c r="LPZ100" s="66"/>
      <c r="LQC100" s="66"/>
      <c r="LQI100" s="66"/>
      <c r="LQR100" s="66"/>
      <c r="LQT100" s="66"/>
      <c r="LQU100" s="66"/>
      <c r="LQW100" s="66"/>
      <c r="LQZ100" s="66"/>
      <c r="LRC100" s="66"/>
      <c r="LRF100" s="66"/>
      <c r="LRI100" s="66"/>
      <c r="LRL100" s="66"/>
      <c r="LRN100" s="66"/>
      <c r="LRP100" s="66"/>
      <c r="LRS100" s="66"/>
      <c r="LRV100" s="66"/>
      <c r="LRY100" s="66"/>
      <c r="LSB100" s="66"/>
      <c r="LSE100" s="66"/>
      <c r="LSH100" s="66"/>
      <c r="LSK100" s="66"/>
      <c r="LSM100" s="66"/>
      <c r="LSP100" s="66"/>
      <c r="LSV100" s="66"/>
      <c r="LTB100" s="66"/>
      <c r="LTE100" s="66"/>
      <c r="LTG100" s="66"/>
      <c r="LTI100" s="66"/>
      <c r="LTJ100" s="66"/>
      <c r="LTK100" s="66"/>
      <c r="LTL100" s="66"/>
      <c r="LTM100" s="66"/>
      <c r="LTN100" s="66"/>
      <c r="LUF100" s="66"/>
      <c r="LUG100" s="66"/>
      <c r="LUJ100" s="66"/>
      <c r="LUM100" s="66"/>
      <c r="LUO100" s="66"/>
      <c r="LUQ100" s="66"/>
      <c r="LUT100" s="66"/>
      <c r="LUW100" s="66"/>
      <c r="LUZ100" s="66"/>
      <c r="LVD100" s="66"/>
      <c r="LVG100" s="66"/>
      <c r="LVJ100" s="66"/>
      <c r="LVR100" s="66"/>
      <c r="LWD100" s="66"/>
      <c r="LWE100" s="66"/>
      <c r="LWF100" s="66"/>
      <c r="LWG100" s="66"/>
      <c r="LWH100" s="66"/>
      <c r="LWI100" s="66"/>
      <c r="LWJ100" s="66"/>
      <c r="LWK100" s="66"/>
      <c r="LWL100" s="66"/>
      <c r="LWM100" s="66"/>
      <c r="LWN100" s="66"/>
      <c r="LWO100" s="66"/>
      <c r="LWP100" s="66"/>
      <c r="LWQ100" s="66"/>
      <c r="LWR100" s="66"/>
      <c r="LWS100" s="66"/>
      <c r="LWT100" s="66"/>
      <c r="LWU100" s="66"/>
      <c r="LWV100" s="66"/>
      <c r="LWW100" s="66"/>
      <c r="LWX100" s="66"/>
      <c r="LWY100" s="66"/>
      <c r="LWZ100" s="66"/>
      <c r="LXA100" s="66"/>
      <c r="LXB100" s="66"/>
      <c r="LXC100" s="66"/>
      <c r="LXE100" s="66"/>
      <c r="LXF100" s="66"/>
      <c r="LXG100" s="66"/>
      <c r="LXH100" s="66"/>
      <c r="LXI100" s="66"/>
      <c r="LXJ100" s="66"/>
      <c r="LXK100" s="66"/>
      <c r="LXL100" s="66"/>
      <c r="LXM100" s="66"/>
      <c r="LXN100" s="66"/>
      <c r="LXO100" s="66"/>
      <c r="LXP100" s="66"/>
      <c r="LXQ100" s="66"/>
      <c r="LXT100" s="66"/>
      <c r="LXW100" s="66"/>
      <c r="LXZ100" s="66"/>
      <c r="LYC100" s="66"/>
      <c r="LYF100" s="66"/>
      <c r="LYI100" s="66"/>
      <c r="LYR100" s="66"/>
      <c r="LYU100" s="66"/>
      <c r="LYX100" s="66"/>
      <c r="LZA100" s="66"/>
      <c r="LZJ100" s="66"/>
      <c r="LZP100" s="66"/>
      <c r="LZS100" s="66"/>
      <c r="LZV100" s="66"/>
      <c r="LZY100" s="66"/>
      <c r="MAE100" s="66"/>
      <c r="MAN100" s="66"/>
      <c r="MAP100" s="66"/>
      <c r="MAQ100" s="66"/>
      <c r="MAS100" s="66"/>
      <c r="MAV100" s="66"/>
      <c r="MAY100" s="66"/>
      <c r="MBB100" s="66"/>
      <c r="MBE100" s="66"/>
      <c r="MBH100" s="66"/>
      <c r="MBJ100" s="66"/>
      <c r="MBL100" s="66"/>
      <c r="MBO100" s="66"/>
      <c r="MBR100" s="66"/>
      <c r="MBU100" s="66"/>
      <c r="MBX100" s="66"/>
      <c r="MCA100" s="66"/>
      <c r="MCD100" s="66"/>
      <c r="MCG100" s="66"/>
      <c r="MCI100" s="66"/>
      <c r="MCL100" s="66"/>
      <c r="MCR100" s="66"/>
      <c r="MCX100" s="66"/>
      <c r="MDA100" s="66"/>
      <c r="MDC100" s="66"/>
      <c r="MDE100" s="66"/>
      <c r="MDF100" s="66"/>
      <c r="MDG100" s="66"/>
      <c r="MDH100" s="66"/>
      <c r="MDI100" s="66"/>
      <c r="MDJ100" s="66"/>
      <c r="MEB100" s="66"/>
      <c r="MEC100" s="66"/>
      <c r="MEF100" s="66"/>
      <c r="MEI100" s="66"/>
      <c r="MEK100" s="66"/>
      <c r="MEM100" s="66"/>
      <c r="MEP100" s="66"/>
      <c r="MES100" s="66"/>
      <c r="MEV100" s="66"/>
      <c r="MEZ100" s="66"/>
      <c r="MFC100" s="66"/>
      <c r="MFF100" s="66"/>
      <c r="MFN100" s="66"/>
      <c r="MFZ100" s="66"/>
      <c r="MGA100" s="66"/>
      <c r="MGB100" s="66"/>
      <c r="MGC100" s="66"/>
      <c r="MGD100" s="66"/>
      <c r="MGE100" s="66"/>
      <c r="MGF100" s="66"/>
      <c r="MGG100" s="66"/>
      <c r="MGH100" s="66"/>
      <c r="MGI100" s="66"/>
      <c r="MGJ100" s="66"/>
      <c r="MGK100" s="66"/>
      <c r="MGL100" s="66"/>
      <c r="MGM100" s="66"/>
      <c r="MGN100" s="66"/>
      <c r="MGO100" s="66"/>
      <c r="MGP100" s="66"/>
      <c r="MGQ100" s="66"/>
      <c r="MGR100" s="66"/>
      <c r="MGS100" s="66"/>
      <c r="MGT100" s="66"/>
      <c r="MGU100" s="66"/>
      <c r="MGV100" s="66"/>
      <c r="MGW100" s="66"/>
      <c r="MGX100" s="66"/>
      <c r="MGY100" s="66"/>
      <c r="MHA100" s="66"/>
      <c r="MHB100" s="66"/>
      <c r="MHC100" s="66"/>
      <c r="MHD100" s="66"/>
      <c r="MHE100" s="66"/>
      <c r="MHF100" s="66"/>
      <c r="MHG100" s="66"/>
      <c r="MHH100" s="66"/>
      <c r="MHI100" s="66"/>
      <c r="MHJ100" s="66"/>
      <c r="MHK100" s="66"/>
      <c r="MHL100" s="66"/>
      <c r="MHM100" s="66"/>
      <c r="MHP100" s="66"/>
      <c r="MHS100" s="66"/>
      <c r="MHV100" s="66"/>
      <c r="MHY100" s="66"/>
      <c r="MIB100" s="66"/>
      <c r="MIE100" s="66"/>
      <c r="MIN100" s="66"/>
      <c r="MIQ100" s="66"/>
      <c r="MIT100" s="66"/>
      <c r="MIW100" s="66"/>
      <c r="MJF100" s="66"/>
      <c r="MJL100" s="66"/>
      <c r="MJO100" s="66"/>
      <c r="MJR100" s="66"/>
      <c r="MJU100" s="66"/>
      <c r="MKA100" s="66"/>
      <c r="MKJ100" s="66"/>
      <c r="MKL100" s="66"/>
      <c r="MKM100" s="66"/>
      <c r="MKO100" s="66"/>
      <c r="MKR100" s="66"/>
      <c r="MKU100" s="66"/>
      <c r="MKX100" s="66"/>
      <c r="MLA100" s="66"/>
      <c r="MLD100" s="66"/>
      <c r="MLF100" s="66"/>
      <c r="MLH100" s="66"/>
      <c r="MLK100" s="66"/>
      <c r="MLN100" s="66"/>
      <c r="MLQ100" s="66"/>
      <c r="MLT100" s="66"/>
      <c r="MLW100" s="66"/>
      <c r="MLZ100" s="66"/>
      <c r="MMC100" s="66"/>
      <c r="MME100" s="66"/>
      <c r="MMH100" s="66"/>
      <c r="MMN100" s="66"/>
      <c r="MMT100" s="66"/>
      <c r="MMW100" s="66"/>
      <c r="MMY100" s="66"/>
      <c r="MNA100" s="66"/>
      <c r="MNB100" s="66"/>
      <c r="MNC100" s="66"/>
      <c r="MND100" s="66"/>
      <c r="MNE100" s="66"/>
      <c r="MNF100" s="66"/>
      <c r="MNX100" s="66"/>
      <c r="MNY100" s="66"/>
      <c r="MOB100" s="66"/>
      <c r="MOE100" s="66"/>
      <c r="MOG100" s="66"/>
      <c r="MOI100" s="66"/>
      <c r="MOL100" s="66"/>
      <c r="MOO100" s="66"/>
      <c r="MOR100" s="66"/>
      <c r="MOV100" s="66"/>
      <c r="MOY100" s="66"/>
      <c r="MPB100" s="66"/>
      <c r="MPJ100" s="66"/>
      <c r="MPV100" s="66"/>
      <c r="MPW100" s="66"/>
      <c r="MPX100" s="66"/>
      <c r="MPY100" s="66"/>
      <c r="MPZ100" s="66"/>
      <c r="MQA100" s="66"/>
      <c r="MQB100" s="66"/>
      <c r="MQC100" s="66"/>
      <c r="MQD100" s="66"/>
      <c r="MQE100" s="66"/>
      <c r="MQF100" s="66"/>
      <c r="MQG100" s="66"/>
      <c r="MQH100" s="66"/>
      <c r="MQI100" s="66"/>
      <c r="MQJ100" s="66"/>
      <c r="MQK100" s="66"/>
      <c r="MQL100" s="66"/>
      <c r="MQM100" s="66"/>
      <c r="MQN100" s="66"/>
      <c r="MQO100" s="66"/>
      <c r="MQP100" s="66"/>
      <c r="MQQ100" s="66"/>
      <c r="MQR100" s="66"/>
      <c r="MQS100" s="66"/>
      <c r="MQT100" s="66"/>
      <c r="MQU100" s="66"/>
      <c r="MQW100" s="66"/>
      <c r="MQX100" s="66"/>
      <c r="MQY100" s="66"/>
      <c r="MQZ100" s="66"/>
      <c r="MRA100" s="66"/>
      <c r="MRB100" s="66"/>
      <c r="MRC100" s="66"/>
      <c r="MRD100" s="66"/>
      <c r="MRE100" s="66"/>
      <c r="MRF100" s="66"/>
      <c r="MRG100" s="66"/>
      <c r="MRH100" s="66"/>
      <c r="MRI100" s="66"/>
      <c r="MRL100" s="66"/>
      <c r="MRO100" s="66"/>
      <c r="MRR100" s="66"/>
      <c r="MRU100" s="66"/>
      <c r="MRX100" s="66"/>
      <c r="MSA100" s="66"/>
      <c r="MSJ100" s="66"/>
      <c r="MSM100" s="66"/>
      <c r="MSP100" s="66"/>
      <c r="MSS100" s="66"/>
      <c r="MTB100" s="66"/>
      <c r="MTH100" s="66"/>
      <c r="MTK100" s="66"/>
      <c r="MTN100" s="66"/>
      <c r="MTQ100" s="66"/>
      <c r="MTW100" s="66"/>
      <c r="MUF100" s="66"/>
      <c r="MUH100" s="66"/>
      <c r="MUI100" s="66"/>
      <c r="MUK100" s="66"/>
      <c r="MUN100" s="66"/>
      <c r="MUQ100" s="66"/>
      <c r="MUT100" s="66"/>
      <c r="MUW100" s="66"/>
      <c r="MUZ100" s="66"/>
      <c r="MVB100" s="66"/>
      <c r="MVD100" s="66"/>
      <c r="MVG100" s="66"/>
      <c r="MVJ100" s="66"/>
      <c r="MVM100" s="66"/>
      <c r="MVP100" s="66"/>
      <c r="MVS100" s="66"/>
      <c r="MVV100" s="66"/>
      <c r="MVY100" s="66"/>
      <c r="MWA100" s="66"/>
      <c r="MWD100" s="66"/>
      <c r="MWJ100" s="66"/>
      <c r="MWP100" s="66"/>
      <c r="MWS100" s="66"/>
      <c r="MWU100" s="66"/>
      <c r="MWW100" s="66"/>
      <c r="MWX100" s="66"/>
      <c r="MWY100" s="66"/>
      <c r="MWZ100" s="66"/>
      <c r="MXA100" s="66"/>
      <c r="MXB100" s="66"/>
      <c r="MXT100" s="66"/>
      <c r="MXU100" s="66"/>
      <c r="MXX100" s="66"/>
      <c r="MYA100" s="66"/>
      <c r="MYC100" s="66"/>
      <c r="MYE100" s="66"/>
      <c r="MYH100" s="66"/>
      <c r="MYK100" s="66"/>
      <c r="MYN100" s="66"/>
      <c r="MYR100" s="66"/>
      <c r="MYU100" s="66"/>
      <c r="MYX100" s="66"/>
      <c r="MZF100" s="66"/>
      <c r="MZR100" s="66"/>
      <c r="MZS100" s="66"/>
      <c r="MZT100" s="66"/>
      <c r="MZU100" s="66"/>
      <c r="MZV100" s="66"/>
      <c r="MZW100" s="66"/>
      <c r="MZX100" s="66"/>
      <c r="MZY100" s="66"/>
      <c r="MZZ100" s="66"/>
      <c r="NAA100" s="66"/>
      <c r="NAB100" s="66"/>
      <c r="NAC100" s="66"/>
      <c r="NAD100" s="66"/>
      <c r="NAE100" s="66"/>
      <c r="NAF100" s="66"/>
      <c r="NAG100" s="66"/>
      <c r="NAH100" s="66"/>
      <c r="NAI100" s="66"/>
      <c r="NAJ100" s="66"/>
      <c r="NAK100" s="66"/>
      <c r="NAL100" s="66"/>
      <c r="NAM100" s="66"/>
      <c r="NAN100" s="66"/>
      <c r="NAO100" s="66"/>
      <c r="NAP100" s="66"/>
      <c r="NAQ100" s="66"/>
      <c r="NAS100" s="66"/>
      <c r="NAT100" s="66"/>
      <c r="NAU100" s="66"/>
      <c r="NAV100" s="66"/>
      <c r="NAW100" s="66"/>
      <c r="NAX100" s="66"/>
      <c r="NAY100" s="66"/>
      <c r="NAZ100" s="66"/>
      <c r="NBA100" s="66"/>
      <c r="NBB100" s="66"/>
      <c r="NBC100" s="66"/>
      <c r="NBD100" s="66"/>
      <c r="NBE100" s="66"/>
      <c r="NBH100" s="66"/>
      <c r="NBK100" s="66"/>
      <c r="NBN100" s="66"/>
      <c r="NBQ100" s="66"/>
      <c r="NBT100" s="66"/>
      <c r="NBW100" s="66"/>
      <c r="NCF100" s="66"/>
      <c r="NCI100" s="66"/>
      <c r="NCL100" s="66"/>
      <c r="NCO100" s="66"/>
      <c r="NCX100" s="66"/>
      <c r="NDD100" s="66"/>
      <c r="NDG100" s="66"/>
      <c r="NDJ100" s="66"/>
      <c r="NDM100" s="66"/>
      <c r="NDS100" s="66"/>
      <c r="NEB100" s="66"/>
      <c r="NED100" s="66"/>
      <c r="NEE100" s="66"/>
      <c r="NEG100" s="66"/>
      <c r="NEJ100" s="66"/>
      <c r="NEM100" s="66"/>
      <c r="NEP100" s="66"/>
      <c r="NES100" s="66"/>
      <c r="NEV100" s="66"/>
      <c r="NEX100" s="66"/>
      <c r="NEZ100" s="66"/>
      <c r="NFC100" s="66"/>
      <c r="NFF100" s="66"/>
      <c r="NFI100" s="66"/>
      <c r="NFL100" s="66"/>
      <c r="NFO100" s="66"/>
      <c r="NFR100" s="66"/>
      <c r="NFU100" s="66"/>
      <c r="NFW100" s="66"/>
      <c r="NFZ100" s="66"/>
      <c r="NGF100" s="66"/>
      <c r="NGL100" s="66"/>
      <c r="NGO100" s="66"/>
      <c r="NGQ100" s="66"/>
      <c r="NGS100" s="66"/>
      <c r="NGT100" s="66"/>
      <c r="NGU100" s="66"/>
      <c r="NGV100" s="66"/>
      <c r="NGW100" s="66"/>
      <c r="NGX100" s="66"/>
      <c r="NHP100" s="66"/>
      <c r="NHQ100" s="66"/>
      <c r="NHT100" s="66"/>
      <c r="NHW100" s="66"/>
      <c r="NHY100" s="66"/>
      <c r="NIA100" s="66"/>
      <c r="NID100" s="66"/>
      <c r="NIG100" s="66"/>
      <c r="NIJ100" s="66"/>
      <c r="NIN100" s="66"/>
      <c r="NIQ100" s="66"/>
      <c r="NIT100" s="66"/>
      <c r="NJB100" s="66"/>
      <c r="NJN100" s="66"/>
      <c r="NJO100" s="66"/>
      <c r="NJP100" s="66"/>
      <c r="NJQ100" s="66"/>
      <c r="NJR100" s="66"/>
      <c r="NJS100" s="66"/>
      <c r="NJT100" s="66"/>
      <c r="NJU100" s="66"/>
      <c r="NJV100" s="66"/>
      <c r="NJW100" s="66"/>
      <c r="NJX100" s="66"/>
      <c r="NJY100" s="66"/>
      <c r="NJZ100" s="66"/>
      <c r="NKA100" s="66"/>
      <c r="NKB100" s="66"/>
      <c r="NKC100" s="66"/>
      <c r="NKD100" s="66"/>
      <c r="NKE100" s="66"/>
      <c r="NKF100" s="66"/>
      <c r="NKG100" s="66"/>
      <c r="NKH100" s="66"/>
      <c r="NKI100" s="66"/>
      <c r="NKJ100" s="66"/>
      <c r="NKK100" s="66"/>
      <c r="NKL100" s="66"/>
      <c r="NKM100" s="66"/>
      <c r="NKO100" s="66"/>
      <c r="NKP100" s="66"/>
      <c r="NKQ100" s="66"/>
      <c r="NKR100" s="66"/>
      <c r="NKS100" s="66"/>
      <c r="NKT100" s="66"/>
      <c r="NKU100" s="66"/>
      <c r="NKV100" s="66"/>
      <c r="NKW100" s="66"/>
      <c r="NKX100" s="66"/>
      <c r="NKY100" s="66"/>
      <c r="NKZ100" s="66"/>
      <c r="NLA100" s="66"/>
      <c r="NLD100" s="66"/>
      <c r="NLG100" s="66"/>
      <c r="NLJ100" s="66"/>
      <c r="NLM100" s="66"/>
      <c r="NLP100" s="66"/>
      <c r="NLS100" s="66"/>
      <c r="NMB100" s="66"/>
      <c r="NME100" s="66"/>
      <c r="NMH100" s="66"/>
      <c r="NMK100" s="66"/>
      <c r="NMT100" s="66"/>
      <c r="NMZ100" s="66"/>
      <c r="NNC100" s="66"/>
      <c r="NNF100" s="66"/>
      <c r="NNI100" s="66"/>
      <c r="NNO100" s="66"/>
      <c r="NNX100" s="66"/>
      <c r="NNZ100" s="66"/>
      <c r="NOA100" s="66"/>
      <c r="NOC100" s="66"/>
      <c r="NOF100" s="66"/>
      <c r="NOI100" s="66"/>
      <c r="NOL100" s="66"/>
      <c r="NOO100" s="66"/>
      <c r="NOR100" s="66"/>
      <c r="NOT100" s="66"/>
      <c r="NOV100" s="66"/>
      <c r="NOY100" s="66"/>
      <c r="NPB100" s="66"/>
      <c r="NPE100" s="66"/>
      <c r="NPH100" s="66"/>
      <c r="NPK100" s="66"/>
      <c r="NPN100" s="66"/>
      <c r="NPQ100" s="66"/>
      <c r="NPS100" s="66"/>
      <c r="NPV100" s="66"/>
      <c r="NQB100" s="66"/>
      <c r="NQH100" s="66"/>
      <c r="NQK100" s="66"/>
      <c r="NQM100" s="66"/>
      <c r="NQO100" s="66"/>
      <c r="NQP100" s="66"/>
      <c r="NQQ100" s="66"/>
      <c r="NQR100" s="66"/>
      <c r="NQS100" s="66"/>
      <c r="NQT100" s="66"/>
      <c r="NRL100" s="66"/>
      <c r="NRM100" s="66"/>
      <c r="NRP100" s="66"/>
      <c r="NRS100" s="66"/>
      <c r="NRU100" s="66"/>
      <c r="NRW100" s="66"/>
      <c r="NRZ100" s="66"/>
      <c r="NSC100" s="66"/>
      <c r="NSF100" s="66"/>
      <c r="NSJ100" s="66"/>
      <c r="NSM100" s="66"/>
      <c r="NSP100" s="66"/>
      <c r="NSX100" s="66"/>
      <c r="NTJ100" s="66"/>
      <c r="NTK100" s="66"/>
      <c r="NTL100" s="66"/>
      <c r="NTM100" s="66"/>
      <c r="NTN100" s="66"/>
      <c r="NTO100" s="66"/>
      <c r="NTP100" s="66"/>
      <c r="NTQ100" s="66"/>
      <c r="NTR100" s="66"/>
      <c r="NTS100" s="66"/>
      <c r="NTT100" s="66"/>
      <c r="NTU100" s="66"/>
      <c r="NTV100" s="66"/>
      <c r="NTW100" s="66"/>
      <c r="NTX100" s="66"/>
      <c r="NTY100" s="66"/>
      <c r="NTZ100" s="66"/>
      <c r="NUA100" s="66"/>
      <c r="NUB100" s="66"/>
      <c r="NUC100" s="66"/>
      <c r="NUD100" s="66"/>
      <c r="NUE100" s="66"/>
      <c r="NUF100" s="66"/>
      <c r="NUG100" s="66"/>
      <c r="NUH100" s="66"/>
      <c r="NUI100" s="66"/>
      <c r="NUK100" s="66"/>
      <c r="NUL100" s="66"/>
      <c r="NUM100" s="66"/>
      <c r="NUN100" s="66"/>
      <c r="NUO100" s="66"/>
      <c r="NUP100" s="66"/>
      <c r="NUQ100" s="66"/>
      <c r="NUR100" s="66"/>
      <c r="NUS100" s="66"/>
      <c r="NUT100" s="66"/>
      <c r="NUU100" s="66"/>
      <c r="NUV100" s="66"/>
      <c r="NUW100" s="66"/>
      <c r="NUZ100" s="66"/>
      <c r="NVC100" s="66"/>
      <c r="NVF100" s="66"/>
      <c r="NVI100" s="66"/>
      <c r="NVL100" s="66"/>
      <c r="NVO100" s="66"/>
      <c r="NVX100" s="66"/>
      <c r="NWA100" s="66"/>
      <c r="NWD100" s="66"/>
      <c r="NWG100" s="66"/>
      <c r="NWP100" s="66"/>
      <c r="NWV100" s="66"/>
      <c r="NWY100" s="66"/>
      <c r="NXB100" s="66"/>
      <c r="NXE100" s="66"/>
      <c r="NXK100" s="66"/>
      <c r="NXT100" s="66"/>
      <c r="NXV100" s="66"/>
      <c r="NXW100" s="66"/>
      <c r="NXY100" s="66"/>
      <c r="NYB100" s="66"/>
      <c r="NYE100" s="66"/>
      <c r="NYH100" s="66"/>
      <c r="NYK100" s="66"/>
      <c r="NYN100" s="66"/>
      <c r="NYP100" s="66"/>
      <c r="NYR100" s="66"/>
      <c r="NYU100" s="66"/>
      <c r="NYX100" s="66"/>
      <c r="NZA100" s="66"/>
      <c r="NZD100" s="66"/>
      <c r="NZG100" s="66"/>
      <c r="NZJ100" s="66"/>
      <c r="NZM100" s="66"/>
      <c r="NZO100" s="66"/>
      <c r="NZR100" s="66"/>
      <c r="NZX100" s="66"/>
      <c r="OAD100" s="66"/>
      <c r="OAG100" s="66"/>
      <c r="OAI100" s="66"/>
      <c r="OAK100" s="66"/>
      <c r="OAL100" s="66"/>
      <c r="OAM100" s="66"/>
      <c r="OAN100" s="66"/>
      <c r="OAO100" s="66"/>
      <c r="OAP100" s="66"/>
      <c r="OBH100" s="66"/>
      <c r="OBI100" s="66"/>
      <c r="OBL100" s="66"/>
      <c r="OBO100" s="66"/>
      <c r="OBQ100" s="66"/>
      <c r="OBS100" s="66"/>
      <c r="OBV100" s="66"/>
      <c r="OBY100" s="66"/>
      <c r="OCB100" s="66"/>
      <c r="OCF100" s="66"/>
      <c r="OCI100" s="66"/>
      <c r="OCL100" s="66"/>
      <c r="OCT100" s="66"/>
      <c r="ODF100" s="66"/>
      <c r="ODG100" s="66"/>
      <c r="ODH100" s="66"/>
      <c r="ODI100" s="66"/>
      <c r="ODJ100" s="66"/>
      <c r="ODK100" s="66"/>
      <c r="ODL100" s="66"/>
      <c r="ODM100" s="66"/>
      <c r="ODN100" s="66"/>
      <c r="ODO100" s="66"/>
      <c r="ODP100" s="66"/>
      <c r="ODQ100" s="66"/>
      <c r="ODR100" s="66"/>
      <c r="ODS100" s="66"/>
      <c r="ODT100" s="66"/>
      <c r="ODU100" s="66"/>
      <c r="ODV100" s="66"/>
      <c r="ODW100" s="66"/>
      <c r="ODX100" s="66"/>
      <c r="ODY100" s="66"/>
      <c r="ODZ100" s="66"/>
      <c r="OEA100" s="66"/>
      <c r="OEB100" s="66"/>
      <c r="OEC100" s="66"/>
      <c r="OED100" s="66"/>
      <c r="OEE100" s="66"/>
      <c r="OEG100" s="66"/>
      <c r="OEH100" s="66"/>
      <c r="OEI100" s="66"/>
      <c r="OEJ100" s="66"/>
      <c r="OEK100" s="66"/>
      <c r="OEL100" s="66"/>
      <c r="OEM100" s="66"/>
      <c r="OEN100" s="66"/>
      <c r="OEO100" s="66"/>
      <c r="OEP100" s="66"/>
      <c r="OEQ100" s="66"/>
      <c r="OER100" s="66"/>
      <c r="OES100" s="66"/>
      <c r="OEV100" s="66"/>
      <c r="OEY100" s="66"/>
      <c r="OFB100" s="66"/>
      <c r="OFE100" s="66"/>
      <c r="OFH100" s="66"/>
      <c r="OFK100" s="66"/>
      <c r="OFT100" s="66"/>
      <c r="OFW100" s="66"/>
      <c r="OFZ100" s="66"/>
      <c r="OGC100" s="66"/>
      <c r="OGL100" s="66"/>
      <c r="OGR100" s="66"/>
      <c r="OGU100" s="66"/>
      <c r="OGX100" s="66"/>
      <c r="OHA100" s="66"/>
      <c r="OHG100" s="66"/>
      <c r="OHP100" s="66"/>
      <c r="OHR100" s="66"/>
      <c r="OHS100" s="66"/>
      <c r="OHU100" s="66"/>
      <c r="OHX100" s="66"/>
      <c r="OIA100" s="66"/>
      <c r="OID100" s="66"/>
      <c r="OIG100" s="66"/>
      <c r="OIJ100" s="66"/>
      <c r="OIL100" s="66"/>
      <c r="OIN100" s="66"/>
      <c r="OIQ100" s="66"/>
      <c r="OIT100" s="66"/>
      <c r="OIW100" s="66"/>
      <c r="OIZ100" s="66"/>
      <c r="OJC100" s="66"/>
      <c r="OJF100" s="66"/>
      <c r="OJI100" s="66"/>
      <c r="OJK100" s="66"/>
      <c r="OJN100" s="66"/>
      <c r="OJT100" s="66"/>
      <c r="OJZ100" s="66"/>
      <c r="OKC100" s="66"/>
      <c r="OKE100" s="66"/>
      <c r="OKG100" s="66"/>
      <c r="OKH100" s="66"/>
      <c r="OKI100" s="66"/>
      <c r="OKJ100" s="66"/>
      <c r="OKK100" s="66"/>
      <c r="OKL100" s="66"/>
      <c r="OLD100" s="66"/>
      <c r="OLE100" s="66"/>
      <c r="OLH100" s="66"/>
      <c r="OLK100" s="66"/>
      <c r="OLM100" s="66"/>
      <c r="OLO100" s="66"/>
      <c r="OLR100" s="66"/>
      <c r="OLU100" s="66"/>
      <c r="OLX100" s="66"/>
      <c r="OMB100" s="66"/>
      <c r="OME100" s="66"/>
      <c r="OMH100" s="66"/>
      <c r="OMP100" s="66"/>
      <c r="ONB100" s="66"/>
      <c r="ONC100" s="66"/>
      <c r="OND100" s="66"/>
      <c r="ONE100" s="66"/>
      <c r="ONF100" s="66"/>
      <c r="ONG100" s="66"/>
      <c r="ONH100" s="66"/>
      <c r="ONI100" s="66"/>
      <c r="ONJ100" s="66"/>
      <c r="ONK100" s="66"/>
      <c r="ONL100" s="66"/>
      <c r="ONM100" s="66"/>
      <c r="ONN100" s="66"/>
      <c r="ONO100" s="66"/>
      <c r="ONP100" s="66"/>
      <c r="ONQ100" s="66"/>
      <c r="ONR100" s="66"/>
      <c r="ONS100" s="66"/>
      <c r="ONT100" s="66"/>
      <c r="ONU100" s="66"/>
      <c r="ONV100" s="66"/>
      <c r="ONW100" s="66"/>
      <c r="ONX100" s="66"/>
      <c r="ONY100" s="66"/>
      <c r="ONZ100" s="66"/>
      <c r="OOA100" s="66"/>
      <c r="OOC100" s="66"/>
      <c r="OOD100" s="66"/>
      <c r="OOE100" s="66"/>
      <c r="OOF100" s="66"/>
      <c r="OOG100" s="66"/>
      <c r="OOH100" s="66"/>
      <c r="OOI100" s="66"/>
      <c r="OOJ100" s="66"/>
      <c r="OOK100" s="66"/>
      <c r="OOL100" s="66"/>
      <c r="OOM100" s="66"/>
      <c r="OON100" s="66"/>
      <c r="OOO100" s="66"/>
      <c r="OOR100" s="66"/>
      <c r="OOU100" s="66"/>
      <c r="OOX100" s="66"/>
      <c r="OPA100" s="66"/>
      <c r="OPD100" s="66"/>
      <c r="OPG100" s="66"/>
      <c r="OPP100" s="66"/>
      <c r="OPS100" s="66"/>
      <c r="OPV100" s="66"/>
      <c r="OPY100" s="66"/>
      <c r="OQH100" s="66"/>
      <c r="OQN100" s="66"/>
      <c r="OQQ100" s="66"/>
      <c r="OQT100" s="66"/>
      <c r="OQW100" s="66"/>
      <c r="ORC100" s="66"/>
      <c r="ORL100" s="66"/>
      <c r="ORN100" s="66"/>
      <c r="ORO100" s="66"/>
      <c r="ORQ100" s="66"/>
      <c r="ORT100" s="66"/>
      <c r="ORW100" s="66"/>
      <c r="ORZ100" s="66"/>
      <c r="OSC100" s="66"/>
      <c r="OSF100" s="66"/>
      <c r="OSH100" s="66"/>
      <c r="OSJ100" s="66"/>
      <c r="OSM100" s="66"/>
      <c r="OSP100" s="66"/>
      <c r="OSS100" s="66"/>
      <c r="OSV100" s="66"/>
      <c r="OSY100" s="66"/>
      <c r="OTB100" s="66"/>
      <c r="OTE100" s="66"/>
      <c r="OTG100" s="66"/>
      <c r="OTJ100" s="66"/>
      <c r="OTP100" s="66"/>
      <c r="OTV100" s="66"/>
      <c r="OTY100" s="66"/>
      <c r="OUA100" s="66"/>
      <c r="OUC100" s="66"/>
      <c r="OUD100" s="66"/>
      <c r="OUE100" s="66"/>
      <c r="OUF100" s="66"/>
      <c r="OUG100" s="66"/>
      <c r="OUH100" s="66"/>
      <c r="OUZ100" s="66"/>
      <c r="OVA100" s="66"/>
      <c r="OVD100" s="66"/>
      <c r="OVG100" s="66"/>
      <c r="OVI100" s="66"/>
      <c r="OVK100" s="66"/>
      <c r="OVN100" s="66"/>
      <c r="OVQ100" s="66"/>
      <c r="OVT100" s="66"/>
      <c r="OVX100" s="66"/>
      <c r="OWA100" s="66"/>
      <c r="OWD100" s="66"/>
      <c r="OWL100" s="66"/>
      <c r="OWX100" s="66"/>
      <c r="OWY100" s="66"/>
      <c r="OWZ100" s="66"/>
      <c r="OXA100" s="66"/>
      <c r="OXB100" s="66"/>
      <c r="OXC100" s="66"/>
      <c r="OXD100" s="66"/>
      <c r="OXE100" s="66"/>
      <c r="OXF100" s="66"/>
      <c r="OXG100" s="66"/>
      <c r="OXH100" s="66"/>
      <c r="OXI100" s="66"/>
      <c r="OXJ100" s="66"/>
      <c r="OXK100" s="66"/>
      <c r="OXL100" s="66"/>
      <c r="OXM100" s="66"/>
      <c r="OXN100" s="66"/>
      <c r="OXO100" s="66"/>
      <c r="OXP100" s="66"/>
      <c r="OXQ100" s="66"/>
      <c r="OXR100" s="66"/>
      <c r="OXS100" s="66"/>
      <c r="OXT100" s="66"/>
      <c r="OXU100" s="66"/>
      <c r="OXV100" s="66"/>
      <c r="OXW100" s="66"/>
      <c r="OXY100" s="66"/>
      <c r="OXZ100" s="66"/>
      <c r="OYA100" s="66"/>
      <c r="OYB100" s="66"/>
      <c r="OYC100" s="66"/>
      <c r="OYD100" s="66"/>
      <c r="OYE100" s="66"/>
      <c r="OYF100" s="66"/>
      <c r="OYG100" s="66"/>
      <c r="OYH100" s="66"/>
      <c r="OYI100" s="66"/>
      <c r="OYJ100" s="66"/>
      <c r="OYK100" s="66"/>
      <c r="OYN100" s="66"/>
      <c r="OYQ100" s="66"/>
      <c r="OYT100" s="66"/>
      <c r="OYW100" s="66"/>
      <c r="OYZ100" s="66"/>
      <c r="OZC100" s="66"/>
      <c r="OZL100" s="66"/>
      <c r="OZO100" s="66"/>
      <c r="OZR100" s="66"/>
      <c r="OZU100" s="66"/>
      <c r="PAD100" s="66"/>
      <c r="PAJ100" s="66"/>
      <c r="PAM100" s="66"/>
      <c r="PAP100" s="66"/>
      <c r="PAS100" s="66"/>
      <c r="PAY100" s="66"/>
      <c r="PBH100" s="66"/>
      <c r="PBJ100" s="66"/>
      <c r="PBK100" s="66"/>
      <c r="PBM100" s="66"/>
      <c r="PBP100" s="66"/>
      <c r="PBS100" s="66"/>
      <c r="PBV100" s="66"/>
      <c r="PBY100" s="66"/>
      <c r="PCB100" s="66"/>
      <c r="PCD100" s="66"/>
      <c r="PCF100" s="66"/>
      <c r="PCI100" s="66"/>
      <c r="PCL100" s="66"/>
      <c r="PCO100" s="66"/>
      <c r="PCR100" s="66"/>
      <c r="PCU100" s="66"/>
      <c r="PCX100" s="66"/>
      <c r="PDA100" s="66"/>
      <c r="PDC100" s="66"/>
      <c r="PDF100" s="66"/>
      <c r="PDL100" s="66"/>
      <c r="PDR100" s="66"/>
      <c r="PDU100" s="66"/>
      <c r="PDW100" s="66"/>
      <c r="PDY100" s="66"/>
      <c r="PDZ100" s="66"/>
      <c r="PEA100" s="66"/>
      <c r="PEB100" s="66"/>
      <c r="PEC100" s="66"/>
      <c r="PED100" s="66"/>
      <c r="PEV100" s="66"/>
      <c r="PEW100" s="66"/>
      <c r="PEZ100" s="66"/>
      <c r="PFC100" s="66"/>
      <c r="PFE100" s="66"/>
      <c r="PFG100" s="66"/>
      <c r="PFJ100" s="66"/>
      <c r="PFM100" s="66"/>
      <c r="PFP100" s="66"/>
      <c r="PFT100" s="66"/>
      <c r="PFW100" s="66"/>
      <c r="PFZ100" s="66"/>
      <c r="PGH100" s="66"/>
      <c r="PGT100" s="66"/>
      <c r="PGU100" s="66"/>
      <c r="PGV100" s="66"/>
      <c r="PGW100" s="66"/>
      <c r="PGX100" s="66"/>
      <c r="PGY100" s="66"/>
      <c r="PGZ100" s="66"/>
      <c r="PHA100" s="66"/>
      <c r="PHB100" s="66"/>
      <c r="PHC100" s="66"/>
      <c r="PHD100" s="66"/>
      <c r="PHE100" s="66"/>
      <c r="PHF100" s="66"/>
      <c r="PHG100" s="66"/>
      <c r="PHH100" s="66"/>
      <c r="PHI100" s="66"/>
      <c r="PHJ100" s="66"/>
      <c r="PHK100" s="66"/>
      <c r="PHL100" s="66"/>
      <c r="PHM100" s="66"/>
      <c r="PHN100" s="66"/>
      <c r="PHO100" s="66"/>
      <c r="PHP100" s="66"/>
      <c r="PHQ100" s="66"/>
      <c r="PHR100" s="66"/>
      <c r="PHS100" s="66"/>
      <c r="PHU100" s="66"/>
      <c r="PHV100" s="66"/>
      <c r="PHW100" s="66"/>
      <c r="PHX100" s="66"/>
      <c r="PHY100" s="66"/>
      <c r="PHZ100" s="66"/>
      <c r="PIA100" s="66"/>
      <c r="PIB100" s="66"/>
      <c r="PIC100" s="66"/>
      <c r="PID100" s="66"/>
      <c r="PIE100" s="66"/>
      <c r="PIF100" s="66"/>
      <c r="PIG100" s="66"/>
      <c r="PIJ100" s="66"/>
      <c r="PIM100" s="66"/>
      <c r="PIP100" s="66"/>
      <c r="PIS100" s="66"/>
      <c r="PIV100" s="66"/>
      <c r="PIY100" s="66"/>
      <c r="PJH100" s="66"/>
      <c r="PJK100" s="66"/>
      <c r="PJN100" s="66"/>
      <c r="PJQ100" s="66"/>
      <c r="PJZ100" s="66"/>
      <c r="PKF100" s="66"/>
      <c r="PKI100" s="66"/>
      <c r="PKL100" s="66"/>
      <c r="PKO100" s="66"/>
      <c r="PKU100" s="66"/>
      <c r="PLD100" s="66"/>
      <c r="PLF100" s="66"/>
      <c r="PLG100" s="66"/>
      <c r="PLI100" s="66"/>
      <c r="PLL100" s="66"/>
      <c r="PLO100" s="66"/>
      <c r="PLR100" s="66"/>
      <c r="PLU100" s="66"/>
      <c r="PLX100" s="66"/>
      <c r="PLZ100" s="66"/>
      <c r="PMB100" s="66"/>
      <c r="PME100" s="66"/>
      <c r="PMH100" s="66"/>
      <c r="PMK100" s="66"/>
      <c r="PMN100" s="66"/>
      <c r="PMQ100" s="66"/>
      <c r="PMT100" s="66"/>
      <c r="PMW100" s="66"/>
      <c r="PMY100" s="66"/>
      <c r="PNB100" s="66"/>
      <c r="PNH100" s="66"/>
      <c r="PNN100" s="66"/>
      <c r="PNQ100" s="66"/>
      <c r="PNS100" s="66"/>
      <c r="PNU100" s="66"/>
      <c r="PNV100" s="66"/>
      <c r="PNW100" s="66"/>
      <c r="PNX100" s="66"/>
      <c r="PNY100" s="66"/>
      <c r="PNZ100" s="66"/>
      <c r="POR100" s="66"/>
      <c r="POS100" s="66"/>
      <c r="POV100" s="66"/>
      <c r="POY100" s="66"/>
      <c r="PPA100" s="66"/>
      <c r="PPC100" s="66"/>
      <c r="PPF100" s="66"/>
      <c r="PPI100" s="66"/>
      <c r="PPL100" s="66"/>
      <c r="PPP100" s="66"/>
      <c r="PPS100" s="66"/>
      <c r="PPV100" s="66"/>
      <c r="PQD100" s="66"/>
      <c r="PQP100" s="66"/>
      <c r="PQQ100" s="66"/>
      <c r="PQR100" s="66"/>
      <c r="PQS100" s="66"/>
      <c r="PQT100" s="66"/>
      <c r="PQU100" s="66"/>
      <c r="PQV100" s="66"/>
      <c r="PQW100" s="66"/>
      <c r="PQX100" s="66"/>
      <c r="PQY100" s="66"/>
      <c r="PQZ100" s="66"/>
      <c r="PRA100" s="66"/>
      <c r="PRB100" s="66"/>
      <c r="PRC100" s="66"/>
      <c r="PRD100" s="66"/>
      <c r="PRE100" s="66"/>
      <c r="PRF100" s="66"/>
      <c r="PRG100" s="66"/>
      <c r="PRH100" s="66"/>
      <c r="PRI100" s="66"/>
      <c r="PRJ100" s="66"/>
      <c r="PRK100" s="66"/>
      <c r="PRL100" s="66"/>
      <c r="PRM100" s="66"/>
      <c r="PRN100" s="66"/>
      <c r="PRO100" s="66"/>
      <c r="PRQ100" s="66"/>
      <c r="PRR100" s="66"/>
      <c r="PRS100" s="66"/>
      <c r="PRT100" s="66"/>
      <c r="PRU100" s="66"/>
      <c r="PRV100" s="66"/>
      <c r="PRW100" s="66"/>
      <c r="PRX100" s="66"/>
      <c r="PRY100" s="66"/>
      <c r="PRZ100" s="66"/>
      <c r="PSA100" s="66"/>
      <c r="PSB100" s="66"/>
      <c r="PSC100" s="66"/>
      <c r="PSF100" s="66"/>
      <c r="PSI100" s="66"/>
      <c r="PSL100" s="66"/>
      <c r="PSO100" s="66"/>
      <c r="PSR100" s="66"/>
      <c r="PSU100" s="66"/>
      <c r="PTD100" s="66"/>
      <c r="PTG100" s="66"/>
      <c r="PTJ100" s="66"/>
      <c r="PTM100" s="66"/>
      <c r="PTV100" s="66"/>
      <c r="PUB100" s="66"/>
      <c r="PUE100" s="66"/>
      <c r="PUH100" s="66"/>
      <c r="PUK100" s="66"/>
      <c r="PUQ100" s="66"/>
      <c r="PUZ100" s="66"/>
      <c r="PVB100" s="66"/>
      <c r="PVC100" s="66"/>
      <c r="PVE100" s="66"/>
      <c r="PVH100" s="66"/>
      <c r="PVK100" s="66"/>
      <c r="PVN100" s="66"/>
      <c r="PVQ100" s="66"/>
      <c r="PVT100" s="66"/>
      <c r="PVV100" s="66"/>
      <c r="PVX100" s="66"/>
      <c r="PWA100" s="66"/>
      <c r="PWD100" s="66"/>
      <c r="PWG100" s="66"/>
      <c r="PWJ100" s="66"/>
      <c r="PWM100" s="66"/>
      <c r="PWP100" s="66"/>
      <c r="PWS100" s="66"/>
      <c r="PWU100" s="66"/>
      <c r="PWX100" s="66"/>
      <c r="PXD100" s="66"/>
      <c r="PXJ100" s="66"/>
      <c r="PXM100" s="66"/>
      <c r="PXO100" s="66"/>
      <c r="PXQ100" s="66"/>
      <c r="PXR100" s="66"/>
      <c r="PXS100" s="66"/>
      <c r="PXT100" s="66"/>
      <c r="PXU100" s="66"/>
      <c r="PXV100" s="66"/>
      <c r="PYN100" s="66"/>
      <c r="PYO100" s="66"/>
      <c r="PYR100" s="66"/>
      <c r="PYU100" s="66"/>
      <c r="PYW100" s="66"/>
      <c r="PYY100" s="66"/>
      <c r="PZB100" s="66"/>
      <c r="PZE100" s="66"/>
      <c r="PZH100" s="66"/>
      <c r="PZL100" s="66"/>
      <c r="PZO100" s="66"/>
      <c r="PZR100" s="66"/>
      <c r="PZZ100" s="66"/>
      <c r="QAL100" s="66"/>
      <c r="QAM100" s="66"/>
      <c r="QAN100" s="66"/>
      <c r="QAO100" s="66"/>
      <c r="QAP100" s="66"/>
      <c r="QAQ100" s="66"/>
      <c r="QAR100" s="66"/>
      <c r="QAS100" s="66"/>
      <c r="QAT100" s="66"/>
      <c r="QAU100" s="66"/>
      <c r="QAV100" s="66"/>
      <c r="QAW100" s="66"/>
      <c r="QAX100" s="66"/>
      <c r="QAY100" s="66"/>
      <c r="QAZ100" s="66"/>
      <c r="QBA100" s="66"/>
      <c r="QBB100" s="66"/>
      <c r="QBC100" s="66"/>
      <c r="QBD100" s="66"/>
      <c r="QBE100" s="66"/>
      <c r="QBF100" s="66"/>
      <c r="QBG100" s="66"/>
      <c r="QBH100" s="66"/>
      <c r="QBI100" s="66"/>
      <c r="QBJ100" s="66"/>
      <c r="QBK100" s="66"/>
      <c r="QBM100" s="66"/>
      <c r="QBN100" s="66"/>
      <c r="QBO100" s="66"/>
      <c r="QBP100" s="66"/>
      <c r="QBQ100" s="66"/>
      <c r="QBR100" s="66"/>
      <c r="QBS100" s="66"/>
      <c r="QBT100" s="66"/>
      <c r="QBU100" s="66"/>
      <c r="QBV100" s="66"/>
      <c r="QBW100" s="66"/>
      <c r="QBX100" s="66"/>
      <c r="QBY100" s="66"/>
      <c r="QCB100" s="66"/>
      <c r="QCE100" s="66"/>
      <c r="QCH100" s="66"/>
      <c r="QCK100" s="66"/>
      <c r="QCN100" s="66"/>
      <c r="QCQ100" s="66"/>
      <c r="QCZ100" s="66"/>
      <c r="QDC100" s="66"/>
      <c r="QDF100" s="66"/>
      <c r="QDI100" s="66"/>
      <c r="QDR100" s="66"/>
      <c r="QDX100" s="66"/>
      <c r="QEA100" s="66"/>
      <c r="QED100" s="66"/>
      <c r="QEG100" s="66"/>
      <c r="QEM100" s="66"/>
      <c r="QEV100" s="66"/>
      <c r="QEX100" s="66"/>
      <c r="QEY100" s="66"/>
      <c r="QFA100" s="66"/>
      <c r="QFD100" s="66"/>
      <c r="QFG100" s="66"/>
      <c r="QFJ100" s="66"/>
      <c r="QFM100" s="66"/>
      <c r="QFP100" s="66"/>
      <c r="QFR100" s="66"/>
      <c r="QFT100" s="66"/>
      <c r="QFW100" s="66"/>
      <c r="QFZ100" s="66"/>
      <c r="QGC100" s="66"/>
      <c r="QGF100" s="66"/>
      <c r="QGI100" s="66"/>
      <c r="QGL100" s="66"/>
      <c r="QGO100" s="66"/>
      <c r="QGQ100" s="66"/>
      <c r="QGT100" s="66"/>
      <c r="QGZ100" s="66"/>
      <c r="QHF100" s="66"/>
      <c r="QHI100" s="66"/>
      <c r="QHK100" s="66"/>
      <c r="QHM100" s="66"/>
      <c r="QHN100" s="66"/>
      <c r="QHO100" s="66"/>
      <c r="QHP100" s="66"/>
      <c r="QHQ100" s="66"/>
      <c r="QHR100" s="66"/>
      <c r="QIJ100" s="66"/>
      <c r="QIK100" s="66"/>
      <c r="QIN100" s="66"/>
      <c r="QIQ100" s="66"/>
      <c r="QIS100" s="66"/>
      <c r="QIU100" s="66"/>
      <c r="QIX100" s="66"/>
      <c r="QJA100" s="66"/>
      <c r="QJD100" s="66"/>
      <c r="QJH100" s="66"/>
      <c r="QJK100" s="66"/>
      <c r="QJN100" s="66"/>
      <c r="QJV100" s="66"/>
      <c r="QKH100" s="66"/>
      <c r="QKI100" s="66"/>
      <c r="QKJ100" s="66"/>
      <c r="QKK100" s="66"/>
      <c r="QKL100" s="66"/>
      <c r="QKM100" s="66"/>
      <c r="QKN100" s="66"/>
      <c r="QKO100" s="66"/>
      <c r="QKP100" s="66"/>
      <c r="QKQ100" s="66"/>
      <c r="QKR100" s="66"/>
      <c r="QKS100" s="66"/>
      <c r="QKT100" s="66"/>
      <c r="QKU100" s="66"/>
      <c r="QKV100" s="66"/>
      <c r="QKW100" s="66"/>
      <c r="QKX100" s="66"/>
      <c r="QKY100" s="66"/>
      <c r="QKZ100" s="66"/>
      <c r="QLA100" s="66"/>
      <c r="QLB100" s="66"/>
      <c r="QLC100" s="66"/>
      <c r="QLD100" s="66"/>
      <c r="QLE100" s="66"/>
      <c r="QLF100" s="66"/>
      <c r="QLG100" s="66"/>
      <c r="QLI100" s="66"/>
      <c r="QLJ100" s="66"/>
      <c r="QLK100" s="66"/>
      <c r="QLL100" s="66"/>
      <c r="QLM100" s="66"/>
      <c r="QLN100" s="66"/>
      <c r="QLO100" s="66"/>
      <c r="QLP100" s="66"/>
      <c r="QLQ100" s="66"/>
      <c r="QLR100" s="66"/>
      <c r="QLS100" s="66"/>
      <c r="QLT100" s="66"/>
      <c r="QLU100" s="66"/>
      <c r="QLX100" s="66"/>
      <c r="QMA100" s="66"/>
      <c r="QMD100" s="66"/>
      <c r="QMG100" s="66"/>
      <c r="QMJ100" s="66"/>
      <c r="QMM100" s="66"/>
      <c r="QMV100" s="66"/>
      <c r="QMY100" s="66"/>
      <c r="QNB100" s="66"/>
      <c r="QNE100" s="66"/>
      <c r="QNN100" s="66"/>
      <c r="QNT100" s="66"/>
      <c r="QNW100" s="66"/>
      <c r="QNZ100" s="66"/>
      <c r="QOC100" s="66"/>
      <c r="QOI100" s="66"/>
      <c r="QOR100" s="66"/>
      <c r="QOT100" s="66"/>
      <c r="QOU100" s="66"/>
      <c r="QOW100" s="66"/>
      <c r="QOZ100" s="66"/>
      <c r="QPC100" s="66"/>
      <c r="QPF100" s="66"/>
      <c r="QPI100" s="66"/>
      <c r="QPL100" s="66"/>
      <c r="QPN100" s="66"/>
      <c r="QPP100" s="66"/>
      <c r="QPS100" s="66"/>
      <c r="QPV100" s="66"/>
      <c r="QPY100" s="66"/>
      <c r="QQB100" s="66"/>
      <c r="QQE100" s="66"/>
      <c r="QQH100" s="66"/>
      <c r="QQK100" s="66"/>
      <c r="QQM100" s="66"/>
      <c r="QQP100" s="66"/>
      <c r="QQV100" s="66"/>
      <c r="QRB100" s="66"/>
      <c r="QRE100" s="66"/>
      <c r="QRG100" s="66"/>
      <c r="QRI100" s="66"/>
      <c r="QRJ100" s="66"/>
      <c r="QRK100" s="66"/>
      <c r="QRL100" s="66"/>
      <c r="QRM100" s="66"/>
      <c r="QRN100" s="66"/>
      <c r="QSF100" s="66"/>
      <c r="QSG100" s="66"/>
      <c r="QSJ100" s="66"/>
      <c r="QSM100" s="66"/>
      <c r="QSO100" s="66"/>
      <c r="QSQ100" s="66"/>
      <c r="QST100" s="66"/>
      <c r="QSW100" s="66"/>
      <c r="QSZ100" s="66"/>
      <c r="QTD100" s="66"/>
      <c r="QTG100" s="66"/>
      <c r="QTJ100" s="66"/>
      <c r="QTR100" s="66"/>
      <c r="QUD100" s="66"/>
      <c r="QUE100" s="66"/>
      <c r="QUF100" s="66"/>
      <c r="QUG100" s="66"/>
      <c r="QUH100" s="66"/>
      <c r="QUI100" s="66"/>
      <c r="QUJ100" s="66"/>
      <c r="QUK100" s="66"/>
      <c r="QUL100" s="66"/>
      <c r="QUM100" s="66"/>
      <c r="QUN100" s="66"/>
      <c r="QUO100" s="66"/>
      <c r="QUP100" s="66"/>
      <c r="QUQ100" s="66"/>
      <c r="QUR100" s="66"/>
      <c r="QUS100" s="66"/>
      <c r="QUT100" s="66"/>
      <c r="QUU100" s="66"/>
      <c r="QUV100" s="66"/>
      <c r="QUW100" s="66"/>
      <c r="QUX100" s="66"/>
      <c r="QUY100" s="66"/>
      <c r="QUZ100" s="66"/>
      <c r="QVA100" s="66"/>
      <c r="QVB100" s="66"/>
      <c r="QVC100" s="66"/>
      <c r="QVE100" s="66"/>
      <c r="QVF100" s="66"/>
      <c r="QVG100" s="66"/>
      <c r="QVH100" s="66"/>
      <c r="QVI100" s="66"/>
      <c r="QVJ100" s="66"/>
      <c r="QVK100" s="66"/>
      <c r="QVL100" s="66"/>
      <c r="QVM100" s="66"/>
      <c r="QVN100" s="66"/>
      <c r="QVO100" s="66"/>
      <c r="QVP100" s="66"/>
      <c r="QVQ100" s="66"/>
      <c r="QVT100" s="66"/>
      <c r="QVW100" s="66"/>
      <c r="QVZ100" s="66"/>
      <c r="QWC100" s="66"/>
      <c r="QWF100" s="66"/>
      <c r="QWI100" s="66"/>
      <c r="QWR100" s="66"/>
      <c r="QWU100" s="66"/>
      <c r="QWX100" s="66"/>
      <c r="QXA100" s="66"/>
      <c r="QXJ100" s="66"/>
      <c r="QXP100" s="66"/>
      <c r="QXS100" s="66"/>
      <c r="QXV100" s="66"/>
      <c r="QXY100" s="66"/>
      <c r="QYE100" s="66"/>
      <c r="QYN100" s="66"/>
      <c r="QYP100" s="66"/>
      <c r="QYQ100" s="66"/>
      <c r="QYS100" s="66"/>
      <c r="QYV100" s="66"/>
      <c r="QYY100" s="66"/>
      <c r="QZB100" s="66"/>
      <c r="QZE100" s="66"/>
      <c r="QZH100" s="66"/>
      <c r="QZJ100" s="66"/>
      <c r="QZL100" s="66"/>
      <c r="QZO100" s="66"/>
      <c r="QZR100" s="66"/>
      <c r="QZU100" s="66"/>
      <c r="QZX100" s="66"/>
      <c r="RAA100" s="66"/>
      <c r="RAD100" s="66"/>
      <c r="RAG100" s="66"/>
      <c r="RAI100" s="66"/>
      <c r="RAL100" s="66"/>
      <c r="RAR100" s="66"/>
      <c r="RAX100" s="66"/>
      <c r="RBA100" s="66"/>
      <c r="RBC100" s="66"/>
      <c r="RBE100" s="66"/>
      <c r="RBF100" s="66"/>
      <c r="RBG100" s="66"/>
      <c r="RBH100" s="66"/>
      <c r="RBI100" s="66"/>
      <c r="RBJ100" s="66"/>
      <c r="RCB100" s="66"/>
      <c r="RCC100" s="66"/>
      <c r="RCF100" s="66"/>
      <c r="RCI100" s="66"/>
      <c r="RCK100" s="66"/>
      <c r="RCM100" s="66"/>
      <c r="RCP100" s="66"/>
      <c r="RCS100" s="66"/>
      <c r="RCV100" s="66"/>
      <c r="RCZ100" s="66"/>
      <c r="RDC100" s="66"/>
      <c r="RDF100" s="66"/>
      <c r="RDN100" s="66"/>
      <c r="RDZ100" s="66"/>
      <c r="REA100" s="66"/>
      <c r="REB100" s="66"/>
      <c r="REC100" s="66"/>
      <c r="RED100" s="66"/>
      <c r="REE100" s="66"/>
      <c r="REF100" s="66"/>
      <c r="REG100" s="66"/>
      <c r="REH100" s="66"/>
      <c r="REI100" s="66"/>
      <c r="REJ100" s="66"/>
      <c r="REK100" s="66"/>
      <c r="REL100" s="66"/>
      <c r="REM100" s="66"/>
      <c r="REN100" s="66"/>
      <c r="REO100" s="66"/>
      <c r="REP100" s="66"/>
      <c r="REQ100" s="66"/>
      <c r="RER100" s="66"/>
      <c r="RES100" s="66"/>
      <c r="RET100" s="66"/>
      <c r="REU100" s="66"/>
      <c r="REV100" s="66"/>
      <c r="REW100" s="66"/>
      <c r="REX100" s="66"/>
      <c r="REY100" s="66"/>
      <c r="RFA100" s="66"/>
      <c r="RFB100" s="66"/>
      <c r="RFC100" s="66"/>
      <c r="RFD100" s="66"/>
      <c r="RFE100" s="66"/>
      <c r="RFF100" s="66"/>
      <c r="RFG100" s="66"/>
      <c r="RFH100" s="66"/>
      <c r="RFI100" s="66"/>
      <c r="RFJ100" s="66"/>
      <c r="RFK100" s="66"/>
      <c r="RFL100" s="66"/>
      <c r="RFM100" s="66"/>
      <c r="RFP100" s="66"/>
      <c r="RFS100" s="66"/>
      <c r="RFV100" s="66"/>
      <c r="RFY100" s="66"/>
      <c r="RGB100" s="66"/>
      <c r="RGE100" s="66"/>
      <c r="RGN100" s="66"/>
      <c r="RGQ100" s="66"/>
      <c r="RGT100" s="66"/>
      <c r="RGW100" s="66"/>
      <c r="RHF100" s="66"/>
      <c r="RHL100" s="66"/>
      <c r="RHO100" s="66"/>
      <c r="RHR100" s="66"/>
      <c r="RHU100" s="66"/>
      <c r="RIA100" s="66"/>
      <c r="RIJ100" s="66"/>
      <c r="RIL100" s="66"/>
      <c r="RIM100" s="66"/>
      <c r="RIO100" s="66"/>
      <c r="RIR100" s="66"/>
      <c r="RIU100" s="66"/>
      <c r="RIX100" s="66"/>
      <c r="RJA100" s="66"/>
      <c r="RJD100" s="66"/>
      <c r="RJF100" s="66"/>
      <c r="RJH100" s="66"/>
      <c r="RJK100" s="66"/>
      <c r="RJN100" s="66"/>
      <c r="RJQ100" s="66"/>
      <c r="RJT100" s="66"/>
      <c r="RJW100" s="66"/>
      <c r="RJZ100" s="66"/>
      <c r="RKC100" s="66"/>
      <c r="RKE100" s="66"/>
      <c r="RKH100" s="66"/>
      <c r="RKN100" s="66"/>
      <c r="RKT100" s="66"/>
      <c r="RKW100" s="66"/>
      <c r="RKY100" s="66"/>
      <c r="RLA100" s="66"/>
      <c r="RLB100" s="66"/>
      <c r="RLC100" s="66"/>
      <c r="RLD100" s="66"/>
      <c r="RLE100" s="66"/>
      <c r="RLF100" s="66"/>
      <c r="RLX100" s="66"/>
      <c r="RLY100" s="66"/>
      <c r="RMB100" s="66"/>
      <c r="RME100" s="66"/>
      <c r="RMG100" s="66"/>
      <c r="RMI100" s="66"/>
      <c r="RML100" s="66"/>
      <c r="RMO100" s="66"/>
      <c r="RMR100" s="66"/>
      <c r="RMV100" s="66"/>
      <c r="RMY100" s="66"/>
      <c r="RNB100" s="66"/>
      <c r="RNJ100" s="66"/>
      <c r="RNV100" s="66"/>
      <c r="RNW100" s="66"/>
      <c r="RNX100" s="66"/>
      <c r="RNY100" s="66"/>
      <c r="RNZ100" s="66"/>
      <c r="ROA100" s="66"/>
      <c r="ROB100" s="66"/>
      <c r="ROC100" s="66"/>
      <c r="ROD100" s="66"/>
      <c r="ROE100" s="66"/>
      <c r="ROF100" s="66"/>
      <c r="ROG100" s="66"/>
      <c r="ROH100" s="66"/>
      <c r="ROI100" s="66"/>
      <c r="ROJ100" s="66"/>
      <c r="ROK100" s="66"/>
      <c r="ROL100" s="66"/>
      <c r="ROM100" s="66"/>
      <c r="RON100" s="66"/>
      <c r="ROO100" s="66"/>
      <c r="ROP100" s="66"/>
      <c r="ROQ100" s="66"/>
      <c r="ROR100" s="66"/>
      <c r="ROS100" s="66"/>
      <c r="ROT100" s="66"/>
      <c r="ROU100" s="66"/>
      <c r="ROW100" s="66"/>
      <c r="ROX100" s="66"/>
      <c r="ROY100" s="66"/>
      <c r="ROZ100" s="66"/>
      <c r="RPA100" s="66"/>
      <c r="RPB100" s="66"/>
      <c r="RPC100" s="66"/>
      <c r="RPD100" s="66"/>
      <c r="RPE100" s="66"/>
      <c r="RPF100" s="66"/>
      <c r="RPG100" s="66"/>
      <c r="RPH100" s="66"/>
      <c r="RPI100" s="66"/>
      <c r="RPL100" s="66"/>
      <c r="RPO100" s="66"/>
      <c r="RPR100" s="66"/>
      <c r="RPU100" s="66"/>
      <c r="RPX100" s="66"/>
      <c r="RQA100" s="66"/>
      <c r="RQJ100" s="66"/>
      <c r="RQM100" s="66"/>
      <c r="RQP100" s="66"/>
      <c r="RQS100" s="66"/>
      <c r="RRB100" s="66"/>
      <c r="RRH100" s="66"/>
      <c r="RRK100" s="66"/>
      <c r="RRN100" s="66"/>
      <c r="RRQ100" s="66"/>
      <c r="RRW100" s="66"/>
      <c r="RSF100" s="66"/>
      <c r="RSH100" s="66"/>
      <c r="RSI100" s="66"/>
      <c r="RSK100" s="66"/>
      <c r="RSN100" s="66"/>
      <c r="RSQ100" s="66"/>
      <c r="RST100" s="66"/>
      <c r="RSW100" s="66"/>
      <c r="RSZ100" s="66"/>
      <c r="RTB100" s="66"/>
      <c r="RTD100" s="66"/>
      <c r="RTG100" s="66"/>
      <c r="RTJ100" s="66"/>
      <c r="RTM100" s="66"/>
      <c r="RTP100" s="66"/>
      <c r="RTS100" s="66"/>
      <c r="RTV100" s="66"/>
      <c r="RTY100" s="66"/>
      <c r="RUA100" s="66"/>
      <c r="RUD100" s="66"/>
      <c r="RUJ100" s="66"/>
      <c r="RUP100" s="66"/>
      <c r="RUS100" s="66"/>
      <c r="RUU100" s="66"/>
      <c r="RUW100" s="66"/>
      <c r="RUX100" s="66"/>
      <c r="RUY100" s="66"/>
      <c r="RUZ100" s="66"/>
      <c r="RVA100" s="66"/>
      <c r="RVB100" s="66"/>
      <c r="RVT100" s="66"/>
      <c r="RVU100" s="66"/>
      <c r="RVX100" s="66"/>
      <c r="RWA100" s="66"/>
      <c r="RWC100" s="66"/>
      <c r="RWE100" s="66"/>
      <c r="RWH100" s="66"/>
      <c r="RWK100" s="66"/>
      <c r="RWN100" s="66"/>
      <c r="RWR100" s="66"/>
      <c r="RWU100" s="66"/>
      <c r="RWX100" s="66"/>
      <c r="RXF100" s="66"/>
      <c r="RXR100" s="66"/>
      <c r="RXS100" s="66"/>
      <c r="RXT100" s="66"/>
      <c r="RXU100" s="66"/>
      <c r="RXV100" s="66"/>
      <c r="RXW100" s="66"/>
      <c r="RXX100" s="66"/>
      <c r="RXY100" s="66"/>
      <c r="RXZ100" s="66"/>
      <c r="RYA100" s="66"/>
      <c r="RYB100" s="66"/>
      <c r="RYC100" s="66"/>
      <c r="RYD100" s="66"/>
      <c r="RYE100" s="66"/>
      <c r="RYF100" s="66"/>
      <c r="RYG100" s="66"/>
      <c r="RYH100" s="66"/>
      <c r="RYI100" s="66"/>
      <c r="RYJ100" s="66"/>
      <c r="RYK100" s="66"/>
      <c r="RYL100" s="66"/>
      <c r="RYM100" s="66"/>
      <c r="RYN100" s="66"/>
      <c r="RYO100" s="66"/>
      <c r="RYP100" s="66"/>
      <c r="RYQ100" s="66"/>
      <c r="RYS100" s="66"/>
      <c r="RYT100" s="66"/>
      <c r="RYU100" s="66"/>
      <c r="RYV100" s="66"/>
      <c r="RYW100" s="66"/>
      <c r="RYX100" s="66"/>
      <c r="RYY100" s="66"/>
      <c r="RYZ100" s="66"/>
      <c r="RZA100" s="66"/>
      <c r="RZB100" s="66"/>
      <c r="RZC100" s="66"/>
      <c r="RZD100" s="66"/>
      <c r="RZE100" s="66"/>
      <c r="RZH100" s="66"/>
      <c r="RZK100" s="66"/>
      <c r="RZN100" s="66"/>
      <c r="RZQ100" s="66"/>
      <c r="RZT100" s="66"/>
      <c r="RZW100" s="66"/>
      <c r="SAF100" s="66"/>
      <c r="SAI100" s="66"/>
      <c r="SAL100" s="66"/>
      <c r="SAO100" s="66"/>
      <c r="SAX100" s="66"/>
      <c r="SBD100" s="66"/>
      <c r="SBG100" s="66"/>
      <c r="SBJ100" s="66"/>
      <c r="SBM100" s="66"/>
      <c r="SBS100" s="66"/>
      <c r="SCB100" s="66"/>
      <c r="SCD100" s="66"/>
      <c r="SCE100" s="66"/>
      <c r="SCG100" s="66"/>
      <c r="SCJ100" s="66"/>
      <c r="SCM100" s="66"/>
      <c r="SCP100" s="66"/>
      <c r="SCS100" s="66"/>
      <c r="SCV100" s="66"/>
      <c r="SCX100" s="66"/>
      <c r="SCZ100" s="66"/>
      <c r="SDC100" s="66"/>
      <c r="SDF100" s="66"/>
      <c r="SDI100" s="66"/>
      <c r="SDL100" s="66"/>
      <c r="SDO100" s="66"/>
      <c r="SDR100" s="66"/>
      <c r="SDU100" s="66"/>
      <c r="SDW100" s="66"/>
      <c r="SDZ100" s="66"/>
      <c r="SEF100" s="66"/>
      <c r="SEL100" s="66"/>
      <c r="SEO100" s="66"/>
      <c r="SEQ100" s="66"/>
      <c r="SES100" s="66"/>
      <c r="SET100" s="66"/>
      <c r="SEU100" s="66"/>
      <c r="SEV100" s="66"/>
      <c r="SEW100" s="66"/>
      <c r="SEX100" s="66"/>
      <c r="SFP100" s="66"/>
      <c r="SFQ100" s="66"/>
      <c r="SFT100" s="66"/>
      <c r="SFW100" s="66"/>
      <c r="SFY100" s="66"/>
      <c r="SGA100" s="66"/>
      <c r="SGD100" s="66"/>
      <c r="SGG100" s="66"/>
      <c r="SGJ100" s="66"/>
      <c r="SGN100" s="66"/>
      <c r="SGQ100" s="66"/>
      <c r="SGT100" s="66"/>
      <c r="SHB100" s="66"/>
      <c r="SHN100" s="66"/>
      <c r="SHO100" s="66"/>
      <c r="SHP100" s="66"/>
      <c r="SHQ100" s="66"/>
      <c r="SHR100" s="66"/>
      <c r="SHS100" s="66"/>
      <c r="SHT100" s="66"/>
      <c r="SHU100" s="66"/>
      <c r="SHV100" s="66"/>
      <c r="SHW100" s="66"/>
      <c r="SHX100" s="66"/>
      <c r="SHY100" s="66"/>
      <c r="SHZ100" s="66"/>
      <c r="SIA100" s="66"/>
      <c r="SIB100" s="66"/>
      <c r="SIC100" s="66"/>
      <c r="SID100" s="66"/>
      <c r="SIE100" s="66"/>
      <c r="SIF100" s="66"/>
      <c r="SIG100" s="66"/>
      <c r="SIH100" s="66"/>
      <c r="SII100" s="66"/>
      <c r="SIJ100" s="66"/>
      <c r="SIK100" s="66"/>
      <c r="SIL100" s="66"/>
      <c r="SIM100" s="66"/>
      <c r="SIO100" s="66"/>
      <c r="SIP100" s="66"/>
      <c r="SIQ100" s="66"/>
      <c r="SIR100" s="66"/>
      <c r="SIS100" s="66"/>
      <c r="SIT100" s="66"/>
      <c r="SIU100" s="66"/>
      <c r="SIV100" s="66"/>
      <c r="SIW100" s="66"/>
      <c r="SIX100" s="66"/>
      <c r="SIY100" s="66"/>
      <c r="SIZ100" s="66"/>
      <c r="SJA100" s="66"/>
      <c r="SJD100" s="66"/>
      <c r="SJG100" s="66"/>
      <c r="SJJ100" s="66"/>
      <c r="SJM100" s="66"/>
      <c r="SJP100" s="66"/>
      <c r="SJS100" s="66"/>
      <c r="SKB100" s="66"/>
      <c r="SKE100" s="66"/>
      <c r="SKH100" s="66"/>
      <c r="SKK100" s="66"/>
      <c r="SKT100" s="66"/>
      <c r="SKZ100" s="66"/>
      <c r="SLC100" s="66"/>
      <c r="SLF100" s="66"/>
      <c r="SLI100" s="66"/>
      <c r="SLO100" s="66"/>
      <c r="SLX100" s="66"/>
      <c r="SLZ100" s="66"/>
      <c r="SMA100" s="66"/>
      <c r="SMC100" s="66"/>
      <c r="SMF100" s="66"/>
      <c r="SMI100" s="66"/>
      <c r="SML100" s="66"/>
      <c r="SMO100" s="66"/>
      <c r="SMR100" s="66"/>
      <c r="SMT100" s="66"/>
      <c r="SMV100" s="66"/>
      <c r="SMY100" s="66"/>
      <c r="SNB100" s="66"/>
      <c r="SNE100" s="66"/>
      <c r="SNH100" s="66"/>
      <c r="SNK100" s="66"/>
      <c r="SNN100" s="66"/>
      <c r="SNQ100" s="66"/>
      <c r="SNS100" s="66"/>
      <c r="SNV100" s="66"/>
      <c r="SOB100" s="66"/>
      <c r="SOH100" s="66"/>
      <c r="SOK100" s="66"/>
      <c r="SOM100" s="66"/>
      <c r="SOO100" s="66"/>
      <c r="SOP100" s="66"/>
      <c r="SOQ100" s="66"/>
      <c r="SOR100" s="66"/>
      <c r="SOS100" s="66"/>
      <c r="SOT100" s="66"/>
      <c r="SPL100" s="66"/>
      <c r="SPM100" s="66"/>
      <c r="SPP100" s="66"/>
      <c r="SPS100" s="66"/>
      <c r="SPU100" s="66"/>
      <c r="SPW100" s="66"/>
      <c r="SPZ100" s="66"/>
      <c r="SQC100" s="66"/>
      <c r="SQF100" s="66"/>
      <c r="SQJ100" s="66"/>
      <c r="SQM100" s="66"/>
      <c r="SQP100" s="66"/>
      <c r="SQX100" s="66"/>
      <c r="SRJ100" s="66"/>
      <c r="SRK100" s="66"/>
      <c r="SRL100" s="66"/>
      <c r="SRM100" s="66"/>
      <c r="SRN100" s="66"/>
      <c r="SRO100" s="66"/>
      <c r="SRP100" s="66"/>
      <c r="SRQ100" s="66"/>
      <c r="SRR100" s="66"/>
      <c r="SRS100" s="66"/>
      <c r="SRT100" s="66"/>
      <c r="SRU100" s="66"/>
      <c r="SRV100" s="66"/>
      <c r="SRW100" s="66"/>
      <c r="SRX100" s="66"/>
      <c r="SRY100" s="66"/>
      <c r="SRZ100" s="66"/>
      <c r="SSA100" s="66"/>
      <c r="SSB100" s="66"/>
      <c r="SSC100" s="66"/>
      <c r="SSD100" s="66"/>
      <c r="SSE100" s="66"/>
      <c r="SSF100" s="66"/>
      <c r="SSG100" s="66"/>
      <c r="SSH100" s="66"/>
      <c r="SSI100" s="66"/>
      <c r="SSK100" s="66"/>
      <c r="SSL100" s="66"/>
      <c r="SSM100" s="66"/>
      <c r="SSN100" s="66"/>
      <c r="SSO100" s="66"/>
      <c r="SSP100" s="66"/>
      <c r="SSQ100" s="66"/>
      <c r="SSR100" s="66"/>
      <c r="SSS100" s="66"/>
      <c r="SST100" s="66"/>
      <c r="SSU100" s="66"/>
      <c r="SSV100" s="66"/>
      <c r="SSW100" s="66"/>
      <c r="SSZ100" s="66"/>
      <c r="STC100" s="66"/>
      <c r="STF100" s="66"/>
      <c r="STI100" s="66"/>
      <c r="STL100" s="66"/>
      <c r="STO100" s="66"/>
      <c r="STX100" s="66"/>
      <c r="SUA100" s="66"/>
      <c r="SUD100" s="66"/>
      <c r="SUG100" s="66"/>
      <c r="SUP100" s="66"/>
      <c r="SUV100" s="66"/>
      <c r="SUY100" s="66"/>
      <c r="SVB100" s="66"/>
      <c r="SVE100" s="66"/>
      <c r="SVK100" s="66"/>
      <c r="SVT100" s="66"/>
      <c r="SVV100" s="66"/>
      <c r="SVW100" s="66"/>
      <c r="SVY100" s="66"/>
      <c r="SWB100" s="66"/>
      <c r="SWE100" s="66"/>
      <c r="SWH100" s="66"/>
      <c r="SWK100" s="66"/>
      <c r="SWN100" s="66"/>
      <c r="SWP100" s="66"/>
      <c r="SWR100" s="66"/>
      <c r="SWU100" s="66"/>
      <c r="SWX100" s="66"/>
      <c r="SXA100" s="66"/>
      <c r="SXD100" s="66"/>
      <c r="SXG100" s="66"/>
      <c r="SXJ100" s="66"/>
      <c r="SXM100" s="66"/>
      <c r="SXO100" s="66"/>
      <c r="SXR100" s="66"/>
      <c r="SXX100" s="66"/>
      <c r="SYD100" s="66"/>
      <c r="SYG100" s="66"/>
      <c r="SYI100" s="66"/>
      <c r="SYK100" s="66"/>
      <c r="SYL100" s="66"/>
      <c r="SYM100" s="66"/>
      <c r="SYN100" s="66"/>
      <c r="SYO100" s="66"/>
      <c r="SYP100" s="66"/>
      <c r="SZH100" s="66"/>
      <c r="SZI100" s="66"/>
      <c r="SZL100" s="66"/>
      <c r="SZO100" s="66"/>
      <c r="SZQ100" s="66"/>
      <c r="SZS100" s="66"/>
      <c r="SZV100" s="66"/>
      <c r="SZY100" s="66"/>
      <c r="TAB100" s="66"/>
      <c r="TAF100" s="66"/>
      <c r="TAI100" s="66"/>
      <c r="TAL100" s="66"/>
      <c r="TAT100" s="66"/>
      <c r="TBF100" s="66"/>
      <c r="TBG100" s="66"/>
      <c r="TBH100" s="66"/>
      <c r="TBI100" s="66"/>
      <c r="TBJ100" s="66"/>
      <c r="TBK100" s="66"/>
      <c r="TBL100" s="66"/>
      <c r="TBM100" s="66"/>
      <c r="TBN100" s="66"/>
      <c r="TBO100" s="66"/>
      <c r="TBP100" s="66"/>
      <c r="TBQ100" s="66"/>
      <c r="TBR100" s="66"/>
      <c r="TBS100" s="66"/>
      <c r="TBT100" s="66"/>
      <c r="TBU100" s="66"/>
      <c r="TBV100" s="66"/>
      <c r="TBW100" s="66"/>
      <c r="TBX100" s="66"/>
      <c r="TBY100" s="66"/>
      <c r="TBZ100" s="66"/>
      <c r="TCA100" s="66"/>
      <c r="TCB100" s="66"/>
      <c r="TCC100" s="66"/>
      <c r="TCD100" s="66"/>
      <c r="TCE100" s="66"/>
      <c r="TCG100" s="66"/>
      <c r="TCH100" s="66"/>
      <c r="TCI100" s="66"/>
      <c r="TCJ100" s="66"/>
      <c r="TCK100" s="66"/>
      <c r="TCL100" s="66"/>
      <c r="TCM100" s="66"/>
      <c r="TCN100" s="66"/>
      <c r="TCO100" s="66"/>
      <c r="TCP100" s="66"/>
      <c r="TCQ100" s="66"/>
      <c r="TCR100" s="66"/>
      <c r="TCS100" s="66"/>
      <c r="TCV100" s="66"/>
      <c r="TCY100" s="66"/>
      <c r="TDB100" s="66"/>
      <c r="TDE100" s="66"/>
      <c r="TDH100" s="66"/>
      <c r="TDK100" s="66"/>
      <c r="TDT100" s="66"/>
      <c r="TDW100" s="66"/>
      <c r="TDZ100" s="66"/>
      <c r="TEC100" s="66"/>
      <c r="TEL100" s="66"/>
      <c r="TER100" s="66"/>
      <c r="TEU100" s="66"/>
      <c r="TEX100" s="66"/>
      <c r="TFA100" s="66"/>
      <c r="TFG100" s="66"/>
      <c r="TFP100" s="66"/>
      <c r="TFR100" s="66"/>
      <c r="TFS100" s="66"/>
      <c r="TFU100" s="66"/>
      <c r="TFX100" s="66"/>
      <c r="TGA100" s="66"/>
      <c r="TGD100" s="66"/>
      <c r="TGG100" s="66"/>
      <c r="TGJ100" s="66"/>
      <c r="TGL100" s="66"/>
      <c r="TGN100" s="66"/>
      <c r="TGQ100" s="66"/>
      <c r="TGT100" s="66"/>
      <c r="TGW100" s="66"/>
      <c r="TGZ100" s="66"/>
      <c r="THC100" s="66"/>
      <c r="THF100" s="66"/>
      <c r="THI100" s="66"/>
      <c r="THK100" s="66"/>
      <c r="THN100" s="66"/>
      <c r="THT100" s="66"/>
      <c r="THZ100" s="66"/>
      <c r="TIC100" s="66"/>
      <c r="TIE100" s="66"/>
      <c r="TIG100" s="66"/>
      <c r="TIH100" s="66"/>
      <c r="TII100" s="66"/>
      <c r="TIJ100" s="66"/>
      <c r="TIK100" s="66"/>
      <c r="TIL100" s="66"/>
      <c r="TJD100" s="66"/>
      <c r="TJE100" s="66"/>
      <c r="TJH100" s="66"/>
      <c r="TJK100" s="66"/>
      <c r="TJM100" s="66"/>
      <c r="TJO100" s="66"/>
      <c r="TJR100" s="66"/>
      <c r="TJU100" s="66"/>
      <c r="TJX100" s="66"/>
      <c r="TKB100" s="66"/>
      <c r="TKE100" s="66"/>
      <c r="TKH100" s="66"/>
      <c r="TKP100" s="66"/>
      <c r="TLB100" s="66"/>
      <c r="TLC100" s="66"/>
      <c r="TLD100" s="66"/>
      <c r="TLE100" s="66"/>
      <c r="TLF100" s="66"/>
      <c r="TLG100" s="66"/>
      <c r="TLH100" s="66"/>
      <c r="TLI100" s="66"/>
      <c r="TLJ100" s="66"/>
      <c r="TLK100" s="66"/>
      <c r="TLL100" s="66"/>
      <c r="TLM100" s="66"/>
      <c r="TLN100" s="66"/>
      <c r="TLO100" s="66"/>
      <c r="TLP100" s="66"/>
      <c r="TLQ100" s="66"/>
      <c r="TLR100" s="66"/>
      <c r="TLS100" s="66"/>
      <c r="TLT100" s="66"/>
      <c r="TLU100" s="66"/>
      <c r="TLV100" s="66"/>
      <c r="TLW100" s="66"/>
      <c r="TLX100" s="66"/>
      <c r="TLY100" s="66"/>
      <c r="TLZ100" s="66"/>
      <c r="TMA100" s="66"/>
      <c r="TMC100" s="66"/>
      <c r="TMD100" s="66"/>
      <c r="TME100" s="66"/>
      <c r="TMF100" s="66"/>
      <c r="TMG100" s="66"/>
      <c r="TMH100" s="66"/>
      <c r="TMI100" s="66"/>
      <c r="TMJ100" s="66"/>
      <c r="TMK100" s="66"/>
      <c r="TML100" s="66"/>
      <c r="TMM100" s="66"/>
      <c r="TMN100" s="66"/>
      <c r="TMO100" s="66"/>
      <c r="TMR100" s="66"/>
      <c r="TMU100" s="66"/>
      <c r="TMX100" s="66"/>
      <c r="TNA100" s="66"/>
      <c r="TND100" s="66"/>
      <c r="TNG100" s="66"/>
      <c r="TNP100" s="66"/>
      <c r="TNS100" s="66"/>
      <c r="TNV100" s="66"/>
      <c r="TNY100" s="66"/>
      <c r="TOH100" s="66"/>
      <c r="TON100" s="66"/>
      <c r="TOQ100" s="66"/>
      <c r="TOT100" s="66"/>
      <c r="TOW100" s="66"/>
      <c r="TPC100" s="66"/>
      <c r="TPL100" s="66"/>
      <c r="TPN100" s="66"/>
      <c r="TPO100" s="66"/>
      <c r="TPQ100" s="66"/>
      <c r="TPT100" s="66"/>
      <c r="TPW100" s="66"/>
      <c r="TPZ100" s="66"/>
      <c r="TQC100" s="66"/>
      <c r="TQF100" s="66"/>
      <c r="TQH100" s="66"/>
      <c r="TQJ100" s="66"/>
      <c r="TQM100" s="66"/>
      <c r="TQP100" s="66"/>
      <c r="TQS100" s="66"/>
      <c r="TQV100" s="66"/>
      <c r="TQY100" s="66"/>
      <c r="TRB100" s="66"/>
      <c r="TRE100" s="66"/>
      <c r="TRG100" s="66"/>
      <c r="TRJ100" s="66"/>
      <c r="TRP100" s="66"/>
      <c r="TRV100" s="66"/>
      <c r="TRY100" s="66"/>
      <c r="TSA100" s="66"/>
      <c r="TSC100" s="66"/>
      <c r="TSD100" s="66"/>
      <c r="TSE100" s="66"/>
      <c r="TSF100" s="66"/>
      <c r="TSG100" s="66"/>
      <c r="TSH100" s="66"/>
      <c r="TSZ100" s="66"/>
      <c r="TTA100" s="66"/>
      <c r="TTD100" s="66"/>
      <c r="TTG100" s="66"/>
      <c r="TTI100" s="66"/>
      <c r="TTK100" s="66"/>
      <c r="TTN100" s="66"/>
      <c r="TTQ100" s="66"/>
      <c r="TTT100" s="66"/>
      <c r="TTX100" s="66"/>
      <c r="TUA100" s="66"/>
      <c r="TUD100" s="66"/>
      <c r="TUL100" s="66"/>
      <c r="TUX100" s="66"/>
      <c r="TUY100" s="66"/>
      <c r="TUZ100" s="66"/>
      <c r="TVA100" s="66"/>
      <c r="TVB100" s="66"/>
      <c r="TVC100" s="66"/>
      <c r="TVD100" s="66"/>
      <c r="TVE100" s="66"/>
      <c r="TVF100" s="66"/>
      <c r="TVG100" s="66"/>
      <c r="TVH100" s="66"/>
      <c r="TVI100" s="66"/>
      <c r="TVJ100" s="66"/>
      <c r="TVK100" s="66"/>
      <c r="TVL100" s="66"/>
      <c r="TVM100" s="66"/>
      <c r="TVN100" s="66"/>
      <c r="TVO100" s="66"/>
      <c r="TVP100" s="66"/>
      <c r="TVQ100" s="66"/>
      <c r="TVR100" s="66"/>
      <c r="TVS100" s="66"/>
      <c r="TVT100" s="66"/>
      <c r="TVU100" s="66"/>
      <c r="TVV100" s="66"/>
      <c r="TVW100" s="66"/>
      <c r="TVY100" s="66"/>
      <c r="TVZ100" s="66"/>
      <c r="TWA100" s="66"/>
      <c r="TWB100" s="66"/>
      <c r="TWC100" s="66"/>
      <c r="TWD100" s="66"/>
      <c r="TWE100" s="66"/>
      <c r="TWF100" s="66"/>
      <c r="TWG100" s="66"/>
      <c r="TWH100" s="66"/>
      <c r="TWI100" s="66"/>
      <c r="TWJ100" s="66"/>
      <c r="TWK100" s="66"/>
      <c r="TWN100" s="66"/>
      <c r="TWQ100" s="66"/>
      <c r="TWT100" s="66"/>
      <c r="TWW100" s="66"/>
      <c r="TWZ100" s="66"/>
      <c r="TXC100" s="66"/>
      <c r="TXL100" s="66"/>
      <c r="TXO100" s="66"/>
      <c r="TXR100" s="66"/>
      <c r="TXU100" s="66"/>
      <c r="TYD100" s="66"/>
      <c r="TYJ100" s="66"/>
      <c r="TYM100" s="66"/>
      <c r="TYP100" s="66"/>
      <c r="TYS100" s="66"/>
      <c r="TYY100" s="66"/>
      <c r="TZH100" s="66"/>
      <c r="TZJ100" s="66"/>
      <c r="TZK100" s="66"/>
      <c r="TZM100" s="66"/>
      <c r="TZP100" s="66"/>
      <c r="TZS100" s="66"/>
      <c r="TZV100" s="66"/>
      <c r="TZY100" s="66"/>
      <c r="UAB100" s="66"/>
      <c r="UAD100" s="66"/>
      <c r="UAF100" s="66"/>
      <c r="UAI100" s="66"/>
      <c r="UAL100" s="66"/>
      <c r="UAO100" s="66"/>
      <c r="UAR100" s="66"/>
      <c r="UAU100" s="66"/>
      <c r="UAX100" s="66"/>
      <c r="UBA100" s="66"/>
      <c r="UBC100" s="66"/>
      <c r="UBF100" s="66"/>
      <c r="UBL100" s="66"/>
      <c r="UBR100" s="66"/>
      <c r="UBU100" s="66"/>
      <c r="UBW100" s="66"/>
      <c r="UBY100" s="66"/>
      <c r="UBZ100" s="66"/>
      <c r="UCA100" s="66"/>
      <c r="UCB100" s="66"/>
      <c r="UCC100" s="66"/>
      <c r="UCD100" s="66"/>
      <c r="UCV100" s="66"/>
      <c r="UCW100" s="66"/>
      <c r="UCZ100" s="66"/>
      <c r="UDC100" s="66"/>
      <c r="UDE100" s="66"/>
      <c r="UDG100" s="66"/>
      <c r="UDJ100" s="66"/>
      <c r="UDM100" s="66"/>
      <c r="UDP100" s="66"/>
      <c r="UDT100" s="66"/>
      <c r="UDW100" s="66"/>
      <c r="UDZ100" s="66"/>
      <c r="UEH100" s="66"/>
      <c r="UET100" s="66"/>
      <c r="UEU100" s="66"/>
      <c r="UEV100" s="66"/>
      <c r="UEW100" s="66"/>
      <c r="UEX100" s="66"/>
      <c r="UEY100" s="66"/>
      <c r="UEZ100" s="66"/>
      <c r="UFA100" s="66"/>
      <c r="UFB100" s="66"/>
      <c r="UFC100" s="66"/>
      <c r="UFD100" s="66"/>
      <c r="UFE100" s="66"/>
      <c r="UFF100" s="66"/>
      <c r="UFG100" s="66"/>
      <c r="UFH100" s="66"/>
      <c r="UFI100" s="66"/>
      <c r="UFJ100" s="66"/>
      <c r="UFK100" s="66"/>
      <c r="UFL100" s="66"/>
      <c r="UFM100" s="66"/>
      <c r="UFN100" s="66"/>
      <c r="UFO100" s="66"/>
      <c r="UFP100" s="66"/>
      <c r="UFQ100" s="66"/>
      <c r="UFR100" s="66"/>
      <c r="UFS100" s="66"/>
      <c r="UFU100" s="66"/>
      <c r="UFV100" s="66"/>
      <c r="UFW100" s="66"/>
      <c r="UFX100" s="66"/>
      <c r="UFY100" s="66"/>
      <c r="UFZ100" s="66"/>
      <c r="UGA100" s="66"/>
      <c r="UGB100" s="66"/>
      <c r="UGC100" s="66"/>
      <c r="UGD100" s="66"/>
      <c r="UGE100" s="66"/>
      <c r="UGF100" s="66"/>
      <c r="UGG100" s="66"/>
      <c r="UGJ100" s="66"/>
      <c r="UGM100" s="66"/>
      <c r="UGP100" s="66"/>
      <c r="UGS100" s="66"/>
      <c r="UGV100" s="66"/>
      <c r="UGY100" s="66"/>
      <c r="UHH100" s="66"/>
      <c r="UHK100" s="66"/>
      <c r="UHN100" s="66"/>
      <c r="UHQ100" s="66"/>
      <c r="UHZ100" s="66"/>
      <c r="UIF100" s="66"/>
      <c r="UII100" s="66"/>
      <c r="UIL100" s="66"/>
      <c r="UIO100" s="66"/>
      <c r="UIU100" s="66"/>
      <c r="UJD100" s="66"/>
      <c r="UJF100" s="66"/>
      <c r="UJG100" s="66"/>
      <c r="UJI100" s="66"/>
      <c r="UJL100" s="66"/>
      <c r="UJO100" s="66"/>
      <c r="UJR100" s="66"/>
      <c r="UJU100" s="66"/>
      <c r="UJX100" s="66"/>
      <c r="UJZ100" s="66"/>
      <c r="UKB100" s="66"/>
      <c r="UKE100" s="66"/>
      <c r="UKH100" s="66"/>
      <c r="UKK100" s="66"/>
      <c r="UKN100" s="66"/>
      <c r="UKQ100" s="66"/>
      <c r="UKT100" s="66"/>
      <c r="UKW100" s="66"/>
      <c r="UKY100" s="66"/>
      <c r="ULB100" s="66"/>
      <c r="ULH100" s="66"/>
      <c r="ULN100" s="66"/>
      <c r="ULQ100" s="66"/>
      <c r="ULS100" s="66"/>
      <c r="ULU100" s="66"/>
      <c r="ULV100" s="66"/>
      <c r="ULW100" s="66"/>
      <c r="ULX100" s="66"/>
      <c r="ULY100" s="66"/>
      <c r="ULZ100" s="66"/>
      <c r="UMR100" s="66"/>
      <c r="UMS100" s="66"/>
      <c r="UMV100" s="66"/>
      <c r="UMY100" s="66"/>
      <c r="UNA100" s="66"/>
      <c r="UNC100" s="66"/>
      <c r="UNF100" s="66"/>
      <c r="UNI100" s="66"/>
      <c r="UNL100" s="66"/>
      <c r="UNP100" s="66"/>
      <c r="UNS100" s="66"/>
      <c r="UNV100" s="66"/>
      <c r="UOD100" s="66"/>
      <c r="UOP100" s="66"/>
      <c r="UOQ100" s="66"/>
      <c r="UOR100" s="66"/>
      <c r="UOS100" s="66"/>
      <c r="UOT100" s="66"/>
      <c r="UOU100" s="66"/>
      <c r="UOV100" s="66"/>
      <c r="UOW100" s="66"/>
      <c r="UOX100" s="66"/>
      <c r="UOY100" s="66"/>
      <c r="UOZ100" s="66"/>
      <c r="UPA100" s="66"/>
      <c r="UPB100" s="66"/>
      <c r="UPC100" s="66"/>
      <c r="UPD100" s="66"/>
      <c r="UPE100" s="66"/>
      <c r="UPF100" s="66"/>
      <c r="UPG100" s="66"/>
      <c r="UPH100" s="66"/>
      <c r="UPI100" s="66"/>
      <c r="UPJ100" s="66"/>
      <c r="UPK100" s="66"/>
      <c r="UPL100" s="66"/>
      <c r="UPM100" s="66"/>
      <c r="UPN100" s="66"/>
      <c r="UPO100" s="66"/>
      <c r="UPQ100" s="66"/>
      <c r="UPR100" s="66"/>
      <c r="UPS100" s="66"/>
      <c r="UPT100" s="66"/>
      <c r="UPU100" s="66"/>
      <c r="UPV100" s="66"/>
      <c r="UPW100" s="66"/>
      <c r="UPX100" s="66"/>
      <c r="UPY100" s="66"/>
      <c r="UPZ100" s="66"/>
      <c r="UQA100" s="66"/>
      <c r="UQB100" s="66"/>
      <c r="UQC100" s="66"/>
      <c r="UQF100" s="66"/>
      <c r="UQI100" s="66"/>
      <c r="UQL100" s="66"/>
      <c r="UQO100" s="66"/>
      <c r="UQR100" s="66"/>
      <c r="UQU100" s="66"/>
      <c r="URD100" s="66"/>
      <c r="URG100" s="66"/>
      <c r="URJ100" s="66"/>
      <c r="URM100" s="66"/>
      <c r="URV100" s="66"/>
      <c r="USB100" s="66"/>
      <c r="USE100" s="66"/>
      <c r="USH100" s="66"/>
      <c r="USK100" s="66"/>
      <c r="USQ100" s="66"/>
      <c r="USZ100" s="66"/>
      <c r="UTB100" s="66"/>
      <c r="UTC100" s="66"/>
      <c r="UTE100" s="66"/>
      <c r="UTH100" s="66"/>
      <c r="UTK100" s="66"/>
      <c r="UTN100" s="66"/>
      <c r="UTQ100" s="66"/>
      <c r="UTT100" s="66"/>
      <c r="UTV100" s="66"/>
      <c r="UTX100" s="66"/>
      <c r="UUA100" s="66"/>
      <c r="UUD100" s="66"/>
      <c r="UUG100" s="66"/>
      <c r="UUJ100" s="66"/>
      <c r="UUM100" s="66"/>
      <c r="UUP100" s="66"/>
      <c r="UUS100" s="66"/>
      <c r="UUU100" s="66"/>
      <c r="UUX100" s="66"/>
      <c r="UVD100" s="66"/>
      <c r="UVJ100" s="66"/>
      <c r="UVM100" s="66"/>
      <c r="UVO100" s="66"/>
      <c r="UVQ100" s="66"/>
      <c r="UVR100" s="66"/>
      <c r="UVS100" s="66"/>
      <c r="UVT100" s="66"/>
      <c r="UVU100" s="66"/>
      <c r="UVV100" s="66"/>
      <c r="UWN100" s="66"/>
      <c r="UWO100" s="66"/>
      <c r="UWR100" s="66"/>
      <c r="UWU100" s="66"/>
      <c r="UWW100" s="66"/>
      <c r="UWY100" s="66"/>
      <c r="UXB100" s="66"/>
      <c r="UXE100" s="66"/>
      <c r="UXH100" s="66"/>
      <c r="UXL100" s="66"/>
      <c r="UXO100" s="66"/>
      <c r="UXR100" s="66"/>
      <c r="UXZ100" s="66"/>
      <c r="UYL100" s="66"/>
      <c r="UYM100" s="66"/>
      <c r="UYN100" s="66"/>
      <c r="UYO100" s="66"/>
      <c r="UYP100" s="66"/>
      <c r="UYQ100" s="66"/>
      <c r="UYR100" s="66"/>
      <c r="UYS100" s="66"/>
      <c r="UYT100" s="66"/>
      <c r="UYU100" s="66"/>
      <c r="UYV100" s="66"/>
      <c r="UYW100" s="66"/>
      <c r="UYX100" s="66"/>
      <c r="UYY100" s="66"/>
      <c r="UYZ100" s="66"/>
      <c r="UZA100" s="66"/>
      <c r="UZB100" s="66"/>
      <c r="UZC100" s="66"/>
      <c r="UZD100" s="66"/>
      <c r="UZE100" s="66"/>
      <c r="UZF100" s="66"/>
      <c r="UZG100" s="66"/>
      <c r="UZH100" s="66"/>
      <c r="UZI100" s="66"/>
      <c r="UZJ100" s="66"/>
      <c r="UZK100" s="66"/>
      <c r="UZM100" s="66"/>
      <c r="UZN100" s="66"/>
      <c r="UZO100" s="66"/>
      <c r="UZP100" s="66"/>
      <c r="UZQ100" s="66"/>
      <c r="UZR100" s="66"/>
      <c r="UZS100" s="66"/>
      <c r="UZT100" s="66"/>
      <c r="UZU100" s="66"/>
      <c r="UZV100" s="66"/>
      <c r="UZW100" s="66"/>
      <c r="UZX100" s="66"/>
      <c r="UZY100" s="66"/>
      <c r="VAB100" s="66"/>
      <c r="VAE100" s="66"/>
      <c r="VAH100" s="66"/>
      <c r="VAK100" s="66"/>
      <c r="VAN100" s="66"/>
      <c r="VAQ100" s="66"/>
      <c r="VAZ100" s="66"/>
      <c r="VBC100" s="66"/>
      <c r="VBF100" s="66"/>
      <c r="VBI100" s="66"/>
      <c r="VBR100" s="66"/>
      <c r="VBX100" s="66"/>
      <c r="VCA100" s="66"/>
      <c r="VCD100" s="66"/>
      <c r="VCG100" s="66"/>
      <c r="VCM100" s="66"/>
      <c r="VCV100" s="66"/>
      <c r="VCX100" s="66"/>
      <c r="VCY100" s="66"/>
      <c r="VDA100" s="66"/>
      <c r="VDD100" s="66"/>
      <c r="VDG100" s="66"/>
      <c r="VDJ100" s="66"/>
      <c r="VDM100" s="66"/>
      <c r="VDP100" s="66"/>
      <c r="VDR100" s="66"/>
      <c r="VDT100" s="66"/>
      <c r="VDW100" s="66"/>
      <c r="VDZ100" s="66"/>
      <c r="VEC100" s="66"/>
      <c r="VEF100" s="66"/>
      <c r="VEI100" s="66"/>
      <c r="VEL100" s="66"/>
      <c r="VEO100" s="66"/>
      <c r="VEQ100" s="66"/>
      <c r="VET100" s="66"/>
      <c r="VEZ100" s="66"/>
      <c r="VFF100" s="66"/>
      <c r="VFI100" s="66"/>
      <c r="VFK100" s="66"/>
      <c r="VFM100" s="66"/>
      <c r="VFN100" s="66"/>
      <c r="VFO100" s="66"/>
      <c r="VFP100" s="66"/>
      <c r="VFQ100" s="66"/>
      <c r="VFR100" s="66"/>
      <c r="VGJ100" s="66"/>
      <c r="VGK100" s="66"/>
      <c r="VGN100" s="66"/>
      <c r="VGQ100" s="66"/>
      <c r="VGS100" s="66"/>
      <c r="VGU100" s="66"/>
      <c r="VGX100" s="66"/>
      <c r="VHA100" s="66"/>
      <c r="VHD100" s="66"/>
      <c r="VHH100" s="66"/>
      <c r="VHK100" s="66"/>
      <c r="VHN100" s="66"/>
      <c r="VHV100" s="66"/>
      <c r="VIH100" s="66"/>
      <c r="VII100" s="66"/>
      <c r="VIJ100" s="66"/>
      <c r="VIK100" s="66"/>
      <c r="VIL100" s="66"/>
      <c r="VIM100" s="66"/>
      <c r="VIN100" s="66"/>
      <c r="VIO100" s="66"/>
      <c r="VIP100" s="66"/>
      <c r="VIQ100" s="66"/>
      <c r="VIR100" s="66"/>
      <c r="VIS100" s="66"/>
      <c r="VIT100" s="66"/>
      <c r="VIU100" s="66"/>
      <c r="VIV100" s="66"/>
      <c r="VIW100" s="66"/>
      <c r="VIX100" s="66"/>
      <c r="VIY100" s="66"/>
      <c r="VIZ100" s="66"/>
      <c r="VJA100" s="66"/>
      <c r="VJB100" s="66"/>
      <c r="VJC100" s="66"/>
      <c r="VJD100" s="66"/>
      <c r="VJE100" s="66"/>
      <c r="VJF100" s="66"/>
      <c r="VJG100" s="66"/>
      <c r="VJI100" s="66"/>
      <c r="VJJ100" s="66"/>
      <c r="VJK100" s="66"/>
      <c r="VJL100" s="66"/>
      <c r="VJM100" s="66"/>
      <c r="VJN100" s="66"/>
      <c r="VJO100" s="66"/>
      <c r="VJP100" s="66"/>
      <c r="VJQ100" s="66"/>
      <c r="VJR100" s="66"/>
      <c r="VJS100" s="66"/>
      <c r="VJT100" s="66"/>
      <c r="VJU100" s="66"/>
      <c r="VJX100" s="66"/>
      <c r="VKA100" s="66"/>
      <c r="VKD100" s="66"/>
      <c r="VKG100" s="66"/>
      <c r="VKJ100" s="66"/>
      <c r="VKM100" s="66"/>
      <c r="VKV100" s="66"/>
      <c r="VKY100" s="66"/>
      <c r="VLB100" s="66"/>
      <c r="VLE100" s="66"/>
      <c r="VLN100" s="66"/>
      <c r="VLT100" s="66"/>
      <c r="VLW100" s="66"/>
      <c r="VLZ100" s="66"/>
      <c r="VMC100" s="66"/>
      <c r="VMI100" s="66"/>
      <c r="VMR100" s="66"/>
      <c r="VMT100" s="66"/>
      <c r="VMU100" s="66"/>
      <c r="VMW100" s="66"/>
      <c r="VMZ100" s="66"/>
      <c r="VNC100" s="66"/>
      <c r="VNF100" s="66"/>
      <c r="VNI100" s="66"/>
      <c r="VNL100" s="66"/>
      <c r="VNN100" s="66"/>
      <c r="VNP100" s="66"/>
      <c r="VNS100" s="66"/>
      <c r="VNV100" s="66"/>
      <c r="VNY100" s="66"/>
      <c r="VOB100" s="66"/>
      <c r="VOE100" s="66"/>
      <c r="VOH100" s="66"/>
      <c r="VOK100" s="66"/>
      <c r="VOM100" s="66"/>
      <c r="VOP100" s="66"/>
      <c r="VOV100" s="66"/>
      <c r="VPB100" s="66"/>
      <c r="VPE100" s="66"/>
      <c r="VPG100" s="66"/>
      <c r="VPI100" s="66"/>
      <c r="VPJ100" s="66"/>
      <c r="VPK100" s="66"/>
      <c r="VPL100" s="66"/>
      <c r="VPM100" s="66"/>
      <c r="VPN100" s="66"/>
      <c r="VQF100" s="66"/>
      <c r="VQG100" s="66"/>
      <c r="VQJ100" s="66"/>
      <c r="VQM100" s="66"/>
      <c r="VQO100" s="66"/>
      <c r="VQQ100" s="66"/>
      <c r="VQT100" s="66"/>
      <c r="VQW100" s="66"/>
      <c r="VQZ100" s="66"/>
      <c r="VRD100" s="66"/>
      <c r="VRG100" s="66"/>
      <c r="VRJ100" s="66"/>
      <c r="VRR100" s="66"/>
      <c r="VSD100" s="66"/>
      <c r="VSE100" s="66"/>
      <c r="VSF100" s="66"/>
      <c r="VSG100" s="66"/>
      <c r="VSH100" s="66"/>
      <c r="VSI100" s="66"/>
      <c r="VSJ100" s="66"/>
      <c r="VSK100" s="66"/>
      <c r="VSL100" s="66"/>
      <c r="VSM100" s="66"/>
      <c r="VSN100" s="66"/>
      <c r="VSO100" s="66"/>
      <c r="VSP100" s="66"/>
      <c r="VSQ100" s="66"/>
      <c r="VSR100" s="66"/>
      <c r="VSS100" s="66"/>
      <c r="VST100" s="66"/>
      <c r="VSU100" s="66"/>
      <c r="VSV100" s="66"/>
      <c r="VSW100" s="66"/>
      <c r="VSX100" s="66"/>
      <c r="VSY100" s="66"/>
      <c r="VSZ100" s="66"/>
      <c r="VTA100" s="66"/>
      <c r="VTB100" s="66"/>
      <c r="VTC100" s="66"/>
      <c r="VTE100" s="66"/>
      <c r="VTF100" s="66"/>
      <c r="VTG100" s="66"/>
      <c r="VTH100" s="66"/>
      <c r="VTI100" s="66"/>
      <c r="VTJ100" s="66"/>
      <c r="VTK100" s="66"/>
      <c r="VTL100" s="66"/>
      <c r="VTM100" s="66"/>
      <c r="VTN100" s="66"/>
      <c r="VTO100" s="66"/>
      <c r="VTP100" s="66"/>
      <c r="VTQ100" s="66"/>
      <c r="VTT100" s="66"/>
      <c r="VTW100" s="66"/>
      <c r="VTZ100" s="66"/>
      <c r="VUC100" s="66"/>
      <c r="VUF100" s="66"/>
      <c r="VUI100" s="66"/>
      <c r="VUR100" s="66"/>
      <c r="VUU100" s="66"/>
      <c r="VUX100" s="66"/>
      <c r="VVA100" s="66"/>
      <c r="VVJ100" s="66"/>
      <c r="VVP100" s="66"/>
      <c r="VVS100" s="66"/>
      <c r="VVV100" s="66"/>
      <c r="VVY100" s="66"/>
      <c r="VWE100" s="66"/>
      <c r="VWN100" s="66"/>
      <c r="VWP100" s="66"/>
      <c r="VWQ100" s="66"/>
      <c r="VWS100" s="66"/>
      <c r="VWV100" s="66"/>
      <c r="VWY100" s="66"/>
      <c r="VXB100" s="66"/>
      <c r="VXE100" s="66"/>
      <c r="VXH100" s="66"/>
      <c r="VXJ100" s="66"/>
      <c r="VXL100" s="66"/>
      <c r="VXO100" s="66"/>
      <c r="VXR100" s="66"/>
      <c r="VXU100" s="66"/>
      <c r="VXX100" s="66"/>
      <c r="VYA100" s="66"/>
      <c r="VYD100" s="66"/>
      <c r="VYG100" s="66"/>
      <c r="VYI100" s="66"/>
      <c r="VYL100" s="66"/>
      <c r="VYR100" s="66"/>
      <c r="VYX100" s="66"/>
      <c r="VZA100" s="66"/>
      <c r="VZC100" s="66"/>
      <c r="VZE100" s="66"/>
      <c r="VZF100" s="66"/>
      <c r="VZG100" s="66"/>
      <c r="VZH100" s="66"/>
      <c r="VZI100" s="66"/>
      <c r="VZJ100" s="66"/>
      <c r="WAB100" s="66"/>
      <c r="WAC100" s="66"/>
      <c r="WAF100" s="66"/>
      <c r="WAI100" s="66"/>
      <c r="WAK100" s="66"/>
      <c r="WAM100" s="66"/>
      <c r="WAP100" s="66"/>
      <c r="WAS100" s="66"/>
      <c r="WAV100" s="66"/>
      <c r="WAZ100" s="66"/>
      <c r="WBC100" s="66"/>
      <c r="WBF100" s="66"/>
      <c r="WBN100" s="66"/>
      <c r="WBZ100" s="66"/>
      <c r="WCA100" s="66"/>
      <c r="WCB100" s="66"/>
      <c r="WCC100" s="66"/>
      <c r="WCD100" s="66"/>
      <c r="WCE100" s="66"/>
      <c r="WCF100" s="66"/>
      <c r="WCG100" s="66"/>
      <c r="WCH100" s="66"/>
      <c r="WCI100" s="66"/>
      <c r="WCJ100" s="66"/>
      <c r="WCK100" s="66"/>
      <c r="WCL100" s="66"/>
      <c r="WCM100" s="66"/>
      <c r="WCN100" s="66"/>
      <c r="WCO100" s="66"/>
      <c r="WCP100" s="66"/>
      <c r="WCQ100" s="66"/>
      <c r="WCR100" s="66"/>
      <c r="WCS100" s="66"/>
      <c r="WCT100" s="66"/>
      <c r="WCU100" s="66"/>
      <c r="WCV100" s="66"/>
      <c r="WCW100" s="66"/>
      <c r="WCX100" s="66"/>
      <c r="WCY100" s="66"/>
      <c r="WDA100" s="66"/>
      <c r="WDB100" s="66"/>
      <c r="WDC100" s="66"/>
      <c r="WDD100" s="66"/>
      <c r="WDE100" s="66"/>
      <c r="WDF100" s="66"/>
      <c r="WDG100" s="66"/>
      <c r="WDH100" s="66"/>
      <c r="WDI100" s="66"/>
      <c r="WDJ100" s="66"/>
      <c r="WDK100" s="66"/>
      <c r="WDL100" s="66"/>
      <c r="WDM100" s="66"/>
      <c r="WDP100" s="66"/>
      <c r="WDS100" s="66"/>
      <c r="WDV100" s="66"/>
      <c r="WDY100" s="66"/>
      <c r="WEB100" s="66"/>
      <c r="WEE100" s="66"/>
      <c r="WEN100" s="66"/>
      <c r="WEQ100" s="66"/>
      <c r="WET100" s="66"/>
      <c r="WEW100" s="66"/>
      <c r="WFF100" s="66"/>
      <c r="WFL100" s="66"/>
      <c r="WFO100" s="66"/>
      <c r="WFR100" s="66"/>
      <c r="WFU100" s="66"/>
      <c r="WGA100" s="66"/>
      <c r="WGJ100" s="66"/>
      <c r="WGL100" s="66"/>
      <c r="WGM100" s="66"/>
      <c r="WGO100" s="66"/>
      <c r="WGR100" s="66"/>
      <c r="WGU100" s="66"/>
      <c r="WGX100" s="66"/>
      <c r="WHA100" s="66"/>
      <c r="WHD100" s="66"/>
      <c r="WHF100" s="66"/>
      <c r="WHH100" s="66"/>
      <c r="WHK100" s="66"/>
      <c r="WHN100" s="66"/>
      <c r="WHQ100" s="66"/>
      <c r="WHT100" s="66"/>
      <c r="WHW100" s="66"/>
      <c r="WHZ100" s="66"/>
      <c r="WIC100" s="66"/>
      <c r="WIE100" s="66"/>
      <c r="WIH100" s="66"/>
      <c r="WIN100" s="66"/>
      <c r="WIT100" s="66"/>
      <c r="WIW100" s="66"/>
      <c r="WIY100" s="66"/>
      <c r="WJA100" s="66"/>
      <c r="WJB100" s="66"/>
      <c r="WJC100" s="66"/>
      <c r="WJD100" s="66"/>
      <c r="WJE100" s="66"/>
      <c r="WJF100" s="66"/>
      <c r="WJX100" s="66"/>
      <c r="WJY100" s="66"/>
      <c r="WKB100" s="66"/>
      <c r="WKE100" s="66"/>
      <c r="WKG100" s="66"/>
      <c r="WKI100" s="66"/>
      <c r="WKL100" s="66"/>
      <c r="WKO100" s="66"/>
      <c r="WKR100" s="66"/>
      <c r="WKV100" s="66"/>
      <c r="WKY100" s="66"/>
      <c r="WLB100" s="66"/>
      <c r="WLJ100" s="66"/>
      <c r="WLV100" s="66"/>
      <c r="WLW100" s="66"/>
      <c r="WLX100" s="66"/>
      <c r="WLY100" s="66"/>
      <c r="WLZ100" s="66"/>
      <c r="WMA100" s="66"/>
      <c r="WMB100" s="66"/>
      <c r="WMC100" s="66"/>
      <c r="WMD100" s="66"/>
      <c r="WME100" s="66"/>
      <c r="WMF100" s="66"/>
      <c r="WMG100" s="66"/>
      <c r="WMH100" s="66"/>
      <c r="WMI100" s="66"/>
      <c r="WMJ100" s="66"/>
      <c r="WMK100" s="66"/>
      <c r="WML100" s="66"/>
      <c r="WMM100" s="66"/>
      <c r="WMN100" s="66"/>
      <c r="WMO100" s="66"/>
      <c r="WMP100" s="66"/>
      <c r="WMQ100" s="66"/>
      <c r="WMR100" s="66"/>
      <c r="WMS100" s="66"/>
      <c r="WMT100" s="66"/>
      <c r="WMU100" s="66"/>
      <c r="WMW100" s="66"/>
      <c r="WMX100" s="66"/>
      <c r="WMY100" s="66"/>
      <c r="WMZ100" s="66"/>
      <c r="WNA100" s="66"/>
      <c r="WNB100" s="66"/>
      <c r="WNC100" s="66"/>
      <c r="WND100" s="66"/>
      <c r="WNE100" s="66"/>
      <c r="WNF100" s="66"/>
      <c r="WNG100" s="66"/>
      <c r="WNH100" s="66"/>
      <c r="WNI100" s="66"/>
      <c r="WNL100" s="66"/>
      <c r="WNO100" s="66"/>
      <c r="WNR100" s="66"/>
      <c r="WNU100" s="66"/>
      <c r="WNX100" s="66"/>
      <c r="WOA100" s="66"/>
      <c r="WOJ100" s="66"/>
      <c r="WOM100" s="66"/>
      <c r="WOP100" s="66"/>
      <c r="WOS100" s="66"/>
      <c r="WPB100" s="66"/>
      <c r="WPH100" s="66"/>
      <c r="WPK100" s="66"/>
      <c r="WPN100" s="66"/>
      <c r="WPQ100" s="66"/>
      <c r="WPW100" s="66"/>
      <c r="WQF100" s="66"/>
      <c r="WQH100" s="66"/>
      <c r="WQI100" s="66"/>
      <c r="WQK100" s="66"/>
      <c r="WQN100" s="66"/>
      <c r="WQQ100" s="66"/>
      <c r="WQT100" s="66"/>
      <c r="WQW100" s="66"/>
      <c r="WQZ100" s="66"/>
      <c r="WRB100" s="66"/>
      <c r="WRD100" s="66"/>
      <c r="WRG100" s="66"/>
      <c r="WRJ100" s="66"/>
      <c r="WRM100" s="66"/>
      <c r="WRP100" s="66"/>
      <c r="WRS100" s="66"/>
      <c r="WRV100" s="66"/>
      <c r="WRY100" s="66"/>
      <c r="WSA100" s="66"/>
      <c r="WSD100" s="66"/>
      <c r="WSJ100" s="66"/>
      <c r="WSP100" s="66"/>
      <c r="WSS100" s="66"/>
      <c r="WSU100" s="66"/>
      <c r="WSW100" s="66"/>
      <c r="WSX100" s="66"/>
      <c r="WSY100" s="66"/>
      <c r="WSZ100" s="66"/>
      <c r="WTA100" s="66"/>
      <c r="WTB100" s="66"/>
      <c r="WTT100" s="66"/>
      <c r="WTU100" s="66"/>
      <c r="WTX100" s="66"/>
      <c r="WUA100" s="66"/>
      <c r="WUC100" s="66"/>
      <c r="WUE100" s="66"/>
      <c r="WUH100" s="66"/>
      <c r="WUK100" s="66"/>
      <c r="WUN100" s="66"/>
      <c r="WUR100" s="66"/>
      <c r="WUU100" s="66"/>
      <c r="WUX100" s="66"/>
      <c r="WVF100" s="66"/>
    </row>
    <row r="101" spans="1:1022 1034:2046 2058:3070 3082:4094 4106:5118 5130:6142 6154:7166 7178:8190 8202:9214 9226:10238 10250:11262 11274:12286 12298:13310 13322:14334 14346:15358 15370:16126" s="50" customFormat="1" ht="20.25" hidden="1" customHeight="1">
      <c r="A101" s="12" t="s">
        <v>46</v>
      </c>
      <c r="B101" s="47" t="s">
        <v>343</v>
      </c>
      <c r="C101" s="4"/>
      <c r="D101" s="48">
        <f>_xlfn.IFNA(VLOOKUP(A101,'2.2'!A110:C402,3,),)</f>
        <v>0</v>
      </c>
      <c r="E101" s="49"/>
      <c r="F101" s="51"/>
      <c r="G101" s="51"/>
      <c r="H101" s="29">
        <v>0</v>
      </c>
      <c r="I101" s="52">
        <v>10</v>
      </c>
    </row>
    <row r="102" spans="1:1022 1034:2046 2058:3070 3082:4094 4106:5118 5130:6142 6154:7166 7178:8190 8202:9214 9226:10238 10250:11262 11274:12286 12298:13310 13322:14334 14346:15358 15370:16126" s="50" customFormat="1" ht="20.25" hidden="1" customHeight="1">
      <c r="A102" s="23" t="s">
        <v>95</v>
      </c>
      <c r="B102" s="47" t="s">
        <v>338</v>
      </c>
      <c r="C102" s="4"/>
      <c r="D102" s="48">
        <f>_xlfn.IFNA(VLOOKUP(A102,'2.2'!A111:C403,3,),)</f>
        <v>0</v>
      </c>
      <c r="E102" s="49"/>
      <c r="F102" s="51"/>
      <c r="G102" s="51"/>
      <c r="H102" s="29">
        <v>0</v>
      </c>
      <c r="I102" s="52">
        <v>10</v>
      </c>
    </row>
    <row r="103" spans="1:1022 1034:2046 2058:3070 3082:4094 4106:5118 5130:6142 6154:7166 7178:8190 8202:9214 9226:10238 10250:11262 11274:12286 12298:13310 13322:14334 14346:15358 15370:16126" s="50" customFormat="1" ht="21.75" hidden="1" customHeight="1">
      <c r="A103" s="23" t="s">
        <v>190</v>
      </c>
      <c r="B103" s="47" t="s">
        <v>343</v>
      </c>
      <c r="C103" s="4"/>
      <c r="D103" s="48">
        <f>_xlfn.IFNA(VLOOKUP(A103,'2.2'!A112:C404,3,),)</f>
        <v>0</v>
      </c>
      <c r="E103" s="49"/>
      <c r="F103" s="51"/>
      <c r="G103" s="51"/>
      <c r="H103" s="29">
        <v>0</v>
      </c>
      <c r="I103" s="52">
        <v>5</v>
      </c>
    </row>
    <row r="104" spans="1:1022 1034:2046 2058:3070 3082:4094 4106:5118 5130:6142 6154:7166 7178:8190 8202:9214 9226:10238 10250:11262 11274:12286 12298:13310 13322:14334 14346:15358 15370:16126" s="50" customFormat="1" ht="20.25" hidden="1" customHeight="1">
      <c r="A104" s="68" t="s">
        <v>47</v>
      </c>
      <c r="B104" s="47" t="s">
        <v>338</v>
      </c>
      <c r="C104" s="4"/>
      <c r="D104" s="48">
        <f>_xlfn.IFNA(VLOOKUP(A104,'2.2'!A113:C405,3,),)</f>
        <v>0</v>
      </c>
      <c r="E104" s="49"/>
      <c r="F104" s="51"/>
      <c r="G104" s="51"/>
      <c r="H104" s="29">
        <v>0</v>
      </c>
      <c r="I104" s="52">
        <v>10</v>
      </c>
    </row>
    <row r="105" spans="1:1022 1034:2046 2058:3070 3082:4094 4106:5118 5130:6142 6154:7166 7178:8190 8202:9214 9226:10238 10250:11262 11274:12286 12298:13310 13322:14334 14346:15358 15370:16126" s="50" customFormat="1" ht="20.25" hidden="1" customHeight="1">
      <c r="A105" s="31" t="s">
        <v>297</v>
      </c>
      <c r="B105" s="47" t="s">
        <v>346</v>
      </c>
      <c r="C105" s="4"/>
      <c r="D105" s="48">
        <f>_xlfn.IFNA(VLOOKUP(A105,'2.2'!A114:C406,3,),)</f>
        <v>0</v>
      </c>
      <c r="E105" s="49"/>
      <c r="F105" s="51"/>
      <c r="G105" s="51"/>
      <c r="H105" s="29">
        <v>0</v>
      </c>
      <c r="I105" s="52">
        <v>15</v>
      </c>
    </row>
    <row r="106" spans="1:1022 1034:2046 2058:3070 3082:4094 4106:5118 5130:6142 6154:7166 7178:8190 8202:9214 9226:10238 10250:11262 11274:12286 12298:13310 13322:14334 14346:15358 15370:16126" s="50" customFormat="1" ht="20.25" hidden="1" customHeight="1">
      <c r="A106" s="7" t="s">
        <v>48</v>
      </c>
      <c r="B106" s="47" t="s">
        <v>338</v>
      </c>
      <c r="C106" s="4"/>
      <c r="D106" s="48">
        <f>_xlfn.IFNA(VLOOKUP(A106,'2.2'!A115:C407,3,),)</f>
        <v>0</v>
      </c>
      <c r="E106" s="49"/>
      <c r="F106" s="51"/>
      <c r="G106" s="51"/>
      <c r="H106" s="29">
        <v>0</v>
      </c>
      <c r="I106" s="52">
        <v>10</v>
      </c>
    </row>
    <row r="107" spans="1:1022 1034:2046 2058:3070 3082:4094 4106:5118 5130:6142 6154:7166 7178:8190 8202:9214 9226:10238 10250:11262 11274:12286 12298:13310 13322:14334 14346:15358 15370:16126" s="50" customFormat="1" ht="20.25" hidden="1" customHeight="1">
      <c r="A107" s="7" t="s">
        <v>101</v>
      </c>
      <c r="B107" s="47" t="s">
        <v>338</v>
      </c>
      <c r="C107" s="4"/>
      <c r="D107" s="48">
        <f>_xlfn.IFNA(VLOOKUP(A107,'2.2'!A116:C408,3,),)</f>
        <v>0</v>
      </c>
      <c r="E107" s="54"/>
      <c r="F107" s="51"/>
      <c r="G107" s="51"/>
      <c r="H107" s="29">
        <v>0</v>
      </c>
      <c r="I107" s="53">
        <v>10</v>
      </c>
    </row>
    <row r="108" spans="1:1022 1034:2046 2058:3070 3082:4094 4106:5118 5130:6142 6154:7166 7178:8190 8202:9214 9226:10238 10250:11262 11274:12286 12298:13310 13322:14334 14346:15358 15370:16126" s="50" customFormat="1" ht="41.4" hidden="1" customHeight="1">
      <c r="A108" s="7" t="s">
        <v>18</v>
      </c>
      <c r="B108" s="47" t="s">
        <v>338</v>
      </c>
      <c r="C108" s="4"/>
      <c r="D108" s="48">
        <f>_xlfn.IFNA(VLOOKUP(A108,'2.2'!A117:C409,3,),)</f>
        <v>0</v>
      </c>
      <c r="E108" s="49"/>
      <c r="F108" s="51"/>
      <c r="G108" s="51"/>
      <c r="H108" s="29">
        <v>0</v>
      </c>
      <c r="I108" s="52">
        <v>10</v>
      </c>
    </row>
    <row r="109" spans="1:1022 1034:2046 2058:3070 3082:4094 4106:5118 5130:6142 6154:7166 7178:8190 8202:9214 9226:10238 10250:11262 11274:12286 12298:13310 13322:14334 14346:15358 15370:16126" s="50" customFormat="1" ht="20.25" customHeight="1">
      <c r="A109" s="7" t="s">
        <v>19</v>
      </c>
      <c r="B109" s="76" t="s">
        <v>342</v>
      </c>
      <c r="C109" s="4">
        <v>3</v>
      </c>
      <c r="D109" s="48">
        <v>4500</v>
      </c>
      <c r="E109" s="69">
        <f>+D109*C109</f>
        <v>13500</v>
      </c>
      <c r="F109" s="51"/>
      <c r="G109" s="51"/>
      <c r="H109" s="29">
        <v>122</v>
      </c>
      <c r="I109" s="52">
        <v>15</v>
      </c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Z109" s="66"/>
      <c r="BC109" s="66"/>
      <c r="BF109" s="66"/>
      <c r="BI109" s="66"/>
      <c r="BL109" s="66"/>
      <c r="BO109" s="66"/>
      <c r="BX109" s="66"/>
      <c r="CA109" s="66"/>
      <c r="CD109" s="66"/>
      <c r="CG109" s="66"/>
      <c r="CP109" s="66"/>
      <c r="CV109" s="66"/>
      <c r="CY109" s="66"/>
      <c r="DB109" s="66"/>
      <c r="DE109" s="66"/>
      <c r="DK109" s="66"/>
      <c r="DT109" s="66"/>
      <c r="DV109" s="66"/>
      <c r="DW109" s="66"/>
      <c r="DY109" s="66"/>
      <c r="EB109" s="66"/>
      <c r="EE109" s="66"/>
      <c r="EH109" s="66"/>
      <c r="EK109" s="66"/>
      <c r="EN109" s="66"/>
      <c r="EP109" s="66"/>
      <c r="ER109" s="66"/>
      <c r="EU109" s="66"/>
      <c r="EX109" s="66"/>
      <c r="FA109" s="66"/>
      <c r="FD109" s="66"/>
      <c r="FG109" s="66"/>
      <c r="FJ109" s="66"/>
      <c r="FM109" s="66"/>
      <c r="FO109" s="66"/>
      <c r="FR109" s="66"/>
      <c r="FX109" s="66"/>
      <c r="GD109" s="66"/>
      <c r="GG109" s="66"/>
      <c r="GI109" s="66"/>
      <c r="GK109" s="66"/>
      <c r="GL109" s="66"/>
      <c r="GM109" s="66"/>
      <c r="GN109" s="66"/>
      <c r="GO109" s="66"/>
      <c r="GP109" s="66"/>
      <c r="HH109" s="66"/>
      <c r="HI109" s="66"/>
      <c r="HL109" s="66"/>
      <c r="HO109" s="66"/>
      <c r="HQ109" s="66"/>
      <c r="HS109" s="66"/>
      <c r="HV109" s="66"/>
      <c r="HY109" s="66"/>
      <c r="IB109" s="66"/>
      <c r="IF109" s="66"/>
      <c r="II109" s="66"/>
      <c r="IL109" s="66"/>
      <c r="IT109" s="66"/>
      <c r="JF109" s="66"/>
      <c r="JG109" s="66"/>
      <c r="JH109" s="66"/>
      <c r="JI109" s="66"/>
      <c r="JJ109" s="66"/>
      <c r="JK109" s="66"/>
      <c r="JL109" s="66"/>
      <c r="JM109" s="66"/>
      <c r="JN109" s="66"/>
      <c r="JO109" s="66"/>
      <c r="JP109" s="66"/>
      <c r="JQ109" s="66"/>
      <c r="JR109" s="66"/>
      <c r="JS109" s="66"/>
      <c r="JT109" s="66"/>
      <c r="JU109" s="66"/>
      <c r="JV109" s="66"/>
      <c r="JW109" s="66"/>
      <c r="JX109" s="66"/>
      <c r="JY109" s="66"/>
      <c r="JZ109" s="66"/>
      <c r="KA109" s="66"/>
      <c r="KB109" s="66"/>
      <c r="KC109" s="66"/>
      <c r="KD109" s="66"/>
      <c r="KE109" s="66"/>
      <c r="KG109" s="66"/>
      <c r="KH109" s="66"/>
      <c r="KI109" s="66"/>
      <c r="KJ109" s="66"/>
      <c r="KK109" s="66"/>
      <c r="KL109" s="66"/>
      <c r="KM109" s="66"/>
      <c r="KN109" s="66"/>
      <c r="KO109" s="66"/>
      <c r="KP109" s="66"/>
      <c r="KQ109" s="66"/>
      <c r="KR109" s="66"/>
      <c r="KS109" s="66"/>
      <c r="KV109" s="66"/>
      <c r="KY109" s="66"/>
      <c r="LB109" s="66"/>
      <c r="LE109" s="66"/>
      <c r="LH109" s="66"/>
      <c r="LK109" s="66"/>
      <c r="LT109" s="66"/>
      <c r="LW109" s="66"/>
      <c r="LZ109" s="66"/>
      <c r="MC109" s="66"/>
      <c r="ML109" s="66"/>
      <c r="MR109" s="66"/>
      <c r="MU109" s="66"/>
      <c r="MX109" s="66"/>
      <c r="NA109" s="66"/>
      <c r="NG109" s="66"/>
      <c r="NP109" s="66"/>
      <c r="NR109" s="66"/>
      <c r="NS109" s="66"/>
      <c r="NU109" s="66"/>
      <c r="NX109" s="66"/>
      <c r="OA109" s="66"/>
      <c r="OD109" s="66"/>
      <c r="OG109" s="66"/>
      <c r="OJ109" s="66"/>
      <c r="OL109" s="66"/>
      <c r="ON109" s="66"/>
      <c r="OQ109" s="66"/>
      <c r="OT109" s="66"/>
      <c r="OW109" s="66"/>
      <c r="OZ109" s="66"/>
      <c r="PC109" s="66"/>
      <c r="PF109" s="66"/>
      <c r="PI109" s="66"/>
      <c r="PK109" s="66"/>
      <c r="PN109" s="66"/>
      <c r="PT109" s="66"/>
      <c r="PZ109" s="66"/>
      <c r="QC109" s="66"/>
      <c r="QE109" s="66"/>
      <c r="QG109" s="66"/>
      <c r="QH109" s="66"/>
      <c r="QI109" s="66"/>
      <c r="QJ109" s="66"/>
      <c r="QK109" s="66"/>
      <c r="QL109" s="66"/>
      <c r="RD109" s="66"/>
      <c r="RE109" s="66"/>
      <c r="RH109" s="66"/>
      <c r="RK109" s="66"/>
      <c r="RM109" s="66"/>
      <c r="RO109" s="66"/>
      <c r="RR109" s="66"/>
      <c r="RU109" s="66"/>
      <c r="RX109" s="66"/>
      <c r="SB109" s="66"/>
      <c r="SE109" s="66"/>
      <c r="SH109" s="66"/>
      <c r="SP109" s="66"/>
      <c r="TB109" s="66"/>
      <c r="TC109" s="66"/>
      <c r="TD109" s="66"/>
      <c r="TE109" s="66"/>
      <c r="TF109" s="66"/>
      <c r="TG109" s="66"/>
      <c r="TH109" s="66"/>
      <c r="TI109" s="66"/>
      <c r="TJ109" s="66"/>
      <c r="TK109" s="66"/>
      <c r="TL109" s="66"/>
      <c r="TM109" s="66"/>
      <c r="TN109" s="66"/>
      <c r="TO109" s="66"/>
      <c r="TP109" s="66"/>
      <c r="TQ109" s="66"/>
      <c r="TR109" s="66"/>
      <c r="TS109" s="66"/>
      <c r="TT109" s="66"/>
      <c r="TU109" s="66"/>
      <c r="TV109" s="66"/>
      <c r="TW109" s="66"/>
      <c r="TX109" s="66"/>
      <c r="TY109" s="66"/>
      <c r="TZ109" s="66"/>
      <c r="UA109" s="66"/>
      <c r="UC109" s="66"/>
      <c r="UD109" s="66"/>
      <c r="UE109" s="66"/>
      <c r="UF109" s="66"/>
      <c r="UG109" s="66"/>
      <c r="UH109" s="66"/>
      <c r="UI109" s="66"/>
      <c r="UJ109" s="66"/>
      <c r="UK109" s="66"/>
      <c r="UL109" s="66"/>
      <c r="UM109" s="66"/>
      <c r="UN109" s="66"/>
      <c r="UO109" s="66"/>
      <c r="UR109" s="66"/>
      <c r="UU109" s="66"/>
      <c r="UX109" s="66"/>
      <c r="VA109" s="66"/>
      <c r="VD109" s="66"/>
      <c r="VG109" s="66"/>
      <c r="VP109" s="66"/>
      <c r="VS109" s="66"/>
      <c r="VV109" s="66"/>
      <c r="VY109" s="66"/>
      <c r="WH109" s="66"/>
      <c r="WN109" s="66"/>
      <c r="WQ109" s="66"/>
      <c r="WT109" s="66"/>
      <c r="WW109" s="66"/>
      <c r="XC109" s="66"/>
      <c r="XL109" s="66"/>
      <c r="XN109" s="66"/>
      <c r="XO109" s="66"/>
      <c r="XQ109" s="66"/>
      <c r="XT109" s="66"/>
      <c r="XW109" s="66"/>
      <c r="XZ109" s="66"/>
      <c r="YC109" s="66"/>
      <c r="YF109" s="66"/>
      <c r="YH109" s="66"/>
      <c r="YJ109" s="66"/>
      <c r="YM109" s="66"/>
      <c r="YP109" s="66"/>
      <c r="YS109" s="66"/>
      <c r="YV109" s="66"/>
      <c r="YY109" s="66"/>
      <c r="ZB109" s="66"/>
      <c r="ZE109" s="66"/>
      <c r="ZG109" s="66"/>
      <c r="ZJ109" s="66"/>
      <c r="ZP109" s="66"/>
      <c r="ZV109" s="66"/>
      <c r="ZY109" s="66"/>
      <c r="AAA109" s="66"/>
      <c r="AAC109" s="66"/>
      <c r="AAD109" s="66"/>
      <c r="AAE109" s="66"/>
      <c r="AAF109" s="66"/>
      <c r="AAG109" s="66"/>
      <c r="AAH109" s="66"/>
      <c r="AAZ109" s="66"/>
      <c r="ABA109" s="66"/>
      <c r="ABD109" s="66"/>
      <c r="ABG109" s="66"/>
      <c r="ABI109" s="66"/>
      <c r="ABK109" s="66"/>
      <c r="ABN109" s="66"/>
      <c r="ABQ109" s="66"/>
      <c r="ABT109" s="66"/>
      <c r="ABX109" s="66"/>
      <c r="ACA109" s="66"/>
      <c r="ACD109" s="66"/>
      <c r="ACL109" s="66"/>
      <c r="ACX109" s="66"/>
      <c r="ACY109" s="66"/>
      <c r="ACZ109" s="66"/>
      <c r="ADA109" s="66"/>
      <c r="ADB109" s="66"/>
      <c r="ADC109" s="66"/>
      <c r="ADD109" s="66"/>
      <c r="ADE109" s="66"/>
      <c r="ADF109" s="66"/>
      <c r="ADG109" s="66"/>
      <c r="ADH109" s="66"/>
      <c r="ADI109" s="66"/>
      <c r="ADJ109" s="66"/>
      <c r="ADK109" s="66"/>
      <c r="ADL109" s="66"/>
      <c r="ADM109" s="66"/>
      <c r="ADN109" s="66"/>
      <c r="ADO109" s="66"/>
      <c r="ADP109" s="66"/>
      <c r="ADQ109" s="66"/>
      <c r="ADR109" s="66"/>
      <c r="ADS109" s="66"/>
      <c r="ADT109" s="66"/>
      <c r="ADU109" s="66"/>
      <c r="ADV109" s="66"/>
      <c r="ADW109" s="66"/>
      <c r="ADY109" s="66"/>
      <c r="ADZ109" s="66"/>
      <c r="AEA109" s="66"/>
      <c r="AEB109" s="66"/>
      <c r="AEC109" s="66"/>
      <c r="AED109" s="66"/>
      <c r="AEE109" s="66"/>
      <c r="AEF109" s="66"/>
      <c r="AEG109" s="66"/>
      <c r="AEH109" s="66"/>
      <c r="AEI109" s="66"/>
      <c r="AEJ109" s="66"/>
      <c r="AEK109" s="66"/>
      <c r="AEN109" s="66"/>
      <c r="AEQ109" s="66"/>
      <c r="AET109" s="66"/>
      <c r="AEW109" s="66"/>
      <c r="AEZ109" s="66"/>
      <c r="AFC109" s="66"/>
      <c r="AFL109" s="66"/>
      <c r="AFO109" s="66"/>
      <c r="AFR109" s="66"/>
      <c r="AFU109" s="66"/>
      <c r="AGD109" s="66"/>
      <c r="AGJ109" s="66"/>
      <c r="AGM109" s="66"/>
      <c r="AGP109" s="66"/>
      <c r="AGS109" s="66"/>
      <c r="AGY109" s="66"/>
      <c r="AHH109" s="66"/>
      <c r="AHJ109" s="66"/>
      <c r="AHK109" s="66"/>
      <c r="AHM109" s="66"/>
      <c r="AHP109" s="66"/>
      <c r="AHS109" s="66"/>
      <c r="AHV109" s="66"/>
      <c r="AHY109" s="66"/>
      <c r="AIB109" s="66"/>
      <c r="AID109" s="66"/>
      <c r="AIF109" s="66"/>
      <c r="AII109" s="66"/>
      <c r="AIL109" s="66"/>
      <c r="AIO109" s="66"/>
      <c r="AIR109" s="66"/>
      <c r="AIU109" s="66"/>
      <c r="AIX109" s="66"/>
      <c r="AJA109" s="66"/>
      <c r="AJC109" s="66"/>
      <c r="AJF109" s="66"/>
      <c r="AJL109" s="66"/>
      <c r="AJR109" s="66"/>
      <c r="AJU109" s="66"/>
      <c r="AJW109" s="66"/>
      <c r="AJY109" s="66"/>
      <c r="AJZ109" s="66"/>
      <c r="AKA109" s="66"/>
      <c r="AKB109" s="66"/>
      <c r="AKC109" s="66"/>
      <c r="AKD109" s="66"/>
      <c r="AKV109" s="66"/>
      <c r="AKW109" s="66"/>
      <c r="AKZ109" s="66"/>
      <c r="ALC109" s="66"/>
      <c r="ALE109" s="66"/>
      <c r="ALG109" s="66"/>
      <c r="ALJ109" s="66"/>
      <c r="ALM109" s="66"/>
      <c r="ALP109" s="66"/>
      <c r="ALT109" s="66"/>
      <c r="ALW109" s="66"/>
      <c r="ALZ109" s="66"/>
      <c r="AMH109" s="66"/>
      <c r="AMT109" s="66"/>
      <c r="AMU109" s="66"/>
      <c r="AMV109" s="66"/>
      <c r="AMW109" s="66"/>
      <c r="AMX109" s="66"/>
      <c r="AMY109" s="66"/>
      <c r="AMZ109" s="66"/>
      <c r="ANA109" s="66"/>
      <c r="ANB109" s="66"/>
      <c r="ANC109" s="66"/>
      <c r="AND109" s="66"/>
      <c r="ANE109" s="66"/>
      <c r="ANF109" s="66"/>
      <c r="ANG109" s="66"/>
      <c r="ANH109" s="66"/>
      <c r="ANI109" s="66"/>
      <c r="ANJ109" s="66"/>
      <c r="ANK109" s="66"/>
      <c r="ANL109" s="66"/>
      <c r="ANM109" s="66"/>
      <c r="ANN109" s="66"/>
      <c r="ANO109" s="66"/>
      <c r="ANP109" s="66"/>
      <c r="ANQ109" s="66"/>
      <c r="ANR109" s="66"/>
      <c r="ANS109" s="66"/>
      <c r="ANU109" s="66"/>
      <c r="ANV109" s="66"/>
      <c r="ANW109" s="66"/>
      <c r="ANX109" s="66"/>
      <c r="ANY109" s="66"/>
      <c r="ANZ109" s="66"/>
      <c r="AOA109" s="66"/>
      <c r="AOB109" s="66"/>
      <c r="AOC109" s="66"/>
      <c r="AOD109" s="66"/>
      <c r="AOE109" s="66"/>
      <c r="AOF109" s="66"/>
      <c r="AOG109" s="66"/>
      <c r="AOJ109" s="66"/>
      <c r="AOM109" s="66"/>
      <c r="AOP109" s="66"/>
      <c r="AOS109" s="66"/>
      <c r="AOV109" s="66"/>
      <c r="AOY109" s="66"/>
      <c r="APH109" s="66"/>
      <c r="APK109" s="66"/>
      <c r="APN109" s="66"/>
      <c r="APQ109" s="66"/>
      <c r="APZ109" s="66"/>
      <c r="AQF109" s="66"/>
      <c r="AQI109" s="66"/>
      <c r="AQL109" s="66"/>
      <c r="AQO109" s="66"/>
      <c r="AQU109" s="66"/>
      <c r="ARD109" s="66"/>
      <c r="ARF109" s="66"/>
      <c r="ARG109" s="66"/>
      <c r="ARI109" s="66"/>
      <c r="ARL109" s="66"/>
      <c r="ARO109" s="66"/>
      <c r="ARR109" s="66"/>
      <c r="ARU109" s="66"/>
      <c r="ARX109" s="66"/>
      <c r="ARZ109" s="66"/>
      <c r="ASB109" s="66"/>
      <c r="ASE109" s="66"/>
      <c r="ASH109" s="66"/>
      <c r="ASK109" s="66"/>
      <c r="ASN109" s="66"/>
      <c r="ASQ109" s="66"/>
      <c r="AST109" s="66"/>
      <c r="ASW109" s="66"/>
      <c r="ASY109" s="66"/>
      <c r="ATB109" s="66"/>
      <c r="ATH109" s="66"/>
      <c r="ATN109" s="66"/>
      <c r="ATQ109" s="66"/>
      <c r="ATS109" s="66"/>
      <c r="ATU109" s="66"/>
      <c r="ATV109" s="66"/>
      <c r="ATW109" s="66"/>
      <c r="ATX109" s="66"/>
      <c r="ATY109" s="66"/>
      <c r="ATZ109" s="66"/>
      <c r="AUR109" s="66"/>
      <c r="AUS109" s="66"/>
      <c r="AUV109" s="66"/>
      <c r="AUY109" s="66"/>
      <c r="AVA109" s="66"/>
      <c r="AVC109" s="66"/>
      <c r="AVF109" s="66"/>
      <c r="AVI109" s="66"/>
      <c r="AVL109" s="66"/>
      <c r="AVP109" s="66"/>
      <c r="AVS109" s="66"/>
      <c r="AVV109" s="66"/>
      <c r="AWD109" s="66"/>
      <c r="AWP109" s="66"/>
      <c r="AWQ109" s="66"/>
      <c r="AWR109" s="66"/>
      <c r="AWS109" s="66"/>
      <c r="AWT109" s="66"/>
      <c r="AWU109" s="66"/>
      <c r="AWV109" s="66"/>
      <c r="AWW109" s="66"/>
      <c r="AWX109" s="66"/>
      <c r="AWY109" s="66"/>
      <c r="AWZ109" s="66"/>
      <c r="AXA109" s="66"/>
      <c r="AXB109" s="66"/>
      <c r="AXC109" s="66"/>
      <c r="AXD109" s="66"/>
      <c r="AXE109" s="66"/>
      <c r="AXF109" s="66"/>
      <c r="AXG109" s="66"/>
      <c r="AXH109" s="66"/>
      <c r="AXI109" s="66"/>
      <c r="AXJ109" s="66"/>
      <c r="AXK109" s="66"/>
      <c r="AXL109" s="66"/>
      <c r="AXM109" s="66"/>
      <c r="AXN109" s="66"/>
      <c r="AXO109" s="66"/>
      <c r="AXQ109" s="66"/>
      <c r="AXR109" s="66"/>
      <c r="AXS109" s="66"/>
      <c r="AXT109" s="66"/>
      <c r="AXU109" s="66"/>
      <c r="AXV109" s="66"/>
      <c r="AXW109" s="66"/>
      <c r="AXX109" s="66"/>
      <c r="AXY109" s="66"/>
      <c r="AXZ109" s="66"/>
      <c r="AYA109" s="66"/>
      <c r="AYB109" s="66"/>
      <c r="AYC109" s="66"/>
      <c r="AYF109" s="66"/>
      <c r="AYI109" s="66"/>
      <c r="AYL109" s="66"/>
      <c r="AYO109" s="66"/>
      <c r="AYR109" s="66"/>
      <c r="AYU109" s="66"/>
      <c r="AZD109" s="66"/>
      <c r="AZG109" s="66"/>
      <c r="AZJ109" s="66"/>
      <c r="AZM109" s="66"/>
      <c r="AZV109" s="66"/>
      <c r="BAB109" s="66"/>
      <c r="BAE109" s="66"/>
      <c r="BAH109" s="66"/>
      <c r="BAK109" s="66"/>
      <c r="BAQ109" s="66"/>
      <c r="BAZ109" s="66"/>
      <c r="BBB109" s="66"/>
      <c r="BBC109" s="66"/>
      <c r="BBE109" s="66"/>
      <c r="BBH109" s="66"/>
      <c r="BBK109" s="66"/>
      <c r="BBN109" s="66"/>
      <c r="BBQ109" s="66"/>
      <c r="BBT109" s="66"/>
      <c r="BBV109" s="66"/>
      <c r="BBX109" s="66"/>
      <c r="BCA109" s="66"/>
      <c r="BCD109" s="66"/>
      <c r="BCG109" s="66"/>
      <c r="BCJ109" s="66"/>
      <c r="BCM109" s="66"/>
      <c r="BCP109" s="66"/>
      <c r="BCS109" s="66"/>
      <c r="BCU109" s="66"/>
      <c r="BCX109" s="66"/>
      <c r="BDD109" s="66"/>
      <c r="BDJ109" s="66"/>
      <c r="BDM109" s="66"/>
      <c r="BDO109" s="66"/>
      <c r="BDQ109" s="66"/>
      <c r="BDR109" s="66"/>
      <c r="BDS109" s="66"/>
      <c r="BDT109" s="66"/>
      <c r="BDU109" s="66"/>
      <c r="BDV109" s="66"/>
      <c r="BEN109" s="66"/>
      <c r="BEO109" s="66"/>
      <c r="BER109" s="66"/>
      <c r="BEU109" s="66"/>
      <c r="BEW109" s="66"/>
      <c r="BEY109" s="66"/>
      <c r="BFB109" s="66"/>
      <c r="BFE109" s="66"/>
      <c r="BFH109" s="66"/>
      <c r="BFL109" s="66"/>
      <c r="BFO109" s="66"/>
      <c r="BFR109" s="66"/>
      <c r="BFZ109" s="66"/>
      <c r="BGL109" s="66"/>
      <c r="BGM109" s="66"/>
      <c r="BGN109" s="66"/>
      <c r="BGO109" s="66"/>
      <c r="BGP109" s="66"/>
      <c r="BGQ109" s="66"/>
      <c r="BGR109" s="66"/>
      <c r="BGS109" s="66"/>
      <c r="BGT109" s="66"/>
      <c r="BGU109" s="66"/>
      <c r="BGV109" s="66"/>
      <c r="BGW109" s="66"/>
      <c r="BGX109" s="66"/>
      <c r="BGY109" s="66"/>
      <c r="BGZ109" s="66"/>
      <c r="BHA109" s="66"/>
      <c r="BHB109" s="66"/>
      <c r="BHC109" s="66"/>
      <c r="BHD109" s="66"/>
      <c r="BHE109" s="66"/>
      <c r="BHF109" s="66"/>
      <c r="BHG109" s="66"/>
      <c r="BHH109" s="66"/>
      <c r="BHI109" s="66"/>
      <c r="BHJ109" s="66"/>
      <c r="BHK109" s="66"/>
      <c r="BHM109" s="66"/>
      <c r="BHN109" s="66"/>
      <c r="BHO109" s="66"/>
      <c r="BHP109" s="66"/>
      <c r="BHQ109" s="66"/>
      <c r="BHR109" s="66"/>
      <c r="BHS109" s="66"/>
      <c r="BHT109" s="66"/>
      <c r="BHU109" s="66"/>
      <c r="BHV109" s="66"/>
      <c r="BHW109" s="66"/>
      <c r="BHX109" s="66"/>
      <c r="BHY109" s="66"/>
      <c r="BIB109" s="66"/>
      <c r="BIE109" s="66"/>
      <c r="BIH109" s="66"/>
      <c r="BIK109" s="66"/>
      <c r="BIN109" s="66"/>
      <c r="BIQ109" s="66"/>
      <c r="BIZ109" s="66"/>
      <c r="BJC109" s="66"/>
      <c r="BJF109" s="66"/>
      <c r="BJI109" s="66"/>
      <c r="BJR109" s="66"/>
      <c r="BJX109" s="66"/>
      <c r="BKA109" s="66"/>
      <c r="BKD109" s="66"/>
      <c r="BKG109" s="66"/>
      <c r="BKM109" s="66"/>
      <c r="BKV109" s="66"/>
      <c r="BKX109" s="66"/>
      <c r="BKY109" s="66"/>
      <c r="BLA109" s="66"/>
      <c r="BLD109" s="66"/>
      <c r="BLG109" s="66"/>
      <c r="BLJ109" s="66"/>
      <c r="BLM109" s="66"/>
      <c r="BLP109" s="66"/>
      <c r="BLR109" s="66"/>
      <c r="BLT109" s="66"/>
      <c r="BLW109" s="66"/>
      <c r="BLZ109" s="66"/>
      <c r="BMC109" s="66"/>
      <c r="BMF109" s="66"/>
      <c r="BMI109" s="66"/>
      <c r="BML109" s="66"/>
      <c r="BMO109" s="66"/>
      <c r="BMQ109" s="66"/>
      <c r="BMT109" s="66"/>
      <c r="BMZ109" s="66"/>
      <c r="BNF109" s="66"/>
      <c r="BNI109" s="66"/>
      <c r="BNK109" s="66"/>
      <c r="BNM109" s="66"/>
      <c r="BNN109" s="66"/>
      <c r="BNO109" s="66"/>
      <c r="BNP109" s="66"/>
      <c r="BNQ109" s="66"/>
      <c r="BNR109" s="66"/>
      <c r="BOJ109" s="66"/>
      <c r="BOK109" s="66"/>
      <c r="BON109" s="66"/>
      <c r="BOQ109" s="66"/>
      <c r="BOS109" s="66"/>
      <c r="BOU109" s="66"/>
      <c r="BOX109" s="66"/>
      <c r="BPA109" s="66"/>
      <c r="BPD109" s="66"/>
      <c r="BPH109" s="66"/>
      <c r="BPK109" s="66"/>
      <c r="BPN109" s="66"/>
      <c r="BPV109" s="66"/>
      <c r="BQH109" s="66"/>
      <c r="BQI109" s="66"/>
      <c r="BQJ109" s="66"/>
      <c r="BQK109" s="66"/>
      <c r="BQL109" s="66"/>
      <c r="BQM109" s="66"/>
      <c r="BQN109" s="66"/>
      <c r="BQO109" s="66"/>
      <c r="BQP109" s="66"/>
      <c r="BQQ109" s="66"/>
      <c r="BQR109" s="66"/>
      <c r="BQS109" s="66"/>
      <c r="BQT109" s="66"/>
      <c r="BQU109" s="66"/>
      <c r="BQV109" s="66"/>
      <c r="BQW109" s="66"/>
      <c r="BQX109" s="66"/>
      <c r="BQY109" s="66"/>
      <c r="BQZ109" s="66"/>
      <c r="BRA109" s="66"/>
      <c r="BRB109" s="66"/>
      <c r="BRC109" s="66"/>
      <c r="BRD109" s="66"/>
      <c r="BRE109" s="66"/>
      <c r="BRF109" s="66"/>
      <c r="BRG109" s="66"/>
      <c r="BRI109" s="66"/>
      <c r="BRJ109" s="66"/>
      <c r="BRK109" s="66"/>
      <c r="BRL109" s="66"/>
      <c r="BRM109" s="66"/>
      <c r="BRN109" s="66"/>
      <c r="BRO109" s="66"/>
      <c r="BRP109" s="66"/>
      <c r="BRQ109" s="66"/>
      <c r="BRR109" s="66"/>
      <c r="BRS109" s="66"/>
      <c r="BRT109" s="66"/>
      <c r="BRU109" s="66"/>
      <c r="BRX109" s="66"/>
      <c r="BSA109" s="66"/>
      <c r="BSD109" s="66"/>
      <c r="BSG109" s="66"/>
      <c r="BSJ109" s="66"/>
      <c r="BSM109" s="66"/>
      <c r="BSV109" s="66"/>
      <c r="BSY109" s="66"/>
      <c r="BTB109" s="66"/>
      <c r="BTE109" s="66"/>
      <c r="BTN109" s="66"/>
      <c r="BTT109" s="66"/>
      <c r="BTW109" s="66"/>
      <c r="BTZ109" s="66"/>
      <c r="BUC109" s="66"/>
      <c r="BUI109" s="66"/>
      <c r="BUR109" s="66"/>
      <c r="BUT109" s="66"/>
      <c r="BUU109" s="66"/>
      <c r="BUW109" s="66"/>
      <c r="BUZ109" s="66"/>
      <c r="BVC109" s="66"/>
      <c r="BVF109" s="66"/>
      <c r="BVI109" s="66"/>
      <c r="BVL109" s="66"/>
      <c r="BVN109" s="66"/>
      <c r="BVP109" s="66"/>
      <c r="BVS109" s="66"/>
      <c r="BVV109" s="66"/>
      <c r="BVY109" s="66"/>
      <c r="BWB109" s="66"/>
      <c r="BWE109" s="66"/>
      <c r="BWH109" s="66"/>
      <c r="BWK109" s="66"/>
      <c r="BWM109" s="66"/>
      <c r="BWP109" s="66"/>
      <c r="BWV109" s="66"/>
      <c r="BXB109" s="66"/>
      <c r="BXE109" s="66"/>
      <c r="BXG109" s="66"/>
      <c r="BXI109" s="66"/>
      <c r="BXJ109" s="66"/>
      <c r="BXK109" s="66"/>
      <c r="BXL109" s="66"/>
      <c r="BXM109" s="66"/>
      <c r="BXN109" s="66"/>
      <c r="BYF109" s="66"/>
      <c r="BYG109" s="66"/>
      <c r="BYJ109" s="66"/>
      <c r="BYM109" s="66"/>
      <c r="BYO109" s="66"/>
      <c r="BYQ109" s="66"/>
      <c r="BYT109" s="66"/>
      <c r="BYW109" s="66"/>
      <c r="BYZ109" s="66"/>
      <c r="BZD109" s="66"/>
      <c r="BZG109" s="66"/>
      <c r="BZJ109" s="66"/>
      <c r="BZR109" s="66"/>
      <c r="CAD109" s="66"/>
      <c r="CAE109" s="66"/>
      <c r="CAF109" s="66"/>
      <c r="CAG109" s="66"/>
      <c r="CAH109" s="66"/>
      <c r="CAI109" s="66"/>
      <c r="CAJ109" s="66"/>
      <c r="CAK109" s="66"/>
      <c r="CAL109" s="66"/>
      <c r="CAM109" s="66"/>
      <c r="CAN109" s="66"/>
      <c r="CAO109" s="66"/>
      <c r="CAP109" s="66"/>
      <c r="CAQ109" s="66"/>
      <c r="CAR109" s="66"/>
      <c r="CAS109" s="66"/>
      <c r="CAT109" s="66"/>
      <c r="CAU109" s="66"/>
      <c r="CAV109" s="66"/>
      <c r="CAW109" s="66"/>
      <c r="CAX109" s="66"/>
      <c r="CAY109" s="66"/>
      <c r="CAZ109" s="66"/>
      <c r="CBA109" s="66"/>
      <c r="CBB109" s="66"/>
      <c r="CBC109" s="66"/>
      <c r="CBE109" s="66"/>
      <c r="CBF109" s="66"/>
      <c r="CBG109" s="66"/>
      <c r="CBH109" s="66"/>
      <c r="CBI109" s="66"/>
      <c r="CBJ109" s="66"/>
      <c r="CBK109" s="66"/>
      <c r="CBL109" s="66"/>
      <c r="CBM109" s="66"/>
      <c r="CBN109" s="66"/>
      <c r="CBO109" s="66"/>
      <c r="CBP109" s="66"/>
      <c r="CBQ109" s="66"/>
      <c r="CBT109" s="66"/>
      <c r="CBW109" s="66"/>
      <c r="CBZ109" s="66"/>
      <c r="CCC109" s="66"/>
      <c r="CCF109" s="66"/>
      <c r="CCI109" s="66"/>
      <c r="CCR109" s="66"/>
      <c r="CCU109" s="66"/>
      <c r="CCX109" s="66"/>
      <c r="CDA109" s="66"/>
      <c r="CDJ109" s="66"/>
      <c r="CDP109" s="66"/>
      <c r="CDS109" s="66"/>
      <c r="CDV109" s="66"/>
      <c r="CDY109" s="66"/>
      <c r="CEE109" s="66"/>
      <c r="CEN109" s="66"/>
      <c r="CEP109" s="66"/>
      <c r="CEQ109" s="66"/>
      <c r="CES109" s="66"/>
      <c r="CEV109" s="66"/>
      <c r="CEY109" s="66"/>
      <c r="CFB109" s="66"/>
      <c r="CFE109" s="66"/>
      <c r="CFH109" s="66"/>
      <c r="CFJ109" s="66"/>
      <c r="CFL109" s="66"/>
      <c r="CFO109" s="66"/>
      <c r="CFR109" s="66"/>
      <c r="CFU109" s="66"/>
      <c r="CFX109" s="66"/>
      <c r="CGA109" s="66"/>
      <c r="CGD109" s="66"/>
      <c r="CGG109" s="66"/>
      <c r="CGI109" s="66"/>
      <c r="CGL109" s="66"/>
      <c r="CGR109" s="66"/>
      <c r="CGX109" s="66"/>
      <c r="CHA109" s="66"/>
      <c r="CHC109" s="66"/>
      <c r="CHE109" s="66"/>
      <c r="CHF109" s="66"/>
      <c r="CHG109" s="66"/>
      <c r="CHH109" s="66"/>
      <c r="CHI109" s="66"/>
      <c r="CHJ109" s="66"/>
      <c r="CIB109" s="66"/>
      <c r="CIC109" s="66"/>
      <c r="CIF109" s="66"/>
      <c r="CII109" s="66"/>
      <c r="CIK109" s="66"/>
      <c r="CIM109" s="66"/>
      <c r="CIP109" s="66"/>
      <c r="CIS109" s="66"/>
      <c r="CIV109" s="66"/>
      <c r="CIZ109" s="66"/>
      <c r="CJC109" s="66"/>
      <c r="CJF109" s="66"/>
      <c r="CJN109" s="66"/>
      <c r="CJZ109" s="66"/>
      <c r="CKA109" s="66"/>
      <c r="CKB109" s="66"/>
      <c r="CKC109" s="66"/>
      <c r="CKD109" s="66"/>
      <c r="CKE109" s="66"/>
      <c r="CKF109" s="66"/>
      <c r="CKG109" s="66"/>
      <c r="CKH109" s="66"/>
      <c r="CKI109" s="66"/>
      <c r="CKJ109" s="66"/>
      <c r="CKK109" s="66"/>
      <c r="CKL109" s="66"/>
      <c r="CKM109" s="66"/>
      <c r="CKN109" s="66"/>
      <c r="CKO109" s="66"/>
      <c r="CKP109" s="66"/>
      <c r="CKQ109" s="66"/>
      <c r="CKR109" s="66"/>
      <c r="CKS109" s="66"/>
      <c r="CKT109" s="66"/>
      <c r="CKU109" s="66"/>
      <c r="CKV109" s="66"/>
      <c r="CKW109" s="66"/>
      <c r="CKX109" s="66"/>
      <c r="CKY109" s="66"/>
      <c r="CLA109" s="66"/>
      <c r="CLB109" s="66"/>
      <c r="CLC109" s="66"/>
      <c r="CLD109" s="66"/>
      <c r="CLE109" s="66"/>
      <c r="CLF109" s="66"/>
      <c r="CLG109" s="66"/>
      <c r="CLH109" s="66"/>
      <c r="CLI109" s="66"/>
      <c r="CLJ109" s="66"/>
      <c r="CLK109" s="66"/>
      <c r="CLL109" s="66"/>
      <c r="CLM109" s="66"/>
      <c r="CLP109" s="66"/>
      <c r="CLS109" s="66"/>
      <c r="CLV109" s="66"/>
      <c r="CLY109" s="66"/>
      <c r="CMB109" s="66"/>
      <c r="CME109" s="66"/>
      <c r="CMN109" s="66"/>
      <c r="CMQ109" s="66"/>
      <c r="CMT109" s="66"/>
      <c r="CMW109" s="66"/>
      <c r="CNF109" s="66"/>
      <c r="CNL109" s="66"/>
      <c r="CNO109" s="66"/>
      <c r="CNR109" s="66"/>
      <c r="CNU109" s="66"/>
      <c r="COA109" s="66"/>
      <c r="COJ109" s="66"/>
      <c r="COL109" s="66"/>
      <c r="COM109" s="66"/>
      <c r="COO109" s="66"/>
      <c r="COR109" s="66"/>
      <c r="COU109" s="66"/>
      <c r="COX109" s="66"/>
      <c r="CPA109" s="66"/>
      <c r="CPD109" s="66"/>
      <c r="CPF109" s="66"/>
      <c r="CPH109" s="66"/>
      <c r="CPK109" s="66"/>
      <c r="CPN109" s="66"/>
      <c r="CPQ109" s="66"/>
      <c r="CPT109" s="66"/>
      <c r="CPW109" s="66"/>
      <c r="CPZ109" s="66"/>
      <c r="CQC109" s="66"/>
      <c r="CQE109" s="66"/>
      <c r="CQH109" s="66"/>
      <c r="CQN109" s="66"/>
      <c r="CQT109" s="66"/>
      <c r="CQW109" s="66"/>
      <c r="CQY109" s="66"/>
      <c r="CRA109" s="66"/>
      <c r="CRB109" s="66"/>
      <c r="CRC109" s="66"/>
      <c r="CRD109" s="66"/>
      <c r="CRE109" s="66"/>
      <c r="CRF109" s="66"/>
      <c r="CRX109" s="66"/>
      <c r="CRY109" s="66"/>
      <c r="CSB109" s="66"/>
      <c r="CSE109" s="66"/>
      <c r="CSG109" s="66"/>
      <c r="CSI109" s="66"/>
      <c r="CSL109" s="66"/>
      <c r="CSO109" s="66"/>
      <c r="CSR109" s="66"/>
      <c r="CSV109" s="66"/>
      <c r="CSY109" s="66"/>
      <c r="CTB109" s="66"/>
      <c r="CTJ109" s="66"/>
      <c r="CTV109" s="66"/>
      <c r="CTW109" s="66"/>
      <c r="CTX109" s="66"/>
      <c r="CTY109" s="66"/>
      <c r="CTZ109" s="66"/>
      <c r="CUA109" s="66"/>
      <c r="CUB109" s="66"/>
      <c r="CUC109" s="66"/>
      <c r="CUD109" s="66"/>
      <c r="CUE109" s="66"/>
      <c r="CUF109" s="66"/>
      <c r="CUG109" s="66"/>
      <c r="CUH109" s="66"/>
      <c r="CUI109" s="66"/>
      <c r="CUJ109" s="66"/>
      <c r="CUK109" s="66"/>
      <c r="CUL109" s="66"/>
      <c r="CUM109" s="66"/>
      <c r="CUN109" s="66"/>
      <c r="CUO109" s="66"/>
      <c r="CUP109" s="66"/>
      <c r="CUQ109" s="66"/>
      <c r="CUR109" s="66"/>
      <c r="CUS109" s="66"/>
      <c r="CUT109" s="66"/>
      <c r="CUU109" s="66"/>
      <c r="CUW109" s="66"/>
      <c r="CUX109" s="66"/>
      <c r="CUY109" s="66"/>
      <c r="CUZ109" s="66"/>
      <c r="CVA109" s="66"/>
      <c r="CVB109" s="66"/>
      <c r="CVC109" s="66"/>
      <c r="CVD109" s="66"/>
      <c r="CVE109" s="66"/>
      <c r="CVF109" s="66"/>
      <c r="CVG109" s="66"/>
      <c r="CVH109" s="66"/>
      <c r="CVI109" s="66"/>
      <c r="CVL109" s="66"/>
      <c r="CVO109" s="66"/>
      <c r="CVR109" s="66"/>
      <c r="CVU109" s="66"/>
      <c r="CVX109" s="66"/>
      <c r="CWA109" s="66"/>
      <c r="CWJ109" s="66"/>
      <c r="CWM109" s="66"/>
      <c r="CWP109" s="66"/>
      <c r="CWS109" s="66"/>
      <c r="CXB109" s="66"/>
      <c r="CXH109" s="66"/>
      <c r="CXK109" s="66"/>
      <c r="CXN109" s="66"/>
      <c r="CXQ109" s="66"/>
      <c r="CXW109" s="66"/>
      <c r="CYF109" s="66"/>
      <c r="CYH109" s="66"/>
      <c r="CYI109" s="66"/>
      <c r="CYK109" s="66"/>
      <c r="CYN109" s="66"/>
      <c r="CYQ109" s="66"/>
      <c r="CYT109" s="66"/>
      <c r="CYW109" s="66"/>
      <c r="CYZ109" s="66"/>
      <c r="CZB109" s="66"/>
      <c r="CZD109" s="66"/>
      <c r="CZG109" s="66"/>
      <c r="CZJ109" s="66"/>
      <c r="CZM109" s="66"/>
      <c r="CZP109" s="66"/>
      <c r="CZS109" s="66"/>
      <c r="CZV109" s="66"/>
      <c r="CZY109" s="66"/>
      <c r="DAA109" s="66"/>
      <c r="DAD109" s="66"/>
      <c r="DAJ109" s="66"/>
      <c r="DAP109" s="66"/>
      <c r="DAS109" s="66"/>
      <c r="DAU109" s="66"/>
      <c r="DAW109" s="66"/>
      <c r="DAX109" s="66"/>
      <c r="DAY109" s="66"/>
      <c r="DAZ109" s="66"/>
      <c r="DBA109" s="66"/>
      <c r="DBB109" s="66"/>
      <c r="DBT109" s="66"/>
      <c r="DBU109" s="66"/>
      <c r="DBX109" s="66"/>
      <c r="DCA109" s="66"/>
      <c r="DCC109" s="66"/>
      <c r="DCE109" s="66"/>
      <c r="DCH109" s="66"/>
      <c r="DCK109" s="66"/>
      <c r="DCN109" s="66"/>
      <c r="DCR109" s="66"/>
      <c r="DCU109" s="66"/>
      <c r="DCX109" s="66"/>
      <c r="DDF109" s="66"/>
      <c r="DDR109" s="66"/>
      <c r="DDS109" s="66"/>
      <c r="DDT109" s="66"/>
      <c r="DDU109" s="66"/>
      <c r="DDV109" s="66"/>
      <c r="DDW109" s="66"/>
      <c r="DDX109" s="66"/>
      <c r="DDY109" s="66"/>
      <c r="DDZ109" s="66"/>
      <c r="DEA109" s="66"/>
      <c r="DEB109" s="66"/>
      <c r="DEC109" s="66"/>
      <c r="DED109" s="66"/>
      <c r="DEE109" s="66"/>
      <c r="DEF109" s="66"/>
      <c r="DEG109" s="66"/>
      <c r="DEH109" s="66"/>
      <c r="DEI109" s="66"/>
      <c r="DEJ109" s="66"/>
      <c r="DEK109" s="66"/>
      <c r="DEL109" s="66"/>
      <c r="DEM109" s="66"/>
      <c r="DEN109" s="66"/>
      <c r="DEO109" s="66"/>
      <c r="DEP109" s="66"/>
      <c r="DEQ109" s="66"/>
      <c r="DES109" s="66"/>
      <c r="DET109" s="66"/>
      <c r="DEU109" s="66"/>
      <c r="DEV109" s="66"/>
      <c r="DEW109" s="66"/>
      <c r="DEX109" s="66"/>
      <c r="DEY109" s="66"/>
      <c r="DEZ109" s="66"/>
      <c r="DFA109" s="66"/>
      <c r="DFB109" s="66"/>
      <c r="DFC109" s="66"/>
      <c r="DFD109" s="66"/>
      <c r="DFE109" s="66"/>
      <c r="DFH109" s="66"/>
      <c r="DFK109" s="66"/>
      <c r="DFN109" s="66"/>
      <c r="DFQ109" s="66"/>
      <c r="DFT109" s="66"/>
      <c r="DFW109" s="66"/>
      <c r="DGF109" s="66"/>
      <c r="DGI109" s="66"/>
      <c r="DGL109" s="66"/>
      <c r="DGO109" s="66"/>
      <c r="DGX109" s="66"/>
      <c r="DHD109" s="66"/>
      <c r="DHG109" s="66"/>
      <c r="DHJ109" s="66"/>
      <c r="DHM109" s="66"/>
      <c r="DHS109" s="66"/>
      <c r="DIB109" s="66"/>
      <c r="DID109" s="66"/>
      <c r="DIE109" s="66"/>
      <c r="DIG109" s="66"/>
      <c r="DIJ109" s="66"/>
      <c r="DIM109" s="66"/>
      <c r="DIP109" s="66"/>
      <c r="DIS109" s="66"/>
      <c r="DIV109" s="66"/>
      <c r="DIX109" s="66"/>
      <c r="DIZ109" s="66"/>
      <c r="DJC109" s="66"/>
      <c r="DJF109" s="66"/>
      <c r="DJI109" s="66"/>
      <c r="DJL109" s="66"/>
      <c r="DJO109" s="66"/>
      <c r="DJR109" s="66"/>
      <c r="DJU109" s="66"/>
      <c r="DJW109" s="66"/>
      <c r="DJZ109" s="66"/>
      <c r="DKF109" s="66"/>
      <c r="DKL109" s="66"/>
      <c r="DKO109" s="66"/>
      <c r="DKQ109" s="66"/>
      <c r="DKS109" s="66"/>
      <c r="DKT109" s="66"/>
      <c r="DKU109" s="66"/>
      <c r="DKV109" s="66"/>
      <c r="DKW109" s="66"/>
      <c r="DKX109" s="66"/>
      <c r="DLP109" s="66"/>
      <c r="DLQ109" s="66"/>
      <c r="DLT109" s="66"/>
      <c r="DLW109" s="66"/>
      <c r="DLY109" s="66"/>
      <c r="DMA109" s="66"/>
      <c r="DMD109" s="66"/>
      <c r="DMG109" s="66"/>
      <c r="DMJ109" s="66"/>
      <c r="DMN109" s="66"/>
      <c r="DMQ109" s="66"/>
      <c r="DMT109" s="66"/>
      <c r="DNB109" s="66"/>
      <c r="DNN109" s="66"/>
      <c r="DNO109" s="66"/>
      <c r="DNP109" s="66"/>
      <c r="DNQ109" s="66"/>
      <c r="DNR109" s="66"/>
      <c r="DNS109" s="66"/>
      <c r="DNT109" s="66"/>
      <c r="DNU109" s="66"/>
      <c r="DNV109" s="66"/>
      <c r="DNW109" s="66"/>
      <c r="DNX109" s="66"/>
      <c r="DNY109" s="66"/>
      <c r="DNZ109" s="66"/>
      <c r="DOA109" s="66"/>
      <c r="DOB109" s="66"/>
      <c r="DOC109" s="66"/>
      <c r="DOD109" s="66"/>
      <c r="DOE109" s="66"/>
      <c r="DOF109" s="66"/>
      <c r="DOG109" s="66"/>
      <c r="DOH109" s="66"/>
      <c r="DOI109" s="66"/>
      <c r="DOJ109" s="66"/>
      <c r="DOK109" s="66"/>
      <c r="DOL109" s="66"/>
      <c r="DOM109" s="66"/>
      <c r="DOO109" s="66"/>
      <c r="DOP109" s="66"/>
      <c r="DOQ109" s="66"/>
      <c r="DOR109" s="66"/>
      <c r="DOS109" s="66"/>
      <c r="DOT109" s="66"/>
      <c r="DOU109" s="66"/>
      <c r="DOV109" s="66"/>
      <c r="DOW109" s="66"/>
      <c r="DOX109" s="66"/>
      <c r="DOY109" s="66"/>
      <c r="DOZ109" s="66"/>
      <c r="DPA109" s="66"/>
      <c r="DPD109" s="66"/>
      <c r="DPG109" s="66"/>
      <c r="DPJ109" s="66"/>
      <c r="DPM109" s="66"/>
      <c r="DPP109" s="66"/>
      <c r="DPS109" s="66"/>
      <c r="DQB109" s="66"/>
      <c r="DQE109" s="66"/>
      <c r="DQH109" s="66"/>
      <c r="DQK109" s="66"/>
      <c r="DQT109" s="66"/>
      <c r="DQZ109" s="66"/>
      <c r="DRC109" s="66"/>
      <c r="DRF109" s="66"/>
      <c r="DRI109" s="66"/>
      <c r="DRO109" s="66"/>
      <c r="DRX109" s="66"/>
      <c r="DRZ109" s="66"/>
      <c r="DSA109" s="66"/>
      <c r="DSC109" s="66"/>
      <c r="DSF109" s="66"/>
      <c r="DSI109" s="66"/>
      <c r="DSL109" s="66"/>
      <c r="DSO109" s="66"/>
      <c r="DSR109" s="66"/>
      <c r="DST109" s="66"/>
      <c r="DSV109" s="66"/>
      <c r="DSY109" s="66"/>
      <c r="DTB109" s="66"/>
      <c r="DTE109" s="66"/>
      <c r="DTH109" s="66"/>
      <c r="DTK109" s="66"/>
      <c r="DTN109" s="66"/>
      <c r="DTQ109" s="66"/>
      <c r="DTS109" s="66"/>
      <c r="DTV109" s="66"/>
      <c r="DUB109" s="66"/>
      <c r="DUH109" s="66"/>
      <c r="DUK109" s="66"/>
      <c r="DUM109" s="66"/>
      <c r="DUO109" s="66"/>
      <c r="DUP109" s="66"/>
      <c r="DUQ109" s="66"/>
      <c r="DUR109" s="66"/>
      <c r="DUS109" s="66"/>
      <c r="DUT109" s="66"/>
      <c r="DVL109" s="66"/>
      <c r="DVM109" s="66"/>
      <c r="DVP109" s="66"/>
      <c r="DVS109" s="66"/>
      <c r="DVU109" s="66"/>
      <c r="DVW109" s="66"/>
      <c r="DVZ109" s="66"/>
      <c r="DWC109" s="66"/>
      <c r="DWF109" s="66"/>
      <c r="DWJ109" s="66"/>
      <c r="DWM109" s="66"/>
      <c r="DWP109" s="66"/>
      <c r="DWX109" s="66"/>
      <c r="DXJ109" s="66"/>
      <c r="DXK109" s="66"/>
      <c r="DXL109" s="66"/>
      <c r="DXM109" s="66"/>
      <c r="DXN109" s="66"/>
      <c r="DXO109" s="66"/>
      <c r="DXP109" s="66"/>
      <c r="DXQ109" s="66"/>
      <c r="DXR109" s="66"/>
      <c r="DXS109" s="66"/>
      <c r="DXT109" s="66"/>
      <c r="DXU109" s="66"/>
      <c r="DXV109" s="66"/>
      <c r="DXW109" s="66"/>
      <c r="DXX109" s="66"/>
      <c r="DXY109" s="66"/>
      <c r="DXZ109" s="66"/>
      <c r="DYA109" s="66"/>
      <c r="DYB109" s="66"/>
      <c r="DYC109" s="66"/>
      <c r="DYD109" s="66"/>
      <c r="DYE109" s="66"/>
      <c r="DYF109" s="66"/>
      <c r="DYG109" s="66"/>
      <c r="DYH109" s="66"/>
      <c r="DYI109" s="66"/>
      <c r="DYK109" s="66"/>
      <c r="DYL109" s="66"/>
      <c r="DYM109" s="66"/>
      <c r="DYN109" s="66"/>
      <c r="DYO109" s="66"/>
      <c r="DYP109" s="66"/>
      <c r="DYQ109" s="66"/>
      <c r="DYR109" s="66"/>
      <c r="DYS109" s="66"/>
      <c r="DYT109" s="66"/>
      <c r="DYU109" s="66"/>
      <c r="DYV109" s="66"/>
      <c r="DYW109" s="66"/>
      <c r="DYZ109" s="66"/>
      <c r="DZC109" s="66"/>
      <c r="DZF109" s="66"/>
      <c r="DZI109" s="66"/>
      <c r="DZL109" s="66"/>
      <c r="DZO109" s="66"/>
      <c r="DZX109" s="66"/>
      <c r="EAA109" s="66"/>
      <c r="EAD109" s="66"/>
      <c r="EAG109" s="66"/>
      <c r="EAP109" s="66"/>
      <c r="EAV109" s="66"/>
      <c r="EAY109" s="66"/>
      <c r="EBB109" s="66"/>
      <c r="EBE109" s="66"/>
      <c r="EBK109" s="66"/>
      <c r="EBT109" s="66"/>
      <c r="EBV109" s="66"/>
      <c r="EBW109" s="66"/>
      <c r="EBY109" s="66"/>
      <c r="ECB109" s="66"/>
      <c r="ECE109" s="66"/>
      <c r="ECH109" s="66"/>
      <c r="ECK109" s="66"/>
      <c r="ECN109" s="66"/>
      <c r="ECP109" s="66"/>
      <c r="ECR109" s="66"/>
      <c r="ECU109" s="66"/>
      <c r="ECX109" s="66"/>
      <c r="EDA109" s="66"/>
      <c r="EDD109" s="66"/>
      <c r="EDG109" s="66"/>
      <c r="EDJ109" s="66"/>
      <c r="EDM109" s="66"/>
      <c r="EDO109" s="66"/>
      <c r="EDR109" s="66"/>
      <c r="EDX109" s="66"/>
      <c r="EED109" s="66"/>
      <c r="EEG109" s="66"/>
      <c r="EEI109" s="66"/>
      <c r="EEK109" s="66"/>
      <c r="EEL109" s="66"/>
      <c r="EEM109" s="66"/>
      <c r="EEN109" s="66"/>
      <c r="EEO109" s="66"/>
      <c r="EEP109" s="66"/>
      <c r="EFH109" s="66"/>
      <c r="EFI109" s="66"/>
      <c r="EFL109" s="66"/>
      <c r="EFO109" s="66"/>
      <c r="EFQ109" s="66"/>
      <c r="EFS109" s="66"/>
      <c r="EFV109" s="66"/>
      <c r="EFY109" s="66"/>
      <c r="EGB109" s="66"/>
      <c r="EGF109" s="66"/>
      <c r="EGI109" s="66"/>
      <c r="EGL109" s="66"/>
      <c r="EGT109" s="66"/>
      <c r="EHF109" s="66"/>
      <c r="EHG109" s="66"/>
      <c r="EHH109" s="66"/>
      <c r="EHI109" s="66"/>
      <c r="EHJ109" s="66"/>
      <c r="EHK109" s="66"/>
      <c r="EHL109" s="66"/>
      <c r="EHM109" s="66"/>
      <c r="EHN109" s="66"/>
      <c r="EHO109" s="66"/>
      <c r="EHP109" s="66"/>
      <c r="EHQ109" s="66"/>
      <c r="EHR109" s="66"/>
      <c r="EHS109" s="66"/>
      <c r="EHT109" s="66"/>
      <c r="EHU109" s="66"/>
      <c r="EHV109" s="66"/>
      <c r="EHW109" s="66"/>
      <c r="EHX109" s="66"/>
      <c r="EHY109" s="66"/>
      <c r="EHZ109" s="66"/>
      <c r="EIA109" s="66"/>
      <c r="EIB109" s="66"/>
      <c r="EIC109" s="66"/>
      <c r="EID109" s="66"/>
      <c r="EIE109" s="66"/>
      <c r="EIG109" s="66"/>
      <c r="EIH109" s="66"/>
      <c r="EII109" s="66"/>
      <c r="EIJ109" s="66"/>
      <c r="EIK109" s="66"/>
      <c r="EIL109" s="66"/>
      <c r="EIM109" s="66"/>
      <c r="EIN109" s="66"/>
      <c r="EIO109" s="66"/>
      <c r="EIP109" s="66"/>
      <c r="EIQ109" s="66"/>
      <c r="EIR109" s="66"/>
      <c r="EIS109" s="66"/>
      <c r="EIV109" s="66"/>
      <c r="EIY109" s="66"/>
      <c r="EJB109" s="66"/>
      <c r="EJE109" s="66"/>
      <c r="EJH109" s="66"/>
      <c r="EJK109" s="66"/>
      <c r="EJT109" s="66"/>
      <c r="EJW109" s="66"/>
      <c r="EJZ109" s="66"/>
      <c r="EKC109" s="66"/>
      <c r="EKL109" s="66"/>
      <c r="EKR109" s="66"/>
      <c r="EKU109" s="66"/>
      <c r="EKX109" s="66"/>
      <c r="ELA109" s="66"/>
      <c r="ELG109" s="66"/>
      <c r="ELP109" s="66"/>
      <c r="ELR109" s="66"/>
      <c r="ELS109" s="66"/>
      <c r="ELU109" s="66"/>
      <c r="ELX109" s="66"/>
      <c r="EMA109" s="66"/>
      <c r="EMD109" s="66"/>
      <c r="EMG109" s="66"/>
      <c r="EMJ109" s="66"/>
      <c r="EML109" s="66"/>
      <c r="EMN109" s="66"/>
      <c r="EMQ109" s="66"/>
      <c r="EMT109" s="66"/>
      <c r="EMW109" s="66"/>
      <c r="EMZ109" s="66"/>
      <c r="ENC109" s="66"/>
      <c r="ENF109" s="66"/>
      <c r="ENI109" s="66"/>
      <c r="ENK109" s="66"/>
      <c r="ENN109" s="66"/>
      <c r="ENT109" s="66"/>
      <c r="ENZ109" s="66"/>
      <c r="EOC109" s="66"/>
      <c r="EOE109" s="66"/>
      <c r="EOG109" s="66"/>
      <c r="EOH109" s="66"/>
      <c r="EOI109" s="66"/>
      <c r="EOJ109" s="66"/>
      <c r="EOK109" s="66"/>
      <c r="EOL109" s="66"/>
      <c r="EPD109" s="66"/>
      <c r="EPE109" s="66"/>
      <c r="EPH109" s="66"/>
      <c r="EPK109" s="66"/>
      <c r="EPM109" s="66"/>
      <c r="EPO109" s="66"/>
      <c r="EPR109" s="66"/>
      <c r="EPU109" s="66"/>
      <c r="EPX109" s="66"/>
      <c r="EQB109" s="66"/>
      <c r="EQE109" s="66"/>
      <c r="EQH109" s="66"/>
      <c r="EQP109" s="66"/>
      <c r="ERB109" s="66"/>
      <c r="ERC109" s="66"/>
      <c r="ERD109" s="66"/>
      <c r="ERE109" s="66"/>
      <c r="ERF109" s="66"/>
      <c r="ERG109" s="66"/>
      <c r="ERH109" s="66"/>
      <c r="ERI109" s="66"/>
      <c r="ERJ109" s="66"/>
      <c r="ERK109" s="66"/>
      <c r="ERL109" s="66"/>
      <c r="ERM109" s="66"/>
      <c r="ERN109" s="66"/>
      <c r="ERO109" s="66"/>
      <c r="ERP109" s="66"/>
      <c r="ERQ109" s="66"/>
      <c r="ERR109" s="66"/>
      <c r="ERS109" s="66"/>
      <c r="ERT109" s="66"/>
      <c r="ERU109" s="66"/>
      <c r="ERV109" s="66"/>
      <c r="ERW109" s="66"/>
      <c r="ERX109" s="66"/>
      <c r="ERY109" s="66"/>
      <c r="ERZ109" s="66"/>
      <c r="ESA109" s="66"/>
      <c r="ESC109" s="66"/>
      <c r="ESD109" s="66"/>
      <c r="ESE109" s="66"/>
      <c r="ESF109" s="66"/>
      <c r="ESG109" s="66"/>
      <c r="ESH109" s="66"/>
      <c r="ESI109" s="66"/>
      <c r="ESJ109" s="66"/>
      <c r="ESK109" s="66"/>
      <c r="ESL109" s="66"/>
      <c r="ESM109" s="66"/>
      <c r="ESN109" s="66"/>
      <c r="ESO109" s="66"/>
      <c r="ESR109" s="66"/>
      <c r="ESU109" s="66"/>
      <c r="ESX109" s="66"/>
      <c r="ETA109" s="66"/>
      <c r="ETD109" s="66"/>
      <c r="ETG109" s="66"/>
      <c r="ETP109" s="66"/>
      <c r="ETS109" s="66"/>
      <c r="ETV109" s="66"/>
      <c r="ETY109" s="66"/>
      <c r="EUH109" s="66"/>
      <c r="EUN109" s="66"/>
      <c r="EUQ109" s="66"/>
      <c r="EUT109" s="66"/>
      <c r="EUW109" s="66"/>
      <c r="EVC109" s="66"/>
      <c r="EVL109" s="66"/>
      <c r="EVN109" s="66"/>
      <c r="EVO109" s="66"/>
      <c r="EVQ109" s="66"/>
      <c r="EVT109" s="66"/>
      <c r="EVW109" s="66"/>
      <c r="EVZ109" s="66"/>
      <c r="EWC109" s="66"/>
      <c r="EWF109" s="66"/>
      <c r="EWH109" s="66"/>
      <c r="EWJ109" s="66"/>
      <c r="EWM109" s="66"/>
      <c r="EWP109" s="66"/>
      <c r="EWS109" s="66"/>
      <c r="EWV109" s="66"/>
      <c r="EWY109" s="66"/>
      <c r="EXB109" s="66"/>
      <c r="EXE109" s="66"/>
      <c r="EXG109" s="66"/>
      <c r="EXJ109" s="66"/>
      <c r="EXP109" s="66"/>
      <c r="EXV109" s="66"/>
      <c r="EXY109" s="66"/>
      <c r="EYA109" s="66"/>
      <c r="EYC109" s="66"/>
      <c r="EYD109" s="66"/>
      <c r="EYE109" s="66"/>
      <c r="EYF109" s="66"/>
      <c r="EYG109" s="66"/>
      <c r="EYH109" s="66"/>
      <c r="EYZ109" s="66"/>
      <c r="EZA109" s="66"/>
      <c r="EZD109" s="66"/>
      <c r="EZG109" s="66"/>
      <c r="EZI109" s="66"/>
      <c r="EZK109" s="66"/>
      <c r="EZN109" s="66"/>
      <c r="EZQ109" s="66"/>
      <c r="EZT109" s="66"/>
      <c r="EZX109" s="66"/>
      <c r="FAA109" s="66"/>
      <c r="FAD109" s="66"/>
      <c r="FAL109" s="66"/>
      <c r="FAX109" s="66"/>
      <c r="FAY109" s="66"/>
      <c r="FAZ109" s="66"/>
      <c r="FBA109" s="66"/>
      <c r="FBB109" s="66"/>
      <c r="FBC109" s="66"/>
      <c r="FBD109" s="66"/>
      <c r="FBE109" s="66"/>
      <c r="FBF109" s="66"/>
      <c r="FBG109" s="66"/>
      <c r="FBH109" s="66"/>
      <c r="FBI109" s="66"/>
      <c r="FBJ109" s="66"/>
      <c r="FBK109" s="66"/>
      <c r="FBL109" s="66"/>
      <c r="FBM109" s="66"/>
      <c r="FBN109" s="66"/>
      <c r="FBO109" s="66"/>
      <c r="FBP109" s="66"/>
      <c r="FBQ109" s="66"/>
      <c r="FBR109" s="66"/>
      <c r="FBS109" s="66"/>
      <c r="FBT109" s="66"/>
      <c r="FBU109" s="66"/>
      <c r="FBV109" s="66"/>
      <c r="FBW109" s="66"/>
      <c r="FBY109" s="66"/>
      <c r="FBZ109" s="66"/>
      <c r="FCA109" s="66"/>
      <c r="FCB109" s="66"/>
      <c r="FCC109" s="66"/>
      <c r="FCD109" s="66"/>
      <c r="FCE109" s="66"/>
      <c r="FCF109" s="66"/>
      <c r="FCG109" s="66"/>
      <c r="FCH109" s="66"/>
      <c r="FCI109" s="66"/>
      <c r="FCJ109" s="66"/>
      <c r="FCK109" s="66"/>
      <c r="FCN109" s="66"/>
      <c r="FCQ109" s="66"/>
      <c r="FCT109" s="66"/>
      <c r="FCW109" s="66"/>
      <c r="FCZ109" s="66"/>
      <c r="FDC109" s="66"/>
      <c r="FDL109" s="66"/>
      <c r="FDO109" s="66"/>
      <c r="FDR109" s="66"/>
      <c r="FDU109" s="66"/>
      <c r="FED109" s="66"/>
      <c r="FEJ109" s="66"/>
      <c r="FEM109" s="66"/>
      <c r="FEP109" s="66"/>
      <c r="FES109" s="66"/>
      <c r="FEY109" s="66"/>
      <c r="FFH109" s="66"/>
      <c r="FFJ109" s="66"/>
      <c r="FFK109" s="66"/>
      <c r="FFM109" s="66"/>
      <c r="FFP109" s="66"/>
      <c r="FFS109" s="66"/>
      <c r="FFV109" s="66"/>
      <c r="FFY109" s="66"/>
      <c r="FGB109" s="66"/>
      <c r="FGD109" s="66"/>
      <c r="FGF109" s="66"/>
      <c r="FGI109" s="66"/>
      <c r="FGL109" s="66"/>
      <c r="FGO109" s="66"/>
      <c r="FGR109" s="66"/>
      <c r="FGU109" s="66"/>
      <c r="FGX109" s="66"/>
      <c r="FHA109" s="66"/>
      <c r="FHC109" s="66"/>
      <c r="FHF109" s="66"/>
      <c r="FHL109" s="66"/>
      <c r="FHR109" s="66"/>
      <c r="FHU109" s="66"/>
      <c r="FHW109" s="66"/>
      <c r="FHY109" s="66"/>
      <c r="FHZ109" s="66"/>
      <c r="FIA109" s="66"/>
      <c r="FIB109" s="66"/>
      <c r="FIC109" s="66"/>
      <c r="FID109" s="66"/>
      <c r="FIV109" s="66"/>
      <c r="FIW109" s="66"/>
      <c r="FIZ109" s="66"/>
      <c r="FJC109" s="66"/>
      <c r="FJE109" s="66"/>
      <c r="FJG109" s="66"/>
      <c r="FJJ109" s="66"/>
      <c r="FJM109" s="66"/>
      <c r="FJP109" s="66"/>
      <c r="FJT109" s="66"/>
      <c r="FJW109" s="66"/>
      <c r="FJZ109" s="66"/>
      <c r="FKH109" s="66"/>
      <c r="FKT109" s="66"/>
      <c r="FKU109" s="66"/>
      <c r="FKV109" s="66"/>
      <c r="FKW109" s="66"/>
      <c r="FKX109" s="66"/>
      <c r="FKY109" s="66"/>
      <c r="FKZ109" s="66"/>
      <c r="FLA109" s="66"/>
      <c r="FLB109" s="66"/>
      <c r="FLC109" s="66"/>
      <c r="FLD109" s="66"/>
      <c r="FLE109" s="66"/>
      <c r="FLF109" s="66"/>
      <c r="FLG109" s="66"/>
      <c r="FLH109" s="66"/>
      <c r="FLI109" s="66"/>
      <c r="FLJ109" s="66"/>
      <c r="FLK109" s="66"/>
      <c r="FLL109" s="66"/>
      <c r="FLM109" s="66"/>
      <c r="FLN109" s="66"/>
      <c r="FLO109" s="66"/>
      <c r="FLP109" s="66"/>
      <c r="FLQ109" s="66"/>
      <c r="FLR109" s="66"/>
      <c r="FLS109" s="66"/>
      <c r="FLU109" s="66"/>
      <c r="FLV109" s="66"/>
      <c r="FLW109" s="66"/>
      <c r="FLX109" s="66"/>
      <c r="FLY109" s="66"/>
      <c r="FLZ109" s="66"/>
      <c r="FMA109" s="66"/>
      <c r="FMB109" s="66"/>
      <c r="FMC109" s="66"/>
      <c r="FMD109" s="66"/>
      <c r="FME109" s="66"/>
      <c r="FMF109" s="66"/>
      <c r="FMG109" s="66"/>
      <c r="FMJ109" s="66"/>
      <c r="FMM109" s="66"/>
      <c r="FMP109" s="66"/>
      <c r="FMS109" s="66"/>
      <c r="FMV109" s="66"/>
      <c r="FMY109" s="66"/>
      <c r="FNH109" s="66"/>
      <c r="FNK109" s="66"/>
      <c r="FNN109" s="66"/>
      <c r="FNQ109" s="66"/>
      <c r="FNZ109" s="66"/>
      <c r="FOF109" s="66"/>
      <c r="FOI109" s="66"/>
      <c r="FOL109" s="66"/>
      <c r="FOO109" s="66"/>
      <c r="FOU109" s="66"/>
      <c r="FPD109" s="66"/>
      <c r="FPF109" s="66"/>
      <c r="FPG109" s="66"/>
      <c r="FPI109" s="66"/>
      <c r="FPL109" s="66"/>
      <c r="FPO109" s="66"/>
      <c r="FPR109" s="66"/>
      <c r="FPU109" s="66"/>
      <c r="FPX109" s="66"/>
      <c r="FPZ109" s="66"/>
      <c r="FQB109" s="66"/>
      <c r="FQE109" s="66"/>
      <c r="FQH109" s="66"/>
      <c r="FQK109" s="66"/>
      <c r="FQN109" s="66"/>
      <c r="FQQ109" s="66"/>
      <c r="FQT109" s="66"/>
      <c r="FQW109" s="66"/>
      <c r="FQY109" s="66"/>
      <c r="FRB109" s="66"/>
      <c r="FRH109" s="66"/>
      <c r="FRN109" s="66"/>
      <c r="FRQ109" s="66"/>
      <c r="FRS109" s="66"/>
      <c r="FRU109" s="66"/>
      <c r="FRV109" s="66"/>
      <c r="FRW109" s="66"/>
      <c r="FRX109" s="66"/>
      <c r="FRY109" s="66"/>
      <c r="FRZ109" s="66"/>
      <c r="FSR109" s="66"/>
      <c r="FSS109" s="66"/>
      <c r="FSV109" s="66"/>
      <c r="FSY109" s="66"/>
      <c r="FTA109" s="66"/>
      <c r="FTC109" s="66"/>
      <c r="FTF109" s="66"/>
      <c r="FTI109" s="66"/>
      <c r="FTL109" s="66"/>
      <c r="FTP109" s="66"/>
      <c r="FTS109" s="66"/>
      <c r="FTV109" s="66"/>
      <c r="FUD109" s="66"/>
      <c r="FUP109" s="66"/>
      <c r="FUQ109" s="66"/>
      <c r="FUR109" s="66"/>
      <c r="FUS109" s="66"/>
      <c r="FUT109" s="66"/>
      <c r="FUU109" s="66"/>
      <c r="FUV109" s="66"/>
      <c r="FUW109" s="66"/>
      <c r="FUX109" s="66"/>
      <c r="FUY109" s="66"/>
      <c r="FUZ109" s="66"/>
      <c r="FVA109" s="66"/>
      <c r="FVB109" s="66"/>
      <c r="FVC109" s="66"/>
      <c r="FVD109" s="66"/>
      <c r="FVE109" s="66"/>
      <c r="FVF109" s="66"/>
      <c r="FVG109" s="66"/>
      <c r="FVH109" s="66"/>
      <c r="FVI109" s="66"/>
      <c r="FVJ109" s="66"/>
      <c r="FVK109" s="66"/>
      <c r="FVL109" s="66"/>
      <c r="FVM109" s="66"/>
      <c r="FVN109" s="66"/>
      <c r="FVO109" s="66"/>
      <c r="FVQ109" s="66"/>
      <c r="FVR109" s="66"/>
      <c r="FVS109" s="66"/>
      <c r="FVT109" s="66"/>
      <c r="FVU109" s="66"/>
      <c r="FVV109" s="66"/>
      <c r="FVW109" s="66"/>
      <c r="FVX109" s="66"/>
      <c r="FVY109" s="66"/>
      <c r="FVZ109" s="66"/>
      <c r="FWA109" s="66"/>
      <c r="FWB109" s="66"/>
      <c r="FWC109" s="66"/>
      <c r="FWF109" s="66"/>
      <c r="FWI109" s="66"/>
      <c r="FWL109" s="66"/>
      <c r="FWO109" s="66"/>
      <c r="FWR109" s="66"/>
      <c r="FWU109" s="66"/>
      <c r="FXD109" s="66"/>
      <c r="FXG109" s="66"/>
      <c r="FXJ109" s="66"/>
      <c r="FXM109" s="66"/>
      <c r="FXV109" s="66"/>
      <c r="FYB109" s="66"/>
      <c r="FYE109" s="66"/>
      <c r="FYH109" s="66"/>
      <c r="FYK109" s="66"/>
      <c r="FYQ109" s="66"/>
      <c r="FYZ109" s="66"/>
      <c r="FZB109" s="66"/>
      <c r="FZC109" s="66"/>
      <c r="FZE109" s="66"/>
      <c r="FZH109" s="66"/>
      <c r="FZK109" s="66"/>
      <c r="FZN109" s="66"/>
      <c r="FZQ109" s="66"/>
      <c r="FZT109" s="66"/>
      <c r="FZV109" s="66"/>
      <c r="FZX109" s="66"/>
      <c r="GAA109" s="66"/>
      <c r="GAD109" s="66"/>
      <c r="GAG109" s="66"/>
      <c r="GAJ109" s="66"/>
      <c r="GAM109" s="66"/>
      <c r="GAP109" s="66"/>
      <c r="GAS109" s="66"/>
      <c r="GAU109" s="66"/>
      <c r="GAX109" s="66"/>
      <c r="GBD109" s="66"/>
      <c r="GBJ109" s="66"/>
      <c r="GBM109" s="66"/>
      <c r="GBO109" s="66"/>
      <c r="GBQ109" s="66"/>
      <c r="GBR109" s="66"/>
      <c r="GBS109" s="66"/>
      <c r="GBT109" s="66"/>
      <c r="GBU109" s="66"/>
      <c r="GBV109" s="66"/>
      <c r="GCN109" s="66"/>
      <c r="GCO109" s="66"/>
      <c r="GCR109" s="66"/>
      <c r="GCU109" s="66"/>
      <c r="GCW109" s="66"/>
      <c r="GCY109" s="66"/>
      <c r="GDB109" s="66"/>
      <c r="GDE109" s="66"/>
      <c r="GDH109" s="66"/>
      <c r="GDL109" s="66"/>
      <c r="GDO109" s="66"/>
      <c r="GDR109" s="66"/>
      <c r="GDZ109" s="66"/>
      <c r="GEL109" s="66"/>
      <c r="GEM109" s="66"/>
      <c r="GEN109" s="66"/>
      <c r="GEO109" s="66"/>
      <c r="GEP109" s="66"/>
      <c r="GEQ109" s="66"/>
      <c r="GER109" s="66"/>
      <c r="GES109" s="66"/>
      <c r="GET109" s="66"/>
      <c r="GEU109" s="66"/>
      <c r="GEV109" s="66"/>
      <c r="GEW109" s="66"/>
      <c r="GEX109" s="66"/>
      <c r="GEY109" s="66"/>
      <c r="GEZ109" s="66"/>
      <c r="GFA109" s="66"/>
      <c r="GFB109" s="66"/>
      <c r="GFC109" s="66"/>
      <c r="GFD109" s="66"/>
      <c r="GFE109" s="66"/>
      <c r="GFF109" s="66"/>
      <c r="GFG109" s="66"/>
      <c r="GFH109" s="66"/>
      <c r="GFI109" s="66"/>
      <c r="GFJ109" s="66"/>
      <c r="GFK109" s="66"/>
      <c r="GFM109" s="66"/>
      <c r="GFN109" s="66"/>
      <c r="GFO109" s="66"/>
      <c r="GFP109" s="66"/>
      <c r="GFQ109" s="66"/>
      <c r="GFR109" s="66"/>
      <c r="GFS109" s="66"/>
      <c r="GFT109" s="66"/>
      <c r="GFU109" s="66"/>
      <c r="GFV109" s="66"/>
      <c r="GFW109" s="66"/>
      <c r="GFX109" s="66"/>
      <c r="GFY109" s="66"/>
      <c r="GGB109" s="66"/>
      <c r="GGE109" s="66"/>
      <c r="GGH109" s="66"/>
      <c r="GGK109" s="66"/>
      <c r="GGN109" s="66"/>
      <c r="GGQ109" s="66"/>
      <c r="GGZ109" s="66"/>
      <c r="GHC109" s="66"/>
      <c r="GHF109" s="66"/>
      <c r="GHI109" s="66"/>
      <c r="GHR109" s="66"/>
      <c r="GHX109" s="66"/>
      <c r="GIA109" s="66"/>
      <c r="GID109" s="66"/>
      <c r="GIG109" s="66"/>
      <c r="GIM109" s="66"/>
      <c r="GIV109" s="66"/>
      <c r="GIX109" s="66"/>
      <c r="GIY109" s="66"/>
      <c r="GJA109" s="66"/>
      <c r="GJD109" s="66"/>
      <c r="GJG109" s="66"/>
      <c r="GJJ109" s="66"/>
      <c r="GJM109" s="66"/>
      <c r="GJP109" s="66"/>
      <c r="GJR109" s="66"/>
      <c r="GJT109" s="66"/>
      <c r="GJW109" s="66"/>
      <c r="GJZ109" s="66"/>
      <c r="GKC109" s="66"/>
      <c r="GKF109" s="66"/>
      <c r="GKI109" s="66"/>
      <c r="GKL109" s="66"/>
      <c r="GKO109" s="66"/>
      <c r="GKQ109" s="66"/>
      <c r="GKT109" s="66"/>
      <c r="GKZ109" s="66"/>
      <c r="GLF109" s="66"/>
      <c r="GLI109" s="66"/>
      <c r="GLK109" s="66"/>
      <c r="GLM109" s="66"/>
      <c r="GLN109" s="66"/>
      <c r="GLO109" s="66"/>
      <c r="GLP109" s="66"/>
      <c r="GLQ109" s="66"/>
      <c r="GLR109" s="66"/>
      <c r="GMJ109" s="66"/>
      <c r="GMK109" s="66"/>
      <c r="GMN109" s="66"/>
      <c r="GMQ109" s="66"/>
      <c r="GMS109" s="66"/>
      <c r="GMU109" s="66"/>
      <c r="GMX109" s="66"/>
      <c r="GNA109" s="66"/>
      <c r="GND109" s="66"/>
      <c r="GNH109" s="66"/>
      <c r="GNK109" s="66"/>
      <c r="GNN109" s="66"/>
      <c r="GNV109" s="66"/>
      <c r="GOH109" s="66"/>
      <c r="GOI109" s="66"/>
      <c r="GOJ109" s="66"/>
      <c r="GOK109" s="66"/>
      <c r="GOL109" s="66"/>
      <c r="GOM109" s="66"/>
      <c r="GON109" s="66"/>
      <c r="GOO109" s="66"/>
      <c r="GOP109" s="66"/>
      <c r="GOQ109" s="66"/>
      <c r="GOR109" s="66"/>
      <c r="GOS109" s="66"/>
      <c r="GOT109" s="66"/>
      <c r="GOU109" s="66"/>
      <c r="GOV109" s="66"/>
      <c r="GOW109" s="66"/>
      <c r="GOX109" s="66"/>
      <c r="GOY109" s="66"/>
      <c r="GOZ109" s="66"/>
      <c r="GPA109" s="66"/>
      <c r="GPB109" s="66"/>
      <c r="GPC109" s="66"/>
      <c r="GPD109" s="66"/>
      <c r="GPE109" s="66"/>
      <c r="GPF109" s="66"/>
      <c r="GPG109" s="66"/>
      <c r="GPI109" s="66"/>
      <c r="GPJ109" s="66"/>
      <c r="GPK109" s="66"/>
      <c r="GPL109" s="66"/>
      <c r="GPM109" s="66"/>
      <c r="GPN109" s="66"/>
      <c r="GPO109" s="66"/>
      <c r="GPP109" s="66"/>
      <c r="GPQ109" s="66"/>
      <c r="GPR109" s="66"/>
      <c r="GPS109" s="66"/>
      <c r="GPT109" s="66"/>
      <c r="GPU109" s="66"/>
      <c r="GPX109" s="66"/>
      <c r="GQA109" s="66"/>
      <c r="GQD109" s="66"/>
      <c r="GQG109" s="66"/>
      <c r="GQJ109" s="66"/>
      <c r="GQM109" s="66"/>
      <c r="GQV109" s="66"/>
      <c r="GQY109" s="66"/>
      <c r="GRB109" s="66"/>
      <c r="GRE109" s="66"/>
      <c r="GRN109" s="66"/>
      <c r="GRT109" s="66"/>
      <c r="GRW109" s="66"/>
      <c r="GRZ109" s="66"/>
      <c r="GSC109" s="66"/>
      <c r="GSI109" s="66"/>
      <c r="GSR109" s="66"/>
      <c r="GST109" s="66"/>
      <c r="GSU109" s="66"/>
      <c r="GSW109" s="66"/>
      <c r="GSZ109" s="66"/>
      <c r="GTC109" s="66"/>
      <c r="GTF109" s="66"/>
      <c r="GTI109" s="66"/>
      <c r="GTL109" s="66"/>
      <c r="GTN109" s="66"/>
      <c r="GTP109" s="66"/>
      <c r="GTS109" s="66"/>
      <c r="GTV109" s="66"/>
      <c r="GTY109" s="66"/>
      <c r="GUB109" s="66"/>
      <c r="GUE109" s="66"/>
      <c r="GUH109" s="66"/>
      <c r="GUK109" s="66"/>
      <c r="GUM109" s="66"/>
      <c r="GUP109" s="66"/>
      <c r="GUV109" s="66"/>
      <c r="GVB109" s="66"/>
      <c r="GVE109" s="66"/>
      <c r="GVG109" s="66"/>
      <c r="GVI109" s="66"/>
      <c r="GVJ109" s="66"/>
      <c r="GVK109" s="66"/>
      <c r="GVL109" s="66"/>
      <c r="GVM109" s="66"/>
      <c r="GVN109" s="66"/>
      <c r="GWF109" s="66"/>
      <c r="GWG109" s="66"/>
      <c r="GWJ109" s="66"/>
      <c r="GWM109" s="66"/>
      <c r="GWO109" s="66"/>
      <c r="GWQ109" s="66"/>
      <c r="GWT109" s="66"/>
      <c r="GWW109" s="66"/>
      <c r="GWZ109" s="66"/>
      <c r="GXD109" s="66"/>
      <c r="GXG109" s="66"/>
      <c r="GXJ109" s="66"/>
      <c r="GXR109" s="66"/>
      <c r="GYD109" s="66"/>
      <c r="GYE109" s="66"/>
      <c r="GYF109" s="66"/>
      <c r="GYG109" s="66"/>
      <c r="GYH109" s="66"/>
      <c r="GYI109" s="66"/>
      <c r="GYJ109" s="66"/>
      <c r="GYK109" s="66"/>
      <c r="GYL109" s="66"/>
      <c r="GYM109" s="66"/>
      <c r="GYN109" s="66"/>
      <c r="GYO109" s="66"/>
      <c r="GYP109" s="66"/>
      <c r="GYQ109" s="66"/>
      <c r="GYR109" s="66"/>
      <c r="GYS109" s="66"/>
      <c r="GYT109" s="66"/>
      <c r="GYU109" s="66"/>
      <c r="GYV109" s="66"/>
      <c r="GYW109" s="66"/>
      <c r="GYX109" s="66"/>
      <c r="GYY109" s="66"/>
      <c r="GYZ109" s="66"/>
      <c r="GZA109" s="66"/>
      <c r="GZB109" s="66"/>
      <c r="GZC109" s="66"/>
      <c r="GZE109" s="66"/>
      <c r="GZF109" s="66"/>
      <c r="GZG109" s="66"/>
      <c r="GZH109" s="66"/>
      <c r="GZI109" s="66"/>
      <c r="GZJ109" s="66"/>
      <c r="GZK109" s="66"/>
      <c r="GZL109" s="66"/>
      <c r="GZM109" s="66"/>
      <c r="GZN109" s="66"/>
      <c r="GZO109" s="66"/>
      <c r="GZP109" s="66"/>
      <c r="GZQ109" s="66"/>
      <c r="GZT109" s="66"/>
      <c r="GZW109" s="66"/>
      <c r="GZZ109" s="66"/>
      <c r="HAC109" s="66"/>
      <c r="HAF109" s="66"/>
      <c r="HAI109" s="66"/>
      <c r="HAR109" s="66"/>
      <c r="HAU109" s="66"/>
      <c r="HAX109" s="66"/>
      <c r="HBA109" s="66"/>
      <c r="HBJ109" s="66"/>
      <c r="HBP109" s="66"/>
      <c r="HBS109" s="66"/>
      <c r="HBV109" s="66"/>
      <c r="HBY109" s="66"/>
      <c r="HCE109" s="66"/>
      <c r="HCN109" s="66"/>
      <c r="HCP109" s="66"/>
      <c r="HCQ109" s="66"/>
      <c r="HCS109" s="66"/>
      <c r="HCV109" s="66"/>
      <c r="HCY109" s="66"/>
      <c r="HDB109" s="66"/>
      <c r="HDE109" s="66"/>
      <c r="HDH109" s="66"/>
      <c r="HDJ109" s="66"/>
      <c r="HDL109" s="66"/>
      <c r="HDO109" s="66"/>
      <c r="HDR109" s="66"/>
      <c r="HDU109" s="66"/>
      <c r="HDX109" s="66"/>
      <c r="HEA109" s="66"/>
      <c r="HED109" s="66"/>
      <c r="HEG109" s="66"/>
      <c r="HEI109" s="66"/>
      <c r="HEL109" s="66"/>
      <c r="HER109" s="66"/>
      <c r="HEX109" s="66"/>
      <c r="HFA109" s="66"/>
      <c r="HFC109" s="66"/>
      <c r="HFE109" s="66"/>
      <c r="HFF109" s="66"/>
      <c r="HFG109" s="66"/>
      <c r="HFH109" s="66"/>
      <c r="HFI109" s="66"/>
      <c r="HFJ109" s="66"/>
      <c r="HGB109" s="66"/>
      <c r="HGC109" s="66"/>
      <c r="HGF109" s="66"/>
      <c r="HGI109" s="66"/>
      <c r="HGK109" s="66"/>
      <c r="HGM109" s="66"/>
      <c r="HGP109" s="66"/>
      <c r="HGS109" s="66"/>
      <c r="HGV109" s="66"/>
      <c r="HGZ109" s="66"/>
      <c r="HHC109" s="66"/>
      <c r="HHF109" s="66"/>
      <c r="HHN109" s="66"/>
      <c r="HHZ109" s="66"/>
      <c r="HIA109" s="66"/>
      <c r="HIB109" s="66"/>
      <c r="HIC109" s="66"/>
      <c r="HID109" s="66"/>
      <c r="HIE109" s="66"/>
      <c r="HIF109" s="66"/>
      <c r="HIG109" s="66"/>
      <c r="HIH109" s="66"/>
      <c r="HII109" s="66"/>
      <c r="HIJ109" s="66"/>
      <c r="HIK109" s="66"/>
      <c r="HIL109" s="66"/>
      <c r="HIM109" s="66"/>
      <c r="HIN109" s="66"/>
      <c r="HIO109" s="66"/>
      <c r="HIP109" s="66"/>
      <c r="HIQ109" s="66"/>
      <c r="HIR109" s="66"/>
      <c r="HIS109" s="66"/>
      <c r="HIT109" s="66"/>
      <c r="HIU109" s="66"/>
      <c r="HIV109" s="66"/>
      <c r="HIW109" s="66"/>
      <c r="HIX109" s="66"/>
      <c r="HIY109" s="66"/>
      <c r="HJA109" s="66"/>
      <c r="HJB109" s="66"/>
      <c r="HJC109" s="66"/>
      <c r="HJD109" s="66"/>
      <c r="HJE109" s="66"/>
      <c r="HJF109" s="66"/>
      <c r="HJG109" s="66"/>
      <c r="HJH109" s="66"/>
      <c r="HJI109" s="66"/>
      <c r="HJJ109" s="66"/>
      <c r="HJK109" s="66"/>
      <c r="HJL109" s="66"/>
      <c r="HJM109" s="66"/>
      <c r="HJP109" s="66"/>
      <c r="HJS109" s="66"/>
      <c r="HJV109" s="66"/>
      <c r="HJY109" s="66"/>
      <c r="HKB109" s="66"/>
      <c r="HKE109" s="66"/>
      <c r="HKN109" s="66"/>
      <c r="HKQ109" s="66"/>
      <c r="HKT109" s="66"/>
      <c r="HKW109" s="66"/>
      <c r="HLF109" s="66"/>
      <c r="HLL109" s="66"/>
      <c r="HLO109" s="66"/>
      <c r="HLR109" s="66"/>
      <c r="HLU109" s="66"/>
      <c r="HMA109" s="66"/>
      <c r="HMJ109" s="66"/>
      <c r="HML109" s="66"/>
      <c r="HMM109" s="66"/>
      <c r="HMO109" s="66"/>
      <c r="HMR109" s="66"/>
      <c r="HMU109" s="66"/>
      <c r="HMX109" s="66"/>
      <c r="HNA109" s="66"/>
      <c r="HND109" s="66"/>
      <c r="HNF109" s="66"/>
      <c r="HNH109" s="66"/>
      <c r="HNK109" s="66"/>
      <c r="HNN109" s="66"/>
      <c r="HNQ109" s="66"/>
      <c r="HNT109" s="66"/>
      <c r="HNW109" s="66"/>
      <c r="HNZ109" s="66"/>
      <c r="HOC109" s="66"/>
      <c r="HOE109" s="66"/>
      <c r="HOH109" s="66"/>
      <c r="HON109" s="66"/>
      <c r="HOT109" s="66"/>
      <c r="HOW109" s="66"/>
      <c r="HOY109" s="66"/>
      <c r="HPA109" s="66"/>
      <c r="HPB109" s="66"/>
      <c r="HPC109" s="66"/>
      <c r="HPD109" s="66"/>
      <c r="HPE109" s="66"/>
      <c r="HPF109" s="66"/>
      <c r="HPX109" s="66"/>
      <c r="HPY109" s="66"/>
      <c r="HQB109" s="66"/>
      <c r="HQE109" s="66"/>
      <c r="HQG109" s="66"/>
      <c r="HQI109" s="66"/>
      <c r="HQL109" s="66"/>
      <c r="HQO109" s="66"/>
      <c r="HQR109" s="66"/>
      <c r="HQV109" s="66"/>
      <c r="HQY109" s="66"/>
      <c r="HRB109" s="66"/>
      <c r="HRJ109" s="66"/>
      <c r="HRV109" s="66"/>
      <c r="HRW109" s="66"/>
      <c r="HRX109" s="66"/>
      <c r="HRY109" s="66"/>
      <c r="HRZ109" s="66"/>
      <c r="HSA109" s="66"/>
      <c r="HSB109" s="66"/>
      <c r="HSC109" s="66"/>
      <c r="HSD109" s="66"/>
      <c r="HSE109" s="66"/>
      <c r="HSF109" s="66"/>
      <c r="HSG109" s="66"/>
      <c r="HSH109" s="66"/>
      <c r="HSI109" s="66"/>
      <c r="HSJ109" s="66"/>
      <c r="HSK109" s="66"/>
      <c r="HSL109" s="66"/>
      <c r="HSM109" s="66"/>
      <c r="HSN109" s="66"/>
      <c r="HSO109" s="66"/>
      <c r="HSP109" s="66"/>
      <c r="HSQ109" s="66"/>
      <c r="HSR109" s="66"/>
      <c r="HSS109" s="66"/>
      <c r="HST109" s="66"/>
      <c r="HSU109" s="66"/>
      <c r="HSW109" s="66"/>
      <c r="HSX109" s="66"/>
      <c r="HSY109" s="66"/>
      <c r="HSZ109" s="66"/>
      <c r="HTA109" s="66"/>
      <c r="HTB109" s="66"/>
      <c r="HTC109" s="66"/>
      <c r="HTD109" s="66"/>
      <c r="HTE109" s="66"/>
      <c r="HTF109" s="66"/>
      <c r="HTG109" s="66"/>
      <c r="HTH109" s="66"/>
      <c r="HTI109" s="66"/>
      <c r="HTL109" s="66"/>
      <c r="HTO109" s="66"/>
      <c r="HTR109" s="66"/>
      <c r="HTU109" s="66"/>
      <c r="HTX109" s="66"/>
      <c r="HUA109" s="66"/>
      <c r="HUJ109" s="66"/>
      <c r="HUM109" s="66"/>
      <c r="HUP109" s="66"/>
      <c r="HUS109" s="66"/>
      <c r="HVB109" s="66"/>
      <c r="HVH109" s="66"/>
      <c r="HVK109" s="66"/>
      <c r="HVN109" s="66"/>
      <c r="HVQ109" s="66"/>
      <c r="HVW109" s="66"/>
      <c r="HWF109" s="66"/>
      <c r="HWH109" s="66"/>
      <c r="HWI109" s="66"/>
      <c r="HWK109" s="66"/>
      <c r="HWN109" s="66"/>
      <c r="HWQ109" s="66"/>
      <c r="HWT109" s="66"/>
      <c r="HWW109" s="66"/>
      <c r="HWZ109" s="66"/>
      <c r="HXB109" s="66"/>
      <c r="HXD109" s="66"/>
      <c r="HXG109" s="66"/>
      <c r="HXJ109" s="66"/>
      <c r="HXM109" s="66"/>
      <c r="HXP109" s="66"/>
      <c r="HXS109" s="66"/>
      <c r="HXV109" s="66"/>
      <c r="HXY109" s="66"/>
      <c r="HYA109" s="66"/>
      <c r="HYD109" s="66"/>
      <c r="HYJ109" s="66"/>
      <c r="HYP109" s="66"/>
      <c r="HYS109" s="66"/>
      <c r="HYU109" s="66"/>
      <c r="HYW109" s="66"/>
      <c r="HYX109" s="66"/>
      <c r="HYY109" s="66"/>
      <c r="HYZ109" s="66"/>
      <c r="HZA109" s="66"/>
      <c r="HZB109" s="66"/>
      <c r="HZT109" s="66"/>
      <c r="HZU109" s="66"/>
      <c r="HZX109" s="66"/>
      <c r="IAA109" s="66"/>
      <c r="IAC109" s="66"/>
      <c r="IAE109" s="66"/>
      <c r="IAH109" s="66"/>
      <c r="IAK109" s="66"/>
      <c r="IAN109" s="66"/>
      <c r="IAR109" s="66"/>
      <c r="IAU109" s="66"/>
      <c r="IAX109" s="66"/>
      <c r="IBF109" s="66"/>
      <c r="IBR109" s="66"/>
      <c r="IBS109" s="66"/>
      <c r="IBT109" s="66"/>
      <c r="IBU109" s="66"/>
      <c r="IBV109" s="66"/>
      <c r="IBW109" s="66"/>
      <c r="IBX109" s="66"/>
      <c r="IBY109" s="66"/>
      <c r="IBZ109" s="66"/>
      <c r="ICA109" s="66"/>
      <c r="ICB109" s="66"/>
      <c r="ICC109" s="66"/>
      <c r="ICD109" s="66"/>
      <c r="ICE109" s="66"/>
      <c r="ICF109" s="66"/>
      <c r="ICG109" s="66"/>
      <c r="ICH109" s="66"/>
      <c r="ICI109" s="66"/>
      <c r="ICJ109" s="66"/>
      <c r="ICK109" s="66"/>
      <c r="ICL109" s="66"/>
      <c r="ICM109" s="66"/>
      <c r="ICN109" s="66"/>
      <c r="ICO109" s="66"/>
      <c r="ICP109" s="66"/>
      <c r="ICQ109" s="66"/>
      <c r="ICS109" s="66"/>
      <c r="ICT109" s="66"/>
      <c r="ICU109" s="66"/>
      <c r="ICV109" s="66"/>
      <c r="ICW109" s="66"/>
      <c r="ICX109" s="66"/>
      <c r="ICY109" s="66"/>
      <c r="ICZ109" s="66"/>
      <c r="IDA109" s="66"/>
      <c r="IDB109" s="66"/>
      <c r="IDC109" s="66"/>
      <c r="IDD109" s="66"/>
      <c r="IDE109" s="66"/>
      <c r="IDH109" s="66"/>
      <c r="IDK109" s="66"/>
      <c r="IDN109" s="66"/>
      <c r="IDQ109" s="66"/>
      <c r="IDT109" s="66"/>
      <c r="IDW109" s="66"/>
      <c r="IEF109" s="66"/>
      <c r="IEI109" s="66"/>
      <c r="IEL109" s="66"/>
      <c r="IEO109" s="66"/>
      <c r="IEX109" s="66"/>
      <c r="IFD109" s="66"/>
      <c r="IFG109" s="66"/>
      <c r="IFJ109" s="66"/>
      <c r="IFM109" s="66"/>
      <c r="IFS109" s="66"/>
      <c r="IGB109" s="66"/>
      <c r="IGD109" s="66"/>
      <c r="IGE109" s="66"/>
      <c r="IGG109" s="66"/>
      <c r="IGJ109" s="66"/>
      <c r="IGM109" s="66"/>
      <c r="IGP109" s="66"/>
      <c r="IGS109" s="66"/>
      <c r="IGV109" s="66"/>
      <c r="IGX109" s="66"/>
      <c r="IGZ109" s="66"/>
      <c r="IHC109" s="66"/>
      <c r="IHF109" s="66"/>
      <c r="IHI109" s="66"/>
      <c r="IHL109" s="66"/>
      <c r="IHO109" s="66"/>
      <c r="IHR109" s="66"/>
      <c r="IHU109" s="66"/>
      <c r="IHW109" s="66"/>
      <c r="IHZ109" s="66"/>
      <c r="IIF109" s="66"/>
      <c r="IIL109" s="66"/>
      <c r="IIO109" s="66"/>
      <c r="IIQ109" s="66"/>
      <c r="IIS109" s="66"/>
      <c r="IIT109" s="66"/>
      <c r="IIU109" s="66"/>
      <c r="IIV109" s="66"/>
      <c r="IIW109" s="66"/>
      <c r="IIX109" s="66"/>
      <c r="IJP109" s="66"/>
      <c r="IJQ109" s="66"/>
      <c r="IJT109" s="66"/>
      <c r="IJW109" s="66"/>
      <c r="IJY109" s="66"/>
      <c r="IKA109" s="66"/>
      <c r="IKD109" s="66"/>
      <c r="IKG109" s="66"/>
      <c r="IKJ109" s="66"/>
      <c r="IKN109" s="66"/>
      <c r="IKQ109" s="66"/>
      <c r="IKT109" s="66"/>
      <c r="ILB109" s="66"/>
      <c r="ILN109" s="66"/>
      <c r="ILO109" s="66"/>
      <c r="ILP109" s="66"/>
      <c r="ILQ109" s="66"/>
      <c r="ILR109" s="66"/>
      <c r="ILS109" s="66"/>
      <c r="ILT109" s="66"/>
      <c r="ILU109" s="66"/>
      <c r="ILV109" s="66"/>
      <c r="ILW109" s="66"/>
      <c r="ILX109" s="66"/>
      <c r="ILY109" s="66"/>
      <c r="ILZ109" s="66"/>
      <c r="IMA109" s="66"/>
      <c r="IMB109" s="66"/>
      <c r="IMC109" s="66"/>
      <c r="IMD109" s="66"/>
      <c r="IME109" s="66"/>
      <c r="IMF109" s="66"/>
      <c r="IMG109" s="66"/>
      <c r="IMH109" s="66"/>
      <c r="IMI109" s="66"/>
      <c r="IMJ109" s="66"/>
      <c r="IMK109" s="66"/>
      <c r="IML109" s="66"/>
      <c r="IMM109" s="66"/>
      <c r="IMO109" s="66"/>
      <c r="IMP109" s="66"/>
      <c r="IMQ109" s="66"/>
      <c r="IMR109" s="66"/>
      <c r="IMS109" s="66"/>
      <c r="IMT109" s="66"/>
      <c r="IMU109" s="66"/>
      <c r="IMV109" s="66"/>
      <c r="IMW109" s="66"/>
      <c r="IMX109" s="66"/>
      <c r="IMY109" s="66"/>
      <c r="IMZ109" s="66"/>
      <c r="INA109" s="66"/>
      <c r="IND109" s="66"/>
      <c r="ING109" s="66"/>
      <c r="INJ109" s="66"/>
      <c r="INM109" s="66"/>
      <c r="INP109" s="66"/>
      <c r="INS109" s="66"/>
      <c r="IOB109" s="66"/>
      <c r="IOE109" s="66"/>
      <c r="IOH109" s="66"/>
      <c r="IOK109" s="66"/>
      <c r="IOT109" s="66"/>
      <c r="IOZ109" s="66"/>
      <c r="IPC109" s="66"/>
      <c r="IPF109" s="66"/>
      <c r="IPI109" s="66"/>
      <c r="IPO109" s="66"/>
      <c r="IPX109" s="66"/>
      <c r="IPZ109" s="66"/>
      <c r="IQA109" s="66"/>
      <c r="IQC109" s="66"/>
      <c r="IQF109" s="66"/>
      <c r="IQI109" s="66"/>
      <c r="IQL109" s="66"/>
      <c r="IQO109" s="66"/>
      <c r="IQR109" s="66"/>
      <c r="IQT109" s="66"/>
      <c r="IQV109" s="66"/>
      <c r="IQY109" s="66"/>
      <c r="IRB109" s="66"/>
      <c r="IRE109" s="66"/>
      <c r="IRH109" s="66"/>
      <c r="IRK109" s="66"/>
      <c r="IRN109" s="66"/>
      <c r="IRQ109" s="66"/>
      <c r="IRS109" s="66"/>
      <c r="IRV109" s="66"/>
      <c r="ISB109" s="66"/>
      <c r="ISH109" s="66"/>
      <c r="ISK109" s="66"/>
      <c r="ISM109" s="66"/>
      <c r="ISO109" s="66"/>
      <c r="ISP109" s="66"/>
      <c r="ISQ109" s="66"/>
      <c r="ISR109" s="66"/>
      <c r="ISS109" s="66"/>
      <c r="IST109" s="66"/>
      <c r="ITL109" s="66"/>
      <c r="ITM109" s="66"/>
      <c r="ITP109" s="66"/>
      <c r="ITS109" s="66"/>
      <c r="ITU109" s="66"/>
      <c r="ITW109" s="66"/>
      <c r="ITZ109" s="66"/>
      <c r="IUC109" s="66"/>
      <c r="IUF109" s="66"/>
      <c r="IUJ109" s="66"/>
      <c r="IUM109" s="66"/>
      <c r="IUP109" s="66"/>
      <c r="IUX109" s="66"/>
      <c r="IVJ109" s="66"/>
      <c r="IVK109" s="66"/>
      <c r="IVL109" s="66"/>
      <c r="IVM109" s="66"/>
      <c r="IVN109" s="66"/>
      <c r="IVO109" s="66"/>
      <c r="IVP109" s="66"/>
      <c r="IVQ109" s="66"/>
      <c r="IVR109" s="66"/>
      <c r="IVS109" s="66"/>
      <c r="IVT109" s="66"/>
      <c r="IVU109" s="66"/>
      <c r="IVV109" s="66"/>
      <c r="IVW109" s="66"/>
      <c r="IVX109" s="66"/>
      <c r="IVY109" s="66"/>
      <c r="IVZ109" s="66"/>
      <c r="IWA109" s="66"/>
      <c r="IWB109" s="66"/>
      <c r="IWC109" s="66"/>
      <c r="IWD109" s="66"/>
      <c r="IWE109" s="66"/>
      <c r="IWF109" s="66"/>
      <c r="IWG109" s="66"/>
      <c r="IWH109" s="66"/>
      <c r="IWI109" s="66"/>
      <c r="IWK109" s="66"/>
      <c r="IWL109" s="66"/>
      <c r="IWM109" s="66"/>
      <c r="IWN109" s="66"/>
      <c r="IWO109" s="66"/>
      <c r="IWP109" s="66"/>
      <c r="IWQ109" s="66"/>
      <c r="IWR109" s="66"/>
      <c r="IWS109" s="66"/>
      <c r="IWT109" s="66"/>
      <c r="IWU109" s="66"/>
      <c r="IWV109" s="66"/>
      <c r="IWW109" s="66"/>
      <c r="IWZ109" s="66"/>
      <c r="IXC109" s="66"/>
      <c r="IXF109" s="66"/>
      <c r="IXI109" s="66"/>
      <c r="IXL109" s="66"/>
      <c r="IXO109" s="66"/>
      <c r="IXX109" s="66"/>
      <c r="IYA109" s="66"/>
      <c r="IYD109" s="66"/>
      <c r="IYG109" s="66"/>
      <c r="IYP109" s="66"/>
      <c r="IYV109" s="66"/>
      <c r="IYY109" s="66"/>
      <c r="IZB109" s="66"/>
      <c r="IZE109" s="66"/>
      <c r="IZK109" s="66"/>
      <c r="IZT109" s="66"/>
      <c r="IZV109" s="66"/>
      <c r="IZW109" s="66"/>
      <c r="IZY109" s="66"/>
      <c r="JAB109" s="66"/>
      <c r="JAE109" s="66"/>
      <c r="JAH109" s="66"/>
      <c r="JAK109" s="66"/>
      <c r="JAN109" s="66"/>
      <c r="JAP109" s="66"/>
      <c r="JAR109" s="66"/>
      <c r="JAU109" s="66"/>
      <c r="JAX109" s="66"/>
      <c r="JBA109" s="66"/>
      <c r="JBD109" s="66"/>
      <c r="JBG109" s="66"/>
      <c r="JBJ109" s="66"/>
      <c r="JBM109" s="66"/>
      <c r="JBO109" s="66"/>
      <c r="JBR109" s="66"/>
      <c r="JBX109" s="66"/>
      <c r="JCD109" s="66"/>
      <c r="JCG109" s="66"/>
      <c r="JCI109" s="66"/>
      <c r="JCK109" s="66"/>
      <c r="JCL109" s="66"/>
      <c r="JCM109" s="66"/>
      <c r="JCN109" s="66"/>
      <c r="JCO109" s="66"/>
      <c r="JCP109" s="66"/>
      <c r="JDH109" s="66"/>
      <c r="JDI109" s="66"/>
      <c r="JDL109" s="66"/>
      <c r="JDO109" s="66"/>
      <c r="JDQ109" s="66"/>
      <c r="JDS109" s="66"/>
      <c r="JDV109" s="66"/>
      <c r="JDY109" s="66"/>
      <c r="JEB109" s="66"/>
      <c r="JEF109" s="66"/>
      <c r="JEI109" s="66"/>
      <c r="JEL109" s="66"/>
      <c r="JET109" s="66"/>
      <c r="JFF109" s="66"/>
      <c r="JFG109" s="66"/>
      <c r="JFH109" s="66"/>
      <c r="JFI109" s="66"/>
      <c r="JFJ109" s="66"/>
      <c r="JFK109" s="66"/>
      <c r="JFL109" s="66"/>
      <c r="JFM109" s="66"/>
      <c r="JFN109" s="66"/>
      <c r="JFO109" s="66"/>
      <c r="JFP109" s="66"/>
      <c r="JFQ109" s="66"/>
      <c r="JFR109" s="66"/>
      <c r="JFS109" s="66"/>
      <c r="JFT109" s="66"/>
      <c r="JFU109" s="66"/>
      <c r="JFV109" s="66"/>
      <c r="JFW109" s="66"/>
      <c r="JFX109" s="66"/>
      <c r="JFY109" s="66"/>
      <c r="JFZ109" s="66"/>
      <c r="JGA109" s="66"/>
      <c r="JGB109" s="66"/>
      <c r="JGC109" s="66"/>
      <c r="JGD109" s="66"/>
      <c r="JGE109" s="66"/>
      <c r="JGG109" s="66"/>
      <c r="JGH109" s="66"/>
      <c r="JGI109" s="66"/>
      <c r="JGJ109" s="66"/>
      <c r="JGK109" s="66"/>
      <c r="JGL109" s="66"/>
      <c r="JGM109" s="66"/>
      <c r="JGN109" s="66"/>
      <c r="JGO109" s="66"/>
      <c r="JGP109" s="66"/>
      <c r="JGQ109" s="66"/>
      <c r="JGR109" s="66"/>
      <c r="JGS109" s="66"/>
      <c r="JGV109" s="66"/>
      <c r="JGY109" s="66"/>
      <c r="JHB109" s="66"/>
      <c r="JHE109" s="66"/>
      <c r="JHH109" s="66"/>
      <c r="JHK109" s="66"/>
      <c r="JHT109" s="66"/>
      <c r="JHW109" s="66"/>
      <c r="JHZ109" s="66"/>
      <c r="JIC109" s="66"/>
      <c r="JIL109" s="66"/>
      <c r="JIR109" s="66"/>
      <c r="JIU109" s="66"/>
      <c r="JIX109" s="66"/>
      <c r="JJA109" s="66"/>
      <c r="JJG109" s="66"/>
      <c r="JJP109" s="66"/>
      <c r="JJR109" s="66"/>
      <c r="JJS109" s="66"/>
      <c r="JJU109" s="66"/>
      <c r="JJX109" s="66"/>
      <c r="JKA109" s="66"/>
      <c r="JKD109" s="66"/>
      <c r="JKG109" s="66"/>
      <c r="JKJ109" s="66"/>
      <c r="JKL109" s="66"/>
      <c r="JKN109" s="66"/>
      <c r="JKQ109" s="66"/>
      <c r="JKT109" s="66"/>
      <c r="JKW109" s="66"/>
      <c r="JKZ109" s="66"/>
      <c r="JLC109" s="66"/>
      <c r="JLF109" s="66"/>
      <c r="JLI109" s="66"/>
      <c r="JLK109" s="66"/>
      <c r="JLN109" s="66"/>
      <c r="JLT109" s="66"/>
      <c r="JLZ109" s="66"/>
      <c r="JMC109" s="66"/>
      <c r="JME109" s="66"/>
      <c r="JMG109" s="66"/>
      <c r="JMH109" s="66"/>
      <c r="JMI109" s="66"/>
      <c r="JMJ109" s="66"/>
      <c r="JMK109" s="66"/>
      <c r="JML109" s="66"/>
      <c r="JND109" s="66"/>
      <c r="JNE109" s="66"/>
      <c r="JNH109" s="66"/>
      <c r="JNK109" s="66"/>
      <c r="JNM109" s="66"/>
      <c r="JNO109" s="66"/>
      <c r="JNR109" s="66"/>
      <c r="JNU109" s="66"/>
      <c r="JNX109" s="66"/>
      <c r="JOB109" s="66"/>
      <c r="JOE109" s="66"/>
      <c r="JOH109" s="66"/>
      <c r="JOP109" s="66"/>
      <c r="JPB109" s="66"/>
      <c r="JPC109" s="66"/>
      <c r="JPD109" s="66"/>
      <c r="JPE109" s="66"/>
      <c r="JPF109" s="66"/>
      <c r="JPG109" s="66"/>
      <c r="JPH109" s="66"/>
      <c r="JPI109" s="66"/>
      <c r="JPJ109" s="66"/>
      <c r="JPK109" s="66"/>
      <c r="JPL109" s="66"/>
      <c r="JPM109" s="66"/>
      <c r="JPN109" s="66"/>
      <c r="JPO109" s="66"/>
      <c r="JPP109" s="66"/>
      <c r="JPQ109" s="66"/>
      <c r="JPR109" s="66"/>
      <c r="JPS109" s="66"/>
      <c r="JPT109" s="66"/>
      <c r="JPU109" s="66"/>
      <c r="JPV109" s="66"/>
      <c r="JPW109" s="66"/>
      <c r="JPX109" s="66"/>
      <c r="JPY109" s="66"/>
      <c r="JPZ109" s="66"/>
      <c r="JQA109" s="66"/>
      <c r="JQC109" s="66"/>
      <c r="JQD109" s="66"/>
      <c r="JQE109" s="66"/>
      <c r="JQF109" s="66"/>
      <c r="JQG109" s="66"/>
      <c r="JQH109" s="66"/>
      <c r="JQI109" s="66"/>
      <c r="JQJ109" s="66"/>
      <c r="JQK109" s="66"/>
      <c r="JQL109" s="66"/>
      <c r="JQM109" s="66"/>
      <c r="JQN109" s="66"/>
      <c r="JQO109" s="66"/>
      <c r="JQR109" s="66"/>
      <c r="JQU109" s="66"/>
      <c r="JQX109" s="66"/>
      <c r="JRA109" s="66"/>
      <c r="JRD109" s="66"/>
      <c r="JRG109" s="66"/>
      <c r="JRP109" s="66"/>
      <c r="JRS109" s="66"/>
      <c r="JRV109" s="66"/>
      <c r="JRY109" s="66"/>
      <c r="JSH109" s="66"/>
      <c r="JSN109" s="66"/>
      <c r="JSQ109" s="66"/>
      <c r="JST109" s="66"/>
      <c r="JSW109" s="66"/>
      <c r="JTC109" s="66"/>
      <c r="JTL109" s="66"/>
      <c r="JTN109" s="66"/>
      <c r="JTO109" s="66"/>
      <c r="JTQ109" s="66"/>
      <c r="JTT109" s="66"/>
      <c r="JTW109" s="66"/>
      <c r="JTZ109" s="66"/>
      <c r="JUC109" s="66"/>
      <c r="JUF109" s="66"/>
      <c r="JUH109" s="66"/>
      <c r="JUJ109" s="66"/>
      <c r="JUM109" s="66"/>
      <c r="JUP109" s="66"/>
      <c r="JUS109" s="66"/>
      <c r="JUV109" s="66"/>
      <c r="JUY109" s="66"/>
      <c r="JVB109" s="66"/>
      <c r="JVE109" s="66"/>
      <c r="JVG109" s="66"/>
      <c r="JVJ109" s="66"/>
      <c r="JVP109" s="66"/>
      <c r="JVV109" s="66"/>
      <c r="JVY109" s="66"/>
      <c r="JWA109" s="66"/>
      <c r="JWC109" s="66"/>
      <c r="JWD109" s="66"/>
      <c r="JWE109" s="66"/>
      <c r="JWF109" s="66"/>
      <c r="JWG109" s="66"/>
      <c r="JWH109" s="66"/>
      <c r="JWZ109" s="66"/>
      <c r="JXA109" s="66"/>
      <c r="JXD109" s="66"/>
      <c r="JXG109" s="66"/>
      <c r="JXI109" s="66"/>
      <c r="JXK109" s="66"/>
      <c r="JXN109" s="66"/>
      <c r="JXQ109" s="66"/>
      <c r="JXT109" s="66"/>
      <c r="JXX109" s="66"/>
      <c r="JYA109" s="66"/>
      <c r="JYD109" s="66"/>
      <c r="JYL109" s="66"/>
      <c r="JYX109" s="66"/>
      <c r="JYY109" s="66"/>
      <c r="JYZ109" s="66"/>
      <c r="JZA109" s="66"/>
      <c r="JZB109" s="66"/>
      <c r="JZC109" s="66"/>
      <c r="JZD109" s="66"/>
      <c r="JZE109" s="66"/>
      <c r="JZF109" s="66"/>
      <c r="JZG109" s="66"/>
      <c r="JZH109" s="66"/>
      <c r="JZI109" s="66"/>
      <c r="JZJ109" s="66"/>
      <c r="JZK109" s="66"/>
      <c r="JZL109" s="66"/>
      <c r="JZM109" s="66"/>
      <c r="JZN109" s="66"/>
      <c r="JZO109" s="66"/>
      <c r="JZP109" s="66"/>
      <c r="JZQ109" s="66"/>
      <c r="JZR109" s="66"/>
      <c r="JZS109" s="66"/>
      <c r="JZT109" s="66"/>
      <c r="JZU109" s="66"/>
      <c r="JZV109" s="66"/>
      <c r="JZW109" s="66"/>
      <c r="JZY109" s="66"/>
      <c r="JZZ109" s="66"/>
      <c r="KAA109" s="66"/>
      <c r="KAB109" s="66"/>
      <c r="KAC109" s="66"/>
      <c r="KAD109" s="66"/>
      <c r="KAE109" s="66"/>
      <c r="KAF109" s="66"/>
      <c r="KAG109" s="66"/>
      <c r="KAH109" s="66"/>
      <c r="KAI109" s="66"/>
      <c r="KAJ109" s="66"/>
      <c r="KAK109" s="66"/>
      <c r="KAN109" s="66"/>
      <c r="KAQ109" s="66"/>
      <c r="KAT109" s="66"/>
      <c r="KAW109" s="66"/>
      <c r="KAZ109" s="66"/>
      <c r="KBC109" s="66"/>
      <c r="KBL109" s="66"/>
      <c r="KBO109" s="66"/>
      <c r="KBR109" s="66"/>
      <c r="KBU109" s="66"/>
      <c r="KCD109" s="66"/>
      <c r="KCJ109" s="66"/>
      <c r="KCM109" s="66"/>
      <c r="KCP109" s="66"/>
      <c r="KCS109" s="66"/>
      <c r="KCY109" s="66"/>
      <c r="KDH109" s="66"/>
      <c r="KDJ109" s="66"/>
      <c r="KDK109" s="66"/>
      <c r="KDM109" s="66"/>
      <c r="KDP109" s="66"/>
      <c r="KDS109" s="66"/>
      <c r="KDV109" s="66"/>
      <c r="KDY109" s="66"/>
      <c r="KEB109" s="66"/>
      <c r="KED109" s="66"/>
      <c r="KEF109" s="66"/>
      <c r="KEI109" s="66"/>
      <c r="KEL109" s="66"/>
      <c r="KEO109" s="66"/>
      <c r="KER109" s="66"/>
      <c r="KEU109" s="66"/>
      <c r="KEX109" s="66"/>
      <c r="KFA109" s="66"/>
      <c r="KFC109" s="66"/>
      <c r="KFF109" s="66"/>
      <c r="KFL109" s="66"/>
      <c r="KFR109" s="66"/>
      <c r="KFU109" s="66"/>
      <c r="KFW109" s="66"/>
      <c r="KFY109" s="66"/>
      <c r="KFZ109" s="66"/>
      <c r="KGA109" s="66"/>
      <c r="KGB109" s="66"/>
      <c r="KGC109" s="66"/>
      <c r="KGD109" s="66"/>
      <c r="KGV109" s="66"/>
      <c r="KGW109" s="66"/>
      <c r="KGZ109" s="66"/>
      <c r="KHC109" s="66"/>
      <c r="KHE109" s="66"/>
      <c r="KHG109" s="66"/>
      <c r="KHJ109" s="66"/>
      <c r="KHM109" s="66"/>
      <c r="KHP109" s="66"/>
      <c r="KHT109" s="66"/>
      <c r="KHW109" s="66"/>
      <c r="KHZ109" s="66"/>
      <c r="KIH109" s="66"/>
      <c r="KIT109" s="66"/>
      <c r="KIU109" s="66"/>
      <c r="KIV109" s="66"/>
      <c r="KIW109" s="66"/>
      <c r="KIX109" s="66"/>
      <c r="KIY109" s="66"/>
      <c r="KIZ109" s="66"/>
      <c r="KJA109" s="66"/>
      <c r="KJB109" s="66"/>
      <c r="KJC109" s="66"/>
      <c r="KJD109" s="66"/>
      <c r="KJE109" s="66"/>
      <c r="KJF109" s="66"/>
      <c r="KJG109" s="66"/>
      <c r="KJH109" s="66"/>
      <c r="KJI109" s="66"/>
      <c r="KJJ109" s="66"/>
      <c r="KJK109" s="66"/>
      <c r="KJL109" s="66"/>
      <c r="KJM109" s="66"/>
      <c r="KJN109" s="66"/>
      <c r="KJO109" s="66"/>
      <c r="KJP109" s="66"/>
      <c r="KJQ109" s="66"/>
      <c r="KJR109" s="66"/>
      <c r="KJS109" s="66"/>
      <c r="KJU109" s="66"/>
      <c r="KJV109" s="66"/>
      <c r="KJW109" s="66"/>
      <c r="KJX109" s="66"/>
      <c r="KJY109" s="66"/>
      <c r="KJZ109" s="66"/>
      <c r="KKA109" s="66"/>
      <c r="KKB109" s="66"/>
      <c r="KKC109" s="66"/>
      <c r="KKD109" s="66"/>
      <c r="KKE109" s="66"/>
      <c r="KKF109" s="66"/>
      <c r="KKG109" s="66"/>
      <c r="KKJ109" s="66"/>
      <c r="KKM109" s="66"/>
      <c r="KKP109" s="66"/>
      <c r="KKS109" s="66"/>
      <c r="KKV109" s="66"/>
      <c r="KKY109" s="66"/>
      <c r="KLH109" s="66"/>
      <c r="KLK109" s="66"/>
      <c r="KLN109" s="66"/>
      <c r="KLQ109" s="66"/>
      <c r="KLZ109" s="66"/>
      <c r="KMF109" s="66"/>
      <c r="KMI109" s="66"/>
      <c r="KML109" s="66"/>
      <c r="KMO109" s="66"/>
      <c r="KMU109" s="66"/>
      <c r="KND109" s="66"/>
      <c r="KNF109" s="66"/>
      <c r="KNG109" s="66"/>
      <c r="KNI109" s="66"/>
      <c r="KNL109" s="66"/>
      <c r="KNO109" s="66"/>
      <c r="KNR109" s="66"/>
      <c r="KNU109" s="66"/>
      <c r="KNX109" s="66"/>
      <c r="KNZ109" s="66"/>
      <c r="KOB109" s="66"/>
      <c r="KOE109" s="66"/>
      <c r="KOH109" s="66"/>
      <c r="KOK109" s="66"/>
      <c r="KON109" s="66"/>
      <c r="KOQ109" s="66"/>
      <c r="KOT109" s="66"/>
      <c r="KOW109" s="66"/>
      <c r="KOY109" s="66"/>
      <c r="KPB109" s="66"/>
      <c r="KPH109" s="66"/>
      <c r="KPN109" s="66"/>
      <c r="KPQ109" s="66"/>
      <c r="KPS109" s="66"/>
      <c r="KPU109" s="66"/>
      <c r="KPV109" s="66"/>
      <c r="KPW109" s="66"/>
      <c r="KPX109" s="66"/>
      <c r="KPY109" s="66"/>
      <c r="KPZ109" s="66"/>
      <c r="KQR109" s="66"/>
      <c r="KQS109" s="66"/>
      <c r="KQV109" s="66"/>
      <c r="KQY109" s="66"/>
      <c r="KRA109" s="66"/>
      <c r="KRC109" s="66"/>
      <c r="KRF109" s="66"/>
      <c r="KRI109" s="66"/>
      <c r="KRL109" s="66"/>
      <c r="KRP109" s="66"/>
      <c r="KRS109" s="66"/>
      <c r="KRV109" s="66"/>
      <c r="KSD109" s="66"/>
      <c r="KSP109" s="66"/>
      <c r="KSQ109" s="66"/>
      <c r="KSR109" s="66"/>
      <c r="KSS109" s="66"/>
      <c r="KST109" s="66"/>
      <c r="KSU109" s="66"/>
      <c r="KSV109" s="66"/>
      <c r="KSW109" s="66"/>
      <c r="KSX109" s="66"/>
      <c r="KSY109" s="66"/>
      <c r="KSZ109" s="66"/>
      <c r="KTA109" s="66"/>
      <c r="KTB109" s="66"/>
      <c r="KTC109" s="66"/>
      <c r="KTD109" s="66"/>
      <c r="KTE109" s="66"/>
      <c r="KTF109" s="66"/>
      <c r="KTG109" s="66"/>
      <c r="KTH109" s="66"/>
      <c r="KTI109" s="66"/>
      <c r="KTJ109" s="66"/>
      <c r="KTK109" s="66"/>
      <c r="KTL109" s="66"/>
      <c r="KTM109" s="66"/>
      <c r="KTN109" s="66"/>
      <c r="KTO109" s="66"/>
      <c r="KTQ109" s="66"/>
      <c r="KTR109" s="66"/>
      <c r="KTS109" s="66"/>
      <c r="KTT109" s="66"/>
      <c r="KTU109" s="66"/>
      <c r="KTV109" s="66"/>
      <c r="KTW109" s="66"/>
      <c r="KTX109" s="66"/>
      <c r="KTY109" s="66"/>
      <c r="KTZ109" s="66"/>
      <c r="KUA109" s="66"/>
      <c r="KUB109" s="66"/>
      <c r="KUC109" s="66"/>
      <c r="KUF109" s="66"/>
      <c r="KUI109" s="66"/>
      <c r="KUL109" s="66"/>
      <c r="KUO109" s="66"/>
      <c r="KUR109" s="66"/>
      <c r="KUU109" s="66"/>
      <c r="KVD109" s="66"/>
      <c r="KVG109" s="66"/>
      <c r="KVJ109" s="66"/>
      <c r="KVM109" s="66"/>
      <c r="KVV109" s="66"/>
      <c r="KWB109" s="66"/>
      <c r="KWE109" s="66"/>
      <c r="KWH109" s="66"/>
      <c r="KWK109" s="66"/>
      <c r="KWQ109" s="66"/>
      <c r="KWZ109" s="66"/>
      <c r="KXB109" s="66"/>
      <c r="KXC109" s="66"/>
      <c r="KXE109" s="66"/>
      <c r="KXH109" s="66"/>
      <c r="KXK109" s="66"/>
      <c r="KXN109" s="66"/>
      <c r="KXQ109" s="66"/>
      <c r="KXT109" s="66"/>
      <c r="KXV109" s="66"/>
      <c r="KXX109" s="66"/>
      <c r="KYA109" s="66"/>
      <c r="KYD109" s="66"/>
      <c r="KYG109" s="66"/>
      <c r="KYJ109" s="66"/>
      <c r="KYM109" s="66"/>
      <c r="KYP109" s="66"/>
      <c r="KYS109" s="66"/>
      <c r="KYU109" s="66"/>
      <c r="KYX109" s="66"/>
      <c r="KZD109" s="66"/>
      <c r="KZJ109" s="66"/>
      <c r="KZM109" s="66"/>
      <c r="KZO109" s="66"/>
      <c r="KZQ109" s="66"/>
      <c r="KZR109" s="66"/>
      <c r="KZS109" s="66"/>
      <c r="KZT109" s="66"/>
      <c r="KZU109" s="66"/>
      <c r="KZV109" s="66"/>
      <c r="LAN109" s="66"/>
      <c r="LAO109" s="66"/>
      <c r="LAR109" s="66"/>
      <c r="LAU109" s="66"/>
      <c r="LAW109" s="66"/>
      <c r="LAY109" s="66"/>
      <c r="LBB109" s="66"/>
      <c r="LBE109" s="66"/>
      <c r="LBH109" s="66"/>
      <c r="LBL109" s="66"/>
      <c r="LBO109" s="66"/>
      <c r="LBR109" s="66"/>
      <c r="LBZ109" s="66"/>
      <c r="LCL109" s="66"/>
      <c r="LCM109" s="66"/>
      <c r="LCN109" s="66"/>
      <c r="LCO109" s="66"/>
      <c r="LCP109" s="66"/>
      <c r="LCQ109" s="66"/>
      <c r="LCR109" s="66"/>
      <c r="LCS109" s="66"/>
      <c r="LCT109" s="66"/>
      <c r="LCU109" s="66"/>
      <c r="LCV109" s="66"/>
      <c r="LCW109" s="66"/>
      <c r="LCX109" s="66"/>
      <c r="LCY109" s="66"/>
      <c r="LCZ109" s="66"/>
      <c r="LDA109" s="66"/>
      <c r="LDB109" s="66"/>
      <c r="LDC109" s="66"/>
      <c r="LDD109" s="66"/>
      <c r="LDE109" s="66"/>
      <c r="LDF109" s="66"/>
      <c r="LDG109" s="66"/>
      <c r="LDH109" s="66"/>
      <c r="LDI109" s="66"/>
      <c r="LDJ109" s="66"/>
      <c r="LDK109" s="66"/>
      <c r="LDM109" s="66"/>
      <c r="LDN109" s="66"/>
      <c r="LDO109" s="66"/>
      <c r="LDP109" s="66"/>
      <c r="LDQ109" s="66"/>
      <c r="LDR109" s="66"/>
      <c r="LDS109" s="66"/>
      <c r="LDT109" s="66"/>
      <c r="LDU109" s="66"/>
      <c r="LDV109" s="66"/>
      <c r="LDW109" s="66"/>
      <c r="LDX109" s="66"/>
      <c r="LDY109" s="66"/>
      <c r="LEB109" s="66"/>
      <c r="LEE109" s="66"/>
      <c r="LEH109" s="66"/>
      <c r="LEK109" s="66"/>
      <c r="LEN109" s="66"/>
      <c r="LEQ109" s="66"/>
      <c r="LEZ109" s="66"/>
      <c r="LFC109" s="66"/>
      <c r="LFF109" s="66"/>
      <c r="LFI109" s="66"/>
      <c r="LFR109" s="66"/>
      <c r="LFX109" s="66"/>
      <c r="LGA109" s="66"/>
      <c r="LGD109" s="66"/>
      <c r="LGG109" s="66"/>
      <c r="LGM109" s="66"/>
      <c r="LGV109" s="66"/>
      <c r="LGX109" s="66"/>
      <c r="LGY109" s="66"/>
      <c r="LHA109" s="66"/>
      <c r="LHD109" s="66"/>
      <c r="LHG109" s="66"/>
      <c r="LHJ109" s="66"/>
      <c r="LHM109" s="66"/>
      <c r="LHP109" s="66"/>
      <c r="LHR109" s="66"/>
      <c r="LHT109" s="66"/>
      <c r="LHW109" s="66"/>
      <c r="LHZ109" s="66"/>
      <c r="LIC109" s="66"/>
      <c r="LIF109" s="66"/>
      <c r="LII109" s="66"/>
      <c r="LIL109" s="66"/>
      <c r="LIO109" s="66"/>
      <c r="LIQ109" s="66"/>
      <c r="LIT109" s="66"/>
      <c r="LIZ109" s="66"/>
      <c r="LJF109" s="66"/>
      <c r="LJI109" s="66"/>
      <c r="LJK109" s="66"/>
      <c r="LJM109" s="66"/>
      <c r="LJN109" s="66"/>
      <c r="LJO109" s="66"/>
      <c r="LJP109" s="66"/>
      <c r="LJQ109" s="66"/>
      <c r="LJR109" s="66"/>
      <c r="LKJ109" s="66"/>
      <c r="LKK109" s="66"/>
      <c r="LKN109" s="66"/>
      <c r="LKQ109" s="66"/>
      <c r="LKS109" s="66"/>
      <c r="LKU109" s="66"/>
      <c r="LKX109" s="66"/>
      <c r="LLA109" s="66"/>
      <c r="LLD109" s="66"/>
      <c r="LLH109" s="66"/>
      <c r="LLK109" s="66"/>
      <c r="LLN109" s="66"/>
      <c r="LLV109" s="66"/>
      <c r="LMH109" s="66"/>
      <c r="LMI109" s="66"/>
      <c r="LMJ109" s="66"/>
      <c r="LMK109" s="66"/>
      <c r="LML109" s="66"/>
      <c r="LMM109" s="66"/>
      <c r="LMN109" s="66"/>
      <c r="LMO109" s="66"/>
      <c r="LMP109" s="66"/>
      <c r="LMQ109" s="66"/>
      <c r="LMR109" s="66"/>
      <c r="LMS109" s="66"/>
      <c r="LMT109" s="66"/>
      <c r="LMU109" s="66"/>
      <c r="LMV109" s="66"/>
      <c r="LMW109" s="66"/>
      <c r="LMX109" s="66"/>
      <c r="LMY109" s="66"/>
      <c r="LMZ109" s="66"/>
      <c r="LNA109" s="66"/>
      <c r="LNB109" s="66"/>
      <c r="LNC109" s="66"/>
      <c r="LND109" s="66"/>
      <c r="LNE109" s="66"/>
      <c r="LNF109" s="66"/>
      <c r="LNG109" s="66"/>
      <c r="LNI109" s="66"/>
      <c r="LNJ109" s="66"/>
      <c r="LNK109" s="66"/>
      <c r="LNL109" s="66"/>
      <c r="LNM109" s="66"/>
      <c r="LNN109" s="66"/>
      <c r="LNO109" s="66"/>
      <c r="LNP109" s="66"/>
      <c r="LNQ109" s="66"/>
      <c r="LNR109" s="66"/>
      <c r="LNS109" s="66"/>
      <c r="LNT109" s="66"/>
      <c r="LNU109" s="66"/>
      <c r="LNX109" s="66"/>
      <c r="LOA109" s="66"/>
      <c r="LOD109" s="66"/>
      <c r="LOG109" s="66"/>
      <c r="LOJ109" s="66"/>
      <c r="LOM109" s="66"/>
      <c r="LOV109" s="66"/>
      <c r="LOY109" s="66"/>
      <c r="LPB109" s="66"/>
      <c r="LPE109" s="66"/>
      <c r="LPN109" s="66"/>
      <c r="LPT109" s="66"/>
      <c r="LPW109" s="66"/>
      <c r="LPZ109" s="66"/>
      <c r="LQC109" s="66"/>
      <c r="LQI109" s="66"/>
      <c r="LQR109" s="66"/>
      <c r="LQT109" s="66"/>
      <c r="LQU109" s="66"/>
      <c r="LQW109" s="66"/>
      <c r="LQZ109" s="66"/>
      <c r="LRC109" s="66"/>
      <c r="LRF109" s="66"/>
      <c r="LRI109" s="66"/>
      <c r="LRL109" s="66"/>
      <c r="LRN109" s="66"/>
      <c r="LRP109" s="66"/>
      <c r="LRS109" s="66"/>
      <c r="LRV109" s="66"/>
      <c r="LRY109" s="66"/>
      <c r="LSB109" s="66"/>
      <c r="LSE109" s="66"/>
      <c r="LSH109" s="66"/>
      <c r="LSK109" s="66"/>
      <c r="LSM109" s="66"/>
      <c r="LSP109" s="66"/>
      <c r="LSV109" s="66"/>
      <c r="LTB109" s="66"/>
      <c r="LTE109" s="66"/>
      <c r="LTG109" s="66"/>
      <c r="LTI109" s="66"/>
      <c r="LTJ109" s="66"/>
      <c r="LTK109" s="66"/>
      <c r="LTL109" s="66"/>
      <c r="LTM109" s="66"/>
      <c r="LTN109" s="66"/>
      <c r="LUF109" s="66"/>
      <c r="LUG109" s="66"/>
      <c r="LUJ109" s="66"/>
      <c r="LUM109" s="66"/>
      <c r="LUO109" s="66"/>
      <c r="LUQ109" s="66"/>
      <c r="LUT109" s="66"/>
      <c r="LUW109" s="66"/>
      <c r="LUZ109" s="66"/>
      <c r="LVD109" s="66"/>
      <c r="LVG109" s="66"/>
      <c r="LVJ109" s="66"/>
      <c r="LVR109" s="66"/>
      <c r="LWD109" s="66"/>
      <c r="LWE109" s="66"/>
      <c r="LWF109" s="66"/>
      <c r="LWG109" s="66"/>
      <c r="LWH109" s="66"/>
      <c r="LWI109" s="66"/>
      <c r="LWJ109" s="66"/>
      <c r="LWK109" s="66"/>
      <c r="LWL109" s="66"/>
      <c r="LWM109" s="66"/>
      <c r="LWN109" s="66"/>
      <c r="LWO109" s="66"/>
      <c r="LWP109" s="66"/>
      <c r="LWQ109" s="66"/>
      <c r="LWR109" s="66"/>
      <c r="LWS109" s="66"/>
      <c r="LWT109" s="66"/>
      <c r="LWU109" s="66"/>
      <c r="LWV109" s="66"/>
      <c r="LWW109" s="66"/>
      <c r="LWX109" s="66"/>
      <c r="LWY109" s="66"/>
      <c r="LWZ109" s="66"/>
      <c r="LXA109" s="66"/>
      <c r="LXB109" s="66"/>
      <c r="LXC109" s="66"/>
      <c r="LXE109" s="66"/>
      <c r="LXF109" s="66"/>
      <c r="LXG109" s="66"/>
      <c r="LXH109" s="66"/>
      <c r="LXI109" s="66"/>
      <c r="LXJ109" s="66"/>
      <c r="LXK109" s="66"/>
      <c r="LXL109" s="66"/>
      <c r="LXM109" s="66"/>
      <c r="LXN109" s="66"/>
      <c r="LXO109" s="66"/>
      <c r="LXP109" s="66"/>
      <c r="LXQ109" s="66"/>
      <c r="LXT109" s="66"/>
      <c r="LXW109" s="66"/>
      <c r="LXZ109" s="66"/>
      <c r="LYC109" s="66"/>
      <c r="LYF109" s="66"/>
      <c r="LYI109" s="66"/>
      <c r="LYR109" s="66"/>
      <c r="LYU109" s="66"/>
      <c r="LYX109" s="66"/>
      <c r="LZA109" s="66"/>
      <c r="LZJ109" s="66"/>
      <c r="LZP109" s="66"/>
      <c r="LZS109" s="66"/>
      <c r="LZV109" s="66"/>
      <c r="LZY109" s="66"/>
      <c r="MAE109" s="66"/>
      <c r="MAN109" s="66"/>
      <c r="MAP109" s="66"/>
      <c r="MAQ109" s="66"/>
      <c r="MAS109" s="66"/>
      <c r="MAV109" s="66"/>
      <c r="MAY109" s="66"/>
      <c r="MBB109" s="66"/>
      <c r="MBE109" s="66"/>
      <c r="MBH109" s="66"/>
      <c r="MBJ109" s="66"/>
      <c r="MBL109" s="66"/>
      <c r="MBO109" s="66"/>
      <c r="MBR109" s="66"/>
      <c r="MBU109" s="66"/>
      <c r="MBX109" s="66"/>
      <c r="MCA109" s="66"/>
      <c r="MCD109" s="66"/>
      <c r="MCG109" s="66"/>
      <c r="MCI109" s="66"/>
      <c r="MCL109" s="66"/>
      <c r="MCR109" s="66"/>
      <c r="MCX109" s="66"/>
      <c r="MDA109" s="66"/>
      <c r="MDC109" s="66"/>
      <c r="MDE109" s="66"/>
      <c r="MDF109" s="66"/>
      <c r="MDG109" s="66"/>
      <c r="MDH109" s="66"/>
      <c r="MDI109" s="66"/>
      <c r="MDJ109" s="66"/>
      <c r="MEB109" s="66"/>
      <c r="MEC109" s="66"/>
      <c r="MEF109" s="66"/>
      <c r="MEI109" s="66"/>
      <c r="MEK109" s="66"/>
      <c r="MEM109" s="66"/>
      <c r="MEP109" s="66"/>
      <c r="MES109" s="66"/>
      <c r="MEV109" s="66"/>
      <c r="MEZ109" s="66"/>
      <c r="MFC109" s="66"/>
      <c r="MFF109" s="66"/>
      <c r="MFN109" s="66"/>
      <c r="MFZ109" s="66"/>
      <c r="MGA109" s="66"/>
      <c r="MGB109" s="66"/>
      <c r="MGC109" s="66"/>
      <c r="MGD109" s="66"/>
      <c r="MGE109" s="66"/>
      <c r="MGF109" s="66"/>
      <c r="MGG109" s="66"/>
      <c r="MGH109" s="66"/>
      <c r="MGI109" s="66"/>
      <c r="MGJ109" s="66"/>
      <c r="MGK109" s="66"/>
      <c r="MGL109" s="66"/>
      <c r="MGM109" s="66"/>
      <c r="MGN109" s="66"/>
      <c r="MGO109" s="66"/>
      <c r="MGP109" s="66"/>
      <c r="MGQ109" s="66"/>
      <c r="MGR109" s="66"/>
      <c r="MGS109" s="66"/>
      <c r="MGT109" s="66"/>
      <c r="MGU109" s="66"/>
      <c r="MGV109" s="66"/>
      <c r="MGW109" s="66"/>
      <c r="MGX109" s="66"/>
      <c r="MGY109" s="66"/>
      <c r="MHA109" s="66"/>
      <c r="MHB109" s="66"/>
      <c r="MHC109" s="66"/>
      <c r="MHD109" s="66"/>
      <c r="MHE109" s="66"/>
      <c r="MHF109" s="66"/>
      <c r="MHG109" s="66"/>
      <c r="MHH109" s="66"/>
      <c r="MHI109" s="66"/>
      <c r="MHJ109" s="66"/>
      <c r="MHK109" s="66"/>
      <c r="MHL109" s="66"/>
      <c r="MHM109" s="66"/>
      <c r="MHP109" s="66"/>
      <c r="MHS109" s="66"/>
      <c r="MHV109" s="66"/>
      <c r="MHY109" s="66"/>
      <c r="MIB109" s="66"/>
      <c r="MIE109" s="66"/>
      <c r="MIN109" s="66"/>
      <c r="MIQ109" s="66"/>
      <c r="MIT109" s="66"/>
      <c r="MIW109" s="66"/>
      <c r="MJF109" s="66"/>
      <c r="MJL109" s="66"/>
      <c r="MJO109" s="66"/>
      <c r="MJR109" s="66"/>
      <c r="MJU109" s="66"/>
      <c r="MKA109" s="66"/>
      <c r="MKJ109" s="66"/>
      <c r="MKL109" s="66"/>
      <c r="MKM109" s="66"/>
      <c r="MKO109" s="66"/>
      <c r="MKR109" s="66"/>
      <c r="MKU109" s="66"/>
      <c r="MKX109" s="66"/>
      <c r="MLA109" s="66"/>
      <c r="MLD109" s="66"/>
      <c r="MLF109" s="66"/>
      <c r="MLH109" s="66"/>
      <c r="MLK109" s="66"/>
      <c r="MLN109" s="66"/>
      <c r="MLQ109" s="66"/>
      <c r="MLT109" s="66"/>
      <c r="MLW109" s="66"/>
      <c r="MLZ109" s="66"/>
      <c r="MMC109" s="66"/>
      <c r="MME109" s="66"/>
      <c r="MMH109" s="66"/>
      <c r="MMN109" s="66"/>
      <c r="MMT109" s="66"/>
      <c r="MMW109" s="66"/>
      <c r="MMY109" s="66"/>
      <c r="MNA109" s="66"/>
      <c r="MNB109" s="66"/>
      <c r="MNC109" s="66"/>
      <c r="MND109" s="66"/>
      <c r="MNE109" s="66"/>
      <c r="MNF109" s="66"/>
      <c r="MNX109" s="66"/>
      <c r="MNY109" s="66"/>
      <c r="MOB109" s="66"/>
      <c r="MOE109" s="66"/>
      <c r="MOG109" s="66"/>
      <c r="MOI109" s="66"/>
      <c r="MOL109" s="66"/>
      <c r="MOO109" s="66"/>
      <c r="MOR109" s="66"/>
      <c r="MOV109" s="66"/>
      <c r="MOY109" s="66"/>
      <c r="MPB109" s="66"/>
      <c r="MPJ109" s="66"/>
      <c r="MPV109" s="66"/>
      <c r="MPW109" s="66"/>
      <c r="MPX109" s="66"/>
      <c r="MPY109" s="66"/>
      <c r="MPZ109" s="66"/>
      <c r="MQA109" s="66"/>
      <c r="MQB109" s="66"/>
      <c r="MQC109" s="66"/>
      <c r="MQD109" s="66"/>
      <c r="MQE109" s="66"/>
      <c r="MQF109" s="66"/>
      <c r="MQG109" s="66"/>
      <c r="MQH109" s="66"/>
      <c r="MQI109" s="66"/>
      <c r="MQJ109" s="66"/>
      <c r="MQK109" s="66"/>
      <c r="MQL109" s="66"/>
      <c r="MQM109" s="66"/>
      <c r="MQN109" s="66"/>
      <c r="MQO109" s="66"/>
      <c r="MQP109" s="66"/>
      <c r="MQQ109" s="66"/>
      <c r="MQR109" s="66"/>
      <c r="MQS109" s="66"/>
      <c r="MQT109" s="66"/>
      <c r="MQU109" s="66"/>
      <c r="MQW109" s="66"/>
      <c r="MQX109" s="66"/>
      <c r="MQY109" s="66"/>
      <c r="MQZ109" s="66"/>
      <c r="MRA109" s="66"/>
      <c r="MRB109" s="66"/>
      <c r="MRC109" s="66"/>
      <c r="MRD109" s="66"/>
      <c r="MRE109" s="66"/>
      <c r="MRF109" s="66"/>
      <c r="MRG109" s="66"/>
      <c r="MRH109" s="66"/>
      <c r="MRI109" s="66"/>
      <c r="MRL109" s="66"/>
      <c r="MRO109" s="66"/>
      <c r="MRR109" s="66"/>
      <c r="MRU109" s="66"/>
      <c r="MRX109" s="66"/>
      <c r="MSA109" s="66"/>
      <c r="MSJ109" s="66"/>
      <c r="MSM109" s="66"/>
      <c r="MSP109" s="66"/>
      <c r="MSS109" s="66"/>
      <c r="MTB109" s="66"/>
      <c r="MTH109" s="66"/>
      <c r="MTK109" s="66"/>
      <c r="MTN109" s="66"/>
      <c r="MTQ109" s="66"/>
      <c r="MTW109" s="66"/>
      <c r="MUF109" s="66"/>
      <c r="MUH109" s="66"/>
      <c r="MUI109" s="66"/>
      <c r="MUK109" s="66"/>
      <c r="MUN109" s="66"/>
      <c r="MUQ109" s="66"/>
      <c r="MUT109" s="66"/>
      <c r="MUW109" s="66"/>
      <c r="MUZ109" s="66"/>
      <c r="MVB109" s="66"/>
      <c r="MVD109" s="66"/>
      <c r="MVG109" s="66"/>
      <c r="MVJ109" s="66"/>
      <c r="MVM109" s="66"/>
      <c r="MVP109" s="66"/>
      <c r="MVS109" s="66"/>
      <c r="MVV109" s="66"/>
      <c r="MVY109" s="66"/>
      <c r="MWA109" s="66"/>
      <c r="MWD109" s="66"/>
      <c r="MWJ109" s="66"/>
      <c r="MWP109" s="66"/>
      <c r="MWS109" s="66"/>
      <c r="MWU109" s="66"/>
      <c r="MWW109" s="66"/>
      <c r="MWX109" s="66"/>
      <c r="MWY109" s="66"/>
      <c r="MWZ109" s="66"/>
      <c r="MXA109" s="66"/>
      <c r="MXB109" s="66"/>
      <c r="MXT109" s="66"/>
      <c r="MXU109" s="66"/>
      <c r="MXX109" s="66"/>
      <c r="MYA109" s="66"/>
      <c r="MYC109" s="66"/>
      <c r="MYE109" s="66"/>
      <c r="MYH109" s="66"/>
      <c r="MYK109" s="66"/>
      <c r="MYN109" s="66"/>
      <c r="MYR109" s="66"/>
      <c r="MYU109" s="66"/>
      <c r="MYX109" s="66"/>
      <c r="MZF109" s="66"/>
      <c r="MZR109" s="66"/>
      <c r="MZS109" s="66"/>
      <c r="MZT109" s="66"/>
      <c r="MZU109" s="66"/>
      <c r="MZV109" s="66"/>
      <c r="MZW109" s="66"/>
      <c r="MZX109" s="66"/>
      <c r="MZY109" s="66"/>
      <c r="MZZ109" s="66"/>
      <c r="NAA109" s="66"/>
      <c r="NAB109" s="66"/>
      <c r="NAC109" s="66"/>
      <c r="NAD109" s="66"/>
      <c r="NAE109" s="66"/>
      <c r="NAF109" s="66"/>
      <c r="NAG109" s="66"/>
      <c r="NAH109" s="66"/>
      <c r="NAI109" s="66"/>
      <c r="NAJ109" s="66"/>
      <c r="NAK109" s="66"/>
      <c r="NAL109" s="66"/>
      <c r="NAM109" s="66"/>
      <c r="NAN109" s="66"/>
      <c r="NAO109" s="66"/>
      <c r="NAP109" s="66"/>
      <c r="NAQ109" s="66"/>
      <c r="NAS109" s="66"/>
      <c r="NAT109" s="66"/>
      <c r="NAU109" s="66"/>
      <c r="NAV109" s="66"/>
      <c r="NAW109" s="66"/>
      <c r="NAX109" s="66"/>
      <c r="NAY109" s="66"/>
      <c r="NAZ109" s="66"/>
      <c r="NBA109" s="66"/>
      <c r="NBB109" s="66"/>
      <c r="NBC109" s="66"/>
      <c r="NBD109" s="66"/>
      <c r="NBE109" s="66"/>
      <c r="NBH109" s="66"/>
      <c r="NBK109" s="66"/>
      <c r="NBN109" s="66"/>
      <c r="NBQ109" s="66"/>
      <c r="NBT109" s="66"/>
      <c r="NBW109" s="66"/>
      <c r="NCF109" s="66"/>
      <c r="NCI109" s="66"/>
      <c r="NCL109" s="66"/>
      <c r="NCO109" s="66"/>
      <c r="NCX109" s="66"/>
      <c r="NDD109" s="66"/>
      <c r="NDG109" s="66"/>
      <c r="NDJ109" s="66"/>
      <c r="NDM109" s="66"/>
      <c r="NDS109" s="66"/>
      <c r="NEB109" s="66"/>
      <c r="NED109" s="66"/>
      <c r="NEE109" s="66"/>
      <c r="NEG109" s="66"/>
      <c r="NEJ109" s="66"/>
      <c r="NEM109" s="66"/>
      <c r="NEP109" s="66"/>
      <c r="NES109" s="66"/>
      <c r="NEV109" s="66"/>
      <c r="NEX109" s="66"/>
      <c r="NEZ109" s="66"/>
      <c r="NFC109" s="66"/>
      <c r="NFF109" s="66"/>
      <c r="NFI109" s="66"/>
      <c r="NFL109" s="66"/>
      <c r="NFO109" s="66"/>
      <c r="NFR109" s="66"/>
      <c r="NFU109" s="66"/>
      <c r="NFW109" s="66"/>
      <c r="NFZ109" s="66"/>
      <c r="NGF109" s="66"/>
      <c r="NGL109" s="66"/>
      <c r="NGO109" s="66"/>
      <c r="NGQ109" s="66"/>
      <c r="NGS109" s="66"/>
      <c r="NGT109" s="66"/>
      <c r="NGU109" s="66"/>
      <c r="NGV109" s="66"/>
      <c r="NGW109" s="66"/>
      <c r="NGX109" s="66"/>
      <c r="NHP109" s="66"/>
      <c r="NHQ109" s="66"/>
      <c r="NHT109" s="66"/>
      <c r="NHW109" s="66"/>
      <c r="NHY109" s="66"/>
      <c r="NIA109" s="66"/>
      <c r="NID109" s="66"/>
      <c r="NIG109" s="66"/>
      <c r="NIJ109" s="66"/>
      <c r="NIN109" s="66"/>
      <c r="NIQ109" s="66"/>
      <c r="NIT109" s="66"/>
      <c r="NJB109" s="66"/>
      <c r="NJN109" s="66"/>
      <c r="NJO109" s="66"/>
      <c r="NJP109" s="66"/>
      <c r="NJQ109" s="66"/>
      <c r="NJR109" s="66"/>
      <c r="NJS109" s="66"/>
      <c r="NJT109" s="66"/>
      <c r="NJU109" s="66"/>
      <c r="NJV109" s="66"/>
      <c r="NJW109" s="66"/>
      <c r="NJX109" s="66"/>
      <c r="NJY109" s="66"/>
      <c r="NJZ109" s="66"/>
      <c r="NKA109" s="66"/>
      <c r="NKB109" s="66"/>
      <c r="NKC109" s="66"/>
      <c r="NKD109" s="66"/>
      <c r="NKE109" s="66"/>
      <c r="NKF109" s="66"/>
      <c r="NKG109" s="66"/>
      <c r="NKH109" s="66"/>
      <c r="NKI109" s="66"/>
      <c r="NKJ109" s="66"/>
      <c r="NKK109" s="66"/>
      <c r="NKL109" s="66"/>
      <c r="NKM109" s="66"/>
      <c r="NKO109" s="66"/>
      <c r="NKP109" s="66"/>
      <c r="NKQ109" s="66"/>
      <c r="NKR109" s="66"/>
      <c r="NKS109" s="66"/>
      <c r="NKT109" s="66"/>
      <c r="NKU109" s="66"/>
      <c r="NKV109" s="66"/>
      <c r="NKW109" s="66"/>
      <c r="NKX109" s="66"/>
      <c r="NKY109" s="66"/>
      <c r="NKZ109" s="66"/>
      <c r="NLA109" s="66"/>
      <c r="NLD109" s="66"/>
      <c r="NLG109" s="66"/>
      <c r="NLJ109" s="66"/>
      <c r="NLM109" s="66"/>
      <c r="NLP109" s="66"/>
      <c r="NLS109" s="66"/>
      <c r="NMB109" s="66"/>
      <c r="NME109" s="66"/>
      <c r="NMH109" s="66"/>
      <c r="NMK109" s="66"/>
      <c r="NMT109" s="66"/>
      <c r="NMZ109" s="66"/>
      <c r="NNC109" s="66"/>
      <c r="NNF109" s="66"/>
      <c r="NNI109" s="66"/>
      <c r="NNO109" s="66"/>
      <c r="NNX109" s="66"/>
      <c r="NNZ109" s="66"/>
      <c r="NOA109" s="66"/>
      <c r="NOC109" s="66"/>
      <c r="NOF109" s="66"/>
      <c r="NOI109" s="66"/>
      <c r="NOL109" s="66"/>
      <c r="NOO109" s="66"/>
      <c r="NOR109" s="66"/>
      <c r="NOT109" s="66"/>
      <c r="NOV109" s="66"/>
      <c r="NOY109" s="66"/>
      <c r="NPB109" s="66"/>
      <c r="NPE109" s="66"/>
      <c r="NPH109" s="66"/>
      <c r="NPK109" s="66"/>
      <c r="NPN109" s="66"/>
      <c r="NPQ109" s="66"/>
      <c r="NPS109" s="66"/>
      <c r="NPV109" s="66"/>
      <c r="NQB109" s="66"/>
      <c r="NQH109" s="66"/>
      <c r="NQK109" s="66"/>
      <c r="NQM109" s="66"/>
      <c r="NQO109" s="66"/>
      <c r="NQP109" s="66"/>
      <c r="NQQ109" s="66"/>
      <c r="NQR109" s="66"/>
      <c r="NQS109" s="66"/>
      <c r="NQT109" s="66"/>
      <c r="NRL109" s="66"/>
      <c r="NRM109" s="66"/>
      <c r="NRP109" s="66"/>
      <c r="NRS109" s="66"/>
      <c r="NRU109" s="66"/>
      <c r="NRW109" s="66"/>
      <c r="NRZ109" s="66"/>
      <c r="NSC109" s="66"/>
      <c r="NSF109" s="66"/>
      <c r="NSJ109" s="66"/>
      <c r="NSM109" s="66"/>
      <c r="NSP109" s="66"/>
      <c r="NSX109" s="66"/>
      <c r="NTJ109" s="66"/>
      <c r="NTK109" s="66"/>
      <c r="NTL109" s="66"/>
      <c r="NTM109" s="66"/>
      <c r="NTN109" s="66"/>
      <c r="NTO109" s="66"/>
      <c r="NTP109" s="66"/>
      <c r="NTQ109" s="66"/>
      <c r="NTR109" s="66"/>
      <c r="NTS109" s="66"/>
      <c r="NTT109" s="66"/>
      <c r="NTU109" s="66"/>
      <c r="NTV109" s="66"/>
      <c r="NTW109" s="66"/>
      <c r="NTX109" s="66"/>
      <c r="NTY109" s="66"/>
      <c r="NTZ109" s="66"/>
      <c r="NUA109" s="66"/>
      <c r="NUB109" s="66"/>
      <c r="NUC109" s="66"/>
      <c r="NUD109" s="66"/>
      <c r="NUE109" s="66"/>
      <c r="NUF109" s="66"/>
      <c r="NUG109" s="66"/>
      <c r="NUH109" s="66"/>
      <c r="NUI109" s="66"/>
      <c r="NUK109" s="66"/>
      <c r="NUL109" s="66"/>
      <c r="NUM109" s="66"/>
      <c r="NUN109" s="66"/>
      <c r="NUO109" s="66"/>
      <c r="NUP109" s="66"/>
      <c r="NUQ109" s="66"/>
      <c r="NUR109" s="66"/>
      <c r="NUS109" s="66"/>
      <c r="NUT109" s="66"/>
      <c r="NUU109" s="66"/>
      <c r="NUV109" s="66"/>
      <c r="NUW109" s="66"/>
      <c r="NUZ109" s="66"/>
      <c r="NVC109" s="66"/>
      <c r="NVF109" s="66"/>
      <c r="NVI109" s="66"/>
      <c r="NVL109" s="66"/>
      <c r="NVO109" s="66"/>
      <c r="NVX109" s="66"/>
      <c r="NWA109" s="66"/>
      <c r="NWD109" s="66"/>
      <c r="NWG109" s="66"/>
      <c r="NWP109" s="66"/>
      <c r="NWV109" s="66"/>
      <c r="NWY109" s="66"/>
      <c r="NXB109" s="66"/>
      <c r="NXE109" s="66"/>
      <c r="NXK109" s="66"/>
      <c r="NXT109" s="66"/>
      <c r="NXV109" s="66"/>
      <c r="NXW109" s="66"/>
      <c r="NXY109" s="66"/>
      <c r="NYB109" s="66"/>
      <c r="NYE109" s="66"/>
      <c r="NYH109" s="66"/>
      <c r="NYK109" s="66"/>
      <c r="NYN109" s="66"/>
      <c r="NYP109" s="66"/>
      <c r="NYR109" s="66"/>
      <c r="NYU109" s="66"/>
      <c r="NYX109" s="66"/>
      <c r="NZA109" s="66"/>
      <c r="NZD109" s="66"/>
      <c r="NZG109" s="66"/>
      <c r="NZJ109" s="66"/>
      <c r="NZM109" s="66"/>
      <c r="NZO109" s="66"/>
      <c r="NZR109" s="66"/>
      <c r="NZX109" s="66"/>
      <c r="OAD109" s="66"/>
      <c r="OAG109" s="66"/>
      <c r="OAI109" s="66"/>
      <c r="OAK109" s="66"/>
      <c r="OAL109" s="66"/>
      <c r="OAM109" s="66"/>
      <c r="OAN109" s="66"/>
      <c r="OAO109" s="66"/>
      <c r="OAP109" s="66"/>
      <c r="OBH109" s="66"/>
      <c r="OBI109" s="66"/>
      <c r="OBL109" s="66"/>
      <c r="OBO109" s="66"/>
      <c r="OBQ109" s="66"/>
      <c r="OBS109" s="66"/>
      <c r="OBV109" s="66"/>
      <c r="OBY109" s="66"/>
      <c r="OCB109" s="66"/>
      <c r="OCF109" s="66"/>
      <c r="OCI109" s="66"/>
      <c r="OCL109" s="66"/>
      <c r="OCT109" s="66"/>
      <c r="ODF109" s="66"/>
      <c r="ODG109" s="66"/>
      <c r="ODH109" s="66"/>
      <c r="ODI109" s="66"/>
      <c r="ODJ109" s="66"/>
      <c r="ODK109" s="66"/>
      <c r="ODL109" s="66"/>
      <c r="ODM109" s="66"/>
      <c r="ODN109" s="66"/>
      <c r="ODO109" s="66"/>
      <c r="ODP109" s="66"/>
      <c r="ODQ109" s="66"/>
      <c r="ODR109" s="66"/>
      <c r="ODS109" s="66"/>
      <c r="ODT109" s="66"/>
      <c r="ODU109" s="66"/>
      <c r="ODV109" s="66"/>
      <c r="ODW109" s="66"/>
      <c r="ODX109" s="66"/>
      <c r="ODY109" s="66"/>
      <c r="ODZ109" s="66"/>
      <c r="OEA109" s="66"/>
      <c r="OEB109" s="66"/>
      <c r="OEC109" s="66"/>
      <c r="OED109" s="66"/>
      <c r="OEE109" s="66"/>
      <c r="OEG109" s="66"/>
      <c r="OEH109" s="66"/>
      <c r="OEI109" s="66"/>
      <c r="OEJ109" s="66"/>
      <c r="OEK109" s="66"/>
      <c r="OEL109" s="66"/>
      <c r="OEM109" s="66"/>
      <c r="OEN109" s="66"/>
      <c r="OEO109" s="66"/>
      <c r="OEP109" s="66"/>
      <c r="OEQ109" s="66"/>
      <c r="OER109" s="66"/>
      <c r="OES109" s="66"/>
      <c r="OEV109" s="66"/>
      <c r="OEY109" s="66"/>
      <c r="OFB109" s="66"/>
      <c r="OFE109" s="66"/>
      <c r="OFH109" s="66"/>
      <c r="OFK109" s="66"/>
      <c r="OFT109" s="66"/>
      <c r="OFW109" s="66"/>
      <c r="OFZ109" s="66"/>
      <c r="OGC109" s="66"/>
      <c r="OGL109" s="66"/>
      <c r="OGR109" s="66"/>
      <c r="OGU109" s="66"/>
      <c r="OGX109" s="66"/>
      <c r="OHA109" s="66"/>
      <c r="OHG109" s="66"/>
      <c r="OHP109" s="66"/>
      <c r="OHR109" s="66"/>
      <c r="OHS109" s="66"/>
      <c r="OHU109" s="66"/>
      <c r="OHX109" s="66"/>
      <c r="OIA109" s="66"/>
      <c r="OID109" s="66"/>
      <c r="OIG109" s="66"/>
      <c r="OIJ109" s="66"/>
      <c r="OIL109" s="66"/>
      <c r="OIN109" s="66"/>
      <c r="OIQ109" s="66"/>
      <c r="OIT109" s="66"/>
      <c r="OIW109" s="66"/>
      <c r="OIZ109" s="66"/>
      <c r="OJC109" s="66"/>
      <c r="OJF109" s="66"/>
      <c r="OJI109" s="66"/>
      <c r="OJK109" s="66"/>
      <c r="OJN109" s="66"/>
      <c r="OJT109" s="66"/>
      <c r="OJZ109" s="66"/>
      <c r="OKC109" s="66"/>
      <c r="OKE109" s="66"/>
      <c r="OKG109" s="66"/>
      <c r="OKH109" s="66"/>
      <c r="OKI109" s="66"/>
      <c r="OKJ109" s="66"/>
      <c r="OKK109" s="66"/>
      <c r="OKL109" s="66"/>
      <c r="OLD109" s="66"/>
      <c r="OLE109" s="66"/>
      <c r="OLH109" s="66"/>
      <c r="OLK109" s="66"/>
      <c r="OLM109" s="66"/>
      <c r="OLO109" s="66"/>
      <c r="OLR109" s="66"/>
      <c r="OLU109" s="66"/>
      <c r="OLX109" s="66"/>
      <c r="OMB109" s="66"/>
      <c r="OME109" s="66"/>
      <c r="OMH109" s="66"/>
      <c r="OMP109" s="66"/>
      <c r="ONB109" s="66"/>
      <c r="ONC109" s="66"/>
      <c r="OND109" s="66"/>
      <c r="ONE109" s="66"/>
      <c r="ONF109" s="66"/>
      <c r="ONG109" s="66"/>
      <c r="ONH109" s="66"/>
      <c r="ONI109" s="66"/>
      <c r="ONJ109" s="66"/>
      <c r="ONK109" s="66"/>
      <c r="ONL109" s="66"/>
      <c r="ONM109" s="66"/>
      <c r="ONN109" s="66"/>
      <c r="ONO109" s="66"/>
      <c r="ONP109" s="66"/>
      <c r="ONQ109" s="66"/>
      <c r="ONR109" s="66"/>
      <c r="ONS109" s="66"/>
      <c r="ONT109" s="66"/>
      <c r="ONU109" s="66"/>
      <c r="ONV109" s="66"/>
      <c r="ONW109" s="66"/>
      <c r="ONX109" s="66"/>
      <c r="ONY109" s="66"/>
      <c r="ONZ109" s="66"/>
      <c r="OOA109" s="66"/>
      <c r="OOC109" s="66"/>
      <c r="OOD109" s="66"/>
      <c r="OOE109" s="66"/>
      <c r="OOF109" s="66"/>
      <c r="OOG109" s="66"/>
      <c r="OOH109" s="66"/>
      <c r="OOI109" s="66"/>
      <c r="OOJ109" s="66"/>
      <c r="OOK109" s="66"/>
      <c r="OOL109" s="66"/>
      <c r="OOM109" s="66"/>
      <c r="OON109" s="66"/>
      <c r="OOO109" s="66"/>
      <c r="OOR109" s="66"/>
      <c r="OOU109" s="66"/>
      <c r="OOX109" s="66"/>
      <c r="OPA109" s="66"/>
      <c r="OPD109" s="66"/>
      <c r="OPG109" s="66"/>
      <c r="OPP109" s="66"/>
      <c r="OPS109" s="66"/>
      <c r="OPV109" s="66"/>
      <c r="OPY109" s="66"/>
      <c r="OQH109" s="66"/>
      <c r="OQN109" s="66"/>
      <c r="OQQ109" s="66"/>
      <c r="OQT109" s="66"/>
      <c r="OQW109" s="66"/>
      <c r="ORC109" s="66"/>
      <c r="ORL109" s="66"/>
      <c r="ORN109" s="66"/>
      <c r="ORO109" s="66"/>
      <c r="ORQ109" s="66"/>
      <c r="ORT109" s="66"/>
      <c r="ORW109" s="66"/>
      <c r="ORZ109" s="66"/>
      <c r="OSC109" s="66"/>
      <c r="OSF109" s="66"/>
      <c r="OSH109" s="66"/>
      <c r="OSJ109" s="66"/>
      <c r="OSM109" s="66"/>
      <c r="OSP109" s="66"/>
      <c r="OSS109" s="66"/>
      <c r="OSV109" s="66"/>
      <c r="OSY109" s="66"/>
      <c r="OTB109" s="66"/>
      <c r="OTE109" s="66"/>
      <c r="OTG109" s="66"/>
      <c r="OTJ109" s="66"/>
      <c r="OTP109" s="66"/>
      <c r="OTV109" s="66"/>
      <c r="OTY109" s="66"/>
      <c r="OUA109" s="66"/>
      <c r="OUC109" s="66"/>
      <c r="OUD109" s="66"/>
      <c r="OUE109" s="66"/>
      <c r="OUF109" s="66"/>
      <c r="OUG109" s="66"/>
      <c r="OUH109" s="66"/>
      <c r="OUZ109" s="66"/>
      <c r="OVA109" s="66"/>
      <c r="OVD109" s="66"/>
      <c r="OVG109" s="66"/>
      <c r="OVI109" s="66"/>
      <c r="OVK109" s="66"/>
      <c r="OVN109" s="66"/>
      <c r="OVQ109" s="66"/>
      <c r="OVT109" s="66"/>
      <c r="OVX109" s="66"/>
      <c r="OWA109" s="66"/>
      <c r="OWD109" s="66"/>
      <c r="OWL109" s="66"/>
      <c r="OWX109" s="66"/>
      <c r="OWY109" s="66"/>
      <c r="OWZ109" s="66"/>
      <c r="OXA109" s="66"/>
      <c r="OXB109" s="66"/>
      <c r="OXC109" s="66"/>
      <c r="OXD109" s="66"/>
      <c r="OXE109" s="66"/>
      <c r="OXF109" s="66"/>
      <c r="OXG109" s="66"/>
      <c r="OXH109" s="66"/>
      <c r="OXI109" s="66"/>
      <c r="OXJ109" s="66"/>
      <c r="OXK109" s="66"/>
      <c r="OXL109" s="66"/>
      <c r="OXM109" s="66"/>
      <c r="OXN109" s="66"/>
      <c r="OXO109" s="66"/>
      <c r="OXP109" s="66"/>
      <c r="OXQ109" s="66"/>
      <c r="OXR109" s="66"/>
      <c r="OXS109" s="66"/>
      <c r="OXT109" s="66"/>
      <c r="OXU109" s="66"/>
      <c r="OXV109" s="66"/>
      <c r="OXW109" s="66"/>
      <c r="OXY109" s="66"/>
      <c r="OXZ109" s="66"/>
      <c r="OYA109" s="66"/>
      <c r="OYB109" s="66"/>
      <c r="OYC109" s="66"/>
      <c r="OYD109" s="66"/>
      <c r="OYE109" s="66"/>
      <c r="OYF109" s="66"/>
      <c r="OYG109" s="66"/>
      <c r="OYH109" s="66"/>
      <c r="OYI109" s="66"/>
      <c r="OYJ109" s="66"/>
      <c r="OYK109" s="66"/>
      <c r="OYN109" s="66"/>
      <c r="OYQ109" s="66"/>
      <c r="OYT109" s="66"/>
      <c r="OYW109" s="66"/>
      <c r="OYZ109" s="66"/>
      <c r="OZC109" s="66"/>
      <c r="OZL109" s="66"/>
      <c r="OZO109" s="66"/>
      <c r="OZR109" s="66"/>
      <c r="OZU109" s="66"/>
      <c r="PAD109" s="66"/>
      <c r="PAJ109" s="66"/>
      <c r="PAM109" s="66"/>
      <c r="PAP109" s="66"/>
      <c r="PAS109" s="66"/>
      <c r="PAY109" s="66"/>
      <c r="PBH109" s="66"/>
      <c r="PBJ109" s="66"/>
      <c r="PBK109" s="66"/>
      <c r="PBM109" s="66"/>
      <c r="PBP109" s="66"/>
      <c r="PBS109" s="66"/>
      <c r="PBV109" s="66"/>
      <c r="PBY109" s="66"/>
      <c r="PCB109" s="66"/>
      <c r="PCD109" s="66"/>
      <c r="PCF109" s="66"/>
      <c r="PCI109" s="66"/>
      <c r="PCL109" s="66"/>
      <c r="PCO109" s="66"/>
      <c r="PCR109" s="66"/>
      <c r="PCU109" s="66"/>
      <c r="PCX109" s="66"/>
      <c r="PDA109" s="66"/>
      <c r="PDC109" s="66"/>
      <c r="PDF109" s="66"/>
      <c r="PDL109" s="66"/>
      <c r="PDR109" s="66"/>
      <c r="PDU109" s="66"/>
      <c r="PDW109" s="66"/>
      <c r="PDY109" s="66"/>
      <c r="PDZ109" s="66"/>
      <c r="PEA109" s="66"/>
      <c r="PEB109" s="66"/>
      <c r="PEC109" s="66"/>
      <c r="PED109" s="66"/>
      <c r="PEV109" s="66"/>
      <c r="PEW109" s="66"/>
      <c r="PEZ109" s="66"/>
      <c r="PFC109" s="66"/>
      <c r="PFE109" s="66"/>
      <c r="PFG109" s="66"/>
      <c r="PFJ109" s="66"/>
      <c r="PFM109" s="66"/>
      <c r="PFP109" s="66"/>
      <c r="PFT109" s="66"/>
      <c r="PFW109" s="66"/>
      <c r="PFZ109" s="66"/>
      <c r="PGH109" s="66"/>
      <c r="PGT109" s="66"/>
      <c r="PGU109" s="66"/>
      <c r="PGV109" s="66"/>
      <c r="PGW109" s="66"/>
      <c r="PGX109" s="66"/>
      <c r="PGY109" s="66"/>
      <c r="PGZ109" s="66"/>
      <c r="PHA109" s="66"/>
      <c r="PHB109" s="66"/>
      <c r="PHC109" s="66"/>
      <c r="PHD109" s="66"/>
      <c r="PHE109" s="66"/>
      <c r="PHF109" s="66"/>
      <c r="PHG109" s="66"/>
      <c r="PHH109" s="66"/>
      <c r="PHI109" s="66"/>
      <c r="PHJ109" s="66"/>
      <c r="PHK109" s="66"/>
      <c r="PHL109" s="66"/>
      <c r="PHM109" s="66"/>
      <c r="PHN109" s="66"/>
      <c r="PHO109" s="66"/>
      <c r="PHP109" s="66"/>
      <c r="PHQ109" s="66"/>
      <c r="PHR109" s="66"/>
      <c r="PHS109" s="66"/>
      <c r="PHU109" s="66"/>
      <c r="PHV109" s="66"/>
      <c r="PHW109" s="66"/>
      <c r="PHX109" s="66"/>
      <c r="PHY109" s="66"/>
      <c r="PHZ109" s="66"/>
      <c r="PIA109" s="66"/>
      <c r="PIB109" s="66"/>
      <c r="PIC109" s="66"/>
      <c r="PID109" s="66"/>
      <c r="PIE109" s="66"/>
      <c r="PIF109" s="66"/>
      <c r="PIG109" s="66"/>
      <c r="PIJ109" s="66"/>
      <c r="PIM109" s="66"/>
      <c r="PIP109" s="66"/>
      <c r="PIS109" s="66"/>
      <c r="PIV109" s="66"/>
      <c r="PIY109" s="66"/>
      <c r="PJH109" s="66"/>
      <c r="PJK109" s="66"/>
      <c r="PJN109" s="66"/>
      <c r="PJQ109" s="66"/>
      <c r="PJZ109" s="66"/>
      <c r="PKF109" s="66"/>
      <c r="PKI109" s="66"/>
      <c r="PKL109" s="66"/>
      <c r="PKO109" s="66"/>
      <c r="PKU109" s="66"/>
      <c r="PLD109" s="66"/>
      <c r="PLF109" s="66"/>
      <c r="PLG109" s="66"/>
      <c r="PLI109" s="66"/>
      <c r="PLL109" s="66"/>
      <c r="PLO109" s="66"/>
      <c r="PLR109" s="66"/>
      <c r="PLU109" s="66"/>
      <c r="PLX109" s="66"/>
      <c r="PLZ109" s="66"/>
      <c r="PMB109" s="66"/>
      <c r="PME109" s="66"/>
      <c r="PMH109" s="66"/>
      <c r="PMK109" s="66"/>
      <c r="PMN109" s="66"/>
      <c r="PMQ109" s="66"/>
      <c r="PMT109" s="66"/>
      <c r="PMW109" s="66"/>
      <c r="PMY109" s="66"/>
      <c r="PNB109" s="66"/>
      <c r="PNH109" s="66"/>
      <c r="PNN109" s="66"/>
      <c r="PNQ109" s="66"/>
      <c r="PNS109" s="66"/>
      <c r="PNU109" s="66"/>
      <c r="PNV109" s="66"/>
      <c r="PNW109" s="66"/>
      <c r="PNX109" s="66"/>
      <c r="PNY109" s="66"/>
      <c r="PNZ109" s="66"/>
      <c r="POR109" s="66"/>
      <c r="POS109" s="66"/>
      <c r="POV109" s="66"/>
      <c r="POY109" s="66"/>
      <c r="PPA109" s="66"/>
      <c r="PPC109" s="66"/>
      <c r="PPF109" s="66"/>
      <c r="PPI109" s="66"/>
      <c r="PPL109" s="66"/>
      <c r="PPP109" s="66"/>
      <c r="PPS109" s="66"/>
      <c r="PPV109" s="66"/>
      <c r="PQD109" s="66"/>
      <c r="PQP109" s="66"/>
      <c r="PQQ109" s="66"/>
      <c r="PQR109" s="66"/>
      <c r="PQS109" s="66"/>
      <c r="PQT109" s="66"/>
      <c r="PQU109" s="66"/>
      <c r="PQV109" s="66"/>
      <c r="PQW109" s="66"/>
      <c r="PQX109" s="66"/>
      <c r="PQY109" s="66"/>
      <c r="PQZ109" s="66"/>
      <c r="PRA109" s="66"/>
      <c r="PRB109" s="66"/>
      <c r="PRC109" s="66"/>
      <c r="PRD109" s="66"/>
      <c r="PRE109" s="66"/>
      <c r="PRF109" s="66"/>
      <c r="PRG109" s="66"/>
      <c r="PRH109" s="66"/>
      <c r="PRI109" s="66"/>
      <c r="PRJ109" s="66"/>
      <c r="PRK109" s="66"/>
      <c r="PRL109" s="66"/>
      <c r="PRM109" s="66"/>
      <c r="PRN109" s="66"/>
      <c r="PRO109" s="66"/>
      <c r="PRQ109" s="66"/>
      <c r="PRR109" s="66"/>
      <c r="PRS109" s="66"/>
      <c r="PRT109" s="66"/>
      <c r="PRU109" s="66"/>
      <c r="PRV109" s="66"/>
      <c r="PRW109" s="66"/>
      <c r="PRX109" s="66"/>
      <c r="PRY109" s="66"/>
      <c r="PRZ109" s="66"/>
      <c r="PSA109" s="66"/>
      <c r="PSB109" s="66"/>
      <c r="PSC109" s="66"/>
      <c r="PSF109" s="66"/>
      <c r="PSI109" s="66"/>
      <c r="PSL109" s="66"/>
      <c r="PSO109" s="66"/>
      <c r="PSR109" s="66"/>
      <c r="PSU109" s="66"/>
      <c r="PTD109" s="66"/>
      <c r="PTG109" s="66"/>
      <c r="PTJ109" s="66"/>
      <c r="PTM109" s="66"/>
      <c r="PTV109" s="66"/>
      <c r="PUB109" s="66"/>
      <c r="PUE109" s="66"/>
      <c r="PUH109" s="66"/>
      <c r="PUK109" s="66"/>
      <c r="PUQ109" s="66"/>
      <c r="PUZ109" s="66"/>
      <c r="PVB109" s="66"/>
      <c r="PVC109" s="66"/>
      <c r="PVE109" s="66"/>
      <c r="PVH109" s="66"/>
      <c r="PVK109" s="66"/>
      <c r="PVN109" s="66"/>
      <c r="PVQ109" s="66"/>
      <c r="PVT109" s="66"/>
      <c r="PVV109" s="66"/>
      <c r="PVX109" s="66"/>
      <c r="PWA109" s="66"/>
      <c r="PWD109" s="66"/>
      <c r="PWG109" s="66"/>
      <c r="PWJ109" s="66"/>
      <c r="PWM109" s="66"/>
      <c r="PWP109" s="66"/>
      <c r="PWS109" s="66"/>
      <c r="PWU109" s="66"/>
      <c r="PWX109" s="66"/>
      <c r="PXD109" s="66"/>
      <c r="PXJ109" s="66"/>
      <c r="PXM109" s="66"/>
      <c r="PXO109" s="66"/>
      <c r="PXQ109" s="66"/>
      <c r="PXR109" s="66"/>
      <c r="PXS109" s="66"/>
      <c r="PXT109" s="66"/>
      <c r="PXU109" s="66"/>
      <c r="PXV109" s="66"/>
      <c r="PYN109" s="66"/>
      <c r="PYO109" s="66"/>
      <c r="PYR109" s="66"/>
      <c r="PYU109" s="66"/>
      <c r="PYW109" s="66"/>
      <c r="PYY109" s="66"/>
      <c r="PZB109" s="66"/>
      <c r="PZE109" s="66"/>
      <c r="PZH109" s="66"/>
      <c r="PZL109" s="66"/>
      <c r="PZO109" s="66"/>
      <c r="PZR109" s="66"/>
      <c r="PZZ109" s="66"/>
      <c r="QAL109" s="66"/>
      <c r="QAM109" s="66"/>
      <c r="QAN109" s="66"/>
      <c r="QAO109" s="66"/>
      <c r="QAP109" s="66"/>
      <c r="QAQ109" s="66"/>
      <c r="QAR109" s="66"/>
      <c r="QAS109" s="66"/>
      <c r="QAT109" s="66"/>
      <c r="QAU109" s="66"/>
      <c r="QAV109" s="66"/>
      <c r="QAW109" s="66"/>
      <c r="QAX109" s="66"/>
      <c r="QAY109" s="66"/>
      <c r="QAZ109" s="66"/>
      <c r="QBA109" s="66"/>
      <c r="QBB109" s="66"/>
      <c r="QBC109" s="66"/>
      <c r="QBD109" s="66"/>
      <c r="QBE109" s="66"/>
      <c r="QBF109" s="66"/>
      <c r="QBG109" s="66"/>
      <c r="QBH109" s="66"/>
      <c r="QBI109" s="66"/>
      <c r="QBJ109" s="66"/>
      <c r="QBK109" s="66"/>
      <c r="QBM109" s="66"/>
      <c r="QBN109" s="66"/>
      <c r="QBO109" s="66"/>
      <c r="QBP109" s="66"/>
      <c r="QBQ109" s="66"/>
      <c r="QBR109" s="66"/>
      <c r="QBS109" s="66"/>
      <c r="QBT109" s="66"/>
      <c r="QBU109" s="66"/>
      <c r="QBV109" s="66"/>
      <c r="QBW109" s="66"/>
      <c r="QBX109" s="66"/>
      <c r="QBY109" s="66"/>
      <c r="QCB109" s="66"/>
      <c r="QCE109" s="66"/>
      <c r="QCH109" s="66"/>
      <c r="QCK109" s="66"/>
      <c r="QCN109" s="66"/>
      <c r="QCQ109" s="66"/>
      <c r="QCZ109" s="66"/>
      <c r="QDC109" s="66"/>
      <c r="QDF109" s="66"/>
      <c r="QDI109" s="66"/>
      <c r="QDR109" s="66"/>
      <c r="QDX109" s="66"/>
      <c r="QEA109" s="66"/>
      <c r="QED109" s="66"/>
      <c r="QEG109" s="66"/>
      <c r="QEM109" s="66"/>
      <c r="QEV109" s="66"/>
      <c r="QEX109" s="66"/>
      <c r="QEY109" s="66"/>
      <c r="QFA109" s="66"/>
      <c r="QFD109" s="66"/>
      <c r="QFG109" s="66"/>
      <c r="QFJ109" s="66"/>
      <c r="QFM109" s="66"/>
      <c r="QFP109" s="66"/>
      <c r="QFR109" s="66"/>
      <c r="QFT109" s="66"/>
      <c r="QFW109" s="66"/>
      <c r="QFZ109" s="66"/>
      <c r="QGC109" s="66"/>
      <c r="QGF109" s="66"/>
      <c r="QGI109" s="66"/>
      <c r="QGL109" s="66"/>
      <c r="QGO109" s="66"/>
      <c r="QGQ109" s="66"/>
      <c r="QGT109" s="66"/>
      <c r="QGZ109" s="66"/>
      <c r="QHF109" s="66"/>
      <c r="QHI109" s="66"/>
      <c r="QHK109" s="66"/>
      <c r="QHM109" s="66"/>
      <c r="QHN109" s="66"/>
      <c r="QHO109" s="66"/>
      <c r="QHP109" s="66"/>
      <c r="QHQ109" s="66"/>
      <c r="QHR109" s="66"/>
      <c r="QIJ109" s="66"/>
      <c r="QIK109" s="66"/>
      <c r="QIN109" s="66"/>
      <c r="QIQ109" s="66"/>
      <c r="QIS109" s="66"/>
      <c r="QIU109" s="66"/>
      <c r="QIX109" s="66"/>
      <c r="QJA109" s="66"/>
      <c r="QJD109" s="66"/>
      <c r="QJH109" s="66"/>
      <c r="QJK109" s="66"/>
      <c r="QJN109" s="66"/>
      <c r="QJV109" s="66"/>
      <c r="QKH109" s="66"/>
      <c r="QKI109" s="66"/>
      <c r="QKJ109" s="66"/>
      <c r="QKK109" s="66"/>
      <c r="QKL109" s="66"/>
      <c r="QKM109" s="66"/>
      <c r="QKN109" s="66"/>
      <c r="QKO109" s="66"/>
      <c r="QKP109" s="66"/>
      <c r="QKQ109" s="66"/>
      <c r="QKR109" s="66"/>
      <c r="QKS109" s="66"/>
      <c r="QKT109" s="66"/>
      <c r="QKU109" s="66"/>
      <c r="QKV109" s="66"/>
      <c r="QKW109" s="66"/>
      <c r="QKX109" s="66"/>
      <c r="QKY109" s="66"/>
      <c r="QKZ109" s="66"/>
      <c r="QLA109" s="66"/>
      <c r="QLB109" s="66"/>
      <c r="QLC109" s="66"/>
      <c r="QLD109" s="66"/>
      <c r="QLE109" s="66"/>
      <c r="QLF109" s="66"/>
      <c r="QLG109" s="66"/>
      <c r="QLI109" s="66"/>
      <c r="QLJ109" s="66"/>
      <c r="QLK109" s="66"/>
      <c r="QLL109" s="66"/>
      <c r="QLM109" s="66"/>
      <c r="QLN109" s="66"/>
      <c r="QLO109" s="66"/>
      <c r="QLP109" s="66"/>
      <c r="QLQ109" s="66"/>
      <c r="QLR109" s="66"/>
      <c r="QLS109" s="66"/>
      <c r="QLT109" s="66"/>
      <c r="QLU109" s="66"/>
      <c r="QLX109" s="66"/>
      <c r="QMA109" s="66"/>
      <c r="QMD109" s="66"/>
      <c r="QMG109" s="66"/>
      <c r="QMJ109" s="66"/>
      <c r="QMM109" s="66"/>
      <c r="QMV109" s="66"/>
      <c r="QMY109" s="66"/>
      <c r="QNB109" s="66"/>
      <c r="QNE109" s="66"/>
      <c r="QNN109" s="66"/>
      <c r="QNT109" s="66"/>
      <c r="QNW109" s="66"/>
      <c r="QNZ109" s="66"/>
      <c r="QOC109" s="66"/>
      <c r="QOI109" s="66"/>
      <c r="QOR109" s="66"/>
      <c r="QOT109" s="66"/>
      <c r="QOU109" s="66"/>
      <c r="QOW109" s="66"/>
      <c r="QOZ109" s="66"/>
      <c r="QPC109" s="66"/>
      <c r="QPF109" s="66"/>
      <c r="QPI109" s="66"/>
      <c r="QPL109" s="66"/>
      <c r="QPN109" s="66"/>
      <c r="QPP109" s="66"/>
      <c r="QPS109" s="66"/>
      <c r="QPV109" s="66"/>
      <c r="QPY109" s="66"/>
      <c r="QQB109" s="66"/>
      <c r="QQE109" s="66"/>
      <c r="QQH109" s="66"/>
      <c r="QQK109" s="66"/>
      <c r="QQM109" s="66"/>
      <c r="QQP109" s="66"/>
      <c r="QQV109" s="66"/>
      <c r="QRB109" s="66"/>
      <c r="QRE109" s="66"/>
      <c r="QRG109" s="66"/>
      <c r="QRI109" s="66"/>
      <c r="QRJ109" s="66"/>
      <c r="QRK109" s="66"/>
      <c r="QRL109" s="66"/>
      <c r="QRM109" s="66"/>
      <c r="QRN109" s="66"/>
      <c r="QSF109" s="66"/>
      <c r="QSG109" s="66"/>
      <c r="QSJ109" s="66"/>
      <c r="QSM109" s="66"/>
      <c r="QSO109" s="66"/>
      <c r="QSQ109" s="66"/>
      <c r="QST109" s="66"/>
      <c r="QSW109" s="66"/>
      <c r="QSZ109" s="66"/>
      <c r="QTD109" s="66"/>
      <c r="QTG109" s="66"/>
      <c r="QTJ109" s="66"/>
      <c r="QTR109" s="66"/>
      <c r="QUD109" s="66"/>
      <c r="QUE109" s="66"/>
      <c r="QUF109" s="66"/>
      <c r="QUG109" s="66"/>
      <c r="QUH109" s="66"/>
      <c r="QUI109" s="66"/>
      <c r="QUJ109" s="66"/>
      <c r="QUK109" s="66"/>
      <c r="QUL109" s="66"/>
      <c r="QUM109" s="66"/>
      <c r="QUN109" s="66"/>
      <c r="QUO109" s="66"/>
      <c r="QUP109" s="66"/>
      <c r="QUQ109" s="66"/>
      <c r="QUR109" s="66"/>
      <c r="QUS109" s="66"/>
      <c r="QUT109" s="66"/>
      <c r="QUU109" s="66"/>
      <c r="QUV109" s="66"/>
      <c r="QUW109" s="66"/>
      <c r="QUX109" s="66"/>
      <c r="QUY109" s="66"/>
      <c r="QUZ109" s="66"/>
      <c r="QVA109" s="66"/>
      <c r="QVB109" s="66"/>
      <c r="QVC109" s="66"/>
      <c r="QVE109" s="66"/>
      <c r="QVF109" s="66"/>
      <c r="QVG109" s="66"/>
      <c r="QVH109" s="66"/>
      <c r="QVI109" s="66"/>
      <c r="QVJ109" s="66"/>
      <c r="QVK109" s="66"/>
      <c r="QVL109" s="66"/>
      <c r="QVM109" s="66"/>
      <c r="QVN109" s="66"/>
      <c r="QVO109" s="66"/>
      <c r="QVP109" s="66"/>
      <c r="QVQ109" s="66"/>
      <c r="QVT109" s="66"/>
      <c r="QVW109" s="66"/>
      <c r="QVZ109" s="66"/>
      <c r="QWC109" s="66"/>
      <c r="QWF109" s="66"/>
      <c r="QWI109" s="66"/>
      <c r="QWR109" s="66"/>
      <c r="QWU109" s="66"/>
      <c r="QWX109" s="66"/>
      <c r="QXA109" s="66"/>
      <c r="QXJ109" s="66"/>
      <c r="QXP109" s="66"/>
      <c r="QXS109" s="66"/>
      <c r="QXV109" s="66"/>
      <c r="QXY109" s="66"/>
      <c r="QYE109" s="66"/>
      <c r="QYN109" s="66"/>
      <c r="QYP109" s="66"/>
      <c r="QYQ109" s="66"/>
      <c r="QYS109" s="66"/>
      <c r="QYV109" s="66"/>
      <c r="QYY109" s="66"/>
      <c r="QZB109" s="66"/>
      <c r="QZE109" s="66"/>
      <c r="QZH109" s="66"/>
      <c r="QZJ109" s="66"/>
      <c r="QZL109" s="66"/>
      <c r="QZO109" s="66"/>
      <c r="QZR109" s="66"/>
      <c r="QZU109" s="66"/>
      <c r="QZX109" s="66"/>
      <c r="RAA109" s="66"/>
      <c r="RAD109" s="66"/>
      <c r="RAG109" s="66"/>
      <c r="RAI109" s="66"/>
      <c r="RAL109" s="66"/>
      <c r="RAR109" s="66"/>
      <c r="RAX109" s="66"/>
      <c r="RBA109" s="66"/>
      <c r="RBC109" s="66"/>
      <c r="RBE109" s="66"/>
      <c r="RBF109" s="66"/>
      <c r="RBG109" s="66"/>
      <c r="RBH109" s="66"/>
      <c r="RBI109" s="66"/>
      <c r="RBJ109" s="66"/>
      <c r="RCB109" s="66"/>
      <c r="RCC109" s="66"/>
      <c r="RCF109" s="66"/>
      <c r="RCI109" s="66"/>
      <c r="RCK109" s="66"/>
      <c r="RCM109" s="66"/>
      <c r="RCP109" s="66"/>
      <c r="RCS109" s="66"/>
      <c r="RCV109" s="66"/>
      <c r="RCZ109" s="66"/>
      <c r="RDC109" s="66"/>
      <c r="RDF109" s="66"/>
      <c r="RDN109" s="66"/>
      <c r="RDZ109" s="66"/>
      <c r="REA109" s="66"/>
      <c r="REB109" s="66"/>
      <c r="REC109" s="66"/>
      <c r="RED109" s="66"/>
      <c r="REE109" s="66"/>
      <c r="REF109" s="66"/>
      <c r="REG109" s="66"/>
      <c r="REH109" s="66"/>
      <c r="REI109" s="66"/>
      <c r="REJ109" s="66"/>
      <c r="REK109" s="66"/>
      <c r="REL109" s="66"/>
      <c r="REM109" s="66"/>
      <c r="REN109" s="66"/>
      <c r="REO109" s="66"/>
      <c r="REP109" s="66"/>
      <c r="REQ109" s="66"/>
      <c r="RER109" s="66"/>
      <c r="RES109" s="66"/>
      <c r="RET109" s="66"/>
      <c r="REU109" s="66"/>
      <c r="REV109" s="66"/>
      <c r="REW109" s="66"/>
      <c r="REX109" s="66"/>
      <c r="REY109" s="66"/>
      <c r="RFA109" s="66"/>
      <c r="RFB109" s="66"/>
      <c r="RFC109" s="66"/>
      <c r="RFD109" s="66"/>
      <c r="RFE109" s="66"/>
      <c r="RFF109" s="66"/>
      <c r="RFG109" s="66"/>
      <c r="RFH109" s="66"/>
      <c r="RFI109" s="66"/>
      <c r="RFJ109" s="66"/>
      <c r="RFK109" s="66"/>
      <c r="RFL109" s="66"/>
      <c r="RFM109" s="66"/>
      <c r="RFP109" s="66"/>
      <c r="RFS109" s="66"/>
      <c r="RFV109" s="66"/>
      <c r="RFY109" s="66"/>
      <c r="RGB109" s="66"/>
      <c r="RGE109" s="66"/>
      <c r="RGN109" s="66"/>
      <c r="RGQ109" s="66"/>
      <c r="RGT109" s="66"/>
      <c r="RGW109" s="66"/>
      <c r="RHF109" s="66"/>
      <c r="RHL109" s="66"/>
      <c r="RHO109" s="66"/>
      <c r="RHR109" s="66"/>
      <c r="RHU109" s="66"/>
      <c r="RIA109" s="66"/>
      <c r="RIJ109" s="66"/>
      <c r="RIL109" s="66"/>
      <c r="RIM109" s="66"/>
      <c r="RIO109" s="66"/>
      <c r="RIR109" s="66"/>
      <c r="RIU109" s="66"/>
      <c r="RIX109" s="66"/>
      <c r="RJA109" s="66"/>
      <c r="RJD109" s="66"/>
      <c r="RJF109" s="66"/>
      <c r="RJH109" s="66"/>
      <c r="RJK109" s="66"/>
      <c r="RJN109" s="66"/>
      <c r="RJQ109" s="66"/>
      <c r="RJT109" s="66"/>
      <c r="RJW109" s="66"/>
      <c r="RJZ109" s="66"/>
      <c r="RKC109" s="66"/>
      <c r="RKE109" s="66"/>
      <c r="RKH109" s="66"/>
      <c r="RKN109" s="66"/>
      <c r="RKT109" s="66"/>
      <c r="RKW109" s="66"/>
      <c r="RKY109" s="66"/>
      <c r="RLA109" s="66"/>
      <c r="RLB109" s="66"/>
      <c r="RLC109" s="66"/>
      <c r="RLD109" s="66"/>
      <c r="RLE109" s="66"/>
      <c r="RLF109" s="66"/>
      <c r="RLX109" s="66"/>
      <c r="RLY109" s="66"/>
      <c r="RMB109" s="66"/>
      <c r="RME109" s="66"/>
      <c r="RMG109" s="66"/>
      <c r="RMI109" s="66"/>
      <c r="RML109" s="66"/>
      <c r="RMO109" s="66"/>
      <c r="RMR109" s="66"/>
      <c r="RMV109" s="66"/>
      <c r="RMY109" s="66"/>
      <c r="RNB109" s="66"/>
      <c r="RNJ109" s="66"/>
      <c r="RNV109" s="66"/>
      <c r="RNW109" s="66"/>
      <c r="RNX109" s="66"/>
      <c r="RNY109" s="66"/>
      <c r="RNZ109" s="66"/>
      <c r="ROA109" s="66"/>
      <c r="ROB109" s="66"/>
      <c r="ROC109" s="66"/>
      <c r="ROD109" s="66"/>
      <c r="ROE109" s="66"/>
      <c r="ROF109" s="66"/>
      <c r="ROG109" s="66"/>
      <c r="ROH109" s="66"/>
      <c r="ROI109" s="66"/>
      <c r="ROJ109" s="66"/>
      <c r="ROK109" s="66"/>
      <c r="ROL109" s="66"/>
      <c r="ROM109" s="66"/>
      <c r="RON109" s="66"/>
      <c r="ROO109" s="66"/>
      <c r="ROP109" s="66"/>
      <c r="ROQ109" s="66"/>
      <c r="ROR109" s="66"/>
      <c r="ROS109" s="66"/>
      <c r="ROT109" s="66"/>
      <c r="ROU109" s="66"/>
      <c r="ROW109" s="66"/>
      <c r="ROX109" s="66"/>
      <c r="ROY109" s="66"/>
      <c r="ROZ109" s="66"/>
      <c r="RPA109" s="66"/>
      <c r="RPB109" s="66"/>
      <c r="RPC109" s="66"/>
      <c r="RPD109" s="66"/>
      <c r="RPE109" s="66"/>
      <c r="RPF109" s="66"/>
      <c r="RPG109" s="66"/>
      <c r="RPH109" s="66"/>
      <c r="RPI109" s="66"/>
      <c r="RPL109" s="66"/>
      <c r="RPO109" s="66"/>
      <c r="RPR109" s="66"/>
      <c r="RPU109" s="66"/>
      <c r="RPX109" s="66"/>
      <c r="RQA109" s="66"/>
      <c r="RQJ109" s="66"/>
      <c r="RQM109" s="66"/>
      <c r="RQP109" s="66"/>
      <c r="RQS109" s="66"/>
      <c r="RRB109" s="66"/>
      <c r="RRH109" s="66"/>
      <c r="RRK109" s="66"/>
      <c r="RRN109" s="66"/>
      <c r="RRQ109" s="66"/>
      <c r="RRW109" s="66"/>
      <c r="RSF109" s="66"/>
      <c r="RSH109" s="66"/>
      <c r="RSI109" s="66"/>
      <c r="RSK109" s="66"/>
      <c r="RSN109" s="66"/>
      <c r="RSQ109" s="66"/>
      <c r="RST109" s="66"/>
      <c r="RSW109" s="66"/>
      <c r="RSZ109" s="66"/>
      <c r="RTB109" s="66"/>
      <c r="RTD109" s="66"/>
      <c r="RTG109" s="66"/>
      <c r="RTJ109" s="66"/>
      <c r="RTM109" s="66"/>
      <c r="RTP109" s="66"/>
      <c r="RTS109" s="66"/>
      <c r="RTV109" s="66"/>
      <c r="RTY109" s="66"/>
      <c r="RUA109" s="66"/>
      <c r="RUD109" s="66"/>
      <c r="RUJ109" s="66"/>
      <c r="RUP109" s="66"/>
      <c r="RUS109" s="66"/>
      <c r="RUU109" s="66"/>
      <c r="RUW109" s="66"/>
      <c r="RUX109" s="66"/>
      <c r="RUY109" s="66"/>
      <c r="RUZ109" s="66"/>
      <c r="RVA109" s="66"/>
      <c r="RVB109" s="66"/>
      <c r="RVT109" s="66"/>
      <c r="RVU109" s="66"/>
      <c r="RVX109" s="66"/>
      <c r="RWA109" s="66"/>
      <c r="RWC109" s="66"/>
      <c r="RWE109" s="66"/>
      <c r="RWH109" s="66"/>
      <c r="RWK109" s="66"/>
      <c r="RWN109" s="66"/>
      <c r="RWR109" s="66"/>
      <c r="RWU109" s="66"/>
      <c r="RWX109" s="66"/>
      <c r="RXF109" s="66"/>
      <c r="RXR109" s="66"/>
      <c r="RXS109" s="66"/>
      <c r="RXT109" s="66"/>
      <c r="RXU109" s="66"/>
      <c r="RXV109" s="66"/>
      <c r="RXW109" s="66"/>
      <c r="RXX109" s="66"/>
      <c r="RXY109" s="66"/>
      <c r="RXZ109" s="66"/>
      <c r="RYA109" s="66"/>
      <c r="RYB109" s="66"/>
      <c r="RYC109" s="66"/>
      <c r="RYD109" s="66"/>
      <c r="RYE109" s="66"/>
      <c r="RYF109" s="66"/>
      <c r="RYG109" s="66"/>
      <c r="RYH109" s="66"/>
      <c r="RYI109" s="66"/>
      <c r="RYJ109" s="66"/>
      <c r="RYK109" s="66"/>
      <c r="RYL109" s="66"/>
      <c r="RYM109" s="66"/>
      <c r="RYN109" s="66"/>
      <c r="RYO109" s="66"/>
      <c r="RYP109" s="66"/>
      <c r="RYQ109" s="66"/>
      <c r="RYS109" s="66"/>
      <c r="RYT109" s="66"/>
      <c r="RYU109" s="66"/>
      <c r="RYV109" s="66"/>
      <c r="RYW109" s="66"/>
      <c r="RYX109" s="66"/>
      <c r="RYY109" s="66"/>
      <c r="RYZ109" s="66"/>
      <c r="RZA109" s="66"/>
      <c r="RZB109" s="66"/>
      <c r="RZC109" s="66"/>
      <c r="RZD109" s="66"/>
      <c r="RZE109" s="66"/>
      <c r="RZH109" s="66"/>
      <c r="RZK109" s="66"/>
      <c r="RZN109" s="66"/>
      <c r="RZQ109" s="66"/>
      <c r="RZT109" s="66"/>
      <c r="RZW109" s="66"/>
      <c r="SAF109" s="66"/>
      <c r="SAI109" s="66"/>
      <c r="SAL109" s="66"/>
      <c r="SAO109" s="66"/>
      <c r="SAX109" s="66"/>
      <c r="SBD109" s="66"/>
      <c r="SBG109" s="66"/>
      <c r="SBJ109" s="66"/>
      <c r="SBM109" s="66"/>
      <c r="SBS109" s="66"/>
      <c r="SCB109" s="66"/>
      <c r="SCD109" s="66"/>
      <c r="SCE109" s="66"/>
      <c r="SCG109" s="66"/>
      <c r="SCJ109" s="66"/>
      <c r="SCM109" s="66"/>
      <c r="SCP109" s="66"/>
      <c r="SCS109" s="66"/>
      <c r="SCV109" s="66"/>
      <c r="SCX109" s="66"/>
      <c r="SCZ109" s="66"/>
      <c r="SDC109" s="66"/>
      <c r="SDF109" s="66"/>
      <c r="SDI109" s="66"/>
      <c r="SDL109" s="66"/>
      <c r="SDO109" s="66"/>
      <c r="SDR109" s="66"/>
      <c r="SDU109" s="66"/>
      <c r="SDW109" s="66"/>
      <c r="SDZ109" s="66"/>
      <c r="SEF109" s="66"/>
      <c r="SEL109" s="66"/>
      <c r="SEO109" s="66"/>
      <c r="SEQ109" s="66"/>
      <c r="SES109" s="66"/>
      <c r="SET109" s="66"/>
      <c r="SEU109" s="66"/>
      <c r="SEV109" s="66"/>
      <c r="SEW109" s="66"/>
      <c r="SEX109" s="66"/>
      <c r="SFP109" s="66"/>
      <c r="SFQ109" s="66"/>
      <c r="SFT109" s="66"/>
      <c r="SFW109" s="66"/>
      <c r="SFY109" s="66"/>
      <c r="SGA109" s="66"/>
      <c r="SGD109" s="66"/>
      <c r="SGG109" s="66"/>
      <c r="SGJ109" s="66"/>
      <c r="SGN109" s="66"/>
      <c r="SGQ109" s="66"/>
      <c r="SGT109" s="66"/>
      <c r="SHB109" s="66"/>
      <c r="SHN109" s="66"/>
      <c r="SHO109" s="66"/>
      <c r="SHP109" s="66"/>
      <c r="SHQ109" s="66"/>
      <c r="SHR109" s="66"/>
      <c r="SHS109" s="66"/>
      <c r="SHT109" s="66"/>
      <c r="SHU109" s="66"/>
      <c r="SHV109" s="66"/>
      <c r="SHW109" s="66"/>
      <c r="SHX109" s="66"/>
      <c r="SHY109" s="66"/>
      <c r="SHZ109" s="66"/>
      <c r="SIA109" s="66"/>
      <c r="SIB109" s="66"/>
      <c r="SIC109" s="66"/>
      <c r="SID109" s="66"/>
      <c r="SIE109" s="66"/>
      <c r="SIF109" s="66"/>
      <c r="SIG109" s="66"/>
      <c r="SIH109" s="66"/>
      <c r="SII109" s="66"/>
      <c r="SIJ109" s="66"/>
      <c r="SIK109" s="66"/>
      <c r="SIL109" s="66"/>
      <c r="SIM109" s="66"/>
      <c r="SIO109" s="66"/>
      <c r="SIP109" s="66"/>
      <c r="SIQ109" s="66"/>
      <c r="SIR109" s="66"/>
      <c r="SIS109" s="66"/>
      <c r="SIT109" s="66"/>
      <c r="SIU109" s="66"/>
      <c r="SIV109" s="66"/>
      <c r="SIW109" s="66"/>
      <c r="SIX109" s="66"/>
      <c r="SIY109" s="66"/>
      <c r="SIZ109" s="66"/>
      <c r="SJA109" s="66"/>
      <c r="SJD109" s="66"/>
      <c r="SJG109" s="66"/>
      <c r="SJJ109" s="66"/>
      <c r="SJM109" s="66"/>
      <c r="SJP109" s="66"/>
      <c r="SJS109" s="66"/>
      <c r="SKB109" s="66"/>
      <c r="SKE109" s="66"/>
      <c r="SKH109" s="66"/>
      <c r="SKK109" s="66"/>
      <c r="SKT109" s="66"/>
      <c r="SKZ109" s="66"/>
      <c r="SLC109" s="66"/>
      <c r="SLF109" s="66"/>
      <c r="SLI109" s="66"/>
      <c r="SLO109" s="66"/>
      <c r="SLX109" s="66"/>
      <c r="SLZ109" s="66"/>
      <c r="SMA109" s="66"/>
      <c r="SMC109" s="66"/>
      <c r="SMF109" s="66"/>
      <c r="SMI109" s="66"/>
      <c r="SML109" s="66"/>
      <c r="SMO109" s="66"/>
      <c r="SMR109" s="66"/>
      <c r="SMT109" s="66"/>
      <c r="SMV109" s="66"/>
      <c r="SMY109" s="66"/>
      <c r="SNB109" s="66"/>
      <c r="SNE109" s="66"/>
      <c r="SNH109" s="66"/>
      <c r="SNK109" s="66"/>
      <c r="SNN109" s="66"/>
      <c r="SNQ109" s="66"/>
      <c r="SNS109" s="66"/>
      <c r="SNV109" s="66"/>
      <c r="SOB109" s="66"/>
      <c r="SOH109" s="66"/>
      <c r="SOK109" s="66"/>
      <c r="SOM109" s="66"/>
      <c r="SOO109" s="66"/>
      <c r="SOP109" s="66"/>
      <c r="SOQ109" s="66"/>
      <c r="SOR109" s="66"/>
      <c r="SOS109" s="66"/>
      <c r="SOT109" s="66"/>
      <c r="SPL109" s="66"/>
      <c r="SPM109" s="66"/>
      <c r="SPP109" s="66"/>
      <c r="SPS109" s="66"/>
      <c r="SPU109" s="66"/>
      <c r="SPW109" s="66"/>
      <c r="SPZ109" s="66"/>
      <c r="SQC109" s="66"/>
      <c r="SQF109" s="66"/>
      <c r="SQJ109" s="66"/>
      <c r="SQM109" s="66"/>
      <c r="SQP109" s="66"/>
      <c r="SQX109" s="66"/>
      <c r="SRJ109" s="66"/>
      <c r="SRK109" s="66"/>
      <c r="SRL109" s="66"/>
      <c r="SRM109" s="66"/>
      <c r="SRN109" s="66"/>
      <c r="SRO109" s="66"/>
      <c r="SRP109" s="66"/>
      <c r="SRQ109" s="66"/>
      <c r="SRR109" s="66"/>
      <c r="SRS109" s="66"/>
      <c r="SRT109" s="66"/>
      <c r="SRU109" s="66"/>
      <c r="SRV109" s="66"/>
      <c r="SRW109" s="66"/>
      <c r="SRX109" s="66"/>
      <c r="SRY109" s="66"/>
      <c r="SRZ109" s="66"/>
      <c r="SSA109" s="66"/>
      <c r="SSB109" s="66"/>
      <c r="SSC109" s="66"/>
      <c r="SSD109" s="66"/>
      <c r="SSE109" s="66"/>
      <c r="SSF109" s="66"/>
      <c r="SSG109" s="66"/>
      <c r="SSH109" s="66"/>
      <c r="SSI109" s="66"/>
      <c r="SSK109" s="66"/>
      <c r="SSL109" s="66"/>
      <c r="SSM109" s="66"/>
      <c r="SSN109" s="66"/>
      <c r="SSO109" s="66"/>
      <c r="SSP109" s="66"/>
      <c r="SSQ109" s="66"/>
      <c r="SSR109" s="66"/>
      <c r="SSS109" s="66"/>
      <c r="SST109" s="66"/>
      <c r="SSU109" s="66"/>
      <c r="SSV109" s="66"/>
      <c r="SSW109" s="66"/>
      <c r="SSZ109" s="66"/>
      <c r="STC109" s="66"/>
      <c r="STF109" s="66"/>
      <c r="STI109" s="66"/>
      <c r="STL109" s="66"/>
      <c r="STO109" s="66"/>
      <c r="STX109" s="66"/>
      <c r="SUA109" s="66"/>
      <c r="SUD109" s="66"/>
      <c r="SUG109" s="66"/>
      <c r="SUP109" s="66"/>
      <c r="SUV109" s="66"/>
      <c r="SUY109" s="66"/>
      <c r="SVB109" s="66"/>
      <c r="SVE109" s="66"/>
      <c r="SVK109" s="66"/>
      <c r="SVT109" s="66"/>
      <c r="SVV109" s="66"/>
      <c r="SVW109" s="66"/>
      <c r="SVY109" s="66"/>
      <c r="SWB109" s="66"/>
      <c r="SWE109" s="66"/>
      <c r="SWH109" s="66"/>
      <c r="SWK109" s="66"/>
      <c r="SWN109" s="66"/>
      <c r="SWP109" s="66"/>
      <c r="SWR109" s="66"/>
      <c r="SWU109" s="66"/>
      <c r="SWX109" s="66"/>
      <c r="SXA109" s="66"/>
      <c r="SXD109" s="66"/>
      <c r="SXG109" s="66"/>
      <c r="SXJ109" s="66"/>
      <c r="SXM109" s="66"/>
      <c r="SXO109" s="66"/>
      <c r="SXR109" s="66"/>
      <c r="SXX109" s="66"/>
      <c r="SYD109" s="66"/>
      <c r="SYG109" s="66"/>
      <c r="SYI109" s="66"/>
      <c r="SYK109" s="66"/>
      <c r="SYL109" s="66"/>
      <c r="SYM109" s="66"/>
      <c r="SYN109" s="66"/>
      <c r="SYO109" s="66"/>
      <c r="SYP109" s="66"/>
      <c r="SZH109" s="66"/>
      <c r="SZI109" s="66"/>
      <c r="SZL109" s="66"/>
      <c r="SZO109" s="66"/>
      <c r="SZQ109" s="66"/>
      <c r="SZS109" s="66"/>
      <c r="SZV109" s="66"/>
      <c r="SZY109" s="66"/>
      <c r="TAB109" s="66"/>
      <c r="TAF109" s="66"/>
      <c r="TAI109" s="66"/>
      <c r="TAL109" s="66"/>
      <c r="TAT109" s="66"/>
      <c r="TBF109" s="66"/>
      <c r="TBG109" s="66"/>
      <c r="TBH109" s="66"/>
      <c r="TBI109" s="66"/>
      <c r="TBJ109" s="66"/>
      <c r="TBK109" s="66"/>
      <c r="TBL109" s="66"/>
      <c r="TBM109" s="66"/>
      <c r="TBN109" s="66"/>
      <c r="TBO109" s="66"/>
      <c r="TBP109" s="66"/>
      <c r="TBQ109" s="66"/>
      <c r="TBR109" s="66"/>
      <c r="TBS109" s="66"/>
      <c r="TBT109" s="66"/>
      <c r="TBU109" s="66"/>
      <c r="TBV109" s="66"/>
      <c r="TBW109" s="66"/>
      <c r="TBX109" s="66"/>
      <c r="TBY109" s="66"/>
      <c r="TBZ109" s="66"/>
      <c r="TCA109" s="66"/>
      <c r="TCB109" s="66"/>
      <c r="TCC109" s="66"/>
      <c r="TCD109" s="66"/>
      <c r="TCE109" s="66"/>
      <c r="TCG109" s="66"/>
      <c r="TCH109" s="66"/>
      <c r="TCI109" s="66"/>
      <c r="TCJ109" s="66"/>
      <c r="TCK109" s="66"/>
      <c r="TCL109" s="66"/>
      <c r="TCM109" s="66"/>
      <c r="TCN109" s="66"/>
      <c r="TCO109" s="66"/>
      <c r="TCP109" s="66"/>
      <c r="TCQ109" s="66"/>
      <c r="TCR109" s="66"/>
      <c r="TCS109" s="66"/>
      <c r="TCV109" s="66"/>
      <c r="TCY109" s="66"/>
      <c r="TDB109" s="66"/>
      <c r="TDE109" s="66"/>
      <c r="TDH109" s="66"/>
      <c r="TDK109" s="66"/>
      <c r="TDT109" s="66"/>
      <c r="TDW109" s="66"/>
      <c r="TDZ109" s="66"/>
      <c r="TEC109" s="66"/>
      <c r="TEL109" s="66"/>
      <c r="TER109" s="66"/>
      <c r="TEU109" s="66"/>
      <c r="TEX109" s="66"/>
      <c r="TFA109" s="66"/>
      <c r="TFG109" s="66"/>
      <c r="TFP109" s="66"/>
      <c r="TFR109" s="66"/>
      <c r="TFS109" s="66"/>
      <c r="TFU109" s="66"/>
      <c r="TFX109" s="66"/>
      <c r="TGA109" s="66"/>
      <c r="TGD109" s="66"/>
      <c r="TGG109" s="66"/>
      <c r="TGJ109" s="66"/>
      <c r="TGL109" s="66"/>
      <c r="TGN109" s="66"/>
      <c r="TGQ109" s="66"/>
      <c r="TGT109" s="66"/>
      <c r="TGW109" s="66"/>
      <c r="TGZ109" s="66"/>
      <c r="THC109" s="66"/>
      <c r="THF109" s="66"/>
      <c r="THI109" s="66"/>
      <c r="THK109" s="66"/>
      <c r="THN109" s="66"/>
      <c r="THT109" s="66"/>
      <c r="THZ109" s="66"/>
      <c r="TIC109" s="66"/>
      <c r="TIE109" s="66"/>
      <c r="TIG109" s="66"/>
      <c r="TIH109" s="66"/>
      <c r="TII109" s="66"/>
      <c r="TIJ109" s="66"/>
      <c r="TIK109" s="66"/>
      <c r="TIL109" s="66"/>
      <c r="TJD109" s="66"/>
      <c r="TJE109" s="66"/>
      <c r="TJH109" s="66"/>
      <c r="TJK109" s="66"/>
      <c r="TJM109" s="66"/>
      <c r="TJO109" s="66"/>
      <c r="TJR109" s="66"/>
      <c r="TJU109" s="66"/>
      <c r="TJX109" s="66"/>
      <c r="TKB109" s="66"/>
      <c r="TKE109" s="66"/>
      <c r="TKH109" s="66"/>
      <c r="TKP109" s="66"/>
      <c r="TLB109" s="66"/>
      <c r="TLC109" s="66"/>
      <c r="TLD109" s="66"/>
      <c r="TLE109" s="66"/>
      <c r="TLF109" s="66"/>
      <c r="TLG109" s="66"/>
      <c r="TLH109" s="66"/>
      <c r="TLI109" s="66"/>
      <c r="TLJ109" s="66"/>
      <c r="TLK109" s="66"/>
      <c r="TLL109" s="66"/>
      <c r="TLM109" s="66"/>
      <c r="TLN109" s="66"/>
      <c r="TLO109" s="66"/>
      <c r="TLP109" s="66"/>
      <c r="TLQ109" s="66"/>
      <c r="TLR109" s="66"/>
      <c r="TLS109" s="66"/>
      <c r="TLT109" s="66"/>
      <c r="TLU109" s="66"/>
      <c r="TLV109" s="66"/>
      <c r="TLW109" s="66"/>
      <c r="TLX109" s="66"/>
      <c r="TLY109" s="66"/>
      <c r="TLZ109" s="66"/>
      <c r="TMA109" s="66"/>
      <c r="TMC109" s="66"/>
      <c r="TMD109" s="66"/>
      <c r="TME109" s="66"/>
      <c r="TMF109" s="66"/>
      <c r="TMG109" s="66"/>
      <c r="TMH109" s="66"/>
      <c r="TMI109" s="66"/>
      <c r="TMJ109" s="66"/>
      <c r="TMK109" s="66"/>
      <c r="TML109" s="66"/>
      <c r="TMM109" s="66"/>
      <c r="TMN109" s="66"/>
      <c r="TMO109" s="66"/>
      <c r="TMR109" s="66"/>
      <c r="TMU109" s="66"/>
      <c r="TMX109" s="66"/>
      <c r="TNA109" s="66"/>
      <c r="TND109" s="66"/>
      <c r="TNG109" s="66"/>
      <c r="TNP109" s="66"/>
      <c r="TNS109" s="66"/>
      <c r="TNV109" s="66"/>
      <c r="TNY109" s="66"/>
      <c r="TOH109" s="66"/>
      <c r="TON109" s="66"/>
      <c r="TOQ109" s="66"/>
      <c r="TOT109" s="66"/>
      <c r="TOW109" s="66"/>
      <c r="TPC109" s="66"/>
      <c r="TPL109" s="66"/>
      <c r="TPN109" s="66"/>
      <c r="TPO109" s="66"/>
      <c r="TPQ109" s="66"/>
      <c r="TPT109" s="66"/>
      <c r="TPW109" s="66"/>
      <c r="TPZ109" s="66"/>
      <c r="TQC109" s="66"/>
      <c r="TQF109" s="66"/>
      <c r="TQH109" s="66"/>
      <c r="TQJ109" s="66"/>
      <c r="TQM109" s="66"/>
      <c r="TQP109" s="66"/>
      <c r="TQS109" s="66"/>
      <c r="TQV109" s="66"/>
      <c r="TQY109" s="66"/>
      <c r="TRB109" s="66"/>
      <c r="TRE109" s="66"/>
      <c r="TRG109" s="66"/>
      <c r="TRJ109" s="66"/>
      <c r="TRP109" s="66"/>
      <c r="TRV109" s="66"/>
      <c r="TRY109" s="66"/>
      <c r="TSA109" s="66"/>
      <c r="TSC109" s="66"/>
      <c r="TSD109" s="66"/>
      <c r="TSE109" s="66"/>
      <c r="TSF109" s="66"/>
      <c r="TSG109" s="66"/>
      <c r="TSH109" s="66"/>
      <c r="TSZ109" s="66"/>
      <c r="TTA109" s="66"/>
      <c r="TTD109" s="66"/>
      <c r="TTG109" s="66"/>
      <c r="TTI109" s="66"/>
      <c r="TTK109" s="66"/>
      <c r="TTN109" s="66"/>
      <c r="TTQ109" s="66"/>
      <c r="TTT109" s="66"/>
      <c r="TTX109" s="66"/>
      <c r="TUA109" s="66"/>
      <c r="TUD109" s="66"/>
      <c r="TUL109" s="66"/>
      <c r="TUX109" s="66"/>
      <c r="TUY109" s="66"/>
      <c r="TUZ109" s="66"/>
      <c r="TVA109" s="66"/>
      <c r="TVB109" s="66"/>
      <c r="TVC109" s="66"/>
      <c r="TVD109" s="66"/>
      <c r="TVE109" s="66"/>
      <c r="TVF109" s="66"/>
      <c r="TVG109" s="66"/>
      <c r="TVH109" s="66"/>
      <c r="TVI109" s="66"/>
      <c r="TVJ109" s="66"/>
      <c r="TVK109" s="66"/>
      <c r="TVL109" s="66"/>
      <c r="TVM109" s="66"/>
      <c r="TVN109" s="66"/>
      <c r="TVO109" s="66"/>
      <c r="TVP109" s="66"/>
      <c r="TVQ109" s="66"/>
      <c r="TVR109" s="66"/>
      <c r="TVS109" s="66"/>
      <c r="TVT109" s="66"/>
      <c r="TVU109" s="66"/>
      <c r="TVV109" s="66"/>
      <c r="TVW109" s="66"/>
      <c r="TVY109" s="66"/>
      <c r="TVZ109" s="66"/>
      <c r="TWA109" s="66"/>
      <c r="TWB109" s="66"/>
      <c r="TWC109" s="66"/>
      <c r="TWD109" s="66"/>
      <c r="TWE109" s="66"/>
      <c r="TWF109" s="66"/>
      <c r="TWG109" s="66"/>
      <c r="TWH109" s="66"/>
      <c r="TWI109" s="66"/>
      <c r="TWJ109" s="66"/>
      <c r="TWK109" s="66"/>
      <c r="TWN109" s="66"/>
      <c r="TWQ109" s="66"/>
      <c r="TWT109" s="66"/>
      <c r="TWW109" s="66"/>
      <c r="TWZ109" s="66"/>
      <c r="TXC109" s="66"/>
      <c r="TXL109" s="66"/>
      <c r="TXO109" s="66"/>
      <c r="TXR109" s="66"/>
      <c r="TXU109" s="66"/>
      <c r="TYD109" s="66"/>
      <c r="TYJ109" s="66"/>
      <c r="TYM109" s="66"/>
      <c r="TYP109" s="66"/>
      <c r="TYS109" s="66"/>
      <c r="TYY109" s="66"/>
      <c r="TZH109" s="66"/>
      <c r="TZJ109" s="66"/>
      <c r="TZK109" s="66"/>
      <c r="TZM109" s="66"/>
      <c r="TZP109" s="66"/>
      <c r="TZS109" s="66"/>
      <c r="TZV109" s="66"/>
      <c r="TZY109" s="66"/>
      <c r="UAB109" s="66"/>
      <c r="UAD109" s="66"/>
      <c r="UAF109" s="66"/>
      <c r="UAI109" s="66"/>
      <c r="UAL109" s="66"/>
      <c r="UAO109" s="66"/>
      <c r="UAR109" s="66"/>
      <c r="UAU109" s="66"/>
      <c r="UAX109" s="66"/>
      <c r="UBA109" s="66"/>
      <c r="UBC109" s="66"/>
      <c r="UBF109" s="66"/>
      <c r="UBL109" s="66"/>
      <c r="UBR109" s="66"/>
      <c r="UBU109" s="66"/>
      <c r="UBW109" s="66"/>
      <c r="UBY109" s="66"/>
      <c r="UBZ109" s="66"/>
      <c r="UCA109" s="66"/>
      <c r="UCB109" s="66"/>
      <c r="UCC109" s="66"/>
      <c r="UCD109" s="66"/>
      <c r="UCV109" s="66"/>
      <c r="UCW109" s="66"/>
      <c r="UCZ109" s="66"/>
      <c r="UDC109" s="66"/>
      <c r="UDE109" s="66"/>
      <c r="UDG109" s="66"/>
      <c r="UDJ109" s="66"/>
      <c r="UDM109" s="66"/>
      <c r="UDP109" s="66"/>
      <c r="UDT109" s="66"/>
      <c r="UDW109" s="66"/>
      <c r="UDZ109" s="66"/>
      <c r="UEH109" s="66"/>
      <c r="UET109" s="66"/>
      <c r="UEU109" s="66"/>
      <c r="UEV109" s="66"/>
      <c r="UEW109" s="66"/>
      <c r="UEX109" s="66"/>
      <c r="UEY109" s="66"/>
      <c r="UEZ109" s="66"/>
      <c r="UFA109" s="66"/>
      <c r="UFB109" s="66"/>
      <c r="UFC109" s="66"/>
      <c r="UFD109" s="66"/>
      <c r="UFE109" s="66"/>
      <c r="UFF109" s="66"/>
      <c r="UFG109" s="66"/>
      <c r="UFH109" s="66"/>
      <c r="UFI109" s="66"/>
      <c r="UFJ109" s="66"/>
      <c r="UFK109" s="66"/>
      <c r="UFL109" s="66"/>
      <c r="UFM109" s="66"/>
      <c r="UFN109" s="66"/>
      <c r="UFO109" s="66"/>
      <c r="UFP109" s="66"/>
      <c r="UFQ109" s="66"/>
      <c r="UFR109" s="66"/>
      <c r="UFS109" s="66"/>
      <c r="UFU109" s="66"/>
      <c r="UFV109" s="66"/>
      <c r="UFW109" s="66"/>
      <c r="UFX109" s="66"/>
      <c r="UFY109" s="66"/>
      <c r="UFZ109" s="66"/>
      <c r="UGA109" s="66"/>
      <c r="UGB109" s="66"/>
      <c r="UGC109" s="66"/>
      <c r="UGD109" s="66"/>
      <c r="UGE109" s="66"/>
      <c r="UGF109" s="66"/>
      <c r="UGG109" s="66"/>
      <c r="UGJ109" s="66"/>
      <c r="UGM109" s="66"/>
      <c r="UGP109" s="66"/>
      <c r="UGS109" s="66"/>
      <c r="UGV109" s="66"/>
      <c r="UGY109" s="66"/>
      <c r="UHH109" s="66"/>
      <c r="UHK109" s="66"/>
      <c r="UHN109" s="66"/>
      <c r="UHQ109" s="66"/>
      <c r="UHZ109" s="66"/>
      <c r="UIF109" s="66"/>
      <c r="UII109" s="66"/>
      <c r="UIL109" s="66"/>
      <c r="UIO109" s="66"/>
      <c r="UIU109" s="66"/>
      <c r="UJD109" s="66"/>
      <c r="UJF109" s="66"/>
      <c r="UJG109" s="66"/>
      <c r="UJI109" s="66"/>
      <c r="UJL109" s="66"/>
      <c r="UJO109" s="66"/>
      <c r="UJR109" s="66"/>
      <c r="UJU109" s="66"/>
      <c r="UJX109" s="66"/>
      <c r="UJZ109" s="66"/>
      <c r="UKB109" s="66"/>
      <c r="UKE109" s="66"/>
      <c r="UKH109" s="66"/>
      <c r="UKK109" s="66"/>
      <c r="UKN109" s="66"/>
      <c r="UKQ109" s="66"/>
      <c r="UKT109" s="66"/>
      <c r="UKW109" s="66"/>
      <c r="UKY109" s="66"/>
      <c r="ULB109" s="66"/>
      <c r="ULH109" s="66"/>
      <c r="ULN109" s="66"/>
      <c r="ULQ109" s="66"/>
      <c r="ULS109" s="66"/>
      <c r="ULU109" s="66"/>
      <c r="ULV109" s="66"/>
      <c r="ULW109" s="66"/>
      <c r="ULX109" s="66"/>
      <c r="ULY109" s="66"/>
      <c r="ULZ109" s="66"/>
      <c r="UMR109" s="66"/>
      <c r="UMS109" s="66"/>
      <c r="UMV109" s="66"/>
      <c r="UMY109" s="66"/>
      <c r="UNA109" s="66"/>
      <c r="UNC109" s="66"/>
      <c r="UNF109" s="66"/>
      <c r="UNI109" s="66"/>
      <c r="UNL109" s="66"/>
      <c r="UNP109" s="66"/>
      <c r="UNS109" s="66"/>
      <c r="UNV109" s="66"/>
      <c r="UOD109" s="66"/>
      <c r="UOP109" s="66"/>
      <c r="UOQ109" s="66"/>
      <c r="UOR109" s="66"/>
      <c r="UOS109" s="66"/>
      <c r="UOT109" s="66"/>
      <c r="UOU109" s="66"/>
      <c r="UOV109" s="66"/>
      <c r="UOW109" s="66"/>
      <c r="UOX109" s="66"/>
      <c r="UOY109" s="66"/>
      <c r="UOZ109" s="66"/>
      <c r="UPA109" s="66"/>
      <c r="UPB109" s="66"/>
      <c r="UPC109" s="66"/>
      <c r="UPD109" s="66"/>
      <c r="UPE109" s="66"/>
      <c r="UPF109" s="66"/>
      <c r="UPG109" s="66"/>
      <c r="UPH109" s="66"/>
      <c r="UPI109" s="66"/>
      <c r="UPJ109" s="66"/>
      <c r="UPK109" s="66"/>
      <c r="UPL109" s="66"/>
      <c r="UPM109" s="66"/>
      <c r="UPN109" s="66"/>
      <c r="UPO109" s="66"/>
      <c r="UPQ109" s="66"/>
      <c r="UPR109" s="66"/>
      <c r="UPS109" s="66"/>
      <c r="UPT109" s="66"/>
      <c r="UPU109" s="66"/>
      <c r="UPV109" s="66"/>
      <c r="UPW109" s="66"/>
      <c r="UPX109" s="66"/>
      <c r="UPY109" s="66"/>
      <c r="UPZ109" s="66"/>
      <c r="UQA109" s="66"/>
      <c r="UQB109" s="66"/>
      <c r="UQC109" s="66"/>
      <c r="UQF109" s="66"/>
      <c r="UQI109" s="66"/>
      <c r="UQL109" s="66"/>
      <c r="UQO109" s="66"/>
      <c r="UQR109" s="66"/>
      <c r="UQU109" s="66"/>
      <c r="URD109" s="66"/>
      <c r="URG109" s="66"/>
      <c r="URJ109" s="66"/>
      <c r="URM109" s="66"/>
      <c r="URV109" s="66"/>
      <c r="USB109" s="66"/>
      <c r="USE109" s="66"/>
      <c r="USH109" s="66"/>
      <c r="USK109" s="66"/>
      <c r="USQ109" s="66"/>
      <c r="USZ109" s="66"/>
      <c r="UTB109" s="66"/>
      <c r="UTC109" s="66"/>
      <c r="UTE109" s="66"/>
      <c r="UTH109" s="66"/>
      <c r="UTK109" s="66"/>
      <c r="UTN109" s="66"/>
      <c r="UTQ109" s="66"/>
      <c r="UTT109" s="66"/>
      <c r="UTV109" s="66"/>
      <c r="UTX109" s="66"/>
      <c r="UUA109" s="66"/>
      <c r="UUD109" s="66"/>
      <c r="UUG109" s="66"/>
      <c r="UUJ109" s="66"/>
      <c r="UUM109" s="66"/>
      <c r="UUP109" s="66"/>
      <c r="UUS109" s="66"/>
      <c r="UUU109" s="66"/>
      <c r="UUX109" s="66"/>
      <c r="UVD109" s="66"/>
      <c r="UVJ109" s="66"/>
      <c r="UVM109" s="66"/>
      <c r="UVO109" s="66"/>
      <c r="UVQ109" s="66"/>
      <c r="UVR109" s="66"/>
      <c r="UVS109" s="66"/>
      <c r="UVT109" s="66"/>
      <c r="UVU109" s="66"/>
      <c r="UVV109" s="66"/>
      <c r="UWN109" s="66"/>
      <c r="UWO109" s="66"/>
      <c r="UWR109" s="66"/>
      <c r="UWU109" s="66"/>
      <c r="UWW109" s="66"/>
      <c r="UWY109" s="66"/>
      <c r="UXB109" s="66"/>
      <c r="UXE109" s="66"/>
      <c r="UXH109" s="66"/>
      <c r="UXL109" s="66"/>
      <c r="UXO109" s="66"/>
      <c r="UXR109" s="66"/>
      <c r="UXZ109" s="66"/>
      <c r="UYL109" s="66"/>
      <c r="UYM109" s="66"/>
      <c r="UYN109" s="66"/>
      <c r="UYO109" s="66"/>
      <c r="UYP109" s="66"/>
      <c r="UYQ109" s="66"/>
      <c r="UYR109" s="66"/>
      <c r="UYS109" s="66"/>
      <c r="UYT109" s="66"/>
      <c r="UYU109" s="66"/>
      <c r="UYV109" s="66"/>
      <c r="UYW109" s="66"/>
      <c r="UYX109" s="66"/>
      <c r="UYY109" s="66"/>
      <c r="UYZ109" s="66"/>
      <c r="UZA109" s="66"/>
      <c r="UZB109" s="66"/>
      <c r="UZC109" s="66"/>
      <c r="UZD109" s="66"/>
      <c r="UZE109" s="66"/>
      <c r="UZF109" s="66"/>
      <c r="UZG109" s="66"/>
      <c r="UZH109" s="66"/>
      <c r="UZI109" s="66"/>
      <c r="UZJ109" s="66"/>
      <c r="UZK109" s="66"/>
      <c r="UZM109" s="66"/>
      <c r="UZN109" s="66"/>
      <c r="UZO109" s="66"/>
      <c r="UZP109" s="66"/>
      <c r="UZQ109" s="66"/>
      <c r="UZR109" s="66"/>
      <c r="UZS109" s="66"/>
      <c r="UZT109" s="66"/>
      <c r="UZU109" s="66"/>
      <c r="UZV109" s="66"/>
      <c r="UZW109" s="66"/>
      <c r="UZX109" s="66"/>
      <c r="UZY109" s="66"/>
      <c r="VAB109" s="66"/>
      <c r="VAE109" s="66"/>
      <c r="VAH109" s="66"/>
      <c r="VAK109" s="66"/>
      <c r="VAN109" s="66"/>
      <c r="VAQ109" s="66"/>
      <c r="VAZ109" s="66"/>
      <c r="VBC109" s="66"/>
      <c r="VBF109" s="66"/>
      <c r="VBI109" s="66"/>
      <c r="VBR109" s="66"/>
      <c r="VBX109" s="66"/>
      <c r="VCA109" s="66"/>
      <c r="VCD109" s="66"/>
      <c r="VCG109" s="66"/>
      <c r="VCM109" s="66"/>
      <c r="VCV109" s="66"/>
      <c r="VCX109" s="66"/>
      <c r="VCY109" s="66"/>
      <c r="VDA109" s="66"/>
      <c r="VDD109" s="66"/>
      <c r="VDG109" s="66"/>
      <c r="VDJ109" s="66"/>
      <c r="VDM109" s="66"/>
      <c r="VDP109" s="66"/>
      <c r="VDR109" s="66"/>
      <c r="VDT109" s="66"/>
      <c r="VDW109" s="66"/>
      <c r="VDZ109" s="66"/>
      <c r="VEC109" s="66"/>
      <c r="VEF109" s="66"/>
      <c r="VEI109" s="66"/>
      <c r="VEL109" s="66"/>
      <c r="VEO109" s="66"/>
      <c r="VEQ109" s="66"/>
      <c r="VET109" s="66"/>
      <c r="VEZ109" s="66"/>
      <c r="VFF109" s="66"/>
      <c r="VFI109" s="66"/>
      <c r="VFK109" s="66"/>
      <c r="VFM109" s="66"/>
      <c r="VFN109" s="66"/>
      <c r="VFO109" s="66"/>
      <c r="VFP109" s="66"/>
      <c r="VFQ109" s="66"/>
      <c r="VFR109" s="66"/>
      <c r="VGJ109" s="66"/>
      <c r="VGK109" s="66"/>
      <c r="VGN109" s="66"/>
      <c r="VGQ109" s="66"/>
      <c r="VGS109" s="66"/>
      <c r="VGU109" s="66"/>
      <c r="VGX109" s="66"/>
      <c r="VHA109" s="66"/>
      <c r="VHD109" s="66"/>
      <c r="VHH109" s="66"/>
      <c r="VHK109" s="66"/>
      <c r="VHN109" s="66"/>
      <c r="VHV109" s="66"/>
      <c r="VIH109" s="66"/>
      <c r="VII109" s="66"/>
      <c r="VIJ109" s="66"/>
      <c r="VIK109" s="66"/>
      <c r="VIL109" s="66"/>
      <c r="VIM109" s="66"/>
      <c r="VIN109" s="66"/>
      <c r="VIO109" s="66"/>
      <c r="VIP109" s="66"/>
      <c r="VIQ109" s="66"/>
      <c r="VIR109" s="66"/>
      <c r="VIS109" s="66"/>
      <c r="VIT109" s="66"/>
      <c r="VIU109" s="66"/>
      <c r="VIV109" s="66"/>
      <c r="VIW109" s="66"/>
      <c r="VIX109" s="66"/>
      <c r="VIY109" s="66"/>
      <c r="VIZ109" s="66"/>
      <c r="VJA109" s="66"/>
      <c r="VJB109" s="66"/>
      <c r="VJC109" s="66"/>
      <c r="VJD109" s="66"/>
      <c r="VJE109" s="66"/>
      <c r="VJF109" s="66"/>
      <c r="VJG109" s="66"/>
      <c r="VJI109" s="66"/>
      <c r="VJJ109" s="66"/>
      <c r="VJK109" s="66"/>
      <c r="VJL109" s="66"/>
      <c r="VJM109" s="66"/>
      <c r="VJN109" s="66"/>
      <c r="VJO109" s="66"/>
      <c r="VJP109" s="66"/>
      <c r="VJQ109" s="66"/>
      <c r="VJR109" s="66"/>
      <c r="VJS109" s="66"/>
      <c r="VJT109" s="66"/>
      <c r="VJU109" s="66"/>
      <c r="VJX109" s="66"/>
      <c r="VKA109" s="66"/>
      <c r="VKD109" s="66"/>
      <c r="VKG109" s="66"/>
      <c r="VKJ109" s="66"/>
      <c r="VKM109" s="66"/>
      <c r="VKV109" s="66"/>
      <c r="VKY109" s="66"/>
      <c r="VLB109" s="66"/>
      <c r="VLE109" s="66"/>
      <c r="VLN109" s="66"/>
      <c r="VLT109" s="66"/>
      <c r="VLW109" s="66"/>
      <c r="VLZ109" s="66"/>
      <c r="VMC109" s="66"/>
      <c r="VMI109" s="66"/>
      <c r="VMR109" s="66"/>
      <c r="VMT109" s="66"/>
      <c r="VMU109" s="66"/>
      <c r="VMW109" s="66"/>
      <c r="VMZ109" s="66"/>
      <c r="VNC109" s="66"/>
      <c r="VNF109" s="66"/>
      <c r="VNI109" s="66"/>
      <c r="VNL109" s="66"/>
      <c r="VNN109" s="66"/>
      <c r="VNP109" s="66"/>
      <c r="VNS109" s="66"/>
      <c r="VNV109" s="66"/>
      <c r="VNY109" s="66"/>
      <c r="VOB109" s="66"/>
      <c r="VOE109" s="66"/>
      <c r="VOH109" s="66"/>
      <c r="VOK109" s="66"/>
      <c r="VOM109" s="66"/>
      <c r="VOP109" s="66"/>
      <c r="VOV109" s="66"/>
      <c r="VPB109" s="66"/>
      <c r="VPE109" s="66"/>
      <c r="VPG109" s="66"/>
      <c r="VPI109" s="66"/>
      <c r="VPJ109" s="66"/>
      <c r="VPK109" s="66"/>
      <c r="VPL109" s="66"/>
      <c r="VPM109" s="66"/>
      <c r="VPN109" s="66"/>
      <c r="VQF109" s="66"/>
      <c r="VQG109" s="66"/>
      <c r="VQJ109" s="66"/>
      <c r="VQM109" s="66"/>
      <c r="VQO109" s="66"/>
      <c r="VQQ109" s="66"/>
      <c r="VQT109" s="66"/>
      <c r="VQW109" s="66"/>
      <c r="VQZ109" s="66"/>
      <c r="VRD109" s="66"/>
      <c r="VRG109" s="66"/>
      <c r="VRJ109" s="66"/>
      <c r="VRR109" s="66"/>
      <c r="VSD109" s="66"/>
      <c r="VSE109" s="66"/>
      <c r="VSF109" s="66"/>
      <c r="VSG109" s="66"/>
      <c r="VSH109" s="66"/>
      <c r="VSI109" s="66"/>
      <c r="VSJ109" s="66"/>
      <c r="VSK109" s="66"/>
      <c r="VSL109" s="66"/>
      <c r="VSM109" s="66"/>
      <c r="VSN109" s="66"/>
      <c r="VSO109" s="66"/>
      <c r="VSP109" s="66"/>
      <c r="VSQ109" s="66"/>
      <c r="VSR109" s="66"/>
      <c r="VSS109" s="66"/>
      <c r="VST109" s="66"/>
      <c r="VSU109" s="66"/>
      <c r="VSV109" s="66"/>
      <c r="VSW109" s="66"/>
      <c r="VSX109" s="66"/>
      <c r="VSY109" s="66"/>
      <c r="VSZ109" s="66"/>
      <c r="VTA109" s="66"/>
      <c r="VTB109" s="66"/>
      <c r="VTC109" s="66"/>
      <c r="VTE109" s="66"/>
      <c r="VTF109" s="66"/>
      <c r="VTG109" s="66"/>
      <c r="VTH109" s="66"/>
      <c r="VTI109" s="66"/>
      <c r="VTJ109" s="66"/>
      <c r="VTK109" s="66"/>
      <c r="VTL109" s="66"/>
      <c r="VTM109" s="66"/>
      <c r="VTN109" s="66"/>
      <c r="VTO109" s="66"/>
      <c r="VTP109" s="66"/>
      <c r="VTQ109" s="66"/>
      <c r="VTT109" s="66"/>
      <c r="VTW109" s="66"/>
      <c r="VTZ109" s="66"/>
      <c r="VUC109" s="66"/>
      <c r="VUF109" s="66"/>
      <c r="VUI109" s="66"/>
      <c r="VUR109" s="66"/>
      <c r="VUU109" s="66"/>
      <c r="VUX109" s="66"/>
      <c r="VVA109" s="66"/>
      <c r="VVJ109" s="66"/>
      <c r="VVP109" s="66"/>
      <c r="VVS109" s="66"/>
      <c r="VVV109" s="66"/>
      <c r="VVY109" s="66"/>
      <c r="VWE109" s="66"/>
      <c r="VWN109" s="66"/>
      <c r="VWP109" s="66"/>
      <c r="VWQ109" s="66"/>
      <c r="VWS109" s="66"/>
      <c r="VWV109" s="66"/>
      <c r="VWY109" s="66"/>
      <c r="VXB109" s="66"/>
      <c r="VXE109" s="66"/>
      <c r="VXH109" s="66"/>
      <c r="VXJ109" s="66"/>
      <c r="VXL109" s="66"/>
      <c r="VXO109" s="66"/>
      <c r="VXR109" s="66"/>
      <c r="VXU109" s="66"/>
      <c r="VXX109" s="66"/>
      <c r="VYA109" s="66"/>
      <c r="VYD109" s="66"/>
      <c r="VYG109" s="66"/>
      <c r="VYI109" s="66"/>
      <c r="VYL109" s="66"/>
      <c r="VYR109" s="66"/>
      <c r="VYX109" s="66"/>
      <c r="VZA109" s="66"/>
      <c r="VZC109" s="66"/>
      <c r="VZE109" s="66"/>
      <c r="VZF109" s="66"/>
      <c r="VZG109" s="66"/>
      <c r="VZH109" s="66"/>
      <c r="VZI109" s="66"/>
      <c r="VZJ109" s="66"/>
      <c r="WAB109" s="66"/>
      <c r="WAC109" s="66"/>
      <c r="WAF109" s="66"/>
      <c r="WAI109" s="66"/>
      <c r="WAK109" s="66"/>
      <c r="WAM109" s="66"/>
      <c r="WAP109" s="66"/>
      <c r="WAS109" s="66"/>
      <c r="WAV109" s="66"/>
      <c r="WAZ109" s="66"/>
      <c r="WBC109" s="66"/>
      <c r="WBF109" s="66"/>
      <c r="WBN109" s="66"/>
      <c r="WBZ109" s="66"/>
      <c r="WCA109" s="66"/>
      <c r="WCB109" s="66"/>
      <c r="WCC109" s="66"/>
      <c r="WCD109" s="66"/>
      <c r="WCE109" s="66"/>
      <c r="WCF109" s="66"/>
      <c r="WCG109" s="66"/>
      <c r="WCH109" s="66"/>
      <c r="WCI109" s="66"/>
      <c r="WCJ109" s="66"/>
      <c r="WCK109" s="66"/>
      <c r="WCL109" s="66"/>
      <c r="WCM109" s="66"/>
      <c r="WCN109" s="66"/>
      <c r="WCO109" s="66"/>
      <c r="WCP109" s="66"/>
      <c r="WCQ109" s="66"/>
      <c r="WCR109" s="66"/>
      <c r="WCS109" s="66"/>
      <c r="WCT109" s="66"/>
      <c r="WCU109" s="66"/>
      <c r="WCV109" s="66"/>
      <c r="WCW109" s="66"/>
      <c r="WCX109" s="66"/>
      <c r="WCY109" s="66"/>
      <c r="WDA109" s="66"/>
      <c r="WDB109" s="66"/>
      <c r="WDC109" s="66"/>
      <c r="WDD109" s="66"/>
      <c r="WDE109" s="66"/>
      <c r="WDF109" s="66"/>
      <c r="WDG109" s="66"/>
      <c r="WDH109" s="66"/>
      <c r="WDI109" s="66"/>
      <c r="WDJ109" s="66"/>
      <c r="WDK109" s="66"/>
      <c r="WDL109" s="66"/>
      <c r="WDM109" s="66"/>
      <c r="WDP109" s="66"/>
      <c r="WDS109" s="66"/>
      <c r="WDV109" s="66"/>
      <c r="WDY109" s="66"/>
      <c r="WEB109" s="66"/>
      <c r="WEE109" s="66"/>
      <c r="WEN109" s="66"/>
      <c r="WEQ109" s="66"/>
      <c r="WET109" s="66"/>
      <c r="WEW109" s="66"/>
      <c r="WFF109" s="66"/>
      <c r="WFL109" s="66"/>
      <c r="WFO109" s="66"/>
      <c r="WFR109" s="66"/>
      <c r="WFU109" s="66"/>
      <c r="WGA109" s="66"/>
      <c r="WGJ109" s="66"/>
      <c r="WGL109" s="66"/>
      <c r="WGM109" s="66"/>
      <c r="WGO109" s="66"/>
      <c r="WGR109" s="66"/>
      <c r="WGU109" s="66"/>
      <c r="WGX109" s="66"/>
      <c r="WHA109" s="66"/>
      <c r="WHD109" s="66"/>
      <c r="WHF109" s="66"/>
      <c r="WHH109" s="66"/>
      <c r="WHK109" s="66"/>
      <c r="WHN109" s="66"/>
      <c r="WHQ109" s="66"/>
      <c r="WHT109" s="66"/>
      <c r="WHW109" s="66"/>
      <c r="WHZ109" s="66"/>
      <c r="WIC109" s="66"/>
      <c r="WIE109" s="66"/>
      <c r="WIH109" s="66"/>
      <c r="WIN109" s="66"/>
      <c r="WIT109" s="66"/>
      <c r="WIW109" s="66"/>
      <c r="WIY109" s="66"/>
      <c r="WJA109" s="66"/>
      <c r="WJB109" s="66"/>
      <c r="WJC109" s="66"/>
      <c r="WJD109" s="66"/>
      <c r="WJE109" s="66"/>
      <c r="WJF109" s="66"/>
      <c r="WJX109" s="66"/>
      <c r="WJY109" s="66"/>
      <c r="WKB109" s="66"/>
      <c r="WKE109" s="66"/>
      <c r="WKG109" s="66"/>
      <c r="WKI109" s="66"/>
      <c r="WKL109" s="66"/>
      <c r="WKO109" s="66"/>
      <c r="WKR109" s="66"/>
      <c r="WKV109" s="66"/>
      <c r="WKY109" s="66"/>
      <c r="WLB109" s="66"/>
      <c r="WLJ109" s="66"/>
      <c r="WLV109" s="66"/>
      <c r="WLW109" s="66"/>
      <c r="WLX109" s="66"/>
      <c r="WLY109" s="66"/>
      <c r="WLZ109" s="66"/>
      <c r="WMA109" s="66"/>
      <c r="WMB109" s="66"/>
      <c r="WMC109" s="66"/>
      <c r="WMD109" s="66"/>
      <c r="WME109" s="66"/>
      <c r="WMF109" s="66"/>
      <c r="WMG109" s="66"/>
      <c r="WMH109" s="66"/>
      <c r="WMI109" s="66"/>
      <c r="WMJ109" s="66"/>
      <c r="WMK109" s="66"/>
      <c r="WML109" s="66"/>
      <c r="WMM109" s="66"/>
      <c r="WMN109" s="66"/>
      <c r="WMO109" s="66"/>
      <c r="WMP109" s="66"/>
      <c r="WMQ109" s="66"/>
      <c r="WMR109" s="66"/>
      <c r="WMS109" s="66"/>
      <c r="WMT109" s="66"/>
      <c r="WMU109" s="66"/>
      <c r="WMW109" s="66"/>
      <c r="WMX109" s="66"/>
      <c r="WMY109" s="66"/>
      <c r="WMZ109" s="66"/>
      <c r="WNA109" s="66"/>
      <c r="WNB109" s="66"/>
      <c r="WNC109" s="66"/>
      <c r="WND109" s="66"/>
      <c r="WNE109" s="66"/>
      <c r="WNF109" s="66"/>
      <c r="WNG109" s="66"/>
      <c r="WNH109" s="66"/>
      <c r="WNI109" s="66"/>
      <c r="WNL109" s="66"/>
      <c r="WNO109" s="66"/>
      <c r="WNR109" s="66"/>
      <c r="WNU109" s="66"/>
      <c r="WNX109" s="66"/>
      <c r="WOA109" s="66"/>
      <c r="WOJ109" s="66"/>
      <c r="WOM109" s="66"/>
      <c r="WOP109" s="66"/>
      <c r="WOS109" s="66"/>
      <c r="WPB109" s="66"/>
      <c r="WPH109" s="66"/>
      <c r="WPK109" s="66"/>
      <c r="WPN109" s="66"/>
      <c r="WPQ109" s="66"/>
      <c r="WPW109" s="66"/>
      <c r="WQF109" s="66"/>
      <c r="WQH109" s="66"/>
      <c r="WQI109" s="66"/>
      <c r="WQK109" s="66"/>
      <c r="WQN109" s="66"/>
      <c r="WQQ109" s="66"/>
      <c r="WQT109" s="66"/>
      <c r="WQW109" s="66"/>
      <c r="WQZ109" s="66"/>
      <c r="WRB109" s="66"/>
      <c r="WRD109" s="66"/>
      <c r="WRG109" s="66"/>
      <c r="WRJ109" s="66"/>
      <c r="WRM109" s="66"/>
      <c r="WRP109" s="66"/>
      <c r="WRS109" s="66"/>
      <c r="WRV109" s="66"/>
      <c r="WRY109" s="66"/>
      <c r="WSA109" s="66"/>
      <c r="WSD109" s="66"/>
      <c r="WSJ109" s="66"/>
      <c r="WSP109" s="66"/>
      <c r="WSS109" s="66"/>
      <c r="WSU109" s="66"/>
      <c r="WSW109" s="66"/>
      <c r="WSX109" s="66"/>
      <c r="WSY109" s="66"/>
      <c r="WSZ109" s="66"/>
      <c r="WTA109" s="66"/>
      <c r="WTB109" s="66"/>
      <c r="WTT109" s="66"/>
      <c r="WTU109" s="66"/>
      <c r="WTX109" s="66"/>
      <c r="WUA109" s="66"/>
      <c r="WUC109" s="66"/>
      <c r="WUE109" s="66"/>
      <c r="WUH109" s="66"/>
      <c r="WUK109" s="66"/>
      <c r="WUN109" s="66"/>
      <c r="WUR109" s="66"/>
      <c r="WUU109" s="66"/>
      <c r="WUX109" s="66"/>
      <c r="WVF109" s="66"/>
    </row>
    <row r="110" spans="1:1022 1034:2046 2058:3070 3082:4094 4106:5118 5130:6142 6154:7166 7178:8190 8202:9214 9226:10238 10250:11262 11274:12286 12298:13310 13322:14334 14346:15358 15370:16126" s="50" customFormat="1" ht="21.75" hidden="1" customHeight="1">
      <c r="A110" s="7" t="s">
        <v>208</v>
      </c>
      <c r="B110" s="47" t="s">
        <v>338</v>
      </c>
      <c r="C110" s="4"/>
      <c r="D110" s="48">
        <f>_xlfn.IFNA(VLOOKUP(A110,'2.2'!A119:C411,3,),)</f>
        <v>0</v>
      </c>
      <c r="E110" s="49"/>
      <c r="F110" s="51"/>
      <c r="G110" s="51"/>
      <c r="H110" s="29">
        <v>0</v>
      </c>
      <c r="I110" s="52">
        <v>10</v>
      </c>
    </row>
    <row r="111" spans="1:1022 1034:2046 2058:3070 3082:4094 4106:5118 5130:6142 6154:7166 7178:8190 8202:9214 9226:10238 10250:11262 11274:12286 12298:13310 13322:14334 14346:15358 15370:16126" s="50" customFormat="1" ht="21.75" hidden="1" customHeight="1">
      <c r="A111" s="7" t="s">
        <v>209</v>
      </c>
      <c r="B111" s="47" t="s">
        <v>338</v>
      </c>
      <c r="C111" s="4"/>
      <c r="D111" s="48">
        <f>_xlfn.IFNA(VLOOKUP(A111,'2.2'!A120:C412,3,),)</f>
        <v>0</v>
      </c>
      <c r="E111" s="49"/>
      <c r="F111" s="51"/>
      <c r="G111" s="51"/>
      <c r="H111" s="29">
        <v>0</v>
      </c>
      <c r="I111" s="52"/>
    </row>
    <row r="112" spans="1:1022 1034:2046 2058:3070 3082:4094 4106:5118 5130:6142 6154:7166 7178:8190 8202:9214 9226:10238 10250:11262 11274:12286 12298:13310 13322:14334 14346:15358 15370:16126" s="50" customFormat="1" ht="21.75" hidden="1" customHeight="1">
      <c r="A112" s="7" t="s">
        <v>210</v>
      </c>
      <c r="B112" s="47" t="s">
        <v>339</v>
      </c>
      <c r="C112" s="4"/>
      <c r="D112" s="48">
        <f>_xlfn.IFNA(VLOOKUP(A112,'2.2'!A121:C413,3,),)</f>
        <v>0</v>
      </c>
      <c r="E112" s="49"/>
      <c r="F112" s="51"/>
      <c r="G112" s="51"/>
      <c r="H112" s="29">
        <v>0</v>
      </c>
      <c r="I112" s="52"/>
    </row>
    <row r="113" spans="1:1022 1034:2046 2058:3070 3082:4094 4106:5118 5130:6142 6154:7166 7178:8190 8202:9214 9226:10238 10250:11262 11274:12286 12298:13310 13322:14334 14346:15358 15370:16126" s="50" customFormat="1" ht="20.25" hidden="1" customHeight="1">
      <c r="A113" s="7" t="s">
        <v>211</v>
      </c>
      <c r="B113" s="47" t="s">
        <v>338</v>
      </c>
      <c r="C113" s="4"/>
      <c r="D113" s="48">
        <f>_xlfn.IFNA(VLOOKUP(A113,'2.2'!A122:C414,3,),)</f>
        <v>0</v>
      </c>
      <c r="E113" s="49"/>
      <c r="F113" s="51"/>
      <c r="G113" s="51"/>
      <c r="H113" s="29">
        <v>0</v>
      </c>
      <c r="I113" s="52">
        <v>20</v>
      </c>
    </row>
    <row r="114" spans="1:1022 1034:2046 2058:3070 3082:4094 4106:5118 5130:6142 6154:7166 7178:8190 8202:9214 9226:10238 10250:11262 11274:12286 12298:13310 13322:14334 14346:15358 15370:16126" s="50" customFormat="1" ht="21.75" hidden="1" customHeight="1">
      <c r="A114" s="5" t="s">
        <v>15</v>
      </c>
      <c r="B114" s="47" t="s">
        <v>338</v>
      </c>
      <c r="C114" s="4"/>
      <c r="D114" s="48">
        <f>_xlfn.IFNA(VLOOKUP(A114,'2.2'!A123:C415,3,),)</f>
        <v>0</v>
      </c>
      <c r="E114" s="49"/>
      <c r="F114" s="51"/>
      <c r="G114" s="51"/>
      <c r="H114" s="29">
        <v>0</v>
      </c>
      <c r="I114" s="53">
        <v>12</v>
      </c>
    </row>
    <row r="115" spans="1:1022 1034:2046 2058:3070 3082:4094 4106:5118 5130:6142 6154:7166 7178:8190 8202:9214 9226:10238 10250:11262 11274:12286 12298:13310 13322:14334 14346:15358 15370:16126" s="50" customFormat="1" ht="20.25" hidden="1" customHeight="1">
      <c r="A115" s="10" t="s">
        <v>16</v>
      </c>
      <c r="B115" s="47" t="s">
        <v>341</v>
      </c>
      <c r="C115" s="4"/>
      <c r="D115" s="48">
        <f>_xlfn.IFNA(VLOOKUP(A115,'2.2'!A124:C416,3,),)</f>
        <v>0</v>
      </c>
      <c r="E115" s="49"/>
      <c r="F115" s="51"/>
      <c r="G115" s="51"/>
      <c r="H115" s="29">
        <v>680</v>
      </c>
      <c r="I115" s="52">
        <v>5</v>
      </c>
    </row>
    <row r="116" spans="1:1022 1034:2046 2058:3070 3082:4094 4106:5118 5130:6142 6154:7166 7178:8190 8202:9214 9226:10238 10250:11262 11274:12286 12298:13310 13322:14334 14346:15358 15370:16126" s="50" customFormat="1" ht="21.75" hidden="1" customHeight="1">
      <c r="A116" s="7" t="s">
        <v>298</v>
      </c>
      <c r="B116" s="47" t="s">
        <v>347</v>
      </c>
      <c r="C116" s="4"/>
      <c r="D116" s="48">
        <f>_xlfn.IFNA(VLOOKUP(A116,'2.2'!A125:C417,3,),)</f>
        <v>0</v>
      </c>
      <c r="E116" s="49"/>
      <c r="F116" s="51"/>
      <c r="G116" s="51"/>
      <c r="H116" s="29">
        <v>0</v>
      </c>
      <c r="I116" s="52"/>
    </row>
    <row r="117" spans="1:1022 1034:2046 2058:3070 3082:4094 4106:5118 5130:6142 6154:7166 7178:8190 8202:9214 9226:10238 10250:11262 11274:12286 12298:13310 13322:14334 14346:15358 15370:16126" s="50" customFormat="1" ht="20.25" hidden="1" customHeight="1">
      <c r="A117" s="5" t="s">
        <v>299</v>
      </c>
      <c r="B117" s="47" t="s">
        <v>347</v>
      </c>
      <c r="C117" s="4"/>
      <c r="D117" s="48">
        <f>_xlfn.IFNA(VLOOKUP(A117,'2.2'!A126:C418,3,),)</f>
        <v>0</v>
      </c>
      <c r="E117" s="49"/>
      <c r="F117" s="51"/>
      <c r="G117" s="51"/>
      <c r="H117" s="29">
        <v>0</v>
      </c>
      <c r="I117" s="52">
        <v>15</v>
      </c>
    </row>
    <row r="118" spans="1:1022 1034:2046 2058:3070 3082:4094 4106:5118 5130:6142 6154:7166 7178:8190 8202:9214 9226:10238 10250:11262 11274:12286 12298:13310 13322:14334 14346:15358 15370:16126" s="50" customFormat="1" ht="21.75" hidden="1" customHeight="1">
      <c r="A118" s="5" t="s">
        <v>300</v>
      </c>
      <c r="B118" s="47" t="s">
        <v>347</v>
      </c>
      <c r="C118" s="4"/>
      <c r="D118" s="48">
        <f>_xlfn.IFNA(VLOOKUP(A118,'2.2'!A127:C419,3,),)</f>
        <v>0</v>
      </c>
      <c r="E118" s="49"/>
      <c r="F118" s="51"/>
      <c r="G118" s="51"/>
      <c r="H118" s="29">
        <v>0</v>
      </c>
      <c r="I118" s="52">
        <v>15</v>
      </c>
    </row>
    <row r="119" spans="1:1022 1034:2046 2058:3070 3082:4094 4106:5118 5130:6142 6154:7166 7178:8190 8202:9214 9226:10238 10250:11262 11274:12286 12298:13310 13322:14334 14346:15358 15370:16126" s="50" customFormat="1" ht="20.25" hidden="1" customHeight="1">
      <c r="A119" s="7" t="s">
        <v>103</v>
      </c>
      <c r="B119" s="47" t="s">
        <v>338</v>
      </c>
      <c r="C119" s="4"/>
      <c r="D119" s="48">
        <f>_xlfn.IFNA(VLOOKUP(A119,'2.2'!A128:C420,3,),)</f>
        <v>0</v>
      </c>
      <c r="E119" s="49"/>
      <c r="F119" s="51"/>
      <c r="G119" s="51"/>
      <c r="H119" s="29">
        <v>0</v>
      </c>
      <c r="I119" s="53">
        <v>10</v>
      </c>
    </row>
    <row r="120" spans="1:1022 1034:2046 2058:3070 3082:4094 4106:5118 5130:6142 6154:7166 7178:8190 8202:9214 9226:10238 10250:11262 11274:12286 12298:13310 13322:14334 14346:15358 15370:16126" s="50" customFormat="1" ht="21.75" hidden="1" customHeight="1">
      <c r="A120" s="24" t="s">
        <v>122</v>
      </c>
      <c r="B120" s="47" t="s">
        <v>338</v>
      </c>
      <c r="C120" s="4"/>
      <c r="D120" s="48">
        <f>_xlfn.IFNA(VLOOKUP(A120,'2.2'!A129:C421,3,),)</f>
        <v>0</v>
      </c>
      <c r="E120" s="49"/>
      <c r="F120" s="51"/>
      <c r="G120" s="51"/>
      <c r="H120" s="29">
        <v>0</v>
      </c>
      <c r="I120" s="52">
        <v>20</v>
      </c>
    </row>
    <row r="121" spans="1:1022 1034:2046 2058:3070 3082:4094 4106:5118 5130:6142 6154:7166 7178:8190 8202:9214 9226:10238 10250:11262 11274:12286 12298:13310 13322:14334 14346:15358 15370:16126" s="50" customFormat="1" ht="20.25" customHeight="1">
      <c r="A121" s="35" t="s">
        <v>106</v>
      </c>
      <c r="B121" s="76" t="s">
        <v>337</v>
      </c>
      <c r="C121" s="4">
        <v>9</v>
      </c>
      <c r="D121" s="48">
        <v>8000</v>
      </c>
      <c r="E121" s="69">
        <f>+D121*C121</f>
        <v>72000</v>
      </c>
      <c r="F121" s="51"/>
      <c r="G121" s="51"/>
      <c r="H121" s="29">
        <v>25</v>
      </c>
      <c r="I121" s="52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Z121" s="66"/>
      <c r="BC121" s="66"/>
      <c r="BF121" s="66"/>
      <c r="BI121" s="66"/>
      <c r="BL121" s="66"/>
      <c r="BO121" s="66"/>
      <c r="BX121" s="66"/>
      <c r="CA121" s="66"/>
      <c r="CD121" s="66"/>
      <c r="CG121" s="66"/>
      <c r="CP121" s="66"/>
      <c r="CV121" s="66"/>
      <c r="CY121" s="66"/>
      <c r="DB121" s="66"/>
      <c r="DE121" s="66"/>
      <c r="DK121" s="66"/>
      <c r="DT121" s="66"/>
      <c r="DV121" s="66"/>
      <c r="DW121" s="66"/>
      <c r="DY121" s="66"/>
      <c r="EB121" s="66"/>
      <c r="EE121" s="66"/>
      <c r="EH121" s="66"/>
      <c r="EK121" s="66"/>
      <c r="EN121" s="66"/>
      <c r="EP121" s="66"/>
      <c r="ER121" s="66"/>
      <c r="EU121" s="66"/>
      <c r="EX121" s="66"/>
      <c r="FA121" s="66"/>
      <c r="FD121" s="66"/>
      <c r="FG121" s="66"/>
      <c r="FJ121" s="66"/>
      <c r="FM121" s="66"/>
      <c r="FO121" s="66"/>
      <c r="FR121" s="66"/>
      <c r="FX121" s="66"/>
      <c r="GD121" s="66"/>
      <c r="GG121" s="66"/>
      <c r="GI121" s="66"/>
      <c r="GK121" s="66"/>
      <c r="GL121" s="66"/>
      <c r="GM121" s="66"/>
      <c r="GN121" s="66"/>
      <c r="GO121" s="66"/>
      <c r="GP121" s="66"/>
      <c r="HH121" s="66"/>
      <c r="HI121" s="66"/>
      <c r="HL121" s="66"/>
      <c r="HO121" s="66"/>
      <c r="HQ121" s="66"/>
      <c r="HS121" s="66"/>
      <c r="HV121" s="66"/>
      <c r="HY121" s="66"/>
      <c r="IB121" s="66"/>
      <c r="IF121" s="66"/>
      <c r="II121" s="66"/>
      <c r="IL121" s="66"/>
      <c r="IT121" s="66"/>
      <c r="JF121" s="66"/>
      <c r="JG121" s="66"/>
      <c r="JH121" s="66"/>
      <c r="JI121" s="66"/>
      <c r="JJ121" s="66"/>
      <c r="JK121" s="66"/>
      <c r="JL121" s="66"/>
      <c r="JM121" s="66"/>
      <c r="JN121" s="66"/>
      <c r="JO121" s="66"/>
      <c r="JP121" s="66"/>
      <c r="JQ121" s="66"/>
      <c r="JR121" s="66"/>
      <c r="JS121" s="66"/>
      <c r="JT121" s="66"/>
      <c r="JU121" s="66"/>
      <c r="JV121" s="66"/>
      <c r="JW121" s="66"/>
      <c r="JX121" s="66"/>
      <c r="JY121" s="66"/>
      <c r="JZ121" s="66"/>
      <c r="KA121" s="66"/>
      <c r="KB121" s="66"/>
      <c r="KC121" s="66"/>
      <c r="KD121" s="66"/>
      <c r="KE121" s="66"/>
      <c r="KG121" s="66"/>
      <c r="KH121" s="66"/>
      <c r="KI121" s="66"/>
      <c r="KJ121" s="66"/>
      <c r="KK121" s="66"/>
      <c r="KL121" s="66"/>
      <c r="KM121" s="66"/>
      <c r="KN121" s="66"/>
      <c r="KO121" s="66"/>
      <c r="KP121" s="66"/>
      <c r="KQ121" s="66"/>
      <c r="KR121" s="66"/>
      <c r="KS121" s="66"/>
      <c r="KV121" s="66"/>
      <c r="KY121" s="66"/>
      <c r="LB121" s="66"/>
      <c r="LE121" s="66"/>
      <c r="LH121" s="66"/>
      <c r="LK121" s="66"/>
      <c r="LT121" s="66"/>
      <c r="LW121" s="66"/>
      <c r="LZ121" s="66"/>
      <c r="MC121" s="66"/>
      <c r="ML121" s="66"/>
      <c r="MR121" s="66"/>
      <c r="MU121" s="66"/>
      <c r="MX121" s="66"/>
      <c r="NA121" s="66"/>
      <c r="NG121" s="66"/>
      <c r="NP121" s="66"/>
      <c r="NR121" s="66"/>
      <c r="NS121" s="66"/>
      <c r="NU121" s="66"/>
      <c r="NX121" s="66"/>
      <c r="OA121" s="66"/>
      <c r="OD121" s="66"/>
      <c r="OG121" s="66"/>
      <c r="OJ121" s="66"/>
      <c r="OL121" s="66"/>
      <c r="ON121" s="66"/>
      <c r="OQ121" s="66"/>
      <c r="OT121" s="66"/>
      <c r="OW121" s="66"/>
      <c r="OZ121" s="66"/>
      <c r="PC121" s="66"/>
      <c r="PF121" s="66"/>
      <c r="PI121" s="66"/>
      <c r="PK121" s="66"/>
      <c r="PN121" s="66"/>
      <c r="PT121" s="66"/>
      <c r="PZ121" s="66"/>
      <c r="QC121" s="66"/>
      <c r="QE121" s="66"/>
      <c r="QG121" s="66"/>
      <c r="QH121" s="66"/>
      <c r="QI121" s="66"/>
      <c r="QJ121" s="66"/>
      <c r="QK121" s="66"/>
      <c r="QL121" s="66"/>
      <c r="RD121" s="66"/>
      <c r="RE121" s="66"/>
      <c r="RH121" s="66"/>
      <c r="RK121" s="66"/>
      <c r="RM121" s="66"/>
      <c r="RO121" s="66"/>
      <c r="RR121" s="66"/>
      <c r="RU121" s="66"/>
      <c r="RX121" s="66"/>
      <c r="SB121" s="66"/>
      <c r="SE121" s="66"/>
      <c r="SH121" s="66"/>
      <c r="SP121" s="66"/>
      <c r="TB121" s="66"/>
      <c r="TC121" s="66"/>
      <c r="TD121" s="66"/>
      <c r="TE121" s="66"/>
      <c r="TF121" s="66"/>
      <c r="TG121" s="66"/>
      <c r="TH121" s="66"/>
      <c r="TI121" s="66"/>
      <c r="TJ121" s="66"/>
      <c r="TK121" s="66"/>
      <c r="TL121" s="66"/>
      <c r="TM121" s="66"/>
      <c r="TN121" s="66"/>
      <c r="TO121" s="66"/>
      <c r="TP121" s="66"/>
      <c r="TQ121" s="66"/>
      <c r="TR121" s="66"/>
      <c r="TS121" s="66"/>
      <c r="TT121" s="66"/>
      <c r="TU121" s="66"/>
      <c r="TV121" s="66"/>
      <c r="TW121" s="66"/>
      <c r="TX121" s="66"/>
      <c r="TY121" s="66"/>
      <c r="TZ121" s="66"/>
      <c r="UA121" s="66"/>
      <c r="UC121" s="66"/>
      <c r="UD121" s="66"/>
      <c r="UE121" s="66"/>
      <c r="UF121" s="66"/>
      <c r="UG121" s="66"/>
      <c r="UH121" s="66"/>
      <c r="UI121" s="66"/>
      <c r="UJ121" s="66"/>
      <c r="UK121" s="66"/>
      <c r="UL121" s="66"/>
      <c r="UM121" s="66"/>
      <c r="UN121" s="66"/>
      <c r="UO121" s="66"/>
      <c r="UR121" s="66"/>
      <c r="UU121" s="66"/>
      <c r="UX121" s="66"/>
      <c r="VA121" s="66"/>
      <c r="VD121" s="66"/>
      <c r="VG121" s="66"/>
      <c r="VP121" s="66"/>
      <c r="VS121" s="66"/>
      <c r="VV121" s="66"/>
      <c r="VY121" s="66"/>
      <c r="WH121" s="66"/>
      <c r="WN121" s="66"/>
      <c r="WQ121" s="66"/>
      <c r="WT121" s="66"/>
      <c r="WW121" s="66"/>
      <c r="XC121" s="66"/>
      <c r="XL121" s="66"/>
      <c r="XN121" s="66"/>
      <c r="XO121" s="66"/>
      <c r="XQ121" s="66"/>
      <c r="XT121" s="66"/>
      <c r="XW121" s="66"/>
      <c r="XZ121" s="66"/>
      <c r="YC121" s="66"/>
      <c r="YF121" s="66"/>
      <c r="YH121" s="66"/>
      <c r="YJ121" s="66"/>
      <c r="YM121" s="66"/>
      <c r="YP121" s="66"/>
      <c r="YS121" s="66"/>
      <c r="YV121" s="66"/>
      <c r="YY121" s="66"/>
      <c r="ZB121" s="66"/>
      <c r="ZE121" s="66"/>
      <c r="ZG121" s="66"/>
      <c r="ZJ121" s="66"/>
      <c r="ZP121" s="66"/>
      <c r="ZV121" s="66"/>
      <c r="ZY121" s="66"/>
      <c r="AAA121" s="66"/>
      <c r="AAC121" s="66"/>
      <c r="AAD121" s="66"/>
      <c r="AAE121" s="66"/>
      <c r="AAF121" s="66"/>
      <c r="AAG121" s="66"/>
      <c r="AAH121" s="66"/>
      <c r="AAZ121" s="66"/>
      <c r="ABA121" s="66"/>
      <c r="ABD121" s="66"/>
      <c r="ABG121" s="66"/>
      <c r="ABI121" s="66"/>
      <c r="ABK121" s="66"/>
      <c r="ABN121" s="66"/>
      <c r="ABQ121" s="66"/>
      <c r="ABT121" s="66"/>
      <c r="ABX121" s="66"/>
      <c r="ACA121" s="66"/>
      <c r="ACD121" s="66"/>
      <c r="ACL121" s="66"/>
      <c r="ACX121" s="66"/>
      <c r="ACY121" s="66"/>
      <c r="ACZ121" s="66"/>
      <c r="ADA121" s="66"/>
      <c r="ADB121" s="66"/>
      <c r="ADC121" s="66"/>
      <c r="ADD121" s="66"/>
      <c r="ADE121" s="66"/>
      <c r="ADF121" s="66"/>
      <c r="ADG121" s="66"/>
      <c r="ADH121" s="66"/>
      <c r="ADI121" s="66"/>
      <c r="ADJ121" s="66"/>
      <c r="ADK121" s="66"/>
      <c r="ADL121" s="66"/>
      <c r="ADM121" s="66"/>
      <c r="ADN121" s="66"/>
      <c r="ADO121" s="66"/>
      <c r="ADP121" s="66"/>
      <c r="ADQ121" s="66"/>
      <c r="ADR121" s="66"/>
      <c r="ADS121" s="66"/>
      <c r="ADT121" s="66"/>
      <c r="ADU121" s="66"/>
      <c r="ADV121" s="66"/>
      <c r="ADW121" s="66"/>
      <c r="ADY121" s="66"/>
      <c r="ADZ121" s="66"/>
      <c r="AEA121" s="66"/>
      <c r="AEB121" s="66"/>
      <c r="AEC121" s="66"/>
      <c r="AED121" s="66"/>
      <c r="AEE121" s="66"/>
      <c r="AEF121" s="66"/>
      <c r="AEG121" s="66"/>
      <c r="AEH121" s="66"/>
      <c r="AEI121" s="66"/>
      <c r="AEJ121" s="66"/>
      <c r="AEK121" s="66"/>
      <c r="AEN121" s="66"/>
      <c r="AEQ121" s="66"/>
      <c r="AET121" s="66"/>
      <c r="AEW121" s="66"/>
      <c r="AEZ121" s="66"/>
      <c r="AFC121" s="66"/>
      <c r="AFL121" s="66"/>
      <c r="AFO121" s="66"/>
      <c r="AFR121" s="66"/>
      <c r="AFU121" s="66"/>
      <c r="AGD121" s="66"/>
      <c r="AGJ121" s="66"/>
      <c r="AGM121" s="66"/>
      <c r="AGP121" s="66"/>
      <c r="AGS121" s="66"/>
      <c r="AGY121" s="66"/>
      <c r="AHH121" s="66"/>
      <c r="AHJ121" s="66"/>
      <c r="AHK121" s="66"/>
      <c r="AHM121" s="66"/>
      <c r="AHP121" s="66"/>
      <c r="AHS121" s="66"/>
      <c r="AHV121" s="66"/>
      <c r="AHY121" s="66"/>
      <c r="AIB121" s="66"/>
      <c r="AID121" s="66"/>
      <c r="AIF121" s="66"/>
      <c r="AII121" s="66"/>
      <c r="AIL121" s="66"/>
      <c r="AIO121" s="66"/>
      <c r="AIR121" s="66"/>
      <c r="AIU121" s="66"/>
      <c r="AIX121" s="66"/>
      <c r="AJA121" s="66"/>
      <c r="AJC121" s="66"/>
      <c r="AJF121" s="66"/>
      <c r="AJL121" s="66"/>
      <c r="AJR121" s="66"/>
      <c r="AJU121" s="66"/>
      <c r="AJW121" s="66"/>
      <c r="AJY121" s="66"/>
      <c r="AJZ121" s="66"/>
      <c r="AKA121" s="66"/>
      <c r="AKB121" s="66"/>
      <c r="AKC121" s="66"/>
      <c r="AKD121" s="66"/>
      <c r="AKV121" s="66"/>
      <c r="AKW121" s="66"/>
      <c r="AKZ121" s="66"/>
      <c r="ALC121" s="66"/>
      <c r="ALE121" s="66"/>
      <c r="ALG121" s="66"/>
      <c r="ALJ121" s="66"/>
      <c r="ALM121" s="66"/>
      <c r="ALP121" s="66"/>
      <c r="ALT121" s="66"/>
      <c r="ALW121" s="66"/>
      <c r="ALZ121" s="66"/>
      <c r="AMH121" s="66"/>
      <c r="AMT121" s="66"/>
      <c r="AMU121" s="66"/>
      <c r="AMV121" s="66"/>
      <c r="AMW121" s="66"/>
      <c r="AMX121" s="66"/>
      <c r="AMY121" s="66"/>
      <c r="AMZ121" s="66"/>
      <c r="ANA121" s="66"/>
      <c r="ANB121" s="66"/>
      <c r="ANC121" s="66"/>
      <c r="AND121" s="66"/>
      <c r="ANE121" s="66"/>
      <c r="ANF121" s="66"/>
      <c r="ANG121" s="66"/>
      <c r="ANH121" s="66"/>
      <c r="ANI121" s="66"/>
      <c r="ANJ121" s="66"/>
      <c r="ANK121" s="66"/>
      <c r="ANL121" s="66"/>
      <c r="ANM121" s="66"/>
      <c r="ANN121" s="66"/>
      <c r="ANO121" s="66"/>
      <c r="ANP121" s="66"/>
      <c r="ANQ121" s="66"/>
      <c r="ANR121" s="66"/>
      <c r="ANS121" s="66"/>
      <c r="ANU121" s="66"/>
      <c r="ANV121" s="66"/>
      <c r="ANW121" s="66"/>
      <c r="ANX121" s="66"/>
      <c r="ANY121" s="66"/>
      <c r="ANZ121" s="66"/>
      <c r="AOA121" s="66"/>
      <c r="AOB121" s="66"/>
      <c r="AOC121" s="66"/>
      <c r="AOD121" s="66"/>
      <c r="AOE121" s="66"/>
      <c r="AOF121" s="66"/>
      <c r="AOG121" s="66"/>
      <c r="AOJ121" s="66"/>
      <c r="AOM121" s="66"/>
      <c r="AOP121" s="66"/>
      <c r="AOS121" s="66"/>
      <c r="AOV121" s="66"/>
      <c r="AOY121" s="66"/>
      <c r="APH121" s="66"/>
      <c r="APK121" s="66"/>
      <c r="APN121" s="66"/>
      <c r="APQ121" s="66"/>
      <c r="APZ121" s="66"/>
      <c r="AQF121" s="66"/>
      <c r="AQI121" s="66"/>
      <c r="AQL121" s="66"/>
      <c r="AQO121" s="66"/>
      <c r="AQU121" s="66"/>
      <c r="ARD121" s="66"/>
      <c r="ARF121" s="66"/>
      <c r="ARG121" s="66"/>
      <c r="ARI121" s="66"/>
      <c r="ARL121" s="66"/>
      <c r="ARO121" s="66"/>
      <c r="ARR121" s="66"/>
      <c r="ARU121" s="66"/>
      <c r="ARX121" s="66"/>
      <c r="ARZ121" s="66"/>
      <c r="ASB121" s="66"/>
      <c r="ASE121" s="66"/>
      <c r="ASH121" s="66"/>
      <c r="ASK121" s="66"/>
      <c r="ASN121" s="66"/>
      <c r="ASQ121" s="66"/>
      <c r="AST121" s="66"/>
      <c r="ASW121" s="66"/>
      <c r="ASY121" s="66"/>
      <c r="ATB121" s="66"/>
      <c r="ATH121" s="66"/>
      <c r="ATN121" s="66"/>
      <c r="ATQ121" s="66"/>
      <c r="ATS121" s="66"/>
      <c r="ATU121" s="66"/>
      <c r="ATV121" s="66"/>
      <c r="ATW121" s="66"/>
      <c r="ATX121" s="66"/>
      <c r="ATY121" s="66"/>
      <c r="ATZ121" s="66"/>
      <c r="AUR121" s="66"/>
      <c r="AUS121" s="66"/>
      <c r="AUV121" s="66"/>
      <c r="AUY121" s="66"/>
      <c r="AVA121" s="66"/>
      <c r="AVC121" s="66"/>
      <c r="AVF121" s="66"/>
      <c r="AVI121" s="66"/>
      <c r="AVL121" s="66"/>
      <c r="AVP121" s="66"/>
      <c r="AVS121" s="66"/>
      <c r="AVV121" s="66"/>
      <c r="AWD121" s="66"/>
      <c r="AWP121" s="66"/>
      <c r="AWQ121" s="66"/>
      <c r="AWR121" s="66"/>
      <c r="AWS121" s="66"/>
      <c r="AWT121" s="66"/>
      <c r="AWU121" s="66"/>
      <c r="AWV121" s="66"/>
      <c r="AWW121" s="66"/>
      <c r="AWX121" s="66"/>
      <c r="AWY121" s="66"/>
      <c r="AWZ121" s="66"/>
      <c r="AXA121" s="66"/>
      <c r="AXB121" s="66"/>
      <c r="AXC121" s="66"/>
      <c r="AXD121" s="66"/>
      <c r="AXE121" s="66"/>
      <c r="AXF121" s="66"/>
      <c r="AXG121" s="66"/>
      <c r="AXH121" s="66"/>
      <c r="AXI121" s="66"/>
      <c r="AXJ121" s="66"/>
      <c r="AXK121" s="66"/>
      <c r="AXL121" s="66"/>
      <c r="AXM121" s="66"/>
      <c r="AXN121" s="66"/>
      <c r="AXO121" s="66"/>
      <c r="AXQ121" s="66"/>
      <c r="AXR121" s="66"/>
      <c r="AXS121" s="66"/>
      <c r="AXT121" s="66"/>
      <c r="AXU121" s="66"/>
      <c r="AXV121" s="66"/>
      <c r="AXW121" s="66"/>
      <c r="AXX121" s="66"/>
      <c r="AXY121" s="66"/>
      <c r="AXZ121" s="66"/>
      <c r="AYA121" s="66"/>
      <c r="AYB121" s="66"/>
      <c r="AYC121" s="66"/>
      <c r="AYF121" s="66"/>
      <c r="AYI121" s="66"/>
      <c r="AYL121" s="66"/>
      <c r="AYO121" s="66"/>
      <c r="AYR121" s="66"/>
      <c r="AYU121" s="66"/>
      <c r="AZD121" s="66"/>
      <c r="AZG121" s="66"/>
      <c r="AZJ121" s="66"/>
      <c r="AZM121" s="66"/>
      <c r="AZV121" s="66"/>
      <c r="BAB121" s="66"/>
      <c r="BAE121" s="66"/>
      <c r="BAH121" s="66"/>
      <c r="BAK121" s="66"/>
      <c r="BAQ121" s="66"/>
      <c r="BAZ121" s="66"/>
      <c r="BBB121" s="66"/>
      <c r="BBC121" s="66"/>
      <c r="BBE121" s="66"/>
      <c r="BBH121" s="66"/>
      <c r="BBK121" s="66"/>
      <c r="BBN121" s="66"/>
      <c r="BBQ121" s="66"/>
      <c r="BBT121" s="66"/>
      <c r="BBV121" s="66"/>
      <c r="BBX121" s="66"/>
      <c r="BCA121" s="66"/>
      <c r="BCD121" s="66"/>
      <c r="BCG121" s="66"/>
      <c r="BCJ121" s="66"/>
      <c r="BCM121" s="66"/>
      <c r="BCP121" s="66"/>
      <c r="BCS121" s="66"/>
      <c r="BCU121" s="66"/>
      <c r="BCX121" s="66"/>
      <c r="BDD121" s="66"/>
      <c r="BDJ121" s="66"/>
      <c r="BDM121" s="66"/>
      <c r="BDO121" s="66"/>
      <c r="BDQ121" s="66"/>
      <c r="BDR121" s="66"/>
      <c r="BDS121" s="66"/>
      <c r="BDT121" s="66"/>
      <c r="BDU121" s="66"/>
      <c r="BDV121" s="66"/>
      <c r="BEN121" s="66"/>
      <c r="BEO121" s="66"/>
      <c r="BER121" s="66"/>
      <c r="BEU121" s="66"/>
      <c r="BEW121" s="66"/>
      <c r="BEY121" s="66"/>
      <c r="BFB121" s="66"/>
      <c r="BFE121" s="66"/>
      <c r="BFH121" s="66"/>
      <c r="BFL121" s="66"/>
      <c r="BFO121" s="66"/>
      <c r="BFR121" s="66"/>
      <c r="BFZ121" s="66"/>
      <c r="BGL121" s="66"/>
      <c r="BGM121" s="66"/>
      <c r="BGN121" s="66"/>
      <c r="BGO121" s="66"/>
      <c r="BGP121" s="66"/>
      <c r="BGQ121" s="66"/>
      <c r="BGR121" s="66"/>
      <c r="BGS121" s="66"/>
      <c r="BGT121" s="66"/>
      <c r="BGU121" s="66"/>
      <c r="BGV121" s="66"/>
      <c r="BGW121" s="66"/>
      <c r="BGX121" s="66"/>
      <c r="BGY121" s="66"/>
      <c r="BGZ121" s="66"/>
      <c r="BHA121" s="66"/>
      <c r="BHB121" s="66"/>
      <c r="BHC121" s="66"/>
      <c r="BHD121" s="66"/>
      <c r="BHE121" s="66"/>
      <c r="BHF121" s="66"/>
      <c r="BHG121" s="66"/>
      <c r="BHH121" s="66"/>
      <c r="BHI121" s="66"/>
      <c r="BHJ121" s="66"/>
      <c r="BHK121" s="66"/>
      <c r="BHM121" s="66"/>
      <c r="BHN121" s="66"/>
      <c r="BHO121" s="66"/>
      <c r="BHP121" s="66"/>
      <c r="BHQ121" s="66"/>
      <c r="BHR121" s="66"/>
      <c r="BHS121" s="66"/>
      <c r="BHT121" s="66"/>
      <c r="BHU121" s="66"/>
      <c r="BHV121" s="66"/>
      <c r="BHW121" s="66"/>
      <c r="BHX121" s="66"/>
      <c r="BHY121" s="66"/>
      <c r="BIB121" s="66"/>
      <c r="BIE121" s="66"/>
      <c r="BIH121" s="66"/>
      <c r="BIK121" s="66"/>
      <c r="BIN121" s="66"/>
      <c r="BIQ121" s="66"/>
      <c r="BIZ121" s="66"/>
      <c r="BJC121" s="66"/>
      <c r="BJF121" s="66"/>
      <c r="BJI121" s="66"/>
      <c r="BJR121" s="66"/>
      <c r="BJX121" s="66"/>
      <c r="BKA121" s="66"/>
      <c r="BKD121" s="66"/>
      <c r="BKG121" s="66"/>
      <c r="BKM121" s="66"/>
      <c r="BKV121" s="66"/>
      <c r="BKX121" s="66"/>
      <c r="BKY121" s="66"/>
      <c r="BLA121" s="66"/>
      <c r="BLD121" s="66"/>
      <c r="BLG121" s="66"/>
      <c r="BLJ121" s="66"/>
      <c r="BLM121" s="66"/>
      <c r="BLP121" s="66"/>
      <c r="BLR121" s="66"/>
      <c r="BLT121" s="66"/>
      <c r="BLW121" s="66"/>
      <c r="BLZ121" s="66"/>
      <c r="BMC121" s="66"/>
      <c r="BMF121" s="66"/>
      <c r="BMI121" s="66"/>
      <c r="BML121" s="66"/>
      <c r="BMO121" s="66"/>
      <c r="BMQ121" s="66"/>
      <c r="BMT121" s="66"/>
      <c r="BMZ121" s="66"/>
      <c r="BNF121" s="66"/>
      <c r="BNI121" s="66"/>
      <c r="BNK121" s="66"/>
      <c r="BNM121" s="66"/>
      <c r="BNN121" s="66"/>
      <c r="BNO121" s="66"/>
      <c r="BNP121" s="66"/>
      <c r="BNQ121" s="66"/>
      <c r="BNR121" s="66"/>
      <c r="BOJ121" s="66"/>
      <c r="BOK121" s="66"/>
      <c r="BON121" s="66"/>
      <c r="BOQ121" s="66"/>
      <c r="BOS121" s="66"/>
      <c r="BOU121" s="66"/>
      <c r="BOX121" s="66"/>
      <c r="BPA121" s="66"/>
      <c r="BPD121" s="66"/>
      <c r="BPH121" s="66"/>
      <c r="BPK121" s="66"/>
      <c r="BPN121" s="66"/>
      <c r="BPV121" s="66"/>
      <c r="BQH121" s="66"/>
      <c r="BQI121" s="66"/>
      <c r="BQJ121" s="66"/>
      <c r="BQK121" s="66"/>
      <c r="BQL121" s="66"/>
      <c r="BQM121" s="66"/>
      <c r="BQN121" s="66"/>
      <c r="BQO121" s="66"/>
      <c r="BQP121" s="66"/>
      <c r="BQQ121" s="66"/>
      <c r="BQR121" s="66"/>
      <c r="BQS121" s="66"/>
      <c r="BQT121" s="66"/>
      <c r="BQU121" s="66"/>
      <c r="BQV121" s="66"/>
      <c r="BQW121" s="66"/>
      <c r="BQX121" s="66"/>
      <c r="BQY121" s="66"/>
      <c r="BQZ121" s="66"/>
      <c r="BRA121" s="66"/>
      <c r="BRB121" s="66"/>
      <c r="BRC121" s="66"/>
      <c r="BRD121" s="66"/>
      <c r="BRE121" s="66"/>
      <c r="BRF121" s="66"/>
      <c r="BRG121" s="66"/>
      <c r="BRI121" s="66"/>
      <c r="BRJ121" s="66"/>
      <c r="BRK121" s="66"/>
      <c r="BRL121" s="66"/>
      <c r="BRM121" s="66"/>
      <c r="BRN121" s="66"/>
      <c r="BRO121" s="66"/>
      <c r="BRP121" s="66"/>
      <c r="BRQ121" s="66"/>
      <c r="BRR121" s="66"/>
      <c r="BRS121" s="66"/>
      <c r="BRT121" s="66"/>
      <c r="BRU121" s="66"/>
      <c r="BRX121" s="66"/>
      <c r="BSA121" s="66"/>
      <c r="BSD121" s="66"/>
      <c r="BSG121" s="66"/>
      <c r="BSJ121" s="66"/>
      <c r="BSM121" s="66"/>
      <c r="BSV121" s="66"/>
      <c r="BSY121" s="66"/>
      <c r="BTB121" s="66"/>
      <c r="BTE121" s="66"/>
      <c r="BTN121" s="66"/>
      <c r="BTT121" s="66"/>
      <c r="BTW121" s="66"/>
      <c r="BTZ121" s="66"/>
      <c r="BUC121" s="66"/>
      <c r="BUI121" s="66"/>
      <c r="BUR121" s="66"/>
      <c r="BUT121" s="66"/>
      <c r="BUU121" s="66"/>
      <c r="BUW121" s="66"/>
      <c r="BUZ121" s="66"/>
      <c r="BVC121" s="66"/>
      <c r="BVF121" s="66"/>
      <c r="BVI121" s="66"/>
      <c r="BVL121" s="66"/>
      <c r="BVN121" s="66"/>
      <c r="BVP121" s="66"/>
      <c r="BVS121" s="66"/>
      <c r="BVV121" s="66"/>
      <c r="BVY121" s="66"/>
      <c r="BWB121" s="66"/>
      <c r="BWE121" s="66"/>
      <c r="BWH121" s="66"/>
      <c r="BWK121" s="66"/>
      <c r="BWM121" s="66"/>
      <c r="BWP121" s="66"/>
      <c r="BWV121" s="66"/>
      <c r="BXB121" s="66"/>
      <c r="BXE121" s="66"/>
      <c r="BXG121" s="66"/>
      <c r="BXI121" s="66"/>
      <c r="BXJ121" s="66"/>
      <c r="BXK121" s="66"/>
      <c r="BXL121" s="66"/>
      <c r="BXM121" s="66"/>
      <c r="BXN121" s="66"/>
      <c r="BYF121" s="66"/>
      <c r="BYG121" s="66"/>
      <c r="BYJ121" s="66"/>
      <c r="BYM121" s="66"/>
      <c r="BYO121" s="66"/>
      <c r="BYQ121" s="66"/>
      <c r="BYT121" s="66"/>
      <c r="BYW121" s="66"/>
      <c r="BYZ121" s="66"/>
      <c r="BZD121" s="66"/>
      <c r="BZG121" s="66"/>
      <c r="BZJ121" s="66"/>
      <c r="BZR121" s="66"/>
      <c r="CAD121" s="66"/>
      <c r="CAE121" s="66"/>
      <c r="CAF121" s="66"/>
      <c r="CAG121" s="66"/>
      <c r="CAH121" s="66"/>
      <c r="CAI121" s="66"/>
      <c r="CAJ121" s="66"/>
      <c r="CAK121" s="66"/>
      <c r="CAL121" s="66"/>
      <c r="CAM121" s="66"/>
      <c r="CAN121" s="66"/>
      <c r="CAO121" s="66"/>
      <c r="CAP121" s="66"/>
      <c r="CAQ121" s="66"/>
      <c r="CAR121" s="66"/>
      <c r="CAS121" s="66"/>
      <c r="CAT121" s="66"/>
      <c r="CAU121" s="66"/>
      <c r="CAV121" s="66"/>
      <c r="CAW121" s="66"/>
      <c r="CAX121" s="66"/>
      <c r="CAY121" s="66"/>
      <c r="CAZ121" s="66"/>
      <c r="CBA121" s="66"/>
      <c r="CBB121" s="66"/>
      <c r="CBC121" s="66"/>
      <c r="CBE121" s="66"/>
      <c r="CBF121" s="66"/>
      <c r="CBG121" s="66"/>
      <c r="CBH121" s="66"/>
      <c r="CBI121" s="66"/>
      <c r="CBJ121" s="66"/>
      <c r="CBK121" s="66"/>
      <c r="CBL121" s="66"/>
      <c r="CBM121" s="66"/>
      <c r="CBN121" s="66"/>
      <c r="CBO121" s="66"/>
      <c r="CBP121" s="66"/>
      <c r="CBQ121" s="66"/>
      <c r="CBT121" s="66"/>
      <c r="CBW121" s="66"/>
      <c r="CBZ121" s="66"/>
      <c r="CCC121" s="66"/>
      <c r="CCF121" s="66"/>
      <c r="CCI121" s="66"/>
      <c r="CCR121" s="66"/>
      <c r="CCU121" s="66"/>
      <c r="CCX121" s="66"/>
      <c r="CDA121" s="66"/>
      <c r="CDJ121" s="66"/>
      <c r="CDP121" s="66"/>
      <c r="CDS121" s="66"/>
      <c r="CDV121" s="66"/>
      <c r="CDY121" s="66"/>
      <c r="CEE121" s="66"/>
      <c r="CEN121" s="66"/>
      <c r="CEP121" s="66"/>
      <c r="CEQ121" s="66"/>
      <c r="CES121" s="66"/>
      <c r="CEV121" s="66"/>
      <c r="CEY121" s="66"/>
      <c r="CFB121" s="66"/>
      <c r="CFE121" s="66"/>
      <c r="CFH121" s="66"/>
      <c r="CFJ121" s="66"/>
      <c r="CFL121" s="66"/>
      <c r="CFO121" s="66"/>
      <c r="CFR121" s="66"/>
      <c r="CFU121" s="66"/>
      <c r="CFX121" s="66"/>
      <c r="CGA121" s="66"/>
      <c r="CGD121" s="66"/>
      <c r="CGG121" s="66"/>
      <c r="CGI121" s="66"/>
      <c r="CGL121" s="66"/>
      <c r="CGR121" s="66"/>
      <c r="CGX121" s="66"/>
      <c r="CHA121" s="66"/>
      <c r="CHC121" s="66"/>
      <c r="CHE121" s="66"/>
      <c r="CHF121" s="66"/>
      <c r="CHG121" s="66"/>
      <c r="CHH121" s="66"/>
      <c r="CHI121" s="66"/>
      <c r="CHJ121" s="66"/>
      <c r="CIB121" s="66"/>
      <c r="CIC121" s="66"/>
      <c r="CIF121" s="66"/>
      <c r="CII121" s="66"/>
      <c r="CIK121" s="66"/>
      <c r="CIM121" s="66"/>
      <c r="CIP121" s="66"/>
      <c r="CIS121" s="66"/>
      <c r="CIV121" s="66"/>
      <c r="CIZ121" s="66"/>
      <c r="CJC121" s="66"/>
      <c r="CJF121" s="66"/>
      <c r="CJN121" s="66"/>
      <c r="CJZ121" s="66"/>
      <c r="CKA121" s="66"/>
      <c r="CKB121" s="66"/>
      <c r="CKC121" s="66"/>
      <c r="CKD121" s="66"/>
      <c r="CKE121" s="66"/>
      <c r="CKF121" s="66"/>
      <c r="CKG121" s="66"/>
      <c r="CKH121" s="66"/>
      <c r="CKI121" s="66"/>
      <c r="CKJ121" s="66"/>
      <c r="CKK121" s="66"/>
      <c r="CKL121" s="66"/>
      <c r="CKM121" s="66"/>
      <c r="CKN121" s="66"/>
      <c r="CKO121" s="66"/>
      <c r="CKP121" s="66"/>
      <c r="CKQ121" s="66"/>
      <c r="CKR121" s="66"/>
      <c r="CKS121" s="66"/>
      <c r="CKT121" s="66"/>
      <c r="CKU121" s="66"/>
      <c r="CKV121" s="66"/>
      <c r="CKW121" s="66"/>
      <c r="CKX121" s="66"/>
      <c r="CKY121" s="66"/>
      <c r="CLA121" s="66"/>
      <c r="CLB121" s="66"/>
      <c r="CLC121" s="66"/>
      <c r="CLD121" s="66"/>
      <c r="CLE121" s="66"/>
      <c r="CLF121" s="66"/>
      <c r="CLG121" s="66"/>
      <c r="CLH121" s="66"/>
      <c r="CLI121" s="66"/>
      <c r="CLJ121" s="66"/>
      <c r="CLK121" s="66"/>
      <c r="CLL121" s="66"/>
      <c r="CLM121" s="66"/>
      <c r="CLP121" s="66"/>
      <c r="CLS121" s="66"/>
      <c r="CLV121" s="66"/>
      <c r="CLY121" s="66"/>
      <c r="CMB121" s="66"/>
      <c r="CME121" s="66"/>
      <c r="CMN121" s="66"/>
      <c r="CMQ121" s="66"/>
      <c r="CMT121" s="66"/>
      <c r="CMW121" s="66"/>
      <c r="CNF121" s="66"/>
      <c r="CNL121" s="66"/>
      <c r="CNO121" s="66"/>
      <c r="CNR121" s="66"/>
      <c r="CNU121" s="66"/>
      <c r="COA121" s="66"/>
      <c r="COJ121" s="66"/>
      <c r="COL121" s="66"/>
      <c r="COM121" s="66"/>
      <c r="COO121" s="66"/>
      <c r="COR121" s="66"/>
      <c r="COU121" s="66"/>
      <c r="COX121" s="66"/>
      <c r="CPA121" s="66"/>
      <c r="CPD121" s="66"/>
      <c r="CPF121" s="66"/>
      <c r="CPH121" s="66"/>
      <c r="CPK121" s="66"/>
      <c r="CPN121" s="66"/>
      <c r="CPQ121" s="66"/>
      <c r="CPT121" s="66"/>
      <c r="CPW121" s="66"/>
      <c r="CPZ121" s="66"/>
      <c r="CQC121" s="66"/>
      <c r="CQE121" s="66"/>
      <c r="CQH121" s="66"/>
      <c r="CQN121" s="66"/>
      <c r="CQT121" s="66"/>
      <c r="CQW121" s="66"/>
      <c r="CQY121" s="66"/>
      <c r="CRA121" s="66"/>
      <c r="CRB121" s="66"/>
      <c r="CRC121" s="66"/>
      <c r="CRD121" s="66"/>
      <c r="CRE121" s="66"/>
      <c r="CRF121" s="66"/>
      <c r="CRX121" s="66"/>
      <c r="CRY121" s="66"/>
      <c r="CSB121" s="66"/>
      <c r="CSE121" s="66"/>
      <c r="CSG121" s="66"/>
      <c r="CSI121" s="66"/>
      <c r="CSL121" s="66"/>
      <c r="CSO121" s="66"/>
      <c r="CSR121" s="66"/>
      <c r="CSV121" s="66"/>
      <c r="CSY121" s="66"/>
      <c r="CTB121" s="66"/>
      <c r="CTJ121" s="66"/>
      <c r="CTV121" s="66"/>
      <c r="CTW121" s="66"/>
      <c r="CTX121" s="66"/>
      <c r="CTY121" s="66"/>
      <c r="CTZ121" s="66"/>
      <c r="CUA121" s="66"/>
      <c r="CUB121" s="66"/>
      <c r="CUC121" s="66"/>
      <c r="CUD121" s="66"/>
      <c r="CUE121" s="66"/>
      <c r="CUF121" s="66"/>
      <c r="CUG121" s="66"/>
      <c r="CUH121" s="66"/>
      <c r="CUI121" s="66"/>
      <c r="CUJ121" s="66"/>
      <c r="CUK121" s="66"/>
      <c r="CUL121" s="66"/>
      <c r="CUM121" s="66"/>
      <c r="CUN121" s="66"/>
      <c r="CUO121" s="66"/>
      <c r="CUP121" s="66"/>
      <c r="CUQ121" s="66"/>
      <c r="CUR121" s="66"/>
      <c r="CUS121" s="66"/>
      <c r="CUT121" s="66"/>
      <c r="CUU121" s="66"/>
      <c r="CUW121" s="66"/>
      <c r="CUX121" s="66"/>
      <c r="CUY121" s="66"/>
      <c r="CUZ121" s="66"/>
      <c r="CVA121" s="66"/>
      <c r="CVB121" s="66"/>
      <c r="CVC121" s="66"/>
      <c r="CVD121" s="66"/>
      <c r="CVE121" s="66"/>
      <c r="CVF121" s="66"/>
      <c r="CVG121" s="66"/>
      <c r="CVH121" s="66"/>
      <c r="CVI121" s="66"/>
      <c r="CVL121" s="66"/>
      <c r="CVO121" s="66"/>
      <c r="CVR121" s="66"/>
      <c r="CVU121" s="66"/>
      <c r="CVX121" s="66"/>
      <c r="CWA121" s="66"/>
      <c r="CWJ121" s="66"/>
      <c r="CWM121" s="66"/>
      <c r="CWP121" s="66"/>
      <c r="CWS121" s="66"/>
      <c r="CXB121" s="66"/>
      <c r="CXH121" s="66"/>
      <c r="CXK121" s="66"/>
      <c r="CXN121" s="66"/>
      <c r="CXQ121" s="66"/>
      <c r="CXW121" s="66"/>
      <c r="CYF121" s="66"/>
      <c r="CYH121" s="66"/>
      <c r="CYI121" s="66"/>
      <c r="CYK121" s="66"/>
      <c r="CYN121" s="66"/>
      <c r="CYQ121" s="66"/>
      <c r="CYT121" s="66"/>
      <c r="CYW121" s="66"/>
      <c r="CYZ121" s="66"/>
      <c r="CZB121" s="66"/>
      <c r="CZD121" s="66"/>
      <c r="CZG121" s="66"/>
      <c r="CZJ121" s="66"/>
      <c r="CZM121" s="66"/>
      <c r="CZP121" s="66"/>
      <c r="CZS121" s="66"/>
      <c r="CZV121" s="66"/>
      <c r="CZY121" s="66"/>
      <c r="DAA121" s="66"/>
      <c r="DAD121" s="66"/>
      <c r="DAJ121" s="66"/>
      <c r="DAP121" s="66"/>
      <c r="DAS121" s="66"/>
      <c r="DAU121" s="66"/>
      <c r="DAW121" s="66"/>
      <c r="DAX121" s="66"/>
      <c r="DAY121" s="66"/>
      <c r="DAZ121" s="66"/>
      <c r="DBA121" s="66"/>
      <c r="DBB121" s="66"/>
      <c r="DBT121" s="66"/>
      <c r="DBU121" s="66"/>
      <c r="DBX121" s="66"/>
      <c r="DCA121" s="66"/>
      <c r="DCC121" s="66"/>
      <c r="DCE121" s="66"/>
      <c r="DCH121" s="66"/>
      <c r="DCK121" s="66"/>
      <c r="DCN121" s="66"/>
      <c r="DCR121" s="66"/>
      <c r="DCU121" s="66"/>
      <c r="DCX121" s="66"/>
      <c r="DDF121" s="66"/>
      <c r="DDR121" s="66"/>
      <c r="DDS121" s="66"/>
      <c r="DDT121" s="66"/>
      <c r="DDU121" s="66"/>
      <c r="DDV121" s="66"/>
      <c r="DDW121" s="66"/>
      <c r="DDX121" s="66"/>
      <c r="DDY121" s="66"/>
      <c r="DDZ121" s="66"/>
      <c r="DEA121" s="66"/>
      <c r="DEB121" s="66"/>
      <c r="DEC121" s="66"/>
      <c r="DED121" s="66"/>
      <c r="DEE121" s="66"/>
      <c r="DEF121" s="66"/>
      <c r="DEG121" s="66"/>
      <c r="DEH121" s="66"/>
      <c r="DEI121" s="66"/>
      <c r="DEJ121" s="66"/>
      <c r="DEK121" s="66"/>
      <c r="DEL121" s="66"/>
      <c r="DEM121" s="66"/>
      <c r="DEN121" s="66"/>
      <c r="DEO121" s="66"/>
      <c r="DEP121" s="66"/>
      <c r="DEQ121" s="66"/>
      <c r="DES121" s="66"/>
      <c r="DET121" s="66"/>
      <c r="DEU121" s="66"/>
      <c r="DEV121" s="66"/>
      <c r="DEW121" s="66"/>
      <c r="DEX121" s="66"/>
      <c r="DEY121" s="66"/>
      <c r="DEZ121" s="66"/>
      <c r="DFA121" s="66"/>
      <c r="DFB121" s="66"/>
      <c r="DFC121" s="66"/>
      <c r="DFD121" s="66"/>
      <c r="DFE121" s="66"/>
      <c r="DFH121" s="66"/>
      <c r="DFK121" s="66"/>
      <c r="DFN121" s="66"/>
      <c r="DFQ121" s="66"/>
      <c r="DFT121" s="66"/>
      <c r="DFW121" s="66"/>
      <c r="DGF121" s="66"/>
      <c r="DGI121" s="66"/>
      <c r="DGL121" s="66"/>
      <c r="DGO121" s="66"/>
      <c r="DGX121" s="66"/>
      <c r="DHD121" s="66"/>
      <c r="DHG121" s="66"/>
      <c r="DHJ121" s="66"/>
      <c r="DHM121" s="66"/>
      <c r="DHS121" s="66"/>
      <c r="DIB121" s="66"/>
      <c r="DID121" s="66"/>
      <c r="DIE121" s="66"/>
      <c r="DIG121" s="66"/>
      <c r="DIJ121" s="66"/>
      <c r="DIM121" s="66"/>
      <c r="DIP121" s="66"/>
      <c r="DIS121" s="66"/>
      <c r="DIV121" s="66"/>
      <c r="DIX121" s="66"/>
      <c r="DIZ121" s="66"/>
      <c r="DJC121" s="66"/>
      <c r="DJF121" s="66"/>
      <c r="DJI121" s="66"/>
      <c r="DJL121" s="66"/>
      <c r="DJO121" s="66"/>
      <c r="DJR121" s="66"/>
      <c r="DJU121" s="66"/>
      <c r="DJW121" s="66"/>
      <c r="DJZ121" s="66"/>
      <c r="DKF121" s="66"/>
      <c r="DKL121" s="66"/>
      <c r="DKO121" s="66"/>
      <c r="DKQ121" s="66"/>
      <c r="DKS121" s="66"/>
      <c r="DKT121" s="66"/>
      <c r="DKU121" s="66"/>
      <c r="DKV121" s="66"/>
      <c r="DKW121" s="66"/>
      <c r="DKX121" s="66"/>
      <c r="DLP121" s="66"/>
      <c r="DLQ121" s="66"/>
      <c r="DLT121" s="66"/>
      <c r="DLW121" s="66"/>
      <c r="DLY121" s="66"/>
      <c r="DMA121" s="66"/>
      <c r="DMD121" s="66"/>
      <c r="DMG121" s="66"/>
      <c r="DMJ121" s="66"/>
      <c r="DMN121" s="66"/>
      <c r="DMQ121" s="66"/>
      <c r="DMT121" s="66"/>
      <c r="DNB121" s="66"/>
      <c r="DNN121" s="66"/>
      <c r="DNO121" s="66"/>
      <c r="DNP121" s="66"/>
      <c r="DNQ121" s="66"/>
      <c r="DNR121" s="66"/>
      <c r="DNS121" s="66"/>
      <c r="DNT121" s="66"/>
      <c r="DNU121" s="66"/>
      <c r="DNV121" s="66"/>
      <c r="DNW121" s="66"/>
      <c r="DNX121" s="66"/>
      <c r="DNY121" s="66"/>
      <c r="DNZ121" s="66"/>
      <c r="DOA121" s="66"/>
      <c r="DOB121" s="66"/>
      <c r="DOC121" s="66"/>
      <c r="DOD121" s="66"/>
      <c r="DOE121" s="66"/>
      <c r="DOF121" s="66"/>
      <c r="DOG121" s="66"/>
      <c r="DOH121" s="66"/>
      <c r="DOI121" s="66"/>
      <c r="DOJ121" s="66"/>
      <c r="DOK121" s="66"/>
      <c r="DOL121" s="66"/>
      <c r="DOM121" s="66"/>
      <c r="DOO121" s="66"/>
      <c r="DOP121" s="66"/>
      <c r="DOQ121" s="66"/>
      <c r="DOR121" s="66"/>
      <c r="DOS121" s="66"/>
      <c r="DOT121" s="66"/>
      <c r="DOU121" s="66"/>
      <c r="DOV121" s="66"/>
      <c r="DOW121" s="66"/>
      <c r="DOX121" s="66"/>
      <c r="DOY121" s="66"/>
      <c r="DOZ121" s="66"/>
      <c r="DPA121" s="66"/>
      <c r="DPD121" s="66"/>
      <c r="DPG121" s="66"/>
      <c r="DPJ121" s="66"/>
      <c r="DPM121" s="66"/>
      <c r="DPP121" s="66"/>
      <c r="DPS121" s="66"/>
      <c r="DQB121" s="66"/>
      <c r="DQE121" s="66"/>
      <c r="DQH121" s="66"/>
      <c r="DQK121" s="66"/>
      <c r="DQT121" s="66"/>
      <c r="DQZ121" s="66"/>
      <c r="DRC121" s="66"/>
      <c r="DRF121" s="66"/>
      <c r="DRI121" s="66"/>
      <c r="DRO121" s="66"/>
      <c r="DRX121" s="66"/>
      <c r="DRZ121" s="66"/>
      <c r="DSA121" s="66"/>
      <c r="DSC121" s="66"/>
      <c r="DSF121" s="66"/>
      <c r="DSI121" s="66"/>
      <c r="DSL121" s="66"/>
      <c r="DSO121" s="66"/>
      <c r="DSR121" s="66"/>
      <c r="DST121" s="66"/>
      <c r="DSV121" s="66"/>
      <c r="DSY121" s="66"/>
      <c r="DTB121" s="66"/>
      <c r="DTE121" s="66"/>
      <c r="DTH121" s="66"/>
      <c r="DTK121" s="66"/>
      <c r="DTN121" s="66"/>
      <c r="DTQ121" s="66"/>
      <c r="DTS121" s="66"/>
      <c r="DTV121" s="66"/>
      <c r="DUB121" s="66"/>
      <c r="DUH121" s="66"/>
      <c r="DUK121" s="66"/>
      <c r="DUM121" s="66"/>
      <c r="DUO121" s="66"/>
      <c r="DUP121" s="66"/>
      <c r="DUQ121" s="66"/>
      <c r="DUR121" s="66"/>
      <c r="DUS121" s="66"/>
      <c r="DUT121" s="66"/>
      <c r="DVL121" s="66"/>
      <c r="DVM121" s="66"/>
      <c r="DVP121" s="66"/>
      <c r="DVS121" s="66"/>
      <c r="DVU121" s="66"/>
      <c r="DVW121" s="66"/>
      <c r="DVZ121" s="66"/>
      <c r="DWC121" s="66"/>
      <c r="DWF121" s="66"/>
      <c r="DWJ121" s="66"/>
      <c r="DWM121" s="66"/>
      <c r="DWP121" s="66"/>
      <c r="DWX121" s="66"/>
      <c r="DXJ121" s="66"/>
      <c r="DXK121" s="66"/>
      <c r="DXL121" s="66"/>
      <c r="DXM121" s="66"/>
      <c r="DXN121" s="66"/>
      <c r="DXO121" s="66"/>
      <c r="DXP121" s="66"/>
      <c r="DXQ121" s="66"/>
      <c r="DXR121" s="66"/>
      <c r="DXS121" s="66"/>
      <c r="DXT121" s="66"/>
      <c r="DXU121" s="66"/>
      <c r="DXV121" s="66"/>
      <c r="DXW121" s="66"/>
      <c r="DXX121" s="66"/>
      <c r="DXY121" s="66"/>
      <c r="DXZ121" s="66"/>
      <c r="DYA121" s="66"/>
      <c r="DYB121" s="66"/>
      <c r="DYC121" s="66"/>
      <c r="DYD121" s="66"/>
      <c r="DYE121" s="66"/>
      <c r="DYF121" s="66"/>
      <c r="DYG121" s="66"/>
      <c r="DYH121" s="66"/>
      <c r="DYI121" s="66"/>
      <c r="DYK121" s="66"/>
      <c r="DYL121" s="66"/>
      <c r="DYM121" s="66"/>
      <c r="DYN121" s="66"/>
      <c r="DYO121" s="66"/>
      <c r="DYP121" s="66"/>
      <c r="DYQ121" s="66"/>
      <c r="DYR121" s="66"/>
      <c r="DYS121" s="66"/>
      <c r="DYT121" s="66"/>
      <c r="DYU121" s="66"/>
      <c r="DYV121" s="66"/>
      <c r="DYW121" s="66"/>
      <c r="DYZ121" s="66"/>
      <c r="DZC121" s="66"/>
      <c r="DZF121" s="66"/>
      <c r="DZI121" s="66"/>
      <c r="DZL121" s="66"/>
      <c r="DZO121" s="66"/>
      <c r="DZX121" s="66"/>
      <c r="EAA121" s="66"/>
      <c r="EAD121" s="66"/>
      <c r="EAG121" s="66"/>
      <c r="EAP121" s="66"/>
      <c r="EAV121" s="66"/>
      <c r="EAY121" s="66"/>
      <c r="EBB121" s="66"/>
      <c r="EBE121" s="66"/>
      <c r="EBK121" s="66"/>
      <c r="EBT121" s="66"/>
      <c r="EBV121" s="66"/>
      <c r="EBW121" s="66"/>
      <c r="EBY121" s="66"/>
      <c r="ECB121" s="66"/>
      <c r="ECE121" s="66"/>
      <c r="ECH121" s="66"/>
      <c r="ECK121" s="66"/>
      <c r="ECN121" s="66"/>
      <c r="ECP121" s="66"/>
      <c r="ECR121" s="66"/>
      <c r="ECU121" s="66"/>
      <c r="ECX121" s="66"/>
      <c r="EDA121" s="66"/>
      <c r="EDD121" s="66"/>
      <c r="EDG121" s="66"/>
      <c r="EDJ121" s="66"/>
      <c r="EDM121" s="66"/>
      <c r="EDO121" s="66"/>
      <c r="EDR121" s="66"/>
      <c r="EDX121" s="66"/>
      <c r="EED121" s="66"/>
      <c r="EEG121" s="66"/>
      <c r="EEI121" s="66"/>
      <c r="EEK121" s="66"/>
      <c r="EEL121" s="66"/>
      <c r="EEM121" s="66"/>
      <c r="EEN121" s="66"/>
      <c r="EEO121" s="66"/>
      <c r="EEP121" s="66"/>
      <c r="EFH121" s="66"/>
      <c r="EFI121" s="66"/>
      <c r="EFL121" s="66"/>
      <c r="EFO121" s="66"/>
      <c r="EFQ121" s="66"/>
      <c r="EFS121" s="66"/>
      <c r="EFV121" s="66"/>
      <c r="EFY121" s="66"/>
      <c r="EGB121" s="66"/>
      <c r="EGF121" s="66"/>
      <c r="EGI121" s="66"/>
      <c r="EGL121" s="66"/>
      <c r="EGT121" s="66"/>
      <c r="EHF121" s="66"/>
      <c r="EHG121" s="66"/>
      <c r="EHH121" s="66"/>
      <c r="EHI121" s="66"/>
      <c r="EHJ121" s="66"/>
      <c r="EHK121" s="66"/>
      <c r="EHL121" s="66"/>
      <c r="EHM121" s="66"/>
      <c r="EHN121" s="66"/>
      <c r="EHO121" s="66"/>
      <c r="EHP121" s="66"/>
      <c r="EHQ121" s="66"/>
      <c r="EHR121" s="66"/>
      <c r="EHS121" s="66"/>
      <c r="EHT121" s="66"/>
      <c r="EHU121" s="66"/>
      <c r="EHV121" s="66"/>
      <c r="EHW121" s="66"/>
      <c r="EHX121" s="66"/>
      <c r="EHY121" s="66"/>
      <c r="EHZ121" s="66"/>
      <c r="EIA121" s="66"/>
      <c r="EIB121" s="66"/>
      <c r="EIC121" s="66"/>
      <c r="EID121" s="66"/>
      <c r="EIE121" s="66"/>
      <c r="EIG121" s="66"/>
      <c r="EIH121" s="66"/>
      <c r="EII121" s="66"/>
      <c r="EIJ121" s="66"/>
      <c r="EIK121" s="66"/>
      <c r="EIL121" s="66"/>
      <c r="EIM121" s="66"/>
      <c r="EIN121" s="66"/>
      <c r="EIO121" s="66"/>
      <c r="EIP121" s="66"/>
      <c r="EIQ121" s="66"/>
      <c r="EIR121" s="66"/>
      <c r="EIS121" s="66"/>
      <c r="EIV121" s="66"/>
      <c r="EIY121" s="66"/>
      <c r="EJB121" s="66"/>
      <c r="EJE121" s="66"/>
      <c r="EJH121" s="66"/>
      <c r="EJK121" s="66"/>
      <c r="EJT121" s="66"/>
      <c r="EJW121" s="66"/>
      <c r="EJZ121" s="66"/>
      <c r="EKC121" s="66"/>
      <c r="EKL121" s="66"/>
      <c r="EKR121" s="66"/>
      <c r="EKU121" s="66"/>
      <c r="EKX121" s="66"/>
      <c r="ELA121" s="66"/>
      <c r="ELG121" s="66"/>
      <c r="ELP121" s="66"/>
      <c r="ELR121" s="66"/>
      <c r="ELS121" s="66"/>
      <c r="ELU121" s="66"/>
      <c r="ELX121" s="66"/>
      <c r="EMA121" s="66"/>
      <c r="EMD121" s="66"/>
      <c r="EMG121" s="66"/>
      <c r="EMJ121" s="66"/>
      <c r="EML121" s="66"/>
      <c r="EMN121" s="66"/>
      <c r="EMQ121" s="66"/>
      <c r="EMT121" s="66"/>
      <c r="EMW121" s="66"/>
      <c r="EMZ121" s="66"/>
      <c r="ENC121" s="66"/>
      <c r="ENF121" s="66"/>
      <c r="ENI121" s="66"/>
      <c r="ENK121" s="66"/>
      <c r="ENN121" s="66"/>
      <c r="ENT121" s="66"/>
      <c r="ENZ121" s="66"/>
      <c r="EOC121" s="66"/>
      <c r="EOE121" s="66"/>
      <c r="EOG121" s="66"/>
      <c r="EOH121" s="66"/>
      <c r="EOI121" s="66"/>
      <c r="EOJ121" s="66"/>
      <c r="EOK121" s="66"/>
      <c r="EOL121" s="66"/>
      <c r="EPD121" s="66"/>
      <c r="EPE121" s="66"/>
      <c r="EPH121" s="66"/>
      <c r="EPK121" s="66"/>
      <c r="EPM121" s="66"/>
      <c r="EPO121" s="66"/>
      <c r="EPR121" s="66"/>
      <c r="EPU121" s="66"/>
      <c r="EPX121" s="66"/>
      <c r="EQB121" s="66"/>
      <c r="EQE121" s="66"/>
      <c r="EQH121" s="66"/>
      <c r="EQP121" s="66"/>
      <c r="ERB121" s="66"/>
      <c r="ERC121" s="66"/>
      <c r="ERD121" s="66"/>
      <c r="ERE121" s="66"/>
      <c r="ERF121" s="66"/>
      <c r="ERG121" s="66"/>
      <c r="ERH121" s="66"/>
      <c r="ERI121" s="66"/>
      <c r="ERJ121" s="66"/>
      <c r="ERK121" s="66"/>
      <c r="ERL121" s="66"/>
      <c r="ERM121" s="66"/>
      <c r="ERN121" s="66"/>
      <c r="ERO121" s="66"/>
      <c r="ERP121" s="66"/>
      <c r="ERQ121" s="66"/>
      <c r="ERR121" s="66"/>
      <c r="ERS121" s="66"/>
      <c r="ERT121" s="66"/>
      <c r="ERU121" s="66"/>
      <c r="ERV121" s="66"/>
      <c r="ERW121" s="66"/>
      <c r="ERX121" s="66"/>
      <c r="ERY121" s="66"/>
      <c r="ERZ121" s="66"/>
      <c r="ESA121" s="66"/>
      <c r="ESC121" s="66"/>
      <c r="ESD121" s="66"/>
      <c r="ESE121" s="66"/>
      <c r="ESF121" s="66"/>
      <c r="ESG121" s="66"/>
      <c r="ESH121" s="66"/>
      <c r="ESI121" s="66"/>
      <c r="ESJ121" s="66"/>
      <c r="ESK121" s="66"/>
      <c r="ESL121" s="66"/>
      <c r="ESM121" s="66"/>
      <c r="ESN121" s="66"/>
      <c r="ESO121" s="66"/>
      <c r="ESR121" s="66"/>
      <c r="ESU121" s="66"/>
      <c r="ESX121" s="66"/>
      <c r="ETA121" s="66"/>
      <c r="ETD121" s="66"/>
      <c r="ETG121" s="66"/>
      <c r="ETP121" s="66"/>
      <c r="ETS121" s="66"/>
      <c r="ETV121" s="66"/>
      <c r="ETY121" s="66"/>
      <c r="EUH121" s="66"/>
      <c r="EUN121" s="66"/>
      <c r="EUQ121" s="66"/>
      <c r="EUT121" s="66"/>
      <c r="EUW121" s="66"/>
      <c r="EVC121" s="66"/>
      <c r="EVL121" s="66"/>
      <c r="EVN121" s="66"/>
      <c r="EVO121" s="66"/>
      <c r="EVQ121" s="66"/>
      <c r="EVT121" s="66"/>
      <c r="EVW121" s="66"/>
      <c r="EVZ121" s="66"/>
      <c r="EWC121" s="66"/>
      <c r="EWF121" s="66"/>
      <c r="EWH121" s="66"/>
      <c r="EWJ121" s="66"/>
      <c r="EWM121" s="66"/>
      <c r="EWP121" s="66"/>
      <c r="EWS121" s="66"/>
      <c r="EWV121" s="66"/>
      <c r="EWY121" s="66"/>
      <c r="EXB121" s="66"/>
      <c r="EXE121" s="66"/>
      <c r="EXG121" s="66"/>
      <c r="EXJ121" s="66"/>
      <c r="EXP121" s="66"/>
      <c r="EXV121" s="66"/>
      <c r="EXY121" s="66"/>
      <c r="EYA121" s="66"/>
      <c r="EYC121" s="66"/>
      <c r="EYD121" s="66"/>
      <c r="EYE121" s="66"/>
      <c r="EYF121" s="66"/>
      <c r="EYG121" s="66"/>
      <c r="EYH121" s="66"/>
      <c r="EYZ121" s="66"/>
      <c r="EZA121" s="66"/>
      <c r="EZD121" s="66"/>
      <c r="EZG121" s="66"/>
      <c r="EZI121" s="66"/>
      <c r="EZK121" s="66"/>
      <c r="EZN121" s="66"/>
      <c r="EZQ121" s="66"/>
      <c r="EZT121" s="66"/>
      <c r="EZX121" s="66"/>
      <c r="FAA121" s="66"/>
      <c r="FAD121" s="66"/>
      <c r="FAL121" s="66"/>
      <c r="FAX121" s="66"/>
      <c r="FAY121" s="66"/>
      <c r="FAZ121" s="66"/>
      <c r="FBA121" s="66"/>
      <c r="FBB121" s="66"/>
      <c r="FBC121" s="66"/>
      <c r="FBD121" s="66"/>
      <c r="FBE121" s="66"/>
      <c r="FBF121" s="66"/>
      <c r="FBG121" s="66"/>
      <c r="FBH121" s="66"/>
      <c r="FBI121" s="66"/>
      <c r="FBJ121" s="66"/>
      <c r="FBK121" s="66"/>
      <c r="FBL121" s="66"/>
      <c r="FBM121" s="66"/>
      <c r="FBN121" s="66"/>
      <c r="FBO121" s="66"/>
      <c r="FBP121" s="66"/>
      <c r="FBQ121" s="66"/>
      <c r="FBR121" s="66"/>
      <c r="FBS121" s="66"/>
      <c r="FBT121" s="66"/>
      <c r="FBU121" s="66"/>
      <c r="FBV121" s="66"/>
      <c r="FBW121" s="66"/>
      <c r="FBY121" s="66"/>
      <c r="FBZ121" s="66"/>
      <c r="FCA121" s="66"/>
      <c r="FCB121" s="66"/>
      <c r="FCC121" s="66"/>
      <c r="FCD121" s="66"/>
      <c r="FCE121" s="66"/>
      <c r="FCF121" s="66"/>
      <c r="FCG121" s="66"/>
      <c r="FCH121" s="66"/>
      <c r="FCI121" s="66"/>
      <c r="FCJ121" s="66"/>
      <c r="FCK121" s="66"/>
      <c r="FCN121" s="66"/>
      <c r="FCQ121" s="66"/>
      <c r="FCT121" s="66"/>
      <c r="FCW121" s="66"/>
      <c r="FCZ121" s="66"/>
      <c r="FDC121" s="66"/>
      <c r="FDL121" s="66"/>
      <c r="FDO121" s="66"/>
      <c r="FDR121" s="66"/>
      <c r="FDU121" s="66"/>
      <c r="FED121" s="66"/>
      <c r="FEJ121" s="66"/>
      <c r="FEM121" s="66"/>
      <c r="FEP121" s="66"/>
      <c r="FES121" s="66"/>
      <c r="FEY121" s="66"/>
      <c r="FFH121" s="66"/>
      <c r="FFJ121" s="66"/>
      <c r="FFK121" s="66"/>
      <c r="FFM121" s="66"/>
      <c r="FFP121" s="66"/>
      <c r="FFS121" s="66"/>
      <c r="FFV121" s="66"/>
      <c r="FFY121" s="66"/>
      <c r="FGB121" s="66"/>
      <c r="FGD121" s="66"/>
      <c r="FGF121" s="66"/>
      <c r="FGI121" s="66"/>
      <c r="FGL121" s="66"/>
      <c r="FGO121" s="66"/>
      <c r="FGR121" s="66"/>
      <c r="FGU121" s="66"/>
      <c r="FGX121" s="66"/>
      <c r="FHA121" s="66"/>
      <c r="FHC121" s="66"/>
      <c r="FHF121" s="66"/>
      <c r="FHL121" s="66"/>
      <c r="FHR121" s="66"/>
      <c r="FHU121" s="66"/>
      <c r="FHW121" s="66"/>
      <c r="FHY121" s="66"/>
      <c r="FHZ121" s="66"/>
      <c r="FIA121" s="66"/>
      <c r="FIB121" s="66"/>
      <c r="FIC121" s="66"/>
      <c r="FID121" s="66"/>
      <c r="FIV121" s="66"/>
      <c r="FIW121" s="66"/>
      <c r="FIZ121" s="66"/>
      <c r="FJC121" s="66"/>
      <c r="FJE121" s="66"/>
      <c r="FJG121" s="66"/>
      <c r="FJJ121" s="66"/>
      <c r="FJM121" s="66"/>
      <c r="FJP121" s="66"/>
      <c r="FJT121" s="66"/>
      <c r="FJW121" s="66"/>
      <c r="FJZ121" s="66"/>
      <c r="FKH121" s="66"/>
      <c r="FKT121" s="66"/>
      <c r="FKU121" s="66"/>
      <c r="FKV121" s="66"/>
      <c r="FKW121" s="66"/>
      <c r="FKX121" s="66"/>
      <c r="FKY121" s="66"/>
      <c r="FKZ121" s="66"/>
      <c r="FLA121" s="66"/>
      <c r="FLB121" s="66"/>
      <c r="FLC121" s="66"/>
      <c r="FLD121" s="66"/>
      <c r="FLE121" s="66"/>
      <c r="FLF121" s="66"/>
      <c r="FLG121" s="66"/>
      <c r="FLH121" s="66"/>
      <c r="FLI121" s="66"/>
      <c r="FLJ121" s="66"/>
      <c r="FLK121" s="66"/>
      <c r="FLL121" s="66"/>
      <c r="FLM121" s="66"/>
      <c r="FLN121" s="66"/>
      <c r="FLO121" s="66"/>
      <c r="FLP121" s="66"/>
      <c r="FLQ121" s="66"/>
      <c r="FLR121" s="66"/>
      <c r="FLS121" s="66"/>
      <c r="FLU121" s="66"/>
      <c r="FLV121" s="66"/>
      <c r="FLW121" s="66"/>
      <c r="FLX121" s="66"/>
      <c r="FLY121" s="66"/>
      <c r="FLZ121" s="66"/>
      <c r="FMA121" s="66"/>
      <c r="FMB121" s="66"/>
      <c r="FMC121" s="66"/>
      <c r="FMD121" s="66"/>
      <c r="FME121" s="66"/>
      <c r="FMF121" s="66"/>
      <c r="FMG121" s="66"/>
      <c r="FMJ121" s="66"/>
      <c r="FMM121" s="66"/>
      <c r="FMP121" s="66"/>
      <c r="FMS121" s="66"/>
      <c r="FMV121" s="66"/>
      <c r="FMY121" s="66"/>
      <c r="FNH121" s="66"/>
      <c r="FNK121" s="66"/>
      <c r="FNN121" s="66"/>
      <c r="FNQ121" s="66"/>
      <c r="FNZ121" s="66"/>
      <c r="FOF121" s="66"/>
      <c r="FOI121" s="66"/>
      <c r="FOL121" s="66"/>
      <c r="FOO121" s="66"/>
      <c r="FOU121" s="66"/>
      <c r="FPD121" s="66"/>
      <c r="FPF121" s="66"/>
      <c r="FPG121" s="66"/>
      <c r="FPI121" s="66"/>
      <c r="FPL121" s="66"/>
      <c r="FPO121" s="66"/>
      <c r="FPR121" s="66"/>
      <c r="FPU121" s="66"/>
      <c r="FPX121" s="66"/>
      <c r="FPZ121" s="66"/>
      <c r="FQB121" s="66"/>
      <c r="FQE121" s="66"/>
      <c r="FQH121" s="66"/>
      <c r="FQK121" s="66"/>
      <c r="FQN121" s="66"/>
      <c r="FQQ121" s="66"/>
      <c r="FQT121" s="66"/>
      <c r="FQW121" s="66"/>
      <c r="FQY121" s="66"/>
      <c r="FRB121" s="66"/>
      <c r="FRH121" s="66"/>
      <c r="FRN121" s="66"/>
      <c r="FRQ121" s="66"/>
      <c r="FRS121" s="66"/>
      <c r="FRU121" s="66"/>
      <c r="FRV121" s="66"/>
      <c r="FRW121" s="66"/>
      <c r="FRX121" s="66"/>
      <c r="FRY121" s="66"/>
      <c r="FRZ121" s="66"/>
      <c r="FSR121" s="66"/>
      <c r="FSS121" s="66"/>
      <c r="FSV121" s="66"/>
      <c r="FSY121" s="66"/>
      <c r="FTA121" s="66"/>
      <c r="FTC121" s="66"/>
      <c r="FTF121" s="66"/>
      <c r="FTI121" s="66"/>
      <c r="FTL121" s="66"/>
      <c r="FTP121" s="66"/>
      <c r="FTS121" s="66"/>
      <c r="FTV121" s="66"/>
      <c r="FUD121" s="66"/>
      <c r="FUP121" s="66"/>
      <c r="FUQ121" s="66"/>
      <c r="FUR121" s="66"/>
      <c r="FUS121" s="66"/>
      <c r="FUT121" s="66"/>
      <c r="FUU121" s="66"/>
      <c r="FUV121" s="66"/>
      <c r="FUW121" s="66"/>
      <c r="FUX121" s="66"/>
      <c r="FUY121" s="66"/>
      <c r="FUZ121" s="66"/>
      <c r="FVA121" s="66"/>
      <c r="FVB121" s="66"/>
      <c r="FVC121" s="66"/>
      <c r="FVD121" s="66"/>
      <c r="FVE121" s="66"/>
      <c r="FVF121" s="66"/>
      <c r="FVG121" s="66"/>
      <c r="FVH121" s="66"/>
      <c r="FVI121" s="66"/>
      <c r="FVJ121" s="66"/>
      <c r="FVK121" s="66"/>
      <c r="FVL121" s="66"/>
      <c r="FVM121" s="66"/>
      <c r="FVN121" s="66"/>
      <c r="FVO121" s="66"/>
      <c r="FVQ121" s="66"/>
      <c r="FVR121" s="66"/>
      <c r="FVS121" s="66"/>
      <c r="FVT121" s="66"/>
      <c r="FVU121" s="66"/>
      <c r="FVV121" s="66"/>
      <c r="FVW121" s="66"/>
      <c r="FVX121" s="66"/>
      <c r="FVY121" s="66"/>
      <c r="FVZ121" s="66"/>
      <c r="FWA121" s="66"/>
      <c r="FWB121" s="66"/>
      <c r="FWC121" s="66"/>
      <c r="FWF121" s="66"/>
      <c r="FWI121" s="66"/>
      <c r="FWL121" s="66"/>
      <c r="FWO121" s="66"/>
      <c r="FWR121" s="66"/>
      <c r="FWU121" s="66"/>
      <c r="FXD121" s="66"/>
      <c r="FXG121" s="66"/>
      <c r="FXJ121" s="66"/>
      <c r="FXM121" s="66"/>
      <c r="FXV121" s="66"/>
      <c r="FYB121" s="66"/>
      <c r="FYE121" s="66"/>
      <c r="FYH121" s="66"/>
      <c r="FYK121" s="66"/>
      <c r="FYQ121" s="66"/>
      <c r="FYZ121" s="66"/>
      <c r="FZB121" s="66"/>
      <c r="FZC121" s="66"/>
      <c r="FZE121" s="66"/>
      <c r="FZH121" s="66"/>
      <c r="FZK121" s="66"/>
      <c r="FZN121" s="66"/>
      <c r="FZQ121" s="66"/>
      <c r="FZT121" s="66"/>
      <c r="FZV121" s="66"/>
      <c r="FZX121" s="66"/>
      <c r="GAA121" s="66"/>
      <c r="GAD121" s="66"/>
      <c r="GAG121" s="66"/>
      <c r="GAJ121" s="66"/>
      <c r="GAM121" s="66"/>
      <c r="GAP121" s="66"/>
      <c r="GAS121" s="66"/>
      <c r="GAU121" s="66"/>
      <c r="GAX121" s="66"/>
      <c r="GBD121" s="66"/>
      <c r="GBJ121" s="66"/>
      <c r="GBM121" s="66"/>
      <c r="GBO121" s="66"/>
      <c r="GBQ121" s="66"/>
      <c r="GBR121" s="66"/>
      <c r="GBS121" s="66"/>
      <c r="GBT121" s="66"/>
      <c r="GBU121" s="66"/>
      <c r="GBV121" s="66"/>
      <c r="GCN121" s="66"/>
      <c r="GCO121" s="66"/>
      <c r="GCR121" s="66"/>
      <c r="GCU121" s="66"/>
      <c r="GCW121" s="66"/>
      <c r="GCY121" s="66"/>
      <c r="GDB121" s="66"/>
      <c r="GDE121" s="66"/>
      <c r="GDH121" s="66"/>
      <c r="GDL121" s="66"/>
      <c r="GDO121" s="66"/>
      <c r="GDR121" s="66"/>
      <c r="GDZ121" s="66"/>
      <c r="GEL121" s="66"/>
      <c r="GEM121" s="66"/>
      <c r="GEN121" s="66"/>
      <c r="GEO121" s="66"/>
      <c r="GEP121" s="66"/>
      <c r="GEQ121" s="66"/>
      <c r="GER121" s="66"/>
      <c r="GES121" s="66"/>
      <c r="GET121" s="66"/>
      <c r="GEU121" s="66"/>
      <c r="GEV121" s="66"/>
      <c r="GEW121" s="66"/>
      <c r="GEX121" s="66"/>
      <c r="GEY121" s="66"/>
      <c r="GEZ121" s="66"/>
      <c r="GFA121" s="66"/>
      <c r="GFB121" s="66"/>
      <c r="GFC121" s="66"/>
      <c r="GFD121" s="66"/>
      <c r="GFE121" s="66"/>
      <c r="GFF121" s="66"/>
      <c r="GFG121" s="66"/>
      <c r="GFH121" s="66"/>
      <c r="GFI121" s="66"/>
      <c r="GFJ121" s="66"/>
      <c r="GFK121" s="66"/>
      <c r="GFM121" s="66"/>
      <c r="GFN121" s="66"/>
      <c r="GFO121" s="66"/>
      <c r="GFP121" s="66"/>
      <c r="GFQ121" s="66"/>
      <c r="GFR121" s="66"/>
      <c r="GFS121" s="66"/>
      <c r="GFT121" s="66"/>
      <c r="GFU121" s="66"/>
      <c r="GFV121" s="66"/>
      <c r="GFW121" s="66"/>
      <c r="GFX121" s="66"/>
      <c r="GFY121" s="66"/>
      <c r="GGB121" s="66"/>
      <c r="GGE121" s="66"/>
      <c r="GGH121" s="66"/>
      <c r="GGK121" s="66"/>
      <c r="GGN121" s="66"/>
      <c r="GGQ121" s="66"/>
      <c r="GGZ121" s="66"/>
      <c r="GHC121" s="66"/>
      <c r="GHF121" s="66"/>
      <c r="GHI121" s="66"/>
      <c r="GHR121" s="66"/>
      <c r="GHX121" s="66"/>
      <c r="GIA121" s="66"/>
      <c r="GID121" s="66"/>
      <c r="GIG121" s="66"/>
      <c r="GIM121" s="66"/>
      <c r="GIV121" s="66"/>
      <c r="GIX121" s="66"/>
      <c r="GIY121" s="66"/>
      <c r="GJA121" s="66"/>
      <c r="GJD121" s="66"/>
      <c r="GJG121" s="66"/>
      <c r="GJJ121" s="66"/>
      <c r="GJM121" s="66"/>
      <c r="GJP121" s="66"/>
      <c r="GJR121" s="66"/>
      <c r="GJT121" s="66"/>
      <c r="GJW121" s="66"/>
      <c r="GJZ121" s="66"/>
      <c r="GKC121" s="66"/>
      <c r="GKF121" s="66"/>
      <c r="GKI121" s="66"/>
      <c r="GKL121" s="66"/>
      <c r="GKO121" s="66"/>
      <c r="GKQ121" s="66"/>
      <c r="GKT121" s="66"/>
      <c r="GKZ121" s="66"/>
      <c r="GLF121" s="66"/>
      <c r="GLI121" s="66"/>
      <c r="GLK121" s="66"/>
      <c r="GLM121" s="66"/>
      <c r="GLN121" s="66"/>
      <c r="GLO121" s="66"/>
      <c r="GLP121" s="66"/>
      <c r="GLQ121" s="66"/>
      <c r="GLR121" s="66"/>
      <c r="GMJ121" s="66"/>
      <c r="GMK121" s="66"/>
      <c r="GMN121" s="66"/>
      <c r="GMQ121" s="66"/>
      <c r="GMS121" s="66"/>
      <c r="GMU121" s="66"/>
      <c r="GMX121" s="66"/>
      <c r="GNA121" s="66"/>
      <c r="GND121" s="66"/>
      <c r="GNH121" s="66"/>
      <c r="GNK121" s="66"/>
      <c r="GNN121" s="66"/>
      <c r="GNV121" s="66"/>
      <c r="GOH121" s="66"/>
      <c r="GOI121" s="66"/>
      <c r="GOJ121" s="66"/>
      <c r="GOK121" s="66"/>
      <c r="GOL121" s="66"/>
      <c r="GOM121" s="66"/>
      <c r="GON121" s="66"/>
      <c r="GOO121" s="66"/>
      <c r="GOP121" s="66"/>
      <c r="GOQ121" s="66"/>
      <c r="GOR121" s="66"/>
      <c r="GOS121" s="66"/>
      <c r="GOT121" s="66"/>
      <c r="GOU121" s="66"/>
      <c r="GOV121" s="66"/>
      <c r="GOW121" s="66"/>
      <c r="GOX121" s="66"/>
      <c r="GOY121" s="66"/>
      <c r="GOZ121" s="66"/>
      <c r="GPA121" s="66"/>
      <c r="GPB121" s="66"/>
      <c r="GPC121" s="66"/>
      <c r="GPD121" s="66"/>
      <c r="GPE121" s="66"/>
      <c r="GPF121" s="66"/>
      <c r="GPG121" s="66"/>
      <c r="GPI121" s="66"/>
      <c r="GPJ121" s="66"/>
      <c r="GPK121" s="66"/>
      <c r="GPL121" s="66"/>
      <c r="GPM121" s="66"/>
      <c r="GPN121" s="66"/>
      <c r="GPO121" s="66"/>
      <c r="GPP121" s="66"/>
      <c r="GPQ121" s="66"/>
      <c r="GPR121" s="66"/>
      <c r="GPS121" s="66"/>
      <c r="GPT121" s="66"/>
      <c r="GPU121" s="66"/>
      <c r="GPX121" s="66"/>
      <c r="GQA121" s="66"/>
      <c r="GQD121" s="66"/>
      <c r="GQG121" s="66"/>
      <c r="GQJ121" s="66"/>
      <c r="GQM121" s="66"/>
      <c r="GQV121" s="66"/>
      <c r="GQY121" s="66"/>
      <c r="GRB121" s="66"/>
      <c r="GRE121" s="66"/>
      <c r="GRN121" s="66"/>
      <c r="GRT121" s="66"/>
      <c r="GRW121" s="66"/>
      <c r="GRZ121" s="66"/>
      <c r="GSC121" s="66"/>
      <c r="GSI121" s="66"/>
      <c r="GSR121" s="66"/>
      <c r="GST121" s="66"/>
      <c r="GSU121" s="66"/>
      <c r="GSW121" s="66"/>
      <c r="GSZ121" s="66"/>
      <c r="GTC121" s="66"/>
      <c r="GTF121" s="66"/>
      <c r="GTI121" s="66"/>
      <c r="GTL121" s="66"/>
      <c r="GTN121" s="66"/>
      <c r="GTP121" s="66"/>
      <c r="GTS121" s="66"/>
      <c r="GTV121" s="66"/>
      <c r="GTY121" s="66"/>
      <c r="GUB121" s="66"/>
      <c r="GUE121" s="66"/>
      <c r="GUH121" s="66"/>
      <c r="GUK121" s="66"/>
      <c r="GUM121" s="66"/>
      <c r="GUP121" s="66"/>
      <c r="GUV121" s="66"/>
      <c r="GVB121" s="66"/>
      <c r="GVE121" s="66"/>
      <c r="GVG121" s="66"/>
      <c r="GVI121" s="66"/>
      <c r="GVJ121" s="66"/>
      <c r="GVK121" s="66"/>
      <c r="GVL121" s="66"/>
      <c r="GVM121" s="66"/>
      <c r="GVN121" s="66"/>
      <c r="GWF121" s="66"/>
      <c r="GWG121" s="66"/>
      <c r="GWJ121" s="66"/>
      <c r="GWM121" s="66"/>
      <c r="GWO121" s="66"/>
      <c r="GWQ121" s="66"/>
      <c r="GWT121" s="66"/>
      <c r="GWW121" s="66"/>
      <c r="GWZ121" s="66"/>
      <c r="GXD121" s="66"/>
      <c r="GXG121" s="66"/>
      <c r="GXJ121" s="66"/>
      <c r="GXR121" s="66"/>
      <c r="GYD121" s="66"/>
      <c r="GYE121" s="66"/>
      <c r="GYF121" s="66"/>
      <c r="GYG121" s="66"/>
      <c r="GYH121" s="66"/>
      <c r="GYI121" s="66"/>
      <c r="GYJ121" s="66"/>
      <c r="GYK121" s="66"/>
      <c r="GYL121" s="66"/>
      <c r="GYM121" s="66"/>
      <c r="GYN121" s="66"/>
      <c r="GYO121" s="66"/>
      <c r="GYP121" s="66"/>
      <c r="GYQ121" s="66"/>
      <c r="GYR121" s="66"/>
      <c r="GYS121" s="66"/>
      <c r="GYT121" s="66"/>
      <c r="GYU121" s="66"/>
      <c r="GYV121" s="66"/>
      <c r="GYW121" s="66"/>
      <c r="GYX121" s="66"/>
      <c r="GYY121" s="66"/>
      <c r="GYZ121" s="66"/>
      <c r="GZA121" s="66"/>
      <c r="GZB121" s="66"/>
      <c r="GZC121" s="66"/>
      <c r="GZE121" s="66"/>
      <c r="GZF121" s="66"/>
      <c r="GZG121" s="66"/>
      <c r="GZH121" s="66"/>
      <c r="GZI121" s="66"/>
      <c r="GZJ121" s="66"/>
      <c r="GZK121" s="66"/>
      <c r="GZL121" s="66"/>
      <c r="GZM121" s="66"/>
      <c r="GZN121" s="66"/>
      <c r="GZO121" s="66"/>
      <c r="GZP121" s="66"/>
      <c r="GZQ121" s="66"/>
      <c r="GZT121" s="66"/>
      <c r="GZW121" s="66"/>
      <c r="GZZ121" s="66"/>
      <c r="HAC121" s="66"/>
      <c r="HAF121" s="66"/>
      <c r="HAI121" s="66"/>
      <c r="HAR121" s="66"/>
      <c r="HAU121" s="66"/>
      <c r="HAX121" s="66"/>
      <c r="HBA121" s="66"/>
      <c r="HBJ121" s="66"/>
      <c r="HBP121" s="66"/>
      <c r="HBS121" s="66"/>
      <c r="HBV121" s="66"/>
      <c r="HBY121" s="66"/>
      <c r="HCE121" s="66"/>
      <c r="HCN121" s="66"/>
      <c r="HCP121" s="66"/>
      <c r="HCQ121" s="66"/>
      <c r="HCS121" s="66"/>
      <c r="HCV121" s="66"/>
      <c r="HCY121" s="66"/>
      <c r="HDB121" s="66"/>
      <c r="HDE121" s="66"/>
      <c r="HDH121" s="66"/>
      <c r="HDJ121" s="66"/>
      <c r="HDL121" s="66"/>
      <c r="HDO121" s="66"/>
      <c r="HDR121" s="66"/>
      <c r="HDU121" s="66"/>
      <c r="HDX121" s="66"/>
      <c r="HEA121" s="66"/>
      <c r="HED121" s="66"/>
      <c r="HEG121" s="66"/>
      <c r="HEI121" s="66"/>
      <c r="HEL121" s="66"/>
      <c r="HER121" s="66"/>
      <c r="HEX121" s="66"/>
      <c r="HFA121" s="66"/>
      <c r="HFC121" s="66"/>
      <c r="HFE121" s="66"/>
      <c r="HFF121" s="66"/>
      <c r="HFG121" s="66"/>
      <c r="HFH121" s="66"/>
      <c r="HFI121" s="66"/>
      <c r="HFJ121" s="66"/>
      <c r="HGB121" s="66"/>
      <c r="HGC121" s="66"/>
      <c r="HGF121" s="66"/>
      <c r="HGI121" s="66"/>
      <c r="HGK121" s="66"/>
      <c r="HGM121" s="66"/>
      <c r="HGP121" s="66"/>
      <c r="HGS121" s="66"/>
      <c r="HGV121" s="66"/>
      <c r="HGZ121" s="66"/>
      <c r="HHC121" s="66"/>
      <c r="HHF121" s="66"/>
      <c r="HHN121" s="66"/>
      <c r="HHZ121" s="66"/>
      <c r="HIA121" s="66"/>
      <c r="HIB121" s="66"/>
      <c r="HIC121" s="66"/>
      <c r="HID121" s="66"/>
      <c r="HIE121" s="66"/>
      <c r="HIF121" s="66"/>
      <c r="HIG121" s="66"/>
      <c r="HIH121" s="66"/>
      <c r="HII121" s="66"/>
      <c r="HIJ121" s="66"/>
      <c r="HIK121" s="66"/>
      <c r="HIL121" s="66"/>
      <c r="HIM121" s="66"/>
      <c r="HIN121" s="66"/>
      <c r="HIO121" s="66"/>
      <c r="HIP121" s="66"/>
      <c r="HIQ121" s="66"/>
      <c r="HIR121" s="66"/>
      <c r="HIS121" s="66"/>
      <c r="HIT121" s="66"/>
      <c r="HIU121" s="66"/>
      <c r="HIV121" s="66"/>
      <c r="HIW121" s="66"/>
      <c r="HIX121" s="66"/>
      <c r="HIY121" s="66"/>
      <c r="HJA121" s="66"/>
      <c r="HJB121" s="66"/>
      <c r="HJC121" s="66"/>
      <c r="HJD121" s="66"/>
      <c r="HJE121" s="66"/>
      <c r="HJF121" s="66"/>
      <c r="HJG121" s="66"/>
      <c r="HJH121" s="66"/>
      <c r="HJI121" s="66"/>
      <c r="HJJ121" s="66"/>
      <c r="HJK121" s="66"/>
      <c r="HJL121" s="66"/>
      <c r="HJM121" s="66"/>
      <c r="HJP121" s="66"/>
      <c r="HJS121" s="66"/>
      <c r="HJV121" s="66"/>
      <c r="HJY121" s="66"/>
      <c r="HKB121" s="66"/>
      <c r="HKE121" s="66"/>
      <c r="HKN121" s="66"/>
      <c r="HKQ121" s="66"/>
      <c r="HKT121" s="66"/>
      <c r="HKW121" s="66"/>
      <c r="HLF121" s="66"/>
      <c r="HLL121" s="66"/>
      <c r="HLO121" s="66"/>
      <c r="HLR121" s="66"/>
      <c r="HLU121" s="66"/>
      <c r="HMA121" s="66"/>
      <c r="HMJ121" s="66"/>
      <c r="HML121" s="66"/>
      <c r="HMM121" s="66"/>
      <c r="HMO121" s="66"/>
      <c r="HMR121" s="66"/>
      <c r="HMU121" s="66"/>
      <c r="HMX121" s="66"/>
      <c r="HNA121" s="66"/>
      <c r="HND121" s="66"/>
      <c r="HNF121" s="66"/>
      <c r="HNH121" s="66"/>
      <c r="HNK121" s="66"/>
      <c r="HNN121" s="66"/>
      <c r="HNQ121" s="66"/>
      <c r="HNT121" s="66"/>
      <c r="HNW121" s="66"/>
      <c r="HNZ121" s="66"/>
      <c r="HOC121" s="66"/>
      <c r="HOE121" s="66"/>
      <c r="HOH121" s="66"/>
      <c r="HON121" s="66"/>
      <c r="HOT121" s="66"/>
      <c r="HOW121" s="66"/>
      <c r="HOY121" s="66"/>
      <c r="HPA121" s="66"/>
      <c r="HPB121" s="66"/>
      <c r="HPC121" s="66"/>
      <c r="HPD121" s="66"/>
      <c r="HPE121" s="66"/>
      <c r="HPF121" s="66"/>
      <c r="HPX121" s="66"/>
      <c r="HPY121" s="66"/>
      <c r="HQB121" s="66"/>
      <c r="HQE121" s="66"/>
      <c r="HQG121" s="66"/>
      <c r="HQI121" s="66"/>
      <c r="HQL121" s="66"/>
      <c r="HQO121" s="66"/>
      <c r="HQR121" s="66"/>
      <c r="HQV121" s="66"/>
      <c r="HQY121" s="66"/>
      <c r="HRB121" s="66"/>
      <c r="HRJ121" s="66"/>
      <c r="HRV121" s="66"/>
      <c r="HRW121" s="66"/>
      <c r="HRX121" s="66"/>
      <c r="HRY121" s="66"/>
      <c r="HRZ121" s="66"/>
      <c r="HSA121" s="66"/>
      <c r="HSB121" s="66"/>
      <c r="HSC121" s="66"/>
      <c r="HSD121" s="66"/>
      <c r="HSE121" s="66"/>
      <c r="HSF121" s="66"/>
      <c r="HSG121" s="66"/>
      <c r="HSH121" s="66"/>
      <c r="HSI121" s="66"/>
      <c r="HSJ121" s="66"/>
      <c r="HSK121" s="66"/>
      <c r="HSL121" s="66"/>
      <c r="HSM121" s="66"/>
      <c r="HSN121" s="66"/>
      <c r="HSO121" s="66"/>
      <c r="HSP121" s="66"/>
      <c r="HSQ121" s="66"/>
      <c r="HSR121" s="66"/>
      <c r="HSS121" s="66"/>
      <c r="HST121" s="66"/>
      <c r="HSU121" s="66"/>
      <c r="HSW121" s="66"/>
      <c r="HSX121" s="66"/>
      <c r="HSY121" s="66"/>
      <c r="HSZ121" s="66"/>
      <c r="HTA121" s="66"/>
      <c r="HTB121" s="66"/>
      <c r="HTC121" s="66"/>
      <c r="HTD121" s="66"/>
      <c r="HTE121" s="66"/>
      <c r="HTF121" s="66"/>
      <c r="HTG121" s="66"/>
      <c r="HTH121" s="66"/>
      <c r="HTI121" s="66"/>
      <c r="HTL121" s="66"/>
      <c r="HTO121" s="66"/>
      <c r="HTR121" s="66"/>
      <c r="HTU121" s="66"/>
      <c r="HTX121" s="66"/>
      <c r="HUA121" s="66"/>
      <c r="HUJ121" s="66"/>
      <c r="HUM121" s="66"/>
      <c r="HUP121" s="66"/>
      <c r="HUS121" s="66"/>
      <c r="HVB121" s="66"/>
      <c r="HVH121" s="66"/>
      <c r="HVK121" s="66"/>
      <c r="HVN121" s="66"/>
      <c r="HVQ121" s="66"/>
      <c r="HVW121" s="66"/>
      <c r="HWF121" s="66"/>
      <c r="HWH121" s="66"/>
      <c r="HWI121" s="66"/>
      <c r="HWK121" s="66"/>
      <c r="HWN121" s="66"/>
      <c r="HWQ121" s="66"/>
      <c r="HWT121" s="66"/>
      <c r="HWW121" s="66"/>
      <c r="HWZ121" s="66"/>
      <c r="HXB121" s="66"/>
      <c r="HXD121" s="66"/>
      <c r="HXG121" s="66"/>
      <c r="HXJ121" s="66"/>
      <c r="HXM121" s="66"/>
      <c r="HXP121" s="66"/>
      <c r="HXS121" s="66"/>
      <c r="HXV121" s="66"/>
      <c r="HXY121" s="66"/>
      <c r="HYA121" s="66"/>
      <c r="HYD121" s="66"/>
      <c r="HYJ121" s="66"/>
      <c r="HYP121" s="66"/>
      <c r="HYS121" s="66"/>
      <c r="HYU121" s="66"/>
      <c r="HYW121" s="66"/>
      <c r="HYX121" s="66"/>
      <c r="HYY121" s="66"/>
      <c r="HYZ121" s="66"/>
      <c r="HZA121" s="66"/>
      <c r="HZB121" s="66"/>
      <c r="HZT121" s="66"/>
      <c r="HZU121" s="66"/>
      <c r="HZX121" s="66"/>
      <c r="IAA121" s="66"/>
      <c r="IAC121" s="66"/>
      <c r="IAE121" s="66"/>
      <c r="IAH121" s="66"/>
      <c r="IAK121" s="66"/>
      <c r="IAN121" s="66"/>
      <c r="IAR121" s="66"/>
      <c r="IAU121" s="66"/>
      <c r="IAX121" s="66"/>
      <c r="IBF121" s="66"/>
      <c r="IBR121" s="66"/>
      <c r="IBS121" s="66"/>
      <c r="IBT121" s="66"/>
      <c r="IBU121" s="66"/>
      <c r="IBV121" s="66"/>
      <c r="IBW121" s="66"/>
      <c r="IBX121" s="66"/>
      <c r="IBY121" s="66"/>
      <c r="IBZ121" s="66"/>
      <c r="ICA121" s="66"/>
      <c r="ICB121" s="66"/>
      <c r="ICC121" s="66"/>
      <c r="ICD121" s="66"/>
      <c r="ICE121" s="66"/>
      <c r="ICF121" s="66"/>
      <c r="ICG121" s="66"/>
      <c r="ICH121" s="66"/>
      <c r="ICI121" s="66"/>
      <c r="ICJ121" s="66"/>
      <c r="ICK121" s="66"/>
      <c r="ICL121" s="66"/>
      <c r="ICM121" s="66"/>
      <c r="ICN121" s="66"/>
      <c r="ICO121" s="66"/>
      <c r="ICP121" s="66"/>
      <c r="ICQ121" s="66"/>
      <c r="ICS121" s="66"/>
      <c r="ICT121" s="66"/>
      <c r="ICU121" s="66"/>
      <c r="ICV121" s="66"/>
      <c r="ICW121" s="66"/>
      <c r="ICX121" s="66"/>
      <c r="ICY121" s="66"/>
      <c r="ICZ121" s="66"/>
      <c r="IDA121" s="66"/>
      <c r="IDB121" s="66"/>
      <c r="IDC121" s="66"/>
      <c r="IDD121" s="66"/>
      <c r="IDE121" s="66"/>
      <c r="IDH121" s="66"/>
      <c r="IDK121" s="66"/>
      <c r="IDN121" s="66"/>
      <c r="IDQ121" s="66"/>
      <c r="IDT121" s="66"/>
      <c r="IDW121" s="66"/>
      <c r="IEF121" s="66"/>
      <c r="IEI121" s="66"/>
      <c r="IEL121" s="66"/>
      <c r="IEO121" s="66"/>
      <c r="IEX121" s="66"/>
      <c r="IFD121" s="66"/>
      <c r="IFG121" s="66"/>
      <c r="IFJ121" s="66"/>
      <c r="IFM121" s="66"/>
      <c r="IFS121" s="66"/>
      <c r="IGB121" s="66"/>
      <c r="IGD121" s="66"/>
      <c r="IGE121" s="66"/>
      <c r="IGG121" s="66"/>
      <c r="IGJ121" s="66"/>
      <c r="IGM121" s="66"/>
      <c r="IGP121" s="66"/>
      <c r="IGS121" s="66"/>
      <c r="IGV121" s="66"/>
      <c r="IGX121" s="66"/>
      <c r="IGZ121" s="66"/>
      <c r="IHC121" s="66"/>
      <c r="IHF121" s="66"/>
      <c r="IHI121" s="66"/>
      <c r="IHL121" s="66"/>
      <c r="IHO121" s="66"/>
      <c r="IHR121" s="66"/>
      <c r="IHU121" s="66"/>
      <c r="IHW121" s="66"/>
      <c r="IHZ121" s="66"/>
      <c r="IIF121" s="66"/>
      <c r="IIL121" s="66"/>
      <c r="IIO121" s="66"/>
      <c r="IIQ121" s="66"/>
      <c r="IIS121" s="66"/>
      <c r="IIT121" s="66"/>
      <c r="IIU121" s="66"/>
      <c r="IIV121" s="66"/>
      <c r="IIW121" s="66"/>
      <c r="IIX121" s="66"/>
      <c r="IJP121" s="66"/>
      <c r="IJQ121" s="66"/>
      <c r="IJT121" s="66"/>
      <c r="IJW121" s="66"/>
      <c r="IJY121" s="66"/>
      <c r="IKA121" s="66"/>
      <c r="IKD121" s="66"/>
      <c r="IKG121" s="66"/>
      <c r="IKJ121" s="66"/>
      <c r="IKN121" s="66"/>
      <c r="IKQ121" s="66"/>
      <c r="IKT121" s="66"/>
      <c r="ILB121" s="66"/>
      <c r="ILN121" s="66"/>
      <c r="ILO121" s="66"/>
      <c r="ILP121" s="66"/>
      <c r="ILQ121" s="66"/>
      <c r="ILR121" s="66"/>
      <c r="ILS121" s="66"/>
      <c r="ILT121" s="66"/>
      <c r="ILU121" s="66"/>
      <c r="ILV121" s="66"/>
      <c r="ILW121" s="66"/>
      <c r="ILX121" s="66"/>
      <c r="ILY121" s="66"/>
      <c r="ILZ121" s="66"/>
      <c r="IMA121" s="66"/>
      <c r="IMB121" s="66"/>
      <c r="IMC121" s="66"/>
      <c r="IMD121" s="66"/>
      <c r="IME121" s="66"/>
      <c r="IMF121" s="66"/>
      <c r="IMG121" s="66"/>
      <c r="IMH121" s="66"/>
      <c r="IMI121" s="66"/>
      <c r="IMJ121" s="66"/>
      <c r="IMK121" s="66"/>
      <c r="IML121" s="66"/>
      <c r="IMM121" s="66"/>
      <c r="IMO121" s="66"/>
      <c r="IMP121" s="66"/>
      <c r="IMQ121" s="66"/>
      <c r="IMR121" s="66"/>
      <c r="IMS121" s="66"/>
      <c r="IMT121" s="66"/>
      <c r="IMU121" s="66"/>
      <c r="IMV121" s="66"/>
      <c r="IMW121" s="66"/>
      <c r="IMX121" s="66"/>
      <c r="IMY121" s="66"/>
      <c r="IMZ121" s="66"/>
      <c r="INA121" s="66"/>
      <c r="IND121" s="66"/>
      <c r="ING121" s="66"/>
      <c r="INJ121" s="66"/>
      <c r="INM121" s="66"/>
      <c r="INP121" s="66"/>
      <c r="INS121" s="66"/>
      <c r="IOB121" s="66"/>
      <c r="IOE121" s="66"/>
      <c r="IOH121" s="66"/>
      <c r="IOK121" s="66"/>
      <c r="IOT121" s="66"/>
      <c r="IOZ121" s="66"/>
      <c r="IPC121" s="66"/>
      <c r="IPF121" s="66"/>
      <c r="IPI121" s="66"/>
      <c r="IPO121" s="66"/>
      <c r="IPX121" s="66"/>
      <c r="IPZ121" s="66"/>
      <c r="IQA121" s="66"/>
      <c r="IQC121" s="66"/>
      <c r="IQF121" s="66"/>
      <c r="IQI121" s="66"/>
      <c r="IQL121" s="66"/>
      <c r="IQO121" s="66"/>
      <c r="IQR121" s="66"/>
      <c r="IQT121" s="66"/>
      <c r="IQV121" s="66"/>
      <c r="IQY121" s="66"/>
      <c r="IRB121" s="66"/>
      <c r="IRE121" s="66"/>
      <c r="IRH121" s="66"/>
      <c r="IRK121" s="66"/>
      <c r="IRN121" s="66"/>
      <c r="IRQ121" s="66"/>
      <c r="IRS121" s="66"/>
      <c r="IRV121" s="66"/>
      <c r="ISB121" s="66"/>
      <c r="ISH121" s="66"/>
      <c r="ISK121" s="66"/>
      <c r="ISM121" s="66"/>
      <c r="ISO121" s="66"/>
      <c r="ISP121" s="66"/>
      <c r="ISQ121" s="66"/>
      <c r="ISR121" s="66"/>
      <c r="ISS121" s="66"/>
      <c r="IST121" s="66"/>
      <c r="ITL121" s="66"/>
      <c r="ITM121" s="66"/>
      <c r="ITP121" s="66"/>
      <c r="ITS121" s="66"/>
      <c r="ITU121" s="66"/>
      <c r="ITW121" s="66"/>
      <c r="ITZ121" s="66"/>
      <c r="IUC121" s="66"/>
      <c r="IUF121" s="66"/>
      <c r="IUJ121" s="66"/>
      <c r="IUM121" s="66"/>
      <c r="IUP121" s="66"/>
      <c r="IUX121" s="66"/>
      <c r="IVJ121" s="66"/>
      <c r="IVK121" s="66"/>
      <c r="IVL121" s="66"/>
      <c r="IVM121" s="66"/>
      <c r="IVN121" s="66"/>
      <c r="IVO121" s="66"/>
      <c r="IVP121" s="66"/>
      <c r="IVQ121" s="66"/>
      <c r="IVR121" s="66"/>
      <c r="IVS121" s="66"/>
      <c r="IVT121" s="66"/>
      <c r="IVU121" s="66"/>
      <c r="IVV121" s="66"/>
      <c r="IVW121" s="66"/>
      <c r="IVX121" s="66"/>
      <c r="IVY121" s="66"/>
      <c r="IVZ121" s="66"/>
      <c r="IWA121" s="66"/>
      <c r="IWB121" s="66"/>
      <c r="IWC121" s="66"/>
      <c r="IWD121" s="66"/>
      <c r="IWE121" s="66"/>
      <c r="IWF121" s="66"/>
      <c r="IWG121" s="66"/>
      <c r="IWH121" s="66"/>
      <c r="IWI121" s="66"/>
      <c r="IWK121" s="66"/>
      <c r="IWL121" s="66"/>
      <c r="IWM121" s="66"/>
      <c r="IWN121" s="66"/>
      <c r="IWO121" s="66"/>
      <c r="IWP121" s="66"/>
      <c r="IWQ121" s="66"/>
      <c r="IWR121" s="66"/>
      <c r="IWS121" s="66"/>
      <c r="IWT121" s="66"/>
      <c r="IWU121" s="66"/>
      <c r="IWV121" s="66"/>
      <c r="IWW121" s="66"/>
      <c r="IWZ121" s="66"/>
      <c r="IXC121" s="66"/>
      <c r="IXF121" s="66"/>
      <c r="IXI121" s="66"/>
      <c r="IXL121" s="66"/>
      <c r="IXO121" s="66"/>
      <c r="IXX121" s="66"/>
      <c r="IYA121" s="66"/>
      <c r="IYD121" s="66"/>
      <c r="IYG121" s="66"/>
      <c r="IYP121" s="66"/>
      <c r="IYV121" s="66"/>
      <c r="IYY121" s="66"/>
      <c r="IZB121" s="66"/>
      <c r="IZE121" s="66"/>
      <c r="IZK121" s="66"/>
      <c r="IZT121" s="66"/>
      <c r="IZV121" s="66"/>
      <c r="IZW121" s="66"/>
      <c r="IZY121" s="66"/>
      <c r="JAB121" s="66"/>
      <c r="JAE121" s="66"/>
      <c r="JAH121" s="66"/>
      <c r="JAK121" s="66"/>
      <c r="JAN121" s="66"/>
      <c r="JAP121" s="66"/>
      <c r="JAR121" s="66"/>
      <c r="JAU121" s="66"/>
      <c r="JAX121" s="66"/>
      <c r="JBA121" s="66"/>
      <c r="JBD121" s="66"/>
      <c r="JBG121" s="66"/>
      <c r="JBJ121" s="66"/>
      <c r="JBM121" s="66"/>
      <c r="JBO121" s="66"/>
      <c r="JBR121" s="66"/>
      <c r="JBX121" s="66"/>
      <c r="JCD121" s="66"/>
      <c r="JCG121" s="66"/>
      <c r="JCI121" s="66"/>
      <c r="JCK121" s="66"/>
      <c r="JCL121" s="66"/>
      <c r="JCM121" s="66"/>
      <c r="JCN121" s="66"/>
      <c r="JCO121" s="66"/>
      <c r="JCP121" s="66"/>
      <c r="JDH121" s="66"/>
      <c r="JDI121" s="66"/>
      <c r="JDL121" s="66"/>
      <c r="JDO121" s="66"/>
      <c r="JDQ121" s="66"/>
      <c r="JDS121" s="66"/>
      <c r="JDV121" s="66"/>
      <c r="JDY121" s="66"/>
      <c r="JEB121" s="66"/>
      <c r="JEF121" s="66"/>
      <c r="JEI121" s="66"/>
      <c r="JEL121" s="66"/>
      <c r="JET121" s="66"/>
      <c r="JFF121" s="66"/>
      <c r="JFG121" s="66"/>
      <c r="JFH121" s="66"/>
      <c r="JFI121" s="66"/>
      <c r="JFJ121" s="66"/>
      <c r="JFK121" s="66"/>
      <c r="JFL121" s="66"/>
      <c r="JFM121" s="66"/>
      <c r="JFN121" s="66"/>
      <c r="JFO121" s="66"/>
      <c r="JFP121" s="66"/>
      <c r="JFQ121" s="66"/>
      <c r="JFR121" s="66"/>
      <c r="JFS121" s="66"/>
      <c r="JFT121" s="66"/>
      <c r="JFU121" s="66"/>
      <c r="JFV121" s="66"/>
      <c r="JFW121" s="66"/>
      <c r="JFX121" s="66"/>
      <c r="JFY121" s="66"/>
      <c r="JFZ121" s="66"/>
      <c r="JGA121" s="66"/>
      <c r="JGB121" s="66"/>
      <c r="JGC121" s="66"/>
      <c r="JGD121" s="66"/>
      <c r="JGE121" s="66"/>
      <c r="JGG121" s="66"/>
      <c r="JGH121" s="66"/>
      <c r="JGI121" s="66"/>
      <c r="JGJ121" s="66"/>
      <c r="JGK121" s="66"/>
      <c r="JGL121" s="66"/>
      <c r="JGM121" s="66"/>
      <c r="JGN121" s="66"/>
      <c r="JGO121" s="66"/>
      <c r="JGP121" s="66"/>
      <c r="JGQ121" s="66"/>
      <c r="JGR121" s="66"/>
      <c r="JGS121" s="66"/>
      <c r="JGV121" s="66"/>
      <c r="JGY121" s="66"/>
      <c r="JHB121" s="66"/>
      <c r="JHE121" s="66"/>
      <c r="JHH121" s="66"/>
      <c r="JHK121" s="66"/>
      <c r="JHT121" s="66"/>
      <c r="JHW121" s="66"/>
      <c r="JHZ121" s="66"/>
      <c r="JIC121" s="66"/>
      <c r="JIL121" s="66"/>
      <c r="JIR121" s="66"/>
      <c r="JIU121" s="66"/>
      <c r="JIX121" s="66"/>
      <c r="JJA121" s="66"/>
      <c r="JJG121" s="66"/>
      <c r="JJP121" s="66"/>
      <c r="JJR121" s="66"/>
      <c r="JJS121" s="66"/>
      <c r="JJU121" s="66"/>
      <c r="JJX121" s="66"/>
      <c r="JKA121" s="66"/>
      <c r="JKD121" s="66"/>
      <c r="JKG121" s="66"/>
      <c r="JKJ121" s="66"/>
      <c r="JKL121" s="66"/>
      <c r="JKN121" s="66"/>
      <c r="JKQ121" s="66"/>
      <c r="JKT121" s="66"/>
      <c r="JKW121" s="66"/>
      <c r="JKZ121" s="66"/>
      <c r="JLC121" s="66"/>
      <c r="JLF121" s="66"/>
      <c r="JLI121" s="66"/>
      <c r="JLK121" s="66"/>
      <c r="JLN121" s="66"/>
      <c r="JLT121" s="66"/>
      <c r="JLZ121" s="66"/>
      <c r="JMC121" s="66"/>
      <c r="JME121" s="66"/>
      <c r="JMG121" s="66"/>
      <c r="JMH121" s="66"/>
      <c r="JMI121" s="66"/>
      <c r="JMJ121" s="66"/>
      <c r="JMK121" s="66"/>
      <c r="JML121" s="66"/>
      <c r="JND121" s="66"/>
      <c r="JNE121" s="66"/>
      <c r="JNH121" s="66"/>
      <c r="JNK121" s="66"/>
      <c r="JNM121" s="66"/>
      <c r="JNO121" s="66"/>
      <c r="JNR121" s="66"/>
      <c r="JNU121" s="66"/>
      <c r="JNX121" s="66"/>
      <c r="JOB121" s="66"/>
      <c r="JOE121" s="66"/>
      <c r="JOH121" s="66"/>
      <c r="JOP121" s="66"/>
      <c r="JPB121" s="66"/>
      <c r="JPC121" s="66"/>
      <c r="JPD121" s="66"/>
      <c r="JPE121" s="66"/>
      <c r="JPF121" s="66"/>
      <c r="JPG121" s="66"/>
      <c r="JPH121" s="66"/>
      <c r="JPI121" s="66"/>
      <c r="JPJ121" s="66"/>
      <c r="JPK121" s="66"/>
      <c r="JPL121" s="66"/>
      <c r="JPM121" s="66"/>
      <c r="JPN121" s="66"/>
      <c r="JPO121" s="66"/>
      <c r="JPP121" s="66"/>
      <c r="JPQ121" s="66"/>
      <c r="JPR121" s="66"/>
      <c r="JPS121" s="66"/>
      <c r="JPT121" s="66"/>
      <c r="JPU121" s="66"/>
      <c r="JPV121" s="66"/>
      <c r="JPW121" s="66"/>
      <c r="JPX121" s="66"/>
      <c r="JPY121" s="66"/>
      <c r="JPZ121" s="66"/>
      <c r="JQA121" s="66"/>
      <c r="JQC121" s="66"/>
      <c r="JQD121" s="66"/>
      <c r="JQE121" s="66"/>
      <c r="JQF121" s="66"/>
      <c r="JQG121" s="66"/>
      <c r="JQH121" s="66"/>
      <c r="JQI121" s="66"/>
      <c r="JQJ121" s="66"/>
      <c r="JQK121" s="66"/>
      <c r="JQL121" s="66"/>
      <c r="JQM121" s="66"/>
      <c r="JQN121" s="66"/>
      <c r="JQO121" s="66"/>
      <c r="JQR121" s="66"/>
      <c r="JQU121" s="66"/>
      <c r="JQX121" s="66"/>
      <c r="JRA121" s="66"/>
      <c r="JRD121" s="66"/>
      <c r="JRG121" s="66"/>
      <c r="JRP121" s="66"/>
      <c r="JRS121" s="66"/>
      <c r="JRV121" s="66"/>
      <c r="JRY121" s="66"/>
      <c r="JSH121" s="66"/>
      <c r="JSN121" s="66"/>
      <c r="JSQ121" s="66"/>
      <c r="JST121" s="66"/>
      <c r="JSW121" s="66"/>
      <c r="JTC121" s="66"/>
      <c r="JTL121" s="66"/>
      <c r="JTN121" s="66"/>
      <c r="JTO121" s="66"/>
      <c r="JTQ121" s="66"/>
      <c r="JTT121" s="66"/>
      <c r="JTW121" s="66"/>
      <c r="JTZ121" s="66"/>
      <c r="JUC121" s="66"/>
      <c r="JUF121" s="66"/>
      <c r="JUH121" s="66"/>
      <c r="JUJ121" s="66"/>
      <c r="JUM121" s="66"/>
      <c r="JUP121" s="66"/>
      <c r="JUS121" s="66"/>
      <c r="JUV121" s="66"/>
      <c r="JUY121" s="66"/>
      <c r="JVB121" s="66"/>
      <c r="JVE121" s="66"/>
      <c r="JVG121" s="66"/>
      <c r="JVJ121" s="66"/>
      <c r="JVP121" s="66"/>
      <c r="JVV121" s="66"/>
      <c r="JVY121" s="66"/>
      <c r="JWA121" s="66"/>
      <c r="JWC121" s="66"/>
      <c r="JWD121" s="66"/>
      <c r="JWE121" s="66"/>
      <c r="JWF121" s="66"/>
      <c r="JWG121" s="66"/>
      <c r="JWH121" s="66"/>
      <c r="JWZ121" s="66"/>
      <c r="JXA121" s="66"/>
      <c r="JXD121" s="66"/>
      <c r="JXG121" s="66"/>
      <c r="JXI121" s="66"/>
      <c r="JXK121" s="66"/>
      <c r="JXN121" s="66"/>
      <c r="JXQ121" s="66"/>
      <c r="JXT121" s="66"/>
      <c r="JXX121" s="66"/>
      <c r="JYA121" s="66"/>
      <c r="JYD121" s="66"/>
      <c r="JYL121" s="66"/>
      <c r="JYX121" s="66"/>
      <c r="JYY121" s="66"/>
      <c r="JYZ121" s="66"/>
      <c r="JZA121" s="66"/>
      <c r="JZB121" s="66"/>
      <c r="JZC121" s="66"/>
      <c r="JZD121" s="66"/>
      <c r="JZE121" s="66"/>
      <c r="JZF121" s="66"/>
      <c r="JZG121" s="66"/>
      <c r="JZH121" s="66"/>
      <c r="JZI121" s="66"/>
      <c r="JZJ121" s="66"/>
      <c r="JZK121" s="66"/>
      <c r="JZL121" s="66"/>
      <c r="JZM121" s="66"/>
      <c r="JZN121" s="66"/>
      <c r="JZO121" s="66"/>
      <c r="JZP121" s="66"/>
      <c r="JZQ121" s="66"/>
      <c r="JZR121" s="66"/>
      <c r="JZS121" s="66"/>
      <c r="JZT121" s="66"/>
      <c r="JZU121" s="66"/>
      <c r="JZV121" s="66"/>
      <c r="JZW121" s="66"/>
      <c r="JZY121" s="66"/>
      <c r="JZZ121" s="66"/>
      <c r="KAA121" s="66"/>
      <c r="KAB121" s="66"/>
      <c r="KAC121" s="66"/>
      <c r="KAD121" s="66"/>
      <c r="KAE121" s="66"/>
      <c r="KAF121" s="66"/>
      <c r="KAG121" s="66"/>
      <c r="KAH121" s="66"/>
      <c r="KAI121" s="66"/>
      <c r="KAJ121" s="66"/>
      <c r="KAK121" s="66"/>
      <c r="KAN121" s="66"/>
      <c r="KAQ121" s="66"/>
      <c r="KAT121" s="66"/>
      <c r="KAW121" s="66"/>
      <c r="KAZ121" s="66"/>
      <c r="KBC121" s="66"/>
      <c r="KBL121" s="66"/>
      <c r="KBO121" s="66"/>
      <c r="KBR121" s="66"/>
      <c r="KBU121" s="66"/>
      <c r="KCD121" s="66"/>
      <c r="KCJ121" s="66"/>
      <c r="KCM121" s="66"/>
      <c r="KCP121" s="66"/>
      <c r="KCS121" s="66"/>
      <c r="KCY121" s="66"/>
      <c r="KDH121" s="66"/>
      <c r="KDJ121" s="66"/>
      <c r="KDK121" s="66"/>
      <c r="KDM121" s="66"/>
      <c r="KDP121" s="66"/>
      <c r="KDS121" s="66"/>
      <c r="KDV121" s="66"/>
      <c r="KDY121" s="66"/>
      <c r="KEB121" s="66"/>
      <c r="KED121" s="66"/>
      <c r="KEF121" s="66"/>
      <c r="KEI121" s="66"/>
      <c r="KEL121" s="66"/>
      <c r="KEO121" s="66"/>
      <c r="KER121" s="66"/>
      <c r="KEU121" s="66"/>
      <c r="KEX121" s="66"/>
      <c r="KFA121" s="66"/>
      <c r="KFC121" s="66"/>
      <c r="KFF121" s="66"/>
      <c r="KFL121" s="66"/>
      <c r="KFR121" s="66"/>
      <c r="KFU121" s="66"/>
      <c r="KFW121" s="66"/>
      <c r="KFY121" s="66"/>
      <c r="KFZ121" s="66"/>
      <c r="KGA121" s="66"/>
      <c r="KGB121" s="66"/>
      <c r="KGC121" s="66"/>
      <c r="KGD121" s="66"/>
      <c r="KGV121" s="66"/>
      <c r="KGW121" s="66"/>
      <c r="KGZ121" s="66"/>
      <c r="KHC121" s="66"/>
      <c r="KHE121" s="66"/>
      <c r="KHG121" s="66"/>
      <c r="KHJ121" s="66"/>
      <c r="KHM121" s="66"/>
      <c r="KHP121" s="66"/>
      <c r="KHT121" s="66"/>
      <c r="KHW121" s="66"/>
      <c r="KHZ121" s="66"/>
      <c r="KIH121" s="66"/>
      <c r="KIT121" s="66"/>
      <c r="KIU121" s="66"/>
      <c r="KIV121" s="66"/>
      <c r="KIW121" s="66"/>
      <c r="KIX121" s="66"/>
      <c r="KIY121" s="66"/>
      <c r="KIZ121" s="66"/>
      <c r="KJA121" s="66"/>
      <c r="KJB121" s="66"/>
      <c r="KJC121" s="66"/>
      <c r="KJD121" s="66"/>
      <c r="KJE121" s="66"/>
      <c r="KJF121" s="66"/>
      <c r="KJG121" s="66"/>
      <c r="KJH121" s="66"/>
      <c r="KJI121" s="66"/>
      <c r="KJJ121" s="66"/>
      <c r="KJK121" s="66"/>
      <c r="KJL121" s="66"/>
      <c r="KJM121" s="66"/>
      <c r="KJN121" s="66"/>
      <c r="KJO121" s="66"/>
      <c r="KJP121" s="66"/>
      <c r="KJQ121" s="66"/>
      <c r="KJR121" s="66"/>
      <c r="KJS121" s="66"/>
      <c r="KJU121" s="66"/>
      <c r="KJV121" s="66"/>
      <c r="KJW121" s="66"/>
      <c r="KJX121" s="66"/>
      <c r="KJY121" s="66"/>
      <c r="KJZ121" s="66"/>
      <c r="KKA121" s="66"/>
      <c r="KKB121" s="66"/>
      <c r="KKC121" s="66"/>
      <c r="KKD121" s="66"/>
      <c r="KKE121" s="66"/>
      <c r="KKF121" s="66"/>
      <c r="KKG121" s="66"/>
      <c r="KKJ121" s="66"/>
      <c r="KKM121" s="66"/>
      <c r="KKP121" s="66"/>
      <c r="KKS121" s="66"/>
      <c r="KKV121" s="66"/>
      <c r="KKY121" s="66"/>
      <c r="KLH121" s="66"/>
      <c r="KLK121" s="66"/>
      <c r="KLN121" s="66"/>
      <c r="KLQ121" s="66"/>
      <c r="KLZ121" s="66"/>
      <c r="KMF121" s="66"/>
      <c r="KMI121" s="66"/>
      <c r="KML121" s="66"/>
      <c r="KMO121" s="66"/>
      <c r="KMU121" s="66"/>
      <c r="KND121" s="66"/>
      <c r="KNF121" s="66"/>
      <c r="KNG121" s="66"/>
      <c r="KNI121" s="66"/>
      <c r="KNL121" s="66"/>
      <c r="KNO121" s="66"/>
      <c r="KNR121" s="66"/>
      <c r="KNU121" s="66"/>
      <c r="KNX121" s="66"/>
      <c r="KNZ121" s="66"/>
      <c r="KOB121" s="66"/>
      <c r="KOE121" s="66"/>
      <c r="KOH121" s="66"/>
      <c r="KOK121" s="66"/>
      <c r="KON121" s="66"/>
      <c r="KOQ121" s="66"/>
      <c r="KOT121" s="66"/>
      <c r="KOW121" s="66"/>
      <c r="KOY121" s="66"/>
      <c r="KPB121" s="66"/>
      <c r="KPH121" s="66"/>
      <c r="KPN121" s="66"/>
      <c r="KPQ121" s="66"/>
      <c r="KPS121" s="66"/>
      <c r="KPU121" s="66"/>
      <c r="KPV121" s="66"/>
      <c r="KPW121" s="66"/>
      <c r="KPX121" s="66"/>
      <c r="KPY121" s="66"/>
      <c r="KPZ121" s="66"/>
      <c r="KQR121" s="66"/>
      <c r="KQS121" s="66"/>
      <c r="KQV121" s="66"/>
      <c r="KQY121" s="66"/>
      <c r="KRA121" s="66"/>
      <c r="KRC121" s="66"/>
      <c r="KRF121" s="66"/>
      <c r="KRI121" s="66"/>
      <c r="KRL121" s="66"/>
      <c r="KRP121" s="66"/>
      <c r="KRS121" s="66"/>
      <c r="KRV121" s="66"/>
      <c r="KSD121" s="66"/>
      <c r="KSP121" s="66"/>
      <c r="KSQ121" s="66"/>
      <c r="KSR121" s="66"/>
      <c r="KSS121" s="66"/>
      <c r="KST121" s="66"/>
      <c r="KSU121" s="66"/>
      <c r="KSV121" s="66"/>
      <c r="KSW121" s="66"/>
      <c r="KSX121" s="66"/>
      <c r="KSY121" s="66"/>
      <c r="KSZ121" s="66"/>
      <c r="KTA121" s="66"/>
      <c r="KTB121" s="66"/>
      <c r="KTC121" s="66"/>
      <c r="KTD121" s="66"/>
      <c r="KTE121" s="66"/>
      <c r="KTF121" s="66"/>
      <c r="KTG121" s="66"/>
      <c r="KTH121" s="66"/>
      <c r="KTI121" s="66"/>
      <c r="KTJ121" s="66"/>
      <c r="KTK121" s="66"/>
      <c r="KTL121" s="66"/>
      <c r="KTM121" s="66"/>
      <c r="KTN121" s="66"/>
      <c r="KTO121" s="66"/>
      <c r="KTQ121" s="66"/>
      <c r="KTR121" s="66"/>
      <c r="KTS121" s="66"/>
      <c r="KTT121" s="66"/>
      <c r="KTU121" s="66"/>
      <c r="KTV121" s="66"/>
      <c r="KTW121" s="66"/>
      <c r="KTX121" s="66"/>
      <c r="KTY121" s="66"/>
      <c r="KTZ121" s="66"/>
      <c r="KUA121" s="66"/>
      <c r="KUB121" s="66"/>
      <c r="KUC121" s="66"/>
      <c r="KUF121" s="66"/>
      <c r="KUI121" s="66"/>
      <c r="KUL121" s="66"/>
      <c r="KUO121" s="66"/>
      <c r="KUR121" s="66"/>
      <c r="KUU121" s="66"/>
      <c r="KVD121" s="66"/>
      <c r="KVG121" s="66"/>
      <c r="KVJ121" s="66"/>
      <c r="KVM121" s="66"/>
      <c r="KVV121" s="66"/>
      <c r="KWB121" s="66"/>
      <c r="KWE121" s="66"/>
      <c r="KWH121" s="66"/>
      <c r="KWK121" s="66"/>
      <c r="KWQ121" s="66"/>
      <c r="KWZ121" s="66"/>
      <c r="KXB121" s="66"/>
      <c r="KXC121" s="66"/>
      <c r="KXE121" s="66"/>
      <c r="KXH121" s="66"/>
      <c r="KXK121" s="66"/>
      <c r="KXN121" s="66"/>
      <c r="KXQ121" s="66"/>
      <c r="KXT121" s="66"/>
      <c r="KXV121" s="66"/>
      <c r="KXX121" s="66"/>
      <c r="KYA121" s="66"/>
      <c r="KYD121" s="66"/>
      <c r="KYG121" s="66"/>
      <c r="KYJ121" s="66"/>
      <c r="KYM121" s="66"/>
      <c r="KYP121" s="66"/>
      <c r="KYS121" s="66"/>
      <c r="KYU121" s="66"/>
      <c r="KYX121" s="66"/>
      <c r="KZD121" s="66"/>
      <c r="KZJ121" s="66"/>
      <c r="KZM121" s="66"/>
      <c r="KZO121" s="66"/>
      <c r="KZQ121" s="66"/>
      <c r="KZR121" s="66"/>
      <c r="KZS121" s="66"/>
      <c r="KZT121" s="66"/>
      <c r="KZU121" s="66"/>
      <c r="KZV121" s="66"/>
      <c r="LAN121" s="66"/>
      <c r="LAO121" s="66"/>
      <c r="LAR121" s="66"/>
      <c r="LAU121" s="66"/>
      <c r="LAW121" s="66"/>
      <c r="LAY121" s="66"/>
      <c r="LBB121" s="66"/>
      <c r="LBE121" s="66"/>
      <c r="LBH121" s="66"/>
      <c r="LBL121" s="66"/>
      <c r="LBO121" s="66"/>
      <c r="LBR121" s="66"/>
      <c r="LBZ121" s="66"/>
      <c r="LCL121" s="66"/>
      <c r="LCM121" s="66"/>
      <c r="LCN121" s="66"/>
      <c r="LCO121" s="66"/>
      <c r="LCP121" s="66"/>
      <c r="LCQ121" s="66"/>
      <c r="LCR121" s="66"/>
      <c r="LCS121" s="66"/>
      <c r="LCT121" s="66"/>
      <c r="LCU121" s="66"/>
      <c r="LCV121" s="66"/>
      <c r="LCW121" s="66"/>
      <c r="LCX121" s="66"/>
      <c r="LCY121" s="66"/>
      <c r="LCZ121" s="66"/>
      <c r="LDA121" s="66"/>
      <c r="LDB121" s="66"/>
      <c r="LDC121" s="66"/>
      <c r="LDD121" s="66"/>
      <c r="LDE121" s="66"/>
      <c r="LDF121" s="66"/>
      <c r="LDG121" s="66"/>
      <c r="LDH121" s="66"/>
      <c r="LDI121" s="66"/>
      <c r="LDJ121" s="66"/>
      <c r="LDK121" s="66"/>
      <c r="LDM121" s="66"/>
      <c r="LDN121" s="66"/>
      <c r="LDO121" s="66"/>
      <c r="LDP121" s="66"/>
      <c r="LDQ121" s="66"/>
      <c r="LDR121" s="66"/>
      <c r="LDS121" s="66"/>
      <c r="LDT121" s="66"/>
      <c r="LDU121" s="66"/>
      <c r="LDV121" s="66"/>
      <c r="LDW121" s="66"/>
      <c r="LDX121" s="66"/>
      <c r="LDY121" s="66"/>
      <c r="LEB121" s="66"/>
      <c r="LEE121" s="66"/>
      <c r="LEH121" s="66"/>
      <c r="LEK121" s="66"/>
      <c r="LEN121" s="66"/>
      <c r="LEQ121" s="66"/>
      <c r="LEZ121" s="66"/>
      <c r="LFC121" s="66"/>
      <c r="LFF121" s="66"/>
      <c r="LFI121" s="66"/>
      <c r="LFR121" s="66"/>
      <c r="LFX121" s="66"/>
      <c r="LGA121" s="66"/>
      <c r="LGD121" s="66"/>
      <c r="LGG121" s="66"/>
      <c r="LGM121" s="66"/>
      <c r="LGV121" s="66"/>
      <c r="LGX121" s="66"/>
      <c r="LGY121" s="66"/>
      <c r="LHA121" s="66"/>
      <c r="LHD121" s="66"/>
      <c r="LHG121" s="66"/>
      <c r="LHJ121" s="66"/>
      <c r="LHM121" s="66"/>
      <c r="LHP121" s="66"/>
      <c r="LHR121" s="66"/>
      <c r="LHT121" s="66"/>
      <c r="LHW121" s="66"/>
      <c r="LHZ121" s="66"/>
      <c r="LIC121" s="66"/>
      <c r="LIF121" s="66"/>
      <c r="LII121" s="66"/>
      <c r="LIL121" s="66"/>
      <c r="LIO121" s="66"/>
      <c r="LIQ121" s="66"/>
      <c r="LIT121" s="66"/>
      <c r="LIZ121" s="66"/>
      <c r="LJF121" s="66"/>
      <c r="LJI121" s="66"/>
      <c r="LJK121" s="66"/>
      <c r="LJM121" s="66"/>
      <c r="LJN121" s="66"/>
      <c r="LJO121" s="66"/>
      <c r="LJP121" s="66"/>
      <c r="LJQ121" s="66"/>
      <c r="LJR121" s="66"/>
      <c r="LKJ121" s="66"/>
      <c r="LKK121" s="66"/>
      <c r="LKN121" s="66"/>
      <c r="LKQ121" s="66"/>
      <c r="LKS121" s="66"/>
      <c r="LKU121" s="66"/>
      <c r="LKX121" s="66"/>
      <c r="LLA121" s="66"/>
      <c r="LLD121" s="66"/>
      <c r="LLH121" s="66"/>
      <c r="LLK121" s="66"/>
      <c r="LLN121" s="66"/>
      <c r="LLV121" s="66"/>
      <c r="LMH121" s="66"/>
      <c r="LMI121" s="66"/>
      <c r="LMJ121" s="66"/>
      <c r="LMK121" s="66"/>
      <c r="LML121" s="66"/>
      <c r="LMM121" s="66"/>
      <c r="LMN121" s="66"/>
      <c r="LMO121" s="66"/>
      <c r="LMP121" s="66"/>
      <c r="LMQ121" s="66"/>
      <c r="LMR121" s="66"/>
      <c r="LMS121" s="66"/>
      <c r="LMT121" s="66"/>
      <c r="LMU121" s="66"/>
      <c r="LMV121" s="66"/>
      <c r="LMW121" s="66"/>
      <c r="LMX121" s="66"/>
      <c r="LMY121" s="66"/>
      <c r="LMZ121" s="66"/>
      <c r="LNA121" s="66"/>
      <c r="LNB121" s="66"/>
      <c r="LNC121" s="66"/>
      <c r="LND121" s="66"/>
      <c r="LNE121" s="66"/>
      <c r="LNF121" s="66"/>
      <c r="LNG121" s="66"/>
      <c r="LNI121" s="66"/>
      <c r="LNJ121" s="66"/>
      <c r="LNK121" s="66"/>
      <c r="LNL121" s="66"/>
      <c r="LNM121" s="66"/>
      <c r="LNN121" s="66"/>
      <c r="LNO121" s="66"/>
      <c r="LNP121" s="66"/>
      <c r="LNQ121" s="66"/>
      <c r="LNR121" s="66"/>
      <c r="LNS121" s="66"/>
      <c r="LNT121" s="66"/>
      <c r="LNU121" s="66"/>
      <c r="LNX121" s="66"/>
      <c r="LOA121" s="66"/>
      <c r="LOD121" s="66"/>
      <c r="LOG121" s="66"/>
      <c r="LOJ121" s="66"/>
      <c r="LOM121" s="66"/>
      <c r="LOV121" s="66"/>
      <c r="LOY121" s="66"/>
      <c r="LPB121" s="66"/>
      <c r="LPE121" s="66"/>
      <c r="LPN121" s="66"/>
      <c r="LPT121" s="66"/>
      <c r="LPW121" s="66"/>
      <c r="LPZ121" s="66"/>
      <c r="LQC121" s="66"/>
      <c r="LQI121" s="66"/>
      <c r="LQR121" s="66"/>
      <c r="LQT121" s="66"/>
      <c r="LQU121" s="66"/>
      <c r="LQW121" s="66"/>
      <c r="LQZ121" s="66"/>
      <c r="LRC121" s="66"/>
      <c r="LRF121" s="66"/>
      <c r="LRI121" s="66"/>
      <c r="LRL121" s="66"/>
      <c r="LRN121" s="66"/>
      <c r="LRP121" s="66"/>
      <c r="LRS121" s="66"/>
      <c r="LRV121" s="66"/>
      <c r="LRY121" s="66"/>
      <c r="LSB121" s="66"/>
      <c r="LSE121" s="66"/>
      <c r="LSH121" s="66"/>
      <c r="LSK121" s="66"/>
      <c r="LSM121" s="66"/>
      <c r="LSP121" s="66"/>
      <c r="LSV121" s="66"/>
      <c r="LTB121" s="66"/>
      <c r="LTE121" s="66"/>
      <c r="LTG121" s="66"/>
      <c r="LTI121" s="66"/>
      <c r="LTJ121" s="66"/>
      <c r="LTK121" s="66"/>
      <c r="LTL121" s="66"/>
      <c r="LTM121" s="66"/>
      <c r="LTN121" s="66"/>
      <c r="LUF121" s="66"/>
      <c r="LUG121" s="66"/>
      <c r="LUJ121" s="66"/>
      <c r="LUM121" s="66"/>
      <c r="LUO121" s="66"/>
      <c r="LUQ121" s="66"/>
      <c r="LUT121" s="66"/>
      <c r="LUW121" s="66"/>
      <c r="LUZ121" s="66"/>
      <c r="LVD121" s="66"/>
      <c r="LVG121" s="66"/>
      <c r="LVJ121" s="66"/>
      <c r="LVR121" s="66"/>
      <c r="LWD121" s="66"/>
      <c r="LWE121" s="66"/>
      <c r="LWF121" s="66"/>
      <c r="LWG121" s="66"/>
      <c r="LWH121" s="66"/>
      <c r="LWI121" s="66"/>
      <c r="LWJ121" s="66"/>
      <c r="LWK121" s="66"/>
      <c r="LWL121" s="66"/>
      <c r="LWM121" s="66"/>
      <c r="LWN121" s="66"/>
      <c r="LWO121" s="66"/>
      <c r="LWP121" s="66"/>
      <c r="LWQ121" s="66"/>
      <c r="LWR121" s="66"/>
      <c r="LWS121" s="66"/>
      <c r="LWT121" s="66"/>
      <c r="LWU121" s="66"/>
      <c r="LWV121" s="66"/>
      <c r="LWW121" s="66"/>
      <c r="LWX121" s="66"/>
      <c r="LWY121" s="66"/>
      <c r="LWZ121" s="66"/>
      <c r="LXA121" s="66"/>
      <c r="LXB121" s="66"/>
      <c r="LXC121" s="66"/>
      <c r="LXE121" s="66"/>
      <c r="LXF121" s="66"/>
      <c r="LXG121" s="66"/>
      <c r="LXH121" s="66"/>
      <c r="LXI121" s="66"/>
      <c r="LXJ121" s="66"/>
      <c r="LXK121" s="66"/>
      <c r="LXL121" s="66"/>
      <c r="LXM121" s="66"/>
      <c r="LXN121" s="66"/>
      <c r="LXO121" s="66"/>
      <c r="LXP121" s="66"/>
      <c r="LXQ121" s="66"/>
      <c r="LXT121" s="66"/>
      <c r="LXW121" s="66"/>
      <c r="LXZ121" s="66"/>
      <c r="LYC121" s="66"/>
      <c r="LYF121" s="66"/>
      <c r="LYI121" s="66"/>
      <c r="LYR121" s="66"/>
      <c r="LYU121" s="66"/>
      <c r="LYX121" s="66"/>
      <c r="LZA121" s="66"/>
      <c r="LZJ121" s="66"/>
      <c r="LZP121" s="66"/>
      <c r="LZS121" s="66"/>
      <c r="LZV121" s="66"/>
      <c r="LZY121" s="66"/>
      <c r="MAE121" s="66"/>
      <c r="MAN121" s="66"/>
      <c r="MAP121" s="66"/>
      <c r="MAQ121" s="66"/>
      <c r="MAS121" s="66"/>
      <c r="MAV121" s="66"/>
      <c r="MAY121" s="66"/>
      <c r="MBB121" s="66"/>
      <c r="MBE121" s="66"/>
      <c r="MBH121" s="66"/>
      <c r="MBJ121" s="66"/>
      <c r="MBL121" s="66"/>
      <c r="MBO121" s="66"/>
      <c r="MBR121" s="66"/>
      <c r="MBU121" s="66"/>
      <c r="MBX121" s="66"/>
      <c r="MCA121" s="66"/>
      <c r="MCD121" s="66"/>
      <c r="MCG121" s="66"/>
      <c r="MCI121" s="66"/>
      <c r="MCL121" s="66"/>
      <c r="MCR121" s="66"/>
      <c r="MCX121" s="66"/>
      <c r="MDA121" s="66"/>
      <c r="MDC121" s="66"/>
      <c r="MDE121" s="66"/>
      <c r="MDF121" s="66"/>
      <c r="MDG121" s="66"/>
      <c r="MDH121" s="66"/>
      <c r="MDI121" s="66"/>
      <c r="MDJ121" s="66"/>
      <c r="MEB121" s="66"/>
      <c r="MEC121" s="66"/>
      <c r="MEF121" s="66"/>
      <c r="MEI121" s="66"/>
      <c r="MEK121" s="66"/>
      <c r="MEM121" s="66"/>
      <c r="MEP121" s="66"/>
      <c r="MES121" s="66"/>
      <c r="MEV121" s="66"/>
      <c r="MEZ121" s="66"/>
      <c r="MFC121" s="66"/>
      <c r="MFF121" s="66"/>
      <c r="MFN121" s="66"/>
      <c r="MFZ121" s="66"/>
      <c r="MGA121" s="66"/>
      <c r="MGB121" s="66"/>
      <c r="MGC121" s="66"/>
      <c r="MGD121" s="66"/>
      <c r="MGE121" s="66"/>
      <c r="MGF121" s="66"/>
      <c r="MGG121" s="66"/>
      <c r="MGH121" s="66"/>
      <c r="MGI121" s="66"/>
      <c r="MGJ121" s="66"/>
      <c r="MGK121" s="66"/>
      <c r="MGL121" s="66"/>
      <c r="MGM121" s="66"/>
      <c r="MGN121" s="66"/>
      <c r="MGO121" s="66"/>
      <c r="MGP121" s="66"/>
      <c r="MGQ121" s="66"/>
      <c r="MGR121" s="66"/>
      <c r="MGS121" s="66"/>
      <c r="MGT121" s="66"/>
      <c r="MGU121" s="66"/>
      <c r="MGV121" s="66"/>
      <c r="MGW121" s="66"/>
      <c r="MGX121" s="66"/>
      <c r="MGY121" s="66"/>
      <c r="MHA121" s="66"/>
      <c r="MHB121" s="66"/>
      <c r="MHC121" s="66"/>
      <c r="MHD121" s="66"/>
      <c r="MHE121" s="66"/>
      <c r="MHF121" s="66"/>
      <c r="MHG121" s="66"/>
      <c r="MHH121" s="66"/>
      <c r="MHI121" s="66"/>
      <c r="MHJ121" s="66"/>
      <c r="MHK121" s="66"/>
      <c r="MHL121" s="66"/>
      <c r="MHM121" s="66"/>
      <c r="MHP121" s="66"/>
      <c r="MHS121" s="66"/>
      <c r="MHV121" s="66"/>
      <c r="MHY121" s="66"/>
      <c r="MIB121" s="66"/>
      <c r="MIE121" s="66"/>
      <c r="MIN121" s="66"/>
      <c r="MIQ121" s="66"/>
      <c r="MIT121" s="66"/>
      <c r="MIW121" s="66"/>
      <c r="MJF121" s="66"/>
      <c r="MJL121" s="66"/>
      <c r="MJO121" s="66"/>
      <c r="MJR121" s="66"/>
      <c r="MJU121" s="66"/>
      <c r="MKA121" s="66"/>
      <c r="MKJ121" s="66"/>
      <c r="MKL121" s="66"/>
      <c r="MKM121" s="66"/>
      <c r="MKO121" s="66"/>
      <c r="MKR121" s="66"/>
      <c r="MKU121" s="66"/>
      <c r="MKX121" s="66"/>
      <c r="MLA121" s="66"/>
      <c r="MLD121" s="66"/>
      <c r="MLF121" s="66"/>
      <c r="MLH121" s="66"/>
      <c r="MLK121" s="66"/>
      <c r="MLN121" s="66"/>
      <c r="MLQ121" s="66"/>
      <c r="MLT121" s="66"/>
      <c r="MLW121" s="66"/>
      <c r="MLZ121" s="66"/>
      <c r="MMC121" s="66"/>
      <c r="MME121" s="66"/>
      <c r="MMH121" s="66"/>
      <c r="MMN121" s="66"/>
      <c r="MMT121" s="66"/>
      <c r="MMW121" s="66"/>
      <c r="MMY121" s="66"/>
      <c r="MNA121" s="66"/>
      <c r="MNB121" s="66"/>
      <c r="MNC121" s="66"/>
      <c r="MND121" s="66"/>
      <c r="MNE121" s="66"/>
      <c r="MNF121" s="66"/>
      <c r="MNX121" s="66"/>
      <c r="MNY121" s="66"/>
      <c r="MOB121" s="66"/>
      <c r="MOE121" s="66"/>
      <c r="MOG121" s="66"/>
      <c r="MOI121" s="66"/>
      <c r="MOL121" s="66"/>
      <c r="MOO121" s="66"/>
      <c r="MOR121" s="66"/>
      <c r="MOV121" s="66"/>
      <c r="MOY121" s="66"/>
      <c r="MPB121" s="66"/>
      <c r="MPJ121" s="66"/>
      <c r="MPV121" s="66"/>
      <c r="MPW121" s="66"/>
      <c r="MPX121" s="66"/>
      <c r="MPY121" s="66"/>
      <c r="MPZ121" s="66"/>
      <c r="MQA121" s="66"/>
      <c r="MQB121" s="66"/>
      <c r="MQC121" s="66"/>
      <c r="MQD121" s="66"/>
      <c r="MQE121" s="66"/>
      <c r="MQF121" s="66"/>
      <c r="MQG121" s="66"/>
      <c r="MQH121" s="66"/>
      <c r="MQI121" s="66"/>
      <c r="MQJ121" s="66"/>
      <c r="MQK121" s="66"/>
      <c r="MQL121" s="66"/>
      <c r="MQM121" s="66"/>
      <c r="MQN121" s="66"/>
      <c r="MQO121" s="66"/>
      <c r="MQP121" s="66"/>
      <c r="MQQ121" s="66"/>
      <c r="MQR121" s="66"/>
      <c r="MQS121" s="66"/>
      <c r="MQT121" s="66"/>
      <c r="MQU121" s="66"/>
      <c r="MQW121" s="66"/>
      <c r="MQX121" s="66"/>
      <c r="MQY121" s="66"/>
      <c r="MQZ121" s="66"/>
      <c r="MRA121" s="66"/>
      <c r="MRB121" s="66"/>
      <c r="MRC121" s="66"/>
      <c r="MRD121" s="66"/>
      <c r="MRE121" s="66"/>
      <c r="MRF121" s="66"/>
      <c r="MRG121" s="66"/>
      <c r="MRH121" s="66"/>
      <c r="MRI121" s="66"/>
      <c r="MRL121" s="66"/>
      <c r="MRO121" s="66"/>
      <c r="MRR121" s="66"/>
      <c r="MRU121" s="66"/>
      <c r="MRX121" s="66"/>
      <c r="MSA121" s="66"/>
      <c r="MSJ121" s="66"/>
      <c r="MSM121" s="66"/>
      <c r="MSP121" s="66"/>
      <c r="MSS121" s="66"/>
      <c r="MTB121" s="66"/>
      <c r="MTH121" s="66"/>
      <c r="MTK121" s="66"/>
      <c r="MTN121" s="66"/>
      <c r="MTQ121" s="66"/>
      <c r="MTW121" s="66"/>
      <c r="MUF121" s="66"/>
      <c r="MUH121" s="66"/>
      <c r="MUI121" s="66"/>
      <c r="MUK121" s="66"/>
      <c r="MUN121" s="66"/>
      <c r="MUQ121" s="66"/>
      <c r="MUT121" s="66"/>
      <c r="MUW121" s="66"/>
      <c r="MUZ121" s="66"/>
      <c r="MVB121" s="66"/>
      <c r="MVD121" s="66"/>
      <c r="MVG121" s="66"/>
      <c r="MVJ121" s="66"/>
      <c r="MVM121" s="66"/>
      <c r="MVP121" s="66"/>
      <c r="MVS121" s="66"/>
      <c r="MVV121" s="66"/>
      <c r="MVY121" s="66"/>
      <c r="MWA121" s="66"/>
      <c r="MWD121" s="66"/>
      <c r="MWJ121" s="66"/>
      <c r="MWP121" s="66"/>
      <c r="MWS121" s="66"/>
      <c r="MWU121" s="66"/>
      <c r="MWW121" s="66"/>
      <c r="MWX121" s="66"/>
      <c r="MWY121" s="66"/>
      <c r="MWZ121" s="66"/>
      <c r="MXA121" s="66"/>
      <c r="MXB121" s="66"/>
      <c r="MXT121" s="66"/>
      <c r="MXU121" s="66"/>
      <c r="MXX121" s="66"/>
      <c r="MYA121" s="66"/>
      <c r="MYC121" s="66"/>
      <c r="MYE121" s="66"/>
      <c r="MYH121" s="66"/>
      <c r="MYK121" s="66"/>
      <c r="MYN121" s="66"/>
      <c r="MYR121" s="66"/>
      <c r="MYU121" s="66"/>
      <c r="MYX121" s="66"/>
      <c r="MZF121" s="66"/>
      <c r="MZR121" s="66"/>
      <c r="MZS121" s="66"/>
      <c r="MZT121" s="66"/>
      <c r="MZU121" s="66"/>
      <c r="MZV121" s="66"/>
      <c r="MZW121" s="66"/>
      <c r="MZX121" s="66"/>
      <c r="MZY121" s="66"/>
      <c r="MZZ121" s="66"/>
      <c r="NAA121" s="66"/>
      <c r="NAB121" s="66"/>
      <c r="NAC121" s="66"/>
      <c r="NAD121" s="66"/>
      <c r="NAE121" s="66"/>
      <c r="NAF121" s="66"/>
      <c r="NAG121" s="66"/>
      <c r="NAH121" s="66"/>
      <c r="NAI121" s="66"/>
      <c r="NAJ121" s="66"/>
      <c r="NAK121" s="66"/>
      <c r="NAL121" s="66"/>
      <c r="NAM121" s="66"/>
      <c r="NAN121" s="66"/>
      <c r="NAO121" s="66"/>
      <c r="NAP121" s="66"/>
      <c r="NAQ121" s="66"/>
      <c r="NAS121" s="66"/>
      <c r="NAT121" s="66"/>
      <c r="NAU121" s="66"/>
      <c r="NAV121" s="66"/>
      <c r="NAW121" s="66"/>
      <c r="NAX121" s="66"/>
      <c r="NAY121" s="66"/>
      <c r="NAZ121" s="66"/>
      <c r="NBA121" s="66"/>
      <c r="NBB121" s="66"/>
      <c r="NBC121" s="66"/>
      <c r="NBD121" s="66"/>
      <c r="NBE121" s="66"/>
      <c r="NBH121" s="66"/>
      <c r="NBK121" s="66"/>
      <c r="NBN121" s="66"/>
      <c r="NBQ121" s="66"/>
      <c r="NBT121" s="66"/>
      <c r="NBW121" s="66"/>
      <c r="NCF121" s="66"/>
      <c r="NCI121" s="66"/>
      <c r="NCL121" s="66"/>
      <c r="NCO121" s="66"/>
      <c r="NCX121" s="66"/>
      <c r="NDD121" s="66"/>
      <c r="NDG121" s="66"/>
      <c r="NDJ121" s="66"/>
      <c r="NDM121" s="66"/>
      <c r="NDS121" s="66"/>
      <c r="NEB121" s="66"/>
      <c r="NED121" s="66"/>
      <c r="NEE121" s="66"/>
      <c r="NEG121" s="66"/>
      <c r="NEJ121" s="66"/>
      <c r="NEM121" s="66"/>
      <c r="NEP121" s="66"/>
      <c r="NES121" s="66"/>
      <c r="NEV121" s="66"/>
      <c r="NEX121" s="66"/>
      <c r="NEZ121" s="66"/>
      <c r="NFC121" s="66"/>
      <c r="NFF121" s="66"/>
      <c r="NFI121" s="66"/>
      <c r="NFL121" s="66"/>
      <c r="NFO121" s="66"/>
      <c r="NFR121" s="66"/>
      <c r="NFU121" s="66"/>
      <c r="NFW121" s="66"/>
      <c r="NFZ121" s="66"/>
      <c r="NGF121" s="66"/>
      <c r="NGL121" s="66"/>
      <c r="NGO121" s="66"/>
      <c r="NGQ121" s="66"/>
      <c r="NGS121" s="66"/>
      <c r="NGT121" s="66"/>
      <c r="NGU121" s="66"/>
      <c r="NGV121" s="66"/>
      <c r="NGW121" s="66"/>
      <c r="NGX121" s="66"/>
      <c r="NHP121" s="66"/>
      <c r="NHQ121" s="66"/>
      <c r="NHT121" s="66"/>
      <c r="NHW121" s="66"/>
      <c r="NHY121" s="66"/>
      <c r="NIA121" s="66"/>
      <c r="NID121" s="66"/>
      <c r="NIG121" s="66"/>
      <c r="NIJ121" s="66"/>
      <c r="NIN121" s="66"/>
      <c r="NIQ121" s="66"/>
      <c r="NIT121" s="66"/>
      <c r="NJB121" s="66"/>
      <c r="NJN121" s="66"/>
      <c r="NJO121" s="66"/>
      <c r="NJP121" s="66"/>
      <c r="NJQ121" s="66"/>
      <c r="NJR121" s="66"/>
      <c r="NJS121" s="66"/>
      <c r="NJT121" s="66"/>
      <c r="NJU121" s="66"/>
      <c r="NJV121" s="66"/>
      <c r="NJW121" s="66"/>
      <c r="NJX121" s="66"/>
      <c r="NJY121" s="66"/>
      <c r="NJZ121" s="66"/>
      <c r="NKA121" s="66"/>
      <c r="NKB121" s="66"/>
      <c r="NKC121" s="66"/>
      <c r="NKD121" s="66"/>
      <c r="NKE121" s="66"/>
      <c r="NKF121" s="66"/>
      <c r="NKG121" s="66"/>
      <c r="NKH121" s="66"/>
      <c r="NKI121" s="66"/>
      <c r="NKJ121" s="66"/>
      <c r="NKK121" s="66"/>
      <c r="NKL121" s="66"/>
      <c r="NKM121" s="66"/>
      <c r="NKO121" s="66"/>
      <c r="NKP121" s="66"/>
      <c r="NKQ121" s="66"/>
      <c r="NKR121" s="66"/>
      <c r="NKS121" s="66"/>
      <c r="NKT121" s="66"/>
      <c r="NKU121" s="66"/>
      <c r="NKV121" s="66"/>
      <c r="NKW121" s="66"/>
      <c r="NKX121" s="66"/>
      <c r="NKY121" s="66"/>
      <c r="NKZ121" s="66"/>
      <c r="NLA121" s="66"/>
      <c r="NLD121" s="66"/>
      <c r="NLG121" s="66"/>
      <c r="NLJ121" s="66"/>
      <c r="NLM121" s="66"/>
      <c r="NLP121" s="66"/>
      <c r="NLS121" s="66"/>
      <c r="NMB121" s="66"/>
      <c r="NME121" s="66"/>
      <c r="NMH121" s="66"/>
      <c r="NMK121" s="66"/>
      <c r="NMT121" s="66"/>
      <c r="NMZ121" s="66"/>
      <c r="NNC121" s="66"/>
      <c r="NNF121" s="66"/>
      <c r="NNI121" s="66"/>
      <c r="NNO121" s="66"/>
      <c r="NNX121" s="66"/>
      <c r="NNZ121" s="66"/>
      <c r="NOA121" s="66"/>
      <c r="NOC121" s="66"/>
      <c r="NOF121" s="66"/>
      <c r="NOI121" s="66"/>
      <c r="NOL121" s="66"/>
      <c r="NOO121" s="66"/>
      <c r="NOR121" s="66"/>
      <c r="NOT121" s="66"/>
      <c r="NOV121" s="66"/>
      <c r="NOY121" s="66"/>
      <c r="NPB121" s="66"/>
      <c r="NPE121" s="66"/>
      <c r="NPH121" s="66"/>
      <c r="NPK121" s="66"/>
      <c r="NPN121" s="66"/>
      <c r="NPQ121" s="66"/>
      <c r="NPS121" s="66"/>
      <c r="NPV121" s="66"/>
      <c r="NQB121" s="66"/>
      <c r="NQH121" s="66"/>
      <c r="NQK121" s="66"/>
      <c r="NQM121" s="66"/>
      <c r="NQO121" s="66"/>
      <c r="NQP121" s="66"/>
      <c r="NQQ121" s="66"/>
      <c r="NQR121" s="66"/>
      <c r="NQS121" s="66"/>
      <c r="NQT121" s="66"/>
      <c r="NRL121" s="66"/>
      <c r="NRM121" s="66"/>
      <c r="NRP121" s="66"/>
      <c r="NRS121" s="66"/>
      <c r="NRU121" s="66"/>
      <c r="NRW121" s="66"/>
      <c r="NRZ121" s="66"/>
      <c r="NSC121" s="66"/>
      <c r="NSF121" s="66"/>
      <c r="NSJ121" s="66"/>
      <c r="NSM121" s="66"/>
      <c r="NSP121" s="66"/>
      <c r="NSX121" s="66"/>
      <c r="NTJ121" s="66"/>
      <c r="NTK121" s="66"/>
      <c r="NTL121" s="66"/>
      <c r="NTM121" s="66"/>
      <c r="NTN121" s="66"/>
      <c r="NTO121" s="66"/>
      <c r="NTP121" s="66"/>
      <c r="NTQ121" s="66"/>
      <c r="NTR121" s="66"/>
      <c r="NTS121" s="66"/>
      <c r="NTT121" s="66"/>
      <c r="NTU121" s="66"/>
      <c r="NTV121" s="66"/>
      <c r="NTW121" s="66"/>
      <c r="NTX121" s="66"/>
      <c r="NTY121" s="66"/>
      <c r="NTZ121" s="66"/>
      <c r="NUA121" s="66"/>
      <c r="NUB121" s="66"/>
      <c r="NUC121" s="66"/>
      <c r="NUD121" s="66"/>
      <c r="NUE121" s="66"/>
      <c r="NUF121" s="66"/>
      <c r="NUG121" s="66"/>
      <c r="NUH121" s="66"/>
      <c r="NUI121" s="66"/>
      <c r="NUK121" s="66"/>
      <c r="NUL121" s="66"/>
      <c r="NUM121" s="66"/>
      <c r="NUN121" s="66"/>
      <c r="NUO121" s="66"/>
      <c r="NUP121" s="66"/>
      <c r="NUQ121" s="66"/>
      <c r="NUR121" s="66"/>
      <c r="NUS121" s="66"/>
      <c r="NUT121" s="66"/>
      <c r="NUU121" s="66"/>
      <c r="NUV121" s="66"/>
      <c r="NUW121" s="66"/>
      <c r="NUZ121" s="66"/>
      <c r="NVC121" s="66"/>
      <c r="NVF121" s="66"/>
      <c r="NVI121" s="66"/>
      <c r="NVL121" s="66"/>
      <c r="NVO121" s="66"/>
      <c r="NVX121" s="66"/>
      <c r="NWA121" s="66"/>
      <c r="NWD121" s="66"/>
      <c r="NWG121" s="66"/>
      <c r="NWP121" s="66"/>
      <c r="NWV121" s="66"/>
      <c r="NWY121" s="66"/>
      <c r="NXB121" s="66"/>
      <c r="NXE121" s="66"/>
      <c r="NXK121" s="66"/>
      <c r="NXT121" s="66"/>
      <c r="NXV121" s="66"/>
      <c r="NXW121" s="66"/>
      <c r="NXY121" s="66"/>
      <c r="NYB121" s="66"/>
      <c r="NYE121" s="66"/>
      <c r="NYH121" s="66"/>
      <c r="NYK121" s="66"/>
      <c r="NYN121" s="66"/>
      <c r="NYP121" s="66"/>
      <c r="NYR121" s="66"/>
      <c r="NYU121" s="66"/>
      <c r="NYX121" s="66"/>
      <c r="NZA121" s="66"/>
      <c r="NZD121" s="66"/>
      <c r="NZG121" s="66"/>
      <c r="NZJ121" s="66"/>
      <c r="NZM121" s="66"/>
      <c r="NZO121" s="66"/>
      <c r="NZR121" s="66"/>
      <c r="NZX121" s="66"/>
      <c r="OAD121" s="66"/>
      <c r="OAG121" s="66"/>
      <c r="OAI121" s="66"/>
      <c r="OAK121" s="66"/>
      <c r="OAL121" s="66"/>
      <c r="OAM121" s="66"/>
      <c r="OAN121" s="66"/>
      <c r="OAO121" s="66"/>
      <c r="OAP121" s="66"/>
      <c r="OBH121" s="66"/>
      <c r="OBI121" s="66"/>
      <c r="OBL121" s="66"/>
      <c r="OBO121" s="66"/>
      <c r="OBQ121" s="66"/>
      <c r="OBS121" s="66"/>
      <c r="OBV121" s="66"/>
      <c r="OBY121" s="66"/>
      <c r="OCB121" s="66"/>
      <c r="OCF121" s="66"/>
      <c r="OCI121" s="66"/>
      <c r="OCL121" s="66"/>
      <c r="OCT121" s="66"/>
      <c r="ODF121" s="66"/>
      <c r="ODG121" s="66"/>
      <c r="ODH121" s="66"/>
      <c r="ODI121" s="66"/>
      <c r="ODJ121" s="66"/>
      <c r="ODK121" s="66"/>
      <c r="ODL121" s="66"/>
      <c r="ODM121" s="66"/>
      <c r="ODN121" s="66"/>
      <c r="ODO121" s="66"/>
      <c r="ODP121" s="66"/>
      <c r="ODQ121" s="66"/>
      <c r="ODR121" s="66"/>
      <c r="ODS121" s="66"/>
      <c r="ODT121" s="66"/>
      <c r="ODU121" s="66"/>
      <c r="ODV121" s="66"/>
      <c r="ODW121" s="66"/>
      <c r="ODX121" s="66"/>
      <c r="ODY121" s="66"/>
      <c r="ODZ121" s="66"/>
      <c r="OEA121" s="66"/>
      <c r="OEB121" s="66"/>
      <c r="OEC121" s="66"/>
      <c r="OED121" s="66"/>
      <c r="OEE121" s="66"/>
      <c r="OEG121" s="66"/>
      <c r="OEH121" s="66"/>
      <c r="OEI121" s="66"/>
      <c r="OEJ121" s="66"/>
      <c r="OEK121" s="66"/>
      <c r="OEL121" s="66"/>
      <c r="OEM121" s="66"/>
      <c r="OEN121" s="66"/>
      <c r="OEO121" s="66"/>
      <c r="OEP121" s="66"/>
      <c r="OEQ121" s="66"/>
      <c r="OER121" s="66"/>
      <c r="OES121" s="66"/>
      <c r="OEV121" s="66"/>
      <c r="OEY121" s="66"/>
      <c r="OFB121" s="66"/>
      <c r="OFE121" s="66"/>
      <c r="OFH121" s="66"/>
      <c r="OFK121" s="66"/>
      <c r="OFT121" s="66"/>
      <c r="OFW121" s="66"/>
      <c r="OFZ121" s="66"/>
      <c r="OGC121" s="66"/>
      <c r="OGL121" s="66"/>
      <c r="OGR121" s="66"/>
      <c r="OGU121" s="66"/>
      <c r="OGX121" s="66"/>
      <c r="OHA121" s="66"/>
      <c r="OHG121" s="66"/>
      <c r="OHP121" s="66"/>
      <c r="OHR121" s="66"/>
      <c r="OHS121" s="66"/>
      <c r="OHU121" s="66"/>
      <c r="OHX121" s="66"/>
      <c r="OIA121" s="66"/>
      <c r="OID121" s="66"/>
      <c r="OIG121" s="66"/>
      <c r="OIJ121" s="66"/>
      <c r="OIL121" s="66"/>
      <c r="OIN121" s="66"/>
      <c r="OIQ121" s="66"/>
      <c r="OIT121" s="66"/>
      <c r="OIW121" s="66"/>
      <c r="OIZ121" s="66"/>
      <c r="OJC121" s="66"/>
      <c r="OJF121" s="66"/>
      <c r="OJI121" s="66"/>
      <c r="OJK121" s="66"/>
      <c r="OJN121" s="66"/>
      <c r="OJT121" s="66"/>
      <c r="OJZ121" s="66"/>
      <c r="OKC121" s="66"/>
      <c r="OKE121" s="66"/>
      <c r="OKG121" s="66"/>
      <c r="OKH121" s="66"/>
      <c r="OKI121" s="66"/>
      <c r="OKJ121" s="66"/>
      <c r="OKK121" s="66"/>
      <c r="OKL121" s="66"/>
      <c r="OLD121" s="66"/>
      <c r="OLE121" s="66"/>
      <c r="OLH121" s="66"/>
      <c r="OLK121" s="66"/>
      <c r="OLM121" s="66"/>
      <c r="OLO121" s="66"/>
      <c r="OLR121" s="66"/>
      <c r="OLU121" s="66"/>
      <c r="OLX121" s="66"/>
      <c r="OMB121" s="66"/>
      <c r="OME121" s="66"/>
      <c r="OMH121" s="66"/>
      <c r="OMP121" s="66"/>
      <c r="ONB121" s="66"/>
      <c r="ONC121" s="66"/>
      <c r="OND121" s="66"/>
      <c r="ONE121" s="66"/>
      <c r="ONF121" s="66"/>
      <c r="ONG121" s="66"/>
      <c r="ONH121" s="66"/>
      <c r="ONI121" s="66"/>
      <c r="ONJ121" s="66"/>
      <c r="ONK121" s="66"/>
      <c r="ONL121" s="66"/>
      <c r="ONM121" s="66"/>
      <c r="ONN121" s="66"/>
      <c r="ONO121" s="66"/>
      <c r="ONP121" s="66"/>
      <c r="ONQ121" s="66"/>
      <c r="ONR121" s="66"/>
      <c r="ONS121" s="66"/>
      <c r="ONT121" s="66"/>
      <c r="ONU121" s="66"/>
      <c r="ONV121" s="66"/>
      <c r="ONW121" s="66"/>
      <c r="ONX121" s="66"/>
      <c r="ONY121" s="66"/>
      <c r="ONZ121" s="66"/>
      <c r="OOA121" s="66"/>
      <c r="OOC121" s="66"/>
      <c r="OOD121" s="66"/>
      <c r="OOE121" s="66"/>
      <c r="OOF121" s="66"/>
      <c r="OOG121" s="66"/>
      <c r="OOH121" s="66"/>
      <c r="OOI121" s="66"/>
      <c r="OOJ121" s="66"/>
      <c r="OOK121" s="66"/>
      <c r="OOL121" s="66"/>
      <c r="OOM121" s="66"/>
      <c r="OON121" s="66"/>
      <c r="OOO121" s="66"/>
      <c r="OOR121" s="66"/>
      <c r="OOU121" s="66"/>
      <c r="OOX121" s="66"/>
      <c r="OPA121" s="66"/>
      <c r="OPD121" s="66"/>
      <c r="OPG121" s="66"/>
      <c r="OPP121" s="66"/>
      <c r="OPS121" s="66"/>
      <c r="OPV121" s="66"/>
      <c r="OPY121" s="66"/>
      <c r="OQH121" s="66"/>
      <c r="OQN121" s="66"/>
      <c r="OQQ121" s="66"/>
      <c r="OQT121" s="66"/>
      <c r="OQW121" s="66"/>
      <c r="ORC121" s="66"/>
      <c r="ORL121" s="66"/>
      <c r="ORN121" s="66"/>
      <c r="ORO121" s="66"/>
      <c r="ORQ121" s="66"/>
      <c r="ORT121" s="66"/>
      <c r="ORW121" s="66"/>
      <c r="ORZ121" s="66"/>
      <c r="OSC121" s="66"/>
      <c r="OSF121" s="66"/>
      <c r="OSH121" s="66"/>
      <c r="OSJ121" s="66"/>
      <c r="OSM121" s="66"/>
      <c r="OSP121" s="66"/>
      <c r="OSS121" s="66"/>
      <c r="OSV121" s="66"/>
      <c r="OSY121" s="66"/>
      <c r="OTB121" s="66"/>
      <c r="OTE121" s="66"/>
      <c r="OTG121" s="66"/>
      <c r="OTJ121" s="66"/>
      <c r="OTP121" s="66"/>
      <c r="OTV121" s="66"/>
      <c r="OTY121" s="66"/>
      <c r="OUA121" s="66"/>
      <c r="OUC121" s="66"/>
      <c r="OUD121" s="66"/>
      <c r="OUE121" s="66"/>
      <c r="OUF121" s="66"/>
      <c r="OUG121" s="66"/>
      <c r="OUH121" s="66"/>
      <c r="OUZ121" s="66"/>
      <c r="OVA121" s="66"/>
      <c r="OVD121" s="66"/>
      <c r="OVG121" s="66"/>
      <c r="OVI121" s="66"/>
      <c r="OVK121" s="66"/>
      <c r="OVN121" s="66"/>
      <c r="OVQ121" s="66"/>
      <c r="OVT121" s="66"/>
      <c r="OVX121" s="66"/>
      <c r="OWA121" s="66"/>
      <c r="OWD121" s="66"/>
      <c r="OWL121" s="66"/>
      <c r="OWX121" s="66"/>
      <c r="OWY121" s="66"/>
      <c r="OWZ121" s="66"/>
      <c r="OXA121" s="66"/>
      <c r="OXB121" s="66"/>
      <c r="OXC121" s="66"/>
      <c r="OXD121" s="66"/>
      <c r="OXE121" s="66"/>
      <c r="OXF121" s="66"/>
      <c r="OXG121" s="66"/>
      <c r="OXH121" s="66"/>
      <c r="OXI121" s="66"/>
      <c r="OXJ121" s="66"/>
      <c r="OXK121" s="66"/>
      <c r="OXL121" s="66"/>
      <c r="OXM121" s="66"/>
      <c r="OXN121" s="66"/>
      <c r="OXO121" s="66"/>
      <c r="OXP121" s="66"/>
      <c r="OXQ121" s="66"/>
      <c r="OXR121" s="66"/>
      <c r="OXS121" s="66"/>
      <c r="OXT121" s="66"/>
      <c r="OXU121" s="66"/>
      <c r="OXV121" s="66"/>
      <c r="OXW121" s="66"/>
      <c r="OXY121" s="66"/>
      <c r="OXZ121" s="66"/>
      <c r="OYA121" s="66"/>
      <c r="OYB121" s="66"/>
      <c r="OYC121" s="66"/>
      <c r="OYD121" s="66"/>
      <c r="OYE121" s="66"/>
      <c r="OYF121" s="66"/>
      <c r="OYG121" s="66"/>
      <c r="OYH121" s="66"/>
      <c r="OYI121" s="66"/>
      <c r="OYJ121" s="66"/>
      <c r="OYK121" s="66"/>
      <c r="OYN121" s="66"/>
      <c r="OYQ121" s="66"/>
      <c r="OYT121" s="66"/>
      <c r="OYW121" s="66"/>
      <c r="OYZ121" s="66"/>
      <c r="OZC121" s="66"/>
      <c r="OZL121" s="66"/>
      <c r="OZO121" s="66"/>
      <c r="OZR121" s="66"/>
      <c r="OZU121" s="66"/>
      <c r="PAD121" s="66"/>
      <c r="PAJ121" s="66"/>
      <c r="PAM121" s="66"/>
      <c r="PAP121" s="66"/>
      <c r="PAS121" s="66"/>
      <c r="PAY121" s="66"/>
      <c r="PBH121" s="66"/>
      <c r="PBJ121" s="66"/>
      <c r="PBK121" s="66"/>
      <c r="PBM121" s="66"/>
      <c r="PBP121" s="66"/>
      <c r="PBS121" s="66"/>
      <c r="PBV121" s="66"/>
      <c r="PBY121" s="66"/>
      <c r="PCB121" s="66"/>
      <c r="PCD121" s="66"/>
      <c r="PCF121" s="66"/>
      <c r="PCI121" s="66"/>
      <c r="PCL121" s="66"/>
      <c r="PCO121" s="66"/>
      <c r="PCR121" s="66"/>
      <c r="PCU121" s="66"/>
      <c r="PCX121" s="66"/>
      <c r="PDA121" s="66"/>
      <c r="PDC121" s="66"/>
      <c r="PDF121" s="66"/>
      <c r="PDL121" s="66"/>
      <c r="PDR121" s="66"/>
      <c r="PDU121" s="66"/>
      <c r="PDW121" s="66"/>
      <c r="PDY121" s="66"/>
      <c r="PDZ121" s="66"/>
      <c r="PEA121" s="66"/>
      <c r="PEB121" s="66"/>
      <c r="PEC121" s="66"/>
      <c r="PED121" s="66"/>
      <c r="PEV121" s="66"/>
      <c r="PEW121" s="66"/>
      <c r="PEZ121" s="66"/>
      <c r="PFC121" s="66"/>
      <c r="PFE121" s="66"/>
      <c r="PFG121" s="66"/>
      <c r="PFJ121" s="66"/>
      <c r="PFM121" s="66"/>
      <c r="PFP121" s="66"/>
      <c r="PFT121" s="66"/>
      <c r="PFW121" s="66"/>
      <c r="PFZ121" s="66"/>
      <c r="PGH121" s="66"/>
      <c r="PGT121" s="66"/>
      <c r="PGU121" s="66"/>
      <c r="PGV121" s="66"/>
      <c r="PGW121" s="66"/>
      <c r="PGX121" s="66"/>
      <c r="PGY121" s="66"/>
      <c r="PGZ121" s="66"/>
      <c r="PHA121" s="66"/>
      <c r="PHB121" s="66"/>
      <c r="PHC121" s="66"/>
      <c r="PHD121" s="66"/>
      <c r="PHE121" s="66"/>
      <c r="PHF121" s="66"/>
      <c r="PHG121" s="66"/>
      <c r="PHH121" s="66"/>
      <c r="PHI121" s="66"/>
      <c r="PHJ121" s="66"/>
      <c r="PHK121" s="66"/>
      <c r="PHL121" s="66"/>
      <c r="PHM121" s="66"/>
      <c r="PHN121" s="66"/>
      <c r="PHO121" s="66"/>
      <c r="PHP121" s="66"/>
      <c r="PHQ121" s="66"/>
      <c r="PHR121" s="66"/>
      <c r="PHS121" s="66"/>
      <c r="PHU121" s="66"/>
      <c r="PHV121" s="66"/>
      <c r="PHW121" s="66"/>
      <c r="PHX121" s="66"/>
      <c r="PHY121" s="66"/>
      <c r="PHZ121" s="66"/>
      <c r="PIA121" s="66"/>
      <c r="PIB121" s="66"/>
      <c r="PIC121" s="66"/>
      <c r="PID121" s="66"/>
      <c r="PIE121" s="66"/>
      <c r="PIF121" s="66"/>
      <c r="PIG121" s="66"/>
      <c r="PIJ121" s="66"/>
      <c r="PIM121" s="66"/>
      <c r="PIP121" s="66"/>
      <c r="PIS121" s="66"/>
      <c r="PIV121" s="66"/>
      <c r="PIY121" s="66"/>
      <c r="PJH121" s="66"/>
      <c r="PJK121" s="66"/>
      <c r="PJN121" s="66"/>
      <c r="PJQ121" s="66"/>
      <c r="PJZ121" s="66"/>
      <c r="PKF121" s="66"/>
      <c r="PKI121" s="66"/>
      <c r="PKL121" s="66"/>
      <c r="PKO121" s="66"/>
      <c r="PKU121" s="66"/>
      <c r="PLD121" s="66"/>
      <c r="PLF121" s="66"/>
      <c r="PLG121" s="66"/>
      <c r="PLI121" s="66"/>
      <c r="PLL121" s="66"/>
      <c r="PLO121" s="66"/>
      <c r="PLR121" s="66"/>
      <c r="PLU121" s="66"/>
      <c r="PLX121" s="66"/>
      <c r="PLZ121" s="66"/>
      <c r="PMB121" s="66"/>
      <c r="PME121" s="66"/>
      <c r="PMH121" s="66"/>
      <c r="PMK121" s="66"/>
      <c r="PMN121" s="66"/>
      <c r="PMQ121" s="66"/>
      <c r="PMT121" s="66"/>
      <c r="PMW121" s="66"/>
      <c r="PMY121" s="66"/>
      <c r="PNB121" s="66"/>
      <c r="PNH121" s="66"/>
      <c r="PNN121" s="66"/>
      <c r="PNQ121" s="66"/>
      <c r="PNS121" s="66"/>
      <c r="PNU121" s="66"/>
      <c r="PNV121" s="66"/>
      <c r="PNW121" s="66"/>
      <c r="PNX121" s="66"/>
      <c r="PNY121" s="66"/>
      <c r="PNZ121" s="66"/>
      <c r="POR121" s="66"/>
      <c r="POS121" s="66"/>
      <c r="POV121" s="66"/>
      <c r="POY121" s="66"/>
      <c r="PPA121" s="66"/>
      <c r="PPC121" s="66"/>
      <c r="PPF121" s="66"/>
      <c r="PPI121" s="66"/>
      <c r="PPL121" s="66"/>
      <c r="PPP121" s="66"/>
      <c r="PPS121" s="66"/>
      <c r="PPV121" s="66"/>
      <c r="PQD121" s="66"/>
      <c r="PQP121" s="66"/>
      <c r="PQQ121" s="66"/>
      <c r="PQR121" s="66"/>
      <c r="PQS121" s="66"/>
      <c r="PQT121" s="66"/>
      <c r="PQU121" s="66"/>
      <c r="PQV121" s="66"/>
      <c r="PQW121" s="66"/>
      <c r="PQX121" s="66"/>
      <c r="PQY121" s="66"/>
      <c r="PQZ121" s="66"/>
      <c r="PRA121" s="66"/>
      <c r="PRB121" s="66"/>
      <c r="PRC121" s="66"/>
      <c r="PRD121" s="66"/>
      <c r="PRE121" s="66"/>
      <c r="PRF121" s="66"/>
      <c r="PRG121" s="66"/>
      <c r="PRH121" s="66"/>
      <c r="PRI121" s="66"/>
      <c r="PRJ121" s="66"/>
      <c r="PRK121" s="66"/>
      <c r="PRL121" s="66"/>
      <c r="PRM121" s="66"/>
      <c r="PRN121" s="66"/>
      <c r="PRO121" s="66"/>
      <c r="PRQ121" s="66"/>
      <c r="PRR121" s="66"/>
      <c r="PRS121" s="66"/>
      <c r="PRT121" s="66"/>
      <c r="PRU121" s="66"/>
      <c r="PRV121" s="66"/>
      <c r="PRW121" s="66"/>
      <c r="PRX121" s="66"/>
      <c r="PRY121" s="66"/>
      <c r="PRZ121" s="66"/>
      <c r="PSA121" s="66"/>
      <c r="PSB121" s="66"/>
      <c r="PSC121" s="66"/>
      <c r="PSF121" s="66"/>
      <c r="PSI121" s="66"/>
      <c r="PSL121" s="66"/>
      <c r="PSO121" s="66"/>
      <c r="PSR121" s="66"/>
      <c r="PSU121" s="66"/>
      <c r="PTD121" s="66"/>
      <c r="PTG121" s="66"/>
      <c r="PTJ121" s="66"/>
      <c r="PTM121" s="66"/>
      <c r="PTV121" s="66"/>
      <c r="PUB121" s="66"/>
      <c r="PUE121" s="66"/>
      <c r="PUH121" s="66"/>
      <c r="PUK121" s="66"/>
      <c r="PUQ121" s="66"/>
      <c r="PUZ121" s="66"/>
      <c r="PVB121" s="66"/>
      <c r="PVC121" s="66"/>
      <c r="PVE121" s="66"/>
      <c r="PVH121" s="66"/>
      <c r="PVK121" s="66"/>
      <c r="PVN121" s="66"/>
      <c r="PVQ121" s="66"/>
      <c r="PVT121" s="66"/>
      <c r="PVV121" s="66"/>
      <c r="PVX121" s="66"/>
      <c r="PWA121" s="66"/>
      <c r="PWD121" s="66"/>
      <c r="PWG121" s="66"/>
      <c r="PWJ121" s="66"/>
      <c r="PWM121" s="66"/>
      <c r="PWP121" s="66"/>
      <c r="PWS121" s="66"/>
      <c r="PWU121" s="66"/>
      <c r="PWX121" s="66"/>
      <c r="PXD121" s="66"/>
      <c r="PXJ121" s="66"/>
      <c r="PXM121" s="66"/>
      <c r="PXO121" s="66"/>
      <c r="PXQ121" s="66"/>
      <c r="PXR121" s="66"/>
      <c r="PXS121" s="66"/>
      <c r="PXT121" s="66"/>
      <c r="PXU121" s="66"/>
      <c r="PXV121" s="66"/>
      <c r="PYN121" s="66"/>
      <c r="PYO121" s="66"/>
      <c r="PYR121" s="66"/>
      <c r="PYU121" s="66"/>
      <c r="PYW121" s="66"/>
      <c r="PYY121" s="66"/>
      <c r="PZB121" s="66"/>
      <c r="PZE121" s="66"/>
      <c r="PZH121" s="66"/>
      <c r="PZL121" s="66"/>
      <c r="PZO121" s="66"/>
      <c r="PZR121" s="66"/>
      <c r="PZZ121" s="66"/>
      <c r="QAL121" s="66"/>
      <c r="QAM121" s="66"/>
      <c r="QAN121" s="66"/>
      <c r="QAO121" s="66"/>
      <c r="QAP121" s="66"/>
      <c r="QAQ121" s="66"/>
      <c r="QAR121" s="66"/>
      <c r="QAS121" s="66"/>
      <c r="QAT121" s="66"/>
      <c r="QAU121" s="66"/>
      <c r="QAV121" s="66"/>
      <c r="QAW121" s="66"/>
      <c r="QAX121" s="66"/>
      <c r="QAY121" s="66"/>
      <c r="QAZ121" s="66"/>
      <c r="QBA121" s="66"/>
      <c r="QBB121" s="66"/>
      <c r="QBC121" s="66"/>
      <c r="QBD121" s="66"/>
      <c r="QBE121" s="66"/>
      <c r="QBF121" s="66"/>
      <c r="QBG121" s="66"/>
      <c r="QBH121" s="66"/>
      <c r="QBI121" s="66"/>
      <c r="QBJ121" s="66"/>
      <c r="QBK121" s="66"/>
      <c r="QBM121" s="66"/>
      <c r="QBN121" s="66"/>
      <c r="QBO121" s="66"/>
      <c r="QBP121" s="66"/>
      <c r="QBQ121" s="66"/>
      <c r="QBR121" s="66"/>
      <c r="QBS121" s="66"/>
      <c r="QBT121" s="66"/>
      <c r="QBU121" s="66"/>
      <c r="QBV121" s="66"/>
      <c r="QBW121" s="66"/>
      <c r="QBX121" s="66"/>
      <c r="QBY121" s="66"/>
      <c r="QCB121" s="66"/>
      <c r="QCE121" s="66"/>
      <c r="QCH121" s="66"/>
      <c r="QCK121" s="66"/>
      <c r="QCN121" s="66"/>
      <c r="QCQ121" s="66"/>
      <c r="QCZ121" s="66"/>
      <c r="QDC121" s="66"/>
      <c r="QDF121" s="66"/>
      <c r="QDI121" s="66"/>
      <c r="QDR121" s="66"/>
      <c r="QDX121" s="66"/>
      <c r="QEA121" s="66"/>
      <c r="QED121" s="66"/>
      <c r="QEG121" s="66"/>
      <c r="QEM121" s="66"/>
      <c r="QEV121" s="66"/>
      <c r="QEX121" s="66"/>
      <c r="QEY121" s="66"/>
      <c r="QFA121" s="66"/>
      <c r="QFD121" s="66"/>
      <c r="QFG121" s="66"/>
      <c r="QFJ121" s="66"/>
      <c r="QFM121" s="66"/>
      <c r="QFP121" s="66"/>
      <c r="QFR121" s="66"/>
      <c r="QFT121" s="66"/>
      <c r="QFW121" s="66"/>
      <c r="QFZ121" s="66"/>
      <c r="QGC121" s="66"/>
      <c r="QGF121" s="66"/>
      <c r="QGI121" s="66"/>
      <c r="QGL121" s="66"/>
      <c r="QGO121" s="66"/>
      <c r="QGQ121" s="66"/>
      <c r="QGT121" s="66"/>
      <c r="QGZ121" s="66"/>
      <c r="QHF121" s="66"/>
      <c r="QHI121" s="66"/>
      <c r="QHK121" s="66"/>
      <c r="QHM121" s="66"/>
      <c r="QHN121" s="66"/>
      <c r="QHO121" s="66"/>
      <c r="QHP121" s="66"/>
      <c r="QHQ121" s="66"/>
      <c r="QHR121" s="66"/>
      <c r="QIJ121" s="66"/>
      <c r="QIK121" s="66"/>
      <c r="QIN121" s="66"/>
      <c r="QIQ121" s="66"/>
      <c r="QIS121" s="66"/>
      <c r="QIU121" s="66"/>
      <c r="QIX121" s="66"/>
      <c r="QJA121" s="66"/>
      <c r="QJD121" s="66"/>
      <c r="QJH121" s="66"/>
      <c r="QJK121" s="66"/>
      <c r="QJN121" s="66"/>
      <c r="QJV121" s="66"/>
      <c r="QKH121" s="66"/>
      <c r="QKI121" s="66"/>
      <c r="QKJ121" s="66"/>
      <c r="QKK121" s="66"/>
      <c r="QKL121" s="66"/>
      <c r="QKM121" s="66"/>
      <c r="QKN121" s="66"/>
      <c r="QKO121" s="66"/>
      <c r="QKP121" s="66"/>
      <c r="QKQ121" s="66"/>
      <c r="QKR121" s="66"/>
      <c r="QKS121" s="66"/>
      <c r="QKT121" s="66"/>
      <c r="QKU121" s="66"/>
      <c r="QKV121" s="66"/>
      <c r="QKW121" s="66"/>
      <c r="QKX121" s="66"/>
      <c r="QKY121" s="66"/>
      <c r="QKZ121" s="66"/>
      <c r="QLA121" s="66"/>
      <c r="QLB121" s="66"/>
      <c r="QLC121" s="66"/>
      <c r="QLD121" s="66"/>
      <c r="QLE121" s="66"/>
      <c r="QLF121" s="66"/>
      <c r="QLG121" s="66"/>
      <c r="QLI121" s="66"/>
      <c r="QLJ121" s="66"/>
      <c r="QLK121" s="66"/>
      <c r="QLL121" s="66"/>
      <c r="QLM121" s="66"/>
      <c r="QLN121" s="66"/>
      <c r="QLO121" s="66"/>
      <c r="QLP121" s="66"/>
      <c r="QLQ121" s="66"/>
      <c r="QLR121" s="66"/>
      <c r="QLS121" s="66"/>
      <c r="QLT121" s="66"/>
      <c r="QLU121" s="66"/>
      <c r="QLX121" s="66"/>
      <c r="QMA121" s="66"/>
      <c r="QMD121" s="66"/>
      <c r="QMG121" s="66"/>
      <c r="QMJ121" s="66"/>
      <c r="QMM121" s="66"/>
      <c r="QMV121" s="66"/>
      <c r="QMY121" s="66"/>
      <c r="QNB121" s="66"/>
      <c r="QNE121" s="66"/>
      <c r="QNN121" s="66"/>
      <c r="QNT121" s="66"/>
      <c r="QNW121" s="66"/>
      <c r="QNZ121" s="66"/>
      <c r="QOC121" s="66"/>
      <c r="QOI121" s="66"/>
      <c r="QOR121" s="66"/>
      <c r="QOT121" s="66"/>
      <c r="QOU121" s="66"/>
      <c r="QOW121" s="66"/>
      <c r="QOZ121" s="66"/>
      <c r="QPC121" s="66"/>
      <c r="QPF121" s="66"/>
      <c r="QPI121" s="66"/>
      <c r="QPL121" s="66"/>
      <c r="QPN121" s="66"/>
      <c r="QPP121" s="66"/>
      <c r="QPS121" s="66"/>
      <c r="QPV121" s="66"/>
      <c r="QPY121" s="66"/>
      <c r="QQB121" s="66"/>
      <c r="QQE121" s="66"/>
      <c r="QQH121" s="66"/>
      <c r="QQK121" s="66"/>
      <c r="QQM121" s="66"/>
      <c r="QQP121" s="66"/>
      <c r="QQV121" s="66"/>
      <c r="QRB121" s="66"/>
      <c r="QRE121" s="66"/>
      <c r="QRG121" s="66"/>
      <c r="QRI121" s="66"/>
      <c r="QRJ121" s="66"/>
      <c r="QRK121" s="66"/>
      <c r="QRL121" s="66"/>
      <c r="QRM121" s="66"/>
      <c r="QRN121" s="66"/>
      <c r="QSF121" s="66"/>
      <c r="QSG121" s="66"/>
      <c r="QSJ121" s="66"/>
      <c r="QSM121" s="66"/>
      <c r="QSO121" s="66"/>
      <c r="QSQ121" s="66"/>
      <c r="QST121" s="66"/>
      <c r="QSW121" s="66"/>
      <c r="QSZ121" s="66"/>
      <c r="QTD121" s="66"/>
      <c r="QTG121" s="66"/>
      <c r="QTJ121" s="66"/>
      <c r="QTR121" s="66"/>
      <c r="QUD121" s="66"/>
      <c r="QUE121" s="66"/>
      <c r="QUF121" s="66"/>
      <c r="QUG121" s="66"/>
      <c r="QUH121" s="66"/>
      <c r="QUI121" s="66"/>
      <c r="QUJ121" s="66"/>
      <c r="QUK121" s="66"/>
      <c r="QUL121" s="66"/>
      <c r="QUM121" s="66"/>
      <c r="QUN121" s="66"/>
      <c r="QUO121" s="66"/>
      <c r="QUP121" s="66"/>
      <c r="QUQ121" s="66"/>
      <c r="QUR121" s="66"/>
      <c r="QUS121" s="66"/>
      <c r="QUT121" s="66"/>
      <c r="QUU121" s="66"/>
      <c r="QUV121" s="66"/>
      <c r="QUW121" s="66"/>
      <c r="QUX121" s="66"/>
      <c r="QUY121" s="66"/>
      <c r="QUZ121" s="66"/>
      <c r="QVA121" s="66"/>
      <c r="QVB121" s="66"/>
      <c r="QVC121" s="66"/>
      <c r="QVE121" s="66"/>
      <c r="QVF121" s="66"/>
      <c r="QVG121" s="66"/>
      <c r="QVH121" s="66"/>
      <c r="QVI121" s="66"/>
      <c r="QVJ121" s="66"/>
      <c r="QVK121" s="66"/>
      <c r="QVL121" s="66"/>
      <c r="QVM121" s="66"/>
      <c r="QVN121" s="66"/>
      <c r="QVO121" s="66"/>
      <c r="QVP121" s="66"/>
      <c r="QVQ121" s="66"/>
      <c r="QVT121" s="66"/>
      <c r="QVW121" s="66"/>
      <c r="QVZ121" s="66"/>
      <c r="QWC121" s="66"/>
      <c r="QWF121" s="66"/>
      <c r="QWI121" s="66"/>
      <c r="QWR121" s="66"/>
      <c r="QWU121" s="66"/>
      <c r="QWX121" s="66"/>
      <c r="QXA121" s="66"/>
      <c r="QXJ121" s="66"/>
      <c r="QXP121" s="66"/>
      <c r="QXS121" s="66"/>
      <c r="QXV121" s="66"/>
      <c r="QXY121" s="66"/>
      <c r="QYE121" s="66"/>
      <c r="QYN121" s="66"/>
      <c r="QYP121" s="66"/>
      <c r="QYQ121" s="66"/>
      <c r="QYS121" s="66"/>
      <c r="QYV121" s="66"/>
      <c r="QYY121" s="66"/>
      <c r="QZB121" s="66"/>
      <c r="QZE121" s="66"/>
      <c r="QZH121" s="66"/>
      <c r="QZJ121" s="66"/>
      <c r="QZL121" s="66"/>
      <c r="QZO121" s="66"/>
      <c r="QZR121" s="66"/>
      <c r="QZU121" s="66"/>
      <c r="QZX121" s="66"/>
      <c r="RAA121" s="66"/>
      <c r="RAD121" s="66"/>
      <c r="RAG121" s="66"/>
      <c r="RAI121" s="66"/>
      <c r="RAL121" s="66"/>
      <c r="RAR121" s="66"/>
      <c r="RAX121" s="66"/>
      <c r="RBA121" s="66"/>
      <c r="RBC121" s="66"/>
      <c r="RBE121" s="66"/>
      <c r="RBF121" s="66"/>
      <c r="RBG121" s="66"/>
      <c r="RBH121" s="66"/>
      <c r="RBI121" s="66"/>
      <c r="RBJ121" s="66"/>
      <c r="RCB121" s="66"/>
      <c r="RCC121" s="66"/>
      <c r="RCF121" s="66"/>
      <c r="RCI121" s="66"/>
      <c r="RCK121" s="66"/>
      <c r="RCM121" s="66"/>
      <c r="RCP121" s="66"/>
      <c r="RCS121" s="66"/>
      <c r="RCV121" s="66"/>
      <c r="RCZ121" s="66"/>
      <c r="RDC121" s="66"/>
      <c r="RDF121" s="66"/>
      <c r="RDN121" s="66"/>
      <c r="RDZ121" s="66"/>
      <c r="REA121" s="66"/>
      <c r="REB121" s="66"/>
      <c r="REC121" s="66"/>
      <c r="RED121" s="66"/>
      <c r="REE121" s="66"/>
      <c r="REF121" s="66"/>
      <c r="REG121" s="66"/>
      <c r="REH121" s="66"/>
      <c r="REI121" s="66"/>
      <c r="REJ121" s="66"/>
      <c r="REK121" s="66"/>
      <c r="REL121" s="66"/>
      <c r="REM121" s="66"/>
      <c r="REN121" s="66"/>
      <c r="REO121" s="66"/>
      <c r="REP121" s="66"/>
      <c r="REQ121" s="66"/>
      <c r="RER121" s="66"/>
      <c r="RES121" s="66"/>
      <c r="RET121" s="66"/>
      <c r="REU121" s="66"/>
      <c r="REV121" s="66"/>
      <c r="REW121" s="66"/>
      <c r="REX121" s="66"/>
      <c r="REY121" s="66"/>
      <c r="RFA121" s="66"/>
      <c r="RFB121" s="66"/>
      <c r="RFC121" s="66"/>
      <c r="RFD121" s="66"/>
      <c r="RFE121" s="66"/>
      <c r="RFF121" s="66"/>
      <c r="RFG121" s="66"/>
      <c r="RFH121" s="66"/>
      <c r="RFI121" s="66"/>
      <c r="RFJ121" s="66"/>
      <c r="RFK121" s="66"/>
      <c r="RFL121" s="66"/>
      <c r="RFM121" s="66"/>
      <c r="RFP121" s="66"/>
      <c r="RFS121" s="66"/>
      <c r="RFV121" s="66"/>
      <c r="RFY121" s="66"/>
      <c r="RGB121" s="66"/>
      <c r="RGE121" s="66"/>
      <c r="RGN121" s="66"/>
      <c r="RGQ121" s="66"/>
      <c r="RGT121" s="66"/>
      <c r="RGW121" s="66"/>
      <c r="RHF121" s="66"/>
      <c r="RHL121" s="66"/>
      <c r="RHO121" s="66"/>
      <c r="RHR121" s="66"/>
      <c r="RHU121" s="66"/>
      <c r="RIA121" s="66"/>
      <c r="RIJ121" s="66"/>
      <c r="RIL121" s="66"/>
      <c r="RIM121" s="66"/>
      <c r="RIO121" s="66"/>
      <c r="RIR121" s="66"/>
      <c r="RIU121" s="66"/>
      <c r="RIX121" s="66"/>
      <c r="RJA121" s="66"/>
      <c r="RJD121" s="66"/>
      <c r="RJF121" s="66"/>
      <c r="RJH121" s="66"/>
      <c r="RJK121" s="66"/>
      <c r="RJN121" s="66"/>
      <c r="RJQ121" s="66"/>
      <c r="RJT121" s="66"/>
      <c r="RJW121" s="66"/>
      <c r="RJZ121" s="66"/>
      <c r="RKC121" s="66"/>
      <c r="RKE121" s="66"/>
      <c r="RKH121" s="66"/>
      <c r="RKN121" s="66"/>
      <c r="RKT121" s="66"/>
      <c r="RKW121" s="66"/>
      <c r="RKY121" s="66"/>
      <c r="RLA121" s="66"/>
      <c r="RLB121" s="66"/>
      <c r="RLC121" s="66"/>
      <c r="RLD121" s="66"/>
      <c r="RLE121" s="66"/>
      <c r="RLF121" s="66"/>
      <c r="RLX121" s="66"/>
      <c r="RLY121" s="66"/>
      <c r="RMB121" s="66"/>
      <c r="RME121" s="66"/>
      <c r="RMG121" s="66"/>
      <c r="RMI121" s="66"/>
      <c r="RML121" s="66"/>
      <c r="RMO121" s="66"/>
      <c r="RMR121" s="66"/>
      <c r="RMV121" s="66"/>
      <c r="RMY121" s="66"/>
      <c r="RNB121" s="66"/>
      <c r="RNJ121" s="66"/>
      <c r="RNV121" s="66"/>
      <c r="RNW121" s="66"/>
      <c r="RNX121" s="66"/>
      <c r="RNY121" s="66"/>
      <c r="RNZ121" s="66"/>
      <c r="ROA121" s="66"/>
      <c r="ROB121" s="66"/>
      <c r="ROC121" s="66"/>
      <c r="ROD121" s="66"/>
      <c r="ROE121" s="66"/>
      <c r="ROF121" s="66"/>
      <c r="ROG121" s="66"/>
      <c r="ROH121" s="66"/>
      <c r="ROI121" s="66"/>
      <c r="ROJ121" s="66"/>
      <c r="ROK121" s="66"/>
      <c r="ROL121" s="66"/>
      <c r="ROM121" s="66"/>
      <c r="RON121" s="66"/>
      <c r="ROO121" s="66"/>
      <c r="ROP121" s="66"/>
      <c r="ROQ121" s="66"/>
      <c r="ROR121" s="66"/>
      <c r="ROS121" s="66"/>
      <c r="ROT121" s="66"/>
      <c r="ROU121" s="66"/>
      <c r="ROW121" s="66"/>
      <c r="ROX121" s="66"/>
      <c r="ROY121" s="66"/>
      <c r="ROZ121" s="66"/>
      <c r="RPA121" s="66"/>
      <c r="RPB121" s="66"/>
      <c r="RPC121" s="66"/>
      <c r="RPD121" s="66"/>
      <c r="RPE121" s="66"/>
      <c r="RPF121" s="66"/>
      <c r="RPG121" s="66"/>
      <c r="RPH121" s="66"/>
      <c r="RPI121" s="66"/>
      <c r="RPL121" s="66"/>
      <c r="RPO121" s="66"/>
      <c r="RPR121" s="66"/>
      <c r="RPU121" s="66"/>
      <c r="RPX121" s="66"/>
      <c r="RQA121" s="66"/>
      <c r="RQJ121" s="66"/>
      <c r="RQM121" s="66"/>
      <c r="RQP121" s="66"/>
      <c r="RQS121" s="66"/>
      <c r="RRB121" s="66"/>
      <c r="RRH121" s="66"/>
      <c r="RRK121" s="66"/>
      <c r="RRN121" s="66"/>
      <c r="RRQ121" s="66"/>
      <c r="RRW121" s="66"/>
      <c r="RSF121" s="66"/>
      <c r="RSH121" s="66"/>
      <c r="RSI121" s="66"/>
      <c r="RSK121" s="66"/>
      <c r="RSN121" s="66"/>
      <c r="RSQ121" s="66"/>
      <c r="RST121" s="66"/>
      <c r="RSW121" s="66"/>
      <c r="RSZ121" s="66"/>
      <c r="RTB121" s="66"/>
      <c r="RTD121" s="66"/>
      <c r="RTG121" s="66"/>
      <c r="RTJ121" s="66"/>
      <c r="RTM121" s="66"/>
      <c r="RTP121" s="66"/>
      <c r="RTS121" s="66"/>
      <c r="RTV121" s="66"/>
      <c r="RTY121" s="66"/>
      <c r="RUA121" s="66"/>
      <c r="RUD121" s="66"/>
      <c r="RUJ121" s="66"/>
      <c r="RUP121" s="66"/>
      <c r="RUS121" s="66"/>
      <c r="RUU121" s="66"/>
      <c r="RUW121" s="66"/>
      <c r="RUX121" s="66"/>
      <c r="RUY121" s="66"/>
      <c r="RUZ121" s="66"/>
      <c r="RVA121" s="66"/>
      <c r="RVB121" s="66"/>
      <c r="RVT121" s="66"/>
      <c r="RVU121" s="66"/>
      <c r="RVX121" s="66"/>
      <c r="RWA121" s="66"/>
      <c r="RWC121" s="66"/>
      <c r="RWE121" s="66"/>
      <c r="RWH121" s="66"/>
      <c r="RWK121" s="66"/>
      <c r="RWN121" s="66"/>
      <c r="RWR121" s="66"/>
      <c r="RWU121" s="66"/>
      <c r="RWX121" s="66"/>
      <c r="RXF121" s="66"/>
      <c r="RXR121" s="66"/>
      <c r="RXS121" s="66"/>
      <c r="RXT121" s="66"/>
      <c r="RXU121" s="66"/>
      <c r="RXV121" s="66"/>
      <c r="RXW121" s="66"/>
      <c r="RXX121" s="66"/>
      <c r="RXY121" s="66"/>
      <c r="RXZ121" s="66"/>
      <c r="RYA121" s="66"/>
      <c r="RYB121" s="66"/>
      <c r="RYC121" s="66"/>
      <c r="RYD121" s="66"/>
      <c r="RYE121" s="66"/>
      <c r="RYF121" s="66"/>
      <c r="RYG121" s="66"/>
      <c r="RYH121" s="66"/>
      <c r="RYI121" s="66"/>
      <c r="RYJ121" s="66"/>
      <c r="RYK121" s="66"/>
      <c r="RYL121" s="66"/>
      <c r="RYM121" s="66"/>
      <c r="RYN121" s="66"/>
      <c r="RYO121" s="66"/>
      <c r="RYP121" s="66"/>
      <c r="RYQ121" s="66"/>
      <c r="RYS121" s="66"/>
      <c r="RYT121" s="66"/>
      <c r="RYU121" s="66"/>
      <c r="RYV121" s="66"/>
      <c r="RYW121" s="66"/>
      <c r="RYX121" s="66"/>
      <c r="RYY121" s="66"/>
      <c r="RYZ121" s="66"/>
      <c r="RZA121" s="66"/>
      <c r="RZB121" s="66"/>
      <c r="RZC121" s="66"/>
      <c r="RZD121" s="66"/>
      <c r="RZE121" s="66"/>
      <c r="RZH121" s="66"/>
      <c r="RZK121" s="66"/>
      <c r="RZN121" s="66"/>
      <c r="RZQ121" s="66"/>
      <c r="RZT121" s="66"/>
      <c r="RZW121" s="66"/>
      <c r="SAF121" s="66"/>
      <c r="SAI121" s="66"/>
      <c r="SAL121" s="66"/>
      <c r="SAO121" s="66"/>
      <c r="SAX121" s="66"/>
      <c r="SBD121" s="66"/>
      <c r="SBG121" s="66"/>
      <c r="SBJ121" s="66"/>
      <c r="SBM121" s="66"/>
      <c r="SBS121" s="66"/>
      <c r="SCB121" s="66"/>
      <c r="SCD121" s="66"/>
      <c r="SCE121" s="66"/>
      <c r="SCG121" s="66"/>
      <c r="SCJ121" s="66"/>
      <c r="SCM121" s="66"/>
      <c r="SCP121" s="66"/>
      <c r="SCS121" s="66"/>
      <c r="SCV121" s="66"/>
      <c r="SCX121" s="66"/>
      <c r="SCZ121" s="66"/>
      <c r="SDC121" s="66"/>
      <c r="SDF121" s="66"/>
      <c r="SDI121" s="66"/>
      <c r="SDL121" s="66"/>
      <c r="SDO121" s="66"/>
      <c r="SDR121" s="66"/>
      <c r="SDU121" s="66"/>
      <c r="SDW121" s="66"/>
      <c r="SDZ121" s="66"/>
      <c r="SEF121" s="66"/>
      <c r="SEL121" s="66"/>
      <c r="SEO121" s="66"/>
      <c r="SEQ121" s="66"/>
      <c r="SES121" s="66"/>
      <c r="SET121" s="66"/>
      <c r="SEU121" s="66"/>
      <c r="SEV121" s="66"/>
      <c r="SEW121" s="66"/>
      <c r="SEX121" s="66"/>
      <c r="SFP121" s="66"/>
      <c r="SFQ121" s="66"/>
      <c r="SFT121" s="66"/>
      <c r="SFW121" s="66"/>
      <c r="SFY121" s="66"/>
      <c r="SGA121" s="66"/>
      <c r="SGD121" s="66"/>
      <c r="SGG121" s="66"/>
      <c r="SGJ121" s="66"/>
      <c r="SGN121" s="66"/>
      <c r="SGQ121" s="66"/>
      <c r="SGT121" s="66"/>
      <c r="SHB121" s="66"/>
      <c r="SHN121" s="66"/>
      <c r="SHO121" s="66"/>
      <c r="SHP121" s="66"/>
      <c r="SHQ121" s="66"/>
      <c r="SHR121" s="66"/>
      <c r="SHS121" s="66"/>
      <c r="SHT121" s="66"/>
      <c r="SHU121" s="66"/>
      <c r="SHV121" s="66"/>
      <c r="SHW121" s="66"/>
      <c r="SHX121" s="66"/>
      <c r="SHY121" s="66"/>
      <c r="SHZ121" s="66"/>
      <c r="SIA121" s="66"/>
      <c r="SIB121" s="66"/>
      <c r="SIC121" s="66"/>
      <c r="SID121" s="66"/>
      <c r="SIE121" s="66"/>
      <c r="SIF121" s="66"/>
      <c r="SIG121" s="66"/>
      <c r="SIH121" s="66"/>
      <c r="SII121" s="66"/>
      <c r="SIJ121" s="66"/>
      <c r="SIK121" s="66"/>
      <c r="SIL121" s="66"/>
      <c r="SIM121" s="66"/>
      <c r="SIO121" s="66"/>
      <c r="SIP121" s="66"/>
      <c r="SIQ121" s="66"/>
      <c r="SIR121" s="66"/>
      <c r="SIS121" s="66"/>
      <c r="SIT121" s="66"/>
      <c r="SIU121" s="66"/>
      <c r="SIV121" s="66"/>
      <c r="SIW121" s="66"/>
      <c r="SIX121" s="66"/>
      <c r="SIY121" s="66"/>
      <c r="SIZ121" s="66"/>
      <c r="SJA121" s="66"/>
      <c r="SJD121" s="66"/>
      <c r="SJG121" s="66"/>
      <c r="SJJ121" s="66"/>
      <c r="SJM121" s="66"/>
      <c r="SJP121" s="66"/>
      <c r="SJS121" s="66"/>
      <c r="SKB121" s="66"/>
      <c r="SKE121" s="66"/>
      <c r="SKH121" s="66"/>
      <c r="SKK121" s="66"/>
      <c r="SKT121" s="66"/>
      <c r="SKZ121" s="66"/>
      <c r="SLC121" s="66"/>
      <c r="SLF121" s="66"/>
      <c r="SLI121" s="66"/>
      <c r="SLO121" s="66"/>
      <c r="SLX121" s="66"/>
      <c r="SLZ121" s="66"/>
      <c r="SMA121" s="66"/>
      <c r="SMC121" s="66"/>
      <c r="SMF121" s="66"/>
      <c r="SMI121" s="66"/>
      <c r="SML121" s="66"/>
      <c r="SMO121" s="66"/>
      <c r="SMR121" s="66"/>
      <c r="SMT121" s="66"/>
      <c r="SMV121" s="66"/>
      <c r="SMY121" s="66"/>
      <c r="SNB121" s="66"/>
      <c r="SNE121" s="66"/>
      <c r="SNH121" s="66"/>
      <c r="SNK121" s="66"/>
      <c r="SNN121" s="66"/>
      <c r="SNQ121" s="66"/>
      <c r="SNS121" s="66"/>
      <c r="SNV121" s="66"/>
      <c r="SOB121" s="66"/>
      <c r="SOH121" s="66"/>
      <c r="SOK121" s="66"/>
      <c r="SOM121" s="66"/>
      <c r="SOO121" s="66"/>
      <c r="SOP121" s="66"/>
      <c r="SOQ121" s="66"/>
      <c r="SOR121" s="66"/>
      <c r="SOS121" s="66"/>
      <c r="SOT121" s="66"/>
      <c r="SPL121" s="66"/>
      <c r="SPM121" s="66"/>
      <c r="SPP121" s="66"/>
      <c r="SPS121" s="66"/>
      <c r="SPU121" s="66"/>
      <c r="SPW121" s="66"/>
      <c r="SPZ121" s="66"/>
      <c r="SQC121" s="66"/>
      <c r="SQF121" s="66"/>
      <c r="SQJ121" s="66"/>
      <c r="SQM121" s="66"/>
      <c r="SQP121" s="66"/>
      <c r="SQX121" s="66"/>
      <c r="SRJ121" s="66"/>
      <c r="SRK121" s="66"/>
      <c r="SRL121" s="66"/>
      <c r="SRM121" s="66"/>
      <c r="SRN121" s="66"/>
      <c r="SRO121" s="66"/>
      <c r="SRP121" s="66"/>
      <c r="SRQ121" s="66"/>
      <c r="SRR121" s="66"/>
      <c r="SRS121" s="66"/>
      <c r="SRT121" s="66"/>
      <c r="SRU121" s="66"/>
      <c r="SRV121" s="66"/>
      <c r="SRW121" s="66"/>
      <c r="SRX121" s="66"/>
      <c r="SRY121" s="66"/>
      <c r="SRZ121" s="66"/>
      <c r="SSA121" s="66"/>
      <c r="SSB121" s="66"/>
      <c r="SSC121" s="66"/>
      <c r="SSD121" s="66"/>
      <c r="SSE121" s="66"/>
      <c r="SSF121" s="66"/>
      <c r="SSG121" s="66"/>
      <c r="SSH121" s="66"/>
      <c r="SSI121" s="66"/>
      <c r="SSK121" s="66"/>
      <c r="SSL121" s="66"/>
      <c r="SSM121" s="66"/>
      <c r="SSN121" s="66"/>
      <c r="SSO121" s="66"/>
      <c r="SSP121" s="66"/>
      <c r="SSQ121" s="66"/>
      <c r="SSR121" s="66"/>
      <c r="SSS121" s="66"/>
      <c r="SST121" s="66"/>
      <c r="SSU121" s="66"/>
      <c r="SSV121" s="66"/>
      <c r="SSW121" s="66"/>
      <c r="SSZ121" s="66"/>
      <c r="STC121" s="66"/>
      <c r="STF121" s="66"/>
      <c r="STI121" s="66"/>
      <c r="STL121" s="66"/>
      <c r="STO121" s="66"/>
      <c r="STX121" s="66"/>
      <c r="SUA121" s="66"/>
      <c r="SUD121" s="66"/>
      <c r="SUG121" s="66"/>
      <c r="SUP121" s="66"/>
      <c r="SUV121" s="66"/>
      <c r="SUY121" s="66"/>
      <c r="SVB121" s="66"/>
      <c r="SVE121" s="66"/>
      <c r="SVK121" s="66"/>
      <c r="SVT121" s="66"/>
      <c r="SVV121" s="66"/>
      <c r="SVW121" s="66"/>
      <c r="SVY121" s="66"/>
      <c r="SWB121" s="66"/>
      <c r="SWE121" s="66"/>
      <c r="SWH121" s="66"/>
      <c r="SWK121" s="66"/>
      <c r="SWN121" s="66"/>
      <c r="SWP121" s="66"/>
      <c r="SWR121" s="66"/>
      <c r="SWU121" s="66"/>
      <c r="SWX121" s="66"/>
      <c r="SXA121" s="66"/>
      <c r="SXD121" s="66"/>
      <c r="SXG121" s="66"/>
      <c r="SXJ121" s="66"/>
      <c r="SXM121" s="66"/>
      <c r="SXO121" s="66"/>
      <c r="SXR121" s="66"/>
      <c r="SXX121" s="66"/>
      <c r="SYD121" s="66"/>
      <c r="SYG121" s="66"/>
      <c r="SYI121" s="66"/>
      <c r="SYK121" s="66"/>
      <c r="SYL121" s="66"/>
      <c r="SYM121" s="66"/>
      <c r="SYN121" s="66"/>
      <c r="SYO121" s="66"/>
      <c r="SYP121" s="66"/>
      <c r="SZH121" s="66"/>
      <c r="SZI121" s="66"/>
      <c r="SZL121" s="66"/>
      <c r="SZO121" s="66"/>
      <c r="SZQ121" s="66"/>
      <c r="SZS121" s="66"/>
      <c r="SZV121" s="66"/>
      <c r="SZY121" s="66"/>
      <c r="TAB121" s="66"/>
      <c r="TAF121" s="66"/>
      <c r="TAI121" s="66"/>
      <c r="TAL121" s="66"/>
      <c r="TAT121" s="66"/>
      <c r="TBF121" s="66"/>
      <c r="TBG121" s="66"/>
      <c r="TBH121" s="66"/>
      <c r="TBI121" s="66"/>
      <c r="TBJ121" s="66"/>
      <c r="TBK121" s="66"/>
      <c r="TBL121" s="66"/>
      <c r="TBM121" s="66"/>
      <c r="TBN121" s="66"/>
      <c r="TBO121" s="66"/>
      <c r="TBP121" s="66"/>
      <c r="TBQ121" s="66"/>
      <c r="TBR121" s="66"/>
      <c r="TBS121" s="66"/>
      <c r="TBT121" s="66"/>
      <c r="TBU121" s="66"/>
      <c r="TBV121" s="66"/>
      <c r="TBW121" s="66"/>
      <c r="TBX121" s="66"/>
      <c r="TBY121" s="66"/>
      <c r="TBZ121" s="66"/>
      <c r="TCA121" s="66"/>
      <c r="TCB121" s="66"/>
      <c r="TCC121" s="66"/>
      <c r="TCD121" s="66"/>
      <c r="TCE121" s="66"/>
      <c r="TCG121" s="66"/>
      <c r="TCH121" s="66"/>
      <c r="TCI121" s="66"/>
      <c r="TCJ121" s="66"/>
      <c r="TCK121" s="66"/>
      <c r="TCL121" s="66"/>
      <c r="TCM121" s="66"/>
      <c r="TCN121" s="66"/>
      <c r="TCO121" s="66"/>
      <c r="TCP121" s="66"/>
      <c r="TCQ121" s="66"/>
      <c r="TCR121" s="66"/>
      <c r="TCS121" s="66"/>
      <c r="TCV121" s="66"/>
      <c r="TCY121" s="66"/>
      <c r="TDB121" s="66"/>
      <c r="TDE121" s="66"/>
      <c r="TDH121" s="66"/>
      <c r="TDK121" s="66"/>
      <c r="TDT121" s="66"/>
      <c r="TDW121" s="66"/>
      <c r="TDZ121" s="66"/>
      <c r="TEC121" s="66"/>
      <c r="TEL121" s="66"/>
      <c r="TER121" s="66"/>
      <c r="TEU121" s="66"/>
      <c r="TEX121" s="66"/>
      <c r="TFA121" s="66"/>
      <c r="TFG121" s="66"/>
      <c r="TFP121" s="66"/>
      <c r="TFR121" s="66"/>
      <c r="TFS121" s="66"/>
      <c r="TFU121" s="66"/>
      <c r="TFX121" s="66"/>
      <c r="TGA121" s="66"/>
      <c r="TGD121" s="66"/>
      <c r="TGG121" s="66"/>
      <c r="TGJ121" s="66"/>
      <c r="TGL121" s="66"/>
      <c r="TGN121" s="66"/>
      <c r="TGQ121" s="66"/>
      <c r="TGT121" s="66"/>
      <c r="TGW121" s="66"/>
      <c r="TGZ121" s="66"/>
      <c r="THC121" s="66"/>
      <c r="THF121" s="66"/>
      <c r="THI121" s="66"/>
      <c r="THK121" s="66"/>
      <c r="THN121" s="66"/>
      <c r="THT121" s="66"/>
      <c r="THZ121" s="66"/>
      <c r="TIC121" s="66"/>
      <c r="TIE121" s="66"/>
      <c r="TIG121" s="66"/>
      <c r="TIH121" s="66"/>
      <c r="TII121" s="66"/>
      <c r="TIJ121" s="66"/>
      <c r="TIK121" s="66"/>
      <c r="TIL121" s="66"/>
      <c r="TJD121" s="66"/>
      <c r="TJE121" s="66"/>
      <c r="TJH121" s="66"/>
      <c r="TJK121" s="66"/>
      <c r="TJM121" s="66"/>
      <c r="TJO121" s="66"/>
      <c r="TJR121" s="66"/>
      <c r="TJU121" s="66"/>
      <c r="TJX121" s="66"/>
      <c r="TKB121" s="66"/>
      <c r="TKE121" s="66"/>
      <c r="TKH121" s="66"/>
      <c r="TKP121" s="66"/>
      <c r="TLB121" s="66"/>
      <c r="TLC121" s="66"/>
      <c r="TLD121" s="66"/>
      <c r="TLE121" s="66"/>
      <c r="TLF121" s="66"/>
      <c r="TLG121" s="66"/>
      <c r="TLH121" s="66"/>
      <c r="TLI121" s="66"/>
      <c r="TLJ121" s="66"/>
      <c r="TLK121" s="66"/>
      <c r="TLL121" s="66"/>
      <c r="TLM121" s="66"/>
      <c r="TLN121" s="66"/>
      <c r="TLO121" s="66"/>
      <c r="TLP121" s="66"/>
      <c r="TLQ121" s="66"/>
      <c r="TLR121" s="66"/>
      <c r="TLS121" s="66"/>
      <c r="TLT121" s="66"/>
      <c r="TLU121" s="66"/>
      <c r="TLV121" s="66"/>
      <c r="TLW121" s="66"/>
      <c r="TLX121" s="66"/>
      <c r="TLY121" s="66"/>
      <c r="TLZ121" s="66"/>
      <c r="TMA121" s="66"/>
      <c r="TMC121" s="66"/>
      <c r="TMD121" s="66"/>
      <c r="TME121" s="66"/>
      <c r="TMF121" s="66"/>
      <c r="TMG121" s="66"/>
      <c r="TMH121" s="66"/>
      <c r="TMI121" s="66"/>
      <c r="TMJ121" s="66"/>
      <c r="TMK121" s="66"/>
      <c r="TML121" s="66"/>
      <c r="TMM121" s="66"/>
      <c r="TMN121" s="66"/>
      <c r="TMO121" s="66"/>
      <c r="TMR121" s="66"/>
      <c r="TMU121" s="66"/>
      <c r="TMX121" s="66"/>
      <c r="TNA121" s="66"/>
      <c r="TND121" s="66"/>
      <c r="TNG121" s="66"/>
      <c r="TNP121" s="66"/>
      <c r="TNS121" s="66"/>
      <c r="TNV121" s="66"/>
      <c r="TNY121" s="66"/>
      <c r="TOH121" s="66"/>
      <c r="TON121" s="66"/>
      <c r="TOQ121" s="66"/>
      <c r="TOT121" s="66"/>
      <c r="TOW121" s="66"/>
      <c r="TPC121" s="66"/>
      <c r="TPL121" s="66"/>
      <c r="TPN121" s="66"/>
      <c r="TPO121" s="66"/>
      <c r="TPQ121" s="66"/>
      <c r="TPT121" s="66"/>
      <c r="TPW121" s="66"/>
      <c r="TPZ121" s="66"/>
      <c r="TQC121" s="66"/>
      <c r="TQF121" s="66"/>
      <c r="TQH121" s="66"/>
      <c r="TQJ121" s="66"/>
      <c r="TQM121" s="66"/>
      <c r="TQP121" s="66"/>
      <c r="TQS121" s="66"/>
      <c r="TQV121" s="66"/>
      <c r="TQY121" s="66"/>
      <c r="TRB121" s="66"/>
      <c r="TRE121" s="66"/>
      <c r="TRG121" s="66"/>
      <c r="TRJ121" s="66"/>
      <c r="TRP121" s="66"/>
      <c r="TRV121" s="66"/>
      <c r="TRY121" s="66"/>
      <c r="TSA121" s="66"/>
      <c r="TSC121" s="66"/>
      <c r="TSD121" s="66"/>
      <c r="TSE121" s="66"/>
      <c r="TSF121" s="66"/>
      <c r="TSG121" s="66"/>
      <c r="TSH121" s="66"/>
      <c r="TSZ121" s="66"/>
      <c r="TTA121" s="66"/>
      <c r="TTD121" s="66"/>
      <c r="TTG121" s="66"/>
      <c r="TTI121" s="66"/>
      <c r="TTK121" s="66"/>
      <c r="TTN121" s="66"/>
      <c r="TTQ121" s="66"/>
      <c r="TTT121" s="66"/>
      <c r="TTX121" s="66"/>
      <c r="TUA121" s="66"/>
      <c r="TUD121" s="66"/>
      <c r="TUL121" s="66"/>
      <c r="TUX121" s="66"/>
      <c r="TUY121" s="66"/>
      <c r="TUZ121" s="66"/>
      <c r="TVA121" s="66"/>
      <c r="TVB121" s="66"/>
      <c r="TVC121" s="66"/>
      <c r="TVD121" s="66"/>
      <c r="TVE121" s="66"/>
      <c r="TVF121" s="66"/>
      <c r="TVG121" s="66"/>
      <c r="TVH121" s="66"/>
      <c r="TVI121" s="66"/>
      <c r="TVJ121" s="66"/>
      <c r="TVK121" s="66"/>
      <c r="TVL121" s="66"/>
      <c r="TVM121" s="66"/>
      <c r="TVN121" s="66"/>
      <c r="TVO121" s="66"/>
      <c r="TVP121" s="66"/>
      <c r="TVQ121" s="66"/>
      <c r="TVR121" s="66"/>
      <c r="TVS121" s="66"/>
      <c r="TVT121" s="66"/>
      <c r="TVU121" s="66"/>
      <c r="TVV121" s="66"/>
      <c r="TVW121" s="66"/>
      <c r="TVY121" s="66"/>
      <c r="TVZ121" s="66"/>
      <c r="TWA121" s="66"/>
      <c r="TWB121" s="66"/>
      <c r="TWC121" s="66"/>
      <c r="TWD121" s="66"/>
      <c r="TWE121" s="66"/>
      <c r="TWF121" s="66"/>
      <c r="TWG121" s="66"/>
      <c r="TWH121" s="66"/>
      <c r="TWI121" s="66"/>
      <c r="TWJ121" s="66"/>
      <c r="TWK121" s="66"/>
      <c r="TWN121" s="66"/>
      <c r="TWQ121" s="66"/>
      <c r="TWT121" s="66"/>
      <c r="TWW121" s="66"/>
      <c r="TWZ121" s="66"/>
      <c r="TXC121" s="66"/>
      <c r="TXL121" s="66"/>
      <c r="TXO121" s="66"/>
      <c r="TXR121" s="66"/>
      <c r="TXU121" s="66"/>
      <c r="TYD121" s="66"/>
      <c r="TYJ121" s="66"/>
      <c r="TYM121" s="66"/>
      <c r="TYP121" s="66"/>
      <c r="TYS121" s="66"/>
      <c r="TYY121" s="66"/>
      <c r="TZH121" s="66"/>
      <c r="TZJ121" s="66"/>
      <c r="TZK121" s="66"/>
      <c r="TZM121" s="66"/>
      <c r="TZP121" s="66"/>
      <c r="TZS121" s="66"/>
      <c r="TZV121" s="66"/>
      <c r="TZY121" s="66"/>
      <c r="UAB121" s="66"/>
      <c r="UAD121" s="66"/>
      <c r="UAF121" s="66"/>
      <c r="UAI121" s="66"/>
      <c r="UAL121" s="66"/>
      <c r="UAO121" s="66"/>
      <c r="UAR121" s="66"/>
      <c r="UAU121" s="66"/>
      <c r="UAX121" s="66"/>
      <c r="UBA121" s="66"/>
      <c r="UBC121" s="66"/>
      <c r="UBF121" s="66"/>
      <c r="UBL121" s="66"/>
      <c r="UBR121" s="66"/>
      <c r="UBU121" s="66"/>
      <c r="UBW121" s="66"/>
      <c r="UBY121" s="66"/>
      <c r="UBZ121" s="66"/>
      <c r="UCA121" s="66"/>
      <c r="UCB121" s="66"/>
      <c r="UCC121" s="66"/>
      <c r="UCD121" s="66"/>
      <c r="UCV121" s="66"/>
      <c r="UCW121" s="66"/>
      <c r="UCZ121" s="66"/>
      <c r="UDC121" s="66"/>
      <c r="UDE121" s="66"/>
      <c r="UDG121" s="66"/>
      <c r="UDJ121" s="66"/>
      <c r="UDM121" s="66"/>
      <c r="UDP121" s="66"/>
      <c r="UDT121" s="66"/>
      <c r="UDW121" s="66"/>
      <c r="UDZ121" s="66"/>
      <c r="UEH121" s="66"/>
      <c r="UET121" s="66"/>
      <c r="UEU121" s="66"/>
      <c r="UEV121" s="66"/>
      <c r="UEW121" s="66"/>
      <c r="UEX121" s="66"/>
      <c r="UEY121" s="66"/>
      <c r="UEZ121" s="66"/>
      <c r="UFA121" s="66"/>
      <c r="UFB121" s="66"/>
      <c r="UFC121" s="66"/>
      <c r="UFD121" s="66"/>
      <c r="UFE121" s="66"/>
      <c r="UFF121" s="66"/>
      <c r="UFG121" s="66"/>
      <c r="UFH121" s="66"/>
      <c r="UFI121" s="66"/>
      <c r="UFJ121" s="66"/>
      <c r="UFK121" s="66"/>
      <c r="UFL121" s="66"/>
      <c r="UFM121" s="66"/>
      <c r="UFN121" s="66"/>
      <c r="UFO121" s="66"/>
      <c r="UFP121" s="66"/>
      <c r="UFQ121" s="66"/>
      <c r="UFR121" s="66"/>
      <c r="UFS121" s="66"/>
      <c r="UFU121" s="66"/>
      <c r="UFV121" s="66"/>
      <c r="UFW121" s="66"/>
      <c r="UFX121" s="66"/>
      <c r="UFY121" s="66"/>
      <c r="UFZ121" s="66"/>
      <c r="UGA121" s="66"/>
      <c r="UGB121" s="66"/>
      <c r="UGC121" s="66"/>
      <c r="UGD121" s="66"/>
      <c r="UGE121" s="66"/>
      <c r="UGF121" s="66"/>
      <c r="UGG121" s="66"/>
      <c r="UGJ121" s="66"/>
      <c r="UGM121" s="66"/>
      <c r="UGP121" s="66"/>
      <c r="UGS121" s="66"/>
      <c r="UGV121" s="66"/>
      <c r="UGY121" s="66"/>
      <c r="UHH121" s="66"/>
      <c r="UHK121" s="66"/>
      <c r="UHN121" s="66"/>
      <c r="UHQ121" s="66"/>
      <c r="UHZ121" s="66"/>
      <c r="UIF121" s="66"/>
      <c r="UII121" s="66"/>
      <c r="UIL121" s="66"/>
      <c r="UIO121" s="66"/>
      <c r="UIU121" s="66"/>
      <c r="UJD121" s="66"/>
      <c r="UJF121" s="66"/>
      <c r="UJG121" s="66"/>
      <c r="UJI121" s="66"/>
      <c r="UJL121" s="66"/>
      <c r="UJO121" s="66"/>
      <c r="UJR121" s="66"/>
      <c r="UJU121" s="66"/>
      <c r="UJX121" s="66"/>
      <c r="UJZ121" s="66"/>
      <c r="UKB121" s="66"/>
      <c r="UKE121" s="66"/>
      <c r="UKH121" s="66"/>
      <c r="UKK121" s="66"/>
      <c r="UKN121" s="66"/>
      <c r="UKQ121" s="66"/>
      <c r="UKT121" s="66"/>
      <c r="UKW121" s="66"/>
      <c r="UKY121" s="66"/>
      <c r="ULB121" s="66"/>
      <c r="ULH121" s="66"/>
      <c r="ULN121" s="66"/>
      <c r="ULQ121" s="66"/>
      <c r="ULS121" s="66"/>
      <c r="ULU121" s="66"/>
      <c r="ULV121" s="66"/>
      <c r="ULW121" s="66"/>
      <c r="ULX121" s="66"/>
      <c r="ULY121" s="66"/>
      <c r="ULZ121" s="66"/>
      <c r="UMR121" s="66"/>
      <c r="UMS121" s="66"/>
      <c r="UMV121" s="66"/>
      <c r="UMY121" s="66"/>
      <c r="UNA121" s="66"/>
      <c r="UNC121" s="66"/>
      <c r="UNF121" s="66"/>
      <c r="UNI121" s="66"/>
      <c r="UNL121" s="66"/>
      <c r="UNP121" s="66"/>
      <c r="UNS121" s="66"/>
      <c r="UNV121" s="66"/>
      <c r="UOD121" s="66"/>
      <c r="UOP121" s="66"/>
      <c r="UOQ121" s="66"/>
      <c r="UOR121" s="66"/>
      <c r="UOS121" s="66"/>
      <c r="UOT121" s="66"/>
      <c r="UOU121" s="66"/>
      <c r="UOV121" s="66"/>
      <c r="UOW121" s="66"/>
      <c r="UOX121" s="66"/>
      <c r="UOY121" s="66"/>
      <c r="UOZ121" s="66"/>
      <c r="UPA121" s="66"/>
      <c r="UPB121" s="66"/>
      <c r="UPC121" s="66"/>
      <c r="UPD121" s="66"/>
      <c r="UPE121" s="66"/>
      <c r="UPF121" s="66"/>
      <c r="UPG121" s="66"/>
      <c r="UPH121" s="66"/>
      <c r="UPI121" s="66"/>
      <c r="UPJ121" s="66"/>
      <c r="UPK121" s="66"/>
      <c r="UPL121" s="66"/>
      <c r="UPM121" s="66"/>
      <c r="UPN121" s="66"/>
      <c r="UPO121" s="66"/>
      <c r="UPQ121" s="66"/>
      <c r="UPR121" s="66"/>
      <c r="UPS121" s="66"/>
      <c r="UPT121" s="66"/>
      <c r="UPU121" s="66"/>
      <c r="UPV121" s="66"/>
      <c r="UPW121" s="66"/>
      <c r="UPX121" s="66"/>
      <c r="UPY121" s="66"/>
      <c r="UPZ121" s="66"/>
      <c r="UQA121" s="66"/>
      <c r="UQB121" s="66"/>
      <c r="UQC121" s="66"/>
      <c r="UQF121" s="66"/>
      <c r="UQI121" s="66"/>
      <c r="UQL121" s="66"/>
      <c r="UQO121" s="66"/>
      <c r="UQR121" s="66"/>
      <c r="UQU121" s="66"/>
      <c r="URD121" s="66"/>
      <c r="URG121" s="66"/>
      <c r="URJ121" s="66"/>
      <c r="URM121" s="66"/>
      <c r="URV121" s="66"/>
      <c r="USB121" s="66"/>
      <c r="USE121" s="66"/>
      <c r="USH121" s="66"/>
      <c r="USK121" s="66"/>
      <c r="USQ121" s="66"/>
      <c r="USZ121" s="66"/>
      <c r="UTB121" s="66"/>
      <c r="UTC121" s="66"/>
      <c r="UTE121" s="66"/>
      <c r="UTH121" s="66"/>
      <c r="UTK121" s="66"/>
      <c r="UTN121" s="66"/>
      <c r="UTQ121" s="66"/>
      <c r="UTT121" s="66"/>
      <c r="UTV121" s="66"/>
      <c r="UTX121" s="66"/>
      <c r="UUA121" s="66"/>
      <c r="UUD121" s="66"/>
      <c r="UUG121" s="66"/>
      <c r="UUJ121" s="66"/>
      <c r="UUM121" s="66"/>
      <c r="UUP121" s="66"/>
      <c r="UUS121" s="66"/>
      <c r="UUU121" s="66"/>
      <c r="UUX121" s="66"/>
      <c r="UVD121" s="66"/>
      <c r="UVJ121" s="66"/>
      <c r="UVM121" s="66"/>
      <c r="UVO121" s="66"/>
      <c r="UVQ121" s="66"/>
      <c r="UVR121" s="66"/>
      <c r="UVS121" s="66"/>
      <c r="UVT121" s="66"/>
      <c r="UVU121" s="66"/>
      <c r="UVV121" s="66"/>
      <c r="UWN121" s="66"/>
      <c r="UWO121" s="66"/>
      <c r="UWR121" s="66"/>
      <c r="UWU121" s="66"/>
      <c r="UWW121" s="66"/>
      <c r="UWY121" s="66"/>
      <c r="UXB121" s="66"/>
      <c r="UXE121" s="66"/>
      <c r="UXH121" s="66"/>
      <c r="UXL121" s="66"/>
      <c r="UXO121" s="66"/>
      <c r="UXR121" s="66"/>
      <c r="UXZ121" s="66"/>
      <c r="UYL121" s="66"/>
      <c r="UYM121" s="66"/>
      <c r="UYN121" s="66"/>
      <c r="UYO121" s="66"/>
      <c r="UYP121" s="66"/>
      <c r="UYQ121" s="66"/>
      <c r="UYR121" s="66"/>
      <c r="UYS121" s="66"/>
      <c r="UYT121" s="66"/>
      <c r="UYU121" s="66"/>
      <c r="UYV121" s="66"/>
      <c r="UYW121" s="66"/>
      <c r="UYX121" s="66"/>
      <c r="UYY121" s="66"/>
      <c r="UYZ121" s="66"/>
      <c r="UZA121" s="66"/>
      <c r="UZB121" s="66"/>
      <c r="UZC121" s="66"/>
      <c r="UZD121" s="66"/>
      <c r="UZE121" s="66"/>
      <c r="UZF121" s="66"/>
      <c r="UZG121" s="66"/>
      <c r="UZH121" s="66"/>
      <c r="UZI121" s="66"/>
      <c r="UZJ121" s="66"/>
      <c r="UZK121" s="66"/>
      <c r="UZM121" s="66"/>
      <c r="UZN121" s="66"/>
      <c r="UZO121" s="66"/>
      <c r="UZP121" s="66"/>
      <c r="UZQ121" s="66"/>
      <c r="UZR121" s="66"/>
      <c r="UZS121" s="66"/>
      <c r="UZT121" s="66"/>
      <c r="UZU121" s="66"/>
      <c r="UZV121" s="66"/>
      <c r="UZW121" s="66"/>
      <c r="UZX121" s="66"/>
      <c r="UZY121" s="66"/>
      <c r="VAB121" s="66"/>
      <c r="VAE121" s="66"/>
      <c r="VAH121" s="66"/>
      <c r="VAK121" s="66"/>
      <c r="VAN121" s="66"/>
      <c r="VAQ121" s="66"/>
      <c r="VAZ121" s="66"/>
      <c r="VBC121" s="66"/>
      <c r="VBF121" s="66"/>
      <c r="VBI121" s="66"/>
      <c r="VBR121" s="66"/>
      <c r="VBX121" s="66"/>
      <c r="VCA121" s="66"/>
      <c r="VCD121" s="66"/>
      <c r="VCG121" s="66"/>
      <c r="VCM121" s="66"/>
      <c r="VCV121" s="66"/>
      <c r="VCX121" s="66"/>
      <c r="VCY121" s="66"/>
      <c r="VDA121" s="66"/>
      <c r="VDD121" s="66"/>
      <c r="VDG121" s="66"/>
      <c r="VDJ121" s="66"/>
      <c r="VDM121" s="66"/>
      <c r="VDP121" s="66"/>
      <c r="VDR121" s="66"/>
      <c r="VDT121" s="66"/>
      <c r="VDW121" s="66"/>
      <c r="VDZ121" s="66"/>
      <c r="VEC121" s="66"/>
      <c r="VEF121" s="66"/>
      <c r="VEI121" s="66"/>
      <c r="VEL121" s="66"/>
      <c r="VEO121" s="66"/>
      <c r="VEQ121" s="66"/>
      <c r="VET121" s="66"/>
      <c r="VEZ121" s="66"/>
      <c r="VFF121" s="66"/>
      <c r="VFI121" s="66"/>
      <c r="VFK121" s="66"/>
      <c r="VFM121" s="66"/>
      <c r="VFN121" s="66"/>
      <c r="VFO121" s="66"/>
      <c r="VFP121" s="66"/>
      <c r="VFQ121" s="66"/>
      <c r="VFR121" s="66"/>
      <c r="VGJ121" s="66"/>
      <c r="VGK121" s="66"/>
      <c r="VGN121" s="66"/>
      <c r="VGQ121" s="66"/>
      <c r="VGS121" s="66"/>
      <c r="VGU121" s="66"/>
      <c r="VGX121" s="66"/>
      <c r="VHA121" s="66"/>
      <c r="VHD121" s="66"/>
      <c r="VHH121" s="66"/>
      <c r="VHK121" s="66"/>
      <c r="VHN121" s="66"/>
      <c r="VHV121" s="66"/>
      <c r="VIH121" s="66"/>
      <c r="VII121" s="66"/>
      <c r="VIJ121" s="66"/>
      <c r="VIK121" s="66"/>
      <c r="VIL121" s="66"/>
      <c r="VIM121" s="66"/>
      <c r="VIN121" s="66"/>
      <c r="VIO121" s="66"/>
      <c r="VIP121" s="66"/>
      <c r="VIQ121" s="66"/>
      <c r="VIR121" s="66"/>
      <c r="VIS121" s="66"/>
      <c r="VIT121" s="66"/>
      <c r="VIU121" s="66"/>
      <c r="VIV121" s="66"/>
      <c r="VIW121" s="66"/>
      <c r="VIX121" s="66"/>
      <c r="VIY121" s="66"/>
      <c r="VIZ121" s="66"/>
      <c r="VJA121" s="66"/>
      <c r="VJB121" s="66"/>
      <c r="VJC121" s="66"/>
      <c r="VJD121" s="66"/>
      <c r="VJE121" s="66"/>
      <c r="VJF121" s="66"/>
      <c r="VJG121" s="66"/>
      <c r="VJI121" s="66"/>
      <c r="VJJ121" s="66"/>
      <c r="VJK121" s="66"/>
      <c r="VJL121" s="66"/>
      <c r="VJM121" s="66"/>
      <c r="VJN121" s="66"/>
      <c r="VJO121" s="66"/>
      <c r="VJP121" s="66"/>
      <c r="VJQ121" s="66"/>
      <c r="VJR121" s="66"/>
      <c r="VJS121" s="66"/>
      <c r="VJT121" s="66"/>
      <c r="VJU121" s="66"/>
      <c r="VJX121" s="66"/>
      <c r="VKA121" s="66"/>
      <c r="VKD121" s="66"/>
      <c r="VKG121" s="66"/>
      <c r="VKJ121" s="66"/>
      <c r="VKM121" s="66"/>
      <c r="VKV121" s="66"/>
      <c r="VKY121" s="66"/>
      <c r="VLB121" s="66"/>
      <c r="VLE121" s="66"/>
      <c r="VLN121" s="66"/>
      <c r="VLT121" s="66"/>
      <c r="VLW121" s="66"/>
      <c r="VLZ121" s="66"/>
      <c r="VMC121" s="66"/>
      <c r="VMI121" s="66"/>
      <c r="VMR121" s="66"/>
      <c r="VMT121" s="66"/>
      <c r="VMU121" s="66"/>
      <c r="VMW121" s="66"/>
      <c r="VMZ121" s="66"/>
      <c r="VNC121" s="66"/>
      <c r="VNF121" s="66"/>
      <c r="VNI121" s="66"/>
      <c r="VNL121" s="66"/>
      <c r="VNN121" s="66"/>
      <c r="VNP121" s="66"/>
      <c r="VNS121" s="66"/>
      <c r="VNV121" s="66"/>
      <c r="VNY121" s="66"/>
      <c r="VOB121" s="66"/>
      <c r="VOE121" s="66"/>
      <c r="VOH121" s="66"/>
      <c r="VOK121" s="66"/>
      <c r="VOM121" s="66"/>
      <c r="VOP121" s="66"/>
      <c r="VOV121" s="66"/>
      <c r="VPB121" s="66"/>
      <c r="VPE121" s="66"/>
      <c r="VPG121" s="66"/>
      <c r="VPI121" s="66"/>
      <c r="VPJ121" s="66"/>
      <c r="VPK121" s="66"/>
      <c r="VPL121" s="66"/>
      <c r="VPM121" s="66"/>
      <c r="VPN121" s="66"/>
      <c r="VQF121" s="66"/>
      <c r="VQG121" s="66"/>
      <c r="VQJ121" s="66"/>
      <c r="VQM121" s="66"/>
      <c r="VQO121" s="66"/>
      <c r="VQQ121" s="66"/>
      <c r="VQT121" s="66"/>
      <c r="VQW121" s="66"/>
      <c r="VQZ121" s="66"/>
      <c r="VRD121" s="66"/>
      <c r="VRG121" s="66"/>
      <c r="VRJ121" s="66"/>
      <c r="VRR121" s="66"/>
      <c r="VSD121" s="66"/>
      <c r="VSE121" s="66"/>
      <c r="VSF121" s="66"/>
      <c r="VSG121" s="66"/>
      <c r="VSH121" s="66"/>
      <c r="VSI121" s="66"/>
      <c r="VSJ121" s="66"/>
      <c r="VSK121" s="66"/>
      <c r="VSL121" s="66"/>
      <c r="VSM121" s="66"/>
      <c r="VSN121" s="66"/>
      <c r="VSO121" s="66"/>
      <c r="VSP121" s="66"/>
      <c r="VSQ121" s="66"/>
      <c r="VSR121" s="66"/>
      <c r="VSS121" s="66"/>
      <c r="VST121" s="66"/>
      <c r="VSU121" s="66"/>
      <c r="VSV121" s="66"/>
      <c r="VSW121" s="66"/>
      <c r="VSX121" s="66"/>
      <c r="VSY121" s="66"/>
      <c r="VSZ121" s="66"/>
      <c r="VTA121" s="66"/>
      <c r="VTB121" s="66"/>
      <c r="VTC121" s="66"/>
      <c r="VTE121" s="66"/>
      <c r="VTF121" s="66"/>
      <c r="VTG121" s="66"/>
      <c r="VTH121" s="66"/>
      <c r="VTI121" s="66"/>
      <c r="VTJ121" s="66"/>
      <c r="VTK121" s="66"/>
      <c r="VTL121" s="66"/>
      <c r="VTM121" s="66"/>
      <c r="VTN121" s="66"/>
      <c r="VTO121" s="66"/>
      <c r="VTP121" s="66"/>
      <c r="VTQ121" s="66"/>
      <c r="VTT121" s="66"/>
      <c r="VTW121" s="66"/>
      <c r="VTZ121" s="66"/>
      <c r="VUC121" s="66"/>
      <c r="VUF121" s="66"/>
      <c r="VUI121" s="66"/>
      <c r="VUR121" s="66"/>
      <c r="VUU121" s="66"/>
      <c r="VUX121" s="66"/>
      <c r="VVA121" s="66"/>
      <c r="VVJ121" s="66"/>
      <c r="VVP121" s="66"/>
      <c r="VVS121" s="66"/>
      <c r="VVV121" s="66"/>
      <c r="VVY121" s="66"/>
      <c r="VWE121" s="66"/>
      <c r="VWN121" s="66"/>
      <c r="VWP121" s="66"/>
      <c r="VWQ121" s="66"/>
      <c r="VWS121" s="66"/>
      <c r="VWV121" s="66"/>
      <c r="VWY121" s="66"/>
      <c r="VXB121" s="66"/>
      <c r="VXE121" s="66"/>
      <c r="VXH121" s="66"/>
      <c r="VXJ121" s="66"/>
      <c r="VXL121" s="66"/>
      <c r="VXO121" s="66"/>
      <c r="VXR121" s="66"/>
      <c r="VXU121" s="66"/>
      <c r="VXX121" s="66"/>
      <c r="VYA121" s="66"/>
      <c r="VYD121" s="66"/>
      <c r="VYG121" s="66"/>
      <c r="VYI121" s="66"/>
      <c r="VYL121" s="66"/>
      <c r="VYR121" s="66"/>
      <c r="VYX121" s="66"/>
      <c r="VZA121" s="66"/>
      <c r="VZC121" s="66"/>
      <c r="VZE121" s="66"/>
      <c r="VZF121" s="66"/>
      <c r="VZG121" s="66"/>
      <c r="VZH121" s="66"/>
      <c r="VZI121" s="66"/>
      <c r="VZJ121" s="66"/>
      <c r="WAB121" s="66"/>
      <c r="WAC121" s="66"/>
      <c r="WAF121" s="66"/>
      <c r="WAI121" s="66"/>
      <c r="WAK121" s="66"/>
      <c r="WAM121" s="66"/>
      <c r="WAP121" s="66"/>
      <c r="WAS121" s="66"/>
      <c r="WAV121" s="66"/>
      <c r="WAZ121" s="66"/>
      <c r="WBC121" s="66"/>
      <c r="WBF121" s="66"/>
      <c r="WBN121" s="66"/>
      <c r="WBZ121" s="66"/>
      <c r="WCA121" s="66"/>
      <c r="WCB121" s="66"/>
      <c r="WCC121" s="66"/>
      <c r="WCD121" s="66"/>
      <c r="WCE121" s="66"/>
      <c r="WCF121" s="66"/>
      <c r="WCG121" s="66"/>
      <c r="WCH121" s="66"/>
      <c r="WCI121" s="66"/>
      <c r="WCJ121" s="66"/>
      <c r="WCK121" s="66"/>
      <c r="WCL121" s="66"/>
      <c r="WCM121" s="66"/>
      <c r="WCN121" s="66"/>
      <c r="WCO121" s="66"/>
      <c r="WCP121" s="66"/>
      <c r="WCQ121" s="66"/>
      <c r="WCR121" s="66"/>
      <c r="WCS121" s="66"/>
      <c r="WCT121" s="66"/>
      <c r="WCU121" s="66"/>
      <c r="WCV121" s="66"/>
      <c r="WCW121" s="66"/>
      <c r="WCX121" s="66"/>
      <c r="WCY121" s="66"/>
      <c r="WDA121" s="66"/>
      <c r="WDB121" s="66"/>
      <c r="WDC121" s="66"/>
      <c r="WDD121" s="66"/>
      <c r="WDE121" s="66"/>
      <c r="WDF121" s="66"/>
      <c r="WDG121" s="66"/>
      <c r="WDH121" s="66"/>
      <c r="WDI121" s="66"/>
      <c r="WDJ121" s="66"/>
      <c r="WDK121" s="66"/>
      <c r="WDL121" s="66"/>
      <c r="WDM121" s="66"/>
      <c r="WDP121" s="66"/>
      <c r="WDS121" s="66"/>
      <c r="WDV121" s="66"/>
      <c r="WDY121" s="66"/>
      <c r="WEB121" s="66"/>
      <c r="WEE121" s="66"/>
      <c r="WEN121" s="66"/>
      <c r="WEQ121" s="66"/>
      <c r="WET121" s="66"/>
      <c r="WEW121" s="66"/>
      <c r="WFF121" s="66"/>
      <c r="WFL121" s="66"/>
      <c r="WFO121" s="66"/>
      <c r="WFR121" s="66"/>
      <c r="WFU121" s="66"/>
      <c r="WGA121" s="66"/>
      <c r="WGJ121" s="66"/>
      <c r="WGL121" s="66"/>
      <c r="WGM121" s="66"/>
      <c r="WGO121" s="66"/>
      <c r="WGR121" s="66"/>
      <c r="WGU121" s="66"/>
      <c r="WGX121" s="66"/>
      <c r="WHA121" s="66"/>
      <c r="WHD121" s="66"/>
      <c r="WHF121" s="66"/>
      <c r="WHH121" s="66"/>
      <c r="WHK121" s="66"/>
      <c r="WHN121" s="66"/>
      <c r="WHQ121" s="66"/>
      <c r="WHT121" s="66"/>
      <c r="WHW121" s="66"/>
      <c r="WHZ121" s="66"/>
      <c r="WIC121" s="66"/>
      <c r="WIE121" s="66"/>
      <c r="WIH121" s="66"/>
      <c r="WIN121" s="66"/>
      <c r="WIT121" s="66"/>
      <c r="WIW121" s="66"/>
      <c r="WIY121" s="66"/>
      <c r="WJA121" s="66"/>
      <c r="WJB121" s="66"/>
      <c r="WJC121" s="66"/>
      <c r="WJD121" s="66"/>
      <c r="WJE121" s="66"/>
      <c r="WJF121" s="66"/>
      <c r="WJX121" s="66"/>
      <c r="WJY121" s="66"/>
      <c r="WKB121" s="66"/>
      <c r="WKE121" s="66"/>
      <c r="WKG121" s="66"/>
      <c r="WKI121" s="66"/>
      <c r="WKL121" s="66"/>
      <c r="WKO121" s="66"/>
      <c r="WKR121" s="66"/>
      <c r="WKV121" s="66"/>
      <c r="WKY121" s="66"/>
      <c r="WLB121" s="66"/>
      <c r="WLJ121" s="66"/>
      <c r="WLV121" s="66"/>
      <c r="WLW121" s="66"/>
      <c r="WLX121" s="66"/>
      <c r="WLY121" s="66"/>
      <c r="WLZ121" s="66"/>
      <c r="WMA121" s="66"/>
      <c r="WMB121" s="66"/>
      <c r="WMC121" s="66"/>
      <c r="WMD121" s="66"/>
      <c r="WME121" s="66"/>
      <c r="WMF121" s="66"/>
      <c r="WMG121" s="66"/>
      <c r="WMH121" s="66"/>
      <c r="WMI121" s="66"/>
      <c r="WMJ121" s="66"/>
      <c r="WMK121" s="66"/>
      <c r="WML121" s="66"/>
      <c r="WMM121" s="66"/>
      <c r="WMN121" s="66"/>
      <c r="WMO121" s="66"/>
      <c r="WMP121" s="66"/>
      <c r="WMQ121" s="66"/>
      <c r="WMR121" s="66"/>
      <c r="WMS121" s="66"/>
      <c r="WMT121" s="66"/>
      <c r="WMU121" s="66"/>
      <c r="WMW121" s="66"/>
      <c r="WMX121" s="66"/>
      <c r="WMY121" s="66"/>
      <c r="WMZ121" s="66"/>
      <c r="WNA121" s="66"/>
      <c r="WNB121" s="66"/>
      <c r="WNC121" s="66"/>
      <c r="WND121" s="66"/>
      <c r="WNE121" s="66"/>
      <c r="WNF121" s="66"/>
      <c r="WNG121" s="66"/>
      <c r="WNH121" s="66"/>
      <c r="WNI121" s="66"/>
      <c r="WNL121" s="66"/>
      <c r="WNO121" s="66"/>
      <c r="WNR121" s="66"/>
      <c r="WNU121" s="66"/>
      <c r="WNX121" s="66"/>
      <c r="WOA121" s="66"/>
      <c r="WOJ121" s="66"/>
      <c r="WOM121" s="66"/>
      <c r="WOP121" s="66"/>
      <c r="WOS121" s="66"/>
      <c r="WPB121" s="66"/>
      <c r="WPH121" s="66"/>
      <c r="WPK121" s="66"/>
      <c r="WPN121" s="66"/>
      <c r="WPQ121" s="66"/>
      <c r="WPW121" s="66"/>
      <c r="WQF121" s="66"/>
      <c r="WQH121" s="66"/>
      <c r="WQI121" s="66"/>
      <c r="WQK121" s="66"/>
      <c r="WQN121" s="66"/>
      <c r="WQQ121" s="66"/>
      <c r="WQT121" s="66"/>
      <c r="WQW121" s="66"/>
      <c r="WQZ121" s="66"/>
      <c r="WRB121" s="66"/>
      <c r="WRD121" s="66"/>
      <c r="WRG121" s="66"/>
      <c r="WRJ121" s="66"/>
      <c r="WRM121" s="66"/>
      <c r="WRP121" s="66"/>
      <c r="WRS121" s="66"/>
      <c r="WRV121" s="66"/>
      <c r="WRY121" s="66"/>
      <c r="WSA121" s="66"/>
      <c r="WSD121" s="66"/>
      <c r="WSJ121" s="66"/>
      <c r="WSP121" s="66"/>
      <c r="WSS121" s="66"/>
      <c r="WSU121" s="66"/>
      <c r="WSW121" s="66"/>
      <c r="WSX121" s="66"/>
      <c r="WSY121" s="66"/>
      <c r="WSZ121" s="66"/>
      <c r="WTA121" s="66"/>
      <c r="WTB121" s="66"/>
      <c r="WTT121" s="66"/>
      <c r="WTU121" s="66"/>
      <c r="WTX121" s="66"/>
      <c r="WUA121" s="66"/>
      <c r="WUC121" s="66"/>
      <c r="WUE121" s="66"/>
      <c r="WUH121" s="66"/>
      <c r="WUK121" s="66"/>
      <c r="WUN121" s="66"/>
      <c r="WUR121" s="66"/>
      <c r="WUU121" s="66"/>
      <c r="WUX121" s="66"/>
      <c r="WVF121" s="66"/>
    </row>
    <row r="122" spans="1:1022 1034:2046 2058:3070 3082:4094 4106:5118 5130:6142 6154:7166 7178:8190 8202:9214 9226:10238 10250:11262 11274:12286 12298:13310 13322:14334 14346:15358 15370:16126" s="50" customFormat="1" ht="20.25" hidden="1" customHeight="1">
      <c r="A122" s="3" t="s">
        <v>124</v>
      </c>
      <c r="B122" s="47" t="s">
        <v>337</v>
      </c>
      <c r="C122" s="8"/>
      <c r="D122" s="48">
        <f>_xlfn.IFNA(VLOOKUP(A122,'2.2'!A131:C423,3,),)</f>
        <v>0</v>
      </c>
      <c r="E122" s="49"/>
      <c r="F122" s="51"/>
      <c r="G122" s="51"/>
      <c r="H122" s="29">
        <v>0</v>
      </c>
      <c r="I122" s="52">
        <v>15</v>
      </c>
    </row>
    <row r="123" spans="1:1022 1034:2046 2058:3070 3082:4094 4106:5118 5130:6142 6154:7166 7178:8190 8202:9214 9226:10238 10250:11262 11274:12286 12298:13310 13322:14334 14346:15358 15370:16126" s="50" customFormat="1" ht="20.25" hidden="1" customHeight="1">
      <c r="A123" s="3" t="s">
        <v>125</v>
      </c>
      <c r="B123" s="47" t="s">
        <v>338</v>
      </c>
      <c r="C123" s="8"/>
      <c r="D123" s="48">
        <f>_xlfn.IFNA(VLOOKUP(A123,'2.2'!A132:C424,3,),)</f>
        <v>0</v>
      </c>
      <c r="E123" s="49"/>
      <c r="F123" s="51"/>
      <c r="G123" s="51"/>
      <c r="H123" s="29">
        <v>0</v>
      </c>
      <c r="I123" s="52">
        <v>15</v>
      </c>
    </row>
    <row r="124" spans="1:1022 1034:2046 2058:3070 3082:4094 4106:5118 5130:6142 6154:7166 7178:8190 8202:9214 9226:10238 10250:11262 11274:12286 12298:13310 13322:14334 14346:15358 15370:16126" s="50" customFormat="1" ht="20.25" hidden="1" customHeight="1">
      <c r="A124" s="3" t="s">
        <v>126</v>
      </c>
      <c r="B124" s="47" t="s">
        <v>338</v>
      </c>
      <c r="C124" s="8"/>
      <c r="D124" s="48">
        <f>_xlfn.IFNA(VLOOKUP(A124,'2.2'!A133:C425,3,),)</f>
        <v>0</v>
      </c>
      <c r="E124" s="49"/>
      <c r="F124" s="51"/>
      <c r="G124" s="51"/>
      <c r="H124" s="29">
        <v>0</v>
      </c>
      <c r="I124" s="52">
        <v>15</v>
      </c>
    </row>
    <row r="125" spans="1:1022 1034:2046 2058:3070 3082:4094 4106:5118 5130:6142 6154:7166 7178:8190 8202:9214 9226:10238 10250:11262 11274:12286 12298:13310 13322:14334 14346:15358 15370:16126" s="50" customFormat="1" ht="20.25" hidden="1" customHeight="1">
      <c r="A125" s="3" t="s">
        <v>127</v>
      </c>
      <c r="B125" s="47" t="s">
        <v>338</v>
      </c>
      <c r="C125" s="25"/>
      <c r="D125" s="48">
        <f>_xlfn.IFNA(VLOOKUP(A125,'2.2'!A134:C426,3,),)</f>
        <v>0</v>
      </c>
      <c r="E125" s="49"/>
      <c r="F125" s="51"/>
      <c r="G125" s="51"/>
      <c r="H125" s="29">
        <v>0</v>
      </c>
      <c r="I125" s="52">
        <v>15</v>
      </c>
    </row>
    <row r="126" spans="1:1022 1034:2046 2058:3070 3082:4094 4106:5118 5130:6142 6154:7166 7178:8190 8202:9214 9226:10238 10250:11262 11274:12286 12298:13310 13322:14334 14346:15358 15370:16126" s="50" customFormat="1" ht="21.75" hidden="1" customHeight="1">
      <c r="A126" s="28" t="s">
        <v>280</v>
      </c>
      <c r="B126" s="47" t="s">
        <v>339</v>
      </c>
      <c r="C126" s="4"/>
      <c r="D126" s="48">
        <f>_xlfn.IFNA(VLOOKUP(A126,'2.2'!A135:C427,3,),)</f>
        <v>0</v>
      </c>
      <c r="E126" s="49"/>
      <c r="F126" s="51">
        <v>0</v>
      </c>
      <c r="G126" s="51"/>
      <c r="H126" s="29">
        <v>0</v>
      </c>
      <c r="I126" s="52">
        <v>25</v>
      </c>
    </row>
    <row r="127" spans="1:1022 1034:2046 2058:3070 3082:4094 4106:5118 5130:6142 6154:7166 7178:8190 8202:9214 9226:10238 10250:11262 11274:12286 12298:13310 13322:14334 14346:15358 15370:16126" s="50" customFormat="1" ht="21.75" hidden="1" customHeight="1">
      <c r="A127" s="3" t="s">
        <v>281</v>
      </c>
      <c r="B127" s="47" t="s">
        <v>338</v>
      </c>
      <c r="C127" s="8"/>
      <c r="D127" s="48">
        <f>_xlfn.IFNA(VLOOKUP(A127,'2.2'!A136:C428,3,),)</f>
        <v>0</v>
      </c>
      <c r="E127" s="49"/>
      <c r="F127" s="51"/>
      <c r="G127" s="51"/>
      <c r="H127" s="29">
        <v>0</v>
      </c>
      <c r="I127" s="52">
        <v>10</v>
      </c>
    </row>
    <row r="128" spans="1:1022 1034:2046 2058:3070 3082:4094 4106:5118 5130:6142 6154:7166 7178:8190 8202:9214 9226:10238 10250:11262 11274:12286 12298:13310 13322:14334 14346:15358 15370:16126" s="50" customFormat="1" ht="20.25" hidden="1" customHeight="1">
      <c r="A128" s="7" t="s">
        <v>109</v>
      </c>
      <c r="B128" s="47" t="s">
        <v>338</v>
      </c>
      <c r="C128" s="4"/>
      <c r="D128" s="48">
        <f>_xlfn.IFNA(VLOOKUP(A128,'2.2'!A137:C429,3,),)</f>
        <v>0</v>
      </c>
      <c r="E128" s="49"/>
      <c r="F128" s="51"/>
      <c r="G128" s="51"/>
      <c r="H128" s="29">
        <v>0</v>
      </c>
      <c r="I128" s="53">
        <v>15</v>
      </c>
    </row>
    <row r="129" spans="1:1022 1034:2046 2058:3070 3082:4094 4106:5118 5130:6142 6154:7166 7178:8190 8202:9214 9226:10238 10250:11262 11274:12286 12298:13310 13322:14334 14346:15358 15370:16126" s="50" customFormat="1" ht="21.75" hidden="1" customHeight="1">
      <c r="A129" s="7" t="s">
        <v>283</v>
      </c>
      <c r="B129" s="47" t="s">
        <v>345</v>
      </c>
      <c r="C129" s="4"/>
      <c r="D129" s="48">
        <f>_xlfn.IFNA(VLOOKUP(A129,'2.2'!A138:C430,3,),)</f>
        <v>0</v>
      </c>
      <c r="E129" s="49"/>
      <c r="F129" s="51"/>
      <c r="G129" s="51"/>
      <c r="H129" s="29">
        <v>0</v>
      </c>
      <c r="I129" s="52">
        <v>20</v>
      </c>
    </row>
    <row r="130" spans="1:1022 1034:2046 2058:3070 3082:4094 4106:5118 5130:6142 6154:7166 7178:8190 8202:9214 9226:10238 10250:11262 11274:12286 12298:13310 13322:14334 14346:15358 15370:16126" s="50" customFormat="1" ht="20.25" customHeight="1">
      <c r="A130" s="7" t="s">
        <v>111</v>
      </c>
      <c r="B130" s="76" t="s">
        <v>338</v>
      </c>
      <c r="C130" s="4">
        <v>25</v>
      </c>
      <c r="D130" s="48">
        <v>9000</v>
      </c>
      <c r="E130" s="69">
        <f>+D130*C130</f>
        <v>225000</v>
      </c>
      <c r="F130" s="51"/>
      <c r="G130" s="51"/>
      <c r="H130" s="29">
        <v>0</v>
      </c>
      <c r="I130" s="53">
        <v>20</v>
      </c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Z130" s="66"/>
      <c r="BC130" s="66"/>
      <c r="BF130" s="66"/>
      <c r="BI130" s="66"/>
      <c r="BL130" s="66"/>
      <c r="BO130" s="66"/>
      <c r="BX130" s="66"/>
      <c r="CA130" s="66"/>
      <c r="CD130" s="66"/>
      <c r="CG130" s="66"/>
      <c r="CP130" s="66"/>
      <c r="CV130" s="66"/>
      <c r="CY130" s="66"/>
      <c r="DB130" s="66"/>
      <c r="DE130" s="66"/>
      <c r="DK130" s="66"/>
      <c r="DT130" s="66"/>
      <c r="DV130" s="66"/>
      <c r="DW130" s="66"/>
      <c r="DY130" s="66"/>
      <c r="EB130" s="66"/>
      <c r="EE130" s="66"/>
      <c r="EH130" s="66"/>
      <c r="EK130" s="66"/>
      <c r="EN130" s="66"/>
      <c r="EP130" s="66"/>
      <c r="ER130" s="66"/>
      <c r="EU130" s="66"/>
      <c r="EX130" s="66"/>
      <c r="FA130" s="66"/>
      <c r="FD130" s="66"/>
      <c r="FG130" s="66"/>
      <c r="FJ130" s="66"/>
      <c r="FM130" s="66"/>
      <c r="FO130" s="66"/>
      <c r="FR130" s="66"/>
      <c r="FX130" s="66"/>
      <c r="GD130" s="66"/>
      <c r="GG130" s="66"/>
      <c r="GI130" s="66"/>
      <c r="GK130" s="66"/>
      <c r="GL130" s="66"/>
      <c r="GM130" s="66"/>
      <c r="GN130" s="66"/>
      <c r="GO130" s="66"/>
      <c r="GP130" s="66"/>
      <c r="HH130" s="66"/>
      <c r="HI130" s="66"/>
      <c r="HL130" s="66"/>
      <c r="HO130" s="66"/>
      <c r="HQ130" s="66"/>
      <c r="HS130" s="66"/>
      <c r="HV130" s="66"/>
      <c r="HY130" s="66"/>
      <c r="IB130" s="66"/>
      <c r="IF130" s="66"/>
      <c r="II130" s="66"/>
      <c r="IL130" s="66"/>
      <c r="IT130" s="66"/>
      <c r="JF130" s="66"/>
      <c r="JG130" s="66"/>
      <c r="JH130" s="66"/>
      <c r="JI130" s="66"/>
      <c r="JJ130" s="66"/>
      <c r="JK130" s="66"/>
      <c r="JL130" s="66"/>
      <c r="JM130" s="66"/>
      <c r="JN130" s="66"/>
      <c r="JO130" s="66"/>
      <c r="JP130" s="66"/>
      <c r="JQ130" s="66"/>
      <c r="JR130" s="66"/>
      <c r="JS130" s="66"/>
      <c r="JT130" s="66"/>
      <c r="JU130" s="66"/>
      <c r="JV130" s="66"/>
      <c r="JW130" s="66"/>
      <c r="JX130" s="66"/>
      <c r="JY130" s="66"/>
      <c r="JZ130" s="66"/>
      <c r="KA130" s="66"/>
      <c r="KB130" s="66"/>
      <c r="KC130" s="66"/>
      <c r="KD130" s="66"/>
      <c r="KE130" s="66"/>
      <c r="KG130" s="66"/>
      <c r="KH130" s="66"/>
      <c r="KI130" s="66"/>
      <c r="KJ130" s="66"/>
      <c r="KK130" s="66"/>
      <c r="KL130" s="66"/>
      <c r="KM130" s="66"/>
      <c r="KN130" s="66"/>
      <c r="KO130" s="66"/>
      <c r="KP130" s="66"/>
      <c r="KQ130" s="66"/>
      <c r="KR130" s="66"/>
      <c r="KS130" s="66"/>
      <c r="KV130" s="66"/>
      <c r="KY130" s="66"/>
      <c r="LB130" s="66"/>
      <c r="LE130" s="66"/>
      <c r="LH130" s="66"/>
      <c r="LK130" s="66"/>
      <c r="LT130" s="66"/>
      <c r="LW130" s="66"/>
      <c r="LZ130" s="66"/>
      <c r="MC130" s="66"/>
      <c r="ML130" s="66"/>
      <c r="MR130" s="66"/>
      <c r="MU130" s="66"/>
      <c r="MX130" s="66"/>
      <c r="NA130" s="66"/>
      <c r="NG130" s="66"/>
      <c r="NP130" s="66"/>
      <c r="NR130" s="66"/>
      <c r="NS130" s="66"/>
      <c r="NU130" s="66"/>
      <c r="NX130" s="66"/>
      <c r="OA130" s="66"/>
      <c r="OD130" s="66"/>
      <c r="OG130" s="66"/>
      <c r="OJ130" s="66"/>
      <c r="OL130" s="66"/>
      <c r="ON130" s="66"/>
      <c r="OQ130" s="66"/>
      <c r="OT130" s="66"/>
      <c r="OW130" s="66"/>
      <c r="OZ130" s="66"/>
      <c r="PC130" s="66"/>
      <c r="PF130" s="66"/>
      <c r="PI130" s="66"/>
      <c r="PK130" s="66"/>
      <c r="PN130" s="66"/>
      <c r="PT130" s="66"/>
      <c r="PZ130" s="66"/>
      <c r="QC130" s="66"/>
      <c r="QE130" s="66"/>
      <c r="QG130" s="66"/>
      <c r="QH130" s="66"/>
      <c r="QI130" s="66"/>
      <c r="QJ130" s="66"/>
      <c r="QK130" s="66"/>
      <c r="QL130" s="66"/>
      <c r="RD130" s="66"/>
      <c r="RE130" s="66"/>
      <c r="RH130" s="66"/>
      <c r="RK130" s="66"/>
      <c r="RM130" s="66"/>
      <c r="RO130" s="66"/>
      <c r="RR130" s="66"/>
      <c r="RU130" s="66"/>
      <c r="RX130" s="66"/>
      <c r="SB130" s="66"/>
      <c r="SE130" s="66"/>
      <c r="SH130" s="66"/>
      <c r="SP130" s="66"/>
      <c r="TB130" s="66"/>
      <c r="TC130" s="66"/>
      <c r="TD130" s="66"/>
      <c r="TE130" s="66"/>
      <c r="TF130" s="66"/>
      <c r="TG130" s="66"/>
      <c r="TH130" s="66"/>
      <c r="TI130" s="66"/>
      <c r="TJ130" s="66"/>
      <c r="TK130" s="66"/>
      <c r="TL130" s="66"/>
      <c r="TM130" s="66"/>
      <c r="TN130" s="66"/>
      <c r="TO130" s="66"/>
      <c r="TP130" s="66"/>
      <c r="TQ130" s="66"/>
      <c r="TR130" s="66"/>
      <c r="TS130" s="66"/>
      <c r="TT130" s="66"/>
      <c r="TU130" s="66"/>
      <c r="TV130" s="66"/>
      <c r="TW130" s="66"/>
      <c r="TX130" s="66"/>
      <c r="TY130" s="66"/>
      <c r="TZ130" s="66"/>
      <c r="UA130" s="66"/>
      <c r="UC130" s="66"/>
      <c r="UD130" s="66"/>
      <c r="UE130" s="66"/>
      <c r="UF130" s="66"/>
      <c r="UG130" s="66"/>
      <c r="UH130" s="66"/>
      <c r="UI130" s="66"/>
      <c r="UJ130" s="66"/>
      <c r="UK130" s="66"/>
      <c r="UL130" s="66"/>
      <c r="UM130" s="66"/>
      <c r="UN130" s="66"/>
      <c r="UO130" s="66"/>
      <c r="UR130" s="66"/>
      <c r="UU130" s="66"/>
      <c r="UX130" s="66"/>
      <c r="VA130" s="66"/>
      <c r="VD130" s="66"/>
      <c r="VG130" s="66"/>
      <c r="VP130" s="66"/>
      <c r="VS130" s="66"/>
      <c r="VV130" s="66"/>
      <c r="VY130" s="66"/>
      <c r="WH130" s="66"/>
      <c r="WN130" s="66"/>
      <c r="WQ130" s="66"/>
      <c r="WT130" s="66"/>
      <c r="WW130" s="66"/>
      <c r="XC130" s="66"/>
      <c r="XL130" s="66"/>
      <c r="XN130" s="66"/>
      <c r="XO130" s="66"/>
      <c r="XQ130" s="66"/>
      <c r="XT130" s="66"/>
      <c r="XW130" s="66"/>
      <c r="XZ130" s="66"/>
      <c r="YC130" s="66"/>
      <c r="YF130" s="66"/>
      <c r="YH130" s="66"/>
      <c r="YJ130" s="66"/>
      <c r="YM130" s="66"/>
      <c r="YP130" s="66"/>
      <c r="YS130" s="66"/>
      <c r="YV130" s="66"/>
      <c r="YY130" s="66"/>
      <c r="ZB130" s="66"/>
      <c r="ZE130" s="66"/>
      <c r="ZG130" s="66"/>
      <c r="ZJ130" s="66"/>
      <c r="ZP130" s="66"/>
      <c r="ZV130" s="66"/>
      <c r="ZY130" s="66"/>
      <c r="AAA130" s="66"/>
      <c r="AAC130" s="66"/>
      <c r="AAD130" s="66"/>
      <c r="AAE130" s="66"/>
      <c r="AAF130" s="66"/>
      <c r="AAG130" s="66"/>
      <c r="AAH130" s="66"/>
      <c r="AAZ130" s="66"/>
      <c r="ABA130" s="66"/>
      <c r="ABD130" s="66"/>
      <c r="ABG130" s="66"/>
      <c r="ABI130" s="66"/>
      <c r="ABK130" s="66"/>
      <c r="ABN130" s="66"/>
      <c r="ABQ130" s="66"/>
      <c r="ABT130" s="66"/>
      <c r="ABX130" s="66"/>
      <c r="ACA130" s="66"/>
      <c r="ACD130" s="66"/>
      <c r="ACL130" s="66"/>
      <c r="ACX130" s="66"/>
      <c r="ACY130" s="66"/>
      <c r="ACZ130" s="66"/>
      <c r="ADA130" s="66"/>
      <c r="ADB130" s="66"/>
      <c r="ADC130" s="66"/>
      <c r="ADD130" s="66"/>
      <c r="ADE130" s="66"/>
      <c r="ADF130" s="66"/>
      <c r="ADG130" s="66"/>
      <c r="ADH130" s="66"/>
      <c r="ADI130" s="66"/>
      <c r="ADJ130" s="66"/>
      <c r="ADK130" s="66"/>
      <c r="ADL130" s="66"/>
      <c r="ADM130" s="66"/>
      <c r="ADN130" s="66"/>
      <c r="ADO130" s="66"/>
      <c r="ADP130" s="66"/>
      <c r="ADQ130" s="66"/>
      <c r="ADR130" s="66"/>
      <c r="ADS130" s="66"/>
      <c r="ADT130" s="66"/>
      <c r="ADU130" s="66"/>
      <c r="ADV130" s="66"/>
      <c r="ADW130" s="66"/>
      <c r="ADY130" s="66"/>
      <c r="ADZ130" s="66"/>
      <c r="AEA130" s="66"/>
      <c r="AEB130" s="66"/>
      <c r="AEC130" s="66"/>
      <c r="AED130" s="66"/>
      <c r="AEE130" s="66"/>
      <c r="AEF130" s="66"/>
      <c r="AEG130" s="66"/>
      <c r="AEH130" s="66"/>
      <c r="AEI130" s="66"/>
      <c r="AEJ130" s="66"/>
      <c r="AEK130" s="66"/>
      <c r="AEN130" s="66"/>
      <c r="AEQ130" s="66"/>
      <c r="AET130" s="66"/>
      <c r="AEW130" s="66"/>
      <c r="AEZ130" s="66"/>
      <c r="AFC130" s="66"/>
      <c r="AFL130" s="66"/>
      <c r="AFO130" s="66"/>
      <c r="AFR130" s="66"/>
      <c r="AFU130" s="66"/>
      <c r="AGD130" s="66"/>
      <c r="AGJ130" s="66"/>
      <c r="AGM130" s="66"/>
      <c r="AGP130" s="66"/>
      <c r="AGS130" s="66"/>
      <c r="AGY130" s="66"/>
      <c r="AHH130" s="66"/>
      <c r="AHJ130" s="66"/>
      <c r="AHK130" s="66"/>
      <c r="AHM130" s="66"/>
      <c r="AHP130" s="66"/>
      <c r="AHS130" s="66"/>
      <c r="AHV130" s="66"/>
      <c r="AHY130" s="66"/>
      <c r="AIB130" s="66"/>
      <c r="AID130" s="66"/>
      <c r="AIF130" s="66"/>
      <c r="AII130" s="66"/>
      <c r="AIL130" s="66"/>
      <c r="AIO130" s="66"/>
      <c r="AIR130" s="66"/>
      <c r="AIU130" s="66"/>
      <c r="AIX130" s="66"/>
      <c r="AJA130" s="66"/>
      <c r="AJC130" s="66"/>
      <c r="AJF130" s="66"/>
      <c r="AJL130" s="66"/>
      <c r="AJR130" s="66"/>
      <c r="AJU130" s="66"/>
      <c r="AJW130" s="66"/>
      <c r="AJY130" s="66"/>
      <c r="AJZ130" s="66"/>
      <c r="AKA130" s="66"/>
      <c r="AKB130" s="66"/>
      <c r="AKC130" s="66"/>
      <c r="AKD130" s="66"/>
      <c r="AKV130" s="66"/>
      <c r="AKW130" s="66"/>
      <c r="AKZ130" s="66"/>
      <c r="ALC130" s="66"/>
      <c r="ALE130" s="66"/>
      <c r="ALG130" s="66"/>
      <c r="ALJ130" s="66"/>
      <c r="ALM130" s="66"/>
      <c r="ALP130" s="66"/>
      <c r="ALT130" s="66"/>
      <c r="ALW130" s="66"/>
      <c r="ALZ130" s="66"/>
      <c r="AMH130" s="66"/>
      <c r="AMT130" s="66"/>
      <c r="AMU130" s="66"/>
      <c r="AMV130" s="66"/>
      <c r="AMW130" s="66"/>
      <c r="AMX130" s="66"/>
      <c r="AMY130" s="66"/>
      <c r="AMZ130" s="66"/>
      <c r="ANA130" s="66"/>
      <c r="ANB130" s="66"/>
      <c r="ANC130" s="66"/>
      <c r="AND130" s="66"/>
      <c r="ANE130" s="66"/>
      <c r="ANF130" s="66"/>
      <c r="ANG130" s="66"/>
      <c r="ANH130" s="66"/>
      <c r="ANI130" s="66"/>
      <c r="ANJ130" s="66"/>
      <c r="ANK130" s="66"/>
      <c r="ANL130" s="66"/>
      <c r="ANM130" s="66"/>
      <c r="ANN130" s="66"/>
      <c r="ANO130" s="66"/>
      <c r="ANP130" s="66"/>
      <c r="ANQ130" s="66"/>
      <c r="ANR130" s="66"/>
      <c r="ANS130" s="66"/>
      <c r="ANU130" s="66"/>
      <c r="ANV130" s="66"/>
      <c r="ANW130" s="66"/>
      <c r="ANX130" s="66"/>
      <c r="ANY130" s="66"/>
      <c r="ANZ130" s="66"/>
      <c r="AOA130" s="66"/>
      <c r="AOB130" s="66"/>
      <c r="AOC130" s="66"/>
      <c r="AOD130" s="66"/>
      <c r="AOE130" s="66"/>
      <c r="AOF130" s="66"/>
      <c r="AOG130" s="66"/>
      <c r="AOJ130" s="66"/>
      <c r="AOM130" s="66"/>
      <c r="AOP130" s="66"/>
      <c r="AOS130" s="66"/>
      <c r="AOV130" s="66"/>
      <c r="AOY130" s="66"/>
      <c r="APH130" s="66"/>
      <c r="APK130" s="66"/>
      <c r="APN130" s="66"/>
      <c r="APQ130" s="66"/>
      <c r="APZ130" s="66"/>
      <c r="AQF130" s="66"/>
      <c r="AQI130" s="66"/>
      <c r="AQL130" s="66"/>
      <c r="AQO130" s="66"/>
      <c r="AQU130" s="66"/>
      <c r="ARD130" s="66"/>
      <c r="ARF130" s="66"/>
      <c r="ARG130" s="66"/>
      <c r="ARI130" s="66"/>
      <c r="ARL130" s="66"/>
      <c r="ARO130" s="66"/>
      <c r="ARR130" s="66"/>
      <c r="ARU130" s="66"/>
      <c r="ARX130" s="66"/>
      <c r="ARZ130" s="66"/>
      <c r="ASB130" s="66"/>
      <c r="ASE130" s="66"/>
      <c r="ASH130" s="66"/>
      <c r="ASK130" s="66"/>
      <c r="ASN130" s="66"/>
      <c r="ASQ130" s="66"/>
      <c r="AST130" s="66"/>
      <c r="ASW130" s="66"/>
      <c r="ASY130" s="66"/>
      <c r="ATB130" s="66"/>
      <c r="ATH130" s="66"/>
      <c r="ATN130" s="66"/>
      <c r="ATQ130" s="66"/>
      <c r="ATS130" s="66"/>
      <c r="ATU130" s="66"/>
      <c r="ATV130" s="66"/>
      <c r="ATW130" s="66"/>
      <c r="ATX130" s="66"/>
      <c r="ATY130" s="66"/>
      <c r="ATZ130" s="66"/>
      <c r="AUR130" s="66"/>
      <c r="AUS130" s="66"/>
      <c r="AUV130" s="66"/>
      <c r="AUY130" s="66"/>
      <c r="AVA130" s="66"/>
      <c r="AVC130" s="66"/>
      <c r="AVF130" s="66"/>
      <c r="AVI130" s="66"/>
      <c r="AVL130" s="66"/>
      <c r="AVP130" s="66"/>
      <c r="AVS130" s="66"/>
      <c r="AVV130" s="66"/>
      <c r="AWD130" s="66"/>
      <c r="AWP130" s="66"/>
      <c r="AWQ130" s="66"/>
      <c r="AWR130" s="66"/>
      <c r="AWS130" s="66"/>
      <c r="AWT130" s="66"/>
      <c r="AWU130" s="66"/>
      <c r="AWV130" s="66"/>
      <c r="AWW130" s="66"/>
      <c r="AWX130" s="66"/>
      <c r="AWY130" s="66"/>
      <c r="AWZ130" s="66"/>
      <c r="AXA130" s="66"/>
      <c r="AXB130" s="66"/>
      <c r="AXC130" s="66"/>
      <c r="AXD130" s="66"/>
      <c r="AXE130" s="66"/>
      <c r="AXF130" s="66"/>
      <c r="AXG130" s="66"/>
      <c r="AXH130" s="66"/>
      <c r="AXI130" s="66"/>
      <c r="AXJ130" s="66"/>
      <c r="AXK130" s="66"/>
      <c r="AXL130" s="66"/>
      <c r="AXM130" s="66"/>
      <c r="AXN130" s="66"/>
      <c r="AXO130" s="66"/>
      <c r="AXQ130" s="66"/>
      <c r="AXR130" s="66"/>
      <c r="AXS130" s="66"/>
      <c r="AXT130" s="66"/>
      <c r="AXU130" s="66"/>
      <c r="AXV130" s="66"/>
      <c r="AXW130" s="66"/>
      <c r="AXX130" s="66"/>
      <c r="AXY130" s="66"/>
      <c r="AXZ130" s="66"/>
      <c r="AYA130" s="66"/>
      <c r="AYB130" s="66"/>
      <c r="AYC130" s="66"/>
      <c r="AYF130" s="66"/>
      <c r="AYI130" s="66"/>
      <c r="AYL130" s="66"/>
      <c r="AYO130" s="66"/>
      <c r="AYR130" s="66"/>
      <c r="AYU130" s="66"/>
      <c r="AZD130" s="66"/>
      <c r="AZG130" s="66"/>
      <c r="AZJ130" s="66"/>
      <c r="AZM130" s="66"/>
      <c r="AZV130" s="66"/>
      <c r="BAB130" s="66"/>
      <c r="BAE130" s="66"/>
      <c r="BAH130" s="66"/>
      <c r="BAK130" s="66"/>
      <c r="BAQ130" s="66"/>
      <c r="BAZ130" s="66"/>
      <c r="BBB130" s="66"/>
      <c r="BBC130" s="66"/>
      <c r="BBE130" s="66"/>
      <c r="BBH130" s="66"/>
      <c r="BBK130" s="66"/>
      <c r="BBN130" s="66"/>
      <c r="BBQ130" s="66"/>
      <c r="BBT130" s="66"/>
      <c r="BBV130" s="66"/>
      <c r="BBX130" s="66"/>
      <c r="BCA130" s="66"/>
      <c r="BCD130" s="66"/>
      <c r="BCG130" s="66"/>
      <c r="BCJ130" s="66"/>
      <c r="BCM130" s="66"/>
      <c r="BCP130" s="66"/>
      <c r="BCS130" s="66"/>
      <c r="BCU130" s="66"/>
      <c r="BCX130" s="66"/>
      <c r="BDD130" s="66"/>
      <c r="BDJ130" s="66"/>
      <c r="BDM130" s="66"/>
      <c r="BDO130" s="66"/>
      <c r="BDQ130" s="66"/>
      <c r="BDR130" s="66"/>
      <c r="BDS130" s="66"/>
      <c r="BDT130" s="66"/>
      <c r="BDU130" s="66"/>
      <c r="BDV130" s="66"/>
      <c r="BEN130" s="66"/>
      <c r="BEO130" s="66"/>
      <c r="BER130" s="66"/>
      <c r="BEU130" s="66"/>
      <c r="BEW130" s="66"/>
      <c r="BEY130" s="66"/>
      <c r="BFB130" s="66"/>
      <c r="BFE130" s="66"/>
      <c r="BFH130" s="66"/>
      <c r="BFL130" s="66"/>
      <c r="BFO130" s="66"/>
      <c r="BFR130" s="66"/>
      <c r="BFZ130" s="66"/>
      <c r="BGL130" s="66"/>
      <c r="BGM130" s="66"/>
      <c r="BGN130" s="66"/>
      <c r="BGO130" s="66"/>
      <c r="BGP130" s="66"/>
      <c r="BGQ130" s="66"/>
      <c r="BGR130" s="66"/>
      <c r="BGS130" s="66"/>
      <c r="BGT130" s="66"/>
      <c r="BGU130" s="66"/>
      <c r="BGV130" s="66"/>
      <c r="BGW130" s="66"/>
      <c r="BGX130" s="66"/>
      <c r="BGY130" s="66"/>
      <c r="BGZ130" s="66"/>
      <c r="BHA130" s="66"/>
      <c r="BHB130" s="66"/>
      <c r="BHC130" s="66"/>
      <c r="BHD130" s="66"/>
      <c r="BHE130" s="66"/>
      <c r="BHF130" s="66"/>
      <c r="BHG130" s="66"/>
      <c r="BHH130" s="66"/>
      <c r="BHI130" s="66"/>
      <c r="BHJ130" s="66"/>
      <c r="BHK130" s="66"/>
      <c r="BHM130" s="66"/>
      <c r="BHN130" s="66"/>
      <c r="BHO130" s="66"/>
      <c r="BHP130" s="66"/>
      <c r="BHQ130" s="66"/>
      <c r="BHR130" s="66"/>
      <c r="BHS130" s="66"/>
      <c r="BHT130" s="66"/>
      <c r="BHU130" s="66"/>
      <c r="BHV130" s="66"/>
      <c r="BHW130" s="66"/>
      <c r="BHX130" s="66"/>
      <c r="BHY130" s="66"/>
      <c r="BIB130" s="66"/>
      <c r="BIE130" s="66"/>
      <c r="BIH130" s="66"/>
      <c r="BIK130" s="66"/>
      <c r="BIN130" s="66"/>
      <c r="BIQ130" s="66"/>
      <c r="BIZ130" s="66"/>
      <c r="BJC130" s="66"/>
      <c r="BJF130" s="66"/>
      <c r="BJI130" s="66"/>
      <c r="BJR130" s="66"/>
      <c r="BJX130" s="66"/>
      <c r="BKA130" s="66"/>
      <c r="BKD130" s="66"/>
      <c r="BKG130" s="66"/>
      <c r="BKM130" s="66"/>
      <c r="BKV130" s="66"/>
      <c r="BKX130" s="66"/>
      <c r="BKY130" s="66"/>
      <c r="BLA130" s="66"/>
      <c r="BLD130" s="66"/>
      <c r="BLG130" s="66"/>
      <c r="BLJ130" s="66"/>
      <c r="BLM130" s="66"/>
      <c r="BLP130" s="66"/>
      <c r="BLR130" s="66"/>
      <c r="BLT130" s="66"/>
      <c r="BLW130" s="66"/>
      <c r="BLZ130" s="66"/>
      <c r="BMC130" s="66"/>
      <c r="BMF130" s="66"/>
      <c r="BMI130" s="66"/>
      <c r="BML130" s="66"/>
      <c r="BMO130" s="66"/>
      <c r="BMQ130" s="66"/>
      <c r="BMT130" s="66"/>
      <c r="BMZ130" s="66"/>
      <c r="BNF130" s="66"/>
      <c r="BNI130" s="66"/>
      <c r="BNK130" s="66"/>
      <c r="BNM130" s="66"/>
      <c r="BNN130" s="66"/>
      <c r="BNO130" s="66"/>
      <c r="BNP130" s="66"/>
      <c r="BNQ130" s="66"/>
      <c r="BNR130" s="66"/>
      <c r="BOJ130" s="66"/>
      <c r="BOK130" s="66"/>
      <c r="BON130" s="66"/>
      <c r="BOQ130" s="66"/>
      <c r="BOS130" s="66"/>
      <c r="BOU130" s="66"/>
      <c r="BOX130" s="66"/>
      <c r="BPA130" s="66"/>
      <c r="BPD130" s="66"/>
      <c r="BPH130" s="66"/>
      <c r="BPK130" s="66"/>
      <c r="BPN130" s="66"/>
      <c r="BPV130" s="66"/>
      <c r="BQH130" s="66"/>
      <c r="BQI130" s="66"/>
      <c r="BQJ130" s="66"/>
      <c r="BQK130" s="66"/>
      <c r="BQL130" s="66"/>
      <c r="BQM130" s="66"/>
      <c r="BQN130" s="66"/>
      <c r="BQO130" s="66"/>
      <c r="BQP130" s="66"/>
      <c r="BQQ130" s="66"/>
      <c r="BQR130" s="66"/>
      <c r="BQS130" s="66"/>
      <c r="BQT130" s="66"/>
      <c r="BQU130" s="66"/>
      <c r="BQV130" s="66"/>
      <c r="BQW130" s="66"/>
      <c r="BQX130" s="66"/>
      <c r="BQY130" s="66"/>
      <c r="BQZ130" s="66"/>
      <c r="BRA130" s="66"/>
      <c r="BRB130" s="66"/>
      <c r="BRC130" s="66"/>
      <c r="BRD130" s="66"/>
      <c r="BRE130" s="66"/>
      <c r="BRF130" s="66"/>
      <c r="BRG130" s="66"/>
      <c r="BRI130" s="66"/>
      <c r="BRJ130" s="66"/>
      <c r="BRK130" s="66"/>
      <c r="BRL130" s="66"/>
      <c r="BRM130" s="66"/>
      <c r="BRN130" s="66"/>
      <c r="BRO130" s="66"/>
      <c r="BRP130" s="66"/>
      <c r="BRQ130" s="66"/>
      <c r="BRR130" s="66"/>
      <c r="BRS130" s="66"/>
      <c r="BRT130" s="66"/>
      <c r="BRU130" s="66"/>
      <c r="BRX130" s="66"/>
      <c r="BSA130" s="66"/>
      <c r="BSD130" s="66"/>
      <c r="BSG130" s="66"/>
      <c r="BSJ130" s="66"/>
      <c r="BSM130" s="66"/>
      <c r="BSV130" s="66"/>
      <c r="BSY130" s="66"/>
      <c r="BTB130" s="66"/>
      <c r="BTE130" s="66"/>
      <c r="BTN130" s="66"/>
      <c r="BTT130" s="66"/>
      <c r="BTW130" s="66"/>
      <c r="BTZ130" s="66"/>
      <c r="BUC130" s="66"/>
      <c r="BUI130" s="66"/>
      <c r="BUR130" s="66"/>
      <c r="BUT130" s="66"/>
      <c r="BUU130" s="66"/>
      <c r="BUW130" s="66"/>
      <c r="BUZ130" s="66"/>
      <c r="BVC130" s="66"/>
      <c r="BVF130" s="66"/>
      <c r="BVI130" s="66"/>
      <c r="BVL130" s="66"/>
      <c r="BVN130" s="66"/>
      <c r="BVP130" s="66"/>
      <c r="BVS130" s="66"/>
      <c r="BVV130" s="66"/>
      <c r="BVY130" s="66"/>
      <c r="BWB130" s="66"/>
      <c r="BWE130" s="66"/>
      <c r="BWH130" s="66"/>
      <c r="BWK130" s="66"/>
      <c r="BWM130" s="66"/>
      <c r="BWP130" s="66"/>
      <c r="BWV130" s="66"/>
      <c r="BXB130" s="66"/>
      <c r="BXE130" s="66"/>
      <c r="BXG130" s="66"/>
      <c r="BXI130" s="66"/>
      <c r="BXJ130" s="66"/>
      <c r="BXK130" s="66"/>
      <c r="BXL130" s="66"/>
      <c r="BXM130" s="66"/>
      <c r="BXN130" s="66"/>
      <c r="BYF130" s="66"/>
      <c r="BYG130" s="66"/>
      <c r="BYJ130" s="66"/>
      <c r="BYM130" s="66"/>
      <c r="BYO130" s="66"/>
      <c r="BYQ130" s="66"/>
      <c r="BYT130" s="66"/>
      <c r="BYW130" s="66"/>
      <c r="BYZ130" s="66"/>
      <c r="BZD130" s="66"/>
      <c r="BZG130" s="66"/>
      <c r="BZJ130" s="66"/>
      <c r="BZR130" s="66"/>
      <c r="CAD130" s="66"/>
      <c r="CAE130" s="66"/>
      <c r="CAF130" s="66"/>
      <c r="CAG130" s="66"/>
      <c r="CAH130" s="66"/>
      <c r="CAI130" s="66"/>
      <c r="CAJ130" s="66"/>
      <c r="CAK130" s="66"/>
      <c r="CAL130" s="66"/>
      <c r="CAM130" s="66"/>
      <c r="CAN130" s="66"/>
      <c r="CAO130" s="66"/>
      <c r="CAP130" s="66"/>
      <c r="CAQ130" s="66"/>
      <c r="CAR130" s="66"/>
      <c r="CAS130" s="66"/>
      <c r="CAT130" s="66"/>
      <c r="CAU130" s="66"/>
      <c r="CAV130" s="66"/>
      <c r="CAW130" s="66"/>
      <c r="CAX130" s="66"/>
      <c r="CAY130" s="66"/>
      <c r="CAZ130" s="66"/>
      <c r="CBA130" s="66"/>
      <c r="CBB130" s="66"/>
      <c r="CBC130" s="66"/>
      <c r="CBE130" s="66"/>
      <c r="CBF130" s="66"/>
      <c r="CBG130" s="66"/>
      <c r="CBH130" s="66"/>
      <c r="CBI130" s="66"/>
      <c r="CBJ130" s="66"/>
      <c r="CBK130" s="66"/>
      <c r="CBL130" s="66"/>
      <c r="CBM130" s="66"/>
      <c r="CBN130" s="66"/>
      <c r="CBO130" s="66"/>
      <c r="CBP130" s="66"/>
      <c r="CBQ130" s="66"/>
      <c r="CBT130" s="66"/>
      <c r="CBW130" s="66"/>
      <c r="CBZ130" s="66"/>
      <c r="CCC130" s="66"/>
      <c r="CCF130" s="66"/>
      <c r="CCI130" s="66"/>
      <c r="CCR130" s="66"/>
      <c r="CCU130" s="66"/>
      <c r="CCX130" s="66"/>
      <c r="CDA130" s="66"/>
      <c r="CDJ130" s="66"/>
      <c r="CDP130" s="66"/>
      <c r="CDS130" s="66"/>
      <c r="CDV130" s="66"/>
      <c r="CDY130" s="66"/>
      <c r="CEE130" s="66"/>
      <c r="CEN130" s="66"/>
      <c r="CEP130" s="66"/>
      <c r="CEQ130" s="66"/>
      <c r="CES130" s="66"/>
      <c r="CEV130" s="66"/>
      <c r="CEY130" s="66"/>
      <c r="CFB130" s="66"/>
      <c r="CFE130" s="66"/>
      <c r="CFH130" s="66"/>
      <c r="CFJ130" s="66"/>
      <c r="CFL130" s="66"/>
      <c r="CFO130" s="66"/>
      <c r="CFR130" s="66"/>
      <c r="CFU130" s="66"/>
      <c r="CFX130" s="66"/>
      <c r="CGA130" s="66"/>
      <c r="CGD130" s="66"/>
      <c r="CGG130" s="66"/>
      <c r="CGI130" s="66"/>
      <c r="CGL130" s="66"/>
      <c r="CGR130" s="66"/>
      <c r="CGX130" s="66"/>
      <c r="CHA130" s="66"/>
      <c r="CHC130" s="66"/>
      <c r="CHE130" s="66"/>
      <c r="CHF130" s="66"/>
      <c r="CHG130" s="66"/>
      <c r="CHH130" s="66"/>
      <c r="CHI130" s="66"/>
      <c r="CHJ130" s="66"/>
      <c r="CIB130" s="66"/>
      <c r="CIC130" s="66"/>
      <c r="CIF130" s="66"/>
      <c r="CII130" s="66"/>
      <c r="CIK130" s="66"/>
      <c r="CIM130" s="66"/>
      <c r="CIP130" s="66"/>
      <c r="CIS130" s="66"/>
      <c r="CIV130" s="66"/>
      <c r="CIZ130" s="66"/>
      <c r="CJC130" s="66"/>
      <c r="CJF130" s="66"/>
      <c r="CJN130" s="66"/>
      <c r="CJZ130" s="66"/>
      <c r="CKA130" s="66"/>
      <c r="CKB130" s="66"/>
      <c r="CKC130" s="66"/>
      <c r="CKD130" s="66"/>
      <c r="CKE130" s="66"/>
      <c r="CKF130" s="66"/>
      <c r="CKG130" s="66"/>
      <c r="CKH130" s="66"/>
      <c r="CKI130" s="66"/>
      <c r="CKJ130" s="66"/>
      <c r="CKK130" s="66"/>
      <c r="CKL130" s="66"/>
      <c r="CKM130" s="66"/>
      <c r="CKN130" s="66"/>
      <c r="CKO130" s="66"/>
      <c r="CKP130" s="66"/>
      <c r="CKQ130" s="66"/>
      <c r="CKR130" s="66"/>
      <c r="CKS130" s="66"/>
      <c r="CKT130" s="66"/>
      <c r="CKU130" s="66"/>
      <c r="CKV130" s="66"/>
      <c r="CKW130" s="66"/>
      <c r="CKX130" s="66"/>
      <c r="CKY130" s="66"/>
      <c r="CLA130" s="66"/>
      <c r="CLB130" s="66"/>
      <c r="CLC130" s="66"/>
      <c r="CLD130" s="66"/>
      <c r="CLE130" s="66"/>
      <c r="CLF130" s="66"/>
      <c r="CLG130" s="66"/>
      <c r="CLH130" s="66"/>
      <c r="CLI130" s="66"/>
      <c r="CLJ130" s="66"/>
      <c r="CLK130" s="66"/>
      <c r="CLL130" s="66"/>
      <c r="CLM130" s="66"/>
      <c r="CLP130" s="66"/>
      <c r="CLS130" s="66"/>
      <c r="CLV130" s="66"/>
      <c r="CLY130" s="66"/>
      <c r="CMB130" s="66"/>
      <c r="CME130" s="66"/>
      <c r="CMN130" s="66"/>
      <c r="CMQ130" s="66"/>
      <c r="CMT130" s="66"/>
      <c r="CMW130" s="66"/>
      <c r="CNF130" s="66"/>
      <c r="CNL130" s="66"/>
      <c r="CNO130" s="66"/>
      <c r="CNR130" s="66"/>
      <c r="CNU130" s="66"/>
      <c r="COA130" s="66"/>
      <c r="COJ130" s="66"/>
      <c r="COL130" s="66"/>
      <c r="COM130" s="66"/>
      <c r="COO130" s="66"/>
      <c r="COR130" s="66"/>
      <c r="COU130" s="66"/>
      <c r="COX130" s="66"/>
      <c r="CPA130" s="66"/>
      <c r="CPD130" s="66"/>
      <c r="CPF130" s="66"/>
      <c r="CPH130" s="66"/>
      <c r="CPK130" s="66"/>
      <c r="CPN130" s="66"/>
      <c r="CPQ130" s="66"/>
      <c r="CPT130" s="66"/>
      <c r="CPW130" s="66"/>
      <c r="CPZ130" s="66"/>
      <c r="CQC130" s="66"/>
      <c r="CQE130" s="66"/>
      <c r="CQH130" s="66"/>
      <c r="CQN130" s="66"/>
      <c r="CQT130" s="66"/>
      <c r="CQW130" s="66"/>
      <c r="CQY130" s="66"/>
      <c r="CRA130" s="66"/>
      <c r="CRB130" s="66"/>
      <c r="CRC130" s="66"/>
      <c r="CRD130" s="66"/>
      <c r="CRE130" s="66"/>
      <c r="CRF130" s="66"/>
      <c r="CRX130" s="66"/>
      <c r="CRY130" s="66"/>
      <c r="CSB130" s="66"/>
      <c r="CSE130" s="66"/>
      <c r="CSG130" s="66"/>
      <c r="CSI130" s="66"/>
      <c r="CSL130" s="66"/>
      <c r="CSO130" s="66"/>
      <c r="CSR130" s="66"/>
      <c r="CSV130" s="66"/>
      <c r="CSY130" s="66"/>
      <c r="CTB130" s="66"/>
      <c r="CTJ130" s="66"/>
      <c r="CTV130" s="66"/>
      <c r="CTW130" s="66"/>
      <c r="CTX130" s="66"/>
      <c r="CTY130" s="66"/>
      <c r="CTZ130" s="66"/>
      <c r="CUA130" s="66"/>
      <c r="CUB130" s="66"/>
      <c r="CUC130" s="66"/>
      <c r="CUD130" s="66"/>
      <c r="CUE130" s="66"/>
      <c r="CUF130" s="66"/>
      <c r="CUG130" s="66"/>
      <c r="CUH130" s="66"/>
      <c r="CUI130" s="66"/>
      <c r="CUJ130" s="66"/>
      <c r="CUK130" s="66"/>
      <c r="CUL130" s="66"/>
      <c r="CUM130" s="66"/>
      <c r="CUN130" s="66"/>
      <c r="CUO130" s="66"/>
      <c r="CUP130" s="66"/>
      <c r="CUQ130" s="66"/>
      <c r="CUR130" s="66"/>
      <c r="CUS130" s="66"/>
      <c r="CUT130" s="66"/>
      <c r="CUU130" s="66"/>
      <c r="CUW130" s="66"/>
      <c r="CUX130" s="66"/>
      <c r="CUY130" s="66"/>
      <c r="CUZ130" s="66"/>
      <c r="CVA130" s="66"/>
      <c r="CVB130" s="66"/>
      <c r="CVC130" s="66"/>
      <c r="CVD130" s="66"/>
      <c r="CVE130" s="66"/>
      <c r="CVF130" s="66"/>
      <c r="CVG130" s="66"/>
      <c r="CVH130" s="66"/>
      <c r="CVI130" s="66"/>
      <c r="CVL130" s="66"/>
      <c r="CVO130" s="66"/>
      <c r="CVR130" s="66"/>
      <c r="CVU130" s="66"/>
      <c r="CVX130" s="66"/>
      <c r="CWA130" s="66"/>
      <c r="CWJ130" s="66"/>
      <c r="CWM130" s="66"/>
      <c r="CWP130" s="66"/>
      <c r="CWS130" s="66"/>
      <c r="CXB130" s="66"/>
      <c r="CXH130" s="66"/>
      <c r="CXK130" s="66"/>
      <c r="CXN130" s="66"/>
      <c r="CXQ130" s="66"/>
      <c r="CXW130" s="66"/>
      <c r="CYF130" s="66"/>
      <c r="CYH130" s="66"/>
      <c r="CYI130" s="66"/>
      <c r="CYK130" s="66"/>
      <c r="CYN130" s="66"/>
      <c r="CYQ130" s="66"/>
      <c r="CYT130" s="66"/>
      <c r="CYW130" s="66"/>
      <c r="CYZ130" s="66"/>
      <c r="CZB130" s="66"/>
      <c r="CZD130" s="66"/>
      <c r="CZG130" s="66"/>
      <c r="CZJ130" s="66"/>
      <c r="CZM130" s="66"/>
      <c r="CZP130" s="66"/>
      <c r="CZS130" s="66"/>
      <c r="CZV130" s="66"/>
      <c r="CZY130" s="66"/>
      <c r="DAA130" s="66"/>
      <c r="DAD130" s="66"/>
      <c r="DAJ130" s="66"/>
      <c r="DAP130" s="66"/>
      <c r="DAS130" s="66"/>
      <c r="DAU130" s="66"/>
      <c r="DAW130" s="66"/>
      <c r="DAX130" s="66"/>
      <c r="DAY130" s="66"/>
      <c r="DAZ130" s="66"/>
      <c r="DBA130" s="66"/>
      <c r="DBB130" s="66"/>
      <c r="DBT130" s="66"/>
      <c r="DBU130" s="66"/>
      <c r="DBX130" s="66"/>
      <c r="DCA130" s="66"/>
      <c r="DCC130" s="66"/>
      <c r="DCE130" s="66"/>
      <c r="DCH130" s="66"/>
      <c r="DCK130" s="66"/>
      <c r="DCN130" s="66"/>
      <c r="DCR130" s="66"/>
      <c r="DCU130" s="66"/>
      <c r="DCX130" s="66"/>
      <c r="DDF130" s="66"/>
      <c r="DDR130" s="66"/>
      <c r="DDS130" s="66"/>
      <c r="DDT130" s="66"/>
      <c r="DDU130" s="66"/>
      <c r="DDV130" s="66"/>
      <c r="DDW130" s="66"/>
      <c r="DDX130" s="66"/>
      <c r="DDY130" s="66"/>
      <c r="DDZ130" s="66"/>
      <c r="DEA130" s="66"/>
      <c r="DEB130" s="66"/>
      <c r="DEC130" s="66"/>
      <c r="DED130" s="66"/>
      <c r="DEE130" s="66"/>
      <c r="DEF130" s="66"/>
      <c r="DEG130" s="66"/>
      <c r="DEH130" s="66"/>
      <c r="DEI130" s="66"/>
      <c r="DEJ130" s="66"/>
      <c r="DEK130" s="66"/>
      <c r="DEL130" s="66"/>
      <c r="DEM130" s="66"/>
      <c r="DEN130" s="66"/>
      <c r="DEO130" s="66"/>
      <c r="DEP130" s="66"/>
      <c r="DEQ130" s="66"/>
      <c r="DES130" s="66"/>
      <c r="DET130" s="66"/>
      <c r="DEU130" s="66"/>
      <c r="DEV130" s="66"/>
      <c r="DEW130" s="66"/>
      <c r="DEX130" s="66"/>
      <c r="DEY130" s="66"/>
      <c r="DEZ130" s="66"/>
      <c r="DFA130" s="66"/>
      <c r="DFB130" s="66"/>
      <c r="DFC130" s="66"/>
      <c r="DFD130" s="66"/>
      <c r="DFE130" s="66"/>
      <c r="DFH130" s="66"/>
      <c r="DFK130" s="66"/>
      <c r="DFN130" s="66"/>
      <c r="DFQ130" s="66"/>
      <c r="DFT130" s="66"/>
      <c r="DFW130" s="66"/>
      <c r="DGF130" s="66"/>
      <c r="DGI130" s="66"/>
      <c r="DGL130" s="66"/>
      <c r="DGO130" s="66"/>
      <c r="DGX130" s="66"/>
      <c r="DHD130" s="66"/>
      <c r="DHG130" s="66"/>
      <c r="DHJ130" s="66"/>
      <c r="DHM130" s="66"/>
      <c r="DHS130" s="66"/>
      <c r="DIB130" s="66"/>
      <c r="DID130" s="66"/>
      <c r="DIE130" s="66"/>
      <c r="DIG130" s="66"/>
      <c r="DIJ130" s="66"/>
      <c r="DIM130" s="66"/>
      <c r="DIP130" s="66"/>
      <c r="DIS130" s="66"/>
      <c r="DIV130" s="66"/>
      <c r="DIX130" s="66"/>
      <c r="DIZ130" s="66"/>
      <c r="DJC130" s="66"/>
      <c r="DJF130" s="66"/>
      <c r="DJI130" s="66"/>
      <c r="DJL130" s="66"/>
      <c r="DJO130" s="66"/>
      <c r="DJR130" s="66"/>
      <c r="DJU130" s="66"/>
      <c r="DJW130" s="66"/>
      <c r="DJZ130" s="66"/>
      <c r="DKF130" s="66"/>
      <c r="DKL130" s="66"/>
      <c r="DKO130" s="66"/>
      <c r="DKQ130" s="66"/>
      <c r="DKS130" s="66"/>
      <c r="DKT130" s="66"/>
      <c r="DKU130" s="66"/>
      <c r="DKV130" s="66"/>
      <c r="DKW130" s="66"/>
      <c r="DKX130" s="66"/>
      <c r="DLP130" s="66"/>
      <c r="DLQ130" s="66"/>
      <c r="DLT130" s="66"/>
      <c r="DLW130" s="66"/>
      <c r="DLY130" s="66"/>
      <c r="DMA130" s="66"/>
      <c r="DMD130" s="66"/>
      <c r="DMG130" s="66"/>
      <c r="DMJ130" s="66"/>
      <c r="DMN130" s="66"/>
      <c r="DMQ130" s="66"/>
      <c r="DMT130" s="66"/>
      <c r="DNB130" s="66"/>
      <c r="DNN130" s="66"/>
      <c r="DNO130" s="66"/>
      <c r="DNP130" s="66"/>
      <c r="DNQ130" s="66"/>
      <c r="DNR130" s="66"/>
      <c r="DNS130" s="66"/>
      <c r="DNT130" s="66"/>
      <c r="DNU130" s="66"/>
      <c r="DNV130" s="66"/>
      <c r="DNW130" s="66"/>
      <c r="DNX130" s="66"/>
      <c r="DNY130" s="66"/>
      <c r="DNZ130" s="66"/>
      <c r="DOA130" s="66"/>
      <c r="DOB130" s="66"/>
      <c r="DOC130" s="66"/>
      <c r="DOD130" s="66"/>
      <c r="DOE130" s="66"/>
      <c r="DOF130" s="66"/>
      <c r="DOG130" s="66"/>
      <c r="DOH130" s="66"/>
      <c r="DOI130" s="66"/>
      <c r="DOJ130" s="66"/>
      <c r="DOK130" s="66"/>
      <c r="DOL130" s="66"/>
      <c r="DOM130" s="66"/>
      <c r="DOO130" s="66"/>
      <c r="DOP130" s="66"/>
      <c r="DOQ130" s="66"/>
      <c r="DOR130" s="66"/>
      <c r="DOS130" s="66"/>
      <c r="DOT130" s="66"/>
      <c r="DOU130" s="66"/>
      <c r="DOV130" s="66"/>
      <c r="DOW130" s="66"/>
      <c r="DOX130" s="66"/>
      <c r="DOY130" s="66"/>
      <c r="DOZ130" s="66"/>
      <c r="DPA130" s="66"/>
      <c r="DPD130" s="66"/>
      <c r="DPG130" s="66"/>
      <c r="DPJ130" s="66"/>
      <c r="DPM130" s="66"/>
      <c r="DPP130" s="66"/>
      <c r="DPS130" s="66"/>
      <c r="DQB130" s="66"/>
      <c r="DQE130" s="66"/>
      <c r="DQH130" s="66"/>
      <c r="DQK130" s="66"/>
      <c r="DQT130" s="66"/>
      <c r="DQZ130" s="66"/>
      <c r="DRC130" s="66"/>
      <c r="DRF130" s="66"/>
      <c r="DRI130" s="66"/>
      <c r="DRO130" s="66"/>
      <c r="DRX130" s="66"/>
      <c r="DRZ130" s="66"/>
      <c r="DSA130" s="66"/>
      <c r="DSC130" s="66"/>
      <c r="DSF130" s="66"/>
      <c r="DSI130" s="66"/>
      <c r="DSL130" s="66"/>
      <c r="DSO130" s="66"/>
      <c r="DSR130" s="66"/>
      <c r="DST130" s="66"/>
      <c r="DSV130" s="66"/>
      <c r="DSY130" s="66"/>
      <c r="DTB130" s="66"/>
      <c r="DTE130" s="66"/>
      <c r="DTH130" s="66"/>
      <c r="DTK130" s="66"/>
      <c r="DTN130" s="66"/>
      <c r="DTQ130" s="66"/>
      <c r="DTS130" s="66"/>
      <c r="DTV130" s="66"/>
      <c r="DUB130" s="66"/>
      <c r="DUH130" s="66"/>
      <c r="DUK130" s="66"/>
      <c r="DUM130" s="66"/>
      <c r="DUO130" s="66"/>
      <c r="DUP130" s="66"/>
      <c r="DUQ130" s="66"/>
      <c r="DUR130" s="66"/>
      <c r="DUS130" s="66"/>
      <c r="DUT130" s="66"/>
      <c r="DVL130" s="66"/>
      <c r="DVM130" s="66"/>
      <c r="DVP130" s="66"/>
      <c r="DVS130" s="66"/>
      <c r="DVU130" s="66"/>
      <c r="DVW130" s="66"/>
      <c r="DVZ130" s="66"/>
      <c r="DWC130" s="66"/>
      <c r="DWF130" s="66"/>
      <c r="DWJ130" s="66"/>
      <c r="DWM130" s="66"/>
      <c r="DWP130" s="66"/>
      <c r="DWX130" s="66"/>
      <c r="DXJ130" s="66"/>
      <c r="DXK130" s="66"/>
      <c r="DXL130" s="66"/>
      <c r="DXM130" s="66"/>
      <c r="DXN130" s="66"/>
      <c r="DXO130" s="66"/>
      <c r="DXP130" s="66"/>
      <c r="DXQ130" s="66"/>
      <c r="DXR130" s="66"/>
      <c r="DXS130" s="66"/>
      <c r="DXT130" s="66"/>
      <c r="DXU130" s="66"/>
      <c r="DXV130" s="66"/>
      <c r="DXW130" s="66"/>
      <c r="DXX130" s="66"/>
      <c r="DXY130" s="66"/>
      <c r="DXZ130" s="66"/>
      <c r="DYA130" s="66"/>
      <c r="DYB130" s="66"/>
      <c r="DYC130" s="66"/>
      <c r="DYD130" s="66"/>
      <c r="DYE130" s="66"/>
      <c r="DYF130" s="66"/>
      <c r="DYG130" s="66"/>
      <c r="DYH130" s="66"/>
      <c r="DYI130" s="66"/>
      <c r="DYK130" s="66"/>
      <c r="DYL130" s="66"/>
      <c r="DYM130" s="66"/>
      <c r="DYN130" s="66"/>
      <c r="DYO130" s="66"/>
      <c r="DYP130" s="66"/>
      <c r="DYQ130" s="66"/>
      <c r="DYR130" s="66"/>
      <c r="DYS130" s="66"/>
      <c r="DYT130" s="66"/>
      <c r="DYU130" s="66"/>
      <c r="DYV130" s="66"/>
      <c r="DYW130" s="66"/>
      <c r="DYZ130" s="66"/>
      <c r="DZC130" s="66"/>
      <c r="DZF130" s="66"/>
      <c r="DZI130" s="66"/>
      <c r="DZL130" s="66"/>
      <c r="DZO130" s="66"/>
      <c r="DZX130" s="66"/>
      <c r="EAA130" s="66"/>
      <c r="EAD130" s="66"/>
      <c r="EAG130" s="66"/>
      <c r="EAP130" s="66"/>
      <c r="EAV130" s="66"/>
      <c r="EAY130" s="66"/>
      <c r="EBB130" s="66"/>
      <c r="EBE130" s="66"/>
      <c r="EBK130" s="66"/>
      <c r="EBT130" s="66"/>
      <c r="EBV130" s="66"/>
      <c r="EBW130" s="66"/>
      <c r="EBY130" s="66"/>
      <c r="ECB130" s="66"/>
      <c r="ECE130" s="66"/>
      <c r="ECH130" s="66"/>
      <c r="ECK130" s="66"/>
      <c r="ECN130" s="66"/>
      <c r="ECP130" s="66"/>
      <c r="ECR130" s="66"/>
      <c r="ECU130" s="66"/>
      <c r="ECX130" s="66"/>
      <c r="EDA130" s="66"/>
      <c r="EDD130" s="66"/>
      <c r="EDG130" s="66"/>
      <c r="EDJ130" s="66"/>
      <c r="EDM130" s="66"/>
      <c r="EDO130" s="66"/>
      <c r="EDR130" s="66"/>
      <c r="EDX130" s="66"/>
      <c r="EED130" s="66"/>
      <c r="EEG130" s="66"/>
      <c r="EEI130" s="66"/>
      <c r="EEK130" s="66"/>
      <c r="EEL130" s="66"/>
      <c r="EEM130" s="66"/>
      <c r="EEN130" s="66"/>
      <c r="EEO130" s="66"/>
      <c r="EEP130" s="66"/>
      <c r="EFH130" s="66"/>
      <c r="EFI130" s="66"/>
      <c r="EFL130" s="66"/>
      <c r="EFO130" s="66"/>
      <c r="EFQ130" s="66"/>
      <c r="EFS130" s="66"/>
      <c r="EFV130" s="66"/>
      <c r="EFY130" s="66"/>
      <c r="EGB130" s="66"/>
      <c r="EGF130" s="66"/>
      <c r="EGI130" s="66"/>
      <c r="EGL130" s="66"/>
      <c r="EGT130" s="66"/>
      <c r="EHF130" s="66"/>
      <c r="EHG130" s="66"/>
      <c r="EHH130" s="66"/>
      <c r="EHI130" s="66"/>
      <c r="EHJ130" s="66"/>
      <c r="EHK130" s="66"/>
      <c r="EHL130" s="66"/>
      <c r="EHM130" s="66"/>
      <c r="EHN130" s="66"/>
      <c r="EHO130" s="66"/>
      <c r="EHP130" s="66"/>
      <c r="EHQ130" s="66"/>
      <c r="EHR130" s="66"/>
      <c r="EHS130" s="66"/>
      <c r="EHT130" s="66"/>
      <c r="EHU130" s="66"/>
      <c r="EHV130" s="66"/>
      <c r="EHW130" s="66"/>
      <c r="EHX130" s="66"/>
      <c r="EHY130" s="66"/>
      <c r="EHZ130" s="66"/>
      <c r="EIA130" s="66"/>
      <c r="EIB130" s="66"/>
      <c r="EIC130" s="66"/>
      <c r="EID130" s="66"/>
      <c r="EIE130" s="66"/>
      <c r="EIG130" s="66"/>
      <c r="EIH130" s="66"/>
      <c r="EII130" s="66"/>
      <c r="EIJ130" s="66"/>
      <c r="EIK130" s="66"/>
      <c r="EIL130" s="66"/>
      <c r="EIM130" s="66"/>
      <c r="EIN130" s="66"/>
      <c r="EIO130" s="66"/>
      <c r="EIP130" s="66"/>
      <c r="EIQ130" s="66"/>
      <c r="EIR130" s="66"/>
      <c r="EIS130" s="66"/>
      <c r="EIV130" s="66"/>
      <c r="EIY130" s="66"/>
      <c r="EJB130" s="66"/>
      <c r="EJE130" s="66"/>
      <c r="EJH130" s="66"/>
      <c r="EJK130" s="66"/>
      <c r="EJT130" s="66"/>
      <c r="EJW130" s="66"/>
      <c r="EJZ130" s="66"/>
      <c r="EKC130" s="66"/>
      <c r="EKL130" s="66"/>
      <c r="EKR130" s="66"/>
      <c r="EKU130" s="66"/>
      <c r="EKX130" s="66"/>
      <c r="ELA130" s="66"/>
      <c r="ELG130" s="66"/>
      <c r="ELP130" s="66"/>
      <c r="ELR130" s="66"/>
      <c r="ELS130" s="66"/>
      <c r="ELU130" s="66"/>
      <c r="ELX130" s="66"/>
      <c r="EMA130" s="66"/>
      <c r="EMD130" s="66"/>
      <c r="EMG130" s="66"/>
      <c r="EMJ130" s="66"/>
      <c r="EML130" s="66"/>
      <c r="EMN130" s="66"/>
      <c r="EMQ130" s="66"/>
      <c r="EMT130" s="66"/>
      <c r="EMW130" s="66"/>
      <c r="EMZ130" s="66"/>
      <c r="ENC130" s="66"/>
      <c r="ENF130" s="66"/>
      <c r="ENI130" s="66"/>
      <c r="ENK130" s="66"/>
      <c r="ENN130" s="66"/>
      <c r="ENT130" s="66"/>
      <c r="ENZ130" s="66"/>
      <c r="EOC130" s="66"/>
      <c r="EOE130" s="66"/>
      <c r="EOG130" s="66"/>
      <c r="EOH130" s="66"/>
      <c r="EOI130" s="66"/>
      <c r="EOJ130" s="66"/>
      <c r="EOK130" s="66"/>
      <c r="EOL130" s="66"/>
      <c r="EPD130" s="66"/>
      <c r="EPE130" s="66"/>
      <c r="EPH130" s="66"/>
      <c r="EPK130" s="66"/>
      <c r="EPM130" s="66"/>
      <c r="EPO130" s="66"/>
      <c r="EPR130" s="66"/>
      <c r="EPU130" s="66"/>
      <c r="EPX130" s="66"/>
      <c r="EQB130" s="66"/>
      <c r="EQE130" s="66"/>
      <c r="EQH130" s="66"/>
      <c r="EQP130" s="66"/>
      <c r="ERB130" s="66"/>
      <c r="ERC130" s="66"/>
      <c r="ERD130" s="66"/>
      <c r="ERE130" s="66"/>
      <c r="ERF130" s="66"/>
      <c r="ERG130" s="66"/>
      <c r="ERH130" s="66"/>
      <c r="ERI130" s="66"/>
      <c r="ERJ130" s="66"/>
      <c r="ERK130" s="66"/>
      <c r="ERL130" s="66"/>
      <c r="ERM130" s="66"/>
      <c r="ERN130" s="66"/>
      <c r="ERO130" s="66"/>
      <c r="ERP130" s="66"/>
      <c r="ERQ130" s="66"/>
      <c r="ERR130" s="66"/>
      <c r="ERS130" s="66"/>
      <c r="ERT130" s="66"/>
      <c r="ERU130" s="66"/>
      <c r="ERV130" s="66"/>
      <c r="ERW130" s="66"/>
      <c r="ERX130" s="66"/>
      <c r="ERY130" s="66"/>
      <c r="ERZ130" s="66"/>
      <c r="ESA130" s="66"/>
      <c r="ESC130" s="66"/>
      <c r="ESD130" s="66"/>
      <c r="ESE130" s="66"/>
      <c r="ESF130" s="66"/>
      <c r="ESG130" s="66"/>
      <c r="ESH130" s="66"/>
      <c r="ESI130" s="66"/>
      <c r="ESJ130" s="66"/>
      <c r="ESK130" s="66"/>
      <c r="ESL130" s="66"/>
      <c r="ESM130" s="66"/>
      <c r="ESN130" s="66"/>
      <c r="ESO130" s="66"/>
      <c r="ESR130" s="66"/>
      <c r="ESU130" s="66"/>
      <c r="ESX130" s="66"/>
      <c r="ETA130" s="66"/>
      <c r="ETD130" s="66"/>
      <c r="ETG130" s="66"/>
      <c r="ETP130" s="66"/>
      <c r="ETS130" s="66"/>
      <c r="ETV130" s="66"/>
      <c r="ETY130" s="66"/>
      <c r="EUH130" s="66"/>
      <c r="EUN130" s="66"/>
      <c r="EUQ130" s="66"/>
      <c r="EUT130" s="66"/>
      <c r="EUW130" s="66"/>
      <c r="EVC130" s="66"/>
      <c r="EVL130" s="66"/>
      <c r="EVN130" s="66"/>
      <c r="EVO130" s="66"/>
      <c r="EVQ130" s="66"/>
      <c r="EVT130" s="66"/>
      <c r="EVW130" s="66"/>
      <c r="EVZ130" s="66"/>
      <c r="EWC130" s="66"/>
      <c r="EWF130" s="66"/>
      <c r="EWH130" s="66"/>
      <c r="EWJ130" s="66"/>
      <c r="EWM130" s="66"/>
      <c r="EWP130" s="66"/>
      <c r="EWS130" s="66"/>
      <c r="EWV130" s="66"/>
      <c r="EWY130" s="66"/>
      <c r="EXB130" s="66"/>
      <c r="EXE130" s="66"/>
      <c r="EXG130" s="66"/>
      <c r="EXJ130" s="66"/>
      <c r="EXP130" s="66"/>
      <c r="EXV130" s="66"/>
      <c r="EXY130" s="66"/>
      <c r="EYA130" s="66"/>
      <c r="EYC130" s="66"/>
      <c r="EYD130" s="66"/>
      <c r="EYE130" s="66"/>
      <c r="EYF130" s="66"/>
      <c r="EYG130" s="66"/>
      <c r="EYH130" s="66"/>
      <c r="EYZ130" s="66"/>
      <c r="EZA130" s="66"/>
      <c r="EZD130" s="66"/>
      <c r="EZG130" s="66"/>
      <c r="EZI130" s="66"/>
      <c r="EZK130" s="66"/>
      <c r="EZN130" s="66"/>
      <c r="EZQ130" s="66"/>
      <c r="EZT130" s="66"/>
      <c r="EZX130" s="66"/>
      <c r="FAA130" s="66"/>
      <c r="FAD130" s="66"/>
      <c r="FAL130" s="66"/>
      <c r="FAX130" s="66"/>
      <c r="FAY130" s="66"/>
      <c r="FAZ130" s="66"/>
      <c r="FBA130" s="66"/>
      <c r="FBB130" s="66"/>
      <c r="FBC130" s="66"/>
      <c r="FBD130" s="66"/>
      <c r="FBE130" s="66"/>
      <c r="FBF130" s="66"/>
      <c r="FBG130" s="66"/>
      <c r="FBH130" s="66"/>
      <c r="FBI130" s="66"/>
      <c r="FBJ130" s="66"/>
      <c r="FBK130" s="66"/>
      <c r="FBL130" s="66"/>
      <c r="FBM130" s="66"/>
      <c r="FBN130" s="66"/>
      <c r="FBO130" s="66"/>
      <c r="FBP130" s="66"/>
      <c r="FBQ130" s="66"/>
      <c r="FBR130" s="66"/>
      <c r="FBS130" s="66"/>
      <c r="FBT130" s="66"/>
      <c r="FBU130" s="66"/>
      <c r="FBV130" s="66"/>
      <c r="FBW130" s="66"/>
      <c r="FBY130" s="66"/>
      <c r="FBZ130" s="66"/>
      <c r="FCA130" s="66"/>
      <c r="FCB130" s="66"/>
      <c r="FCC130" s="66"/>
      <c r="FCD130" s="66"/>
      <c r="FCE130" s="66"/>
      <c r="FCF130" s="66"/>
      <c r="FCG130" s="66"/>
      <c r="FCH130" s="66"/>
      <c r="FCI130" s="66"/>
      <c r="FCJ130" s="66"/>
      <c r="FCK130" s="66"/>
      <c r="FCN130" s="66"/>
      <c r="FCQ130" s="66"/>
      <c r="FCT130" s="66"/>
      <c r="FCW130" s="66"/>
      <c r="FCZ130" s="66"/>
      <c r="FDC130" s="66"/>
      <c r="FDL130" s="66"/>
      <c r="FDO130" s="66"/>
      <c r="FDR130" s="66"/>
      <c r="FDU130" s="66"/>
      <c r="FED130" s="66"/>
      <c r="FEJ130" s="66"/>
      <c r="FEM130" s="66"/>
      <c r="FEP130" s="66"/>
      <c r="FES130" s="66"/>
      <c r="FEY130" s="66"/>
      <c r="FFH130" s="66"/>
      <c r="FFJ130" s="66"/>
      <c r="FFK130" s="66"/>
      <c r="FFM130" s="66"/>
      <c r="FFP130" s="66"/>
      <c r="FFS130" s="66"/>
      <c r="FFV130" s="66"/>
      <c r="FFY130" s="66"/>
      <c r="FGB130" s="66"/>
      <c r="FGD130" s="66"/>
      <c r="FGF130" s="66"/>
      <c r="FGI130" s="66"/>
      <c r="FGL130" s="66"/>
      <c r="FGO130" s="66"/>
      <c r="FGR130" s="66"/>
      <c r="FGU130" s="66"/>
      <c r="FGX130" s="66"/>
      <c r="FHA130" s="66"/>
      <c r="FHC130" s="66"/>
      <c r="FHF130" s="66"/>
      <c r="FHL130" s="66"/>
      <c r="FHR130" s="66"/>
      <c r="FHU130" s="66"/>
      <c r="FHW130" s="66"/>
      <c r="FHY130" s="66"/>
      <c r="FHZ130" s="66"/>
      <c r="FIA130" s="66"/>
      <c r="FIB130" s="66"/>
      <c r="FIC130" s="66"/>
      <c r="FID130" s="66"/>
      <c r="FIV130" s="66"/>
      <c r="FIW130" s="66"/>
      <c r="FIZ130" s="66"/>
      <c r="FJC130" s="66"/>
      <c r="FJE130" s="66"/>
      <c r="FJG130" s="66"/>
      <c r="FJJ130" s="66"/>
      <c r="FJM130" s="66"/>
      <c r="FJP130" s="66"/>
      <c r="FJT130" s="66"/>
      <c r="FJW130" s="66"/>
      <c r="FJZ130" s="66"/>
      <c r="FKH130" s="66"/>
      <c r="FKT130" s="66"/>
      <c r="FKU130" s="66"/>
      <c r="FKV130" s="66"/>
      <c r="FKW130" s="66"/>
      <c r="FKX130" s="66"/>
      <c r="FKY130" s="66"/>
      <c r="FKZ130" s="66"/>
      <c r="FLA130" s="66"/>
      <c r="FLB130" s="66"/>
      <c r="FLC130" s="66"/>
      <c r="FLD130" s="66"/>
      <c r="FLE130" s="66"/>
      <c r="FLF130" s="66"/>
      <c r="FLG130" s="66"/>
      <c r="FLH130" s="66"/>
      <c r="FLI130" s="66"/>
      <c r="FLJ130" s="66"/>
      <c r="FLK130" s="66"/>
      <c r="FLL130" s="66"/>
      <c r="FLM130" s="66"/>
      <c r="FLN130" s="66"/>
      <c r="FLO130" s="66"/>
      <c r="FLP130" s="66"/>
      <c r="FLQ130" s="66"/>
      <c r="FLR130" s="66"/>
      <c r="FLS130" s="66"/>
      <c r="FLU130" s="66"/>
      <c r="FLV130" s="66"/>
      <c r="FLW130" s="66"/>
      <c r="FLX130" s="66"/>
      <c r="FLY130" s="66"/>
      <c r="FLZ130" s="66"/>
      <c r="FMA130" s="66"/>
      <c r="FMB130" s="66"/>
      <c r="FMC130" s="66"/>
      <c r="FMD130" s="66"/>
      <c r="FME130" s="66"/>
      <c r="FMF130" s="66"/>
      <c r="FMG130" s="66"/>
      <c r="FMJ130" s="66"/>
      <c r="FMM130" s="66"/>
      <c r="FMP130" s="66"/>
      <c r="FMS130" s="66"/>
      <c r="FMV130" s="66"/>
      <c r="FMY130" s="66"/>
      <c r="FNH130" s="66"/>
      <c r="FNK130" s="66"/>
      <c r="FNN130" s="66"/>
      <c r="FNQ130" s="66"/>
      <c r="FNZ130" s="66"/>
      <c r="FOF130" s="66"/>
      <c r="FOI130" s="66"/>
      <c r="FOL130" s="66"/>
      <c r="FOO130" s="66"/>
      <c r="FOU130" s="66"/>
      <c r="FPD130" s="66"/>
      <c r="FPF130" s="66"/>
      <c r="FPG130" s="66"/>
      <c r="FPI130" s="66"/>
      <c r="FPL130" s="66"/>
      <c r="FPO130" s="66"/>
      <c r="FPR130" s="66"/>
      <c r="FPU130" s="66"/>
      <c r="FPX130" s="66"/>
      <c r="FPZ130" s="66"/>
      <c r="FQB130" s="66"/>
      <c r="FQE130" s="66"/>
      <c r="FQH130" s="66"/>
      <c r="FQK130" s="66"/>
      <c r="FQN130" s="66"/>
      <c r="FQQ130" s="66"/>
      <c r="FQT130" s="66"/>
      <c r="FQW130" s="66"/>
      <c r="FQY130" s="66"/>
      <c r="FRB130" s="66"/>
      <c r="FRH130" s="66"/>
      <c r="FRN130" s="66"/>
      <c r="FRQ130" s="66"/>
      <c r="FRS130" s="66"/>
      <c r="FRU130" s="66"/>
      <c r="FRV130" s="66"/>
      <c r="FRW130" s="66"/>
      <c r="FRX130" s="66"/>
      <c r="FRY130" s="66"/>
      <c r="FRZ130" s="66"/>
      <c r="FSR130" s="66"/>
      <c r="FSS130" s="66"/>
      <c r="FSV130" s="66"/>
      <c r="FSY130" s="66"/>
      <c r="FTA130" s="66"/>
      <c r="FTC130" s="66"/>
      <c r="FTF130" s="66"/>
      <c r="FTI130" s="66"/>
      <c r="FTL130" s="66"/>
      <c r="FTP130" s="66"/>
      <c r="FTS130" s="66"/>
      <c r="FTV130" s="66"/>
      <c r="FUD130" s="66"/>
      <c r="FUP130" s="66"/>
      <c r="FUQ130" s="66"/>
      <c r="FUR130" s="66"/>
      <c r="FUS130" s="66"/>
      <c r="FUT130" s="66"/>
      <c r="FUU130" s="66"/>
      <c r="FUV130" s="66"/>
      <c r="FUW130" s="66"/>
      <c r="FUX130" s="66"/>
      <c r="FUY130" s="66"/>
      <c r="FUZ130" s="66"/>
      <c r="FVA130" s="66"/>
      <c r="FVB130" s="66"/>
      <c r="FVC130" s="66"/>
      <c r="FVD130" s="66"/>
      <c r="FVE130" s="66"/>
      <c r="FVF130" s="66"/>
      <c r="FVG130" s="66"/>
      <c r="FVH130" s="66"/>
      <c r="FVI130" s="66"/>
      <c r="FVJ130" s="66"/>
      <c r="FVK130" s="66"/>
      <c r="FVL130" s="66"/>
      <c r="FVM130" s="66"/>
      <c r="FVN130" s="66"/>
      <c r="FVO130" s="66"/>
      <c r="FVQ130" s="66"/>
      <c r="FVR130" s="66"/>
      <c r="FVS130" s="66"/>
      <c r="FVT130" s="66"/>
      <c r="FVU130" s="66"/>
      <c r="FVV130" s="66"/>
      <c r="FVW130" s="66"/>
      <c r="FVX130" s="66"/>
      <c r="FVY130" s="66"/>
      <c r="FVZ130" s="66"/>
      <c r="FWA130" s="66"/>
      <c r="FWB130" s="66"/>
      <c r="FWC130" s="66"/>
      <c r="FWF130" s="66"/>
      <c r="FWI130" s="66"/>
      <c r="FWL130" s="66"/>
      <c r="FWO130" s="66"/>
      <c r="FWR130" s="66"/>
      <c r="FWU130" s="66"/>
      <c r="FXD130" s="66"/>
      <c r="FXG130" s="66"/>
      <c r="FXJ130" s="66"/>
      <c r="FXM130" s="66"/>
      <c r="FXV130" s="66"/>
      <c r="FYB130" s="66"/>
      <c r="FYE130" s="66"/>
      <c r="FYH130" s="66"/>
      <c r="FYK130" s="66"/>
      <c r="FYQ130" s="66"/>
      <c r="FYZ130" s="66"/>
      <c r="FZB130" s="66"/>
      <c r="FZC130" s="66"/>
      <c r="FZE130" s="66"/>
      <c r="FZH130" s="66"/>
      <c r="FZK130" s="66"/>
      <c r="FZN130" s="66"/>
      <c r="FZQ130" s="66"/>
      <c r="FZT130" s="66"/>
      <c r="FZV130" s="66"/>
      <c r="FZX130" s="66"/>
      <c r="GAA130" s="66"/>
      <c r="GAD130" s="66"/>
      <c r="GAG130" s="66"/>
      <c r="GAJ130" s="66"/>
      <c r="GAM130" s="66"/>
      <c r="GAP130" s="66"/>
      <c r="GAS130" s="66"/>
      <c r="GAU130" s="66"/>
      <c r="GAX130" s="66"/>
      <c r="GBD130" s="66"/>
      <c r="GBJ130" s="66"/>
      <c r="GBM130" s="66"/>
      <c r="GBO130" s="66"/>
      <c r="GBQ130" s="66"/>
      <c r="GBR130" s="66"/>
      <c r="GBS130" s="66"/>
      <c r="GBT130" s="66"/>
      <c r="GBU130" s="66"/>
      <c r="GBV130" s="66"/>
      <c r="GCN130" s="66"/>
      <c r="GCO130" s="66"/>
      <c r="GCR130" s="66"/>
      <c r="GCU130" s="66"/>
      <c r="GCW130" s="66"/>
      <c r="GCY130" s="66"/>
      <c r="GDB130" s="66"/>
      <c r="GDE130" s="66"/>
      <c r="GDH130" s="66"/>
      <c r="GDL130" s="66"/>
      <c r="GDO130" s="66"/>
      <c r="GDR130" s="66"/>
      <c r="GDZ130" s="66"/>
      <c r="GEL130" s="66"/>
      <c r="GEM130" s="66"/>
      <c r="GEN130" s="66"/>
      <c r="GEO130" s="66"/>
      <c r="GEP130" s="66"/>
      <c r="GEQ130" s="66"/>
      <c r="GER130" s="66"/>
      <c r="GES130" s="66"/>
      <c r="GET130" s="66"/>
      <c r="GEU130" s="66"/>
      <c r="GEV130" s="66"/>
      <c r="GEW130" s="66"/>
      <c r="GEX130" s="66"/>
      <c r="GEY130" s="66"/>
      <c r="GEZ130" s="66"/>
      <c r="GFA130" s="66"/>
      <c r="GFB130" s="66"/>
      <c r="GFC130" s="66"/>
      <c r="GFD130" s="66"/>
      <c r="GFE130" s="66"/>
      <c r="GFF130" s="66"/>
      <c r="GFG130" s="66"/>
      <c r="GFH130" s="66"/>
      <c r="GFI130" s="66"/>
      <c r="GFJ130" s="66"/>
      <c r="GFK130" s="66"/>
      <c r="GFM130" s="66"/>
      <c r="GFN130" s="66"/>
      <c r="GFO130" s="66"/>
      <c r="GFP130" s="66"/>
      <c r="GFQ130" s="66"/>
      <c r="GFR130" s="66"/>
      <c r="GFS130" s="66"/>
      <c r="GFT130" s="66"/>
      <c r="GFU130" s="66"/>
      <c r="GFV130" s="66"/>
      <c r="GFW130" s="66"/>
      <c r="GFX130" s="66"/>
      <c r="GFY130" s="66"/>
      <c r="GGB130" s="66"/>
      <c r="GGE130" s="66"/>
      <c r="GGH130" s="66"/>
      <c r="GGK130" s="66"/>
      <c r="GGN130" s="66"/>
      <c r="GGQ130" s="66"/>
      <c r="GGZ130" s="66"/>
      <c r="GHC130" s="66"/>
      <c r="GHF130" s="66"/>
      <c r="GHI130" s="66"/>
      <c r="GHR130" s="66"/>
      <c r="GHX130" s="66"/>
      <c r="GIA130" s="66"/>
      <c r="GID130" s="66"/>
      <c r="GIG130" s="66"/>
      <c r="GIM130" s="66"/>
      <c r="GIV130" s="66"/>
      <c r="GIX130" s="66"/>
      <c r="GIY130" s="66"/>
      <c r="GJA130" s="66"/>
      <c r="GJD130" s="66"/>
      <c r="GJG130" s="66"/>
      <c r="GJJ130" s="66"/>
      <c r="GJM130" s="66"/>
      <c r="GJP130" s="66"/>
      <c r="GJR130" s="66"/>
      <c r="GJT130" s="66"/>
      <c r="GJW130" s="66"/>
      <c r="GJZ130" s="66"/>
      <c r="GKC130" s="66"/>
      <c r="GKF130" s="66"/>
      <c r="GKI130" s="66"/>
      <c r="GKL130" s="66"/>
      <c r="GKO130" s="66"/>
      <c r="GKQ130" s="66"/>
      <c r="GKT130" s="66"/>
      <c r="GKZ130" s="66"/>
      <c r="GLF130" s="66"/>
      <c r="GLI130" s="66"/>
      <c r="GLK130" s="66"/>
      <c r="GLM130" s="66"/>
      <c r="GLN130" s="66"/>
      <c r="GLO130" s="66"/>
      <c r="GLP130" s="66"/>
      <c r="GLQ130" s="66"/>
      <c r="GLR130" s="66"/>
      <c r="GMJ130" s="66"/>
      <c r="GMK130" s="66"/>
      <c r="GMN130" s="66"/>
      <c r="GMQ130" s="66"/>
      <c r="GMS130" s="66"/>
      <c r="GMU130" s="66"/>
      <c r="GMX130" s="66"/>
      <c r="GNA130" s="66"/>
      <c r="GND130" s="66"/>
      <c r="GNH130" s="66"/>
      <c r="GNK130" s="66"/>
      <c r="GNN130" s="66"/>
      <c r="GNV130" s="66"/>
      <c r="GOH130" s="66"/>
      <c r="GOI130" s="66"/>
      <c r="GOJ130" s="66"/>
      <c r="GOK130" s="66"/>
      <c r="GOL130" s="66"/>
      <c r="GOM130" s="66"/>
      <c r="GON130" s="66"/>
      <c r="GOO130" s="66"/>
      <c r="GOP130" s="66"/>
      <c r="GOQ130" s="66"/>
      <c r="GOR130" s="66"/>
      <c r="GOS130" s="66"/>
      <c r="GOT130" s="66"/>
      <c r="GOU130" s="66"/>
      <c r="GOV130" s="66"/>
      <c r="GOW130" s="66"/>
      <c r="GOX130" s="66"/>
      <c r="GOY130" s="66"/>
      <c r="GOZ130" s="66"/>
      <c r="GPA130" s="66"/>
      <c r="GPB130" s="66"/>
      <c r="GPC130" s="66"/>
      <c r="GPD130" s="66"/>
      <c r="GPE130" s="66"/>
      <c r="GPF130" s="66"/>
      <c r="GPG130" s="66"/>
      <c r="GPI130" s="66"/>
      <c r="GPJ130" s="66"/>
      <c r="GPK130" s="66"/>
      <c r="GPL130" s="66"/>
      <c r="GPM130" s="66"/>
      <c r="GPN130" s="66"/>
      <c r="GPO130" s="66"/>
      <c r="GPP130" s="66"/>
      <c r="GPQ130" s="66"/>
      <c r="GPR130" s="66"/>
      <c r="GPS130" s="66"/>
      <c r="GPT130" s="66"/>
      <c r="GPU130" s="66"/>
      <c r="GPX130" s="66"/>
      <c r="GQA130" s="66"/>
      <c r="GQD130" s="66"/>
      <c r="GQG130" s="66"/>
      <c r="GQJ130" s="66"/>
      <c r="GQM130" s="66"/>
      <c r="GQV130" s="66"/>
      <c r="GQY130" s="66"/>
      <c r="GRB130" s="66"/>
      <c r="GRE130" s="66"/>
      <c r="GRN130" s="66"/>
      <c r="GRT130" s="66"/>
      <c r="GRW130" s="66"/>
      <c r="GRZ130" s="66"/>
      <c r="GSC130" s="66"/>
      <c r="GSI130" s="66"/>
      <c r="GSR130" s="66"/>
      <c r="GST130" s="66"/>
      <c r="GSU130" s="66"/>
      <c r="GSW130" s="66"/>
      <c r="GSZ130" s="66"/>
      <c r="GTC130" s="66"/>
      <c r="GTF130" s="66"/>
      <c r="GTI130" s="66"/>
      <c r="GTL130" s="66"/>
      <c r="GTN130" s="66"/>
      <c r="GTP130" s="66"/>
      <c r="GTS130" s="66"/>
      <c r="GTV130" s="66"/>
      <c r="GTY130" s="66"/>
      <c r="GUB130" s="66"/>
      <c r="GUE130" s="66"/>
      <c r="GUH130" s="66"/>
      <c r="GUK130" s="66"/>
      <c r="GUM130" s="66"/>
      <c r="GUP130" s="66"/>
      <c r="GUV130" s="66"/>
      <c r="GVB130" s="66"/>
      <c r="GVE130" s="66"/>
      <c r="GVG130" s="66"/>
      <c r="GVI130" s="66"/>
      <c r="GVJ130" s="66"/>
      <c r="GVK130" s="66"/>
      <c r="GVL130" s="66"/>
      <c r="GVM130" s="66"/>
      <c r="GVN130" s="66"/>
      <c r="GWF130" s="66"/>
      <c r="GWG130" s="66"/>
      <c r="GWJ130" s="66"/>
      <c r="GWM130" s="66"/>
      <c r="GWO130" s="66"/>
      <c r="GWQ130" s="66"/>
      <c r="GWT130" s="66"/>
      <c r="GWW130" s="66"/>
      <c r="GWZ130" s="66"/>
      <c r="GXD130" s="66"/>
      <c r="GXG130" s="66"/>
      <c r="GXJ130" s="66"/>
      <c r="GXR130" s="66"/>
      <c r="GYD130" s="66"/>
      <c r="GYE130" s="66"/>
      <c r="GYF130" s="66"/>
      <c r="GYG130" s="66"/>
      <c r="GYH130" s="66"/>
      <c r="GYI130" s="66"/>
      <c r="GYJ130" s="66"/>
      <c r="GYK130" s="66"/>
      <c r="GYL130" s="66"/>
      <c r="GYM130" s="66"/>
      <c r="GYN130" s="66"/>
      <c r="GYO130" s="66"/>
      <c r="GYP130" s="66"/>
      <c r="GYQ130" s="66"/>
      <c r="GYR130" s="66"/>
      <c r="GYS130" s="66"/>
      <c r="GYT130" s="66"/>
      <c r="GYU130" s="66"/>
      <c r="GYV130" s="66"/>
      <c r="GYW130" s="66"/>
      <c r="GYX130" s="66"/>
      <c r="GYY130" s="66"/>
      <c r="GYZ130" s="66"/>
      <c r="GZA130" s="66"/>
      <c r="GZB130" s="66"/>
      <c r="GZC130" s="66"/>
      <c r="GZE130" s="66"/>
      <c r="GZF130" s="66"/>
      <c r="GZG130" s="66"/>
      <c r="GZH130" s="66"/>
      <c r="GZI130" s="66"/>
      <c r="GZJ130" s="66"/>
      <c r="GZK130" s="66"/>
      <c r="GZL130" s="66"/>
      <c r="GZM130" s="66"/>
      <c r="GZN130" s="66"/>
      <c r="GZO130" s="66"/>
      <c r="GZP130" s="66"/>
      <c r="GZQ130" s="66"/>
      <c r="GZT130" s="66"/>
      <c r="GZW130" s="66"/>
      <c r="GZZ130" s="66"/>
      <c r="HAC130" s="66"/>
      <c r="HAF130" s="66"/>
      <c r="HAI130" s="66"/>
      <c r="HAR130" s="66"/>
      <c r="HAU130" s="66"/>
      <c r="HAX130" s="66"/>
      <c r="HBA130" s="66"/>
      <c r="HBJ130" s="66"/>
      <c r="HBP130" s="66"/>
      <c r="HBS130" s="66"/>
      <c r="HBV130" s="66"/>
      <c r="HBY130" s="66"/>
      <c r="HCE130" s="66"/>
      <c r="HCN130" s="66"/>
      <c r="HCP130" s="66"/>
      <c r="HCQ130" s="66"/>
      <c r="HCS130" s="66"/>
      <c r="HCV130" s="66"/>
      <c r="HCY130" s="66"/>
      <c r="HDB130" s="66"/>
      <c r="HDE130" s="66"/>
      <c r="HDH130" s="66"/>
      <c r="HDJ130" s="66"/>
      <c r="HDL130" s="66"/>
      <c r="HDO130" s="66"/>
      <c r="HDR130" s="66"/>
      <c r="HDU130" s="66"/>
      <c r="HDX130" s="66"/>
      <c r="HEA130" s="66"/>
      <c r="HED130" s="66"/>
      <c r="HEG130" s="66"/>
      <c r="HEI130" s="66"/>
      <c r="HEL130" s="66"/>
      <c r="HER130" s="66"/>
      <c r="HEX130" s="66"/>
      <c r="HFA130" s="66"/>
      <c r="HFC130" s="66"/>
      <c r="HFE130" s="66"/>
      <c r="HFF130" s="66"/>
      <c r="HFG130" s="66"/>
      <c r="HFH130" s="66"/>
      <c r="HFI130" s="66"/>
      <c r="HFJ130" s="66"/>
      <c r="HGB130" s="66"/>
      <c r="HGC130" s="66"/>
      <c r="HGF130" s="66"/>
      <c r="HGI130" s="66"/>
      <c r="HGK130" s="66"/>
      <c r="HGM130" s="66"/>
      <c r="HGP130" s="66"/>
      <c r="HGS130" s="66"/>
      <c r="HGV130" s="66"/>
      <c r="HGZ130" s="66"/>
      <c r="HHC130" s="66"/>
      <c r="HHF130" s="66"/>
      <c r="HHN130" s="66"/>
      <c r="HHZ130" s="66"/>
      <c r="HIA130" s="66"/>
      <c r="HIB130" s="66"/>
      <c r="HIC130" s="66"/>
      <c r="HID130" s="66"/>
      <c r="HIE130" s="66"/>
      <c r="HIF130" s="66"/>
      <c r="HIG130" s="66"/>
      <c r="HIH130" s="66"/>
      <c r="HII130" s="66"/>
      <c r="HIJ130" s="66"/>
      <c r="HIK130" s="66"/>
      <c r="HIL130" s="66"/>
      <c r="HIM130" s="66"/>
      <c r="HIN130" s="66"/>
      <c r="HIO130" s="66"/>
      <c r="HIP130" s="66"/>
      <c r="HIQ130" s="66"/>
      <c r="HIR130" s="66"/>
      <c r="HIS130" s="66"/>
      <c r="HIT130" s="66"/>
      <c r="HIU130" s="66"/>
      <c r="HIV130" s="66"/>
      <c r="HIW130" s="66"/>
      <c r="HIX130" s="66"/>
      <c r="HIY130" s="66"/>
      <c r="HJA130" s="66"/>
      <c r="HJB130" s="66"/>
      <c r="HJC130" s="66"/>
      <c r="HJD130" s="66"/>
      <c r="HJE130" s="66"/>
      <c r="HJF130" s="66"/>
      <c r="HJG130" s="66"/>
      <c r="HJH130" s="66"/>
      <c r="HJI130" s="66"/>
      <c r="HJJ130" s="66"/>
      <c r="HJK130" s="66"/>
      <c r="HJL130" s="66"/>
      <c r="HJM130" s="66"/>
      <c r="HJP130" s="66"/>
      <c r="HJS130" s="66"/>
      <c r="HJV130" s="66"/>
      <c r="HJY130" s="66"/>
      <c r="HKB130" s="66"/>
      <c r="HKE130" s="66"/>
      <c r="HKN130" s="66"/>
      <c r="HKQ130" s="66"/>
      <c r="HKT130" s="66"/>
      <c r="HKW130" s="66"/>
      <c r="HLF130" s="66"/>
      <c r="HLL130" s="66"/>
      <c r="HLO130" s="66"/>
      <c r="HLR130" s="66"/>
      <c r="HLU130" s="66"/>
      <c r="HMA130" s="66"/>
      <c r="HMJ130" s="66"/>
      <c r="HML130" s="66"/>
      <c r="HMM130" s="66"/>
      <c r="HMO130" s="66"/>
      <c r="HMR130" s="66"/>
      <c r="HMU130" s="66"/>
      <c r="HMX130" s="66"/>
      <c r="HNA130" s="66"/>
      <c r="HND130" s="66"/>
      <c r="HNF130" s="66"/>
      <c r="HNH130" s="66"/>
      <c r="HNK130" s="66"/>
      <c r="HNN130" s="66"/>
      <c r="HNQ130" s="66"/>
      <c r="HNT130" s="66"/>
      <c r="HNW130" s="66"/>
      <c r="HNZ130" s="66"/>
      <c r="HOC130" s="66"/>
      <c r="HOE130" s="66"/>
      <c r="HOH130" s="66"/>
      <c r="HON130" s="66"/>
      <c r="HOT130" s="66"/>
      <c r="HOW130" s="66"/>
      <c r="HOY130" s="66"/>
      <c r="HPA130" s="66"/>
      <c r="HPB130" s="66"/>
      <c r="HPC130" s="66"/>
      <c r="HPD130" s="66"/>
      <c r="HPE130" s="66"/>
      <c r="HPF130" s="66"/>
      <c r="HPX130" s="66"/>
      <c r="HPY130" s="66"/>
      <c r="HQB130" s="66"/>
      <c r="HQE130" s="66"/>
      <c r="HQG130" s="66"/>
      <c r="HQI130" s="66"/>
      <c r="HQL130" s="66"/>
      <c r="HQO130" s="66"/>
      <c r="HQR130" s="66"/>
      <c r="HQV130" s="66"/>
      <c r="HQY130" s="66"/>
      <c r="HRB130" s="66"/>
      <c r="HRJ130" s="66"/>
      <c r="HRV130" s="66"/>
      <c r="HRW130" s="66"/>
      <c r="HRX130" s="66"/>
      <c r="HRY130" s="66"/>
      <c r="HRZ130" s="66"/>
      <c r="HSA130" s="66"/>
      <c r="HSB130" s="66"/>
      <c r="HSC130" s="66"/>
      <c r="HSD130" s="66"/>
      <c r="HSE130" s="66"/>
      <c r="HSF130" s="66"/>
      <c r="HSG130" s="66"/>
      <c r="HSH130" s="66"/>
      <c r="HSI130" s="66"/>
      <c r="HSJ130" s="66"/>
      <c r="HSK130" s="66"/>
      <c r="HSL130" s="66"/>
      <c r="HSM130" s="66"/>
      <c r="HSN130" s="66"/>
      <c r="HSO130" s="66"/>
      <c r="HSP130" s="66"/>
      <c r="HSQ130" s="66"/>
      <c r="HSR130" s="66"/>
      <c r="HSS130" s="66"/>
      <c r="HST130" s="66"/>
      <c r="HSU130" s="66"/>
      <c r="HSW130" s="66"/>
      <c r="HSX130" s="66"/>
      <c r="HSY130" s="66"/>
      <c r="HSZ130" s="66"/>
      <c r="HTA130" s="66"/>
      <c r="HTB130" s="66"/>
      <c r="HTC130" s="66"/>
      <c r="HTD130" s="66"/>
      <c r="HTE130" s="66"/>
      <c r="HTF130" s="66"/>
      <c r="HTG130" s="66"/>
      <c r="HTH130" s="66"/>
      <c r="HTI130" s="66"/>
      <c r="HTL130" s="66"/>
      <c r="HTO130" s="66"/>
      <c r="HTR130" s="66"/>
      <c r="HTU130" s="66"/>
      <c r="HTX130" s="66"/>
      <c r="HUA130" s="66"/>
      <c r="HUJ130" s="66"/>
      <c r="HUM130" s="66"/>
      <c r="HUP130" s="66"/>
      <c r="HUS130" s="66"/>
      <c r="HVB130" s="66"/>
      <c r="HVH130" s="66"/>
      <c r="HVK130" s="66"/>
      <c r="HVN130" s="66"/>
      <c r="HVQ130" s="66"/>
      <c r="HVW130" s="66"/>
      <c r="HWF130" s="66"/>
      <c r="HWH130" s="66"/>
      <c r="HWI130" s="66"/>
      <c r="HWK130" s="66"/>
      <c r="HWN130" s="66"/>
      <c r="HWQ130" s="66"/>
      <c r="HWT130" s="66"/>
      <c r="HWW130" s="66"/>
      <c r="HWZ130" s="66"/>
      <c r="HXB130" s="66"/>
      <c r="HXD130" s="66"/>
      <c r="HXG130" s="66"/>
      <c r="HXJ130" s="66"/>
      <c r="HXM130" s="66"/>
      <c r="HXP130" s="66"/>
      <c r="HXS130" s="66"/>
      <c r="HXV130" s="66"/>
      <c r="HXY130" s="66"/>
      <c r="HYA130" s="66"/>
      <c r="HYD130" s="66"/>
      <c r="HYJ130" s="66"/>
      <c r="HYP130" s="66"/>
      <c r="HYS130" s="66"/>
      <c r="HYU130" s="66"/>
      <c r="HYW130" s="66"/>
      <c r="HYX130" s="66"/>
      <c r="HYY130" s="66"/>
      <c r="HYZ130" s="66"/>
      <c r="HZA130" s="66"/>
      <c r="HZB130" s="66"/>
      <c r="HZT130" s="66"/>
      <c r="HZU130" s="66"/>
      <c r="HZX130" s="66"/>
      <c r="IAA130" s="66"/>
      <c r="IAC130" s="66"/>
      <c r="IAE130" s="66"/>
      <c r="IAH130" s="66"/>
      <c r="IAK130" s="66"/>
      <c r="IAN130" s="66"/>
      <c r="IAR130" s="66"/>
      <c r="IAU130" s="66"/>
      <c r="IAX130" s="66"/>
      <c r="IBF130" s="66"/>
      <c r="IBR130" s="66"/>
      <c r="IBS130" s="66"/>
      <c r="IBT130" s="66"/>
      <c r="IBU130" s="66"/>
      <c r="IBV130" s="66"/>
      <c r="IBW130" s="66"/>
      <c r="IBX130" s="66"/>
      <c r="IBY130" s="66"/>
      <c r="IBZ130" s="66"/>
      <c r="ICA130" s="66"/>
      <c r="ICB130" s="66"/>
      <c r="ICC130" s="66"/>
      <c r="ICD130" s="66"/>
      <c r="ICE130" s="66"/>
      <c r="ICF130" s="66"/>
      <c r="ICG130" s="66"/>
      <c r="ICH130" s="66"/>
      <c r="ICI130" s="66"/>
      <c r="ICJ130" s="66"/>
      <c r="ICK130" s="66"/>
      <c r="ICL130" s="66"/>
      <c r="ICM130" s="66"/>
      <c r="ICN130" s="66"/>
      <c r="ICO130" s="66"/>
      <c r="ICP130" s="66"/>
      <c r="ICQ130" s="66"/>
      <c r="ICS130" s="66"/>
      <c r="ICT130" s="66"/>
      <c r="ICU130" s="66"/>
      <c r="ICV130" s="66"/>
      <c r="ICW130" s="66"/>
      <c r="ICX130" s="66"/>
      <c r="ICY130" s="66"/>
      <c r="ICZ130" s="66"/>
      <c r="IDA130" s="66"/>
      <c r="IDB130" s="66"/>
      <c r="IDC130" s="66"/>
      <c r="IDD130" s="66"/>
      <c r="IDE130" s="66"/>
      <c r="IDH130" s="66"/>
      <c r="IDK130" s="66"/>
      <c r="IDN130" s="66"/>
      <c r="IDQ130" s="66"/>
      <c r="IDT130" s="66"/>
      <c r="IDW130" s="66"/>
      <c r="IEF130" s="66"/>
      <c r="IEI130" s="66"/>
      <c r="IEL130" s="66"/>
      <c r="IEO130" s="66"/>
      <c r="IEX130" s="66"/>
      <c r="IFD130" s="66"/>
      <c r="IFG130" s="66"/>
      <c r="IFJ130" s="66"/>
      <c r="IFM130" s="66"/>
      <c r="IFS130" s="66"/>
      <c r="IGB130" s="66"/>
      <c r="IGD130" s="66"/>
      <c r="IGE130" s="66"/>
      <c r="IGG130" s="66"/>
      <c r="IGJ130" s="66"/>
      <c r="IGM130" s="66"/>
      <c r="IGP130" s="66"/>
      <c r="IGS130" s="66"/>
      <c r="IGV130" s="66"/>
      <c r="IGX130" s="66"/>
      <c r="IGZ130" s="66"/>
      <c r="IHC130" s="66"/>
      <c r="IHF130" s="66"/>
      <c r="IHI130" s="66"/>
      <c r="IHL130" s="66"/>
      <c r="IHO130" s="66"/>
      <c r="IHR130" s="66"/>
      <c r="IHU130" s="66"/>
      <c r="IHW130" s="66"/>
      <c r="IHZ130" s="66"/>
      <c r="IIF130" s="66"/>
      <c r="IIL130" s="66"/>
      <c r="IIO130" s="66"/>
      <c r="IIQ130" s="66"/>
      <c r="IIS130" s="66"/>
      <c r="IIT130" s="66"/>
      <c r="IIU130" s="66"/>
      <c r="IIV130" s="66"/>
      <c r="IIW130" s="66"/>
      <c r="IIX130" s="66"/>
      <c r="IJP130" s="66"/>
      <c r="IJQ130" s="66"/>
      <c r="IJT130" s="66"/>
      <c r="IJW130" s="66"/>
      <c r="IJY130" s="66"/>
      <c r="IKA130" s="66"/>
      <c r="IKD130" s="66"/>
      <c r="IKG130" s="66"/>
      <c r="IKJ130" s="66"/>
      <c r="IKN130" s="66"/>
      <c r="IKQ130" s="66"/>
      <c r="IKT130" s="66"/>
      <c r="ILB130" s="66"/>
      <c r="ILN130" s="66"/>
      <c r="ILO130" s="66"/>
      <c r="ILP130" s="66"/>
      <c r="ILQ130" s="66"/>
      <c r="ILR130" s="66"/>
      <c r="ILS130" s="66"/>
      <c r="ILT130" s="66"/>
      <c r="ILU130" s="66"/>
      <c r="ILV130" s="66"/>
      <c r="ILW130" s="66"/>
      <c r="ILX130" s="66"/>
      <c r="ILY130" s="66"/>
      <c r="ILZ130" s="66"/>
      <c r="IMA130" s="66"/>
      <c r="IMB130" s="66"/>
      <c r="IMC130" s="66"/>
      <c r="IMD130" s="66"/>
      <c r="IME130" s="66"/>
      <c r="IMF130" s="66"/>
      <c r="IMG130" s="66"/>
      <c r="IMH130" s="66"/>
      <c r="IMI130" s="66"/>
      <c r="IMJ130" s="66"/>
      <c r="IMK130" s="66"/>
      <c r="IML130" s="66"/>
      <c r="IMM130" s="66"/>
      <c r="IMO130" s="66"/>
      <c r="IMP130" s="66"/>
      <c r="IMQ130" s="66"/>
      <c r="IMR130" s="66"/>
      <c r="IMS130" s="66"/>
      <c r="IMT130" s="66"/>
      <c r="IMU130" s="66"/>
      <c r="IMV130" s="66"/>
      <c r="IMW130" s="66"/>
      <c r="IMX130" s="66"/>
      <c r="IMY130" s="66"/>
      <c r="IMZ130" s="66"/>
      <c r="INA130" s="66"/>
      <c r="IND130" s="66"/>
      <c r="ING130" s="66"/>
      <c r="INJ130" s="66"/>
      <c r="INM130" s="66"/>
      <c r="INP130" s="66"/>
      <c r="INS130" s="66"/>
      <c r="IOB130" s="66"/>
      <c r="IOE130" s="66"/>
      <c r="IOH130" s="66"/>
      <c r="IOK130" s="66"/>
      <c r="IOT130" s="66"/>
      <c r="IOZ130" s="66"/>
      <c r="IPC130" s="66"/>
      <c r="IPF130" s="66"/>
      <c r="IPI130" s="66"/>
      <c r="IPO130" s="66"/>
      <c r="IPX130" s="66"/>
      <c r="IPZ130" s="66"/>
      <c r="IQA130" s="66"/>
      <c r="IQC130" s="66"/>
      <c r="IQF130" s="66"/>
      <c r="IQI130" s="66"/>
      <c r="IQL130" s="66"/>
      <c r="IQO130" s="66"/>
      <c r="IQR130" s="66"/>
      <c r="IQT130" s="66"/>
      <c r="IQV130" s="66"/>
      <c r="IQY130" s="66"/>
      <c r="IRB130" s="66"/>
      <c r="IRE130" s="66"/>
      <c r="IRH130" s="66"/>
      <c r="IRK130" s="66"/>
      <c r="IRN130" s="66"/>
      <c r="IRQ130" s="66"/>
      <c r="IRS130" s="66"/>
      <c r="IRV130" s="66"/>
      <c r="ISB130" s="66"/>
      <c r="ISH130" s="66"/>
      <c r="ISK130" s="66"/>
      <c r="ISM130" s="66"/>
      <c r="ISO130" s="66"/>
      <c r="ISP130" s="66"/>
      <c r="ISQ130" s="66"/>
      <c r="ISR130" s="66"/>
      <c r="ISS130" s="66"/>
      <c r="IST130" s="66"/>
      <c r="ITL130" s="66"/>
      <c r="ITM130" s="66"/>
      <c r="ITP130" s="66"/>
      <c r="ITS130" s="66"/>
      <c r="ITU130" s="66"/>
      <c r="ITW130" s="66"/>
      <c r="ITZ130" s="66"/>
      <c r="IUC130" s="66"/>
      <c r="IUF130" s="66"/>
      <c r="IUJ130" s="66"/>
      <c r="IUM130" s="66"/>
      <c r="IUP130" s="66"/>
      <c r="IUX130" s="66"/>
      <c r="IVJ130" s="66"/>
      <c r="IVK130" s="66"/>
      <c r="IVL130" s="66"/>
      <c r="IVM130" s="66"/>
      <c r="IVN130" s="66"/>
      <c r="IVO130" s="66"/>
      <c r="IVP130" s="66"/>
      <c r="IVQ130" s="66"/>
      <c r="IVR130" s="66"/>
      <c r="IVS130" s="66"/>
      <c r="IVT130" s="66"/>
      <c r="IVU130" s="66"/>
      <c r="IVV130" s="66"/>
      <c r="IVW130" s="66"/>
      <c r="IVX130" s="66"/>
      <c r="IVY130" s="66"/>
      <c r="IVZ130" s="66"/>
      <c r="IWA130" s="66"/>
      <c r="IWB130" s="66"/>
      <c r="IWC130" s="66"/>
      <c r="IWD130" s="66"/>
      <c r="IWE130" s="66"/>
      <c r="IWF130" s="66"/>
      <c r="IWG130" s="66"/>
      <c r="IWH130" s="66"/>
      <c r="IWI130" s="66"/>
      <c r="IWK130" s="66"/>
      <c r="IWL130" s="66"/>
      <c r="IWM130" s="66"/>
      <c r="IWN130" s="66"/>
      <c r="IWO130" s="66"/>
      <c r="IWP130" s="66"/>
      <c r="IWQ130" s="66"/>
      <c r="IWR130" s="66"/>
      <c r="IWS130" s="66"/>
      <c r="IWT130" s="66"/>
      <c r="IWU130" s="66"/>
      <c r="IWV130" s="66"/>
      <c r="IWW130" s="66"/>
      <c r="IWZ130" s="66"/>
      <c r="IXC130" s="66"/>
      <c r="IXF130" s="66"/>
      <c r="IXI130" s="66"/>
      <c r="IXL130" s="66"/>
      <c r="IXO130" s="66"/>
      <c r="IXX130" s="66"/>
      <c r="IYA130" s="66"/>
      <c r="IYD130" s="66"/>
      <c r="IYG130" s="66"/>
      <c r="IYP130" s="66"/>
      <c r="IYV130" s="66"/>
      <c r="IYY130" s="66"/>
      <c r="IZB130" s="66"/>
      <c r="IZE130" s="66"/>
      <c r="IZK130" s="66"/>
      <c r="IZT130" s="66"/>
      <c r="IZV130" s="66"/>
      <c r="IZW130" s="66"/>
      <c r="IZY130" s="66"/>
      <c r="JAB130" s="66"/>
      <c r="JAE130" s="66"/>
      <c r="JAH130" s="66"/>
      <c r="JAK130" s="66"/>
      <c r="JAN130" s="66"/>
      <c r="JAP130" s="66"/>
      <c r="JAR130" s="66"/>
      <c r="JAU130" s="66"/>
      <c r="JAX130" s="66"/>
      <c r="JBA130" s="66"/>
      <c r="JBD130" s="66"/>
      <c r="JBG130" s="66"/>
      <c r="JBJ130" s="66"/>
      <c r="JBM130" s="66"/>
      <c r="JBO130" s="66"/>
      <c r="JBR130" s="66"/>
      <c r="JBX130" s="66"/>
      <c r="JCD130" s="66"/>
      <c r="JCG130" s="66"/>
      <c r="JCI130" s="66"/>
      <c r="JCK130" s="66"/>
      <c r="JCL130" s="66"/>
      <c r="JCM130" s="66"/>
      <c r="JCN130" s="66"/>
      <c r="JCO130" s="66"/>
      <c r="JCP130" s="66"/>
      <c r="JDH130" s="66"/>
      <c r="JDI130" s="66"/>
      <c r="JDL130" s="66"/>
      <c r="JDO130" s="66"/>
      <c r="JDQ130" s="66"/>
      <c r="JDS130" s="66"/>
      <c r="JDV130" s="66"/>
      <c r="JDY130" s="66"/>
      <c r="JEB130" s="66"/>
      <c r="JEF130" s="66"/>
      <c r="JEI130" s="66"/>
      <c r="JEL130" s="66"/>
      <c r="JET130" s="66"/>
      <c r="JFF130" s="66"/>
      <c r="JFG130" s="66"/>
      <c r="JFH130" s="66"/>
      <c r="JFI130" s="66"/>
      <c r="JFJ130" s="66"/>
      <c r="JFK130" s="66"/>
      <c r="JFL130" s="66"/>
      <c r="JFM130" s="66"/>
      <c r="JFN130" s="66"/>
      <c r="JFO130" s="66"/>
      <c r="JFP130" s="66"/>
      <c r="JFQ130" s="66"/>
      <c r="JFR130" s="66"/>
      <c r="JFS130" s="66"/>
      <c r="JFT130" s="66"/>
      <c r="JFU130" s="66"/>
      <c r="JFV130" s="66"/>
      <c r="JFW130" s="66"/>
      <c r="JFX130" s="66"/>
      <c r="JFY130" s="66"/>
      <c r="JFZ130" s="66"/>
      <c r="JGA130" s="66"/>
      <c r="JGB130" s="66"/>
      <c r="JGC130" s="66"/>
      <c r="JGD130" s="66"/>
      <c r="JGE130" s="66"/>
      <c r="JGG130" s="66"/>
      <c r="JGH130" s="66"/>
      <c r="JGI130" s="66"/>
      <c r="JGJ130" s="66"/>
      <c r="JGK130" s="66"/>
      <c r="JGL130" s="66"/>
      <c r="JGM130" s="66"/>
      <c r="JGN130" s="66"/>
      <c r="JGO130" s="66"/>
      <c r="JGP130" s="66"/>
      <c r="JGQ130" s="66"/>
      <c r="JGR130" s="66"/>
      <c r="JGS130" s="66"/>
      <c r="JGV130" s="66"/>
      <c r="JGY130" s="66"/>
      <c r="JHB130" s="66"/>
      <c r="JHE130" s="66"/>
      <c r="JHH130" s="66"/>
      <c r="JHK130" s="66"/>
      <c r="JHT130" s="66"/>
      <c r="JHW130" s="66"/>
      <c r="JHZ130" s="66"/>
      <c r="JIC130" s="66"/>
      <c r="JIL130" s="66"/>
      <c r="JIR130" s="66"/>
      <c r="JIU130" s="66"/>
      <c r="JIX130" s="66"/>
      <c r="JJA130" s="66"/>
      <c r="JJG130" s="66"/>
      <c r="JJP130" s="66"/>
      <c r="JJR130" s="66"/>
      <c r="JJS130" s="66"/>
      <c r="JJU130" s="66"/>
      <c r="JJX130" s="66"/>
      <c r="JKA130" s="66"/>
      <c r="JKD130" s="66"/>
      <c r="JKG130" s="66"/>
      <c r="JKJ130" s="66"/>
      <c r="JKL130" s="66"/>
      <c r="JKN130" s="66"/>
      <c r="JKQ130" s="66"/>
      <c r="JKT130" s="66"/>
      <c r="JKW130" s="66"/>
      <c r="JKZ130" s="66"/>
      <c r="JLC130" s="66"/>
      <c r="JLF130" s="66"/>
      <c r="JLI130" s="66"/>
      <c r="JLK130" s="66"/>
      <c r="JLN130" s="66"/>
      <c r="JLT130" s="66"/>
      <c r="JLZ130" s="66"/>
      <c r="JMC130" s="66"/>
      <c r="JME130" s="66"/>
      <c r="JMG130" s="66"/>
      <c r="JMH130" s="66"/>
      <c r="JMI130" s="66"/>
      <c r="JMJ130" s="66"/>
      <c r="JMK130" s="66"/>
      <c r="JML130" s="66"/>
      <c r="JND130" s="66"/>
      <c r="JNE130" s="66"/>
      <c r="JNH130" s="66"/>
      <c r="JNK130" s="66"/>
      <c r="JNM130" s="66"/>
      <c r="JNO130" s="66"/>
      <c r="JNR130" s="66"/>
      <c r="JNU130" s="66"/>
      <c r="JNX130" s="66"/>
      <c r="JOB130" s="66"/>
      <c r="JOE130" s="66"/>
      <c r="JOH130" s="66"/>
      <c r="JOP130" s="66"/>
      <c r="JPB130" s="66"/>
      <c r="JPC130" s="66"/>
      <c r="JPD130" s="66"/>
      <c r="JPE130" s="66"/>
      <c r="JPF130" s="66"/>
      <c r="JPG130" s="66"/>
      <c r="JPH130" s="66"/>
      <c r="JPI130" s="66"/>
      <c r="JPJ130" s="66"/>
      <c r="JPK130" s="66"/>
      <c r="JPL130" s="66"/>
      <c r="JPM130" s="66"/>
      <c r="JPN130" s="66"/>
      <c r="JPO130" s="66"/>
      <c r="JPP130" s="66"/>
      <c r="JPQ130" s="66"/>
      <c r="JPR130" s="66"/>
      <c r="JPS130" s="66"/>
      <c r="JPT130" s="66"/>
      <c r="JPU130" s="66"/>
      <c r="JPV130" s="66"/>
      <c r="JPW130" s="66"/>
      <c r="JPX130" s="66"/>
      <c r="JPY130" s="66"/>
      <c r="JPZ130" s="66"/>
      <c r="JQA130" s="66"/>
      <c r="JQC130" s="66"/>
      <c r="JQD130" s="66"/>
      <c r="JQE130" s="66"/>
      <c r="JQF130" s="66"/>
      <c r="JQG130" s="66"/>
      <c r="JQH130" s="66"/>
      <c r="JQI130" s="66"/>
      <c r="JQJ130" s="66"/>
      <c r="JQK130" s="66"/>
      <c r="JQL130" s="66"/>
      <c r="JQM130" s="66"/>
      <c r="JQN130" s="66"/>
      <c r="JQO130" s="66"/>
      <c r="JQR130" s="66"/>
      <c r="JQU130" s="66"/>
      <c r="JQX130" s="66"/>
      <c r="JRA130" s="66"/>
      <c r="JRD130" s="66"/>
      <c r="JRG130" s="66"/>
      <c r="JRP130" s="66"/>
      <c r="JRS130" s="66"/>
      <c r="JRV130" s="66"/>
      <c r="JRY130" s="66"/>
      <c r="JSH130" s="66"/>
      <c r="JSN130" s="66"/>
      <c r="JSQ130" s="66"/>
      <c r="JST130" s="66"/>
      <c r="JSW130" s="66"/>
      <c r="JTC130" s="66"/>
      <c r="JTL130" s="66"/>
      <c r="JTN130" s="66"/>
      <c r="JTO130" s="66"/>
      <c r="JTQ130" s="66"/>
      <c r="JTT130" s="66"/>
      <c r="JTW130" s="66"/>
      <c r="JTZ130" s="66"/>
      <c r="JUC130" s="66"/>
      <c r="JUF130" s="66"/>
      <c r="JUH130" s="66"/>
      <c r="JUJ130" s="66"/>
      <c r="JUM130" s="66"/>
      <c r="JUP130" s="66"/>
      <c r="JUS130" s="66"/>
      <c r="JUV130" s="66"/>
      <c r="JUY130" s="66"/>
      <c r="JVB130" s="66"/>
      <c r="JVE130" s="66"/>
      <c r="JVG130" s="66"/>
      <c r="JVJ130" s="66"/>
      <c r="JVP130" s="66"/>
      <c r="JVV130" s="66"/>
      <c r="JVY130" s="66"/>
      <c r="JWA130" s="66"/>
      <c r="JWC130" s="66"/>
      <c r="JWD130" s="66"/>
      <c r="JWE130" s="66"/>
      <c r="JWF130" s="66"/>
      <c r="JWG130" s="66"/>
      <c r="JWH130" s="66"/>
      <c r="JWZ130" s="66"/>
      <c r="JXA130" s="66"/>
      <c r="JXD130" s="66"/>
      <c r="JXG130" s="66"/>
      <c r="JXI130" s="66"/>
      <c r="JXK130" s="66"/>
      <c r="JXN130" s="66"/>
      <c r="JXQ130" s="66"/>
      <c r="JXT130" s="66"/>
      <c r="JXX130" s="66"/>
      <c r="JYA130" s="66"/>
      <c r="JYD130" s="66"/>
      <c r="JYL130" s="66"/>
      <c r="JYX130" s="66"/>
      <c r="JYY130" s="66"/>
      <c r="JYZ130" s="66"/>
      <c r="JZA130" s="66"/>
      <c r="JZB130" s="66"/>
      <c r="JZC130" s="66"/>
      <c r="JZD130" s="66"/>
      <c r="JZE130" s="66"/>
      <c r="JZF130" s="66"/>
      <c r="JZG130" s="66"/>
      <c r="JZH130" s="66"/>
      <c r="JZI130" s="66"/>
      <c r="JZJ130" s="66"/>
      <c r="JZK130" s="66"/>
      <c r="JZL130" s="66"/>
      <c r="JZM130" s="66"/>
      <c r="JZN130" s="66"/>
      <c r="JZO130" s="66"/>
      <c r="JZP130" s="66"/>
      <c r="JZQ130" s="66"/>
      <c r="JZR130" s="66"/>
      <c r="JZS130" s="66"/>
      <c r="JZT130" s="66"/>
      <c r="JZU130" s="66"/>
      <c r="JZV130" s="66"/>
      <c r="JZW130" s="66"/>
      <c r="JZY130" s="66"/>
      <c r="JZZ130" s="66"/>
      <c r="KAA130" s="66"/>
      <c r="KAB130" s="66"/>
      <c r="KAC130" s="66"/>
      <c r="KAD130" s="66"/>
      <c r="KAE130" s="66"/>
      <c r="KAF130" s="66"/>
      <c r="KAG130" s="66"/>
      <c r="KAH130" s="66"/>
      <c r="KAI130" s="66"/>
      <c r="KAJ130" s="66"/>
      <c r="KAK130" s="66"/>
      <c r="KAN130" s="66"/>
      <c r="KAQ130" s="66"/>
      <c r="KAT130" s="66"/>
      <c r="KAW130" s="66"/>
      <c r="KAZ130" s="66"/>
      <c r="KBC130" s="66"/>
      <c r="KBL130" s="66"/>
      <c r="KBO130" s="66"/>
      <c r="KBR130" s="66"/>
      <c r="KBU130" s="66"/>
      <c r="KCD130" s="66"/>
      <c r="KCJ130" s="66"/>
      <c r="KCM130" s="66"/>
      <c r="KCP130" s="66"/>
      <c r="KCS130" s="66"/>
      <c r="KCY130" s="66"/>
      <c r="KDH130" s="66"/>
      <c r="KDJ130" s="66"/>
      <c r="KDK130" s="66"/>
      <c r="KDM130" s="66"/>
      <c r="KDP130" s="66"/>
      <c r="KDS130" s="66"/>
      <c r="KDV130" s="66"/>
      <c r="KDY130" s="66"/>
      <c r="KEB130" s="66"/>
      <c r="KED130" s="66"/>
      <c r="KEF130" s="66"/>
      <c r="KEI130" s="66"/>
      <c r="KEL130" s="66"/>
      <c r="KEO130" s="66"/>
      <c r="KER130" s="66"/>
      <c r="KEU130" s="66"/>
      <c r="KEX130" s="66"/>
      <c r="KFA130" s="66"/>
      <c r="KFC130" s="66"/>
      <c r="KFF130" s="66"/>
      <c r="KFL130" s="66"/>
      <c r="KFR130" s="66"/>
      <c r="KFU130" s="66"/>
      <c r="KFW130" s="66"/>
      <c r="KFY130" s="66"/>
      <c r="KFZ130" s="66"/>
      <c r="KGA130" s="66"/>
      <c r="KGB130" s="66"/>
      <c r="KGC130" s="66"/>
      <c r="KGD130" s="66"/>
      <c r="KGV130" s="66"/>
      <c r="KGW130" s="66"/>
      <c r="KGZ130" s="66"/>
      <c r="KHC130" s="66"/>
      <c r="KHE130" s="66"/>
      <c r="KHG130" s="66"/>
      <c r="KHJ130" s="66"/>
      <c r="KHM130" s="66"/>
      <c r="KHP130" s="66"/>
      <c r="KHT130" s="66"/>
      <c r="KHW130" s="66"/>
      <c r="KHZ130" s="66"/>
      <c r="KIH130" s="66"/>
      <c r="KIT130" s="66"/>
      <c r="KIU130" s="66"/>
      <c r="KIV130" s="66"/>
      <c r="KIW130" s="66"/>
      <c r="KIX130" s="66"/>
      <c r="KIY130" s="66"/>
      <c r="KIZ130" s="66"/>
      <c r="KJA130" s="66"/>
      <c r="KJB130" s="66"/>
      <c r="KJC130" s="66"/>
      <c r="KJD130" s="66"/>
      <c r="KJE130" s="66"/>
      <c r="KJF130" s="66"/>
      <c r="KJG130" s="66"/>
      <c r="KJH130" s="66"/>
      <c r="KJI130" s="66"/>
      <c r="KJJ130" s="66"/>
      <c r="KJK130" s="66"/>
      <c r="KJL130" s="66"/>
      <c r="KJM130" s="66"/>
      <c r="KJN130" s="66"/>
      <c r="KJO130" s="66"/>
      <c r="KJP130" s="66"/>
      <c r="KJQ130" s="66"/>
      <c r="KJR130" s="66"/>
      <c r="KJS130" s="66"/>
      <c r="KJU130" s="66"/>
      <c r="KJV130" s="66"/>
      <c r="KJW130" s="66"/>
      <c r="KJX130" s="66"/>
      <c r="KJY130" s="66"/>
      <c r="KJZ130" s="66"/>
      <c r="KKA130" s="66"/>
      <c r="KKB130" s="66"/>
      <c r="KKC130" s="66"/>
      <c r="KKD130" s="66"/>
      <c r="KKE130" s="66"/>
      <c r="KKF130" s="66"/>
      <c r="KKG130" s="66"/>
      <c r="KKJ130" s="66"/>
      <c r="KKM130" s="66"/>
      <c r="KKP130" s="66"/>
      <c r="KKS130" s="66"/>
      <c r="KKV130" s="66"/>
      <c r="KKY130" s="66"/>
      <c r="KLH130" s="66"/>
      <c r="KLK130" s="66"/>
      <c r="KLN130" s="66"/>
      <c r="KLQ130" s="66"/>
      <c r="KLZ130" s="66"/>
      <c r="KMF130" s="66"/>
      <c r="KMI130" s="66"/>
      <c r="KML130" s="66"/>
      <c r="KMO130" s="66"/>
      <c r="KMU130" s="66"/>
      <c r="KND130" s="66"/>
      <c r="KNF130" s="66"/>
      <c r="KNG130" s="66"/>
      <c r="KNI130" s="66"/>
      <c r="KNL130" s="66"/>
      <c r="KNO130" s="66"/>
      <c r="KNR130" s="66"/>
      <c r="KNU130" s="66"/>
      <c r="KNX130" s="66"/>
      <c r="KNZ130" s="66"/>
      <c r="KOB130" s="66"/>
      <c r="KOE130" s="66"/>
      <c r="KOH130" s="66"/>
      <c r="KOK130" s="66"/>
      <c r="KON130" s="66"/>
      <c r="KOQ130" s="66"/>
      <c r="KOT130" s="66"/>
      <c r="KOW130" s="66"/>
      <c r="KOY130" s="66"/>
      <c r="KPB130" s="66"/>
      <c r="KPH130" s="66"/>
      <c r="KPN130" s="66"/>
      <c r="KPQ130" s="66"/>
      <c r="KPS130" s="66"/>
      <c r="KPU130" s="66"/>
      <c r="KPV130" s="66"/>
      <c r="KPW130" s="66"/>
      <c r="KPX130" s="66"/>
      <c r="KPY130" s="66"/>
      <c r="KPZ130" s="66"/>
      <c r="KQR130" s="66"/>
      <c r="KQS130" s="66"/>
      <c r="KQV130" s="66"/>
      <c r="KQY130" s="66"/>
      <c r="KRA130" s="66"/>
      <c r="KRC130" s="66"/>
      <c r="KRF130" s="66"/>
      <c r="KRI130" s="66"/>
      <c r="KRL130" s="66"/>
      <c r="KRP130" s="66"/>
      <c r="KRS130" s="66"/>
      <c r="KRV130" s="66"/>
      <c r="KSD130" s="66"/>
      <c r="KSP130" s="66"/>
      <c r="KSQ130" s="66"/>
      <c r="KSR130" s="66"/>
      <c r="KSS130" s="66"/>
      <c r="KST130" s="66"/>
      <c r="KSU130" s="66"/>
      <c r="KSV130" s="66"/>
      <c r="KSW130" s="66"/>
      <c r="KSX130" s="66"/>
      <c r="KSY130" s="66"/>
      <c r="KSZ130" s="66"/>
      <c r="KTA130" s="66"/>
      <c r="KTB130" s="66"/>
      <c r="KTC130" s="66"/>
      <c r="KTD130" s="66"/>
      <c r="KTE130" s="66"/>
      <c r="KTF130" s="66"/>
      <c r="KTG130" s="66"/>
      <c r="KTH130" s="66"/>
      <c r="KTI130" s="66"/>
      <c r="KTJ130" s="66"/>
      <c r="KTK130" s="66"/>
      <c r="KTL130" s="66"/>
      <c r="KTM130" s="66"/>
      <c r="KTN130" s="66"/>
      <c r="KTO130" s="66"/>
      <c r="KTQ130" s="66"/>
      <c r="KTR130" s="66"/>
      <c r="KTS130" s="66"/>
      <c r="KTT130" s="66"/>
      <c r="KTU130" s="66"/>
      <c r="KTV130" s="66"/>
      <c r="KTW130" s="66"/>
      <c r="KTX130" s="66"/>
      <c r="KTY130" s="66"/>
      <c r="KTZ130" s="66"/>
      <c r="KUA130" s="66"/>
      <c r="KUB130" s="66"/>
      <c r="KUC130" s="66"/>
      <c r="KUF130" s="66"/>
      <c r="KUI130" s="66"/>
      <c r="KUL130" s="66"/>
      <c r="KUO130" s="66"/>
      <c r="KUR130" s="66"/>
      <c r="KUU130" s="66"/>
      <c r="KVD130" s="66"/>
      <c r="KVG130" s="66"/>
      <c r="KVJ130" s="66"/>
      <c r="KVM130" s="66"/>
      <c r="KVV130" s="66"/>
      <c r="KWB130" s="66"/>
      <c r="KWE130" s="66"/>
      <c r="KWH130" s="66"/>
      <c r="KWK130" s="66"/>
      <c r="KWQ130" s="66"/>
      <c r="KWZ130" s="66"/>
      <c r="KXB130" s="66"/>
      <c r="KXC130" s="66"/>
      <c r="KXE130" s="66"/>
      <c r="KXH130" s="66"/>
      <c r="KXK130" s="66"/>
      <c r="KXN130" s="66"/>
      <c r="KXQ130" s="66"/>
      <c r="KXT130" s="66"/>
      <c r="KXV130" s="66"/>
      <c r="KXX130" s="66"/>
      <c r="KYA130" s="66"/>
      <c r="KYD130" s="66"/>
      <c r="KYG130" s="66"/>
      <c r="KYJ130" s="66"/>
      <c r="KYM130" s="66"/>
      <c r="KYP130" s="66"/>
      <c r="KYS130" s="66"/>
      <c r="KYU130" s="66"/>
      <c r="KYX130" s="66"/>
      <c r="KZD130" s="66"/>
      <c r="KZJ130" s="66"/>
      <c r="KZM130" s="66"/>
      <c r="KZO130" s="66"/>
      <c r="KZQ130" s="66"/>
      <c r="KZR130" s="66"/>
      <c r="KZS130" s="66"/>
      <c r="KZT130" s="66"/>
      <c r="KZU130" s="66"/>
      <c r="KZV130" s="66"/>
      <c r="LAN130" s="66"/>
      <c r="LAO130" s="66"/>
      <c r="LAR130" s="66"/>
      <c r="LAU130" s="66"/>
      <c r="LAW130" s="66"/>
      <c r="LAY130" s="66"/>
      <c r="LBB130" s="66"/>
      <c r="LBE130" s="66"/>
      <c r="LBH130" s="66"/>
      <c r="LBL130" s="66"/>
      <c r="LBO130" s="66"/>
      <c r="LBR130" s="66"/>
      <c r="LBZ130" s="66"/>
      <c r="LCL130" s="66"/>
      <c r="LCM130" s="66"/>
      <c r="LCN130" s="66"/>
      <c r="LCO130" s="66"/>
      <c r="LCP130" s="66"/>
      <c r="LCQ130" s="66"/>
      <c r="LCR130" s="66"/>
      <c r="LCS130" s="66"/>
      <c r="LCT130" s="66"/>
      <c r="LCU130" s="66"/>
      <c r="LCV130" s="66"/>
      <c r="LCW130" s="66"/>
      <c r="LCX130" s="66"/>
      <c r="LCY130" s="66"/>
      <c r="LCZ130" s="66"/>
      <c r="LDA130" s="66"/>
      <c r="LDB130" s="66"/>
      <c r="LDC130" s="66"/>
      <c r="LDD130" s="66"/>
      <c r="LDE130" s="66"/>
      <c r="LDF130" s="66"/>
      <c r="LDG130" s="66"/>
      <c r="LDH130" s="66"/>
      <c r="LDI130" s="66"/>
      <c r="LDJ130" s="66"/>
      <c r="LDK130" s="66"/>
      <c r="LDM130" s="66"/>
      <c r="LDN130" s="66"/>
      <c r="LDO130" s="66"/>
      <c r="LDP130" s="66"/>
      <c r="LDQ130" s="66"/>
      <c r="LDR130" s="66"/>
      <c r="LDS130" s="66"/>
      <c r="LDT130" s="66"/>
      <c r="LDU130" s="66"/>
      <c r="LDV130" s="66"/>
      <c r="LDW130" s="66"/>
      <c r="LDX130" s="66"/>
      <c r="LDY130" s="66"/>
      <c r="LEB130" s="66"/>
      <c r="LEE130" s="66"/>
      <c r="LEH130" s="66"/>
      <c r="LEK130" s="66"/>
      <c r="LEN130" s="66"/>
      <c r="LEQ130" s="66"/>
      <c r="LEZ130" s="66"/>
      <c r="LFC130" s="66"/>
      <c r="LFF130" s="66"/>
      <c r="LFI130" s="66"/>
      <c r="LFR130" s="66"/>
      <c r="LFX130" s="66"/>
      <c r="LGA130" s="66"/>
      <c r="LGD130" s="66"/>
      <c r="LGG130" s="66"/>
      <c r="LGM130" s="66"/>
      <c r="LGV130" s="66"/>
      <c r="LGX130" s="66"/>
      <c r="LGY130" s="66"/>
      <c r="LHA130" s="66"/>
      <c r="LHD130" s="66"/>
      <c r="LHG130" s="66"/>
      <c r="LHJ130" s="66"/>
      <c r="LHM130" s="66"/>
      <c r="LHP130" s="66"/>
      <c r="LHR130" s="66"/>
      <c r="LHT130" s="66"/>
      <c r="LHW130" s="66"/>
      <c r="LHZ130" s="66"/>
      <c r="LIC130" s="66"/>
      <c r="LIF130" s="66"/>
      <c r="LII130" s="66"/>
      <c r="LIL130" s="66"/>
      <c r="LIO130" s="66"/>
      <c r="LIQ130" s="66"/>
      <c r="LIT130" s="66"/>
      <c r="LIZ130" s="66"/>
      <c r="LJF130" s="66"/>
      <c r="LJI130" s="66"/>
      <c r="LJK130" s="66"/>
      <c r="LJM130" s="66"/>
      <c r="LJN130" s="66"/>
      <c r="LJO130" s="66"/>
      <c r="LJP130" s="66"/>
      <c r="LJQ130" s="66"/>
      <c r="LJR130" s="66"/>
      <c r="LKJ130" s="66"/>
      <c r="LKK130" s="66"/>
      <c r="LKN130" s="66"/>
      <c r="LKQ130" s="66"/>
      <c r="LKS130" s="66"/>
      <c r="LKU130" s="66"/>
      <c r="LKX130" s="66"/>
      <c r="LLA130" s="66"/>
      <c r="LLD130" s="66"/>
      <c r="LLH130" s="66"/>
      <c r="LLK130" s="66"/>
      <c r="LLN130" s="66"/>
      <c r="LLV130" s="66"/>
      <c r="LMH130" s="66"/>
      <c r="LMI130" s="66"/>
      <c r="LMJ130" s="66"/>
      <c r="LMK130" s="66"/>
      <c r="LML130" s="66"/>
      <c r="LMM130" s="66"/>
      <c r="LMN130" s="66"/>
      <c r="LMO130" s="66"/>
      <c r="LMP130" s="66"/>
      <c r="LMQ130" s="66"/>
      <c r="LMR130" s="66"/>
      <c r="LMS130" s="66"/>
      <c r="LMT130" s="66"/>
      <c r="LMU130" s="66"/>
      <c r="LMV130" s="66"/>
      <c r="LMW130" s="66"/>
      <c r="LMX130" s="66"/>
      <c r="LMY130" s="66"/>
      <c r="LMZ130" s="66"/>
      <c r="LNA130" s="66"/>
      <c r="LNB130" s="66"/>
      <c r="LNC130" s="66"/>
      <c r="LND130" s="66"/>
      <c r="LNE130" s="66"/>
      <c r="LNF130" s="66"/>
      <c r="LNG130" s="66"/>
      <c r="LNI130" s="66"/>
      <c r="LNJ130" s="66"/>
      <c r="LNK130" s="66"/>
      <c r="LNL130" s="66"/>
      <c r="LNM130" s="66"/>
      <c r="LNN130" s="66"/>
      <c r="LNO130" s="66"/>
      <c r="LNP130" s="66"/>
      <c r="LNQ130" s="66"/>
      <c r="LNR130" s="66"/>
      <c r="LNS130" s="66"/>
      <c r="LNT130" s="66"/>
      <c r="LNU130" s="66"/>
      <c r="LNX130" s="66"/>
      <c r="LOA130" s="66"/>
      <c r="LOD130" s="66"/>
      <c r="LOG130" s="66"/>
      <c r="LOJ130" s="66"/>
      <c r="LOM130" s="66"/>
      <c r="LOV130" s="66"/>
      <c r="LOY130" s="66"/>
      <c r="LPB130" s="66"/>
      <c r="LPE130" s="66"/>
      <c r="LPN130" s="66"/>
      <c r="LPT130" s="66"/>
      <c r="LPW130" s="66"/>
      <c r="LPZ130" s="66"/>
      <c r="LQC130" s="66"/>
      <c r="LQI130" s="66"/>
      <c r="LQR130" s="66"/>
      <c r="LQT130" s="66"/>
      <c r="LQU130" s="66"/>
      <c r="LQW130" s="66"/>
      <c r="LQZ130" s="66"/>
      <c r="LRC130" s="66"/>
      <c r="LRF130" s="66"/>
      <c r="LRI130" s="66"/>
      <c r="LRL130" s="66"/>
      <c r="LRN130" s="66"/>
      <c r="LRP130" s="66"/>
      <c r="LRS130" s="66"/>
      <c r="LRV130" s="66"/>
      <c r="LRY130" s="66"/>
      <c r="LSB130" s="66"/>
      <c r="LSE130" s="66"/>
      <c r="LSH130" s="66"/>
      <c r="LSK130" s="66"/>
      <c r="LSM130" s="66"/>
      <c r="LSP130" s="66"/>
      <c r="LSV130" s="66"/>
      <c r="LTB130" s="66"/>
      <c r="LTE130" s="66"/>
      <c r="LTG130" s="66"/>
      <c r="LTI130" s="66"/>
      <c r="LTJ130" s="66"/>
      <c r="LTK130" s="66"/>
      <c r="LTL130" s="66"/>
      <c r="LTM130" s="66"/>
      <c r="LTN130" s="66"/>
      <c r="LUF130" s="66"/>
      <c r="LUG130" s="66"/>
      <c r="LUJ130" s="66"/>
      <c r="LUM130" s="66"/>
      <c r="LUO130" s="66"/>
      <c r="LUQ130" s="66"/>
      <c r="LUT130" s="66"/>
      <c r="LUW130" s="66"/>
      <c r="LUZ130" s="66"/>
      <c r="LVD130" s="66"/>
      <c r="LVG130" s="66"/>
      <c r="LVJ130" s="66"/>
      <c r="LVR130" s="66"/>
      <c r="LWD130" s="66"/>
      <c r="LWE130" s="66"/>
      <c r="LWF130" s="66"/>
      <c r="LWG130" s="66"/>
      <c r="LWH130" s="66"/>
      <c r="LWI130" s="66"/>
      <c r="LWJ130" s="66"/>
      <c r="LWK130" s="66"/>
      <c r="LWL130" s="66"/>
      <c r="LWM130" s="66"/>
      <c r="LWN130" s="66"/>
      <c r="LWO130" s="66"/>
      <c r="LWP130" s="66"/>
      <c r="LWQ130" s="66"/>
      <c r="LWR130" s="66"/>
      <c r="LWS130" s="66"/>
      <c r="LWT130" s="66"/>
      <c r="LWU130" s="66"/>
      <c r="LWV130" s="66"/>
      <c r="LWW130" s="66"/>
      <c r="LWX130" s="66"/>
      <c r="LWY130" s="66"/>
      <c r="LWZ130" s="66"/>
      <c r="LXA130" s="66"/>
      <c r="LXB130" s="66"/>
      <c r="LXC130" s="66"/>
      <c r="LXE130" s="66"/>
      <c r="LXF130" s="66"/>
      <c r="LXG130" s="66"/>
      <c r="LXH130" s="66"/>
      <c r="LXI130" s="66"/>
      <c r="LXJ130" s="66"/>
      <c r="LXK130" s="66"/>
      <c r="LXL130" s="66"/>
      <c r="LXM130" s="66"/>
      <c r="LXN130" s="66"/>
      <c r="LXO130" s="66"/>
      <c r="LXP130" s="66"/>
      <c r="LXQ130" s="66"/>
      <c r="LXT130" s="66"/>
      <c r="LXW130" s="66"/>
      <c r="LXZ130" s="66"/>
      <c r="LYC130" s="66"/>
      <c r="LYF130" s="66"/>
      <c r="LYI130" s="66"/>
      <c r="LYR130" s="66"/>
      <c r="LYU130" s="66"/>
      <c r="LYX130" s="66"/>
      <c r="LZA130" s="66"/>
      <c r="LZJ130" s="66"/>
      <c r="LZP130" s="66"/>
      <c r="LZS130" s="66"/>
      <c r="LZV130" s="66"/>
      <c r="LZY130" s="66"/>
      <c r="MAE130" s="66"/>
      <c r="MAN130" s="66"/>
      <c r="MAP130" s="66"/>
      <c r="MAQ130" s="66"/>
      <c r="MAS130" s="66"/>
      <c r="MAV130" s="66"/>
      <c r="MAY130" s="66"/>
      <c r="MBB130" s="66"/>
      <c r="MBE130" s="66"/>
      <c r="MBH130" s="66"/>
      <c r="MBJ130" s="66"/>
      <c r="MBL130" s="66"/>
      <c r="MBO130" s="66"/>
      <c r="MBR130" s="66"/>
      <c r="MBU130" s="66"/>
      <c r="MBX130" s="66"/>
      <c r="MCA130" s="66"/>
      <c r="MCD130" s="66"/>
      <c r="MCG130" s="66"/>
      <c r="MCI130" s="66"/>
      <c r="MCL130" s="66"/>
      <c r="MCR130" s="66"/>
      <c r="MCX130" s="66"/>
      <c r="MDA130" s="66"/>
      <c r="MDC130" s="66"/>
      <c r="MDE130" s="66"/>
      <c r="MDF130" s="66"/>
      <c r="MDG130" s="66"/>
      <c r="MDH130" s="66"/>
      <c r="MDI130" s="66"/>
      <c r="MDJ130" s="66"/>
      <c r="MEB130" s="66"/>
      <c r="MEC130" s="66"/>
      <c r="MEF130" s="66"/>
      <c r="MEI130" s="66"/>
      <c r="MEK130" s="66"/>
      <c r="MEM130" s="66"/>
      <c r="MEP130" s="66"/>
      <c r="MES130" s="66"/>
      <c r="MEV130" s="66"/>
      <c r="MEZ130" s="66"/>
      <c r="MFC130" s="66"/>
      <c r="MFF130" s="66"/>
      <c r="MFN130" s="66"/>
      <c r="MFZ130" s="66"/>
      <c r="MGA130" s="66"/>
      <c r="MGB130" s="66"/>
      <c r="MGC130" s="66"/>
      <c r="MGD130" s="66"/>
      <c r="MGE130" s="66"/>
      <c r="MGF130" s="66"/>
      <c r="MGG130" s="66"/>
      <c r="MGH130" s="66"/>
      <c r="MGI130" s="66"/>
      <c r="MGJ130" s="66"/>
      <c r="MGK130" s="66"/>
      <c r="MGL130" s="66"/>
      <c r="MGM130" s="66"/>
      <c r="MGN130" s="66"/>
      <c r="MGO130" s="66"/>
      <c r="MGP130" s="66"/>
      <c r="MGQ130" s="66"/>
      <c r="MGR130" s="66"/>
      <c r="MGS130" s="66"/>
      <c r="MGT130" s="66"/>
      <c r="MGU130" s="66"/>
      <c r="MGV130" s="66"/>
      <c r="MGW130" s="66"/>
      <c r="MGX130" s="66"/>
      <c r="MGY130" s="66"/>
      <c r="MHA130" s="66"/>
      <c r="MHB130" s="66"/>
      <c r="MHC130" s="66"/>
      <c r="MHD130" s="66"/>
      <c r="MHE130" s="66"/>
      <c r="MHF130" s="66"/>
      <c r="MHG130" s="66"/>
      <c r="MHH130" s="66"/>
      <c r="MHI130" s="66"/>
      <c r="MHJ130" s="66"/>
      <c r="MHK130" s="66"/>
      <c r="MHL130" s="66"/>
      <c r="MHM130" s="66"/>
      <c r="MHP130" s="66"/>
      <c r="MHS130" s="66"/>
      <c r="MHV130" s="66"/>
      <c r="MHY130" s="66"/>
      <c r="MIB130" s="66"/>
      <c r="MIE130" s="66"/>
      <c r="MIN130" s="66"/>
      <c r="MIQ130" s="66"/>
      <c r="MIT130" s="66"/>
      <c r="MIW130" s="66"/>
      <c r="MJF130" s="66"/>
      <c r="MJL130" s="66"/>
      <c r="MJO130" s="66"/>
      <c r="MJR130" s="66"/>
      <c r="MJU130" s="66"/>
      <c r="MKA130" s="66"/>
      <c r="MKJ130" s="66"/>
      <c r="MKL130" s="66"/>
      <c r="MKM130" s="66"/>
      <c r="MKO130" s="66"/>
      <c r="MKR130" s="66"/>
      <c r="MKU130" s="66"/>
      <c r="MKX130" s="66"/>
      <c r="MLA130" s="66"/>
      <c r="MLD130" s="66"/>
      <c r="MLF130" s="66"/>
      <c r="MLH130" s="66"/>
      <c r="MLK130" s="66"/>
      <c r="MLN130" s="66"/>
      <c r="MLQ130" s="66"/>
      <c r="MLT130" s="66"/>
      <c r="MLW130" s="66"/>
      <c r="MLZ130" s="66"/>
      <c r="MMC130" s="66"/>
      <c r="MME130" s="66"/>
      <c r="MMH130" s="66"/>
      <c r="MMN130" s="66"/>
      <c r="MMT130" s="66"/>
      <c r="MMW130" s="66"/>
      <c r="MMY130" s="66"/>
      <c r="MNA130" s="66"/>
      <c r="MNB130" s="66"/>
      <c r="MNC130" s="66"/>
      <c r="MND130" s="66"/>
      <c r="MNE130" s="66"/>
      <c r="MNF130" s="66"/>
      <c r="MNX130" s="66"/>
      <c r="MNY130" s="66"/>
      <c r="MOB130" s="66"/>
      <c r="MOE130" s="66"/>
      <c r="MOG130" s="66"/>
      <c r="MOI130" s="66"/>
      <c r="MOL130" s="66"/>
      <c r="MOO130" s="66"/>
      <c r="MOR130" s="66"/>
      <c r="MOV130" s="66"/>
      <c r="MOY130" s="66"/>
      <c r="MPB130" s="66"/>
      <c r="MPJ130" s="66"/>
      <c r="MPV130" s="66"/>
      <c r="MPW130" s="66"/>
      <c r="MPX130" s="66"/>
      <c r="MPY130" s="66"/>
      <c r="MPZ130" s="66"/>
      <c r="MQA130" s="66"/>
      <c r="MQB130" s="66"/>
      <c r="MQC130" s="66"/>
      <c r="MQD130" s="66"/>
      <c r="MQE130" s="66"/>
      <c r="MQF130" s="66"/>
      <c r="MQG130" s="66"/>
      <c r="MQH130" s="66"/>
      <c r="MQI130" s="66"/>
      <c r="MQJ130" s="66"/>
      <c r="MQK130" s="66"/>
      <c r="MQL130" s="66"/>
      <c r="MQM130" s="66"/>
      <c r="MQN130" s="66"/>
      <c r="MQO130" s="66"/>
      <c r="MQP130" s="66"/>
      <c r="MQQ130" s="66"/>
      <c r="MQR130" s="66"/>
      <c r="MQS130" s="66"/>
      <c r="MQT130" s="66"/>
      <c r="MQU130" s="66"/>
      <c r="MQW130" s="66"/>
      <c r="MQX130" s="66"/>
      <c r="MQY130" s="66"/>
      <c r="MQZ130" s="66"/>
      <c r="MRA130" s="66"/>
      <c r="MRB130" s="66"/>
      <c r="MRC130" s="66"/>
      <c r="MRD130" s="66"/>
      <c r="MRE130" s="66"/>
      <c r="MRF130" s="66"/>
      <c r="MRG130" s="66"/>
      <c r="MRH130" s="66"/>
      <c r="MRI130" s="66"/>
      <c r="MRL130" s="66"/>
      <c r="MRO130" s="66"/>
      <c r="MRR130" s="66"/>
      <c r="MRU130" s="66"/>
      <c r="MRX130" s="66"/>
      <c r="MSA130" s="66"/>
      <c r="MSJ130" s="66"/>
      <c r="MSM130" s="66"/>
      <c r="MSP130" s="66"/>
      <c r="MSS130" s="66"/>
      <c r="MTB130" s="66"/>
      <c r="MTH130" s="66"/>
      <c r="MTK130" s="66"/>
      <c r="MTN130" s="66"/>
      <c r="MTQ130" s="66"/>
      <c r="MTW130" s="66"/>
      <c r="MUF130" s="66"/>
      <c r="MUH130" s="66"/>
      <c r="MUI130" s="66"/>
      <c r="MUK130" s="66"/>
      <c r="MUN130" s="66"/>
      <c r="MUQ130" s="66"/>
      <c r="MUT130" s="66"/>
      <c r="MUW130" s="66"/>
      <c r="MUZ130" s="66"/>
      <c r="MVB130" s="66"/>
      <c r="MVD130" s="66"/>
      <c r="MVG130" s="66"/>
      <c r="MVJ130" s="66"/>
      <c r="MVM130" s="66"/>
      <c r="MVP130" s="66"/>
      <c r="MVS130" s="66"/>
      <c r="MVV130" s="66"/>
      <c r="MVY130" s="66"/>
      <c r="MWA130" s="66"/>
      <c r="MWD130" s="66"/>
      <c r="MWJ130" s="66"/>
      <c r="MWP130" s="66"/>
      <c r="MWS130" s="66"/>
      <c r="MWU130" s="66"/>
      <c r="MWW130" s="66"/>
      <c r="MWX130" s="66"/>
      <c r="MWY130" s="66"/>
      <c r="MWZ130" s="66"/>
      <c r="MXA130" s="66"/>
      <c r="MXB130" s="66"/>
      <c r="MXT130" s="66"/>
      <c r="MXU130" s="66"/>
      <c r="MXX130" s="66"/>
      <c r="MYA130" s="66"/>
      <c r="MYC130" s="66"/>
      <c r="MYE130" s="66"/>
      <c r="MYH130" s="66"/>
      <c r="MYK130" s="66"/>
      <c r="MYN130" s="66"/>
      <c r="MYR130" s="66"/>
      <c r="MYU130" s="66"/>
      <c r="MYX130" s="66"/>
      <c r="MZF130" s="66"/>
      <c r="MZR130" s="66"/>
      <c r="MZS130" s="66"/>
      <c r="MZT130" s="66"/>
      <c r="MZU130" s="66"/>
      <c r="MZV130" s="66"/>
      <c r="MZW130" s="66"/>
      <c r="MZX130" s="66"/>
      <c r="MZY130" s="66"/>
      <c r="MZZ130" s="66"/>
      <c r="NAA130" s="66"/>
      <c r="NAB130" s="66"/>
      <c r="NAC130" s="66"/>
      <c r="NAD130" s="66"/>
      <c r="NAE130" s="66"/>
      <c r="NAF130" s="66"/>
      <c r="NAG130" s="66"/>
      <c r="NAH130" s="66"/>
      <c r="NAI130" s="66"/>
      <c r="NAJ130" s="66"/>
      <c r="NAK130" s="66"/>
      <c r="NAL130" s="66"/>
      <c r="NAM130" s="66"/>
      <c r="NAN130" s="66"/>
      <c r="NAO130" s="66"/>
      <c r="NAP130" s="66"/>
      <c r="NAQ130" s="66"/>
      <c r="NAS130" s="66"/>
      <c r="NAT130" s="66"/>
      <c r="NAU130" s="66"/>
      <c r="NAV130" s="66"/>
      <c r="NAW130" s="66"/>
      <c r="NAX130" s="66"/>
      <c r="NAY130" s="66"/>
      <c r="NAZ130" s="66"/>
      <c r="NBA130" s="66"/>
      <c r="NBB130" s="66"/>
      <c r="NBC130" s="66"/>
      <c r="NBD130" s="66"/>
      <c r="NBE130" s="66"/>
      <c r="NBH130" s="66"/>
      <c r="NBK130" s="66"/>
      <c r="NBN130" s="66"/>
      <c r="NBQ130" s="66"/>
      <c r="NBT130" s="66"/>
      <c r="NBW130" s="66"/>
      <c r="NCF130" s="66"/>
      <c r="NCI130" s="66"/>
      <c r="NCL130" s="66"/>
      <c r="NCO130" s="66"/>
      <c r="NCX130" s="66"/>
      <c r="NDD130" s="66"/>
      <c r="NDG130" s="66"/>
      <c r="NDJ130" s="66"/>
      <c r="NDM130" s="66"/>
      <c r="NDS130" s="66"/>
      <c r="NEB130" s="66"/>
      <c r="NED130" s="66"/>
      <c r="NEE130" s="66"/>
      <c r="NEG130" s="66"/>
      <c r="NEJ130" s="66"/>
      <c r="NEM130" s="66"/>
      <c r="NEP130" s="66"/>
      <c r="NES130" s="66"/>
      <c r="NEV130" s="66"/>
      <c r="NEX130" s="66"/>
      <c r="NEZ130" s="66"/>
      <c r="NFC130" s="66"/>
      <c r="NFF130" s="66"/>
      <c r="NFI130" s="66"/>
      <c r="NFL130" s="66"/>
      <c r="NFO130" s="66"/>
      <c r="NFR130" s="66"/>
      <c r="NFU130" s="66"/>
      <c r="NFW130" s="66"/>
      <c r="NFZ130" s="66"/>
      <c r="NGF130" s="66"/>
      <c r="NGL130" s="66"/>
      <c r="NGO130" s="66"/>
      <c r="NGQ130" s="66"/>
      <c r="NGS130" s="66"/>
      <c r="NGT130" s="66"/>
      <c r="NGU130" s="66"/>
      <c r="NGV130" s="66"/>
      <c r="NGW130" s="66"/>
      <c r="NGX130" s="66"/>
      <c r="NHP130" s="66"/>
      <c r="NHQ130" s="66"/>
      <c r="NHT130" s="66"/>
      <c r="NHW130" s="66"/>
      <c r="NHY130" s="66"/>
      <c r="NIA130" s="66"/>
      <c r="NID130" s="66"/>
      <c r="NIG130" s="66"/>
      <c r="NIJ130" s="66"/>
      <c r="NIN130" s="66"/>
      <c r="NIQ130" s="66"/>
      <c r="NIT130" s="66"/>
      <c r="NJB130" s="66"/>
      <c r="NJN130" s="66"/>
      <c r="NJO130" s="66"/>
      <c r="NJP130" s="66"/>
      <c r="NJQ130" s="66"/>
      <c r="NJR130" s="66"/>
      <c r="NJS130" s="66"/>
      <c r="NJT130" s="66"/>
      <c r="NJU130" s="66"/>
      <c r="NJV130" s="66"/>
      <c r="NJW130" s="66"/>
      <c r="NJX130" s="66"/>
      <c r="NJY130" s="66"/>
      <c r="NJZ130" s="66"/>
      <c r="NKA130" s="66"/>
      <c r="NKB130" s="66"/>
      <c r="NKC130" s="66"/>
      <c r="NKD130" s="66"/>
      <c r="NKE130" s="66"/>
      <c r="NKF130" s="66"/>
      <c r="NKG130" s="66"/>
      <c r="NKH130" s="66"/>
      <c r="NKI130" s="66"/>
      <c r="NKJ130" s="66"/>
      <c r="NKK130" s="66"/>
      <c r="NKL130" s="66"/>
      <c r="NKM130" s="66"/>
      <c r="NKO130" s="66"/>
      <c r="NKP130" s="66"/>
      <c r="NKQ130" s="66"/>
      <c r="NKR130" s="66"/>
      <c r="NKS130" s="66"/>
      <c r="NKT130" s="66"/>
      <c r="NKU130" s="66"/>
      <c r="NKV130" s="66"/>
      <c r="NKW130" s="66"/>
      <c r="NKX130" s="66"/>
      <c r="NKY130" s="66"/>
      <c r="NKZ130" s="66"/>
      <c r="NLA130" s="66"/>
      <c r="NLD130" s="66"/>
      <c r="NLG130" s="66"/>
      <c r="NLJ130" s="66"/>
      <c r="NLM130" s="66"/>
      <c r="NLP130" s="66"/>
      <c r="NLS130" s="66"/>
      <c r="NMB130" s="66"/>
      <c r="NME130" s="66"/>
      <c r="NMH130" s="66"/>
      <c r="NMK130" s="66"/>
      <c r="NMT130" s="66"/>
      <c r="NMZ130" s="66"/>
      <c r="NNC130" s="66"/>
      <c r="NNF130" s="66"/>
      <c r="NNI130" s="66"/>
      <c r="NNO130" s="66"/>
      <c r="NNX130" s="66"/>
      <c r="NNZ130" s="66"/>
      <c r="NOA130" s="66"/>
      <c r="NOC130" s="66"/>
      <c r="NOF130" s="66"/>
      <c r="NOI130" s="66"/>
      <c r="NOL130" s="66"/>
      <c r="NOO130" s="66"/>
      <c r="NOR130" s="66"/>
      <c r="NOT130" s="66"/>
      <c r="NOV130" s="66"/>
      <c r="NOY130" s="66"/>
      <c r="NPB130" s="66"/>
      <c r="NPE130" s="66"/>
      <c r="NPH130" s="66"/>
      <c r="NPK130" s="66"/>
      <c r="NPN130" s="66"/>
      <c r="NPQ130" s="66"/>
      <c r="NPS130" s="66"/>
      <c r="NPV130" s="66"/>
      <c r="NQB130" s="66"/>
      <c r="NQH130" s="66"/>
      <c r="NQK130" s="66"/>
      <c r="NQM130" s="66"/>
      <c r="NQO130" s="66"/>
      <c r="NQP130" s="66"/>
      <c r="NQQ130" s="66"/>
      <c r="NQR130" s="66"/>
      <c r="NQS130" s="66"/>
      <c r="NQT130" s="66"/>
      <c r="NRL130" s="66"/>
      <c r="NRM130" s="66"/>
      <c r="NRP130" s="66"/>
      <c r="NRS130" s="66"/>
      <c r="NRU130" s="66"/>
      <c r="NRW130" s="66"/>
      <c r="NRZ130" s="66"/>
      <c r="NSC130" s="66"/>
      <c r="NSF130" s="66"/>
      <c r="NSJ130" s="66"/>
      <c r="NSM130" s="66"/>
      <c r="NSP130" s="66"/>
      <c r="NSX130" s="66"/>
      <c r="NTJ130" s="66"/>
      <c r="NTK130" s="66"/>
      <c r="NTL130" s="66"/>
      <c r="NTM130" s="66"/>
      <c r="NTN130" s="66"/>
      <c r="NTO130" s="66"/>
      <c r="NTP130" s="66"/>
      <c r="NTQ130" s="66"/>
      <c r="NTR130" s="66"/>
      <c r="NTS130" s="66"/>
      <c r="NTT130" s="66"/>
      <c r="NTU130" s="66"/>
      <c r="NTV130" s="66"/>
      <c r="NTW130" s="66"/>
      <c r="NTX130" s="66"/>
      <c r="NTY130" s="66"/>
      <c r="NTZ130" s="66"/>
      <c r="NUA130" s="66"/>
      <c r="NUB130" s="66"/>
      <c r="NUC130" s="66"/>
      <c r="NUD130" s="66"/>
      <c r="NUE130" s="66"/>
      <c r="NUF130" s="66"/>
      <c r="NUG130" s="66"/>
      <c r="NUH130" s="66"/>
      <c r="NUI130" s="66"/>
      <c r="NUK130" s="66"/>
      <c r="NUL130" s="66"/>
      <c r="NUM130" s="66"/>
      <c r="NUN130" s="66"/>
      <c r="NUO130" s="66"/>
      <c r="NUP130" s="66"/>
      <c r="NUQ130" s="66"/>
      <c r="NUR130" s="66"/>
      <c r="NUS130" s="66"/>
      <c r="NUT130" s="66"/>
      <c r="NUU130" s="66"/>
      <c r="NUV130" s="66"/>
      <c r="NUW130" s="66"/>
      <c r="NUZ130" s="66"/>
      <c r="NVC130" s="66"/>
      <c r="NVF130" s="66"/>
      <c r="NVI130" s="66"/>
      <c r="NVL130" s="66"/>
      <c r="NVO130" s="66"/>
      <c r="NVX130" s="66"/>
      <c r="NWA130" s="66"/>
      <c r="NWD130" s="66"/>
      <c r="NWG130" s="66"/>
      <c r="NWP130" s="66"/>
      <c r="NWV130" s="66"/>
      <c r="NWY130" s="66"/>
      <c r="NXB130" s="66"/>
      <c r="NXE130" s="66"/>
      <c r="NXK130" s="66"/>
      <c r="NXT130" s="66"/>
      <c r="NXV130" s="66"/>
      <c r="NXW130" s="66"/>
      <c r="NXY130" s="66"/>
      <c r="NYB130" s="66"/>
      <c r="NYE130" s="66"/>
      <c r="NYH130" s="66"/>
      <c r="NYK130" s="66"/>
      <c r="NYN130" s="66"/>
      <c r="NYP130" s="66"/>
      <c r="NYR130" s="66"/>
      <c r="NYU130" s="66"/>
      <c r="NYX130" s="66"/>
      <c r="NZA130" s="66"/>
      <c r="NZD130" s="66"/>
      <c r="NZG130" s="66"/>
      <c r="NZJ130" s="66"/>
      <c r="NZM130" s="66"/>
      <c r="NZO130" s="66"/>
      <c r="NZR130" s="66"/>
      <c r="NZX130" s="66"/>
      <c r="OAD130" s="66"/>
      <c r="OAG130" s="66"/>
      <c r="OAI130" s="66"/>
      <c r="OAK130" s="66"/>
      <c r="OAL130" s="66"/>
      <c r="OAM130" s="66"/>
      <c r="OAN130" s="66"/>
      <c r="OAO130" s="66"/>
      <c r="OAP130" s="66"/>
      <c r="OBH130" s="66"/>
      <c r="OBI130" s="66"/>
      <c r="OBL130" s="66"/>
      <c r="OBO130" s="66"/>
      <c r="OBQ130" s="66"/>
      <c r="OBS130" s="66"/>
      <c r="OBV130" s="66"/>
      <c r="OBY130" s="66"/>
      <c r="OCB130" s="66"/>
      <c r="OCF130" s="66"/>
      <c r="OCI130" s="66"/>
      <c r="OCL130" s="66"/>
      <c r="OCT130" s="66"/>
      <c r="ODF130" s="66"/>
      <c r="ODG130" s="66"/>
      <c r="ODH130" s="66"/>
      <c r="ODI130" s="66"/>
      <c r="ODJ130" s="66"/>
      <c r="ODK130" s="66"/>
      <c r="ODL130" s="66"/>
      <c r="ODM130" s="66"/>
      <c r="ODN130" s="66"/>
      <c r="ODO130" s="66"/>
      <c r="ODP130" s="66"/>
      <c r="ODQ130" s="66"/>
      <c r="ODR130" s="66"/>
      <c r="ODS130" s="66"/>
      <c r="ODT130" s="66"/>
      <c r="ODU130" s="66"/>
      <c r="ODV130" s="66"/>
      <c r="ODW130" s="66"/>
      <c r="ODX130" s="66"/>
      <c r="ODY130" s="66"/>
      <c r="ODZ130" s="66"/>
      <c r="OEA130" s="66"/>
      <c r="OEB130" s="66"/>
      <c r="OEC130" s="66"/>
      <c r="OED130" s="66"/>
      <c r="OEE130" s="66"/>
      <c r="OEG130" s="66"/>
      <c r="OEH130" s="66"/>
      <c r="OEI130" s="66"/>
      <c r="OEJ130" s="66"/>
      <c r="OEK130" s="66"/>
      <c r="OEL130" s="66"/>
      <c r="OEM130" s="66"/>
      <c r="OEN130" s="66"/>
      <c r="OEO130" s="66"/>
      <c r="OEP130" s="66"/>
      <c r="OEQ130" s="66"/>
      <c r="OER130" s="66"/>
      <c r="OES130" s="66"/>
      <c r="OEV130" s="66"/>
      <c r="OEY130" s="66"/>
      <c r="OFB130" s="66"/>
      <c r="OFE130" s="66"/>
      <c r="OFH130" s="66"/>
      <c r="OFK130" s="66"/>
      <c r="OFT130" s="66"/>
      <c r="OFW130" s="66"/>
      <c r="OFZ130" s="66"/>
      <c r="OGC130" s="66"/>
      <c r="OGL130" s="66"/>
      <c r="OGR130" s="66"/>
      <c r="OGU130" s="66"/>
      <c r="OGX130" s="66"/>
      <c r="OHA130" s="66"/>
      <c r="OHG130" s="66"/>
      <c r="OHP130" s="66"/>
      <c r="OHR130" s="66"/>
      <c r="OHS130" s="66"/>
      <c r="OHU130" s="66"/>
      <c r="OHX130" s="66"/>
      <c r="OIA130" s="66"/>
      <c r="OID130" s="66"/>
      <c r="OIG130" s="66"/>
      <c r="OIJ130" s="66"/>
      <c r="OIL130" s="66"/>
      <c r="OIN130" s="66"/>
      <c r="OIQ130" s="66"/>
      <c r="OIT130" s="66"/>
      <c r="OIW130" s="66"/>
      <c r="OIZ130" s="66"/>
      <c r="OJC130" s="66"/>
      <c r="OJF130" s="66"/>
      <c r="OJI130" s="66"/>
      <c r="OJK130" s="66"/>
      <c r="OJN130" s="66"/>
      <c r="OJT130" s="66"/>
      <c r="OJZ130" s="66"/>
      <c r="OKC130" s="66"/>
      <c r="OKE130" s="66"/>
      <c r="OKG130" s="66"/>
      <c r="OKH130" s="66"/>
      <c r="OKI130" s="66"/>
      <c r="OKJ130" s="66"/>
      <c r="OKK130" s="66"/>
      <c r="OKL130" s="66"/>
      <c r="OLD130" s="66"/>
      <c r="OLE130" s="66"/>
      <c r="OLH130" s="66"/>
      <c r="OLK130" s="66"/>
      <c r="OLM130" s="66"/>
      <c r="OLO130" s="66"/>
      <c r="OLR130" s="66"/>
      <c r="OLU130" s="66"/>
      <c r="OLX130" s="66"/>
      <c r="OMB130" s="66"/>
      <c r="OME130" s="66"/>
      <c r="OMH130" s="66"/>
      <c r="OMP130" s="66"/>
      <c r="ONB130" s="66"/>
      <c r="ONC130" s="66"/>
      <c r="OND130" s="66"/>
      <c r="ONE130" s="66"/>
      <c r="ONF130" s="66"/>
      <c r="ONG130" s="66"/>
      <c r="ONH130" s="66"/>
      <c r="ONI130" s="66"/>
      <c r="ONJ130" s="66"/>
      <c r="ONK130" s="66"/>
      <c r="ONL130" s="66"/>
      <c r="ONM130" s="66"/>
      <c r="ONN130" s="66"/>
      <c r="ONO130" s="66"/>
      <c r="ONP130" s="66"/>
      <c r="ONQ130" s="66"/>
      <c r="ONR130" s="66"/>
      <c r="ONS130" s="66"/>
      <c r="ONT130" s="66"/>
      <c r="ONU130" s="66"/>
      <c r="ONV130" s="66"/>
      <c r="ONW130" s="66"/>
      <c r="ONX130" s="66"/>
      <c r="ONY130" s="66"/>
      <c r="ONZ130" s="66"/>
      <c r="OOA130" s="66"/>
      <c r="OOC130" s="66"/>
      <c r="OOD130" s="66"/>
      <c r="OOE130" s="66"/>
      <c r="OOF130" s="66"/>
      <c r="OOG130" s="66"/>
      <c r="OOH130" s="66"/>
      <c r="OOI130" s="66"/>
      <c r="OOJ130" s="66"/>
      <c r="OOK130" s="66"/>
      <c r="OOL130" s="66"/>
      <c r="OOM130" s="66"/>
      <c r="OON130" s="66"/>
      <c r="OOO130" s="66"/>
      <c r="OOR130" s="66"/>
      <c r="OOU130" s="66"/>
      <c r="OOX130" s="66"/>
      <c r="OPA130" s="66"/>
      <c r="OPD130" s="66"/>
      <c r="OPG130" s="66"/>
      <c r="OPP130" s="66"/>
      <c r="OPS130" s="66"/>
      <c r="OPV130" s="66"/>
      <c r="OPY130" s="66"/>
      <c r="OQH130" s="66"/>
      <c r="OQN130" s="66"/>
      <c r="OQQ130" s="66"/>
      <c r="OQT130" s="66"/>
      <c r="OQW130" s="66"/>
      <c r="ORC130" s="66"/>
      <c r="ORL130" s="66"/>
      <c r="ORN130" s="66"/>
      <c r="ORO130" s="66"/>
      <c r="ORQ130" s="66"/>
      <c r="ORT130" s="66"/>
      <c r="ORW130" s="66"/>
      <c r="ORZ130" s="66"/>
      <c r="OSC130" s="66"/>
      <c r="OSF130" s="66"/>
      <c r="OSH130" s="66"/>
      <c r="OSJ130" s="66"/>
      <c r="OSM130" s="66"/>
      <c r="OSP130" s="66"/>
      <c r="OSS130" s="66"/>
      <c r="OSV130" s="66"/>
      <c r="OSY130" s="66"/>
      <c r="OTB130" s="66"/>
      <c r="OTE130" s="66"/>
      <c r="OTG130" s="66"/>
      <c r="OTJ130" s="66"/>
      <c r="OTP130" s="66"/>
      <c r="OTV130" s="66"/>
      <c r="OTY130" s="66"/>
      <c r="OUA130" s="66"/>
      <c r="OUC130" s="66"/>
      <c r="OUD130" s="66"/>
      <c r="OUE130" s="66"/>
      <c r="OUF130" s="66"/>
      <c r="OUG130" s="66"/>
      <c r="OUH130" s="66"/>
      <c r="OUZ130" s="66"/>
      <c r="OVA130" s="66"/>
      <c r="OVD130" s="66"/>
      <c r="OVG130" s="66"/>
      <c r="OVI130" s="66"/>
      <c r="OVK130" s="66"/>
      <c r="OVN130" s="66"/>
      <c r="OVQ130" s="66"/>
      <c r="OVT130" s="66"/>
      <c r="OVX130" s="66"/>
      <c r="OWA130" s="66"/>
      <c r="OWD130" s="66"/>
      <c r="OWL130" s="66"/>
      <c r="OWX130" s="66"/>
      <c r="OWY130" s="66"/>
      <c r="OWZ130" s="66"/>
      <c r="OXA130" s="66"/>
      <c r="OXB130" s="66"/>
      <c r="OXC130" s="66"/>
      <c r="OXD130" s="66"/>
      <c r="OXE130" s="66"/>
      <c r="OXF130" s="66"/>
      <c r="OXG130" s="66"/>
      <c r="OXH130" s="66"/>
      <c r="OXI130" s="66"/>
      <c r="OXJ130" s="66"/>
      <c r="OXK130" s="66"/>
      <c r="OXL130" s="66"/>
      <c r="OXM130" s="66"/>
      <c r="OXN130" s="66"/>
      <c r="OXO130" s="66"/>
      <c r="OXP130" s="66"/>
      <c r="OXQ130" s="66"/>
      <c r="OXR130" s="66"/>
      <c r="OXS130" s="66"/>
      <c r="OXT130" s="66"/>
      <c r="OXU130" s="66"/>
      <c r="OXV130" s="66"/>
      <c r="OXW130" s="66"/>
      <c r="OXY130" s="66"/>
      <c r="OXZ130" s="66"/>
      <c r="OYA130" s="66"/>
      <c r="OYB130" s="66"/>
      <c r="OYC130" s="66"/>
      <c r="OYD130" s="66"/>
      <c r="OYE130" s="66"/>
      <c r="OYF130" s="66"/>
      <c r="OYG130" s="66"/>
      <c r="OYH130" s="66"/>
      <c r="OYI130" s="66"/>
      <c r="OYJ130" s="66"/>
      <c r="OYK130" s="66"/>
      <c r="OYN130" s="66"/>
      <c r="OYQ130" s="66"/>
      <c r="OYT130" s="66"/>
      <c r="OYW130" s="66"/>
      <c r="OYZ130" s="66"/>
      <c r="OZC130" s="66"/>
      <c r="OZL130" s="66"/>
      <c r="OZO130" s="66"/>
      <c r="OZR130" s="66"/>
      <c r="OZU130" s="66"/>
      <c r="PAD130" s="66"/>
      <c r="PAJ130" s="66"/>
      <c r="PAM130" s="66"/>
      <c r="PAP130" s="66"/>
      <c r="PAS130" s="66"/>
      <c r="PAY130" s="66"/>
      <c r="PBH130" s="66"/>
      <c r="PBJ130" s="66"/>
      <c r="PBK130" s="66"/>
      <c r="PBM130" s="66"/>
      <c r="PBP130" s="66"/>
      <c r="PBS130" s="66"/>
      <c r="PBV130" s="66"/>
      <c r="PBY130" s="66"/>
      <c r="PCB130" s="66"/>
      <c r="PCD130" s="66"/>
      <c r="PCF130" s="66"/>
      <c r="PCI130" s="66"/>
      <c r="PCL130" s="66"/>
      <c r="PCO130" s="66"/>
      <c r="PCR130" s="66"/>
      <c r="PCU130" s="66"/>
      <c r="PCX130" s="66"/>
      <c r="PDA130" s="66"/>
      <c r="PDC130" s="66"/>
      <c r="PDF130" s="66"/>
      <c r="PDL130" s="66"/>
      <c r="PDR130" s="66"/>
      <c r="PDU130" s="66"/>
      <c r="PDW130" s="66"/>
      <c r="PDY130" s="66"/>
      <c r="PDZ130" s="66"/>
      <c r="PEA130" s="66"/>
      <c r="PEB130" s="66"/>
      <c r="PEC130" s="66"/>
      <c r="PED130" s="66"/>
      <c r="PEV130" s="66"/>
      <c r="PEW130" s="66"/>
      <c r="PEZ130" s="66"/>
      <c r="PFC130" s="66"/>
      <c r="PFE130" s="66"/>
      <c r="PFG130" s="66"/>
      <c r="PFJ130" s="66"/>
      <c r="PFM130" s="66"/>
      <c r="PFP130" s="66"/>
      <c r="PFT130" s="66"/>
      <c r="PFW130" s="66"/>
      <c r="PFZ130" s="66"/>
      <c r="PGH130" s="66"/>
      <c r="PGT130" s="66"/>
      <c r="PGU130" s="66"/>
      <c r="PGV130" s="66"/>
      <c r="PGW130" s="66"/>
      <c r="PGX130" s="66"/>
      <c r="PGY130" s="66"/>
      <c r="PGZ130" s="66"/>
      <c r="PHA130" s="66"/>
      <c r="PHB130" s="66"/>
      <c r="PHC130" s="66"/>
      <c r="PHD130" s="66"/>
      <c r="PHE130" s="66"/>
      <c r="PHF130" s="66"/>
      <c r="PHG130" s="66"/>
      <c r="PHH130" s="66"/>
      <c r="PHI130" s="66"/>
      <c r="PHJ130" s="66"/>
      <c r="PHK130" s="66"/>
      <c r="PHL130" s="66"/>
      <c r="PHM130" s="66"/>
      <c r="PHN130" s="66"/>
      <c r="PHO130" s="66"/>
      <c r="PHP130" s="66"/>
      <c r="PHQ130" s="66"/>
      <c r="PHR130" s="66"/>
      <c r="PHS130" s="66"/>
      <c r="PHU130" s="66"/>
      <c r="PHV130" s="66"/>
      <c r="PHW130" s="66"/>
      <c r="PHX130" s="66"/>
      <c r="PHY130" s="66"/>
      <c r="PHZ130" s="66"/>
      <c r="PIA130" s="66"/>
      <c r="PIB130" s="66"/>
      <c r="PIC130" s="66"/>
      <c r="PID130" s="66"/>
      <c r="PIE130" s="66"/>
      <c r="PIF130" s="66"/>
      <c r="PIG130" s="66"/>
      <c r="PIJ130" s="66"/>
      <c r="PIM130" s="66"/>
      <c r="PIP130" s="66"/>
      <c r="PIS130" s="66"/>
      <c r="PIV130" s="66"/>
      <c r="PIY130" s="66"/>
      <c r="PJH130" s="66"/>
      <c r="PJK130" s="66"/>
      <c r="PJN130" s="66"/>
      <c r="PJQ130" s="66"/>
      <c r="PJZ130" s="66"/>
      <c r="PKF130" s="66"/>
      <c r="PKI130" s="66"/>
      <c r="PKL130" s="66"/>
      <c r="PKO130" s="66"/>
      <c r="PKU130" s="66"/>
      <c r="PLD130" s="66"/>
      <c r="PLF130" s="66"/>
      <c r="PLG130" s="66"/>
      <c r="PLI130" s="66"/>
      <c r="PLL130" s="66"/>
      <c r="PLO130" s="66"/>
      <c r="PLR130" s="66"/>
      <c r="PLU130" s="66"/>
      <c r="PLX130" s="66"/>
      <c r="PLZ130" s="66"/>
      <c r="PMB130" s="66"/>
      <c r="PME130" s="66"/>
      <c r="PMH130" s="66"/>
      <c r="PMK130" s="66"/>
      <c r="PMN130" s="66"/>
      <c r="PMQ130" s="66"/>
      <c r="PMT130" s="66"/>
      <c r="PMW130" s="66"/>
      <c r="PMY130" s="66"/>
      <c r="PNB130" s="66"/>
      <c r="PNH130" s="66"/>
      <c r="PNN130" s="66"/>
      <c r="PNQ130" s="66"/>
      <c r="PNS130" s="66"/>
      <c r="PNU130" s="66"/>
      <c r="PNV130" s="66"/>
      <c r="PNW130" s="66"/>
      <c r="PNX130" s="66"/>
      <c r="PNY130" s="66"/>
      <c r="PNZ130" s="66"/>
      <c r="POR130" s="66"/>
      <c r="POS130" s="66"/>
      <c r="POV130" s="66"/>
      <c r="POY130" s="66"/>
      <c r="PPA130" s="66"/>
      <c r="PPC130" s="66"/>
      <c r="PPF130" s="66"/>
      <c r="PPI130" s="66"/>
      <c r="PPL130" s="66"/>
      <c r="PPP130" s="66"/>
      <c r="PPS130" s="66"/>
      <c r="PPV130" s="66"/>
      <c r="PQD130" s="66"/>
      <c r="PQP130" s="66"/>
      <c r="PQQ130" s="66"/>
      <c r="PQR130" s="66"/>
      <c r="PQS130" s="66"/>
      <c r="PQT130" s="66"/>
      <c r="PQU130" s="66"/>
      <c r="PQV130" s="66"/>
      <c r="PQW130" s="66"/>
      <c r="PQX130" s="66"/>
      <c r="PQY130" s="66"/>
      <c r="PQZ130" s="66"/>
      <c r="PRA130" s="66"/>
      <c r="PRB130" s="66"/>
      <c r="PRC130" s="66"/>
      <c r="PRD130" s="66"/>
      <c r="PRE130" s="66"/>
      <c r="PRF130" s="66"/>
      <c r="PRG130" s="66"/>
      <c r="PRH130" s="66"/>
      <c r="PRI130" s="66"/>
      <c r="PRJ130" s="66"/>
      <c r="PRK130" s="66"/>
      <c r="PRL130" s="66"/>
      <c r="PRM130" s="66"/>
      <c r="PRN130" s="66"/>
      <c r="PRO130" s="66"/>
      <c r="PRQ130" s="66"/>
      <c r="PRR130" s="66"/>
      <c r="PRS130" s="66"/>
      <c r="PRT130" s="66"/>
      <c r="PRU130" s="66"/>
      <c r="PRV130" s="66"/>
      <c r="PRW130" s="66"/>
      <c r="PRX130" s="66"/>
      <c r="PRY130" s="66"/>
      <c r="PRZ130" s="66"/>
      <c r="PSA130" s="66"/>
      <c r="PSB130" s="66"/>
      <c r="PSC130" s="66"/>
      <c r="PSF130" s="66"/>
      <c r="PSI130" s="66"/>
      <c r="PSL130" s="66"/>
      <c r="PSO130" s="66"/>
      <c r="PSR130" s="66"/>
      <c r="PSU130" s="66"/>
      <c r="PTD130" s="66"/>
      <c r="PTG130" s="66"/>
      <c r="PTJ130" s="66"/>
      <c r="PTM130" s="66"/>
      <c r="PTV130" s="66"/>
      <c r="PUB130" s="66"/>
      <c r="PUE130" s="66"/>
      <c r="PUH130" s="66"/>
      <c r="PUK130" s="66"/>
      <c r="PUQ130" s="66"/>
      <c r="PUZ130" s="66"/>
      <c r="PVB130" s="66"/>
      <c r="PVC130" s="66"/>
      <c r="PVE130" s="66"/>
      <c r="PVH130" s="66"/>
      <c r="PVK130" s="66"/>
      <c r="PVN130" s="66"/>
      <c r="PVQ130" s="66"/>
      <c r="PVT130" s="66"/>
      <c r="PVV130" s="66"/>
      <c r="PVX130" s="66"/>
      <c r="PWA130" s="66"/>
      <c r="PWD130" s="66"/>
      <c r="PWG130" s="66"/>
      <c r="PWJ130" s="66"/>
      <c r="PWM130" s="66"/>
      <c r="PWP130" s="66"/>
      <c r="PWS130" s="66"/>
      <c r="PWU130" s="66"/>
      <c r="PWX130" s="66"/>
      <c r="PXD130" s="66"/>
      <c r="PXJ130" s="66"/>
      <c r="PXM130" s="66"/>
      <c r="PXO130" s="66"/>
      <c r="PXQ130" s="66"/>
      <c r="PXR130" s="66"/>
      <c r="PXS130" s="66"/>
      <c r="PXT130" s="66"/>
      <c r="PXU130" s="66"/>
      <c r="PXV130" s="66"/>
      <c r="PYN130" s="66"/>
      <c r="PYO130" s="66"/>
      <c r="PYR130" s="66"/>
      <c r="PYU130" s="66"/>
      <c r="PYW130" s="66"/>
      <c r="PYY130" s="66"/>
      <c r="PZB130" s="66"/>
      <c r="PZE130" s="66"/>
      <c r="PZH130" s="66"/>
      <c r="PZL130" s="66"/>
      <c r="PZO130" s="66"/>
      <c r="PZR130" s="66"/>
      <c r="PZZ130" s="66"/>
      <c r="QAL130" s="66"/>
      <c r="QAM130" s="66"/>
      <c r="QAN130" s="66"/>
      <c r="QAO130" s="66"/>
      <c r="QAP130" s="66"/>
      <c r="QAQ130" s="66"/>
      <c r="QAR130" s="66"/>
      <c r="QAS130" s="66"/>
      <c r="QAT130" s="66"/>
      <c r="QAU130" s="66"/>
      <c r="QAV130" s="66"/>
      <c r="QAW130" s="66"/>
      <c r="QAX130" s="66"/>
      <c r="QAY130" s="66"/>
      <c r="QAZ130" s="66"/>
      <c r="QBA130" s="66"/>
      <c r="QBB130" s="66"/>
      <c r="QBC130" s="66"/>
      <c r="QBD130" s="66"/>
      <c r="QBE130" s="66"/>
      <c r="QBF130" s="66"/>
      <c r="QBG130" s="66"/>
      <c r="QBH130" s="66"/>
      <c r="QBI130" s="66"/>
      <c r="QBJ130" s="66"/>
      <c r="QBK130" s="66"/>
      <c r="QBM130" s="66"/>
      <c r="QBN130" s="66"/>
      <c r="QBO130" s="66"/>
      <c r="QBP130" s="66"/>
      <c r="QBQ130" s="66"/>
      <c r="QBR130" s="66"/>
      <c r="QBS130" s="66"/>
      <c r="QBT130" s="66"/>
      <c r="QBU130" s="66"/>
      <c r="QBV130" s="66"/>
      <c r="QBW130" s="66"/>
      <c r="QBX130" s="66"/>
      <c r="QBY130" s="66"/>
      <c r="QCB130" s="66"/>
      <c r="QCE130" s="66"/>
      <c r="QCH130" s="66"/>
      <c r="QCK130" s="66"/>
      <c r="QCN130" s="66"/>
      <c r="QCQ130" s="66"/>
      <c r="QCZ130" s="66"/>
      <c r="QDC130" s="66"/>
      <c r="QDF130" s="66"/>
      <c r="QDI130" s="66"/>
      <c r="QDR130" s="66"/>
      <c r="QDX130" s="66"/>
      <c r="QEA130" s="66"/>
      <c r="QED130" s="66"/>
      <c r="QEG130" s="66"/>
      <c r="QEM130" s="66"/>
      <c r="QEV130" s="66"/>
      <c r="QEX130" s="66"/>
      <c r="QEY130" s="66"/>
      <c r="QFA130" s="66"/>
      <c r="QFD130" s="66"/>
      <c r="QFG130" s="66"/>
      <c r="QFJ130" s="66"/>
      <c r="QFM130" s="66"/>
      <c r="QFP130" s="66"/>
      <c r="QFR130" s="66"/>
      <c r="QFT130" s="66"/>
      <c r="QFW130" s="66"/>
      <c r="QFZ130" s="66"/>
      <c r="QGC130" s="66"/>
      <c r="QGF130" s="66"/>
      <c r="QGI130" s="66"/>
      <c r="QGL130" s="66"/>
      <c r="QGO130" s="66"/>
      <c r="QGQ130" s="66"/>
      <c r="QGT130" s="66"/>
      <c r="QGZ130" s="66"/>
      <c r="QHF130" s="66"/>
      <c r="QHI130" s="66"/>
      <c r="QHK130" s="66"/>
      <c r="QHM130" s="66"/>
      <c r="QHN130" s="66"/>
      <c r="QHO130" s="66"/>
      <c r="QHP130" s="66"/>
      <c r="QHQ130" s="66"/>
      <c r="QHR130" s="66"/>
      <c r="QIJ130" s="66"/>
      <c r="QIK130" s="66"/>
      <c r="QIN130" s="66"/>
      <c r="QIQ130" s="66"/>
      <c r="QIS130" s="66"/>
      <c r="QIU130" s="66"/>
      <c r="QIX130" s="66"/>
      <c r="QJA130" s="66"/>
      <c r="QJD130" s="66"/>
      <c r="QJH130" s="66"/>
      <c r="QJK130" s="66"/>
      <c r="QJN130" s="66"/>
      <c r="QJV130" s="66"/>
      <c r="QKH130" s="66"/>
      <c r="QKI130" s="66"/>
      <c r="QKJ130" s="66"/>
      <c r="QKK130" s="66"/>
      <c r="QKL130" s="66"/>
      <c r="QKM130" s="66"/>
      <c r="QKN130" s="66"/>
      <c r="QKO130" s="66"/>
      <c r="QKP130" s="66"/>
      <c r="QKQ130" s="66"/>
      <c r="QKR130" s="66"/>
      <c r="QKS130" s="66"/>
      <c r="QKT130" s="66"/>
      <c r="QKU130" s="66"/>
      <c r="QKV130" s="66"/>
      <c r="QKW130" s="66"/>
      <c r="QKX130" s="66"/>
      <c r="QKY130" s="66"/>
      <c r="QKZ130" s="66"/>
      <c r="QLA130" s="66"/>
      <c r="QLB130" s="66"/>
      <c r="QLC130" s="66"/>
      <c r="QLD130" s="66"/>
      <c r="QLE130" s="66"/>
      <c r="QLF130" s="66"/>
      <c r="QLG130" s="66"/>
      <c r="QLI130" s="66"/>
      <c r="QLJ130" s="66"/>
      <c r="QLK130" s="66"/>
      <c r="QLL130" s="66"/>
      <c r="QLM130" s="66"/>
      <c r="QLN130" s="66"/>
      <c r="QLO130" s="66"/>
      <c r="QLP130" s="66"/>
      <c r="QLQ130" s="66"/>
      <c r="QLR130" s="66"/>
      <c r="QLS130" s="66"/>
      <c r="QLT130" s="66"/>
      <c r="QLU130" s="66"/>
      <c r="QLX130" s="66"/>
      <c r="QMA130" s="66"/>
      <c r="QMD130" s="66"/>
      <c r="QMG130" s="66"/>
      <c r="QMJ130" s="66"/>
      <c r="QMM130" s="66"/>
      <c r="QMV130" s="66"/>
      <c r="QMY130" s="66"/>
      <c r="QNB130" s="66"/>
      <c r="QNE130" s="66"/>
      <c r="QNN130" s="66"/>
      <c r="QNT130" s="66"/>
      <c r="QNW130" s="66"/>
      <c r="QNZ130" s="66"/>
      <c r="QOC130" s="66"/>
      <c r="QOI130" s="66"/>
      <c r="QOR130" s="66"/>
      <c r="QOT130" s="66"/>
      <c r="QOU130" s="66"/>
      <c r="QOW130" s="66"/>
      <c r="QOZ130" s="66"/>
      <c r="QPC130" s="66"/>
      <c r="QPF130" s="66"/>
      <c r="QPI130" s="66"/>
      <c r="QPL130" s="66"/>
      <c r="QPN130" s="66"/>
      <c r="QPP130" s="66"/>
      <c r="QPS130" s="66"/>
      <c r="QPV130" s="66"/>
      <c r="QPY130" s="66"/>
      <c r="QQB130" s="66"/>
      <c r="QQE130" s="66"/>
      <c r="QQH130" s="66"/>
      <c r="QQK130" s="66"/>
      <c r="QQM130" s="66"/>
      <c r="QQP130" s="66"/>
      <c r="QQV130" s="66"/>
      <c r="QRB130" s="66"/>
      <c r="QRE130" s="66"/>
      <c r="QRG130" s="66"/>
      <c r="QRI130" s="66"/>
      <c r="QRJ130" s="66"/>
      <c r="QRK130" s="66"/>
      <c r="QRL130" s="66"/>
      <c r="QRM130" s="66"/>
      <c r="QRN130" s="66"/>
      <c r="QSF130" s="66"/>
      <c r="QSG130" s="66"/>
      <c r="QSJ130" s="66"/>
      <c r="QSM130" s="66"/>
      <c r="QSO130" s="66"/>
      <c r="QSQ130" s="66"/>
      <c r="QST130" s="66"/>
      <c r="QSW130" s="66"/>
      <c r="QSZ130" s="66"/>
      <c r="QTD130" s="66"/>
      <c r="QTG130" s="66"/>
      <c r="QTJ130" s="66"/>
      <c r="QTR130" s="66"/>
      <c r="QUD130" s="66"/>
      <c r="QUE130" s="66"/>
      <c r="QUF130" s="66"/>
      <c r="QUG130" s="66"/>
      <c r="QUH130" s="66"/>
      <c r="QUI130" s="66"/>
      <c r="QUJ130" s="66"/>
      <c r="QUK130" s="66"/>
      <c r="QUL130" s="66"/>
      <c r="QUM130" s="66"/>
      <c r="QUN130" s="66"/>
      <c r="QUO130" s="66"/>
      <c r="QUP130" s="66"/>
      <c r="QUQ130" s="66"/>
      <c r="QUR130" s="66"/>
      <c r="QUS130" s="66"/>
      <c r="QUT130" s="66"/>
      <c r="QUU130" s="66"/>
      <c r="QUV130" s="66"/>
      <c r="QUW130" s="66"/>
      <c r="QUX130" s="66"/>
      <c r="QUY130" s="66"/>
      <c r="QUZ130" s="66"/>
      <c r="QVA130" s="66"/>
      <c r="QVB130" s="66"/>
      <c r="QVC130" s="66"/>
      <c r="QVE130" s="66"/>
      <c r="QVF130" s="66"/>
      <c r="QVG130" s="66"/>
      <c r="QVH130" s="66"/>
      <c r="QVI130" s="66"/>
      <c r="QVJ130" s="66"/>
      <c r="QVK130" s="66"/>
      <c r="QVL130" s="66"/>
      <c r="QVM130" s="66"/>
      <c r="QVN130" s="66"/>
      <c r="QVO130" s="66"/>
      <c r="QVP130" s="66"/>
      <c r="QVQ130" s="66"/>
      <c r="QVT130" s="66"/>
      <c r="QVW130" s="66"/>
      <c r="QVZ130" s="66"/>
      <c r="QWC130" s="66"/>
      <c r="QWF130" s="66"/>
      <c r="QWI130" s="66"/>
      <c r="QWR130" s="66"/>
      <c r="QWU130" s="66"/>
      <c r="QWX130" s="66"/>
      <c r="QXA130" s="66"/>
      <c r="QXJ130" s="66"/>
      <c r="QXP130" s="66"/>
      <c r="QXS130" s="66"/>
      <c r="QXV130" s="66"/>
      <c r="QXY130" s="66"/>
      <c r="QYE130" s="66"/>
      <c r="QYN130" s="66"/>
      <c r="QYP130" s="66"/>
      <c r="QYQ130" s="66"/>
      <c r="QYS130" s="66"/>
      <c r="QYV130" s="66"/>
      <c r="QYY130" s="66"/>
      <c r="QZB130" s="66"/>
      <c r="QZE130" s="66"/>
      <c r="QZH130" s="66"/>
      <c r="QZJ130" s="66"/>
      <c r="QZL130" s="66"/>
      <c r="QZO130" s="66"/>
      <c r="QZR130" s="66"/>
      <c r="QZU130" s="66"/>
      <c r="QZX130" s="66"/>
      <c r="RAA130" s="66"/>
      <c r="RAD130" s="66"/>
      <c r="RAG130" s="66"/>
      <c r="RAI130" s="66"/>
      <c r="RAL130" s="66"/>
      <c r="RAR130" s="66"/>
      <c r="RAX130" s="66"/>
      <c r="RBA130" s="66"/>
      <c r="RBC130" s="66"/>
      <c r="RBE130" s="66"/>
      <c r="RBF130" s="66"/>
      <c r="RBG130" s="66"/>
      <c r="RBH130" s="66"/>
      <c r="RBI130" s="66"/>
      <c r="RBJ130" s="66"/>
      <c r="RCB130" s="66"/>
      <c r="RCC130" s="66"/>
      <c r="RCF130" s="66"/>
      <c r="RCI130" s="66"/>
      <c r="RCK130" s="66"/>
      <c r="RCM130" s="66"/>
      <c r="RCP130" s="66"/>
      <c r="RCS130" s="66"/>
      <c r="RCV130" s="66"/>
      <c r="RCZ130" s="66"/>
      <c r="RDC130" s="66"/>
      <c r="RDF130" s="66"/>
      <c r="RDN130" s="66"/>
      <c r="RDZ130" s="66"/>
      <c r="REA130" s="66"/>
      <c r="REB130" s="66"/>
      <c r="REC130" s="66"/>
      <c r="RED130" s="66"/>
      <c r="REE130" s="66"/>
      <c r="REF130" s="66"/>
      <c r="REG130" s="66"/>
      <c r="REH130" s="66"/>
      <c r="REI130" s="66"/>
      <c r="REJ130" s="66"/>
      <c r="REK130" s="66"/>
      <c r="REL130" s="66"/>
      <c r="REM130" s="66"/>
      <c r="REN130" s="66"/>
      <c r="REO130" s="66"/>
      <c r="REP130" s="66"/>
      <c r="REQ130" s="66"/>
      <c r="RER130" s="66"/>
      <c r="RES130" s="66"/>
      <c r="RET130" s="66"/>
      <c r="REU130" s="66"/>
      <c r="REV130" s="66"/>
      <c r="REW130" s="66"/>
      <c r="REX130" s="66"/>
      <c r="REY130" s="66"/>
      <c r="RFA130" s="66"/>
      <c r="RFB130" s="66"/>
      <c r="RFC130" s="66"/>
      <c r="RFD130" s="66"/>
      <c r="RFE130" s="66"/>
      <c r="RFF130" s="66"/>
      <c r="RFG130" s="66"/>
      <c r="RFH130" s="66"/>
      <c r="RFI130" s="66"/>
      <c r="RFJ130" s="66"/>
      <c r="RFK130" s="66"/>
      <c r="RFL130" s="66"/>
      <c r="RFM130" s="66"/>
      <c r="RFP130" s="66"/>
      <c r="RFS130" s="66"/>
      <c r="RFV130" s="66"/>
      <c r="RFY130" s="66"/>
      <c r="RGB130" s="66"/>
      <c r="RGE130" s="66"/>
      <c r="RGN130" s="66"/>
      <c r="RGQ130" s="66"/>
      <c r="RGT130" s="66"/>
      <c r="RGW130" s="66"/>
      <c r="RHF130" s="66"/>
      <c r="RHL130" s="66"/>
      <c r="RHO130" s="66"/>
      <c r="RHR130" s="66"/>
      <c r="RHU130" s="66"/>
      <c r="RIA130" s="66"/>
      <c r="RIJ130" s="66"/>
      <c r="RIL130" s="66"/>
      <c r="RIM130" s="66"/>
      <c r="RIO130" s="66"/>
      <c r="RIR130" s="66"/>
      <c r="RIU130" s="66"/>
      <c r="RIX130" s="66"/>
      <c r="RJA130" s="66"/>
      <c r="RJD130" s="66"/>
      <c r="RJF130" s="66"/>
      <c r="RJH130" s="66"/>
      <c r="RJK130" s="66"/>
      <c r="RJN130" s="66"/>
      <c r="RJQ130" s="66"/>
      <c r="RJT130" s="66"/>
      <c r="RJW130" s="66"/>
      <c r="RJZ130" s="66"/>
      <c r="RKC130" s="66"/>
      <c r="RKE130" s="66"/>
      <c r="RKH130" s="66"/>
      <c r="RKN130" s="66"/>
      <c r="RKT130" s="66"/>
      <c r="RKW130" s="66"/>
      <c r="RKY130" s="66"/>
      <c r="RLA130" s="66"/>
      <c r="RLB130" s="66"/>
      <c r="RLC130" s="66"/>
      <c r="RLD130" s="66"/>
      <c r="RLE130" s="66"/>
      <c r="RLF130" s="66"/>
      <c r="RLX130" s="66"/>
      <c r="RLY130" s="66"/>
      <c r="RMB130" s="66"/>
      <c r="RME130" s="66"/>
      <c r="RMG130" s="66"/>
      <c r="RMI130" s="66"/>
      <c r="RML130" s="66"/>
      <c r="RMO130" s="66"/>
      <c r="RMR130" s="66"/>
      <c r="RMV130" s="66"/>
      <c r="RMY130" s="66"/>
      <c r="RNB130" s="66"/>
      <c r="RNJ130" s="66"/>
      <c r="RNV130" s="66"/>
      <c r="RNW130" s="66"/>
      <c r="RNX130" s="66"/>
      <c r="RNY130" s="66"/>
      <c r="RNZ130" s="66"/>
      <c r="ROA130" s="66"/>
      <c r="ROB130" s="66"/>
      <c r="ROC130" s="66"/>
      <c r="ROD130" s="66"/>
      <c r="ROE130" s="66"/>
      <c r="ROF130" s="66"/>
      <c r="ROG130" s="66"/>
      <c r="ROH130" s="66"/>
      <c r="ROI130" s="66"/>
      <c r="ROJ130" s="66"/>
      <c r="ROK130" s="66"/>
      <c r="ROL130" s="66"/>
      <c r="ROM130" s="66"/>
      <c r="RON130" s="66"/>
      <c r="ROO130" s="66"/>
      <c r="ROP130" s="66"/>
      <c r="ROQ130" s="66"/>
      <c r="ROR130" s="66"/>
      <c r="ROS130" s="66"/>
      <c r="ROT130" s="66"/>
      <c r="ROU130" s="66"/>
      <c r="ROW130" s="66"/>
      <c r="ROX130" s="66"/>
      <c r="ROY130" s="66"/>
      <c r="ROZ130" s="66"/>
      <c r="RPA130" s="66"/>
      <c r="RPB130" s="66"/>
      <c r="RPC130" s="66"/>
      <c r="RPD130" s="66"/>
      <c r="RPE130" s="66"/>
      <c r="RPF130" s="66"/>
      <c r="RPG130" s="66"/>
      <c r="RPH130" s="66"/>
      <c r="RPI130" s="66"/>
      <c r="RPL130" s="66"/>
      <c r="RPO130" s="66"/>
      <c r="RPR130" s="66"/>
      <c r="RPU130" s="66"/>
      <c r="RPX130" s="66"/>
      <c r="RQA130" s="66"/>
      <c r="RQJ130" s="66"/>
      <c r="RQM130" s="66"/>
      <c r="RQP130" s="66"/>
      <c r="RQS130" s="66"/>
      <c r="RRB130" s="66"/>
      <c r="RRH130" s="66"/>
      <c r="RRK130" s="66"/>
      <c r="RRN130" s="66"/>
      <c r="RRQ130" s="66"/>
      <c r="RRW130" s="66"/>
      <c r="RSF130" s="66"/>
      <c r="RSH130" s="66"/>
      <c r="RSI130" s="66"/>
      <c r="RSK130" s="66"/>
      <c r="RSN130" s="66"/>
      <c r="RSQ130" s="66"/>
      <c r="RST130" s="66"/>
      <c r="RSW130" s="66"/>
      <c r="RSZ130" s="66"/>
      <c r="RTB130" s="66"/>
      <c r="RTD130" s="66"/>
      <c r="RTG130" s="66"/>
      <c r="RTJ130" s="66"/>
      <c r="RTM130" s="66"/>
      <c r="RTP130" s="66"/>
      <c r="RTS130" s="66"/>
      <c r="RTV130" s="66"/>
      <c r="RTY130" s="66"/>
      <c r="RUA130" s="66"/>
      <c r="RUD130" s="66"/>
      <c r="RUJ130" s="66"/>
      <c r="RUP130" s="66"/>
      <c r="RUS130" s="66"/>
      <c r="RUU130" s="66"/>
      <c r="RUW130" s="66"/>
      <c r="RUX130" s="66"/>
      <c r="RUY130" s="66"/>
      <c r="RUZ130" s="66"/>
      <c r="RVA130" s="66"/>
      <c r="RVB130" s="66"/>
      <c r="RVT130" s="66"/>
      <c r="RVU130" s="66"/>
      <c r="RVX130" s="66"/>
      <c r="RWA130" s="66"/>
      <c r="RWC130" s="66"/>
      <c r="RWE130" s="66"/>
      <c r="RWH130" s="66"/>
      <c r="RWK130" s="66"/>
      <c r="RWN130" s="66"/>
      <c r="RWR130" s="66"/>
      <c r="RWU130" s="66"/>
      <c r="RWX130" s="66"/>
      <c r="RXF130" s="66"/>
      <c r="RXR130" s="66"/>
      <c r="RXS130" s="66"/>
      <c r="RXT130" s="66"/>
      <c r="RXU130" s="66"/>
      <c r="RXV130" s="66"/>
      <c r="RXW130" s="66"/>
      <c r="RXX130" s="66"/>
      <c r="RXY130" s="66"/>
      <c r="RXZ130" s="66"/>
      <c r="RYA130" s="66"/>
      <c r="RYB130" s="66"/>
      <c r="RYC130" s="66"/>
      <c r="RYD130" s="66"/>
      <c r="RYE130" s="66"/>
      <c r="RYF130" s="66"/>
      <c r="RYG130" s="66"/>
      <c r="RYH130" s="66"/>
      <c r="RYI130" s="66"/>
      <c r="RYJ130" s="66"/>
      <c r="RYK130" s="66"/>
      <c r="RYL130" s="66"/>
      <c r="RYM130" s="66"/>
      <c r="RYN130" s="66"/>
      <c r="RYO130" s="66"/>
      <c r="RYP130" s="66"/>
      <c r="RYQ130" s="66"/>
      <c r="RYS130" s="66"/>
      <c r="RYT130" s="66"/>
      <c r="RYU130" s="66"/>
      <c r="RYV130" s="66"/>
      <c r="RYW130" s="66"/>
      <c r="RYX130" s="66"/>
      <c r="RYY130" s="66"/>
      <c r="RYZ130" s="66"/>
      <c r="RZA130" s="66"/>
      <c r="RZB130" s="66"/>
      <c r="RZC130" s="66"/>
      <c r="RZD130" s="66"/>
      <c r="RZE130" s="66"/>
      <c r="RZH130" s="66"/>
      <c r="RZK130" s="66"/>
      <c r="RZN130" s="66"/>
      <c r="RZQ130" s="66"/>
      <c r="RZT130" s="66"/>
      <c r="RZW130" s="66"/>
      <c r="SAF130" s="66"/>
      <c r="SAI130" s="66"/>
      <c r="SAL130" s="66"/>
      <c r="SAO130" s="66"/>
      <c r="SAX130" s="66"/>
      <c r="SBD130" s="66"/>
      <c r="SBG130" s="66"/>
      <c r="SBJ130" s="66"/>
      <c r="SBM130" s="66"/>
      <c r="SBS130" s="66"/>
      <c r="SCB130" s="66"/>
      <c r="SCD130" s="66"/>
      <c r="SCE130" s="66"/>
      <c r="SCG130" s="66"/>
      <c r="SCJ130" s="66"/>
      <c r="SCM130" s="66"/>
      <c r="SCP130" s="66"/>
      <c r="SCS130" s="66"/>
      <c r="SCV130" s="66"/>
      <c r="SCX130" s="66"/>
      <c r="SCZ130" s="66"/>
      <c r="SDC130" s="66"/>
      <c r="SDF130" s="66"/>
      <c r="SDI130" s="66"/>
      <c r="SDL130" s="66"/>
      <c r="SDO130" s="66"/>
      <c r="SDR130" s="66"/>
      <c r="SDU130" s="66"/>
      <c r="SDW130" s="66"/>
      <c r="SDZ130" s="66"/>
      <c r="SEF130" s="66"/>
      <c r="SEL130" s="66"/>
      <c r="SEO130" s="66"/>
      <c r="SEQ130" s="66"/>
      <c r="SES130" s="66"/>
      <c r="SET130" s="66"/>
      <c r="SEU130" s="66"/>
      <c r="SEV130" s="66"/>
      <c r="SEW130" s="66"/>
      <c r="SEX130" s="66"/>
      <c r="SFP130" s="66"/>
      <c r="SFQ130" s="66"/>
      <c r="SFT130" s="66"/>
      <c r="SFW130" s="66"/>
      <c r="SFY130" s="66"/>
      <c r="SGA130" s="66"/>
      <c r="SGD130" s="66"/>
      <c r="SGG130" s="66"/>
      <c r="SGJ130" s="66"/>
      <c r="SGN130" s="66"/>
      <c r="SGQ130" s="66"/>
      <c r="SGT130" s="66"/>
      <c r="SHB130" s="66"/>
      <c r="SHN130" s="66"/>
      <c r="SHO130" s="66"/>
      <c r="SHP130" s="66"/>
      <c r="SHQ130" s="66"/>
      <c r="SHR130" s="66"/>
      <c r="SHS130" s="66"/>
      <c r="SHT130" s="66"/>
      <c r="SHU130" s="66"/>
      <c r="SHV130" s="66"/>
      <c r="SHW130" s="66"/>
      <c r="SHX130" s="66"/>
      <c r="SHY130" s="66"/>
      <c r="SHZ130" s="66"/>
      <c r="SIA130" s="66"/>
      <c r="SIB130" s="66"/>
      <c r="SIC130" s="66"/>
      <c r="SID130" s="66"/>
      <c r="SIE130" s="66"/>
      <c r="SIF130" s="66"/>
      <c r="SIG130" s="66"/>
      <c r="SIH130" s="66"/>
      <c r="SII130" s="66"/>
      <c r="SIJ130" s="66"/>
      <c r="SIK130" s="66"/>
      <c r="SIL130" s="66"/>
      <c r="SIM130" s="66"/>
      <c r="SIO130" s="66"/>
      <c r="SIP130" s="66"/>
      <c r="SIQ130" s="66"/>
      <c r="SIR130" s="66"/>
      <c r="SIS130" s="66"/>
      <c r="SIT130" s="66"/>
      <c r="SIU130" s="66"/>
      <c r="SIV130" s="66"/>
      <c r="SIW130" s="66"/>
      <c r="SIX130" s="66"/>
      <c r="SIY130" s="66"/>
      <c r="SIZ130" s="66"/>
      <c r="SJA130" s="66"/>
      <c r="SJD130" s="66"/>
      <c r="SJG130" s="66"/>
      <c r="SJJ130" s="66"/>
      <c r="SJM130" s="66"/>
      <c r="SJP130" s="66"/>
      <c r="SJS130" s="66"/>
      <c r="SKB130" s="66"/>
      <c r="SKE130" s="66"/>
      <c r="SKH130" s="66"/>
      <c r="SKK130" s="66"/>
      <c r="SKT130" s="66"/>
      <c r="SKZ130" s="66"/>
      <c r="SLC130" s="66"/>
      <c r="SLF130" s="66"/>
      <c r="SLI130" s="66"/>
      <c r="SLO130" s="66"/>
      <c r="SLX130" s="66"/>
      <c r="SLZ130" s="66"/>
      <c r="SMA130" s="66"/>
      <c r="SMC130" s="66"/>
      <c r="SMF130" s="66"/>
      <c r="SMI130" s="66"/>
      <c r="SML130" s="66"/>
      <c r="SMO130" s="66"/>
      <c r="SMR130" s="66"/>
      <c r="SMT130" s="66"/>
      <c r="SMV130" s="66"/>
      <c r="SMY130" s="66"/>
      <c r="SNB130" s="66"/>
      <c r="SNE130" s="66"/>
      <c r="SNH130" s="66"/>
      <c r="SNK130" s="66"/>
      <c r="SNN130" s="66"/>
      <c r="SNQ130" s="66"/>
      <c r="SNS130" s="66"/>
      <c r="SNV130" s="66"/>
      <c r="SOB130" s="66"/>
      <c r="SOH130" s="66"/>
      <c r="SOK130" s="66"/>
      <c r="SOM130" s="66"/>
      <c r="SOO130" s="66"/>
      <c r="SOP130" s="66"/>
      <c r="SOQ130" s="66"/>
      <c r="SOR130" s="66"/>
      <c r="SOS130" s="66"/>
      <c r="SOT130" s="66"/>
      <c r="SPL130" s="66"/>
      <c r="SPM130" s="66"/>
      <c r="SPP130" s="66"/>
      <c r="SPS130" s="66"/>
      <c r="SPU130" s="66"/>
      <c r="SPW130" s="66"/>
      <c r="SPZ130" s="66"/>
      <c r="SQC130" s="66"/>
      <c r="SQF130" s="66"/>
      <c r="SQJ130" s="66"/>
      <c r="SQM130" s="66"/>
      <c r="SQP130" s="66"/>
      <c r="SQX130" s="66"/>
      <c r="SRJ130" s="66"/>
      <c r="SRK130" s="66"/>
      <c r="SRL130" s="66"/>
      <c r="SRM130" s="66"/>
      <c r="SRN130" s="66"/>
      <c r="SRO130" s="66"/>
      <c r="SRP130" s="66"/>
      <c r="SRQ130" s="66"/>
      <c r="SRR130" s="66"/>
      <c r="SRS130" s="66"/>
      <c r="SRT130" s="66"/>
      <c r="SRU130" s="66"/>
      <c r="SRV130" s="66"/>
      <c r="SRW130" s="66"/>
      <c r="SRX130" s="66"/>
      <c r="SRY130" s="66"/>
      <c r="SRZ130" s="66"/>
      <c r="SSA130" s="66"/>
      <c r="SSB130" s="66"/>
      <c r="SSC130" s="66"/>
      <c r="SSD130" s="66"/>
      <c r="SSE130" s="66"/>
      <c r="SSF130" s="66"/>
      <c r="SSG130" s="66"/>
      <c r="SSH130" s="66"/>
      <c r="SSI130" s="66"/>
      <c r="SSK130" s="66"/>
      <c r="SSL130" s="66"/>
      <c r="SSM130" s="66"/>
      <c r="SSN130" s="66"/>
      <c r="SSO130" s="66"/>
      <c r="SSP130" s="66"/>
      <c r="SSQ130" s="66"/>
      <c r="SSR130" s="66"/>
      <c r="SSS130" s="66"/>
      <c r="SST130" s="66"/>
      <c r="SSU130" s="66"/>
      <c r="SSV130" s="66"/>
      <c r="SSW130" s="66"/>
      <c r="SSZ130" s="66"/>
      <c r="STC130" s="66"/>
      <c r="STF130" s="66"/>
      <c r="STI130" s="66"/>
      <c r="STL130" s="66"/>
      <c r="STO130" s="66"/>
      <c r="STX130" s="66"/>
      <c r="SUA130" s="66"/>
      <c r="SUD130" s="66"/>
      <c r="SUG130" s="66"/>
      <c r="SUP130" s="66"/>
      <c r="SUV130" s="66"/>
      <c r="SUY130" s="66"/>
      <c r="SVB130" s="66"/>
      <c r="SVE130" s="66"/>
      <c r="SVK130" s="66"/>
      <c r="SVT130" s="66"/>
      <c r="SVV130" s="66"/>
      <c r="SVW130" s="66"/>
      <c r="SVY130" s="66"/>
      <c r="SWB130" s="66"/>
      <c r="SWE130" s="66"/>
      <c r="SWH130" s="66"/>
      <c r="SWK130" s="66"/>
      <c r="SWN130" s="66"/>
      <c r="SWP130" s="66"/>
      <c r="SWR130" s="66"/>
      <c r="SWU130" s="66"/>
      <c r="SWX130" s="66"/>
      <c r="SXA130" s="66"/>
      <c r="SXD130" s="66"/>
      <c r="SXG130" s="66"/>
      <c r="SXJ130" s="66"/>
      <c r="SXM130" s="66"/>
      <c r="SXO130" s="66"/>
      <c r="SXR130" s="66"/>
      <c r="SXX130" s="66"/>
      <c r="SYD130" s="66"/>
      <c r="SYG130" s="66"/>
      <c r="SYI130" s="66"/>
      <c r="SYK130" s="66"/>
      <c r="SYL130" s="66"/>
      <c r="SYM130" s="66"/>
      <c r="SYN130" s="66"/>
      <c r="SYO130" s="66"/>
      <c r="SYP130" s="66"/>
      <c r="SZH130" s="66"/>
      <c r="SZI130" s="66"/>
      <c r="SZL130" s="66"/>
      <c r="SZO130" s="66"/>
      <c r="SZQ130" s="66"/>
      <c r="SZS130" s="66"/>
      <c r="SZV130" s="66"/>
      <c r="SZY130" s="66"/>
      <c r="TAB130" s="66"/>
      <c r="TAF130" s="66"/>
      <c r="TAI130" s="66"/>
      <c r="TAL130" s="66"/>
      <c r="TAT130" s="66"/>
      <c r="TBF130" s="66"/>
      <c r="TBG130" s="66"/>
      <c r="TBH130" s="66"/>
      <c r="TBI130" s="66"/>
      <c r="TBJ130" s="66"/>
      <c r="TBK130" s="66"/>
      <c r="TBL130" s="66"/>
      <c r="TBM130" s="66"/>
      <c r="TBN130" s="66"/>
      <c r="TBO130" s="66"/>
      <c r="TBP130" s="66"/>
      <c r="TBQ130" s="66"/>
      <c r="TBR130" s="66"/>
      <c r="TBS130" s="66"/>
      <c r="TBT130" s="66"/>
      <c r="TBU130" s="66"/>
      <c r="TBV130" s="66"/>
      <c r="TBW130" s="66"/>
      <c r="TBX130" s="66"/>
      <c r="TBY130" s="66"/>
      <c r="TBZ130" s="66"/>
      <c r="TCA130" s="66"/>
      <c r="TCB130" s="66"/>
      <c r="TCC130" s="66"/>
      <c r="TCD130" s="66"/>
      <c r="TCE130" s="66"/>
      <c r="TCG130" s="66"/>
      <c r="TCH130" s="66"/>
      <c r="TCI130" s="66"/>
      <c r="TCJ130" s="66"/>
      <c r="TCK130" s="66"/>
      <c r="TCL130" s="66"/>
      <c r="TCM130" s="66"/>
      <c r="TCN130" s="66"/>
      <c r="TCO130" s="66"/>
      <c r="TCP130" s="66"/>
      <c r="TCQ130" s="66"/>
      <c r="TCR130" s="66"/>
      <c r="TCS130" s="66"/>
      <c r="TCV130" s="66"/>
      <c r="TCY130" s="66"/>
      <c r="TDB130" s="66"/>
      <c r="TDE130" s="66"/>
      <c r="TDH130" s="66"/>
      <c r="TDK130" s="66"/>
      <c r="TDT130" s="66"/>
      <c r="TDW130" s="66"/>
      <c r="TDZ130" s="66"/>
      <c r="TEC130" s="66"/>
      <c r="TEL130" s="66"/>
      <c r="TER130" s="66"/>
      <c r="TEU130" s="66"/>
      <c r="TEX130" s="66"/>
      <c r="TFA130" s="66"/>
      <c r="TFG130" s="66"/>
      <c r="TFP130" s="66"/>
      <c r="TFR130" s="66"/>
      <c r="TFS130" s="66"/>
      <c r="TFU130" s="66"/>
      <c r="TFX130" s="66"/>
      <c r="TGA130" s="66"/>
      <c r="TGD130" s="66"/>
      <c r="TGG130" s="66"/>
      <c r="TGJ130" s="66"/>
      <c r="TGL130" s="66"/>
      <c r="TGN130" s="66"/>
      <c r="TGQ130" s="66"/>
      <c r="TGT130" s="66"/>
      <c r="TGW130" s="66"/>
      <c r="TGZ130" s="66"/>
      <c r="THC130" s="66"/>
      <c r="THF130" s="66"/>
      <c r="THI130" s="66"/>
      <c r="THK130" s="66"/>
      <c r="THN130" s="66"/>
      <c r="THT130" s="66"/>
      <c r="THZ130" s="66"/>
      <c r="TIC130" s="66"/>
      <c r="TIE130" s="66"/>
      <c r="TIG130" s="66"/>
      <c r="TIH130" s="66"/>
      <c r="TII130" s="66"/>
      <c r="TIJ130" s="66"/>
      <c r="TIK130" s="66"/>
      <c r="TIL130" s="66"/>
      <c r="TJD130" s="66"/>
      <c r="TJE130" s="66"/>
      <c r="TJH130" s="66"/>
      <c r="TJK130" s="66"/>
      <c r="TJM130" s="66"/>
      <c r="TJO130" s="66"/>
      <c r="TJR130" s="66"/>
      <c r="TJU130" s="66"/>
      <c r="TJX130" s="66"/>
      <c r="TKB130" s="66"/>
      <c r="TKE130" s="66"/>
      <c r="TKH130" s="66"/>
      <c r="TKP130" s="66"/>
      <c r="TLB130" s="66"/>
      <c r="TLC130" s="66"/>
      <c r="TLD130" s="66"/>
      <c r="TLE130" s="66"/>
      <c r="TLF130" s="66"/>
      <c r="TLG130" s="66"/>
      <c r="TLH130" s="66"/>
      <c r="TLI130" s="66"/>
      <c r="TLJ130" s="66"/>
      <c r="TLK130" s="66"/>
      <c r="TLL130" s="66"/>
      <c r="TLM130" s="66"/>
      <c r="TLN130" s="66"/>
      <c r="TLO130" s="66"/>
      <c r="TLP130" s="66"/>
      <c r="TLQ130" s="66"/>
      <c r="TLR130" s="66"/>
      <c r="TLS130" s="66"/>
      <c r="TLT130" s="66"/>
      <c r="TLU130" s="66"/>
      <c r="TLV130" s="66"/>
      <c r="TLW130" s="66"/>
      <c r="TLX130" s="66"/>
      <c r="TLY130" s="66"/>
      <c r="TLZ130" s="66"/>
      <c r="TMA130" s="66"/>
      <c r="TMC130" s="66"/>
      <c r="TMD130" s="66"/>
      <c r="TME130" s="66"/>
      <c r="TMF130" s="66"/>
      <c r="TMG130" s="66"/>
      <c r="TMH130" s="66"/>
      <c r="TMI130" s="66"/>
      <c r="TMJ130" s="66"/>
      <c r="TMK130" s="66"/>
      <c r="TML130" s="66"/>
      <c r="TMM130" s="66"/>
      <c r="TMN130" s="66"/>
      <c r="TMO130" s="66"/>
      <c r="TMR130" s="66"/>
      <c r="TMU130" s="66"/>
      <c r="TMX130" s="66"/>
      <c r="TNA130" s="66"/>
      <c r="TND130" s="66"/>
      <c r="TNG130" s="66"/>
      <c r="TNP130" s="66"/>
      <c r="TNS130" s="66"/>
      <c r="TNV130" s="66"/>
      <c r="TNY130" s="66"/>
      <c r="TOH130" s="66"/>
      <c r="TON130" s="66"/>
      <c r="TOQ130" s="66"/>
      <c r="TOT130" s="66"/>
      <c r="TOW130" s="66"/>
      <c r="TPC130" s="66"/>
      <c r="TPL130" s="66"/>
      <c r="TPN130" s="66"/>
      <c r="TPO130" s="66"/>
      <c r="TPQ130" s="66"/>
      <c r="TPT130" s="66"/>
      <c r="TPW130" s="66"/>
      <c r="TPZ130" s="66"/>
      <c r="TQC130" s="66"/>
      <c r="TQF130" s="66"/>
      <c r="TQH130" s="66"/>
      <c r="TQJ130" s="66"/>
      <c r="TQM130" s="66"/>
      <c r="TQP130" s="66"/>
      <c r="TQS130" s="66"/>
      <c r="TQV130" s="66"/>
      <c r="TQY130" s="66"/>
      <c r="TRB130" s="66"/>
      <c r="TRE130" s="66"/>
      <c r="TRG130" s="66"/>
      <c r="TRJ130" s="66"/>
      <c r="TRP130" s="66"/>
      <c r="TRV130" s="66"/>
      <c r="TRY130" s="66"/>
      <c r="TSA130" s="66"/>
      <c r="TSC130" s="66"/>
      <c r="TSD130" s="66"/>
      <c r="TSE130" s="66"/>
      <c r="TSF130" s="66"/>
      <c r="TSG130" s="66"/>
      <c r="TSH130" s="66"/>
      <c r="TSZ130" s="66"/>
      <c r="TTA130" s="66"/>
      <c r="TTD130" s="66"/>
      <c r="TTG130" s="66"/>
      <c r="TTI130" s="66"/>
      <c r="TTK130" s="66"/>
      <c r="TTN130" s="66"/>
      <c r="TTQ130" s="66"/>
      <c r="TTT130" s="66"/>
      <c r="TTX130" s="66"/>
      <c r="TUA130" s="66"/>
      <c r="TUD130" s="66"/>
      <c r="TUL130" s="66"/>
      <c r="TUX130" s="66"/>
      <c r="TUY130" s="66"/>
      <c r="TUZ130" s="66"/>
      <c r="TVA130" s="66"/>
      <c r="TVB130" s="66"/>
      <c r="TVC130" s="66"/>
      <c r="TVD130" s="66"/>
      <c r="TVE130" s="66"/>
      <c r="TVF130" s="66"/>
      <c r="TVG130" s="66"/>
      <c r="TVH130" s="66"/>
      <c r="TVI130" s="66"/>
      <c r="TVJ130" s="66"/>
      <c r="TVK130" s="66"/>
      <c r="TVL130" s="66"/>
      <c r="TVM130" s="66"/>
      <c r="TVN130" s="66"/>
      <c r="TVO130" s="66"/>
      <c r="TVP130" s="66"/>
      <c r="TVQ130" s="66"/>
      <c r="TVR130" s="66"/>
      <c r="TVS130" s="66"/>
      <c r="TVT130" s="66"/>
      <c r="TVU130" s="66"/>
      <c r="TVV130" s="66"/>
      <c r="TVW130" s="66"/>
      <c r="TVY130" s="66"/>
      <c r="TVZ130" s="66"/>
      <c r="TWA130" s="66"/>
      <c r="TWB130" s="66"/>
      <c r="TWC130" s="66"/>
      <c r="TWD130" s="66"/>
      <c r="TWE130" s="66"/>
      <c r="TWF130" s="66"/>
      <c r="TWG130" s="66"/>
      <c r="TWH130" s="66"/>
      <c r="TWI130" s="66"/>
      <c r="TWJ130" s="66"/>
      <c r="TWK130" s="66"/>
      <c r="TWN130" s="66"/>
      <c r="TWQ130" s="66"/>
      <c r="TWT130" s="66"/>
      <c r="TWW130" s="66"/>
      <c r="TWZ130" s="66"/>
      <c r="TXC130" s="66"/>
      <c r="TXL130" s="66"/>
      <c r="TXO130" s="66"/>
      <c r="TXR130" s="66"/>
      <c r="TXU130" s="66"/>
      <c r="TYD130" s="66"/>
      <c r="TYJ130" s="66"/>
      <c r="TYM130" s="66"/>
      <c r="TYP130" s="66"/>
      <c r="TYS130" s="66"/>
      <c r="TYY130" s="66"/>
      <c r="TZH130" s="66"/>
      <c r="TZJ130" s="66"/>
      <c r="TZK130" s="66"/>
      <c r="TZM130" s="66"/>
      <c r="TZP130" s="66"/>
      <c r="TZS130" s="66"/>
      <c r="TZV130" s="66"/>
      <c r="TZY130" s="66"/>
      <c r="UAB130" s="66"/>
      <c r="UAD130" s="66"/>
      <c r="UAF130" s="66"/>
      <c r="UAI130" s="66"/>
      <c r="UAL130" s="66"/>
      <c r="UAO130" s="66"/>
      <c r="UAR130" s="66"/>
      <c r="UAU130" s="66"/>
      <c r="UAX130" s="66"/>
      <c r="UBA130" s="66"/>
      <c r="UBC130" s="66"/>
      <c r="UBF130" s="66"/>
      <c r="UBL130" s="66"/>
      <c r="UBR130" s="66"/>
      <c r="UBU130" s="66"/>
      <c r="UBW130" s="66"/>
      <c r="UBY130" s="66"/>
      <c r="UBZ130" s="66"/>
      <c r="UCA130" s="66"/>
      <c r="UCB130" s="66"/>
      <c r="UCC130" s="66"/>
      <c r="UCD130" s="66"/>
      <c r="UCV130" s="66"/>
      <c r="UCW130" s="66"/>
      <c r="UCZ130" s="66"/>
      <c r="UDC130" s="66"/>
      <c r="UDE130" s="66"/>
      <c r="UDG130" s="66"/>
      <c r="UDJ130" s="66"/>
      <c r="UDM130" s="66"/>
      <c r="UDP130" s="66"/>
      <c r="UDT130" s="66"/>
      <c r="UDW130" s="66"/>
      <c r="UDZ130" s="66"/>
      <c r="UEH130" s="66"/>
      <c r="UET130" s="66"/>
      <c r="UEU130" s="66"/>
      <c r="UEV130" s="66"/>
      <c r="UEW130" s="66"/>
      <c r="UEX130" s="66"/>
      <c r="UEY130" s="66"/>
      <c r="UEZ130" s="66"/>
      <c r="UFA130" s="66"/>
      <c r="UFB130" s="66"/>
      <c r="UFC130" s="66"/>
      <c r="UFD130" s="66"/>
      <c r="UFE130" s="66"/>
      <c r="UFF130" s="66"/>
      <c r="UFG130" s="66"/>
      <c r="UFH130" s="66"/>
      <c r="UFI130" s="66"/>
      <c r="UFJ130" s="66"/>
      <c r="UFK130" s="66"/>
      <c r="UFL130" s="66"/>
      <c r="UFM130" s="66"/>
      <c r="UFN130" s="66"/>
      <c r="UFO130" s="66"/>
      <c r="UFP130" s="66"/>
      <c r="UFQ130" s="66"/>
      <c r="UFR130" s="66"/>
      <c r="UFS130" s="66"/>
      <c r="UFU130" s="66"/>
      <c r="UFV130" s="66"/>
      <c r="UFW130" s="66"/>
      <c r="UFX130" s="66"/>
      <c r="UFY130" s="66"/>
      <c r="UFZ130" s="66"/>
      <c r="UGA130" s="66"/>
      <c r="UGB130" s="66"/>
      <c r="UGC130" s="66"/>
      <c r="UGD130" s="66"/>
      <c r="UGE130" s="66"/>
      <c r="UGF130" s="66"/>
      <c r="UGG130" s="66"/>
      <c r="UGJ130" s="66"/>
      <c r="UGM130" s="66"/>
      <c r="UGP130" s="66"/>
      <c r="UGS130" s="66"/>
      <c r="UGV130" s="66"/>
      <c r="UGY130" s="66"/>
      <c r="UHH130" s="66"/>
      <c r="UHK130" s="66"/>
      <c r="UHN130" s="66"/>
      <c r="UHQ130" s="66"/>
      <c r="UHZ130" s="66"/>
      <c r="UIF130" s="66"/>
      <c r="UII130" s="66"/>
      <c r="UIL130" s="66"/>
      <c r="UIO130" s="66"/>
      <c r="UIU130" s="66"/>
      <c r="UJD130" s="66"/>
      <c r="UJF130" s="66"/>
      <c r="UJG130" s="66"/>
      <c r="UJI130" s="66"/>
      <c r="UJL130" s="66"/>
      <c r="UJO130" s="66"/>
      <c r="UJR130" s="66"/>
      <c r="UJU130" s="66"/>
      <c r="UJX130" s="66"/>
      <c r="UJZ130" s="66"/>
      <c r="UKB130" s="66"/>
      <c r="UKE130" s="66"/>
      <c r="UKH130" s="66"/>
      <c r="UKK130" s="66"/>
      <c r="UKN130" s="66"/>
      <c r="UKQ130" s="66"/>
      <c r="UKT130" s="66"/>
      <c r="UKW130" s="66"/>
      <c r="UKY130" s="66"/>
      <c r="ULB130" s="66"/>
      <c r="ULH130" s="66"/>
      <c r="ULN130" s="66"/>
      <c r="ULQ130" s="66"/>
      <c r="ULS130" s="66"/>
      <c r="ULU130" s="66"/>
      <c r="ULV130" s="66"/>
      <c r="ULW130" s="66"/>
      <c r="ULX130" s="66"/>
      <c r="ULY130" s="66"/>
      <c r="ULZ130" s="66"/>
      <c r="UMR130" s="66"/>
      <c r="UMS130" s="66"/>
      <c r="UMV130" s="66"/>
      <c r="UMY130" s="66"/>
      <c r="UNA130" s="66"/>
      <c r="UNC130" s="66"/>
      <c r="UNF130" s="66"/>
      <c r="UNI130" s="66"/>
      <c r="UNL130" s="66"/>
      <c r="UNP130" s="66"/>
      <c r="UNS130" s="66"/>
      <c r="UNV130" s="66"/>
      <c r="UOD130" s="66"/>
      <c r="UOP130" s="66"/>
      <c r="UOQ130" s="66"/>
      <c r="UOR130" s="66"/>
      <c r="UOS130" s="66"/>
      <c r="UOT130" s="66"/>
      <c r="UOU130" s="66"/>
      <c r="UOV130" s="66"/>
      <c r="UOW130" s="66"/>
      <c r="UOX130" s="66"/>
      <c r="UOY130" s="66"/>
      <c r="UOZ130" s="66"/>
      <c r="UPA130" s="66"/>
      <c r="UPB130" s="66"/>
      <c r="UPC130" s="66"/>
      <c r="UPD130" s="66"/>
      <c r="UPE130" s="66"/>
      <c r="UPF130" s="66"/>
      <c r="UPG130" s="66"/>
      <c r="UPH130" s="66"/>
      <c r="UPI130" s="66"/>
      <c r="UPJ130" s="66"/>
      <c r="UPK130" s="66"/>
      <c r="UPL130" s="66"/>
      <c r="UPM130" s="66"/>
      <c r="UPN130" s="66"/>
      <c r="UPO130" s="66"/>
      <c r="UPQ130" s="66"/>
      <c r="UPR130" s="66"/>
      <c r="UPS130" s="66"/>
      <c r="UPT130" s="66"/>
      <c r="UPU130" s="66"/>
      <c r="UPV130" s="66"/>
      <c r="UPW130" s="66"/>
      <c r="UPX130" s="66"/>
      <c r="UPY130" s="66"/>
      <c r="UPZ130" s="66"/>
      <c r="UQA130" s="66"/>
      <c r="UQB130" s="66"/>
      <c r="UQC130" s="66"/>
      <c r="UQF130" s="66"/>
      <c r="UQI130" s="66"/>
      <c r="UQL130" s="66"/>
      <c r="UQO130" s="66"/>
      <c r="UQR130" s="66"/>
      <c r="UQU130" s="66"/>
      <c r="URD130" s="66"/>
      <c r="URG130" s="66"/>
      <c r="URJ130" s="66"/>
      <c r="URM130" s="66"/>
      <c r="URV130" s="66"/>
      <c r="USB130" s="66"/>
      <c r="USE130" s="66"/>
      <c r="USH130" s="66"/>
      <c r="USK130" s="66"/>
      <c r="USQ130" s="66"/>
      <c r="USZ130" s="66"/>
      <c r="UTB130" s="66"/>
      <c r="UTC130" s="66"/>
      <c r="UTE130" s="66"/>
      <c r="UTH130" s="66"/>
      <c r="UTK130" s="66"/>
      <c r="UTN130" s="66"/>
      <c r="UTQ130" s="66"/>
      <c r="UTT130" s="66"/>
      <c r="UTV130" s="66"/>
      <c r="UTX130" s="66"/>
      <c r="UUA130" s="66"/>
      <c r="UUD130" s="66"/>
      <c r="UUG130" s="66"/>
      <c r="UUJ130" s="66"/>
      <c r="UUM130" s="66"/>
      <c r="UUP130" s="66"/>
      <c r="UUS130" s="66"/>
      <c r="UUU130" s="66"/>
      <c r="UUX130" s="66"/>
      <c r="UVD130" s="66"/>
      <c r="UVJ130" s="66"/>
      <c r="UVM130" s="66"/>
      <c r="UVO130" s="66"/>
      <c r="UVQ130" s="66"/>
      <c r="UVR130" s="66"/>
      <c r="UVS130" s="66"/>
      <c r="UVT130" s="66"/>
      <c r="UVU130" s="66"/>
      <c r="UVV130" s="66"/>
      <c r="UWN130" s="66"/>
      <c r="UWO130" s="66"/>
      <c r="UWR130" s="66"/>
      <c r="UWU130" s="66"/>
      <c r="UWW130" s="66"/>
      <c r="UWY130" s="66"/>
      <c r="UXB130" s="66"/>
      <c r="UXE130" s="66"/>
      <c r="UXH130" s="66"/>
      <c r="UXL130" s="66"/>
      <c r="UXO130" s="66"/>
      <c r="UXR130" s="66"/>
      <c r="UXZ130" s="66"/>
      <c r="UYL130" s="66"/>
      <c r="UYM130" s="66"/>
      <c r="UYN130" s="66"/>
      <c r="UYO130" s="66"/>
      <c r="UYP130" s="66"/>
      <c r="UYQ130" s="66"/>
      <c r="UYR130" s="66"/>
      <c r="UYS130" s="66"/>
      <c r="UYT130" s="66"/>
      <c r="UYU130" s="66"/>
      <c r="UYV130" s="66"/>
      <c r="UYW130" s="66"/>
      <c r="UYX130" s="66"/>
      <c r="UYY130" s="66"/>
      <c r="UYZ130" s="66"/>
      <c r="UZA130" s="66"/>
      <c r="UZB130" s="66"/>
      <c r="UZC130" s="66"/>
      <c r="UZD130" s="66"/>
      <c r="UZE130" s="66"/>
      <c r="UZF130" s="66"/>
      <c r="UZG130" s="66"/>
      <c r="UZH130" s="66"/>
      <c r="UZI130" s="66"/>
      <c r="UZJ130" s="66"/>
      <c r="UZK130" s="66"/>
      <c r="UZM130" s="66"/>
      <c r="UZN130" s="66"/>
      <c r="UZO130" s="66"/>
      <c r="UZP130" s="66"/>
      <c r="UZQ130" s="66"/>
      <c r="UZR130" s="66"/>
      <c r="UZS130" s="66"/>
      <c r="UZT130" s="66"/>
      <c r="UZU130" s="66"/>
      <c r="UZV130" s="66"/>
      <c r="UZW130" s="66"/>
      <c r="UZX130" s="66"/>
      <c r="UZY130" s="66"/>
      <c r="VAB130" s="66"/>
      <c r="VAE130" s="66"/>
      <c r="VAH130" s="66"/>
      <c r="VAK130" s="66"/>
      <c r="VAN130" s="66"/>
      <c r="VAQ130" s="66"/>
      <c r="VAZ130" s="66"/>
      <c r="VBC130" s="66"/>
      <c r="VBF130" s="66"/>
      <c r="VBI130" s="66"/>
      <c r="VBR130" s="66"/>
      <c r="VBX130" s="66"/>
      <c r="VCA130" s="66"/>
      <c r="VCD130" s="66"/>
      <c r="VCG130" s="66"/>
      <c r="VCM130" s="66"/>
      <c r="VCV130" s="66"/>
      <c r="VCX130" s="66"/>
      <c r="VCY130" s="66"/>
      <c r="VDA130" s="66"/>
      <c r="VDD130" s="66"/>
      <c r="VDG130" s="66"/>
      <c r="VDJ130" s="66"/>
      <c r="VDM130" s="66"/>
      <c r="VDP130" s="66"/>
      <c r="VDR130" s="66"/>
      <c r="VDT130" s="66"/>
      <c r="VDW130" s="66"/>
      <c r="VDZ130" s="66"/>
      <c r="VEC130" s="66"/>
      <c r="VEF130" s="66"/>
      <c r="VEI130" s="66"/>
      <c r="VEL130" s="66"/>
      <c r="VEO130" s="66"/>
      <c r="VEQ130" s="66"/>
      <c r="VET130" s="66"/>
      <c r="VEZ130" s="66"/>
      <c r="VFF130" s="66"/>
      <c r="VFI130" s="66"/>
      <c r="VFK130" s="66"/>
      <c r="VFM130" s="66"/>
      <c r="VFN130" s="66"/>
      <c r="VFO130" s="66"/>
      <c r="VFP130" s="66"/>
      <c r="VFQ130" s="66"/>
      <c r="VFR130" s="66"/>
      <c r="VGJ130" s="66"/>
      <c r="VGK130" s="66"/>
      <c r="VGN130" s="66"/>
      <c r="VGQ130" s="66"/>
      <c r="VGS130" s="66"/>
      <c r="VGU130" s="66"/>
      <c r="VGX130" s="66"/>
      <c r="VHA130" s="66"/>
      <c r="VHD130" s="66"/>
      <c r="VHH130" s="66"/>
      <c r="VHK130" s="66"/>
      <c r="VHN130" s="66"/>
      <c r="VHV130" s="66"/>
      <c r="VIH130" s="66"/>
      <c r="VII130" s="66"/>
      <c r="VIJ130" s="66"/>
      <c r="VIK130" s="66"/>
      <c r="VIL130" s="66"/>
      <c r="VIM130" s="66"/>
      <c r="VIN130" s="66"/>
      <c r="VIO130" s="66"/>
      <c r="VIP130" s="66"/>
      <c r="VIQ130" s="66"/>
      <c r="VIR130" s="66"/>
      <c r="VIS130" s="66"/>
      <c r="VIT130" s="66"/>
      <c r="VIU130" s="66"/>
      <c r="VIV130" s="66"/>
      <c r="VIW130" s="66"/>
      <c r="VIX130" s="66"/>
      <c r="VIY130" s="66"/>
      <c r="VIZ130" s="66"/>
      <c r="VJA130" s="66"/>
      <c r="VJB130" s="66"/>
      <c r="VJC130" s="66"/>
      <c r="VJD130" s="66"/>
      <c r="VJE130" s="66"/>
      <c r="VJF130" s="66"/>
      <c r="VJG130" s="66"/>
      <c r="VJI130" s="66"/>
      <c r="VJJ130" s="66"/>
      <c r="VJK130" s="66"/>
      <c r="VJL130" s="66"/>
      <c r="VJM130" s="66"/>
      <c r="VJN130" s="66"/>
      <c r="VJO130" s="66"/>
      <c r="VJP130" s="66"/>
      <c r="VJQ130" s="66"/>
      <c r="VJR130" s="66"/>
      <c r="VJS130" s="66"/>
      <c r="VJT130" s="66"/>
      <c r="VJU130" s="66"/>
      <c r="VJX130" s="66"/>
      <c r="VKA130" s="66"/>
      <c r="VKD130" s="66"/>
      <c r="VKG130" s="66"/>
      <c r="VKJ130" s="66"/>
      <c r="VKM130" s="66"/>
      <c r="VKV130" s="66"/>
      <c r="VKY130" s="66"/>
      <c r="VLB130" s="66"/>
      <c r="VLE130" s="66"/>
      <c r="VLN130" s="66"/>
      <c r="VLT130" s="66"/>
      <c r="VLW130" s="66"/>
      <c r="VLZ130" s="66"/>
      <c r="VMC130" s="66"/>
      <c r="VMI130" s="66"/>
      <c r="VMR130" s="66"/>
      <c r="VMT130" s="66"/>
      <c r="VMU130" s="66"/>
      <c r="VMW130" s="66"/>
      <c r="VMZ130" s="66"/>
      <c r="VNC130" s="66"/>
      <c r="VNF130" s="66"/>
      <c r="VNI130" s="66"/>
      <c r="VNL130" s="66"/>
      <c r="VNN130" s="66"/>
      <c r="VNP130" s="66"/>
      <c r="VNS130" s="66"/>
      <c r="VNV130" s="66"/>
      <c r="VNY130" s="66"/>
      <c r="VOB130" s="66"/>
      <c r="VOE130" s="66"/>
      <c r="VOH130" s="66"/>
      <c r="VOK130" s="66"/>
      <c r="VOM130" s="66"/>
      <c r="VOP130" s="66"/>
      <c r="VOV130" s="66"/>
      <c r="VPB130" s="66"/>
      <c r="VPE130" s="66"/>
      <c r="VPG130" s="66"/>
      <c r="VPI130" s="66"/>
      <c r="VPJ130" s="66"/>
      <c r="VPK130" s="66"/>
      <c r="VPL130" s="66"/>
      <c r="VPM130" s="66"/>
      <c r="VPN130" s="66"/>
      <c r="VQF130" s="66"/>
      <c r="VQG130" s="66"/>
      <c r="VQJ130" s="66"/>
      <c r="VQM130" s="66"/>
      <c r="VQO130" s="66"/>
      <c r="VQQ130" s="66"/>
      <c r="VQT130" s="66"/>
      <c r="VQW130" s="66"/>
      <c r="VQZ130" s="66"/>
      <c r="VRD130" s="66"/>
      <c r="VRG130" s="66"/>
      <c r="VRJ130" s="66"/>
      <c r="VRR130" s="66"/>
      <c r="VSD130" s="66"/>
      <c r="VSE130" s="66"/>
      <c r="VSF130" s="66"/>
      <c r="VSG130" s="66"/>
      <c r="VSH130" s="66"/>
      <c r="VSI130" s="66"/>
      <c r="VSJ130" s="66"/>
      <c r="VSK130" s="66"/>
      <c r="VSL130" s="66"/>
      <c r="VSM130" s="66"/>
      <c r="VSN130" s="66"/>
      <c r="VSO130" s="66"/>
      <c r="VSP130" s="66"/>
      <c r="VSQ130" s="66"/>
      <c r="VSR130" s="66"/>
      <c r="VSS130" s="66"/>
      <c r="VST130" s="66"/>
      <c r="VSU130" s="66"/>
      <c r="VSV130" s="66"/>
      <c r="VSW130" s="66"/>
      <c r="VSX130" s="66"/>
      <c r="VSY130" s="66"/>
      <c r="VSZ130" s="66"/>
      <c r="VTA130" s="66"/>
      <c r="VTB130" s="66"/>
      <c r="VTC130" s="66"/>
      <c r="VTE130" s="66"/>
      <c r="VTF130" s="66"/>
      <c r="VTG130" s="66"/>
      <c r="VTH130" s="66"/>
      <c r="VTI130" s="66"/>
      <c r="VTJ130" s="66"/>
      <c r="VTK130" s="66"/>
      <c r="VTL130" s="66"/>
      <c r="VTM130" s="66"/>
      <c r="VTN130" s="66"/>
      <c r="VTO130" s="66"/>
      <c r="VTP130" s="66"/>
      <c r="VTQ130" s="66"/>
      <c r="VTT130" s="66"/>
      <c r="VTW130" s="66"/>
      <c r="VTZ130" s="66"/>
      <c r="VUC130" s="66"/>
      <c r="VUF130" s="66"/>
      <c r="VUI130" s="66"/>
      <c r="VUR130" s="66"/>
      <c r="VUU130" s="66"/>
      <c r="VUX130" s="66"/>
      <c r="VVA130" s="66"/>
      <c r="VVJ130" s="66"/>
      <c r="VVP130" s="66"/>
      <c r="VVS130" s="66"/>
      <c r="VVV130" s="66"/>
      <c r="VVY130" s="66"/>
      <c r="VWE130" s="66"/>
      <c r="VWN130" s="66"/>
      <c r="VWP130" s="66"/>
      <c r="VWQ130" s="66"/>
      <c r="VWS130" s="66"/>
      <c r="VWV130" s="66"/>
      <c r="VWY130" s="66"/>
      <c r="VXB130" s="66"/>
      <c r="VXE130" s="66"/>
      <c r="VXH130" s="66"/>
      <c r="VXJ130" s="66"/>
      <c r="VXL130" s="66"/>
      <c r="VXO130" s="66"/>
      <c r="VXR130" s="66"/>
      <c r="VXU130" s="66"/>
      <c r="VXX130" s="66"/>
      <c r="VYA130" s="66"/>
      <c r="VYD130" s="66"/>
      <c r="VYG130" s="66"/>
      <c r="VYI130" s="66"/>
      <c r="VYL130" s="66"/>
      <c r="VYR130" s="66"/>
      <c r="VYX130" s="66"/>
      <c r="VZA130" s="66"/>
      <c r="VZC130" s="66"/>
      <c r="VZE130" s="66"/>
      <c r="VZF130" s="66"/>
      <c r="VZG130" s="66"/>
      <c r="VZH130" s="66"/>
      <c r="VZI130" s="66"/>
      <c r="VZJ130" s="66"/>
      <c r="WAB130" s="66"/>
      <c r="WAC130" s="66"/>
      <c r="WAF130" s="66"/>
      <c r="WAI130" s="66"/>
      <c r="WAK130" s="66"/>
      <c r="WAM130" s="66"/>
      <c r="WAP130" s="66"/>
      <c r="WAS130" s="66"/>
      <c r="WAV130" s="66"/>
      <c r="WAZ130" s="66"/>
      <c r="WBC130" s="66"/>
      <c r="WBF130" s="66"/>
      <c r="WBN130" s="66"/>
      <c r="WBZ130" s="66"/>
      <c r="WCA130" s="66"/>
      <c r="WCB130" s="66"/>
      <c r="WCC130" s="66"/>
      <c r="WCD130" s="66"/>
      <c r="WCE130" s="66"/>
      <c r="WCF130" s="66"/>
      <c r="WCG130" s="66"/>
      <c r="WCH130" s="66"/>
      <c r="WCI130" s="66"/>
      <c r="WCJ130" s="66"/>
      <c r="WCK130" s="66"/>
      <c r="WCL130" s="66"/>
      <c r="WCM130" s="66"/>
      <c r="WCN130" s="66"/>
      <c r="WCO130" s="66"/>
      <c r="WCP130" s="66"/>
      <c r="WCQ130" s="66"/>
      <c r="WCR130" s="66"/>
      <c r="WCS130" s="66"/>
      <c r="WCT130" s="66"/>
      <c r="WCU130" s="66"/>
      <c r="WCV130" s="66"/>
      <c r="WCW130" s="66"/>
      <c r="WCX130" s="66"/>
      <c r="WCY130" s="66"/>
      <c r="WDA130" s="66"/>
      <c r="WDB130" s="66"/>
      <c r="WDC130" s="66"/>
      <c r="WDD130" s="66"/>
      <c r="WDE130" s="66"/>
      <c r="WDF130" s="66"/>
      <c r="WDG130" s="66"/>
      <c r="WDH130" s="66"/>
      <c r="WDI130" s="66"/>
      <c r="WDJ130" s="66"/>
      <c r="WDK130" s="66"/>
      <c r="WDL130" s="66"/>
      <c r="WDM130" s="66"/>
      <c r="WDP130" s="66"/>
      <c r="WDS130" s="66"/>
      <c r="WDV130" s="66"/>
      <c r="WDY130" s="66"/>
      <c r="WEB130" s="66"/>
      <c r="WEE130" s="66"/>
      <c r="WEN130" s="66"/>
      <c r="WEQ130" s="66"/>
      <c r="WET130" s="66"/>
      <c r="WEW130" s="66"/>
      <c r="WFF130" s="66"/>
      <c r="WFL130" s="66"/>
      <c r="WFO130" s="66"/>
      <c r="WFR130" s="66"/>
      <c r="WFU130" s="66"/>
      <c r="WGA130" s="66"/>
      <c r="WGJ130" s="66"/>
      <c r="WGL130" s="66"/>
      <c r="WGM130" s="66"/>
      <c r="WGO130" s="66"/>
      <c r="WGR130" s="66"/>
      <c r="WGU130" s="66"/>
      <c r="WGX130" s="66"/>
      <c r="WHA130" s="66"/>
      <c r="WHD130" s="66"/>
      <c r="WHF130" s="66"/>
      <c r="WHH130" s="66"/>
      <c r="WHK130" s="66"/>
      <c r="WHN130" s="66"/>
      <c r="WHQ130" s="66"/>
      <c r="WHT130" s="66"/>
      <c r="WHW130" s="66"/>
      <c r="WHZ130" s="66"/>
      <c r="WIC130" s="66"/>
      <c r="WIE130" s="66"/>
      <c r="WIH130" s="66"/>
      <c r="WIN130" s="66"/>
      <c r="WIT130" s="66"/>
      <c r="WIW130" s="66"/>
      <c r="WIY130" s="66"/>
      <c r="WJA130" s="66"/>
      <c r="WJB130" s="66"/>
      <c r="WJC130" s="66"/>
      <c r="WJD130" s="66"/>
      <c r="WJE130" s="66"/>
      <c r="WJF130" s="66"/>
      <c r="WJX130" s="66"/>
      <c r="WJY130" s="66"/>
      <c r="WKB130" s="66"/>
      <c r="WKE130" s="66"/>
      <c r="WKG130" s="66"/>
      <c r="WKI130" s="66"/>
      <c r="WKL130" s="66"/>
      <c r="WKO130" s="66"/>
      <c r="WKR130" s="66"/>
      <c r="WKV130" s="66"/>
      <c r="WKY130" s="66"/>
      <c r="WLB130" s="66"/>
      <c r="WLJ130" s="66"/>
      <c r="WLV130" s="66"/>
      <c r="WLW130" s="66"/>
      <c r="WLX130" s="66"/>
      <c r="WLY130" s="66"/>
      <c r="WLZ130" s="66"/>
      <c r="WMA130" s="66"/>
      <c r="WMB130" s="66"/>
      <c r="WMC130" s="66"/>
      <c r="WMD130" s="66"/>
      <c r="WME130" s="66"/>
      <c r="WMF130" s="66"/>
      <c r="WMG130" s="66"/>
      <c r="WMH130" s="66"/>
      <c r="WMI130" s="66"/>
      <c r="WMJ130" s="66"/>
      <c r="WMK130" s="66"/>
      <c r="WML130" s="66"/>
      <c r="WMM130" s="66"/>
      <c r="WMN130" s="66"/>
      <c r="WMO130" s="66"/>
      <c r="WMP130" s="66"/>
      <c r="WMQ130" s="66"/>
      <c r="WMR130" s="66"/>
      <c r="WMS130" s="66"/>
      <c r="WMT130" s="66"/>
      <c r="WMU130" s="66"/>
      <c r="WMW130" s="66"/>
      <c r="WMX130" s="66"/>
      <c r="WMY130" s="66"/>
      <c r="WMZ130" s="66"/>
      <c r="WNA130" s="66"/>
      <c r="WNB130" s="66"/>
      <c r="WNC130" s="66"/>
      <c r="WND130" s="66"/>
      <c r="WNE130" s="66"/>
      <c r="WNF130" s="66"/>
      <c r="WNG130" s="66"/>
      <c r="WNH130" s="66"/>
      <c r="WNI130" s="66"/>
      <c r="WNL130" s="66"/>
      <c r="WNO130" s="66"/>
      <c r="WNR130" s="66"/>
      <c r="WNU130" s="66"/>
      <c r="WNX130" s="66"/>
      <c r="WOA130" s="66"/>
      <c r="WOJ130" s="66"/>
      <c r="WOM130" s="66"/>
      <c r="WOP130" s="66"/>
      <c r="WOS130" s="66"/>
      <c r="WPB130" s="66"/>
      <c r="WPH130" s="66"/>
      <c r="WPK130" s="66"/>
      <c r="WPN130" s="66"/>
      <c r="WPQ130" s="66"/>
      <c r="WPW130" s="66"/>
      <c r="WQF130" s="66"/>
      <c r="WQH130" s="66"/>
      <c r="WQI130" s="66"/>
      <c r="WQK130" s="66"/>
      <c r="WQN130" s="66"/>
      <c r="WQQ130" s="66"/>
      <c r="WQT130" s="66"/>
      <c r="WQW130" s="66"/>
      <c r="WQZ130" s="66"/>
      <c r="WRB130" s="66"/>
      <c r="WRD130" s="66"/>
      <c r="WRG130" s="66"/>
      <c r="WRJ130" s="66"/>
      <c r="WRM130" s="66"/>
      <c r="WRP130" s="66"/>
      <c r="WRS130" s="66"/>
      <c r="WRV130" s="66"/>
      <c r="WRY130" s="66"/>
      <c r="WSA130" s="66"/>
      <c r="WSD130" s="66"/>
      <c r="WSJ130" s="66"/>
      <c r="WSP130" s="66"/>
      <c r="WSS130" s="66"/>
      <c r="WSU130" s="66"/>
      <c r="WSW130" s="66"/>
      <c r="WSX130" s="66"/>
      <c r="WSY130" s="66"/>
      <c r="WSZ130" s="66"/>
      <c r="WTA130" s="66"/>
      <c r="WTB130" s="66"/>
      <c r="WTT130" s="66"/>
      <c r="WTU130" s="66"/>
      <c r="WTX130" s="66"/>
      <c r="WUA130" s="66"/>
      <c r="WUC130" s="66"/>
      <c r="WUE130" s="66"/>
      <c r="WUH130" s="66"/>
      <c r="WUK130" s="66"/>
      <c r="WUN130" s="66"/>
      <c r="WUR130" s="66"/>
      <c r="WUU130" s="66"/>
      <c r="WUX130" s="66"/>
      <c r="WVF130" s="66"/>
    </row>
    <row r="131" spans="1:1022 1034:2046 2058:3070 3082:4094 4106:5118 5130:6142 6154:7166 7178:8190 8202:9214 9226:10238 10250:11262 11274:12286 12298:13310 13322:14334 14346:15358 15370:16126" s="50" customFormat="1" ht="41.4" hidden="1" customHeight="1">
      <c r="A131" s="12" t="s">
        <v>34</v>
      </c>
      <c r="B131" s="47" t="s">
        <v>340</v>
      </c>
      <c r="C131" s="4"/>
      <c r="D131" s="48">
        <f>_xlfn.IFNA(VLOOKUP(A131,'2.2'!A140:C432,3,),)</f>
        <v>0</v>
      </c>
      <c r="E131" s="49"/>
      <c r="F131" s="51"/>
      <c r="G131" s="51"/>
      <c r="H131" s="29">
        <v>0</v>
      </c>
      <c r="I131" s="52">
        <v>20</v>
      </c>
    </row>
    <row r="132" spans="1:1022 1034:2046 2058:3070 3082:4094 4106:5118 5130:6142 6154:7166 7178:8190 8202:9214 9226:10238 10250:11262 11274:12286 12298:13310 13322:14334 14346:15358 15370:16126" s="50" customFormat="1" ht="21.75" hidden="1" customHeight="1">
      <c r="A132" s="3" t="s">
        <v>212</v>
      </c>
      <c r="B132" s="47" t="s">
        <v>338</v>
      </c>
      <c r="C132" s="4"/>
      <c r="D132" s="48">
        <f>_xlfn.IFNA(VLOOKUP(A132,'2.2'!A141:C433,3,),)</f>
        <v>0</v>
      </c>
      <c r="E132" s="49"/>
      <c r="F132" s="51"/>
      <c r="G132" s="51"/>
      <c r="H132" s="29">
        <v>0</v>
      </c>
      <c r="I132" s="52">
        <v>15</v>
      </c>
    </row>
    <row r="133" spans="1:1022 1034:2046 2058:3070 3082:4094 4106:5118 5130:6142 6154:7166 7178:8190 8202:9214 9226:10238 10250:11262 11274:12286 12298:13310 13322:14334 14346:15358 15370:16126" s="50" customFormat="1" ht="21.75" hidden="1" customHeight="1">
      <c r="A133" s="3" t="s">
        <v>213</v>
      </c>
      <c r="B133" s="47" t="s">
        <v>340</v>
      </c>
      <c r="C133" s="4"/>
      <c r="D133" s="48">
        <f>_xlfn.IFNA(VLOOKUP(A133,'2.2'!A142:C434,3,),)</f>
        <v>0</v>
      </c>
      <c r="E133" s="49"/>
      <c r="F133" s="51"/>
      <c r="G133" s="51"/>
      <c r="H133" s="29">
        <v>0</v>
      </c>
      <c r="I133" s="52">
        <v>15</v>
      </c>
    </row>
    <row r="134" spans="1:1022 1034:2046 2058:3070 3082:4094 4106:5118 5130:6142 6154:7166 7178:8190 8202:9214 9226:10238 10250:11262 11274:12286 12298:13310 13322:14334 14346:15358 15370:16126" s="50" customFormat="1" ht="20.25" hidden="1" customHeight="1">
      <c r="A134" s="7" t="s">
        <v>214</v>
      </c>
      <c r="B134" s="47" t="s">
        <v>338</v>
      </c>
      <c r="C134" s="4"/>
      <c r="D134" s="48">
        <f>_xlfn.IFNA(VLOOKUP(A134,'2.2'!A143:C435,3,),)</f>
        <v>0</v>
      </c>
      <c r="E134" s="49"/>
      <c r="F134" s="51"/>
      <c r="G134" s="51"/>
      <c r="H134" s="29">
        <v>0</v>
      </c>
      <c r="I134" s="52"/>
    </row>
    <row r="135" spans="1:1022 1034:2046 2058:3070 3082:4094 4106:5118 5130:6142 6154:7166 7178:8190 8202:9214 9226:10238 10250:11262 11274:12286 12298:13310 13322:14334 14346:15358 15370:16126" s="50" customFormat="1" ht="20.25" hidden="1" customHeight="1">
      <c r="A135" s="7" t="s">
        <v>215</v>
      </c>
      <c r="B135" s="47" t="s">
        <v>338</v>
      </c>
      <c r="C135" s="4"/>
      <c r="D135" s="48">
        <f>_xlfn.IFNA(VLOOKUP(A135,'2.2'!A144:C436,3,),)</f>
        <v>0</v>
      </c>
      <c r="E135" s="49"/>
      <c r="F135" s="51"/>
      <c r="G135" s="51"/>
      <c r="H135" s="29">
        <v>0</v>
      </c>
      <c r="I135" s="52">
        <v>20</v>
      </c>
    </row>
    <row r="136" spans="1:1022 1034:2046 2058:3070 3082:4094 4106:5118 5130:6142 6154:7166 7178:8190 8202:9214 9226:10238 10250:11262 11274:12286 12298:13310 13322:14334 14346:15358 15370:16126" s="50" customFormat="1" ht="21.75" hidden="1" customHeight="1">
      <c r="A136" s="7" t="s">
        <v>99</v>
      </c>
      <c r="B136" s="47" t="s">
        <v>338</v>
      </c>
      <c r="C136" s="8"/>
      <c r="D136" s="48">
        <f>_xlfn.IFNA(VLOOKUP(A136,'2.2'!A145:C437,3,),)</f>
        <v>0</v>
      </c>
      <c r="E136" s="49"/>
      <c r="F136" s="51"/>
      <c r="G136" s="51"/>
      <c r="H136" s="29">
        <v>0</v>
      </c>
      <c r="I136" s="52">
        <v>25</v>
      </c>
    </row>
    <row r="137" spans="1:1022 1034:2046 2058:3070 3082:4094 4106:5118 5130:6142 6154:7166 7178:8190 8202:9214 9226:10238 10250:11262 11274:12286 12298:13310 13322:14334 14346:15358 15370:16126" s="50" customFormat="1" ht="20.25" hidden="1" customHeight="1">
      <c r="A137" s="7" t="s">
        <v>100</v>
      </c>
      <c r="B137" s="47" t="s">
        <v>339</v>
      </c>
      <c r="C137" s="8"/>
      <c r="D137" s="48">
        <f>_xlfn.IFNA(VLOOKUP(A137,'2.2'!A146:C438,3,),)</f>
        <v>0</v>
      </c>
      <c r="E137" s="49"/>
      <c r="F137" s="51"/>
      <c r="G137" s="51"/>
      <c r="H137" s="29">
        <v>0</v>
      </c>
      <c r="I137" s="52"/>
    </row>
    <row r="138" spans="1:1022 1034:2046 2058:3070 3082:4094 4106:5118 5130:6142 6154:7166 7178:8190 8202:9214 9226:10238 10250:11262 11274:12286 12298:13310 13322:14334 14346:15358 15370:16126" s="50" customFormat="1" ht="22.8" hidden="1">
      <c r="A138" s="7" t="s">
        <v>301</v>
      </c>
      <c r="B138" s="47"/>
      <c r="C138" s="4"/>
      <c r="D138" s="48">
        <f>_xlfn.IFNA(VLOOKUP(A138,'2.2'!A147:C439,3,),)</f>
        <v>0</v>
      </c>
      <c r="E138" s="49"/>
      <c r="F138" s="51"/>
      <c r="G138" s="51"/>
      <c r="H138" s="29">
        <v>0</v>
      </c>
      <c r="I138" s="52"/>
    </row>
    <row r="139" spans="1:1022 1034:2046 2058:3070 3082:4094 4106:5118 5130:6142 6154:7166 7178:8190 8202:9214 9226:10238 10250:11262 11274:12286 12298:13310 13322:14334 14346:15358 15370:16126" s="50" customFormat="1" ht="20.25" customHeight="1">
      <c r="A139" s="7" t="s">
        <v>118</v>
      </c>
      <c r="B139" s="76" t="s">
        <v>338</v>
      </c>
      <c r="C139" s="8">
        <v>1</v>
      </c>
      <c r="D139" s="48">
        <v>70000</v>
      </c>
      <c r="E139" s="69">
        <f>+D139*C139</f>
        <v>70000</v>
      </c>
      <c r="F139" s="51"/>
      <c r="G139" s="51"/>
      <c r="H139" s="29">
        <v>1</v>
      </c>
      <c r="I139" s="52">
        <v>25</v>
      </c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Z139" s="66"/>
      <c r="BC139" s="66"/>
      <c r="BF139" s="66"/>
      <c r="BI139" s="66"/>
      <c r="BL139" s="66"/>
      <c r="BO139" s="66"/>
      <c r="BX139" s="66"/>
      <c r="CA139" s="66"/>
      <c r="CD139" s="66"/>
      <c r="CG139" s="66"/>
      <c r="CP139" s="66"/>
      <c r="CV139" s="66"/>
      <c r="CY139" s="66"/>
      <c r="DB139" s="66"/>
      <c r="DE139" s="66"/>
      <c r="DK139" s="66"/>
      <c r="DT139" s="66"/>
      <c r="DV139" s="66"/>
      <c r="DW139" s="66"/>
      <c r="DY139" s="66"/>
      <c r="EB139" s="66"/>
      <c r="EE139" s="66"/>
      <c r="EH139" s="66"/>
      <c r="EK139" s="66"/>
      <c r="EN139" s="66"/>
      <c r="EP139" s="66"/>
      <c r="ER139" s="66"/>
      <c r="EU139" s="66"/>
      <c r="EX139" s="66"/>
      <c r="FA139" s="66"/>
      <c r="FD139" s="66"/>
      <c r="FG139" s="66"/>
      <c r="FJ139" s="66"/>
      <c r="FM139" s="66"/>
      <c r="FO139" s="66"/>
      <c r="FR139" s="66"/>
      <c r="FX139" s="66"/>
      <c r="GD139" s="66"/>
      <c r="GG139" s="66"/>
      <c r="GI139" s="66"/>
      <c r="GK139" s="66"/>
      <c r="GL139" s="66"/>
      <c r="GM139" s="66"/>
      <c r="GN139" s="66"/>
      <c r="GO139" s="66"/>
      <c r="GP139" s="66"/>
      <c r="HH139" s="66"/>
      <c r="HI139" s="66"/>
      <c r="HL139" s="66"/>
      <c r="HO139" s="66"/>
      <c r="HQ139" s="66"/>
      <c r="HS139" s="66"/>
      <c r="HV139" s="66"/>
      <c r="HY139" s="66"/>
      <c r="IB139" s="66"/>
      <c r="IF139" s="66"/>
      <c r="II139" s="66"/>
      <c r="IL139" s="66"/>
      <c r="IT139" s="66"/>
      <c r="JF139" s="66"/>
      <c r="JG139" s="66"/>
      <c r="JH139" s="66"/>
      <c r="JI139" s="66"/>
      <c r="JJ139" s="66"/>
      <c r="JK139" s="66"/>
      <c r="JL139" s="66"/>
      <c r="JM139" s="66"/>
      <c r="JN139" s="66"/>
      <c r="JO139" s="66"/>
      <c r="JP139" s="66"/>
      <c r="JQ139" s="66"/>
      <c r="JR139" s="66"/>
      <c r="JS139" s="66"/>
      <c r="JT139" s="66"/>
      <c r="JU139" s="66"/>
      <c r="JV139" s="66"/>
      <c r="JW139" s="66"/>
      <c r="JX139" s="66"/>
      <c r="JY139" s="66"/>
      <c r="JZ139" s="66"/>
      <c r="KA139" s="66"/>
      <c r="KB139" s="66"/>
      <c r="KC139" s="66"/>
      <c r="KD139" s="66"/>
      <c r="KE139" s="66"/>
      <c r="KG139" s="66"/>
      <c r="KH139" s="66"/>
      <c r="KI139" s="66"/>
      <c r="KJ139" s="66"/>
      <c r="KK139" s="66"/>
      <c r="KL139" s="66"/>
      <c r="KM139" s="66"/>
      <c r="KN139" s="66"/>
      <c r="KO139" s="66"/>
      <c r="KP139" s="66"/>
      <c r="KQ139" s="66"/>
      <c r="KR139" s="66"/>
      <c r="KS139" s="66"/>
      <c r="KV139" s="66"/>
      <c r="KY139" s="66"/>
      <c r="LB139" s="66"/>
      <c r="LE139" s="66"/>
      <c r="LH139" s="66"/>
      <c r="LK139" s="66"/>
      <c r="LT139" s="66"/>
      <c r="LW139" s="66"/>
      <c r="LZ139" s="66"/>
      <c r="MC139" s="66"/>
      <c r="ML139" s="66"/>
      <c r="MR139" s="66"/>
      <c r="MU139" s="66"/>
      <c r="MX139" s="66"/>
      <c r="NA139" s="66"/>
      <c r="NG139" s="66"/>
      <c r="NP139" s="66"/>
      <c r="NR139" s="66"/>
      <c r="NS139" s="66"/>
      <c r="NU139" s="66"/>
      <c r="NX139" s="66"/>
      <c r="OA139" s="66"/>
      <c r="OD139" s="66"/>
      <c r="OG139" s="66"/>
      <c r="OJ139" s="66"/>
      <c r="OL139" s="66"/>
      <c r="ON139" s="66"/>
      <c r="OQ139" s="66"/>
      <c r="OT139" s="66"/>
      <c r="OW139" s="66"/>
      <c r="OZ139" s="66"/>
      <c r="PC139" s="66"/>
      <c r="PF139" s="66"/>
      <c r="PI139" s="66"/>
      <c r="PK139" s="66"/>
      <c r="PN139" s="66"/>
      <c r="PT139" s="66"/>
      <c r="PZ139" s="66"/>
      <c r="QC139" s="66"/>
      <c r="QE139" s="66"/>
      <c r="QG139" s="66"/>
      <c r="QH139" s="66"/>
      <c r="QI139" s="66"/>
      <c r="QJ139" s="66"/>
      <c r="QK139" s="66"/>
      <c r="QL139" s="66"/>
      <c r="RD139" s="66"/>
      <c r="RE139" s="66"/>
      <c r="RH139" s="66"/>
      <c r="RK139" s="66"/>
      <c r="RM139" s="66"/>
      <c r="RO139" s="66"/>
      <c r="RR139" s="66"/>
      <c r="RU139" s="66"/>
      <c r="RX139" s="66"/>
      <c r="SB139" s="66"/>
      <c r="SE139" s="66"/>
      <c r="SH139" s="66"/>
      <c r="SP139" s="66"/>
      <c r="TB139" s="66"/>
      <c r="TC139" s="66"/>
      <c r="TD139" s="66"/>
      <c r="TE139" s="66"/>
      <c r="TF139" s="66"/>
      <c r="TG139" s="66"/>
      <c r="TH139" s="66"/>
      <c r="TI139" s="66"/>
      <c r="TJ139" s="66"/>
      <c r="TK139" s="66"/>
      <c r="TL139" s="66"/>
      <c r="TM139" s="66"/>
      <c r="TN139" s="66"/>
      <c r="TO139" s="66"/>
      <c r="TP139" s="66"/>
      <c r="TQ139" s="66"/>
      <c r="TR139" s="66"/>
      <c r="TS139" s="66"/>
      <c r="TT139" s="66"/>
      <c r="TU139" s="66"/>
      <c r="TV139" s="66"/>
      <c r="TW139" s="66"/>
      <c r="TX139" s="66"/>
      <c r="TY139" s="66"/>
      <c r="TZ139" s="66"/>
      <c r="UA139" s="66"/>
      <c r="UC139" s="66"/>
      <c r="UD139" s="66"/>
      <c r="UE139" s="66"/>
      <c r="UF139" s="66"/>
      <c r="UG139" s="66"/>
      <c r="UH139" s="66"/>
      <c r="UI139" s="66"/>
      <c r="UJ139" s="66"/>
      <c r="UK139" s="66"/>
      <c r="UL139" s="66"/>
      <c r="UM139" s="66"/>
      <c r="UN139" s="66"/>
      <c r="UO139" s="66"/>
      <c r="UR139" s="66"/>
      <c r="UU139" s="66"/>
      <c r="UX139" s="66"/>
      <c r="VA139" s="66"/>
      <c r="VD139" s="66"/>
      <c r="VG139" s="66"/>
      <c r="VP139" s="66"/>
      <c r="VS139" s="66"/>
      <c r="VV139" s="66"/>
      <c r="VY139" s="66"/>
      <c r="WH139" s="66"/>
      <c r="WN139" s="66"/>
      <c r="WQ139" s="66"/>
      <c r="WT139" s="66"/>
      <c r="WW139" s="66"/>
      <c r="XC139" s="66"/>
      <c r="XL139" s="66"/>
      <c r="XN139" s="66"/>
      <c r="XO139" s="66"/>
      <c r="XQ139" s="66"/>
      <c r="XT139" s="66"/>
      <c r="XW139" s="66"/>
      <c r="XZ139" s="66"/>
      <c r="YC139" s="66"/>
      <c r="YF139" s="66"/>
      <c r="YH139" s="66"/>
      <c r="YJ139" s="66"/>
      <c r="YM139" s="66"/>
      <c r="YP139" s="66"/>
      <c r="YS139" s="66"/>
      <c r="YV139" s="66"/>
      <c r="YY139" s="66"/>
      <c r="ZB139" s="66"/>
      <c r="ZE139" s="66"/>
      <c r="ZG139" s="66"/>
      <c r="ZJ139" s="66"/>
      <c r="ZP139" s="66"/>
      <c r="ZV139" s="66"/>
      <c r="ZY139" s="66"/>
      <c r="AAA139" s="66"/>
      <c r="AAC139" s="66"/>
      <c r="AAD139" s="66"/>
      <c r="AAE139" s="66"/>
      <c r="AAF139" s="66"/>
      <c r="AAG139" s="66"/>
      <c r="AAH139" s="66"/>
      <c r="AAZ139" s="66"/>
      <c r="ABA139" s="66"/>
      <c r="ABD139" s="66"/>
      <c r="ABG139" s="66"/>
      <c r="ABI139" s="66"/>
      <c r="ABK139" s="66"/>
      <c r="ABN139" s="66"/>
      <c r="ABQ139" s="66"/>
      <c r="ABT139" s="66"/>
      <c r="ABX139" s="66"/>
      <c r="ACA139" s="66"/>
      <c r="ACD139" s="66"/>
      <c r="ACL139" s="66"/>
      <c r="ACX139" s="66"/>
      <c r="ACY139" s="66"/>
      <c r="ACZ139" s="66"/>
      <c r="ADA139" s="66"/>
      <c r="ADB139" s="66"/>
      <c r="ADC139" s="66"/>
      <c r="ADD139" s="66"/>
      <c r="ADE139" s="66"/>
      <c r="ADF139" s="66"/>
      <c r="ADG139" s="66"/>
      <c r="ADH139" s="66"/>
      <c r="ADI139" s="66"/>
      <c r="ADJ139" s="66"/>
      <c r="ADK139" s="66"/>
      <c r="ADL139" s="66"/>
      <c r="ADM139" s="66"/>
      <c r="ADN139" s="66"/>
      <c r="ADO139" s="66"/>
      <c r="ADP139" s="66"/>
      <c r="ADQ139" s="66"/>
      <c r="ADR139" s="66"/>
      <c r="ADS139" s="66"/>
      <c r="ADT139" s="66"/>
      <c r="ADU139" s="66"/>
      <c r="ADV139" s="66"/>
      <c r="ADW139" s="66"/>
      <c r="ADY139" s="66"/>
      <c r="ADZ139" s="66"/>
      <c r="AEA139" s="66"/>
      <c r="AEB139" s="66"/>
      <c r="AEC139" s="66"/>
      <c r="AED139" s="66"/>
      <c r="AEE139" s="66"/>
      <c r="AEF139" s="66"/>
      <c r="AEG139" s="66"/>
      <c r="AEH139" s="66"/>
      <c r="AEI139" s="66"/>
      <c r="AEJ139" s="66"/>
      <c r="AEK139" s="66"/>
      <c r="AEN139" s="66"/>
      <c r="AEQ139" s="66"/>
      <c r="AET139" s="66"/>
      <c r="AEW139" s="66"/>
      <c r="AEZ139" s="66"/>
      <c r="AFC139" s="66"/>
      <c r="AFL139" s="66"/>
      <c r="AFO139" s="66"/>
      <c r="AFR139" s="66"/>
      <c r="AFU139" s="66"/>
      <c r="AGD139" s="66"/>
      <c r="AGJ139" s="66"/>
      <c r="AGM139" s="66"/>
      <c r="AGP139" s="66"/>
      <c r="AGS139" s="66"/>
      <c r="AGY139" s="66"/>
      <c r="AHH139" s="66"/>
      <c r="AHJ139" s="66"/>
      <c r="AHK139" s="66"/>
      <c r="AHM139" s="66"/>
      <c r="AHP139" s="66"/>
      <c r="AHS139" s="66"/>
      <c r="AHV139" s="66"/>
      <c r="AHY139" s="66"/>
      <c r="AIB139" s="66"/>
      <c r="AID139" s="66"/>
      <c r="AIF139" s="66"/>
      <c r="AII139" s="66"/>
      <c r="AIL139" s="66"/>
      <c r="AIO139" s="66"/>
      <c r="AIR139" s="66"/>
      <c r="AIU139" s="66"/>
      <c r="AIX139" s="66"/>
      <c r="AJA139" s="66"/>
      <c r="AJC139" s="66"/>
      <c r="AJF139" s="66"/>
      <c r="AJL139" s="66"/>
      <c r="AJR139" s="66"/>
      <c r="AJU139" s="66"/>
      <c r="AJW139" s="66"/>
      <c r="AJY139" s="66"/>
      <c r="AJZ139" s="66"/>
      <c r="AKA139" s="66"/>
      <c r="AKB139" s="66"/>
      <c r="AKC139" s="66"/>
      <c r="AKD139" s="66"/>
      <c r="AKV139" s="66"/>
      <c r="AKW139" s="66"/>
      <c r="AKZ139" s="66"/>
      <c r="ALC139" s="66"/>
      <c r="ALE139" s="66"/>
      <c r="ALG139" s="66"/>
      <c r="ALJ139" s="66"/>
      <c r="ALM139" s="66"/>
      <c r="ALP139" s="66"/>
      <c r="ALT139" s="66"/>
      <c r="ALW139" s="66"/>
      <c r="ALZ139" s="66"/>
      <c r="AMH139" s="66"/>
      <c r="AMT139" s="66"/>
      <c r="AMU139" s="66"/>
      <c r="AMV139" s="66"/>
      <c r="AMW139" s="66"/>
      <c r="AMX139" s="66"/>
      <c r="AMY139" s="66"/>
      <c r="AMZ139" s="66"/>
      <c r="ANA139" s="66"/>
      <c r="ANB139" s="66"/>
      <c r="ANC139" s="66"/>
      <c r="AND139" s="66"/>
      <c r="ANE139" s="66"/>
      <c r="ANF139" s="66"/>
      <c r="ANG139" s="66"/>
      <c r="ANH139" s="66"/>
      <c r="ANI139" s="66"/>
      <c r="ANJ139" s="66"/>
      <c r="ANK139" s="66"/>
      <c r="ANL139" s="66"/>
      <c r="ANM139" s="66"/>
      <c r="ANN139" s="66"/>
      <c r="ANO139" s="66"/>
      <c r="ANP139" s="66"/>
      <c r="ANQ139" s="66"/>
      <c r="ANR139" s="66"/>
      <c r="ANS139" s="66"/>
      <c r="ANU139" s="66"/>
      <c r="ANV139" s="66"/>
      <c r="ANW139" s="66"/>
      <c r="ANX139" s="66"/>
      <c r="ANY139" s="66"/>
      <c r="ANZ139" s="66"/>
      <c r="AOA139" s="66"/>
      <c r="AOB139" s="66"/>
      <c r="AOC139" s="66"/>
      <c r="AOD139" s="66"/>
      <c r="AOE139" s="66"/>
      <c r="AOF139" s="66"/>
      <c r="AOG139" s="66"/>
      <c r="AOJ139" s="66"/>
      <c r="AOM139" s="66"/>
      <c r="AOP139" s="66"/>
      <c r="AOS139" s="66"/>
      <c r="AOV139" s="66"/>
      <c r="AOY139" s="66"/>
      <c r="APH139" s="66"/>
      <c r="APK139" s="66"/>
      <c r="APN139" s="66"/>
      <c r="APQ139" s="66"/>
      <c r="APZ139" s="66"/>
      <c r="AQF139" s="66"/>
      <c r="AQI139" s="66"/>
      <c r="AQL139" s="66"/>
      <c r="AQO139" s="66"/>
      <c r="AQU139" s="66"/>
      <c r="ARD139" s="66"/>
      <c r="ARF139" s="66"/>
      <c r="ARG139" s="66"/>
      <c r="ARI139" s="66"/>
      <c r="ARL139" s="66"/>
      <c r="ARO139" s="66"/>
      <c r="ARR139" s="66"/>
      <c r="ARU139" s="66"/>
      <c r="ARX139" s="66"/>
      <c r="ARZ139" s="66"/>
      <c r="ASB139" s="66"/>
      <c r="ASE139" s="66"/>
      <c r="ASH139" s="66"/>
      <c r="ASK139" s="66"/>
      <c r="ASN139" s="66"/>
      <c r="ASQ139" s="66"/>
      <c r="AST139" s="66"/>
      <c r="ASW139" s="66"/>
      <c r="ASY139" s="66"/>
      <c r="ATB139" s="66"/>
      <c r="ATH139" s="66"/>
      <c r="ATN139" s="66"/>
      <c r="ATQ139" s="66"/>
      <c r="ATS139" s="66"/>
      <c r="ATU139" s="66"/>
      <c r="ATV139" s="66"/>
      <c r="ATW139" s="66"/>
      <c r="ATX139" s="66"/>
      <c r="ATY139" s="66"/>
      <c r="ATZ139" s="66"/>
      <c r="AUR139" s="66"/>
      <c r="AUS139" s="66"/>
      <c r="AUV139" s="66"/>
      <c r="AUY139" s="66"/>
      <c r="AVA139" s="66"/>
      <c r="AVC139" s="66"/>
      <c r="AVF139" s="66"/>
      <c r="AVI139" s="66"/>
      <c r="AVL139" s="66"/>
      <c r="AVP139" s="66"/>
      <c r="AVS139" s="66"/>
      <c r="AVV139" s="66"/>
      <c r="AWD139" s="66"/>
      <c r="AWP139" s="66"/>
      <c r="AWQ139" s="66"/>
      <c r="AWR139" s="66"/>
      <c r="AWS139" s="66"/>
      <c r="AWT139" s="66"/>
      <c r="AWU139" s="66"/>
      <c r="AWV139" s="66"/>
      <c r="AWW139" s="66"/>
      <c r="AWX139" s="66"/>
      <c r="AWY139" s="66"/>
      <c r="AWZ139" s="66"/>
      <c r="AXA139" s="66"/>
      <c r="AXB139" s="66"/>
      <c r="AXC139" s="66"/>
      <c r="AXD139" s="66"/>
      <c r="AXE139" s="66"/>
      <c r="AXF139" s="66"/>
      <c r="AXG139" s="66"/>
      <c r="AXH139" s="66"/>
      <c r="AXI139" s="66"/>
      <c r="AXJ139" s="66"/>
      <c r="AXK139" s="66"/>
      <c r="AXL139" s="66"/>
      <c r="AXM139" s="66"/>
      <c r="AXN139" s="66"/>
      <c r="AXO139" s="66"/>
      <c r="AXQ139" s="66"/>
      <c r="AXR139" s="66"/>
      <c r="AXS139" s="66"/>
      <c r="AXT139" s="66"/>
      <c r="AXU139" s="66"/>
      <c r="AXV139" s="66"/>
      <c r="AXW139" s="66"/>
      <c r="AXX139" s="66"/>
      <c r="AXY139" s="66"/>
      <c r="AXZ139" s="66"/>
      <c r="AYA139" s="66"/>
      <c r="AYB139" s="66"/>
      <c r="AYC139" s="66"/>
      <c r="AYF139" s="66"/>
      <c r="AYI139" s="66"/>
      <c r="AYL139" s="66"/>
      <c r="AYO139" s="66"/>
      <c r="AYR139" s="66"/>
      <c r="AYU139" s="66"/>
      <c r="AZD139" s="66"/>
      <c r="AZG139" s="66"/>
      <c r="AZJ139" s="66"/>
      <c r="AZM139" s="66"/>
      <c r="AZV139" s="66"/>
      <c r="BAB139" s="66"/>
      <c r="BAE139" s="66"/>
      <c r="BAH139" s="66"/>
      <c r="BAK139" s="66"/>
      <c r="BAQ139" s="66"/>
      <c r="BAZ139" s="66"/>
      <c r="BBB139" s="66"/>
      <c r="BBC139" s="66"/>
      <c r="BBE139" s="66"/>
      <c r="BBH139" s="66"/>
      <c r="BBK139" s="66"/>
      <c r="BBN139" s="66"/>
      <c r="BBQ139" s="66"/>
      <c r="BBT139" s="66"/>
      <c r="BBV139" s="66"/>
      <c r="BBX139" s="66"/>
      <c r="BCA139" s="66"/>
      <c r="BCD139" s="66"/>
      <c r="BCG139" s="66"/>
      <c r="BCJ139" s="66"/>
      <c r="BCM139" s="66"/>
      <c r="BCP139" s="66"/>
      <c r="BCS139" s="66"/>
      <c r="BCU139" s="66"/>
      <c r="BCX139" s="66"/>
      <c r="BDD139" s="66"/>
      <c r="BDJ139" s="66"/>
      <c r="BDM139" s="66"/>
      <c r="BDO139" s="66"/>
      <c r="BDQ139" s="66"/>
      <c r="BDR139" s="66"/>
      <c r="BDS139" s="66"/>
      <c r="BDT139" s="66"/>
      <c r="BDU139" s="66"/>
      <c r="BDV139" s="66"/>
      <c r="BEN139" s="66"/>
      <c r="BEO139" s="66"/>
      <c r="BER139" s="66"/>
      <c r="BEU139" s="66"/>
      <c r="BEW139" s="66"/>
      <c r="BEY139" s="66"/>
      <c r="BFB139" s="66"/>
      <c r="BFE139" s="66"/>
      <c r="BFH139" s="66"/>
      <c r="BFL139" s="66"/>
      <c r="BFO139" s="66"/>
      <c r="BFR139" s="66"/>
      <c r="BFZ139" s="66"/>
      <c r="BGL139" s="66"/>
      <c r="BGM139" s="66"/>
      <c r="BGN139" s="66"/>
      <c r="BGO139" s="66"/>
      <c r="BGP139" s="66"/>
      <c r="BGQ139" s="66"/>
      <c r="BGR139" s="66"/>
      <c r="BGS139" s="66"/>
      <c r="BGT139" s="66"/>
      <c r="BGU139" s="66"/>
      <c r="BGV139" s="66"/>
      <c r="BGW139" s="66"/>
      <c r="BGX139" s="66"/>
      <c r="BGY139" s="66"/>
      <c r="BGZ139" s="66"/>
      <c r="BHA139" s="66"/>
      <c r="BHB139" s="66"/>
      <c r="BHC139" s="66"/>
      <c r="BHD139" s="66"/>
      <c r="BHE139" s="66"/>
      <c r="BHF139" s="66"/>
      <c r="BHG139" s="66"/>
      <c r="BHH139" s="66"/>
      <c r="BHI139" s="66"/>
      <c r="BHJ139" s="66"/>
      <c r="BHK139" s="66"/>
      <c r="BHM139" s="66"/>
      <c r="BHN139" s="66"/>
      <c r="BHO139" s="66"/>
      <c r="BHP139" s="66"/>
      <c r="BHQ139" s="66"/>
      <c r="BHR139" s="66"/>
      <c r="BHS139" s="66"/>
      <c r="BHT139" s="66"/>
      <c r="BHU139" s="66"/>
      <c r="BHV139" s="66"/>
      <c r="BHW139" s="66"/>
      <c r="BHX139" s="66"/>
      <c r="BHY139" s="66"/>
      <c r="BIB139" s="66"/>
      <c r="BIE139" s="66"/>
      <c r="BIH139" s="66"/>
      <c r="BIK139" s="66"/>
      <c r="BIN139" s="66"/>
      <c r="BIQ139" s="66"/>
      <c r="BIZ139" s="66"/>
      <c r="BJC139" s="66"/>
      <c r="BJF139" s="66"/>
      <c r="BJI139" s="66"/>
      <c r="BJR139" s="66"/>
      <c r="BJX139" s="66"/>
      <c r="BKA139" s="66"/>
      <c r="BKD139" s="66"/>
      <c r="BKG139" s="66"/>
      <c r="BKM139" s="66"/>
      <c r="BKV139" s="66"/>
      <c r="BKX139" s="66"/>
      <c r="BKY139" s="66"/>
      <c r="BLA139" s="66"/>
      <c r="BLD139" s="66"/>
      <c r="BLG139" s="66"/>
      <c r="BLJ139" s="66"/>
      <c r="BLM139" s="66"/>
      <c r="BLP139" s="66"/>
      <c r="BLR139" s="66"/>
      <c r="BLT139" s="66"/>
      <c r="BLW139" s="66"/>
      <c r="BLZ139" s="66"/>
      <c r="BMC139" s="66"/>
      <c r="BMF139" s="66"/>
      <c r="BMI139" s="66"/>
      <c r="BML139" s="66"/>
      <c r="BMO139" s="66"/>
      <c r="BMQ139" s="66"/>
      <c r="BMT139" s="66"/>
      <c r="BMZ139" s="66"/>
      <c r="BNF139" s="66"/>
      <c r="BNI139" s="66"/>
      <c r="BNK139" s="66"/>
      <c r="BNM139" s="66"/>
      <c r="BNN139" s="66"/>
      <c r="BNO139" s="66"/>
      <c r="BNP139" s="66"/>
      <c r="BNQ139" s="66"/>
      <c r="BNR139" s="66"/>
      <c r="BOJ139" s="66"/>
      <c r="BOK139" s="66"/>
      <c r="BON139" s="66"/>
      <c r="BOQ139" s="66"/>
      <c r="BOS139" s="66"/>
      <c r="BOU139" s="66"/>
      <c r="BOX139" s="66"/>
      <c r="BPA139" s="66"/>
      <c r="BPD139" s="66"/>
      <c r="BPH139" s="66"/>
      <c r="BPK139" s="66"/>
      <c r="BPN139" s="66"/>
      <c r="BPV139" s="66"/>
      <c r="BQH139" s="66"/>
      <c r="BQI139" s="66"/>
      <c r="BQJ139" s="66"/>
      <c r="BQK139" s="66"/>
      <c r="BQL139" s="66"/>
      <c r="BQM139" s="66"/>
      <c r="BQN139" s="66"/>
      <c r="BQO139" s="66"/>
      <c r="BQP139" s="66"/>
      <c r="BQQ139" s="66"/>
      <c r="BQR139" s="66"/>
      <c r="BQS139" s="66"/>
      <c r="BQT139" s="66"/>
      <c r="BQU139" s="66"/>
      <c r="BQV139" s="66"/>
      <c r="BQW139" s="66"/>
      <c r="BQX139" s="66"/>
      <c r="BQY139" s="66"/>
      <c r="BQZ139" s="66"/>
      <c r="BRA139" s="66"/>
      <c r="BRB139" s="66"/>
      <c r="BRC139" s="66"/>
      <c r="BRD139" s="66"/>
      <c r="BRE139" s="66"/>
      <c r="BRF139" s="66"/>
      <c r="BRG139" s="66"/>
      <c r="BRI139" s="66"/>
      <c r="BRJ139" s="66"/>
      <c r="BRK139" s="66"/>
      <c r="BRL139" s="66"/>
      <c r="BRM139" s="66"/>
      <c r="BRN139" s="66"/>
      <c r="BRO139" s="66"/>
      <c r="BRP139" s="66"/>
      <c r="BRQ139" s="66"/>
      <c r="BRR139" s="66"/>
      <c r="BRS139" s="66"/>
      <c r="BRT139" s="66"/>
      <c r="BRU139" s="66"/>
      <c r="BRX139" s="66"/>
      <c r="BSA139" s="66"/>
      <c r="BSD139" s="66"/>
      <c r="BSG139" s="66"/>
      <c r="BSJ139" s="66"/>
      <c r="BSM139" s="66"/>
      <c r="BSV139" s="66"/>
      <c r="BSY139" s="66"/>
      <c r="BTB139" s="66"/>
      <c r="BTE139" s="66"/>
      <c r="BTN139" s="66"/>
      <c r="BTT139" s="66"/>
      <c r="BTW139" s="66"/>
      <c r="BTZ139" s="66"/>
      <c r="BUC139" s="66"/>
      <c r="BUI139" s="66"/>
      <c r="BUR139" s="66"/>
      <c r="BUT139" s="66"/>
      <c r="BUU139" s="66"/>
      <c r="BUW139" s="66"/>
      <c r="BUZ139" s="66"/>
      <c r="BVC139" s="66"/>
      <c r="BVF139" s="66"/>
      <c r="BVI139" s="66"/>
      <c r="BVL139" s="66"/>
      <c r="BVN139" s="66"/>
      <c r="BVP139" s="66"/>
      <c r="BVS139" s="66"/>
      <c r="BVV139" s="66"/>
      <c r="BVY139" s="66"/>
      <c r="BWB139" s="66"/>
      <c r="BWE139" s="66"/>
      <c r="BWH139" s="66"/>
      <c r="BWK139" s="66"/>
      <c r="BWM139" s="66"/>
      <c r="BWP139" s="66"/>
      <c r="BWV139" s="66"/>
      <c r="BXB139" s="66"/>
      <c r="BXE139" s="66"/>
      <c r="BXG139" s="66"/>
      <c r="BXI139" s="66"/>
      <c r="BXJ139" s="66"/>
      <c r="BXK139" s="66"/>
      <c r="BXL139" s="66"/>
      <c r="BXM139" s="66"/>
      <c r="BXN139" s="66"/>
      <c r="BYF139" s="66"/>
      <c r="BYG139" s="66"/>
      <c r="BYJ139" s="66"/>
      <c r="BYM139" s="66"/>
      <c r="BYO139" s="66"/>
      <c r="BYQ139" s="66"/>
      <c r="BYT139" s="66"/>
      <c r="BYW139" s="66"/>
      <c r="BYZ139" s="66"/>
      <c r="BZD139" s="66"/>
      <c r="BZG139" s="66"/>
      <c r="BZJ139" s="66"/>
      <c r="BZR139" s="66"/>
      <c r="CAD139" s="66"/>
      <c r="CAE139" s="66"/>
      <c r="CAF139" s="66"/>
      <c r="CAG139" s="66"/>
      <c r="CAH139" s="66"/>
      <c r="CAI139" s="66"/>
      <c r="CAJ139" s="66"/>
      <c r="CAK139" s="66"/>
      <c r="CAL139" s="66"/>
      <c r="CAM139" s="66"/>
      <c r="CAN139" s="66"/>
      <c r="CAO139" s="66"/>
      <c r="CAP139" s="66"/>
      <c r="CAQ139" s="66"/>
      <c r="CAR139" s="66"/>
      <c r="CAS139" s="66"/>
      <c r="CAT139" s="66"/>
      <c r="CAU139" s="66"/>
      <c r="CAV139" s="66"/>
      <c r="CAW139" s="66"/>
      <c r="CAX139" s="66"/>
      <c r="CAY139" s="66"/>
      <c r="CAZ139" s="66"/>
      <c r="CBA139" s="66"/>
      <c r="CBB139" s="66"/>
      <c r="CBC139" s="66"/>
      <c r="CBE139" s="66"/>
      <c r="CBF139" s="66"/>
      <c r="CBG139" s="66"/>
      <c r="CBH139" s="66"/>
      <c r="CBI139" s="66"/>
      <c r="CBJ139" s="66"/>
      <c r="CBK139" s="66"/>
      <c r="CBL139" s="66"/>
      <c r="CBM139" s="66"/>
      <c r="CBN139" s="66"/>
      <c r="CBO139" s="66"/>
      <c r="CBP139" s="66"/>
      <c r="CBQ139" s="66"/>
      <c r="CBT139" s="66"/>
      <c r="CBW139" s="66"/>
      <c r="CBZ139" s="66"/>
      <c r="CCC139" s="66"/>
      <c r="CCF139" s="66"/>
      <c r="CCI139" s="66"/>
      <c r="CCR139" s="66"/>
      <c r="CCU139" s="66"/>
      <c r="CCX139" s="66"/>
      <c r="CDA139" s="66"/>
      <c r="CDJ139" s="66"/>
      <c r="CDP139" s="66"/>
      <c r="CDS139" s="66"/>
      <c r="CDV139" s="66"/>
      <c r="CDY139" s="66"/>
      <c r="CEE139" s="66"/>
      <c r="CEN139" s="66"/>
      <c r="CEP139" s="66"/>
      <c r="CEQ139" s="66"/>
      <c r="CES139" s="66"/>
      <c r="CEV139" s="66"/>
      <c r="CEY139" s="66"/>
      <c r="CFB139" s="66"/>
      <c r="CFE139" s="66"/>
      <c r="CFH139" s="66"/>
      <c r="CFJ139" s="66"/>
      <c r="CFL139" s="66"/>
      <c r="CFO139" s="66"/>
      <c r="CFR139" s="66"/>
      <c r="CFU139" s="66"/>
      <c r="CFX139" s="66"/>
      <c r="CGA139" s="66"/>
      <c r="CGD139" s="66"/>
      <c r="CGG139" s="66"/>
      <c r="CGI139" s="66"/>
      <c r="CGL139" s="66"/>
      <c r="CGR139" s="66"/>
      <c r="CGX139" s="66"/>
      <c r="CHA139" s="66"/>
      <c r="CHC139" s="66"/>
      <c r="CHE139" s="66"/>
      <c r="CHF139" s="66"/>
      <c r="CHG139" s="66"/>
      <c r="CHH139" s="66"/>
      <c r="CHI139" s="66"/>
      <c r="CHJ139" s="66"/>
      <c r="CIB139" s="66"/>
      <c r="CIC139" s="66"/>
      <c r="CIF139" s="66"/>
      <c r="CII139" s="66"/>
      <c r="CIK139" s="66"/>
      <c r="CIM139" s="66"/>
      <c r="CIP139" s="66"/>
      <c r="CIS139" s="66"/>
      <c r="CIV139" s="66"/>
      <c r="CIZ139" s="66"/>
      <c r="CJC139" s="66"/>
      <c r="CJF139" s="66"/>
      <c r="CJN139" s="66"/>
      <c r="CJZ139" s="66"/>
      <c r="CKA139" s="66"/>
      <c r="CKB139" s="66"/>
      <c r="CKC139" s="66"/>
      <c r="CKD139" s="66"/>
      <c r="CKE139" s="66"/>
      <c r="CKF139" s="66"/>
      <c r="CKG139" s="66"/>
      <c r="CKH139" s="66"/>
      <c r="CKI139" s="66"/>
      <c r="CKJ139" s="66"/>
      <c r="CKK139" s="66"/>
      <c r="CKL139" s="66"/>
      <c r="CKM139" s="66"/>
      <c r="CKN139" s="66"/>
      <c r="CKO139" s="66"/>
      <c r="CKP139" s="66"/>
      <c r="CKQ139" s="66"/>
      <c r="CKR139" s="66"/>
      <c r="CKS139" s="66"/>
      <c r="CKT139" s="66"/>
      <c r="CKU139" s="66"/>
      <c r="CKV139" s="66"/>
      <c r="CKW139" s="66"/>
      <c r="CKX139" s="66"/>
      <c r="CKY139" s="66"/>
      <c r="CLA139" s="66"/>
      <c r="CLB139" s="66"/>
      <c r="CLC139" s="66"/>
      <c r="CLD139" s="66"/>
      <c r="CLE139" s="66"/>
      <c r="CLF139" s="66"/>
      <c r="CLG139" s="66"/>
      <c r="CLH139" s="66"/>
      <c r="CLI139" s="66"/>
      <c r="CLJ139" s="66"/>
      <c r="CLK139" s="66"/>
      <c r="CLL139" s="66"/>
      <c r="CLM139" s="66"/>
      <c r="CLP139" s="66"/>
      <c r="CLS139" s="66"/>
      <c r="CLV139" s="66"/>
      <c r="CLY139" s="66"/>
      <c r="CMB139" s="66"/>
      <c r="CME139" s="66"/>
      <c r="CMN139" s="66"/>
      <c r="CMQ139" s="66"/>
      <c r="CMT139" s="66"/>
      <c r="CMW139" s="66"/>
      <c r="CNF139" s="66"/>
      <c r="CNL139" s="66"/>
      <c r="CNO139" s="66"/>
      <c r="CNR139" s="66"/>
      <c r="CNU139" s="66"/>
      <c r="COA139" s="66"/>
      <c r="COJ139" s="66"/>
      <c r="COL139" s="66"/>
      <c r="COM139" s="66"/>
      <c r="COO139" s="66"/>
      <c r="COR139" s="66"/>
      <c r="COU139" s="66"/>
      <c r="COX139" s="66"/>
      <c r="CPA139" s="66"/>
      <c r="CPD139" s="66"/>
      <c r="CPF139" s="66"/>
      <c r="CPH139" s="66"/>
      <c r="CPK139" s="66"/>
      <c r="CPN139" s="66"/>
      <c r="CPQ139" s="66"/>
      <c r="CPT139" s="66"/>
      <c r="CPW139" s="66"/>
      <c r="CPZ139" s="66"/>
      <c r="CQC139" s="66"/>
      <c r="CQE139" s="66"/>
      <c r="CQH139" s="66"/>
      <c r="CQN139" s="66"/>
      <c r="CQT139" s="66"/>
      <c r="CQW139" s="66"/>
      <c r="CQY139" s="66"/>
      <c r="CRA139" s="66"/>
      <c r="CRB139" s="66"/>
      <c r="CRC139" s="66"/>
      <c r="CRD139" s="66"/>
      <c r="CRE139" s="66"/>
      <c r="CRF139" s="66"/>
      <c r="CRX139" s="66"/>
      <c r="CRY139" s="66"/>
      <c r="CSB139" s="66"/>
      <c r="CSE139" s="66"/>
      <c r="CSG139" s="66"/>
      <c r="CSI139" s="66"/>
      <c r="CSL139" s="66"/>
      <c r="CSO139" s="66"/>
      <c r="CSR139" s="66"/>
      <c r="CSV139" s="66"/>
      <c r="CSY139" s="66"/>
      <c r="CTB139" s="66"/>
      <c r="CTJ139" s="66"/>
      <c r="CTV139" s="66"/>
      <c r="CTW139" s="66"/>
      <c r="CTX139" s="66"/>
      <c r="CTY139" s="66"/>
      <c r="CTZ139" s="66"/>
      <c r="CUA139" s="66"/>
      <c r="CUB139" s="66"/>
      <c r="CUC139" s="66"/>
      <c r="CUD139" s="66"/>
      <c r="CUE139" s="66"/>
      <c r="CUF139" s="66"/>
      <c r="CUG139" s="66"/>
      <c r="CUH139" s="66"/>
      <c r="CUI139" s="66"/>
      <c r="CUJ139" s="66"/>
      <c r="CUK139" s="66"/>
      <c r="CUL139" s="66"/>
      <c r="CUM139" s="66"/>
      <c r="CUN139" s="66"/>
      <c r="CUO139" s="66"/>
      <c r="CUP139" s="66"/>
      <c r="CUQ139" s="66"/>
      <c r="CUR139" s="66"/>
      <c r="CUS139" s="66"/>
      <c r="CUT139" s="66"/>
      <c r="CUU139" s="66"/>
      <c r="CUW139" s="66"/>
      <c r="CUX139" s="66"/>
      <c r="CUY139" s="66"/>
      <c r="CUZ139" s="66"/>
      <c r="CVA139" s="66"/>
      <c r="CVB139" s="66"/>
      <c r="CVC139" s="66"/>
      <c r="CVD139" s="66"/>
      <c r="CVE139" s="66"/>
      <c r="CVF139" s="66"/>
      <c r="CVG139" s="66"/>
      <c r="CVH139" s="66"/>
      <c r="CVI139" s="66"/>
      <c r="CVL139" s="66"/>
      <c r="CVO139" s="66"/>
      <c r="CVR139" s="66"/>
      <c r="CVU139" s="66"/>
      <c r="CVX139" s="66"/>
      <c r="CWA139" s="66"/>
      <c r="CWJ139" s="66"/>
      <c r="CWM139" s="66"/>
      <c r="CWP139" s="66"/>
      <c r="CWS139" s="66"/>
      <c r="CXB139" s="66"/>
      <c r="CXH139" s="66"/>
      <c r="CXK139" s="66"/>
      <c r="CXN139" s="66"/>
      <c r="CXQ139" s="66"/>
      <c r="CXW139" s="66"/>
      <c r="CYF139" s="66"/>
      <c r="CYH139" s="66"/>
      <c r="CYI139" s="66"/>
      <c r="CYK139" s="66"/>
      <c r="CYN139" s="66"/>
      <c r="CYQ139" s="66"/>
      <c r="CYT139" s="66"/>
      <c r="CYW139" s="66"/>
      <c r="CYZ139" s="66"/>
      <c r="CZB139" s="66"/>
      <c r="CZD139" s="66"/>
      <c r="CZG139" s="66"/>
      <c r="CZJ139" s="66"/>
      <c r="CZM139" s="66"/>
      <c r="CZP139" s="66"/>
      <c r="CZS139" s="66"/>
      <c r="CZV139" s="66"/>
      <c r="CZY139" s="66"/>
      <c r="DAA139" s="66"/>
      <c r="DAD139" s="66"/>
      <c r="DAJ139" s="66"/>
      <c r="DAP139" s="66"/>
      <c r="DAS139" s="66"/>
      <c r="DAU139" s="66"/>
      <c r="DAW139" s="66"/>
      <c r="DAX139" s="66"/>
      <c r="DAY139" s="66"/>
      <c r="DAZ139" s="66"/>
      <c r="DBA139" s="66"/>
      <c r="DBB139" s="66"/>
      <c r="DBT139" s="66"/>
      <c r="DBU139" s="66"/>
      <c r="DBX139" s="66"/>
      <c r="DCA139" s="66"/>
      <c r="DCC139" s="66"/>
      <c r="DCE139" s="66"/>
      <c r="DCH139" s="66"/>
      <c r="DCK139" s="66"/>
      <c r="DCN139" s="66"/>
      <c r="DCR139" s="66"/>
      <c r="DCU139" s="66"/>
      <c r="DCX139" s="66"/>
      <c r="DDF139" s="66"/>
      <c r="DDR139" s="66"/>
      <c r="DDS139" s="66"/>
      <c r="DDT139" s="66"/>
      <c r="DDU139" s="66"/>
      <c r="DDV139" s="66"/>
      <c r="DDW139" s="66"/>
      <c r="DDX139" s="66"/>
      <c r="DDY139" s="66"/>
      <c r="DDZ139" s="66"/>
      <c r="DEA139" s="66"/>
      <c r="DEB139" s="66"/>
      <c r="DEC139" s="66"/>
      <c r="DED139" s="66"/>
      <c r="DEE139" s="66"/>
      <c r="DEF139" s="66"/>
      <c r="DEG139" s="66"/>
      <c r="DEH139" s="66"/>
      <c r="DEI139" s="66"/>
      <c r="DEJ139" s="66"/>
      <c r="DEK139" s="66"/>
      <c r="DEL139" s="66"/>
      <c r="DEM139" s="66"/>
      <c r="DEN139" s="66"/>
      <c r="DEO139" s="66"/>
      <c r="DEP139" s="66"/>
      <c r="DEQ139" s="66"/>
      <c r="DES139" s="66"/>
      <c r="DET139" s="66"/>
      <c r="DEU139" s="66"/>
      <c r="DEV139" s="66"/>
      <c r="DEW139" s="66"/>
      <c r="DEX139" s="66"/>
      <c r="DEY139" s="66"/>
      <c r="DEZ139" s="66"/>
      <c r="DFA139" s="66"/>
      <c r="DFB139" s="66"/>
      <c r="DFC139" s="66"/>
      <c r="DFD139" s="66"/>
      <c r="DFE139" s="66"/>
      <c r="DFH139" s="66"/>
      <c r="DFK139" s="66"/>
      <c r="DFN139" s="66"/>
      <c r="DFQ139" s="66"/>
      <c r="DFT139" s="66"/>
      <c r="DFW139" s="66"/>
      <c r="DGF139" s="66"/>
      <c r="DGI139" s="66"/>
      <c r="DGL139" s="66"/>
      <c r="DGO139" s="66"/>
      <c r="DGX139" s="66"/>
      <c r="DHD139" s="66"/>
      <c r="DHG139" s="66"/>
      <c r="DHJ139" s="66"/>
      <c r="DHM139" s="66"/>
      <c r="DHS139" s="66"/>
      <c r="DIB139" s="66"/>
      <c r="DID139" s="66"/>
      <c r="DIE139" s="66"/>
      <c r="DIG139" s="66"/>
      <c r="DIJ139" s="66"/>
      <c r="DIM139" s="66"/>
      <c r="DIP139" s="66"/>
      <c r="DIS139" s="66"/>
      <c r="DIV139" s="66"/>
      <c r="DIX139" s="66"/>
      <c r="DIZ139" s="66"/>
      <c r="DJC139" s="66"/>
      <c r="DJF139" s="66"/>
      <c r="DJI139" s="66"/>
      <c r="DJL139" s="66"/>
      <c r="DJO139" s="66"/>
      <c r="DJR139" s="66"/>
      <c r="DJU139" s="66"/>
      <c r="DJW139" s="66"/>
      <c r="DJZ139" s="66"/>
      <c r="DKF139" s="66"/>
      <c r="DKL139" s="66"/>
      <c r="DKO139" s="66"/>
      <c r="DKQ139" s="66"/>
      <c r="DKS139" s="66"/>
      <c r="DKT139" s="66"/>
      <c r="DKU139" s="66"/>
      <c r="DKV139" s="66"/>
      <c r="DKW139" s="66"/>
      <c r="DKX139" s="66"/>
      <c r="DLP139" s="66"/>
      <c r="DLQ139" s="66"/>
      <c r="DLT139" s="66"/>
      <c r="DLW139" s="66"/>
      <c r="DLY139" s="66"/>
      <c r="DMA139" s="66"/>
      <c r="DMD139" s="66"/>
      <c r="DMG139" s="66"/>
      <c r="DMJ139" s="66"/>
      <c r="DMN139" s="66"/>
      <c r="DMQ139" s="66"/>
      <c r="DMT139" s="66"/>
      <c r="DNB139" s="66"/>
      <c r="DNN139" s="66"/>
      <c r="DNO139" s="66"/>
      <c r="DNP139" s="66"/>
      <c r="DNQ139" s="66"/>
      <c r="DNR139" s="66"/>
      <c r="DNS139" s="66"/>
      <c r="DNT139" s="66"/>
      <c r="DNU139" s="66"/>
      <c r="DNV139" s="66"/>
      <c r="DNW139" s="66"/>
      <c r="DNX139" s="66"/>
      <c r="DNY139" s="66"/>
      <c r="DNZ139" s="66"/>
      <c r="DOA139" s="66"/>
      <c r="DOB139" s="66"/>
      <c r="DOC139" s="66"/>
      <c r="DOD139" s="66"/>
      <c r="DOE139" s="66"/>
      <c r="DOF139" s="66"/>
      <c r="DOG139" s="66"/>
      <c r="DOH139" s="66"/>
      <c r="DOI139" s="66"/>
      <c r="DOJ139" s="66"/>
      <c r="DOK139" s="66"/>
      <c r="DOL139" s="66"/>
      <c r="DOM139" s="66"/>
      <c r="DOO139" s="66"/>
      <c r="DOP139" s="66"/>
      <c r="DOQ139" s="66"/>
      <c r="DOR139" s="66"/>
      <c r="DOS139" s="66"/>
      <c r="DOT139" s="66"/>
      <c r="DOU139" s="66"/>
      <c r="DOV139" s="66"/>
      <c r="DOW139" s="66"/>
      <c r="DOX139" s="66"/>
      <c r="DOY139" s="66"/>
      <c r="DOZ139" s="66"/>
      <c r="DPA139" s="66"/>
      <c r="DPD139" s="66"/>
      <c r="DPG139" s="66"/>
      <c r="DPJ139" s="66"/>
      <c r="DPM139" s="66"/>
      <c r="DPP139" s="66"/>
      <c r="DPS139" s="66"/>
      <c r="DQB139" s="66"/>
      <c r="DQE139" s="66"/>
      <c r="DQH139" s="66"/>
      <c r="DQK139" s="66"/>
      <c r="DQT139" s="66"/>
      <c r="DQZ139" s="66"/>
      <c r="DRC139" s="66"/>
      <c r="DRF139" s="66"/>
      <c r="DRI139" s="66"/>
      <c r="DRO139" s="66"/>
      <c r="DRX139" s="66"/>
      <c r="DRZ139" s="66"/>
      <c r="DSA139" s="66"/>
      <c r="DSC139" s="66"/>
      <c r="DSF139" s="66"/>
      <c r="DSI139" s="66"/>
      <c r="DSL139" s="66"/>
      <c r="DSO139" s="66"/>
      <c r="DSR139" s="66"/>
      <c r="DST139" s="66"/>
      <c r="DSV139" s="66"/>
      <c r="DSY139" s="66"/>
      <c r="DTB139" s="66"/>
      <c r="DTE139" s="66"/>
      <c r="DTH139" s="66"/>
      <c r="DTK139" s="66"/>
      <c r="DTN139" s="66"/>
      <c r="DTQ139" s="66"/>
      <c r="DTS139" s="66"/>
      <c r="DTV139" s="66"/>
      <c r="DUB139" s="66"/>
      <c r="DUH139" s="66"/>
      <c r="DUK139" s="66"/>
      <c r="DUM139" s="66"/>
      <c r="DUO139" s="66"/>
      <c r="DUP139" s="66"/>
      <c r="DUQ139" s="66"/>
      <c r="DUR139" s="66"/>
      <c r="DUS139" s="66"/>
      <c r="DUT139" s="66"/>
      <c r="DVL139" s="66"/>
      <c r="DVM139" s="66"/>
      <c r="DVP139" s="66"/>
      <c r="DVS139" s="66"/>
      <c r="DVU139" s="66"/>
      <c r="DVW139" s="66"/>
      <c r="DVZ139" s="66"/>
      <c r="DWC139" s="66"/>
      <c r="DWF139" s="66"/>
      <c r="DWJ139" s="66"/>
      <c r="DWM139" s="66"/>
      <c r="DWP139" s="66"/>
      <c r="DWX139" s="66"/>
      <c r="DXJ139" s="66"/>
      <c r="DXK139" s="66"/>
      <c r="DXL139" s="66"/>
      <c r="DXM139" s="66"/>
      <c r="DXN139" s="66"/>
      <c r="DXO139" s="66"/>
      <c r="DXP139" s="66"/>
      <c r="DXQ139" s="66"/>
      <c r="DXR139" s="66"/>
      <c r="DXS139" s="66"/>
      <c r="DXT139" s="66"/>
      <c r="DXU139" s="66"/>
      <c r="DXV139" s="66"/>
      <c r="DXW139" s="66"/>
      <c r="DXX139" s="66"/>
      <c r="DXY139" s="66"/>
      <c r="DXZ139" s="66"/>
      <c r="DYA139" s="66"/>
      <c r="DYB139" s="66"/>
      <c r="DYC139" s="66"/>
      <c r="DYD139" s="66"/>
      <c r="DYE139" s="66"/>
      <c r="DYF139" s="66"/>
      <c r="DYG139" s="66"/>
      <c r="DYH139" s="66"/>
      <c r="DYI139" s="66"/>
      <c r="DYK139" s="66"/>
      <c r="DYL139" s="66"/>
      <c r="DYM139" s="66"/>
      <c r="DYN139" s="66"/>
      <c r="DYO139" s="66"/>
      <c r="DYP139" s="66"/>
      <c r="DYQ139" s="66"/>
      <c r="DYR139" s="66"/>
      <c r="DYS139" s="66"/>
      <c r="DYT139" s="66"/>
      <c r="DYU139" s="66"/>
      <c r="DYV139" s="66"/>
      <c r="DYW139" s="66"/>
      <c r="DYZ139" s="66"/>
      <c r="DZC139" s="66"/>
      <c r="DZF139" s="66"/>
      <c r="DZI139" s="66"/>
      <c r="DZL139" s="66"/>
      <c r="DZO139" s="66"/>
      <c r="DZX139" s="66"/>
      <c r="EAA139" s="66"/>
      <c r="EAD139" s="66"/>
      <c r="EAG139" s="66"/>
      <c r="EAP139" s="66"/>
      <c r="EAV139" s="66"/>
      <c r="EAY139" s="66"/>
      <c r="EBB139" s="66"/>
      <c r="EBE139" s="66"/>
      <c r="EBK139" s="66"/>
      <c r="EBT139" s="66"/>
      <c r="EBV139" s="66"/>
      <c r="EBW139" s="66"/>
      <c r="EBY139" s="66"/>
      <c r="ECB139" s="66"/>
      <c r="ECE139" s="66"/>
      <c r="ECH139" s="66"/>
      <c r="ECK139" s="66"/>
      <c r="ECN139" s="66"/>
      <c r="ECP139" s="66"/>
      <c r="ECR139" s="66"/>
      <c r="ECU139" s="66"/>
      <c r="ECX139" s="66"/>
      <c r="EDA139" s="66"/>
      <c r="EDD139" s="66"/>
      <c r="EDG139" s="66"/>
      <c r="EDJ139" s="66"/>
      <c r="EDM139" s="66"/>
      <c r="EDO139" s="66"/>
      <c r="EDR139" s="66"/>
      <c r="EDX139" s="66"/>
      <c r="EED139" s="66"/>
      <c r="EEG139" s="66"/>
      <c r="EEI139" s="66"/>
      <c r="EEK139" s="66"/>
      <c r="EEL139" s="66"/>
      <c r="EEM139" s="66"/>
      <c r="EEN139" s="66"/>
      <c r="EEO139" s="66"/>
      <c r="EEP139" s="66"/>
      <c r="EFH139" s="66"/>
      <c r="EFI139" s="66"/>
      <c r="EFL139" s="66"/>
      <c r="EFO139" s="66"/>
      <c r="EFQ139" s="66"/>
      <c r="EFS139" s="66"/>
      <c r="EFV139" s="66"/>
      <c r="EFY139" s="66"/>
      <c r="EGB139" s="66"/>
      <c r="EGF139" s="66"/>
      <c r="EGI139" s="66"/>
      <c r="EGL139" s="66"/>
      <c r="EGT139" s="66"/>
      <c r="EHF139" s="66"/>
      <c r="EHG139" s="66"/>
      <c r="EHH139" s="66"/>
      <c r="EHI139" s="66"/>
      <c r="EHJ139" s="66"/>
      <c r="EHK139" s="66"/>
      <c r="EHL139" s="66"/>
      <c r="EHM139" s="66"/>
      <c r="EHN139" s="66"/>
      <c r="EHO139" s="66"/>
      <c r="EHP139" s="66"/>
      <c r="EHQ139" s="66"/>
      <c r="EHR139" s="66"/>
      <c r="EHS139" s="66"/>
      <c r="EHT139" s="66"/>
      <c r="EHU139" s="66"/>
      <c r="EHV139" s="66"/>
      <c r="EHW139" s="66"/>
      <c r="EHX139" s="66"/>
      <c r="EHY139" s="66"/>
      <c r="EHZ139" s="66"/>
      <c r="EIA139" s="66"/>
      <c r="EIB139" s="66"/>
      <c r="EIC139" s="66"/>
      <c r="EID139" s="66"/>
      <c r="EIE139" s="66"/>
      <c r="EIG139" s="66"/>
      <c r="EIH139" s="66"/>
      <c r="EII139" s="66"/>
      <c r="EIJ139" s="66"/>
      <c r="EIK139" s="66"/>
      <c r="EIL139" s="66"/>
      <c r="EIM139" s="66"/>
      <c r="EIN139" s="66"/>
      <c r="EIO139" s="66"/>
      <c r="EIP139" s="66"/>
      <c r="EIQ139" s="66"/>
      <c r="EIR139" s="66"/>
      <c r="EIS139" s="66"/>
      <c r="EIV139" s="66"/>
      <c r="EIY139" s="66"/>
      <c r="EJB139" s="66"/>
      <c r="EJE139" s="66"/>
      <c r="EJH139" s="66"/>
      <c r="EJK139" s="66"/>
      <c r="EJT139" s="66"/>
      <c r="EJW139" s="66"/>
      <c r="EJZ139" s="66"/>
      <c r="EKC139" s="66"/>
      <c r="EKL139" s="66"/>
      <c r="EKR139" s="66"/>
      <c r="EKU139" s="66"/>
      <c r="EKX139" s="66"/>
      <c r="ELA139" s="66"/>
      <c r="ELG139" s="66"/>
      <c r="ELP139" s="66"/>
      <c r="ELR139" s="66"/>
      <c r="ELS139" s="66"/>
      <c r="ELU139" s="66"/>
      <c r="ELX139" s="66"/>
      <c r="EMA139" s="66"/>
      <c r="EMD139" s="66"/>
      <c r="EMG139" s="66"/>
      <c r="EMJ139" s="66"/>
      <c r="EML139" s="66"/>
      <c r="EMN139" s="66"/>
      <c r="EMQ139" s="66"/>
      <c r="EMT139" s="66"/>
      <c r="EMW139" s="66"/>
      <c r="EMZ139" s="66"/>
      <c r="ENC139" s="66"/>
      <c r="ENF139" s="66"/>
      <c r="ENI139" s="66"/>
      <c r="ENK139" s="66"/>
      <c r="ENN139" s="66"/>
      <c r="ENT139" s="66"/>
      <c r="ENZ139" s="66"/>
      <c r="EOC139" s="66"/>
      <c r="EOE139" s="66"/>
      <c r="EOG139" s="66"/>
      <c r="EOH139" s="66"/>
      <c r="EOI139" s="66"/>
      <c r="EOJ139" s="66"/>
      <c r="EOK139" s="66"/>
      <c r="EOL139" s="66"/>
      <c r="EPD139" s="66"/>
      <c r="EPE139" s="66"/>
      <c r="EPH139" s="66"/>
      <c r="EPK139" s="66"/>
      <c r="EPM139" s="66"/>
      <c r="EPO139" s="66"/>
      <c r="EPR139" s="66"/>
      <c r="EPU139" s="66"/>
      <c r="EPX139" s="66"/>
      <c r="EQB139" s="66"/>
      <c r="EQE139" s="66"/>
      <c r="EQH139" s="66"/>
      <c r="EQP139" s="66"/>
      <c r="ERB139" s="66"/>
      <c r="ERC139" s="66"/>
      <c r="ERD139" s="66"/>
      <c r="ERE139" s="66"/>
      <c r="ERF139" s="66"/>
      <c r="ERG139" s="66"/>
      <c r="ERH139" s="66"/>
      <c r="ERI139" s="66"/>
      <c r="ERJ139" s="66"/>
      <c r="ERK139" s="66"/>
      <c r="ERL139" s="66"/>
      <c r="ERM139" s="66"/>
      <c r="ERN139" s="66"/>
      <c r="ERO139" s="66"/>
      <c r="ERP139" s="66"/>
      <c r="ERQ139" s="66"/>
      <c r="ERR139" s="66"/>
      <c r="ERS139" s="66"/>
      <c r="ERT139" s="66"/>
      <c r="ERU139" s="66"/>
      <c r="ERV139" s="66"/>
      <c r="ERW139" s="66"/>
      <c r="ERX139" s="66"/>
      <c r="ERY139" s="66"/>
      <c r="ERZ139" s="66"/>
      <c r="ESA139" s="66"/>
      <c r="ESC139" s="66"/>
      <c r="ESD139" s="66"/>
      <c r="ESE139" s="66"/>
      <c r="ESF139" s="66"/>
      <c r="ESG139" s="66"/>
      <c r="ESH139" s="66"/>
      <c r="ESI139" s="66"/>
      <c r="ESJ139" s="66"/>
      <c r="ESK139" s="66"/>
      <c r="ESL139" s="66"/>
      <c r="ESM139" s="66"/>
      <c r="ESN139" s="66"/>
      <c r="ESO139" s="66"/>
      <c r="ESR139" s="66"/>
      <c r="ESU139" s="66"/>
      <c r="ESX139" s="66"/>
      <c r="ETA139" s="66"/>
      <c r="ETD139" s="66"/>
      <c r="ETG139" s="66"/>
      <c r="ETP139" s="66"/>
      <c r="ETS139" s="66"/>
      <c r="ETV139" s="66"/>
      <c r="ETY139" s="66"/>
      <c r="EUH139" s="66"/>
      <c r="EUN139" s="66"/>
      <c r="EUQ139" s="66"/>
      <c r="EUT139" s="66"/>
      <c r="EUW139" s="66"/>
      <c r="EVC139" s="66"/>
      <c r="EVL139" s="66"/>
      <c r="EVN139" s="66"/>
      <c r="EVO139" s="66"/>
      <c r="EVQ139" s="66"/>
      <c r="EVT139" s="66"/>
      <c r="EVW139" s="66"/>
      <c r="EVZ139" s="66"/>
      <c r="EWC139" s="66"/>
      <c r="EWF139" s="66"/>
      <c r="EWH139" s="66"/>
      <c r="EWJ139" s="66"/>
      <c r="EWM139" s="66"/>
      <c r="EWP139" s="66"/>
      <c r="EWS139" s="66"/>
      <c r="EWV139" s="66"/>
      <c r="EWY139" s="66"/>
      <c r="EXB139" s="66"/>
      <c r="EXE139" s="66"/>
      <c r="EXG139" s="66"/>
      <c r="EXJ139" s="66"/>
      <c r="EXP139" s="66"/>
      <c r="EXV139" s="66"/>
      <c r="EXY139" s="66"/>
      <c r="EYA139" s="66"/>
      <c r="EYC139" s="66"/>
      <c r="EYD139" s="66"/>
      <c r="EYE139" s="66"/>
      <c r="EYF139" s="66"/>
      <c r="EYG139" s="66"/>
      <c r="EYH139" s="66"/>
      <c r="EYZ139" s="66"/>
      <c r="EZA139" s="66"/>
      <c r="EZD139" s="66"/>
      <c r="EZG139" s="66"/>
      <c r="EZI139" s="66"/>
      <c r="EZK139" s="66"/>
      <c r="EZN139" s="66"/>
      <c r="EZQ139" s="66"/>
      <c r="EZT139" s="66"/>
      <c r="EZX139" s="66"/>
      <c r="FAA139" s="66"/>
      <c r="FAD139" s="66"/>
      <c r="FAL139" s="66"/>
      <c r="FAX139" s="66"/>
      <c r="FAY139" s="66"/>
      <c r="FAZ139" s="66"/>
      <c r="FBA139" s="66"/>
      <c r="FBB139" s="66"/>
      <c r="FBC139" s="66"/>
      <c r="FBD139" s="66"/>
      <c r="FBE139" s="66"/>
      <c r="FBF139" s="66"/>
      <c r="FBG139" s="66"/>
      <c r="FBH139" s="66"/>
      <c r="FBI139" s="66"/>
      <c r="FBJ139" s="66"/>
      <c r="FBK139" s="66"/>
      <c r="FBL139" s="66"/>
      <c r="FBM139" s="66"/>
      <c r="FBN139" s="66"/>
      <c r="FBO139" s="66"/>
      <c r="FBP139" s="66"/>
      <c r="FBQ139" s="66"/>
      <c r="FBR139" s="66"/>
      <c r="FBS139" s="66"/>
      <c r="FBT139" s="66"/>
      <c r="FBU139" s="66"/>
      <c r="FBV139" s="66"/>
      <c r="FBW139" s="66"/>
      <c r="FBY139" s="66"/>
      <c r="FBZ139" s="66"/>
      <c r="FCA139" s="66"/>
      <c r="FCB139" s="66"/>
      <c r="FCC139" s="66"/>
      <c r="FCD139" s="66"/>
      <c r="FCE139" s="66"/>
      <c r="FCF139" s="66"/>
      <c r="FCG139" s="66"/>
      <c r="FCH139" s="66"/>
      <c r="FCI139" s="66"/>
      <c r="FCJ139" s="66"/>
      <c r="FCK139" s="66"/>
      <c r="FCN139" s="66"/>
      <c r="FCQ139" s="66"/>
      <c r="FCT139" s="66"/>
      <c r="FCW139" s="66"/>
      <c r="FCZ139" s="66"/>
      <c r="FDC139" s="66"/>
      <c r="FDL139" s="66"/>
      <c r="FDO139" s="66"/>
      <c r="FDR139" s="66"/>
      <c r="FDU139" s="66"/>
      <c r="FED139" s="66"/>
      <c r="FEJ139" s="66"/>
      <c r="FEM139" s="66"/>
      <c r="FEP139" s="66"/>
      <c r="FES139" s="66"/>
      <c r="FEY139" s="66"/>
      <c r="FFH139" s="66"/>
      <c r="FFJ139" s="66"/>
      <c r="FFK139" s="66"/>
      <c r="FFM139" s="66"/>
      <c r="FFP139" s="66"/>
      <c r="FFS139" s="66"/>
      <c r="FFV139" s="66"/>
      <c r="FFY139" s="66"/>
      <c r="FGB139" s="66"/>
      <c r="FGD139" s="66"/>
      <c r="FGF139" s="66"/>
      <c r="FGI139" s="66"/>
      <c r="FGL139" s="66"/>
      <c r="FGO139" s="66"/>
      <c r="FGR139" s="66"/>
      <c r="FGU139" s="66"/>
      <c r="FGX139" s="66"/>
      <c r="FHA139" s="66"/>
      <c r="FHC139" s="66"/>
      <c r="FHF139" s="66"/>
      <c r="FHL139" s="66"/>
      <c r="FHR139" s="66"/>
      <c r="FHU139" s="66"/>
      <c r="FHW139" s="66"/>
      <c r="FHY139" s="66"/>
      <c r="FHZ139" s="66"/>
      <c r="FIA139" s="66"/>
      <c r="FIB139" s="66"/>
      <c r="FIC139" s="66"/>
      <c r="FID139" s="66"/>
      <c r="FIV139" s="66"/>
      <c r="FIW139" s="66"/>
      <c r="FIZ139" s="66"/>
      <c r="FJC139" s="66"/>
      <c r="FJE139" s="66"/>
      <c r="FJG139" s="66"/>
      <c r="FJJ139" s="66"/>
      <c r="FJM139" s="66"/>
      <c r="FJP139" s="66"/>
      <c r="FJT139" s="66"/>
      <c r="FJW139" s="66"/>
      <c r="FJZ139" s="66"/>
      <c r="FKH139" s="66"/>
      <c r="FKT139" s="66"/>
      <c r="FKU139" s="66"/>
      <c r="FKV139" s="66"/>
      <c r="FKW139" s="66"/>
      <c r="FKX139" s="66"/>
      <c r="FKY139" s="66"/>
      <c r="FKZ139" s="66"/>
      <c r="FLA139" s="66"/>
      <c r="FLB139" s="66"/>
      <c r="FLC139" s="66"/>
      <c r="FLD139" s="66"/>
      <c r="FLE139" s="66"/>
      <c r="FLF139" s="66"/>
      <c r="FLG139" s="66"/>
      <c r="FLH139" s="66"/>
      <c r="FLI139" s="66"/>
      <c r="FLJ139" s="66"/>
      <c r="FLK139" s="66"/>
      <c r="FLL139" s="66"/>
      <c r="FLM139" s="66"/>
      <c r="FLN139" s="66"/>
      <c r="FLO139" s="66"/>
      <c r="FLP139" s="66"/>
      <c r="FLQ139" s="66"/>
      <c r="FLR139" s="66"/>
      <c r="FLS139" s="66"/>
      <c r="FLU139" s="66"/>
      <c r="FLV139" s="66"/>
      <c r="FLW139" s="66"/>
      <c r="FLX139" s="66"/>
      <c r="FLY139" s="66"/>
      <c r="FLZ139" s="66"/>
      <c r="FMA139" s="66"/>
      <c r="FMB139" s="66"/>
      <c r="FMC139" s="66"/>
      <c r="FMD139" s="66"/>
      <c r="FME139" s="66"/>
      <c r="FMF139" s="66"/>
      <c r="FMG139" s="66"/>
      <c r="FMJ139" s="66"/>
      <c r="FMM139" s="66"/>
      <c r="FMP139" s="66"/>
      <c r="FMS139" s="66"/>
      <c r="FMV139" s="66"/>
      <c r="FMY139" s="66"/>
      <c r="FNH139" s="66"/>
      <c r="FNK139" s="66"/>
      <c r="FNN139" s="66"/>
      <c r="FNQ139" s="66"/>
      <c r="FNZ139" s="66"/>
      <c r="FOF139" s="66"/>
      <c r="FOI139" s="66"/>
      <c r="FOL139" s="66"/>
      <c r="FOO139" s="66"/>
      <c r="FOU139" s="66"/>
      <c r="FPD139" s="66"/>
      <c r="FPF139" s="66"/>
      <c r="FPG139" s="66"/>
      <c r="FPI139" s="66"/>
      <c r="FPL139" s="66"/>
      <c r="FPO139" s="66"/>
      <c r="FPR139" s="66"/>
      <c r="FPU139" s="66"/>
      <c r="FPX139" s="66"/>
      <c r="FPZ139" s="66"/>
      <c r="FQB139" s="66"/>
      <c r="FQE139" s="66"/>
      <c r="FQH139" s="66"/>
      <c r="FQK139" s="66"/>
      <c r="FQN139" s="66"/>
      <c r="FQQ139" s="66"/>
      <c r="FQT139" s="66"/>
      <c r="FQW139" s="66"/>
      <c r="FQY139" s="66"/>
      <c r="FRB139" s="66"/>
      <c r="FRH139" s="66"/>
      <c r="FRN139" s="66"/>
      <c r="FRQ139" s="66"/>
      <c r="FRS139" s="66"/>
      <c r="FRU139" s="66"/>
      <c r="FRV139" s="66"/>
      <c r="FRW139" s="66"/>
      <c r="FRX139" s="66"/>
      <c r="FRY139" s="66"/>
      <c r="FRZ139" s="66"/>
      <c r="FSR139" s="66"/>
      <c r="FSS139" s="66"/>
      <c r="FSV139" s="66"/>
      <c r="FSY139" s="66"/>
      <c r="FTA139" s="66"/>
      <c r="FTC139" s="66"/>
      <c r="FTF139" s="66"/>
      <c r="FTI139" s="66"/>
      <c r="FTL139" s="66"/>
      <c r="FTP139" s="66"/>
      <c r="FTS139" s="66"/>
      <c r="FTV139" s="66"/>
      <c r="FUD139" s="66"/>
      <c r="FUP139" s="66"/>
      <c r="FUQ139" s="66"/>
      <c r="FUR139" s="66"/>
      <c r="FUS139" s="66"/>
      <c r="FUT139" s="66"/>
      <c r="FUU139" s="66"/>
      <c r="FUV139" s="66"/>
      <c r="FUW139" s="66"/>
      <c r="FUX139" s="66"/>
      <c r="FUY139" s="66"/>
      <c r="FUZ139" s="66"/>
      <c r="FVA139" s="66"/>
      <c r="FVB139" s="66"/>
      <c r="FVC139" s="66"/>
      <c r="FVD139" s="66"/>
      <c r="FVE139" s="66"/>
      <c r="FVF139" s="66"/>
      <c r="FVG139" s="66"/>
      <c r="FVH139" s="66"/>
      <c r="FVI139" s="66"/>
      <c r="FVJ139" s="66"/>
      <c r="FVK139" s="66"/>
      <c r="FVL139" s="66"/>
      <c r="FVM139" s="66"/>
      <c r="FVN139" s="66"/>
      <c r="FVO139" s="66"/>
      <c r="FVQ139" s="66"/>
      <c r="FVR139" s="66"/>
      <c r="FVS139" s="66"/>
      <c r="FVT139" s="66"/>
      <c r="FVU139" s="66"/>
      <c r="FVV139" s="66"/>
      <c r="FVW139" s="66"/>
      <c r="FVX139" s="66"/>
      <c r="FVY139" s="66"/>
      <c r="FVZ139" s="66"/>
      <c r="FWA139" s="66"/>
      <c r="FWB139" s="66"/>
      <c r="FWC139" s="66"/>
      <c r="FWF139" s="66"/>
      <c r="FWI139" s="66"/>
      <c r="FWL139" s="66"/>
      <c r="FWO139" s="66"/>
      <c r="FWR139" s="66"/>
      <c r="FWU139" s="66"/>
      <c r="FXD139" s="66"/>
      <c r="FXG139" s="66"/>
      <c r="FXJ139" s="66"/>
      <c r="FXM139" s="66"/>
      <c r="FXV139" s="66"/>
      <c r="FYB139" s="66"/>
      <c r="FYE139" s="66"/>
      <c r="FYH139" s="66"/>
      <c r="FYK139" s="66"/>
      <c r="FYQ139" s="66"/>
      <c r="FYZ139" s="66"/>
      <c r="FZB139" s="66"/>
      <c r="FZC139" s="66"/>
      <c r="FZE139" s="66"/>
      <c r="FZH139" s="66"/>
      <c r="FZK139" s="66"/>
      <c r="FZN139" s="66"/>
      <c r="FZQ139" s="66"/>
      <c r="FZT139" s="66"/>
      <c r="FZV139" s="66"/>
      <c r="FZX139" s="66"/>
      <c r="GAA139" s="66"/>
      <c r="GAD139" s="66"/>
      <c r="GAG139" s="66"/>
      <c r="GAJ139" s="66"/>
      <c r="GAM139" s="66"/>
      <c r="GAP139" s="66"/>
      <c r="GAS139" s="66"/>
      <c r="GAU139" s="66"/>
      <c r="GAX139" s="66"/>
      <c r="GBD139" s="66"/>
      <c r="GBJ139" s="66"/>
      <c r="GBM139" s="66"/>
      <c r="GBO139" s="66"/>
      <c r="GBQ139" s="66"/>
      <c r="GBR139" s="66"/>
      <c r="GBS139" s="66"/>
      <c r="GBT139" s="66"/>
      <c r="GBU139" s="66"/>
      <c r="GBV139" s="66"/>
      <c r="GCN139" s="66"/>
      <c r="GCO139" s="66"/>
      <c r="GCR139" s="66"/>
      <c r="GCU139" s="66"/>
      <c r="GCW139" s="66"/>
      <c r="GCY139" s="66"/>
      <c r="GDB139" s="66"/>
      <c r="GDE139" s="66"/>
      <c r="GDH139" s="66"/>
      <c r="GDL139" s="66"/>
      <c r="GDO139" s="66"/>
      <c r="GDR139" s="66"/>
      <c r="GDZ139" s="66"/>
      <c r="GEL139" s="66"/>
      <c r="GEM139" s="66"/>
      <c r="GEN139" s="66"/>
      <c r="GEO139" s="66"/>
      <c r="GEP139" s="66"/>
      <c r="GEQ139" s="66"/>
      <c r="GER139" s="66"/>
      <c r="GES139" s="66"/>
      <c r="GET139" s="66"/>
      <c r="GEU139" s="66"/>
      <c r="GEV139" s="66"/>
      <c r="GEW139" s="66"/>
      <c r="GEX139" s="66"/>
      <c r="GEY139" s="66"/>
      <c r="GEZ139" s="66"/>
      <c r="GFA139" s="66"/>
      <c r="GFB139" s="66"/>
      <c r="GFC139" s="66"/>
      <c r="GFD139" s="66"/>
      <c r="GFE139" s="66"/>
      <c r="GFF139" s="66"/>
      <c r="GFG139" s="66"/>
      <c r="GFH139" s="66"/>
      <c r="GFI139" s="66"/>
      <c r="GFJ139" s="66"/>
      <c r="GFK139" s="66"/>
      <c r="GFM139" s="66"/>
      <c r="GFN139" s="66"/>
      <c r="GFO139" s="66"/>
      <c r="GFP139" s="66"/>
      <c r="GFQ139" s="66"/>
      <c r="GFR139" s="66"/>
      <c r="GFS139" s="66"/>
      <c r="GFT139" s="66"/>
      <c r="GFU139" s="66"/>
      <c r="GFV139" s="66"/>
      <c r="GFW139" s="66"/>
      <c r="GFX139" s="66"/>
      <c r="GFY139" s="66"/>
      <c r="GGB139" s="66"/>
      <c r="GGE139" s="66"/>
      <c r="GGH139" s="66"/>
      <c r="GGK139" s="66"/>
      <c r="GGN139" s="66"/>
      <c r="GGQ139" s="66"/>
      <c r="GGZ139" s="66"/>
      <c r="GHC139" s="66"/>
      <c r="GHF139" s="66"/>
      <c r="GHI139" s="66"/>
      <c r="GHR139" s="66"/>
      <c r="GHX139" s="66"/>
      <c r="GIA139" s="66"/>
      <c r="GID139" s="66"/>
      <c r="GIG139" s="66"/>
      <c r="GIM139" s="66"/>
      <c r="GIV139" s="66"/>
      <c r="GIX139" s="66"/>
      <c r="GIY139" s="66"/>
      <c r="GJA139" s="66"/>
      <c r="GJD139" s="66"/>
      <c r="GJG139" s="66"/>
      <c r="GJJ139" s="66"/>
      <c r="GJM139" s="66"/>
      <c r="GJP139" s="66"/>
      <c r="GJR139" s="66"/>
      <c r="GJT139" s="66"/>
      <c r="GJW139" s="66"/>
      <c r="GJZ139" s="66"/>
      <c r="GKC139" s="66"/>
      <c r="GKF139" s="66"/>
      <c r="GKI139" s="66"/>
      <c r="GKL139" s="66"/>
      <c r="GKO139" s="66"/>
      <c r="GKQ139" s="66"/>
      <c r="GKT139" s="66"/>
      <c r="GKZ139" s="66"/>
      <c r="GLF139" s="66"/>
      <c r="GLI139" s="66"/>
      <c r="GLK139" s="66"/>
      <c r="GLM139" s="66"/>
      <c r="GLN139" s="66"/>
      <c r="GLO139" s="66"/>
      <c r="GLP139" s="66"/>
      <c r="GLQ139" s="66"/>
      <c r="GLR139" s="66"/>
      <c r="GMJ139" s="66"/>
      <c r="GMK139" s="66"/>
      <c r="GMN139" s="66"/>
      <c r="GMQ139" s="66"/>
      <c r="GMS139" s="66"/>
      <c r="GMU139" s="66"/>
      <c r="GMX139" s="66"/>
      <c r="GNA139" s="66"/>
      <c r="GND139" s="66"/>
      <c r="GNH139" s="66"/>
      <c r="GNK139" s="66"/>
      <c r="GNN139" s="66"/>
      <c r="GNV139" s="66"/>
      <c r="GOH139" s="66"/>
      <c r="GOI139" s="66"/>
      <c r="GOJ139" s="66"/>
      <c r="GOK139" s="66"/>
      <c r="GOL139" s="66"/>
      <c r="GOM139" s="66"/>
      <c r="GON139" s="66"/>
      <c r="GOO139" s="66"/>
      <c r="GOP139" s="66"/>
      <c r="GOQ139" s="66"/>
      <c r="GOR139" s="66"/>
      <c r="GOS139" s="66"/>
      <c r="GOT139" s="66"/>
      <c r="GOU139" s="66"/>
      <c r="GOV139" s="66"/>
      <c r="GOW139" s="66"/>
      <c r="GOX139" s="66"/>
      <c r="GOY139" s="66"/>
      <c r="GOZ139" s="66"/>
      <c r="GPA139" s="66"/>
      <c r="GPB139" s="66"/>
      <c r="GPC139" s="66"/>
      <c r="GPD139" s="66"/>
      <c r="GPE139" s="66"/>
      <c r="GPF139" s="66"/>
      <c r="GPG139" s="66"/>
      <c r="GPI139" s="66"/>
      <c r="GPJ139" s="66"/>
      <c r="GPK139" s="66"/>
      <c r="GPL139" s="66"/>
      <c r="GPM139" s="66"/>
      <c r="GPN139" s="66"/>
      <c r="GPO139" s="66"/>
      <c r="GPP139" s="66"/>
      <c r="GPQ139" s="66"/>
      <c r="GPR139" s="66"/>
      <c r="GPS139" s="66"/>
      <c r="GPT139" s="66"/>
      <c r="GPU139" s="66"/>
      <c r="GPX139" s="66"/>
      <c r="GQA139" s="66"/>
      <c r="GQD139" s="66"/>
      <c r="GQG139" s="66"/>
      <c r="GQJ139" s="66"/>
      <c r="GQM139" s="66"/>
      <c r="GQV139" s="66"/>
      <c r="GQY139" s="66"/>
      <c r="GRB139" s="66"/>
      <c r="GRE139" s="66"/>
      <c r="GRN139" s="66"/>
      <c r="GRT139" s="66"/>
      <c r="GRW139" s="66"/>
      <c r="GRZ139" s="66"/>
      <c r="GSC139" s="66"/>
      <c r="GSI139" s="66"/>
      <c r="GSR139" s="66"/>
      <c r="GST139" s="66"/>
      <c r="GSU139" s="66"/>
      <c r="GSW139" s="66"/>
      <c r="GSZ139" s="66"/>
      <c r="GTC139" s="66"/>
      <c r="GTF139" s="66"/>
      <c r="GTI139" s="66"/>
      <c r="GTL139" s="66"/>
      <c r="GTN139" s="66"/>
      <c r="GTP139" s="66"/>
      <c r="GTS139" s="66"/>
      <c r="GTV139" s="66"/>
      <c r="GTY139" s="66"/>
      <c r="GUB139" s="66"/>
      <c r="GUE139" s="66"/>
      <c r="GUH139" s="66"/>
      <c r="GUK139" s="66"/>
      <c r="GUM139" s="66"/>
      <c r="GUP139" s="66"/>
      <c r="GUV139" s="66"/>
      <c r="GVB139" s="66"/>
      <c r="GVE139" s="66"/>
      <c r="GVG139" s="66"/>
      <c r="GVI139" s="66"/>
      <c r="GVJ139" s="66"/>
      <c r="GVK139" s="66"/>
      <c r="GVL139" s="66"/>
      <c r="GVM139" s="66"/>
      <c r="GVN139" s="66"/>
      <c r="GWF139" s="66"/>
      <c r="GWG139" s="66"/>
      <c r="GWJ139" s="66"/>
      <c r="GWM139" s="66"/>
      <c r="GWO139" s="66"/>
      <c r="GWQ139" s="66"/>
      <c r="GWT139" s="66"/>
      <c r="GWW139" s="66"/>
      <c r="GWZ139" s="66"/>
      <c r="GXD139" s="66"/>
      <c r="GXG139" s="66"/>
      <c r="GXJ139" s="66"/>
      <c r="GXR139" s="66"/>
      <c r="GYD139" s="66"/>
      <c r="GYE139" s="66"/>
      <c r="GYF139" s="66"/>
      <c r="GYG139" s="66"/>
      <c r="GYH139" s="66"/>
      <c r="GYI139" s="66"/>
      <c r="GYJ139" s="66"/>
      <c r="GYK139" s="66"/>
      <c r="GYL139" s="66"/>
      <c r="GYM139" s="66"/>
      <c r="GYN139" s="66"/>
      <c r="GYO139" s="66"/>
      <c r="GYP139" s="66"/>
      <c r="GYQ139" s="66"/>
      <c r="GYR139" s="66"/>
      <c r="GYS139" s="66"/>
      <c r="GYT139" s="66"/>
      <c r="GYU139" s="66"/>
      <c r="GYV139" s="66"/>
      <c r="GYW139" s="66"/>
      <c r="GYX139" s="66"/>
      <c r="GYY139" s="66"/>
      <c r="GYZ139" s="66"/>
      <c r="GZA139" s="66"/>
      <c r="GZB139" s="66"/>
      <c r="GZC139" s="66"/>
      <c r="GZE139" s="66"/>
      <c r="GZF139" s="66"/>
      <c r="GZG139" s="66"/>
      <c r="GZH139" s="66"/>
      <c r="GZI139" s="66"/>
      <c r="GZJ139" s="66"/>
      <c r="GZK139" s="66"/>
      <c r="GZL139" s="66"/>
      <c r="GZM139" s="66"/>
      <c r="GZN139" s="66"/>
      <c r="GZO139" s="66"/>
      <c r="GZP139" s="66"/>
      <c r="GZQ139" s="66"/>
      <c r="GZT139" s="66"/>
      <c r="GZW139" s="66"/>
      <c r="GZZ139" s="66"/>
      <c r="HAC139" s="66"/>
      <c r="HAF139" s="66"/>
      <c r="HAI139" s="66"/>
      <c r="HAR139" s="66"/>
      <c r="HAU139" s="66"/>
      <c r="HAX139" s="66"/>
      <c r="HBA139" s="66"/>
      <c r="HBJ139" s="66"/>
      <c r="HBP139" s="66"/>
      <c r="HBS139" s="66"/>
      <c r="HBV139" s="66"/>
      <c r="HBY139" s="66"/>
      <c r="HCE139" s="66"/>
      <c r="HCN139" s="66"/>
      <c r="HCP139" s="66"/>
      <c r="HCQ139" s="66"/>
      <c r="HCS139" s="66"/>
      <c r="HCV139" s="66"/>
      <c r="HCY139" s="66"/>
      <c r="HDB139" s="66"/>
      <c r="HDE139" s="66"/>
      <c r="HDH139" s="66"/>
      <c r="HDJ139" s="66"/>
      <c r="HDL139" s="66"/>
      <c r="HDO139" s="66"/>
      <c r="HDR139" s="66"/>
      <c r="HDU139" s="66"/>
      <c r="HDX139" s="66"/>
      <c r="HEA139" s="66"/>
      <c r="HED139" s="66"/>
      <c r="HEG139" s="66"/>
      <c r="HEI139" s="66"/>
      <c r="HEL139" s="66"/>
      <c r="HER139" s="66"/>
      <c r="HEX139" s="66"/>
      <c r="HFA139" s="66"/>
      <c r="HFC139" s="66"/>
      <c r="HFE139" s="66"/>
      <c r="HFF139" s="66"/>
      <c r="HFG139" s="66"/>
      <c r="HFH139" s="66"/>
      <c r="HFI139" s="66"/>
      <c r="HFJ139" s="66"/>
      <c r="HGB139" s="66"/>
      <c r="HGC139" s="66"/>
      <c r="HGF139" s="66"/>
      <c r="HGI139" s="66"/>
      <c r="HGK139" s="66"/>
      <c r="HGM139" s="66"/>
      <c r="HGP139" s="66"/>
      <c r="HGS139" s="66"/>
      <c r="HGV139" s="66"/>
      <c r="HGZ139" s="66"/>
      <c r="HHC139" s="66"/>
      <c r="HHF139" s="66"/>
      <c r="HHN139" s="66"/>
      <c r="HHZ139" s="66"/>
      <c r="HIA139" s="66"/>
      <c r="HIB139" s="66"/>
      <c r="HIC139" s="66"/>
      <c r="HID139" s="66"/>
      <c r="HIE139" s="66"/>
      <c r="HIF139" s="66"/>
      <c r="HIG139" s="66"/>
      <c r="HIH139" s="66"/>
      <c r="HII139" s="66"/>
      <c r="HIJ139" s="66"/>
      <c r="HIK139" s="66"/>
      <c r="HIL139" s="66"/>
      <c r="HIM139" s="66"/>
      <c r="HIN139" s="66"/>
      <c r="HIO139" s="66"/>
      <c r="HIP139" s="66"/>
      <c r="HIQ139" s="66"/>
      <c r="HIR139" s="66"/>
      <c r="HIS139" s="66"/>
      <c r="HIT139" s="66"/>
      <c r="HIU139" s="66"/>
      <c r="HIV139" s="66"/>
      <c r="HIW139" s="66"/>
      <c r="HIX139" s="66"/>
      <c r="HIY139" s="66"/>
      <c r="HJA139" s="66"/>
      <c r="HJB139" s="66"/>
      <c r="HJC139" s="66"/>
      <c r="HJD139" s="66"/>
      <c r="HJE139" s="66"/>
      <c r="HJF139" s="66"/>
      <c r="HJG139" s="66"/>
      <c r="HJH139" s="66"/>
      <c r="HJI139" s="66"/>
      <c r="HJJ139" s="66"/>
      <c r="HJK139" s="66"/>
      <c r="HJL139" s="66"/>
      <c r="HJM139" s="66"/>
      <c r="HJP139" s="66"/>
      <c r="HJS139" s="66"/>
      <c r="HJV139" s="66"/>
      <c r="HJY139" s="66"/>
      <c r="HKB139" s="66"/>
      <c r="HKE139" s="66"/>
      <c r="HKN139" s="66"/>
      <c r="HKQ139" s="66"/>
      <c r="HKT139" s="66"/>
      <c r="HKW139" s="66"/>
      <c r="HLF139" s="66"/>
      <c r="HLL139" s="66"/>
      <c r="HLO139" s="66"/>
      <c r="HLR139" s="66"/>
      <c r="HLU139" s="66"/>
      <c r="HMA139" s="66"/>
      <c r="HMJ139" s="66"/>
      <c r="HML139" s="66"/>
      <c r="HMM139" s="66"/>
      <c r="HMO139" s="66"/>
      <c r="HMR139" s="66"/>
      <c r="HMU139" s="66"/>
      <c r="HMX139" s="66"/>
      <c r="HNA139" s="66"/>
      <c r="HND139" s="66"/>
      <c r="HNF139" s="66"/>
      <c r="HNH139" s="66"/>
      <c r="HNK139" s="66"/>
      <c r="HNN139" s="66"/>
      <c r="HNQ139" s="66"/>
      <c r="HNT139" s="66"/>
      <c r="HNW139" s="66"/>
      <c r="HNZ139" s="66"/>
      <c r="HOC139" s="66"/>
      <c r="HOE139" s="66"/>
      <c r="HOH139" s="66"/>
      <c r="HON139" s="66"/>
      <c r="HOT139" s="66"/>
      <c r="HOW139" s="66"/>
      <c r="HOY139" s="66"/>
      <c r="HPA139" s="66"/>
      <c r="HPB139" s="66"/>
      <c r="HPC139" s="66"/>
      <c r="HPD139" s="66"/>
      <c r="HPE139" s="66"/>
      <c r="HPF139" s="66"/>
      <c r="HPX139" s="66"/>
      <c r="HPY139" s="66"/>
      <c r="HQB139" s="66"/>
      <c r="HQE139" s="66"/>
      <c r="HQG139" s="66"/>
      <c r="HQI139" s="66"/>
      <c r="HQL139" s="66"/>
      <c r="HQO139" s="66"/>
      <c r="HQR139" s="66"/>
      <c r="HQV139" s="66"/>
      <c r="HQY139" s="66"/>
      <c r="HRB139" s="66"/>
      <c r="HRJ139" s="66"/>
      <c r="HRV139" s="66"/>
      <c r="HRW139" s="66"/>
      <c r="HRX139" s="66"/>
      <c r="HRY139" s="66"/>
      <c r="HRZ139" s="66"/>
      <c r="HSA139" s="66"/>
      <c r="HSB139" s="66"/>
      <c r="HSC139" s="66"/>
      <c r="HSD139" s="66"/>
      <c r="HSE139" s="66"/>
      <c r="HSF139" s="66"/>
      <c r="HSG139" s="66"/>
      <c r="HSH139" s="66"/>
      <c r="HSI139" s="66"/>
      <c r="HSJ139" s="66"/>
      <c r="HSK139" s="66"/>
      <c r="HSL139" s="66"/>
      <c r="HSM139" s="66"/>
      <c r="HSN139" s="66"/>
      <c r="HSO139" s="66"/>
      <c r="HSP139" s="66"/>
      <c r="HSQ139" s="66"/>
      <c r="HSR139" s="66"/>
      <c r="HSS139" s="66"/>
      <c r="HST139" s="66"/>
      <c r="HSU139" s="66"/>
      <c r="HSW139" s="66"/>
      <c r="HSX139" s="66"/>
      <c r="HSY139" s="66"/>
      <c r="HSZ139" s="66"/>
      <c r="HTA139" s="66"/>
      <c r="HTB139" s="66"/>
      <c r="HTC139" s="66"/>
      <c r="HTD139" s="66"/>
      <c r="HTE139" s="66"/>
      <c r="HTF139" s="66"/>
      <c r="HTG139" s="66"/>
      <c r="HTH139" s="66"/>
      <c r="HTI139" s="66"/>
      <c r="HTL139" s="66"/>
      <c r="HTO139" s="66"/>
      <c r="HTR139" s="66"/>
      <c r="HTU139" s="66"/>
      <c r="HTX139" s="66"/>
      <c r="HUA139" s="66"/>
      <c r="HUJ139" s="66"/>
      <c r="HUM139" s="66"/>
      <c r="HUP139" s="66"/>
      <c r="HUS139" s="66"/>
      <c r="HVB139" s="66"/>
      <c r="HVH139" s="66"/>
      <c r="HVK139" s="66"/>
      <c r="HVN139" s="66"/>
      <c r="HVQ139" s="66"/>
      <c r="HVW139" s="66"/>
      <c r="HWF139" s="66"/>
      <c r="HWH139" s="66"/>
      <c r="HWI139" s="66"/>
      <c r="HWK139" s="66"/>
      <c r="HWN139" s="66"/>
      <c r="HWQ139" s="66"/>
      <c r="HWT139" s="66"/>
      <c r="HWW139" s="66"/>
      <c r="HWZ139" s="66"/>
      <c r="HXB139" s="66"/>
      <c r="HXD139" s="66"/>
      <c r="HXG139" s="66"/>
      <c r="HXJ139" s="66"/>
      <c r="HXM139" s="66"/>
      <c r="HXP139" s="66"/>
      <c r="HXS139" s="66"/>
      <c r="HXV139" s="66"/>
      <c r="HXY139" s="66"/>
      <c r="HYA139" s="66"/>
      <c r="HYD139" s="66"/>
      <c r="HYJ139" s="66"/>
      <c r="HYP139" s="66"/>
      <c r="HYS139" s="66"/>
      <c r="HYU139" s="66"/>
      <c r="HYW139" s="66"/>
      <c r="HYX139" s="66"/>
      <c r="HYY139" s="66"/>
      <c r="HYZ139" s="66"/>
      <c r="HZA139" s="66"/>
      <c r="HZB139" s="66"/>
      <c r="HZT139" s="66"/>
      <c r="HZU139" s="66"/>
      <c r="HZX139" s="66"/>
      <c r="IAA139" s="66"/>
      <c r="IAC139" s="66"/>
      <c r="IAE139" s="66"/>
      <c r="IAH139" s="66"/>
      <c r="IAK139" s="66"/>
      <c r="IAN139" s="66"/>
      <c r="IAR139" s="66"/>
      <c r="IAU139" s="66"/>
      <c r="IAX139" s="66"/>
      <c r="IBF139" s="66"/>
      <c r="IBR139" s="66"/>
      <c r="IBS139" s="66"/>
      <c r="IBT139" s="66"/>
      <c r="IBU139" s="66"/>
      <c r="IBV139" s="66"/>
      <c r="IBW139" s="66"/>
      <c r="IBX139" s="66"/>
      <c r="IBY139" s="66"/>
      <c r="IBZ139" s="66"/>
      <c r="ICA139" s="66"/>
      <c r="ICB139" s="66"/>
      <c r="ICC139" s="66"/>
      <c r="ICD139" s="66"/>
      <c r="ICE139" s="66"/>
      <c r="ICF139" s="66"/>
      <c r="ICG139" s="66"/>
      <c r="ICH139" s="66"/>
      <c r="ICI139" s="66"/>
      <c r="ICJ139" s="66"/>
      <c r="ICK139" s="66"/>
      <c r="ICL139" s="66"/>
      <c r="ICM139" s="66"/>
      <c r="ICN139" s="66"/>
      <c r="ICO139" s="66"/>
      <c r="ICP139" s="66"/>
      <c r="ICQ139" s="66"/>
      <c r="ICS139" s="66"/>
      <c r="ICT139" s="66"/>
      <c r="ICU139" s="66"/>
      <c r="ICV139" s="66"/>
      <c r="ICW139" s="66"/>
      <c r="ICX139" s="66"/>
      <c r="ICY139" s="66"/>
      <c r="ICZ139" s="66"/>
      <c r="IDA139" s="66"/>
      <c r="IDB139" s="66"/>
      <c r="IDC139" s="66"/>
      <c r="IDD139" s="66"/>
      <c r="IDE139" s="66"/>
      <c r="IDH139" s="66"/>
      <c r="IDK139" s="66"/>
      <c r="IDN139" s="66"/>
      <c r="IDQ139" s="66"/>
      <c r="IDT139" s="66"/>
      <c r="IDW139" s="66"/>
      <c r="IEF139" s="66"/>
      <c r="IEI139" s="66"/>
      <c r="IEL139" s="66"/>
      <c r="IEO139" s="66"/>
      <c r="IEX139" s="66"/>
      <c r="IFD139" s="66"/>
      <c r="IFG139" s="66"/>
      <c r="IFJ139" s="66"/>
      <c r="IFM139" s="66"/>
      <c r="IFS139" s="66"/>
      <c r="IGB139" s="66"/>
      <c r="IGD139" s="66"/>
      <c r="IGE139" s="66"/>
      <c r="IGG139" s="66"/>
      <c r="IGJ139" s="66"/>
      <c r="IGM139" s="66"/>
      <c r="IGP139" s="66"/>
      <c r="IGS139" s="66"/>
      <c r="IGV139" s="66"/>
      <c r="IGX139" s="66"/>
      <c r="IGZ139" s="66"/>
      <c r="IHC139" s="66"/>
      <c r="IHF139" s="66"/>
      <c r="IHI139" s="66"/>
      <c r="IHL139" s="66"/>
      <c r="IHO139" s="66"/>
      <c r="IHR139" s="66"/>
      <c r="IHU139" s="66"/>
      <c r="IHW139" s="66"/>
      <c r="IHZ139" s="66"/>
      <c r="IIF139" s="66"/>
      <c r="IIL139" s="66"/>
      <c r="IIO139" s="66"/>
      <c r="IIQ139" s="66"/>
      <c r="IIS139" s="66"/>
      <c r="IIT139" s="66"/>
      <c r="IIU139" s="66"/>
      <c r="IIV139" s="66"/>
      <c r="IIW139" s="66"/>
      <c r="IIX139" s="66"/>
      <c r="IJP139" s="66"/>
      <c r="IJQ139" s="66"/>
      <c r="IJT139" s="66"/>
      <c r="IJW139" s="66"/>
      <c r="IJY139" s="66"/>
      <c r="IKA139" s="66"/>
      <c r="IKD139" s="66"/>
      <c r="IKG139" s="66"/>
      <c r="IKJ139" s="66"/>
      <c r="IKN139" s="66"/>
      <c r="IKQ139" s="66"/>
      <c r="IKT139" s="66"/>
      <c r="ILB139" s="66"/>
      <c r="ILN139" s="66"/>
      <c r="ILO139" s="66"/>
      <c r="ILP139" s="66"/>
      <c r="ILQ139" s="66"/>
      <c r="ILR139" s="66"/>
      <c r="ILS139" s="66"/>
      <c r="ILT139" s="66"/>
      <c r="ILU139" s="66"/>
      <c r="ILV139" s="66"/>
      <c r="ILW139" s="66"/>
      <c r="ILX139" s="66"/>
      <c r="ILY139" s="66"/>
      <c r="ILZ139" s="66"/>
      <c r="IMA139" s="66"/>
      <c r="IMB139" s="66"/>
      <c r="IMC139" s="66"/>
      <c r="IMD139" s="66"/>
      <c r="IME139" s="66"/>
      <c r="IMF139" s="66"/>
      <c r="IMG139" s="66"/>
      <c r="IMH139" s="66"/>
      <c r="IMI139" s="66"/>
      <c r="IMJ139" s="66"/>
      <c r="IMK139" s="66"/>
      <c r="IML139" s="66"/>
      <c r="IMM139" s="66"/>
      <c r="IMO139" s="66"/>
      <c r="IMP139" s="66"/>
      <c r="IMQ139" s="66"/>
      <c r="IMR139" s="66"/>
      <c r="IMS139" s="66"/>
      <c r="IMT139" s="66"/>
      <c r="IMU139" s="66"/>
      <c r="IMV139" s="66"/>
      <c r="IMW139" s="66"/>
      <c r="IMX139" s="66"/>
      <c r="IMY139" s="66"/>
      <c r="IMZ139" s="66"/>
      <c r="INA139" s="66"/>
      <c r="IND139" s="66"/>
      <c r="ING139" s="66"/>
      <c r="INJ139" s="66"/>
      <c r="INM139" s="66"/>
      <c r="INP139" s="66"/>
      <c r="INS139" s="66"/>
      <c r="IOB139" s="66"/>
      <c r="IOE139" s="66"/>
      <c r="IOH139" s="66"/>
      <c r="IOK139" s="66"/>
      <c r="IOT139" s="66"/>
      <c r="IOZ139" s="66"/>
      <c r="IPC139" s="66"/>
      <c r="IPF139" s="66"/>
      <c r="IPI139" s="66"/>
      <c r="IPO139" s="66"/>
      <c r="IPX139" s="66"/>
      <c r="IPZ139" s="66"/>
      <c r="IQA139" s="66"/>
      <c r="IQC139" s="66"/>
      <c r="IQF139" s="66"/>
      <c r="IQI139" s="66"/>
      <c r="IQL139" s="66"/>
      <c r="IQO139" s="66"/>
      <c r="IQR139" s="66"/>
      <c r="IQT139" s="66"/>
      <c r="IQV139" s="66"/>
      <c r="IQY139" s="66"/>
      <c r="IRB139" s="66"/>
      <c r="IRE139" s="66"/>
      <c r="IRH139" s="66"/>
      <c r="IRK139" s="66"/>
      <c r="IRN139" s="66"/>
      <c r="IRQ139" s="66"/>
      <c r="IRS139" s="66"/>
      <c r="IRV139" s="66"/>
      <c r="ISB139" s="66"/>
      <c r="ISH139" s="66"/>
      <c r="ISK139" s="66"/>
      <c r="ISM139" s="66"/>
      <c r="ISO139" s="66"/>
      <c r="ISP139" s="66"/>
      <c r="ISQ139" s="66"/>
      <c r="ISR139" s="66"/>
      <c r="ISS139" s="66"/>
      <c r="IST139" s="66"/>
      <c r="ITL139" s="66"/>
      <c r="ITM139" s="66"/>
      <c r="ITP139" s="66"/>
      <c r="ITS139" s="66"/>
      <c r="ITU139" s="66"/>
      <c r="ITW139" s="66"/>
      <c r="ITZ139" s="66"/>
      <c r="IUC139" s="66"/>
      <c r="IUF139" s="66"/>
      <c r="IUJ139" s="66"/>
      <c r="IUM139" s="66"/>
      <c r="IUP139" s="66"/>
      <c r="IUX139" s="66"/>
      <c r="IVJ139" s="66"/>
      <c r="IVK139" s="66"/>
      <c r="IVL139" s="66"/>
      <c r="IVM139" s="66"/>
      <c r="IVN139" s="66"/>
      <c r="IVO139" s="66"/>
      <c r="IVP139" s="66"/>
      <c r="IVQ139" s="66"/>
      <c r="IVR139" s="66"/>
      <c r="IVS139" s="66"/>
      <c r="IVT139" s="66"/>
      <c r="IVU139" s="66"/>
      <c r="IVV139" s="66"/>
      <c r="IVW139" s="66"/>
      <c r="IVX139" s="66"/>
      <c r="IVY139" s="66"/>
      <c r="IVZ139" s="66"/>
      <c r="IWA139" s="66"/>
      <c r="IWB139" s="66"/>
      <c r="IWC139" s="66"/>
      <c r="IWD139" s="66"/>
      <c r="IWE139" s="66"/>
      <c r="IWF139" s="66"/>
      <c r="IWG139" s="66"/>
      <c r="IWH139" s="66"/>
      <c r="IWI139" s="66"/>
      <c r="IWK139" s="66"/>
      <c r="IWL139" s="66"/>
      <c r="IWM139" s="66"/>
      <c r="IWN139" s="66"/>
      <c r="IWO139" s="66"/>
      <c r="IWP139" s="66"/>
      <c r="IWQ139" s="66"/>
      <c r="IWR139" s="66"/>
      <c r="IWS139" s="66"/>
      <c r="IWT139" s="66"/>
      <c r="IWU139" s="66"/>
      <c r="IWV139" s="66"/>
      <c r="IWW139" s="66"/>
      <c r="IWZ139" s="66"/>
      <c r="IXC139" s="66"/>
      <c r="IXF139" s="66"/>
      <c r="IXI139" s="66"/>
      <c r="IXL139" s="66"/>
      <c r="IXO139" s="66"/>
      <c r="IXX139" s="66"/>
      <c r="IYA139" s="66"/>
      <c r="IYD139" s="66"/>
      <c r="IYG139" s="66"/>
      <c r="IYP139" s="66"/>
      <c r="IYV139" s="66"/>
      <c r="IYY139" s="66"/>
      <c r="IZB139" s="66"/>
      <c r="IZE139" s="66"/>
      <c r="IZK139" s="66"/>
      <c r="IZT139" s="66"/>
      <c r="IZV139" s="66"/>
      <c r="IZW139" s="66"/>
      <c r="IZY139" s="66"/>
      <c r="JAB139" s="66"/>
      <c r="JAE139" s="66"/>
      <c r="JAH139" s="66"/>
      <c r="JAK139" s="66"/>
      <c r="JAN139" s="66"/>
      <c r="JAP139" s="66"/>
      <c r="JAR139" s="66"/>
      <c r="JAU139" s="66"/>
      <c r="JAX139" s="66"/>
      <c r="JBA139" s="66"/>
      <c r="JBD139" s="66"/>
      <c r="JBG139" s="66"/>
      <c r="JBJ139" s="66"/>
      <c r="JBM139" s="66"/>
      <c r="JBO139" s="66"/>
      <c r="JBR139" s="66"/>
      <c r="JBX139" s="66"/>
      <c r="JCD139" s="66"/>
      <c r="JCG139" s="66"/>
      <c r="JCI139" s="66"/>
      <c r="JCK139" s="66"/>
      <c r="JCL139" s="66"/>
      <c r="JCM139" s="66"/>
      <c r="JCN139" s="66"/>
      <c r="JCO139" s="66"/>
      <c r="JCP139" s="66"/>
      <c r="JDH139" s="66"/>
      <c r="JDI139" s="66"/>
      <c r="JDL139" s="66"/>
      <c r="JDO139" s="66"/>
      <c r="JDQ139" s="66"/>
      <c r="JDS139" s="66"/>
      <c r="JDV139" s="66"/>
      <c r="JDY139" s="66"/>
      <c r="JEB139" s="66"/>
      <c r="JEF139" s="66"/>
      <c r="JEI139" s="66"/>
      <c r="JEL139" s="66"/>
      <c r="JET139" s="66"/>
      <c r="JFF139" s="66"/>
      <c r="JFG139" s="66"/>
      <c r="JFH139" s="66"/>
      <c r="JFI139" s="66"/>
      <c r="JFJ139" s="66"/>
      <c r="JFK139" s="66"/>
      <c r="JFL139" s="66"/>
      <c r="JFM139" s="66"/>
      <c r="JFN139" s="66"/>
      <c r="JFO139" s="66"/>
      <c r="JFP139" s="66"/>
      <c r="JFQ139" s="66"/>
      <c r="JFR139" s="66"/>
      <c r="JFS139" s="66"/>
      <c r="JFT139" s="66"/>
      <c r="JFU139" s="66"/>
      <c r="JFV139" s="66"/>
      <c r="JFW139" s="66"/>
      <c r="JFX139" s="66"/>
      <c r="JFY139" s="66"/>
      <c r="JFZ139" s="66"/>
      <c r="JGA139" s="66"/>
      <c r="JGB139" s="66"/>
      <c r="JGC139" s="66"/>
      <c r="JGD139" s="66"/>
      <c r="JGE139" s="66"/>
      <c r="JGG139" s="66"/>
      <c r="JGH139" s="66"/>
      <c r="JGI139" s="66"/>
      <c r="JGJ139" s="66"/>
      <c r="JGK139" s="66"/>
      <c r="JGL139" s="66"/>
      <c r="JGM139" s="66"/>
      <c r="JGN139" s="66"/>
      <c r="JGO139" s="66"/>
      <c r="JGP139" s="66"/>
      <c r="JGQ139" s="66"/>
      <c r="JGR139" s="66"/>
      <c r="JGS139" s="66"/>
      <c r="JGV139" s="66"/>
      <c r="JGY139" s="66"/>
      <c r="JHB139" s="66"/>
      <c r="JHE139" s="66"/>
      <c r="JHH139" s="66"/>
      <c r="JHK139" s="66"/>
      <c r="JHT139" s="66"/>
      <c r="JHW139" s="66"/>
      <c r="JHZ139" s="66"/>
      <c r="JIC139" s="66"/>
      <c r="JIL139" s="66"/>
      <c r="JIR139" s="66"/>
      <c r="JIU139" s="66"/>
      <c r="JIX139" s="66"/>
      <c r="JJA139" s="66"/>
      <c r="JJG139" s="66"/>
      <c r="JJP139" s="66"/>
      <c r="JJR139" s="66"/>
      <c r="JJS139" s="66"/>
      <c r="JJU139" s="66"/>
      <c r="JJX139" s="66"/>
      <c r="JKA139" s="66"/>
      <c r="JKD139" s="66"/>
      <c r="JKG139" s="66"/>
      <c r="JKJ139" s="66"/>
      <c r="JKL139" s="66"/>
      <c r="JKN139" s="66"/>
      <c r="JKQ139" s="66"/>
      <c r="JKT139" s="66"/>
      <c r="JKW139" s="66"/>
      <c r="JKZ139" s="66"/>
      <c r="JLC139" s="66"/>
      <c r="JLF139" s="66"/>
      <c r="JLI139" s="66"/>
      <c r="JLK139" s="66"/>
      <c r="JLN139" s="66"/>
      <c r="JLT139" s="66"/>
      <c r="JLZ139" s="66"/>
      <c r="JMC139" s="66"/>
      <c r="JME139" s="66"/>
      <c r="JMG139" s="66"/>
      <c r="JMH139" s="66"/>
      <c r="JMI139" s="66"/>
      <c r="JMJ139" s="66"/>
      <c r="JMK139" s="66"/>
      <c r="JML139" s="66"/>
      <c r="JND139" s="66"/>
      <c r="JNE139" s="66"/>
      <c r="JNH139" s="66"/>
      <c r="JNK139" s="66"/>
      <c r="JNM139" s="66"/>
      <c r="JNO139" s="66"/>
      <c r="JNR139" s="66"/>
      <c r="JNU139" s="66"/>
      <c r="JNX139" s="66"/>
      <c r="JOB139" s="66"/>
      <c r="JOE139" s="66"/>
      <c r="JOH139" s="66"/>
      <c r="JOP139" s="66"/>
      <c r="JPB139" s="66"/>
      <c r="JPC139" s="66"/>
      <c r="JPD139" s="66"/>
      <c r="JPE139" s="66"/>
      <c r="JPF139" s="66"/>
      <c r="JPG139" s="66"/>
      <c r="JPH139" s="66"/>
      <c r="JPI139" s="66"/>
      <c r="JPJ139" s="66"/>
      <c r="JPK139" s="66"/>
      <c r="JPL139" s="66"/>
      <c r="JPM139" s="66"/>
      <c r="JPN139" s="66"/>
      <c r="JPO139" s="66"/>
      <c r="JPP139" s="66"/>
      <c r="JPQ139" s="66"/>
      <c r="JPR139" s="66"/>
      <c r="JPS139" s="66"/>
      <c r="JPT139" s="66"/>
      <c r="JPU139" s="66"/>
      <c r="JPV139" s="66"/>
      <c r="JPW139" s="66"/>
      <c r="JPX139" s="66"/>
      <c r="JPY139" s="66"/>
      <c r="JPZ139" s="66"/>
      <c r="JQA139" s="66"/>
      <c r="JQC139" s="66"/>
      <c r="JQD139" s="66"/>
      <c r="JQE139" s="66"/>
      <c r="JQF139" s="66"/>
      <c r="JQG139" s="66"/>
      <c r="JQH139" s="66"/>
      <c r="JQI139" s="66"/>
      <c r="JQJ139" s="66"/>
      <c r="JQK139" s="66"/>
      <c r="JQL139" s="66"/>
      <c r="JQM139" s="66"/>
      <c r="JQN139" s="66"/>
      <c r="JQO139" s="66"/>
      <c r="JQR139" s="66"/>
      <c r="JQU139" s="66"/>
      <c r="JQX139" s="66"/>
      <c r="JRA139" s="66"/>
      <c r="JRD139" s="66"/>
      <c r="JRG139" s="66"/>
      <c r="JRP139" s="66"/>
      <c r="JRS139" s="66"/>
      <c r="JRV139" s="66"/>
      <c r="JRY139" s="66"/>
      <c r="JSH139" s="66"/>
      <c r="JSN139" s="66"/>
      <c r="JSQ139" s="66"/>
      <c r="JST139" s="66"/>
      <c r="JSW139" s="66"/>
      <c r="JTC139" s="66"/>
      <c r="JTL139" s="66"/>
      <c r="JTN139" s="66"/>
      <c r="JTO139" s="66"/>
      <c r="JTQ139" s="66"/>
      <c r="JTT139" s="66"/>
      <c r="JTW139" s="66"/>
      <c r="JTZ139" s="66"/>
      <c r="JUC139" s="66"/>
      <c r="JUF139" s="66"/>
      <c r="JUH139" s="66"/>
      <c r="JUJ139" s="66"/>
      <c r="JUM139" s="66"/>
      <c r="JUP139" s="66"/>
      <c r="JUS139" s="66"/>
      <c r="JUV139" s="66"/>
      <c r="JUY139" s="66"/>
      <c r="JVB139" s="66"/>
      <c r="JVE139" s="66"/>
      <c r="JVG139" s="66"/>
      <c r="JVJ139" s="66"/>
      <c r="JVP139" s="66"/>
      <c r="JVV139" s="66"/>
      <c r="JVY139" s="66"/>
      <c r="JWA139" s="66"/>
      <c r="JWC139" s="66"/>
      <c r="JWD139" s="66"/>
      <c r="JWE139" s="66"/>
      <c r="JWF139" s="66"/>
      <c r="JWG139" s="66"/>
      <c r="JWH139" s="66"/>
      <c r="JWZ139" s="66"/>
      <c r="JXA139" s="66"/>
      <c r="JXD139" s="66"/>
      <c r="JXG139" s="66"/>
      <c r="JXI139" s="66"/>
      <c r="JXK139" s="66"/>
      <c r="JXN139" s="66"/>
      <c r="JXQ139" s="66"/>
      <c r="JXT139" s="66"/>
      <c r="JXX139" s="66"/>
      <c r="JYA139" s="66"/>
      <c r="JYD139" s="66"/>
      <c r="JYL139" s="66"/>
      <c r="JYX139" s="66"/>
      <c r="JYY139" s="66"/>
      <c r="JYZ139" s="66"/>
      <c r="JZA139" s="66"/>
      <c r="JZB139" s="66"/>
      <c r="JZC139" s="66"/>
      <c r="JZD139" s="66"/>
      <c r="JZE139" s="66"/>
      <c r="JZF139" s="66"/>
      <c r="JZG139" s="66"/>
      <c r="JZH139" s="66"/>
      <c r="JZI139" s="66"/>
      <c r="JZJ139" s="66"/>
      <c r="JZK139" s="66"/>
      <c r="JZL139" s="66"/>
      <c r="JZM139" s="66"/>
      <c r="JZN139" s="66"/>
      <c r="JZO139" s="66"/>
      <c r="JZP139" s="66"/>
      <c r="JZQ139" s="66"/>
      <c r="JZR139" s="66"/>
      <c r="JZS139" s="66"/>
      <c r="JZT139" s="66"/>
      <c r="JZU139" s="66"/>
      <c r="JZV139" s="66"/>
      <c r="JZW139" s="66"/>
      <c r="JZY139" s="66"/>
      <c r="JZZ139" s="66"/>
      <c r="KAA139" s="66"/>
      <c r="KAB139" s="66"/>
      <c r="KAC139" s="66"/>
      <c r="KAD139" s="66"/>
      <c r="KAE139" s="66"/>
      <c r="KAF139" s="66"/>
      <c r="KAG139" s="66"/>
      <c r="KAH139" s="66"/>
      <c r="KAI139" s="66"/>
      <c r="KAJ139" s="66"/>
      <c r="KAK139" s="66"/>
      <c r="KAN139" s="66"/>
      <c r="KAQ139" s="66"/>
      <c r="KAT139" s="66"/>
      <c r="KAW139" s="66"/>
      <c r="KAZ139" s="66"/>
      <c r="KBC139" s="66"/>
      <c r="KBL139" s="66"/>
      <c r="KBO139" s="66"/>
      <c r="KBR139" s="66"/>
      <c r="KBU139" s="66"/>
      <c r="KCD139" s="66"/>
      <c r="KCJ139" s="66"/>
      <c r="KCM139" s="66"/>
      <c r="KCP139" s="66"/>
      <c r="KCS139" s="66"/>
      <c r="KCY139" s="66"/>
      <c r="KDH139" s="66"/>
      <c r="KDJ139" s="66"/>
      <c r="KDK139" s="66"/>
      <c r="KDM139" s="66"/>
      <c r="KDP139" s="66"/>
      <c r="KDS139" s="66"/>
      <c r="KDV139" s="66"/>
      <c r="KDY139" s="66"/>
      <c r="KEB139" s="66"/>
      <c r="KED139" s="66"/>
      <c r="KEF139" s="66"/>
      <c r="KEI139" s="66"/>
      <c r="KEL139" s="66"/>
      <c r="KEO139" s="66"/>
      <c r="KER139" s="66"/>
      <c r="KEU139" s="66"/>
      <c r="KEX139" s="66"/>
      <c r="KFA139" s="66"/>
      <c r="KFC139" s="66"/>
      <c r="KFF139" s="66"/>
      <c r="KFL139" s="66"/>
      <c r="KFR139" s="66"/>
      <c r="KFU139" s="66"/>
      <c r="KFW139" s="66"/>
      <c r="KFY139" s="66"/>
      <c r="KFZ139" s="66"/>
      <c r="KGA139" s="66"/>
      <c r="KGB139" s="66"/>
      <c r="KGC139" s="66"/>
      <c r="KGD139" s="66"/>
      <c r="KGV139" s="66"/>
      <c r="KGW139" s="66"/>
      <c r="KGZ139" s="66"/>
      <c r="KHC139" s="66"/>
      <c r="KHE139" s="66"/>
      <c r="KHG139" s="66"/>
      <c r="KHJ139" s="66"/>
      <c r="KHM139" s="66"/>
      <c r="KHP139" s="66"/>
      <c r="KHT139" s="66"/>
      <c r="KHW139" s="66"/>
      <c r="KHZ139" s="66"/>
      <c r="KIH139" s="66"/>
      <c r="KIT139" s="66"/>
      <c r="KIU139" s="66"/>
      <c r="KIV139" s="66"/>
      <c r="KIW139" s="66"/>
      <c r="KIX139" s="66"/>
      <c r="KIY139" s="66"/>
      <c r="KIZ139" s="66"/>
      <c r="KJA139" s="66"/>
      <c r="KJB139" s="66"/>
      <c r="KJC139" s="66"/>
      <c r="KJD139" s="66"/>
      <c r="KJE139" s="66"/>
      <c r="KJF139" s="66"/>
      <c r="KJG139" s="66"/>
      <c r="KJH139" s="66"/>
      <c r="KJI139" s="66"/>
      <c r="KJJ139" s="66"/>
      <c r="KJK139" s="66"/>
      <c r="KJL139" s="66"/>
      <c r="KJM139" s="66"/>
      <c r="KJN139" s="66"/>
      <c r="KJO139" s="66"/>
      <c r="KJP139" s="66"/>
      <c r="KJQ139" s="66"/>
      <c r="KJR139" s="66"/>
      <c r="KJS139" s="66"/>
      <c r="KJU139" s="66"/>
      <c r="KJV139" s="66"/>
      <c r="KJW139" s="66"/>
      <c r="KJX139" s="66"/>
      <c r="KJY139" s="66"/>
      <c r="KJZ139" s="66"/>
      <c r="KKA139" s="66"/>
      <c r="KKB139" s="66"/>
      <c r="KKC139" s="66"/>
      <c r="KKD139" s="66"/>
      <c r="KKE139" s="66"/>
      <c r="KKF139" s="66"/>
      <c r="KKG139" s="66"/>
      <c r="KKJ139" s="66"/>
      <c r="KKM139" s="66"/>
      <c r="KKP139" s="66"/>
      <c r="KKS139" s="66"/>
      <c r="KKV139" s="66"/>
      <c r="KKY139" s="66"/>
      <c r="KLH139" s="66"/>
      <c r="KLK139" s="66"/>
      <c r="KLN139" s="66"/>
      <c r="KLQ139" s="66"/>
      <c r="KLZ139" s="66"/>
      <c r="KMF139" s="66"/>
      <c r="KMI139" s="66"/>
      <c r="KML139" s="66"/>
      <c r="KMO139" s="66"/>
      <c r="KMU139" s="66"/>
      <c r="KND139" s="66"/>
      <c r="KNF139" s="66"/>
      <c r="KNG139" s="66"/>
      <c r="KNI139" s="66"/>
      <c r="KNL139" s="66"/>
      <c r="KNO139" s="66"/>
      <c r="KNR139" s="66"/>
      <c r="KNU139" s="66"/>
      <c r="KNX139" s="66"/>
      <c r="KNZ139" s="66"/>
      <c r="KOB139" s="66"/>
      <c r="KOE139" s="66"/>
      <c r="KOH139" s="66"/>
      <c r="KOK139" s="66"/>
      <c r="KON139" s="66"/>
      <c r="KOQ139" s="66"/>
      <c r="KOT139" s="66"/>
      <c r="KOW139" s="66"/>
      <c r="KOY139" s="66"/>
      <c r="KPB139" s="66"/>
      <c r="KPH139" s="66"/>
      <c r="KPN139" s="66"/>
      <c r="KPQ139" s="66"/>
      <c r="KPS139" s="66"/>
      <c r="KPU139" s="66"/>
      <c r="KPV139" s="66"/>
      <c r="KPW139" s="66"/>
      <c r="KPX139" s="66"/>
      <c r="KPY139" s="66"/>
      <c r="KPZ139" s="66"/>
      <c r="KQR139" s="66"/>
      <c r="KQS139" s="66"/>
      <c r="KQV139" s="66"/>
      <c r="KQY139" s="66"/>
      <c r="KRA139" s="66"/>
      <c r="KRC139" s="66"/>
      <c r="KRF139" s="66"/>
      <c r="KRI139" s="66"/>
      <c r="KRL139" s="66"/>
      <c r="KRP139" s="66"/>
      <c r="KRS139" s="66"/>
      <c r="KRV139" s="66"/>
      <c r="KSD139" s="66"/>
      <c r="KSP139" s="66"/>
      <c r="KSQ139" s="66"/>
      <c r="KSR139" s="66"/>
      <c r="KSS139" s="66"/>
      <c r="KST139" s="66"/>
      <c r="KSU139" s="66"/>
      <c r="KSV139" s="66"/>
      <c r="KSW139" s="66"/>
      <c r="KSX139" s="66"/>
      <c r="KSY139" s="66"/>
      <c r="KSZ139" s="66"/>
      <c r="KTA139" s="66"/>
      <c r="KTB139" s="66"/>
      <c r="KTC139" s="66"/>
      <c r="KTD139" s="66"/>
      <c r="KTE139" s="66"/>
      <c r="KTF139" s="66"/>
      <c r="KTG139" s="66"/>
      <c r="KTH139" s="66"/>
      <c r="KTI139" s="66"/>
      <c r="KTJ139" s="66"/>
      <c r="KTK139" s="66"/>
      <c r="KTL139" s="66"/>
      <c r="KTM139" s="66"/>
      <c r="KTN139" s="66"/>
      <c r="KTO139" s="66"/>
      <c r="KTQ139" s="66"/>
      <c r="KTR139" s="66"/>
      <c r="KTS139" s="66"/>
      <c r="KTT139" s="66"/>
      <c r="KTU139" s="66"/>
      <c r="KTV139" s="66"/>
      <c r="KTW139" s="66"/>
      <c r="KTX139" s="66"/>
      <c r="KTY139" s="66"/>
      <c r="KTZ139" s="66"/>
      <c r="KUA139" s="66"/>
      <c r="KUB139" s="66"/>
      <c r="KUC139" s="66"/>
      <c r="KUF139" s="66"/>
      <c r="KUI139" s="66"/>
      <c r="KUL139" s="66"/>
      <c r="KUO139" s="66"/>
      <c r="KUR139" s="66"/>
      <c r="KUU139" s="66"/>
      <c r="KVD139" s="66"/>
      <c r="KVG139" s="66"/>
      <c r="KVJ139" s="66"/>
      <c r="KVM139" s="66"/>
      <c r="KVV139" s="66"/>
      <c r="KWB139" s="66"/>
      <c r="KWE139" s="66"/>
      <c r="KWH139" s="66"/>
      <c r="KWK139" s="66"/>
      <c r="KWQ139" s="66"/>
      <c r="KWZ139" s="66"/>
      <c r="KXB139" s="66"/>
      <c r="KXC139" s="66"/>
      <c r="KXE139" s="66"/>
      <c r="KXH139" s="66"/>
      <c r="KXK139" s="66"/>
      <c r="KXN139" s="66"/>
      <c r="KXQ139" s="66"/>
      <c r="KXT139" s="66"/>
      <c r="KXV139" s="66"/>
      <c r="KXX139" s="66"/>
      <c r="KYA139" s="66"/>
      <c r="KYD139" s="66"/>
      <c r="KYG139" s="66"/>
      <c r="KYJ139" s="66"/>
      <c r="KYM139" s="66"/>
      <c r="KYP139" s="66"/>
      <c r="KYS139" s="66"/>
      <c r="KYU139" s="66"/>
      <c r="KYX139" s="66"/>
      <c r="KZD139" s="66"/>
      <c r="KZJ139" s="66"/>
      <c r="KZM139" s="66"/>
      <c r="KZO139" s="66"/>
      <c r="KZQ139" s="66"/>
      <c r="KZR139" s="66"/>
      <c r="KZS139" s="66"/>
      <c r="KZT139" s="66"/>
      <c r="KZU139" s="66"/>
      <c r="KZV139" s="66"/>
      <c r="LAN139" s="66"/>
      <c r="LAO139" s="66"/>
      <c r="LAR139" s="66"/>
      <c r="LAU139" s="66"/>
      <c r="LAW139" s="66"/>
      <c r="LAY139" s="66"/>
      <c r="LBB139" s="66"/>
      <c r="LBE139" s="66"/>
      <c r="LBH139" s="66"/>
      <c r="LBL139" s="66"/>
      <c r="LBO139" s="66"/>
      <c r="LBR139" s="66"/>
      <c r="LBZ139" s="66"/>
      <c r="LCL139" s="66"/>
      <c r="LCM139" s="66"/>
      <c r="LCN139" s="66"/>
      <c r="LCO139" s="66"/>
      <c r="LCP139" s="66"/>
      <c r="LCQ139" s="66"/>
      <c r="LCR139" s="66"/>
      <c r="LCS139" s="66"/>
      <c r="LCT139" s="66"/>
      <c r="LCU139" s="66"/>
      <c r="LCV139" s="66"/>
      <c r="LCW139" s="66"/>
      <c r="LCX139" s="66"/>
      <c r="LCY139" s="66"/>
      <c r="LCZ139" s="66"/>
      <c r="LDA139" s="66"/>
      <c r="LDB139" s="66"/>
      <c r="LDC139" s="66"/>
      <c r="LDD139" s="66"/>
      <c r="LDE139" s="66"/>
      <c r="LDF139" s="66"/>
      <c r="LDG139" s="66"/>
      <c r="LDH139" s="66"/>
      <c r="LDI139" s="66"/>
      <c r="LDJ139" s="66"/>
      <c r="LDK139" s="66"/>
      <c r="LDM139" s="66"/>
      <c r="LDN139" s="66"/>
      <c r="LDO139" s="66"/>
      <c r="LDP139" s="66"/>
      <c r="LDQ139" s="66"/>
      <c r="LDR139" s="66"/>
      <c r="LDS139" s="66"/>
      <c r="LDT139" s="66"/>
      <c r="LDU139" s="66"/>
      <c r="LDV139" s="66"/>
      <c r="LDW139" s="66"/>
      <c r="LDX139" s="66"/>
      <c r="LDY139" s="66"/>
      <c r="LEB139" s="66"/>
      <c r="LEE139" s="66"/>
      <c r="LEH139" s="66"/>
      <c r="LEK139" s="66"/>
      <c r="LEN139" s="66"/>
      <c r="LEQ139" s="66"/>
      <c r="LEZ139" s="66"/>
      <c r="LFC139" s="66"/>
      <c r="LFF139" s="66"/>
      <c r="LFI139" s="66"/>
      <c r="LFR139" s="66"/>
      <c r="LFX139" s="66"/>
      <c r="LGA139" s="66"/>
      <c r="LGD139" s="66"/>
      <c r="LGG139" s="66"/>
      <c r="LGM139" s="66"/>
      <c r="LGV139" s="66"/>
      <c r="LGX139" s="66"/>
      <c r="LGY139" s="66"/>
      <c r="LHA139" s="66"/>
      <c r="LHD139" s="66"/>
      <c r="LHG139" s="66"/>
      <c r="LHJ139" s="66"/>
      <c r="LHM139" s="66"/>
      <c r="LHP139" s="66"/>
      <c r="LHR139" s="66"/>
      <c r="LHT139" s="66"/>
      <c r="LHW139" s="66"/>
      <c r="LHZ139" s="66"/>
      <c r="LIC139" s="66"/>
      <c r="LIF139" s="66"/>
      <c r="LII139" s="66"/>
      <c r="LIL139" s="66"/>
      <c r="LIO139" s="66"/>
      <c r="LIQ139" s="66"/>
      <c r="LIT139" s="66"/>
      <c r="LIZ139" s="66"/>
      <c r="LJF139" s="66"/>
      <c r="LJI139" s="66"/>
      <c r="LJK139" s="66"/>
      <c r="LJM139" s="66"/>
      <c r="LJN139" s="66"/>
      <c r="LJO139" s="66"/>
      <c r="LJP139" s="66"/>
      <c r="LJQ139" s="66"/>
      <c r="LJR139" s="66"/>
      <c r="LKJ139" s="66"/>
      <c r="LKK139" s="66"/>
      <c r="LKN139" s="66"/>
      <c r="LKQ139" s="66"/>
      <c r="LKS139" s="66"/>
      <c r="LKU139" s="66"/>
      <c r="LKX139" s="66"/>
      <c r="LLA139" s="66"/>
      <c r="LLD139" s="66"/>
      <c r="LLH139" s="66"/>
      <c r="LLK139" s="66"/>
      <c r="LLN139" s="66"/>
      <c r="LLV139" s="66"/>
      <c r="LMH139" s="66"/>
      <c r="LMI139" s="66"/>
      <c r="LMJ139" s="66"/>
      <c r="LMK139" s="66"/>
      <c r="LML139" s="66"/>
      <c r="LMM139" s="66"/>
      <c r="LMN139" s="66"/>
      <c r="LMO139" s="66"/>
      <c r="LMP139" s="66"/>
      <c r="LMQ139" s="66"/>
      <c r="LMR139" s="66"/>
      <c r="LMS139" s="66"/>
      <c r="LMT139" s="66"/>
      <c r="LMU139" s="66"/>
      <c r="LMV139" s="66"/>
      <c r="LMW139" s="66"/>
      <c r="LMX139" s="66"/>
      <c r="LMY139" s="66"/>
      <c r="LMZ139" s="66"/>
      <c r="LNA139" s="66"/>
      <c r="LNB139" s="66"/>
      <c r="LNC139" s="66"/>
      <c r="LND139" s="66"/>
      <c r="LNE139" s="66"/>
      <c r="LNF139" s="66"/>
      <c r="LNG139" s="66"/>
      <c r="LNI139" s="66"/>
      <c r="LNJ139" s="66"/>
      <c r="LNK139" s="66"/>
      <c r="LNL139" s="66"/>
      <c r="LNM139" s="66"/>
      <c r="LNN139" s="66"/>
      <c r="LNO139" s="66"/>
      <c r="LNP139" s="66"/>
      <c r="LNQ139" s="66"/>
      <c r="LNR139" s="66"/>
      <c r="LNS139" s="66"/>
      <c r="LNT139" s="66"/>
      <c r="LNU139" s="66"/>
      <c r="LNX139" s="66"/>
      <c r="LOA139" s="66"/>
      <c r="LOD139" s="66"/>
      <c r="LOG139" s="66"/>
      <c r="LOJ139" s="66"/>
      <c r="LOM139" s="66"/>
      <c r="LOV139" s="66"/>
      <c r="LOY139" s="66"/>
      <c r="LPB139" s="66"/>
      <c r="LPE139" s="66"/>
      <c r="LPN139" s="66"/>
      <c r="LPT139" s="66"/>
      <c r="LPW139" s="66"/>
      <c r="LPZ139" s="66"/>
      <c r="LQC139" s="66"/>
      <c r="LQI139" s="66"/>
      <c r="LQR139" s="66"/>
      <c r="LQT139" s="66"/>
      <c r="LQU139" s="66"/>
      <c r="LQW139" s="66"/>
      <c r="LQZ139" s="66"/>
      <c r="LRC139" s="66"/>
      <c r="LRF139" s="66"/>
      <c r="LRI139" s="66"/>
      <c r="LRL139" s="66"/>
      <c r="LRN139" s="66"/>
      <c r="LRP139" s="66"/>
      <c r="LRS139" s="66"/>
      <c r="LRV139" s="66"/>
      <c r="LRY139" s="66"/>
      <c r="LSB139" s="66"/>
      <c r="LSE139" s="66"/>
      <c r="LSH139" s="66"/>
      <c r="LSK139" s="66"/>
      <c r="LSM139" s="66"/>
      <c r="LSP139" s="66"/>
      <c r="LSV139" s="66"/>
      <c r="LTB139" s="66"/>
      <c r="LTE139" s="66"/>
      <c r="LTG139" s="66"/>
      <c r="LTI139" s="66"/>
      <c r="LTJ139" s="66"/>
      <c r="LTK139" s="66"/>
      <c r="LTL139" s="66"/>
      <c r="LTM139" s="66"/>
      <c r="LTN139" s="66"/>
      <c r="LUF139" s="66"/>
      <c r="LUG139" s="66"/>
      <c r="LUJ139" s="66"/>
      <c r="LUM139" s="66"/>
      <c r="LUO139" s="66"/>
      <c r="LUQ139" s="66"/>
      <c r="LUT139" s="66"/>
      <c r="LUW139" s="66"/>
      <c r="LUZ139" s="66"/>
      <c r="LVD139" s="66"/>
      <c r="LVG139" s="66"/>
      <c r="LVJ139" s="66"/>
      <c r="LVR139" s="66"/>
      <c r="LWD139" s="66"/>
      <c r="LWE139" s="66"/>
      <c r="LWF139" s="66"/>
      <c r="LWG139" s="66"/>
      <c r="LWH139" s="66"/>
      <c r="LWI139" s="66"/>
      <c r="LWJ139" s="66"/>
      <c r="LWK139" s="66"/>
      <c r="LWL139" s="66"/>
      <c r="LWM139" s="66"/>
      <c r="LWN139" s="66"/>
      <c r="LWO139" s="66"/>
      <c r="LWP139" s="66"/>
      <c r="LWQ139" s="66"/>
      <c r="LWR139" s="66"/>
      <c r="LWS139" s="66"/>
      <c r="LWT139" s="66"/>
      <c r="LWU139" s="66"/>
      <c r="LWV139" s="66"/>
      <c r="LWW139" s="66"/>
      <c r="LWX139" s="66"/>
      <c r="LWY139" s="66"/>
      <c r="LWZ139" s="66"/>
      <c r="LXA139" s="66"/>
      <c r="LXB139" s="66"/>
      <c r="LXC139" s="66"/>
      <c r="LXE139" s="66"/>
      <c r="LXF139" s="66"/>
      <c r="LXG139" s="66"/>
      <c r="LXH139" s="66"/>
      <c r="LXI139" s="66"/>
      <c r="LXJ139" s="66"/>
      <c r="LXK139" s="66"/>
      <c r="LXL139" s="66"/>
      <c r="LXM139" s="66"/>
      <c r="LXN139" s="66"/>
      <c r="LXO139" s="66"/>
      <c r="LXP139" s="66"/>
      <c r="LXQ139" s="66"/>
      <c r="LXT139" s="66"/>
      <c r="LXW139" s="66"/>
      <c r="LXZ139" s="66"/>
      <c r="LYC139" s="66"/>
      <c r="LYF139" s="66"/>
      <c r="LYI139" s="66"/>
      <c r="LYR139" s="66"/>
      <c r="LYU139" s="66"/>
      <c r="LYX139" s="66"/>
      <c r="LZA139" s="66"/>
      <c r="LZJ139" s="66"/>
      <c r="LZP139" s="66"/>
      <c r="LZS139" s="66"/>
      <c r="LZV139" s="66"/>
      <c r="LZY139" s="66"/>
      <c r="MAE139" s="66"/>
      <c r="MAN139" s="66"/>
      <c r="MAP139" s="66"/>
      <c r="MAQ139" s="66"/>
      <c r="MAS139" s="66"/>
      <c r="MAV139" s="66"/>
      <c r="MAY139" s="66"/>
      <c r="MBB139" s="66"/>
      <c r="MBE139" s="66"/>
      <c r="MBH139" s="66"/>
      <c r="MBJ139" s="66"/>
      <c r="MBL139" s="66"/>
      <c r="MBO139" s="66"/>
      <c r="MBR139" s="66"/>
      <c r="MBU139" s="66"/>
      <c r="MBX139" s="66"/>
      <c r="MCA139" s="66"/>
      <c r="MCD139" s="66"/>
      <c r="MCG139" s="66"/>
      <c r="MCI139" s="66"/>
      <c r="MCL139" s="66"/>
      <c r="MCR139" s="66"/>
      <c r="MCX139" s="66"/>
      <c r="MDA139" s="66"/>
      <c r="MDC139" s="66"/>
      <c r="MDE139" s="66"/>
      <c r="MDF139" s="66"/>
      <c r="MDG139" s="66"/>
      <c r="MDH139" s="66"/>
      <c r="MDI139" s="66"/>
      <c r="MDJ139" s="66"/>
      <c r="MEB139" s="66"/>
      <c r="MEC139" s="66"/>
      <c r="MEF139" s="66"/>
      <c r="MEI139" s="66"/>
      <c r="MEK139" s="66"/>
      <c r="MEM139" s="66"/>
      <c r="MEP139" s="66"/>
      <c r="MES139" s="66"/>
      <c r="MEV139" s="66"/>
      <c r="MEZ139" s="66"/>
      <c r="MFC139" s="66"/>
      <c r="MFF139" s="66"/>
      <c r="MFN139" s="66"/>
      <c r="MFZ139" s="66"/>
      <c r="MGA139" s="66"/>
      <c r="MGB139" s="66"/>
      <c r="MGC139" s="66"/>
      <c r="MGD139" s="66"/>
      <c r="MGE139" s="66"/>
      <c r="MGF139" s="66"/>
      <c r="MGG139" s="66"/>
      <c r="MGH139" s="66"/>
      <c r="MGI139" s="66"/>
      <c r="MGJ139" s="66"/>
      <c r="MGK139" s="66"/>
      <c r="MGL139" s="66"/>
      <c r="MGM139" s="66"/>
      <c r="MGN139" s="66"/>
      <c r="MGO139" s="66"/>
      <c r="MGP139" s="66"/>
      <c r="MGQ139" s="66"/>
      <c r="MGR139" s="66"/>
      <c r="MGS139" s="66"/>
      <c r="MGT139" s="66"/>
      <c r="MGU139" s="66"/>
      <c r="MGV139" s="66"/>
      <c r="MGW139" s="66"/>
      <c r="MGX139" s="66"/>
      <c r="MGY139" s="66"/>
      <c r="MHA139" s="66"/>
      <c r="MHB139" s="66"/>
      <c r="MHC139" s="66"/>
      <c r="MHD139" s="66"/>
      <c r="MHE139" s="66"/>
      <c r="MHF139" s="66"/>
      <c r="MHG139" s="66"/>
      <c r="MHH139" s="66"/>
      <c r="MHI139" s="66"/>
      <c r="MHJ139" s="66"/>
      <c r="MHK139" s="66"/>
      <c r="MHL139" s="66"/>
      <c r="MHM139" s="66"/>
      <c r="MHP139" s="66"/>
      <c r="MHS139" s="66"/>
      <c r="MHV139" s="66"/>
      <c r="MHY139" s="66"/>
      <c r="MIB139" s="66"/>
      <c r="MIE139" s="66"/>
      <c r="MIN139" s="66"/>
      <c r="MIQ139" s="66"/>
      <c r="MIT139" s="66"/>
      <c r="MIW139" s="66"/>
      <c r="MJF139" s="66"/>
      <c r="MJL139" s="66"/>
      <c r="MJO139" s="66"/>
      <c r="MJR139" s="66"/>
      <c r="MJU139" s="66"/>
      <c r="MKA139" s="66"/>
      <c r="MKJ139" s="66"/>
      <c r="MKL139" s="66"/>
      <c r="MKM139" s="66"/>
      <c r="MKO139" s="66"/>
      <c r="MKR139" s="66"/>
      <c r="MKU139" s="66"/>
      <c r="MKX139" s="66"/>
      <c r="MLA139" s="66"/>
      <c r="MLD139" s="66"/>
      <c r="MLF139" s="66"/>
      <c r="MLH139" s="66"/>
      <c r="MLK139" s="66"/>
      <c r="MLN139" s="66"/>
      <c r="MLQ139" s="66"/>
      <c r="MLT139" s="66"/>
      <c r="MLW139" s="66"/>
      <c r="MLZ139" s="66"/>
      <c r="MMC139" s="66"/>
      <c r="MME139" s="66"/>
      <c r="MMH139" s="66"/>
      <c r="MMN139" s="66"/>
      <c r="MMT139" s="66"/>
      <c r="MMW139" s="66"/>
      <c r="MMY139" s="66"/>
      <c r="MNA139" s="66"/>
      <c r="MNB139" s="66"/>
      <c r="MNC139" s="66"/>
      <c r="MND139" s="66"/>
      <c r="MNE139" s="66"/>
      <c r="MNF139" s="66"/>
      <c r="MNX139" s="66"/>
      <c r="MNY139" s="66"/>
      <c r="MOB139" s="66"/>
      <c r="MOE139" s="66"/>
      <c r="MOG139" s="66"/>
      <c r="MOI139" s="66"/>
      <c r="MOL139" s="66"/>
      <c r="MOO139" s="66"/>
      <c r="MOR139" s="66"/>
      <c r="MOV139" s="66"/>
      <c r="MOY139" s="66"/>
      <c r="MPB139" s="66"/>
      <c r="MPJ139" s="66"/>
      <c r="MPV139" s="66"/>
      <c r="MPW139" s="66"/>
      <c r="MPX139" s="66"/>
      <c r="MPY139" s="66"/>
      <c r="MPZ139" s="66"/>
      <c r="MQA139" s="66"/>
      <c r="MQB139" s="66"/>
      <c r="MQC139" s="66"/>
      <c r="MQD139" s="66"/>
      <c r="MQE139" s="66"/>
      <c r="MQF139" s="66"/>
      <c r="MQG139" s="66"/>
      <c r="MQH139" s="66"/>
      <c r="MQI139" s="66"/>
      <c r="MQJ139" s="66"/>
      <c r="MQK139" s="66"/>
      <c r="MQL139" s="66"/>
      <c r="MQM139" s="66"/>
      <c r="MQN139" s="66"/>
      <c r="MQO139" s="66"/>
      <c r="MQP139" s="66"/>
      <c r="MQQ139" s="66"/>
      <c r="MQR139" s="66"/>
      <c r="MQS139" s="66"/>
      <c r="MQT139" s="66"/>
      <c r="MQU139" s="66"/>
      <c r="MQW139" s="66"/>
      <c r="MQX139" s="66"/>
      <c r="MQY139" s="66"/>
      <c r="MQZ139" s="66"/>
      <c r="MRA139" s="66"/>
      <c r="MRB139" s="66"/>
      <c r="MRC139" s="66"/>
      <c r="MRD139" s="66"/>
      <c r="MRE139" s="66"/>
      <c r="MRF139" s="66"/>
      <c r="MRG139" s="66"/>
      <c r="MRH139" s="66"/>
      <c r="MRI139" s="66"/>
      <c r="MRL139" s="66"/>
      <c r="MRO139" s="66"/>
      <c r="MRR139" s="66"/>
      <c r="MRU139" s="66"/>
      <c r="MRX139" s="66"/>
      <c r="MSA139" s="66"/>
      <c r="MSJ139" s="66"/>
      <c r="MSM139" s="66"/>
      <c r="MSP139" s="66"/>
      <c r="MSS139" s="66"/>
      <c r="MTB139" s="66"/>
      <c r="MTH139" s="66"/>
      <c r="MTK139" s="66"/>
      <c r="MTN139" s="66"/>
      <c r="MTQ139" s="66"/>
      <c r="MTW139" s="66"/>
      <c r="MUF139" s="66"/>
      <c r="MUH139" s="66"/>
      <c r="MUI139" s="66"/>
      <c r="MUK139" s="66"/>
      <c r="MUN139" s="66"/>
      <c r="MUQ139" s="66"/>
      <c r="MUT139" s="66"/>
      <c r="MUW139" s="66"/>
      <c r="MUZ139" s="66"/>
      <c r="MVB139" s="66"/>
      <c r="MVD139" s="66"/>
      <c r="MVG139" s="66"/>
      <c r="MVJ139" s="66"/>
      <c r="MVM139" s="66"/>
      <c r="MVP139" s="66"/>
      <c r="MVS139" s="66"/>
      <c r="MVV139" s="66"/>
      <c r="MVY139" s="66"/>
      <c r="MWA139" s="66"/>
      <c r="MWD139" s="66"/>
      <c r="MWJ139" s="66"/>
      <c r="MWP139" s="66"/>
      <c r="MWS139" s="66"/>
      <c r="MWU139" s="66"/>
      <c r="MWW139" s="66"/>
      <c r="MWX139" s="66"/>
      <c r="MWY139" s="66"/>
      <c r="MWZ139" s="66"/>
      <c r="MXA139" s="66"/>
      <c r="MXB139" s="66"/>
      <c r="MXT139" s="66"/>
      <c r="MXU139" s="66"/>
      <c r="MXX139" s="66"/>
      <c r="MYA139" s="66"/>
      <c r="MYC139" s="66"/>
      <c r="MYE139" s="66"/>
      <c r="MYH139" s="66"/>
      <c r="MYK139" s="66"/>
      <c r="MYN139" s="66"/>
      <c r="MYR139" s="66"/>
      <c r="MYU139" s="66"/>
      <c r="MYX139" s="66"/>
      <c r="MZF139" s="66"/>
      <c r="MZR139" s="66"/>
      <c r="MZS139" s="66"/>
      <c r="MZT139" s="66"/>
      <c r="MZU139" s="66"/>
      <c r="MZV139" s="66"/>
      <c r="MZW139" s="66"/>
      <c r="MZX139" s="66"/>
      <c r="MZY139" s="66"/>
      <c r="MZZ139" s="66"/>
      <c r="NAA139" s="66"/>
      <c r="NAB139" s="66"/>
      <c r="NAC139" s="66"/>
      <c r="NAD139" s="66"/>
      <c r="NAE139" s="66"/>
      <c r="NAF139" s="66"/>
      <c r="NAG139" s="66"/>
      <c r="NAH139" s="66"/>
      <c r="NAI139" s="66"/>
      <c r="NAJ139" s="66"/>
      <c r="NAK139" s="66"/>
      <c r="NAL139" s="66"/>
      <c r="NAM139" s="66"/>
      <c r="NAN139" s="66"/>
      <c r="NAO139" s="66"/>
      <c r="NAP139" s="66"/>
      <c r="NAQ139" s="66"/>
      <c r="NAS139" s="66"/>
      <c r="NAT139" s="66"/>
      <c r="NAU139" s="66"/>
      <c r="NAV139" s="66"/>
      <c r="NAW139" s="66"/>
      <c r="NAX139" s="66"/>
      <c r="NAY139" s="66"/>
      <c r="NAZ139" s="66"/>
      <c r="NBA139" s="66"/>
      <c r="NBB139" s="66"/>
      <c r="NBC139" s="66"/>
      <c r="NBD139" s="66"/>
      <c r="NBE139" s="66"/>
      <c r="NBH139" s="66"/>
      <c r="NBK139" s="66"/>
      <c r="NBN139" s="66"/>
      <c r="NBQ139" s="66"/>
      <c r="NBT139" s="66"/>
      <c r="NBW139" s="66"/>
      <c r="NCF139" s="66"/>
      <c r="NCI139" s="66"/>
      <c r="NCL139" s="66"/>
      <c r="NCO139" s="66"/>
      <c r="NCX139" s="66"/>
      <c r="NDD139" s="66"/>
      <c r="NDG139" s="66"/>
      <c r="NDJ139" s="66"/>
      <c r="NDM139" s="66"/>
      <c r="NDS139" s="66"/>
      <c r="NEB139" s="66"/>
      <c r="NED139" s="66"/>
      <c r="NEE139" s="66"/>
      <c r="NEG139" s="66"/>
      <c r="NEJ139" s="66"/>
      <c r="NEM139" s="66"/>
      <c r="NEP139" s="66"/>
      <c r="NES139" s="66"/>
      <c r="NEV139" s="66"/>
      <c r="NEX139" s="66"/>
      <c r="NEZ139" s="66"/>
      <c r="NFC139" s="66"/>
      <c r="NFF139" s="66"/>
      <c r="NFI139" s="66"/>
      <c r="NFL139" s="66"/>
      <c r="NFO139" s="66"/>
      <c r="NFR139" s="66"/>
      <c r="NFU139" s="66"/>
      <c r="NFW139" s="66"/>
      <c r="NFZ139" s="66"/>
      <c r="NGF139" s="66"/>
      <c r="NGL139" s="66"/>
      <c r="NGO139" s="66"/>
      <c r="NGQ139" s="66"/>
      <c r="NGS139" s="66"/>
      <c r="NGT139" s="66"/>
      <c r="NGU139" s="66"/>
      <c r="NGV139" s="66"/>
      <c r="NGW139" s="66"/>
      <c r="NGX139" s="66"/>
      <c r="NHP139" s="66"/>
      <c r="NHQ139" s="66"/>
      <c r="NHT139" s="66"/>
      <c r="NHW139" s="66"/>
      <c r="NHY139" s="66"/>
      <c r="NIA139" s="66"/>
      <c r="NID139" s="66"/>
      <c r="NIG139" s="66"/>
      <c r="NIJ139" s="66"/>
      <c r="NIN139" s="66"/>
      <c r="NIQ139" s="66"/>
      <c r="NIT139" s="66"/>
      <c r="NJB139" s="66"/>
      <c r="NJN139" s="66"/>
      <c r="NJO139" s="66"/>
      <c r="NJP139" s="66"/>
      <c r="NJQ139" s="66"/>
      <c r="NJR139" s="66"/>
      <c r="NJS139" s="66"/>
      <c r="NJT139" s="66"/>
      <c r="NJU139" s="66"/>
      <c r="NJV139" s="66"/>
      <c r="NJW139" s="66"/>
      <c r="NJX139" s="66"/>
      <c r="NJY139" s="66"/>
      <c r="NJZ139" s="66"/>
      <c r="NKA139" s="66"/>
      <c r="NKB139" s="66"/>
      <c r="NKC139" s="66"/>
      <c r="NKD139" s="66"/>
      <c r="NKE139" s="66"/>
      <c r="NKF139" s="66"/>
      <c r="NKG139" s="66"/>
      <c r="NKH139" s="66"/>
      <c r="NKI139" s="66"/>
      <c r="NKJ139" s="66"/>
      <c r="NKK139" s="66"/>
      <c r="NKL139" s="66"/>
      <c r="NKM139" s="66"/>
      <c r="NKO139" s="66"/>
      <c r="NKP139" s="66"/>
      <c r="NKQ139" s="66"/>
      <c r="NKR139" s="66"/>
      <c r="NKS139" s="66"/>
      <c r="NKT139" s="66"/>
      <c r="NKU139" s="66"/>
      <c r="NKV139" s="66"/>
      <c r="NKW139" s="66"/>
      <c r="NKX139" s="66"/>
      <c r="NKY139" s="66"/>
      <c r="NKZ139" s="66"/>
      <c r="NLA139" s="66"/>
      <c r="NLD139" s="66"/>
      <c r="NLG139" s="66"/>
      <c r="NLJ139" s="66"/>
      <c r="NLM139" s="66"/>
      <c r="NLP139" s="66"/>
      <c r="NLS139" s="66"/>
      <c r="NMB139" s="66"/>
      <c r="NME139" s="66"/>
      <c r="NMH139" s="66"/>
      <c r="NMK139" s="66"/>
      <c r="NMT139" s="66"/>
      <c r="NMZ139" s="66"/>
      <c r="NNC139" s="66"/>
      <c r="NNF139" s="66"/>
      <c r="NNI139" s="66"/>
      <c r="NNO139" s="66"/>
      <c r="NNX139" s="66"/>
      <c r="NNZ139" s="66"/>
      <c r="NOA139" s="66"/>
      <c r="NOC139" s="66"/>
      <c r="NOF139" s="66"/>
      <c r="NOI139" s="66"/>
      <c r="NOL139" s="66"/>
      <c r="NOO139" s="66"/>
      <c r="NOR139" s="66"/>
      <c r="NOT139" s="66"/>
      <c r="NOV139" s="66"/>
      <c r="NOY139" s="66"/>
      <c r="NPB139" s="66"/>
      <c r="NPE139" s="66"/>
      <c r="NPH139" s="66"/>
      <c r="NPK139" s="66"/>
      <c r="NPN139" s="66"/>
      <c r="NPQ139" s="66"/>
      <c r="NPS139" s="66"/>
      <c r="NPV139" s="66"/>
      <c r="NQB139" s="66"/>
      <c r="NQH139" s="66"/>
      <c r="NQK139" s="66"/>
      <c r="NQM139" s="66"/>
      <c r="NQO139" s="66"/>
      <c r="NQP139" s="66"/>
      <c r="NQQ139" s="66"/>
      <c r="NQR139" s="66"/>
      <c r="NQS139" s="66"/>
      <c r="NQT139" s="66"/>
      <c r="NRL139" s="66"/>
      <c r="NRM139" s="66"/>
      <c r="NRP139" s="66"/>
      <c r="NRS139" s="66"/>
      <c r="NRU139" s="66"/>
      <c r="NRW139" s="66"/>
      <c r="NRZ139" s="66"/>
      <c r="NSC139" s="66"/>
      <c r="NSF139" s="66"/>
      <c r="NSJ139" s="66"/>
      <c r="NSM139" s="66"/>
      <c r="NSP139" s="66"/>
      <c r="NSX139" s="66"/>
      <c r="NTJ139" s="66"/>
      <c r="NTK139" s="66"/>
      <c r="NTL139" s="66"/>
      <c r="NTM139" s="66"/>
      <c r="NTN139" s="66"/>
      <c r="NTO139" s="66"/>
      <c r="NTP139" s="66"/>
      <c r="NTQ139" s="66"/>
      <c r="NTR139" s="66"/>
      <c r="NTS139" s="66"/>
      <c r="NTT139" s="66"/>
      <c r="NTU139" s="66"/>
      <c r="NTV139" s="66"/>
      <c r="NTW139" s="66"/>
      <c r="NTX139" s="66"/>
      <c r="NTY139" s="66"/>
      <c r="NTZ139" s="66"/>
      <c r="NUA139" s="66"/>
      <c r="NUB139" s="66"/>
      <c r="NUC139" s="66"/>
      <c r="NUD139" s="66"/>
      <c r="NUE139" s="66"/>
      <c r="NUF139" s="66"/>
      <c r="NUG139" s="66"/>
      <c r="NUH139" s="66"/>
      <c r="NUI139" s="66"/>
      <c r="NUK139" s="66"/>
      <c r="NUL139" s="66"/>
      <c r="NUM139" s="66"/>
      <c r="NUN139" s="66"/>
      <c r="NUO139" s="66"/>
      <c r="NUP139" s="66"/>
      <c r="NUQ139" s="66"/>
      <c r="NUR139" s="66"/>
      <c r="NUS139" s="66"/>
      <c r="NUT139" s="66"/>
      <c r="NUU139" s="66"/>
      <c r="NUV139" s="66"/>
      <c r="NUW139" s="66"/>
      <c r="NUZ139" s="66"/>
      <c r="NVC139" s="66"/>
      <c r="NVF139" s="66"/>
      <c r="NVI139" s="66"/>
      <c r="NVL139" s="66"/>
      <c r="NVO139" s="66"/>
      <c r="NVX139" s="66"/>
      <c r="NWA139" s="66"/>
      <c r="NWD139" s="66"/>
      <c r="NWG139" s="66"/>
      <c r="NWP139" s="66"/>
      <c r="NWV139" s="66"/>
      <c r="NWY139" s="66"/>
      <c r="NXB139" s="66"/>
      <c r="NXE139" s="66"/>
      <c r="NXK139" s="66"/>
      <c r="NXT139" s="66"/>
      <c r="NXV139" s="66"/>
      <c r="NXW139" s="66"/>
      <c r="NXY139" s="66"/>
      <c r="NYB139" s="66"/>
      <c r="NYE139" s="66"/>
      <c r="NYH139" s="66"/>
      <c r="NYK139" s="66"/>
      <c r="NYN139" s="66"/>
      <c r="NYP139" s="66"/>
      <c r="NYR139" s="66"/>
      <c r="NYU139" s="66"/>
      <c r="NYX139" s="66"/>
      <c r="NZA139" s="66"/>
      <c r="NZD139" s="66"/>
      <c r="NZG139" s="66"/>
      <c r="NZJ139" s="66"/>
      <c r="NZM139" s="66"/>
      <c r="NZO139" s="66"/>
      <c r="NZR139" s="66"/>
      <c r="NZX139" s="66"/>
      <c r="OAD139" s="66"/>
      <c r="OAG139" s="66"/>
      <c r="OAI139" s="66"/>
      <c r="OAK139" s="66"/>
      <c r="OAL139" s="66"/>
      <c r="OAM139" s="66"/>
      <c r="OAN139" s="66"/>
      <c r="OAO139" s="66"/>
      <c r="OAP139" s="66"/>
      <c r="OBH139" s="66"/>
      <c r="OBI139" s="66"/>
      <c r="OBL139" s="66"/>
      <c r="OBO139" s="66"/>
      <c r="OBQ139" s="66"/>
      <c r="OBS139" s="66"/>
      <c r="OBV139" s="66"/>
      <c r="OBY139" s="66"/>
      <c r="OCB139" s="66"/>
      <c r="OCF139" s="66"/>
      <c r="OCI139" s="66"/>
      <c r="OCL139" s="66"/>
      <c r="OCT139" s="66"/>
      <c r="ODF139" s="66"/>
      <c r="ODG139" s="66"/>
      <c r="ODH139" s="66"/>
      <c r="ODI139" s="66"/>
      <c r="ODJ139" s="66"/>
      <c r="ODK139" s="66"/>
      <c r="ODL139" s="66"/>
      <c r="ODM139" s="66"/>
      <c r="ODN139" s="66"/>
      <c r="ODO139" s="66"/>
      <c r="ODP139" s="66"/>
      <c r="ODQ139" s="66"/>
      <c r="ODR139" s="66"/>
      <c r="ODS139" s="66"/>
      <c r="ODT139" s="66"/>
      <c r="ODU139" s="66"/>
      <c r="ODV139" s="66"/>
      <c r="ODW139" s="66"/>
      <c r="ODX139" s="66"/>
      <c r="ODY139" s="66"/>
      <c r="ODZ139" s="66"/>
      <c r="OEA139" s="66"/>
      <c r="OEB139" s="66"/>
      <c r="OEC139" s="66"/>
      <c r="OED139" s="66"/>
      <c r="OEE139" s="66"/>
      <c r="OEG139" s="66"/>
      <c r="OEH139" s="66"/>
      <c r="OEI139" s="66"/>
      <c r="OEJ139" s="66"/>
      <c r="OEK139" s="66"/>
      <c r="OEL139" s="66"/>
      <c r="OEM139" s="66"/>
      <c r="OEN139" s="66"/>
      <c r="OEO139" s="66"/>
      <c r="OEP139" s="66"/>
      <c r="OEQ139" s="66"/>
      <c r="OER139" s="66"/>
      <c r="OES139" s="66"/>
      <c r="OEV139" s="66"/>
      <c r="OEY139" s="66"/>
      <c r="OFB139" s="66"/>
      <c r="OFE139" s="66"/>
      <c r="OFH139" s="66"/>
      <c r="OFK139" s="66"/>
      <c r="OFT139" s="66"/>
      <c r="OFW139" s="66"/>
      <c r="OFZ139" s="66"/>
      <c r="OGC139" s="66"/>
      <c r="OGL139" s="66"/>
      <c r="OGR139" s="66"/>
      <c r="OGU139" s="66"/>
      <c r="OGX139" s="66"/>
      <c r="OHA139" s="66"/>
      <c r="OHG139" s="66"/>
      <c r="OHP139" s="66"/>
      <c r="OHR139" s="66"/>
      <c r="OHS139" s="66"/>
      <c r="OHU139" s="66"/>
      <c r="OHX139" s="66"/>
      <c r="OIA139" s="66"/>
      <c r="OID139" s="66"/>
      <c r="OIG139" s="66"/>
      <c r="OIJ139" s="66"/>
      <c r="OIL139" s="66"/>
      <c r="OIN139" s="66"/>
      <c r="OIQ139" s="66"/>
      <c r="OIT139" s="66"/>
      <c r="OIW139" s="66"/>
      <c r="OIZ139" s="66"/>
      <c r="OJC139" s="66"/>
      <c r="OJF139" s="66"/>
      <c r="OJI139" s="66"/>
      <c r="OJK139" s="66"/>
      <c r="OJN139" s="66"/>
      <c r="OJT139" s="66"/>
      <c r="OJZ139" s="66"/>
      <c r="OKC139" s="66"/>
      <c r="OKE139" s="66"/>
      <c r="OKG139" s="66"/>
      <c r="OKH139" s="66"/>
      <c r="OKI139" s="66"/>
      <c r="OKJ139" s="66"/>
      <c r="OKK139" s="66"/>
      <c r="OKL139" s="66"/>
      <c r="OLD139" s="66"/>
      <c r="OLE139" s="66"/>
      <c r="OLH139" s="66"/>
      <c r="OLK139" s="66"/>
      <c r="OLM139" s="66"/>
      <c r="OLO139" s="66"/>
      <c r="OLR139" s="66"/>
      <c r="OLU139" s="66"/>
      <c r="OLX139" s="66"/>
      <c r="OMB139" s="66"/>
      <c r="OME139" s="66"/>
      <c r="OMH139" s="66"/>
      <c r="OMP139" s="66"/>
      <c r="ONB139" s="66"/>
      <c r="ONC139" s="66"/>
      <c r="OND139" s="66"/>
      <c r="ONE139" s="66"/>
      <c r="ONF139" s="66"/>
      <c r="ONG139" s="66"/>
      <c r="ONH139" s="66"/>
      <c r="ONI139" s="66"/>
      <c r="ONJ139" s="66"/>
      <c r="ONK139" s="66"/>
      <c r="ONL139" s="66"/>
      <c r="ONM139" s="66"/>
      <c r="ONN139" s="66"/>
      <c r="ONO139" s="66"/>
      <c r="ONP139" s="66"/>
      <c r="ONQ139" s="66"/>
      <c r="ONR139" s="66"/>
      <c r="ONS139" s="66"/>
      <c r="ONT139" s="66"/>
      <c r="ONU139" s="66"/>
      <c r="ONV139" s="66"/>
      <c r="ONW139" s="66"/>
      <c r="ONX139" s="66"/>
      <c r="ONY139" s="66"/>
      <c r="ONZ139" s="66"/>
      <c r="OOA139" s="66"/>
      <c r="OOC139" s="66"/>
      <c r="OOD139" s="66"/>
      <c r="OOE139" s="66"/>
      <c r="OOF139" s="66"/>
      <c r="OOG139" s="66"/>
      <c r="OOH139" s="66"/>
      <c r="OOI139" s="66"/>
      <c r="OOJ139" s="66"/>
      <c r="OOK139" s="66"/>
      <c r="OOL139" s="66"/>
      <c r="OOM139" s="66"/>
      <c r="OON139" s="66"/>
      <c r="OOO139" s="66"/>
      <c r="OOR139" s="66"/>
      <c r="OOU139" s="66"/>
      <c r="OOX139" s="66"/>
      <c r="OPA139" s="66"/>
      <c r="OPD139" s="66"/>
      <c r="OPG139" s="66"/>
      <c r="OPP139" s="66"/>
      <c r="OPS139" s="66"/>
      <c r="OPV139" s="66"/>
      <c r="OPY139" s="66"/>
      <c r="OQH139" s="66"/>
      <c r="OQN139" s="66"/>
      <c r="OQQ139" s="66"/>
      <c r="OQT139" s="66"/>
      <c r="OQW139" s="66"/>
      <c r="ORC139" s="66"/>
      <c r="ORL139" s="66"/>
      <c r="ORN139" s="66"/>
      <c r="ORO139" s="66"/>
      <c r="ORQ139" s="66"/>
      <c r="ORT139" s="66"/>
      <c r="ORW139" s="66"/>
      <c r="ORZ139" s="66"/>
      <c r="OSC139" s="66"/>
      <c r="OSF139" s="66"/>
      <c r="OSH139" s="66"/>
      <c r="OSJ139" s="66"/>
      <c r="OSM139" s="66"/>
      <c r="OSP139" s="66"/>
      <c r="OSS139" s="66"/>
      <c r="OSV139" s="66"/>
      <c r="OSY139" s="66"/>
      <c r="OTB139" s="66"/>
      <c r="OTE139" s="66"/>
      <c r="OTG139" s="66"/>
      <c r="OTJ139" s="66"/>
      <c r="OTP139" s="66"/>
      <c r="OTV139" s="66"/>
      <c r="OTY139" s="66"/>
      <c r="OUA139" s="66"/>
      <c r="OUC139" s="66"/>
      <c r="OUD139" s="66"/>
      <c r="OUE139" s="66"/>
      <c r="OUF139" s="66"/>
      <c r="OUG139" s="66"/>
      <c r="OUH139" s="66"/>
      <c r="OUZ139" s="66"/>
      <c r="OVA139" s="66"/>
      <c r="OVD139" s="66"/>
      <c r="OVG139" s="66"/>
      <c r="OVI139" s="66"/>
      <c r="OVK139" s="66"/>
      <c r="OVN139" s="66"/>
      <c r="OVQ139" s="66"/>
      <c r="OVT139" s="66"/>
      <c r="OVX139" s="66"/>
      <c r="OWA139" s="66"/>
      <c r="OWD139" s="66"/>
      <c r="OWL139" s="66"/>
      <c r="OWX139" s="66"/>
      <c r="OWY139" s="66"/>
      <c r="OWZ139" s="66"/>
      <c r="OXA139" s="66"/>
      <c r="OXB139" s="66"/>
      <c r="OXC139" s="66"/>
      <c r="OXD139" s="66"/>
      <c r="OXE139" s="66"/>
      <c r="OXF139" s="66"/>
      <c r="OXG139" s="66"/>
      <c r="OXH139" s="66"/>
      <c r="OXI139" s="66"/>
      <c r="OXJ139" s="66"/>
      <c r="OXK139" s="66"/>
      <c r="OXL139" s="66"/>
      <c r="OXM139" s="66"/>
      <c r="OXN139" s="66"/>
      <c r="OXO139" s="66"/>
      <c r="OXP139" s="66"/>
      <c r="OXQ139" s="66"/>
      <c r="OXR139" s="66"/>
      <c r="OXS139" s="66"/>
      <c r="OXT139" s="66"/>
      <c r="OXU139" s="66"/>
      <c r="OXV139" s="66"/>
      <c r="OXW139" s="66"/>
      <c r="OXY139" s="66"/>
      <c r="OXZ139" s="66"/>
      <c r="OYA139" s="66"/>
      <c r="OYB139" s="66"/>
      <c r="OYC139" s="66"/>
      <c r="OYD139" s="66"/>
      <c r="OYE139" s="66"/>
      <c r="OYF139" s="66"/>
      <c r="OYG139" s="66"/>
      <c r="OYH139" s="66"/>
      <c r="OYI139" s="66"/>
      <c r="OYJ139" s="66"/>
      <c r="OYK139" s="66"/>
      <c r="OYN139" s="66"/>
      <c r="OYQ139" s="66"/>
      <c r="OYT139" s="66"/>
      <c r="OYW139" s="66"/>
      <c r="OYZ139" s="66"/>
      <c r="OZC139" s="66"/>
      <c r="OZL139" s="66"/>
      <c r="OZO139" s="66"/>
      <c r="OZR139" s="66"/>
      <c r="OZU139" s="66"/>
      <c r="PAD139" s="66"/>
      <c r="PAJ139" s="66"/>
      <c r="PAM139" s="66"/>
      <c r="PAP139" s="66"/>
      <c r="PAS139" s="66"/>
      <c r="PAY139" s="66"/>
      <c r="PBH139" s="66"/>
      <c r="PBJ139" s="66"/>
      <c r="PBK139" s="66"/>
      <c r="PBM139" s="66"/>
      <c r="PBP139" s="66"/>
      <c r="PBS139" s="66"/>
      <c r="PBV139" s="66"/>
      <c r="PBY139" s="66"/>
      <c r="PCB139" s="66"/>
      <c r="PCD139" s="66"/>
      <c r="PCF139" s="66"/>
      <c r="PCI139" s="66"/>
      <c r="PCL139" s="66"/>
      <c r="PCO139" s="66"/>
      <c r="PCR139" s="66"/>
      <c r="PCU139" s="66"/>
      <c r="PCX139" s="66"/>
      <c r="PDA139" s="66"/>
      <c r="PDC139" s="66"/>
      <c r="PDF139" s="66"/>
      <c r="PDL139" s="66"/>
      <c r="PDR139" s="66"/>
      <c r="PDU139" s="66"/>
      <c r="PDW139" s="66"/>
      <c r="PDY139" s="66"/>
      <c r="PDZ139" s="66"/>
      <c r="PEA139" s="66"/>
      <c r="PEB139" s="66"/>
      <c r="PEC139" s="66"/>
      <c r="PED139" s="66"/>
      <c r="PEV139" s="66"/>
      <c r="PEW139" s="66"/>
      <c r="PEZ139" s="66"/>
      <c r="PFC139" s="66"/>
      <c r="PFE139" s="66"/>
      <c r="PFG139" s="66"/>
      <c r="PFJ139" s="66"/>
      <c r="PFM139" s="66"/>
      <c r="PFP139" s="66"/>
      <c r="PFT139" s="66"/>
      <c r="PFW139" s="66"/>
      <c r="PFZ139" s="66"/>
      <c r="PGH139" s="66"/>
      <c r="PGT139" s="66"/>
      <c r="PGU139" s="66"/>
      <c r="PGV139" s="66"/>
      <c r="PGW139" s="66"/>
      <c r="PGX139" s="66"/>
      <c r="PGY139" s="66"/>
      <c r="PGZ139" s="66"/>
      <c r="PHA139" s="66"/>
      <c r="PHB139" s="66"/>
      <c r="PHC139" s="66"/>
      <c r="PHD139" s="66"/>
      <c r="PHE139" s="66"/>
      <c r="PHF139" s="66"/>
      <c r="PHG139" s="66"/>
      <c r="PHH139" s="66"/>
      <c r="PHI139" s="66"/>
      <c r="PHJ139" s="66"/>
      <c r="PHK139" s="66"/>
      <c r="PHL139" s="66"/>
      <c r="PHM139" s="66"/>
      <c r="PHN139" s="66"/>
      <c r="PHO139" s="66"/>
      <c r="PHP139" s="66"/>
      <c r="PHQ139" s="66"/>
      <c r="PHR139" s="66"/>
      <c r="PHS139" s="66"/>
      <c r="PHU139" s="66"/>
      <c r="PHV139" s="66"/>
      <c r="PHW139" s="66"/>
      <c r="PHX139" s="66"/>
      <c r="PHY139" s="66"/>
      <c r="PHZ139" s="66"/>
      <c r="PIA139" s="66"/>
      <c r="PIB139" s="66"/>
      <c r="PIC139" s="66"/>
      <c r="PID139" s="66"/>
      <c r="PIE139" s="66"/>
      <c r="PIF139" s="66"/>
      <c r="PIG139" s="66"/>
      <c r="PIJ139" s="66"/>
      <c r="PIM139" s="66"/>
      <c r="PIP139" s="66"/>
      <c r="PIS139" s="66"/>
      <c r="PIV139" s="66"/>
      <c r="PIY139" s="66"/>
      <c r="PJH139" s="66"/>
      <c r="PJK139" s="66"/>
      <c r="PJN139" s="66"/>
      <c r="PJQ139" s="66"/>
      <c r="PJZ139" s="66"/>
      <c r="PKF139" s="66"/>
      <c r="PKI139" s="66"/>
      <c r="PKL139" s="66"/>
      <c r="PKO139" s="66"/>
      <c r="PKU139" s="66"/>
      <c r="PLD139" s="66"/>
      <c r="PLF139" s="66"/>
      <c r="PLG139" s="66"/>
      <c r="PLI139" s="66"/>
      <c r="PLL139" s="66"/>
      <c r="PLO139" s="66"/>
      <c r="PLR139" s="66"/>
      <c r="PLU139" s="66"/>
      <c r="PLX139" s="66"/>
      <c r="PLZ139" s="66"/>
      <c r="PMB139" s="66"/>
      <c r="PME139" s="66"/>
      <c r="PMH139" s="66"/>
      <c r="PMK139" s="66"/>
      <c r="PMN139" s="66"/>
      <c r="PMQ139" s="66"/>
      <c r="PMT139" s="66"/>
      <c r="PMW139" s="66"/>
      <c r="PMY139" s="66"/>
      <c r="PNB139" s="66"/>
      <c r="PNH139" s="66"/>
      <c r="PNN139" s="66"/>
      <c r="PNQ139" s="66"/>
      <c r="PNS139" s="66"/>
      <c r="PNU139" s="66"/>
      <c r="PNV139" s="66"/>
      <c r="PNW139" s="66"/>
      <c r="PNX139" s="66"/>
      <c r="PNY139" s="66"/>
      <c r="PNZ139" s="66"/>
      <c r="POR139" s="66"/>
      <c r="POS139" s="66"/>
      <c r="POV139" s="66"/>
      <c r="POY139" s="66"/>
      <c r="PPA139" s="66"/>
      <c r="PPC139" s="66"/>
      <c r="PPF139" s="66"/>
      <c r="PPI139" s="66"/>
      <c r="PPL139" s="66"/>
      <c r="PPP139" s="66"/>
      <c r="PPS139" s="66"/>
      <c r="PPV139" s="66"/>
      <c r="PQD139" s="66"/>
      <c r="PQP139" s="66"/>
      <c r="PQQ139" s="66"/>
      <c r="PQR139" s="66"/>
      <c r="PQS139" s="66"/>
      <c r="PQT139" s="66"/>
      <c r="PQU139" s="66"/>
      <c r="PQV139" s="66"/>
      <c r="PQW139" s="66"/>
      <c r="PQX139" s="66"/>
      <c r="PQY139" s="66"/>
      <c r="PQZ139" s="66"/>
      <c r="PRA139" s="66"/>
      <c r="PRB139" s="66"/>
      <c r="PRC139" s="66"/>
      <c r="PRD139" s="66"/>
      <c r="PRE139" s="66"/>
      <c r="PRF139" s="66"/>
      <c r="PRG139" s="66"/>
      <c r="PRH139" s="66"/>
      <c r="PRI139" s="66"/>
      <c r="PRJ139" s="66"/>
      <c r="PRK139" s="66"/>
      <c r="PRL139" s="66"/>
      <c r="PRM139" s="66"/>
      <c r="PRN139" s="66"/>
      <c r="PRO139" s="66"/>
      <c r="PRQ139" s="66"/>
      <c r="PRR139" s="66"/>
      <c r="PRS139" s="66"/>
      <c r="PRT139" s="66"/>
      <c r="PRU139" s="66"/>
      <c r="PRV139" s="66"/>
      <c r="PRW139" s="66"/>
      <c r="PRX139" s="66"/>
      <c r="PRY139" s="66"/>
      <c r="PRZ139" s="66"/>
      <c r="PSA139" s="66"/>
      <c r="PSB139" s="66"/>
      <c r="PSC139" s="66"/>
      <c r="PSF139" s="66"/>
      <c r="PSI139" s="66"/>
      <c r="PSL139" s="66"/>
      <c r="PSO139" s="66"/>
      <c r="PSR139" s="66"/>
      <c r="PSU139" s="66"/>
      <c r="PTD139" s="66"/>
      <c r="PTG139" s="66"/>
      <c r="PTJ139" s="66"/>
      <c r="PTM139" s="66"/>
      <c r="PTV139" s="66"/>
      <c r="PUB139" s="66"/>
      <c r="PUE139" s="66"/>
      <c r="PUH139" s="66"/>
      <c r="PUK139" s="66"/>
      <c r="PUQ139" s="66"/>
      <c r="PUZ139" s="66"/>
      <c r="PVB139" s="66"/>
      <c r="PVC139" s="66"/>
      <c r="PVE139" s="66"/>
      <c r="PVH139" s="66"/>
      <c r="PVK139" s="66"/>
      <c r="PVN139" s="66"/>
      <c r="PVQ139" s="66"/>
      <c r="PVT139" s="66"/>
      <c r="PVV139" s="66"/>
      <c r="PVX139" s="66"/>
      <c r="PWA139" s="66"/>
      <c r="PWD139" s="66"/>
      <c r="PWG139" s="66"/>
      <c r="PWJ139" s="66"/>
      <c r="PWM139" s="66"/>
      <c r="PWP139" s="66"/>
      <c r="PWS139" s="66"/>
      <c r="PWU139" s="66"/>
      <c r="PWX139" s="66"/>
      <c r="PXD139" s="66"/>
      <c r="PXJ139" s="66"/>
      <c r="PXM139" s="66"/>
      <c r="PXO139" s="66"/>
      <c r="PXQ139" s="66"/>
      <c r="PXR139" s="66"/>
      <c r="PXS139" s="66"/>
      <c r="PXT139" s="66"/>
      <c r="PXU139" s="66"/>
      <c r="PXV139" s="66"/>
      <c r="PYN139" s="66"/>
      <c r="PYO139" s="66"/>
      <c r="PYR139" s="66"/>
      <c r="PYU139" s="66"/>
      <c r="PYW139" s="66"/>
      <c r="PYY139" s="66"/>
      <c r="PZB139" s="66"/>
      <c r="PZE139" s="66"/>
      <c r="PZH139" s="66"/>
      <c r="PZL139" s="66"/>
      <c r="PZO139" s="66"/>
      <c r="PZR139" s="66"/>
      <c r="PZZ139" s="66"/>
      <c r="QAL139" s="66"/>
      <c r="QAM139" s="66"/>
      <c r="QAN139" s="66"/>
      <c r="QAO139" s="66"/>
      <c r="QAP139" s="66"/>
      <c r="QAQ139" s="66"/>
      <c r="QAR139" s="66"/>
      <c r="QAS139" s="66"/>
      <c r="QAT139" s="66"/>
      <c r="QAU139" s="66"/>
      <c r="QAV139" s="66"/>
      <c r="QAW139" s="66"/>
      <c r="QAX139" s="66"/>
      <c r="QAY139" s="66"/>
      <c r="QAZ139" s="66"/>
      <c r="QBA139" s="66"/>
      <c r="QBB139" s="66"/>
      <c r="QBC139" s="66"/>
      <c r="QBD139" s="66"/>
      <c r="QBE139" s="66"/>
      <c r="QBF139" s="66"/>
      <c r="QBG139" s="66"/>
      <c r="QBH139" s="66"/>
      <c r="QBI139" s="66"/>
      <c r="QBJ139" s="66"/>
      <c r="QBK139" s="66"/>
      <c r="QBM139" s="66"/>
      <c r="QBN139" s="66"/>
      <c r="QBO139" s="66"/>
      <c r="QBP139" s="66"/>
      <c r="QBQ139" s="66"/>
      <c r="QBR139" s="66"/>
      <c r="QBS139" s="66"/>
      <c r="QBT139" s="66"/>
      <c r="QBU139" s="66"/>
      <c r="QBV139" s="66"/>
      <c r="QBW139" s="66"/>
      <c r="QBX139" s="66"/>
      <c r="QBY139" s="66"/>
      <c r="QCB139" s="66"/>
      <c r="QCE139" s="66"/>
      <c r="QCH139" s="66"/>
      <c r="QCK139" s="66"/>
      <c r="QCN139" s="66"/>
      <c r="QCQ139" s="66"/>
      <c r="QCZ139" s="66"/>
      <c r="QDC139" s="66"/>
      <c r="QDF139" s="66"/>
      <c r="QDI139" s="66"/>
      <c r="QDR139" s="66"/>
      <c r="QDX139" s="66"/>
      <c r="QEA139" s="66"/>
      <c r="QED139" s="66"/>
      <c r="QEG139" s="66"/>
      <c r="QEM139" s="66"/>
      <c r="QEV139" s="66"/>
      <c r="QEX139" s="66"/>
      <c r="QEY139" s="66"/>
      <c r="QFA139" s="66"/>
      <c r="QFD139" s="66"/>
      <c r="QFG139" s="66"/>
      <c r="QFJ139" s="66"/>
      <c r="QFM139" s="66"/>
      <c r="QFP139" s="66"/>
      <c r="QFR139" s="66"/>
      <c r="QFT139" s="66"/>
      <c r="QFW139" s="66"/>
      <c r="QFZ139" s="66"/>
      <c r="QGC139" s="66"/>
      <c r="QGF139" s="66"/>
      <c r="QGI139" s="66"/>
      <c r="QGL139" s="66"/>
      <c r="QGO139" s="66"/>
      <c r="QGQ139" s="66"/>
      <c r="QGT139" s="66"/>
      <c r="QGZ139" s="66"/>
      <c r="QHF139" s="66"/>
      <c r="QHI139" s="66"/>
      <c r="QHK139" s="66"/>
      <c r="QHM139" s="66"/>
      <c r="QHN139" s="66"/>
      <c r="QHO139" s="66"/>
      <c r="QHP139" s="66"/>
      <c r="QHQ139" s="66"/>
      <c r="QHR139" s="66"/>
      <c r="QIJ139" s="66"/>
      <c r="QIK139" s="66"/>
      <c r="QIN139" s="66"/>
      <c r="QIQ139" s="66"/>
      <c r="QIS139" s="66"/>
      <c r="QIU139" s="66"/>
      <c r="QIX139" s="66"/>
      <c r="QJA139" s="66"/>
      <c r="QJD139" s="66"/>
      <c r="QJH139" s="66"/>
      <c r="QJK139" s="66"/>
      <c r="QJN139" s="66"/>
      <c r="QJV139" s="66"/>
      <c r="QKH139" s="66"/>
      <c r="QKI139" s="66"/>
      <c r="QKJ139" s="66"/>
      <c r="QKK139" s="66"/>
      <c r="QKL139" s="66"/>
      <c r="QKM139" s="66"/>
      <c r="QKN139" s="66"/>
      <c r="QKO139" s="66"/>
      <c r="QKP139" s="66"/>
      <c r="QKQ139" s="66"/>
      <c r="QKR139" s="66"/>
      <c r="QKS139" s="66"/>
      <c r="QKT139" s="66"/>
      <c r="QKU139" s="66"/>
      <c r="QKV139" s="66"/>
      <c r="QKW139" s="66"/>
      <c r="QKX139" s="66"/>
      <c r="QKY139" s="66"/>
      <c r="QKZ139" s="66"/>
      <c r="QLA139" s="66"/>
      <c r="QLB139" s="66"/>
      <c r="QLC139" s="66"/>
      <c r="QLD139" s="66"/>
      <c r="QLE139" s="66"/>
      <c r="QLF139" s="66"/>
      <c r="QLG139" s="66"/>
      <c r="QLI139" s="66"/>
      <c r="QLJ139" s="66"/>
      <c r="QLK139" s="66"/>
      <c r="QLL139" s="66"/>
      <c r="QLM139" s="66"/>
      <c r="QLN139" s="66"/>
      <c r="QLO139" s="66"/>
      <c r="QLP139" s="66"/>
      <c r="QLQ139" s="66"/>
      <c r="QLR139" s="66"/>
      <c r="QLS139" s="66"/>
      <c r="QLT139" s="66"/>
      <c r="QLU139" s="66"/>
      <c r="QLX139" s="66"/>
      <c r="QMA139" s="66"/>
      <c r="QMD139" s="66"/>
      <c r="QMG139" s="66"/>
      <c r="QMJ139" s="66"/>
      <c r="QMM139" s="66"/>
      <c r="QMV139" s="66"/>
      <c r="QMY139" s="66"/>
      <c r="QNB139" s="66"/>
      <c r="QNE139" s="66"/>
      <c r="QNN139" s="66"/>
      <c r="QNT139" s="66"/>
      <c r="QNW139" s="66"/>
      <c r="QNZ139" s="66"/>
      <c r="QOC139" s="66"/>
      <c r="QOI139" s="66"/>
      <c r="QOR139" s="66"/>
      <c r="QOT139" s="66"/>
      <c r="QOU139" s="66"/>
      <c r="QOW139" s="66"/>
      <c r="QOZ139" s="66"/>
      <c r="QPC139" s="66"/>
      <c r="QPF139" s="66"/>
      <c r="QPI139" s="66"/>
      <c r="QPL139" s="66"/>
      <c r="QPN139" s="66"/>
      <c r="QPP139" s="66"/>
      <c r="QPS139" s="66"/>
      <c r="QPV139" s="66"/>
      <c r="QPY139" s="66"/>
      <c r="QQB139" s="66"/>
      <c r="QQE139" s="66"/>
      <c r="QQH139" s="66"/>
      <c r="QQK139" s="66"/>
      <c r="QQM139" s="66"/>
      <c r="QQP139" s="66"/>
      <c r="QQV139" s="66"/>
      <c r="QRB139" s="66"/>
      <c r="QRE139" s="66"/>
      <c r="QRG139" s="66"/>
      <c r="QRI139" s="66"/>
      <c r="QRJ139" s="66"/>
      <c r="QRK139" s="66"/>
      <c r="QRL139" s="66"/>
      <c r="QRM139" s="66"/>
      <c r="QRN139" s="66"/>
      <c r="QSF139" s="66"/>
      <c r="QSG139" s="66"/>
      <c r="QSJ139" s="66"/>
      <c r="QSM139" s="66"/>
      <c r="QSO139" s="66"/>
      <c r="QSQ139" s="66"/>
      <c r="QST139" s="66"/>
      <c r="QSW139" s="66"/>
      <c r="QSZ139" s="66"/>
      <c r="QTD139" s="66"/>
      <c r="QTG139" s="66"/>
      <c r="QTJ139" s="66"/>
      <c r="QTR139" s="66"/>
      <c r="QUD139" s="66"/>
      <c r="QUE139" s="66"/>
      <c r="QUF139" s="66"/>
      <c r="QUG139" s="66"/>
      <c r="QUH139" s="66"/>
      <c r="QUI139" s="66"/>
      <c r="QUJ139" s="66"/>
      <c r="QUK139" s="66"/>
      <c r="QUL139" s="66"/>
      <c r="QUM139" s="66"/>
      <c r="QUN139" s="66"/>
      <c r="QUO139" s="66"/>
      <c r="QUP139" s="66"/>
      <c r="QUQ139" s="66"/>
      <c r="QUR139" s="66"/>
      <c r="QUS139" s="66"/>
      <c r="QUT139" s="66"/>
      <c r="QUU139" s="66"/>
      <c r="QUV139" s="66"/>
      <c r="QUW139" s="66"/>
      <c r="QUX139" s="66"/>
      <c r="QUY139" s="66"/>
      <c r="QUZ139" s="66"/>
      <c r="QVA139" s="66"/>
      <c r="QVB139" s="66"/>
      <c r="QVC139" s="66"/>
      <c r="QVE139" s="66"/>
      <c r="QVF139" s="66"/>
      <c r="QVG139" s="66"/>
      <c r="QVH139" s="66"/>
      <c r="QVI139" s="66"/>
      <c r="QVJ139" s="66"/>
      <c r="QVK139" s="66"/>
      <c r="QVL139" s="66"/>
      <c r="QVM139" s="66"/>
      <c r="QVN139" s="66"/>
      <c r="QVO139" s="66"/>
      <c r="QVP139" s="66"/>
      <c r="QVQ139" s="66"/>
      <c r="QVT139" s="66"/>
      <c r="QVW139" s="66"/>
      <c r="QVZ139" s="66"/>
      <c r="QWC139" s="66"/>
      <c r="QWF139" s="66"/>
      <c r="QWI139" s="66"/>
      <c r="QWR139" s="66"/>
      <c r="QWU139" s="66"/>
      <c r="QWX139" s="66"/>
      <c r="QXA139" s="66"/>
      <c r="QXJ139" s="66"/>
      <c r="QXP139" s="66"/>
      <c r="QXS139" s="66"/>
      <c r="QXV139" s="66"/>
      <c r="QXY139" s="66"/>
      <c r="QYE139" s="66"/>
      <c r="QYN139" s="66"/>
      <c r="QYP139" s="66"/>
      <c r="QYQ139" s="66"/>
      <c r="QYS139" s="66"/>
      <c r="QYV139" s="66"/>
      <c r="QYY139" s="66"/>
      <c r="QZB139" s="66"/>
      <c r="QZE139" s="66"/>
      <c r="QZH139" s="66"/>
      <c r="QZJ139" s="66"/>
      <c r="QZL139" s="66"/>
      <c r="QZO139" s="66"/>
      <c r="QZR139" s="66"/>
      <c r="QZU139" s="66"/>
      <c r="QZX139" s="66"/>
      <c r="RAA139" s="66"/>
      <c r="RAD139" s="66"/>
      <c r="RAG139" s="66"/>
      <c r="RAI139" s="66"/>
      <c r="RAL139" s="66"/>
      <c r="RAR139" s="66"/>
      <c r="RAX139" s="66"/>
      <c r="RBA139" s="66"/>
      <c r="RBC139" s="66"/>
      <c r="RBE139" s="66"/>
      <c r="RBF139" s="66"/>
      <c r="RBG139" s="66"/>
      <c r="RBH139" s="66"/>
      <c r="RBI139" s="66"/>
      <c r="RBJ139" s="66"/>
      <c r="RCB139" s="66"/>
      <c r="RCC139" s="66"/>
      <c r="RCF139" s="66"/>
      <c r="RCI139" s="66"/>
      <c r="RCK139" s="66"/>
      <c r="RCM139" s="66"/>
      <c r="RCP139" s="66"/>
      <c r="RCS139" s="66"/>
      <c r="RCV139" s="66"/>
      <c r="RCZ139" s="66"/>
      <c r="RDC139" s="66"/>
      <c r="RDF139" s="66"/>
      <c r="RDN139" s="66"/>
      <c r="RDZ139" s="66"/>
      <c r="REA139" s="66"/>
      <c r="REB139" s="66"/>
      <c r="REC139" s="66"/>
      <c r="RED139" s="66"/>
      <c r="REE139" s="66"/>
      <c r="REF139" s="66"/>
      <c r="REG139" s="66"/>
      <c r="REH139" s="66"/>
      <c r="REI139" s="66"/>
      <c r="REJ139" s="66"/>
      <c r="REK139" s="66"/>
      <c r="REL139" s="66"/>
      <c r="REM139" s="66"/>
      <c r="REN139" s="66"/>
      <c r="REO139" s="66"/>
      <c r="REP139" s="66"/>
      <c r="REQ139" s="66"/>
      <c r="RER139" s="66"/>
      <c r="RES139" s="66"/>
      <c r="RET139" s="66"/>
      <c r="REU139" s="66"/>
      <c r="REV139" s="66"/>
      <c r="REW139" s="66"/>
      <c r="REX139" s="66"/>
      <c r="REY139" s="66"/>
      <c r="RFA139" s="66"/>
      <c r="RFB139" s="66"/>
      <c r="RFC139" s="66"/>
      <c r="RFD139" s="66"/>
      <c r="RFE139" s="66"/>
      <c r="RFF139" s="66"/>
      <c r="RFG139" s="66"/>
      <c r="RFH139" s="66"/>
      <c r="RFI139" s="66"/>
      <c r="RFJ139" s="66"/>
      <c r="RFK139" s="66"/>
      <c r="RFL139" s="66"/>
      <c r="RFM139" s="66"/>
      <c r="RFP139" s="66"/>
      <c r="RFS139" s="66"/>
      <c r="RFV139" s="66"/>
      <c r="RFY139" s="66"/>
      <c r="RGB139" s="66"/>
      <c r="RGE139" s="66"/>
      <c r="RGN139" s="66"/>
      <c r="RGQ139" s="66"/>
      <c r="RGT139" s="66"/>
      <c r="RGW139" s="66"/>
      <c r="RHF139" s="66"/>
      <c r="RHL139" s="66"/>
      <c r="RHO139" s="66"/>
      <c r="RHR139" s="66"/>
      <c r="RHU139" s="66"/>
      <c r="RIA139" s="66"/>
      <c r="RIJ139" s="66"/>
      <c r="RIL139" s="66"/>
      <c r="RIM139" s="66"/>
      <c r="RIO139" s="66"/>
      <c r="RIR139" s="66"/>
      <c r="RIU139" s="66"/>
      <c r="RIX139" s="66"/>
      <c r="RJA139" s="66"/>
      <c r="RJD139" s="66"/>
      <c r="RJF139" s="66"/>
      <c r="RJH139" s="66"/>
      <c r="RJK139" s="66"/>
      <c r="RJN139" s="66"/>
      <c r="RJQ139" s="66"/>
      <c r="RJT139" s="66"/>
      <c r="RJW139" s="66"/>
      <c r="RJZ139" s="66"/>
      <c r="RKC139" s="66"/>
      <c r="RKE139" s="66"/>
      <c r="RKH139" s="66"/>
      <c r="RKN139" s="66"/>
      <c r="RKT139" s="66"/>
      <c r="RKW139" s="66"/>
      <c r="RKY139" s="66"/>
      <c r="RLA139" s="66"/>
      <c r="RLB139" s="66"/>
      <c r="RLC139" s="66"/>
      <c r="RLD139" s="66"/>
      <c r="RLE139" s="66"/>
      <c r="RLF139" s="66"/>
      <c r="RLX139" s="66"/>
      <c r="RLY139" s="66"/>
      <c r="RMB139" s="66"/>
      <c r="RME139" s="66"/>
      <c r="RMG139" s="66"/>
      <c r="RMI139" s="66"/>
      <c r="RML139" s="66"/>
      <c r="RMO139" s="66"/>
      <c r="RMR139" s="66"/>
      <c r="RMV139" s="66"/>
      <c r="RMY139" s="66"/>
      <c r="RNB139" s="66"/>
      <c r="RNJ139" s="66"/>
      <c r="RNV139" s="66"/>
      <c r="RNW139" s="66"/>
      <c r="RNX139" s="66"/>
      <c r="RNY139" s="66"/>
      <c r="RNZ139" s="66"/>
      <c r="ROA139" s="66"/>
      <c r="ROB139" s="66"/>
      <c r="ROC139" s="66"/>
      <c r="ROD139" s="66"/>
      <c r="ROE139" s="66"/>
      <c r="ROF139" s="66"/>
      <c r="ROG139" s="66"/>
      <c r="ROH139" s="66"/>
      <c r="ROI139" s="66"/>
      <c r="ROJ139" s="66"/>
      <c r="ROK139" s="66"/>
      <c r="ROL139" s="66"/>
      <c r="ROM139" s="66"/>
      <c r="RON139" s="66"/>
      <c r="ROO139" s="66"/>
      <c r="ROP139" s="66"/>
      <c r="ROQ139" s="66"/>
      <c r="ROR139" s="66"/>
      <c r="ROS139" s="66"/>
      <c r="ROT139" s="66"/>
      <c r="ROU139" s="66"/>
      <c r="ROW139" s="66"/>
      <c r="ROX139" s="66"/>
      <c r="ROY139" s="66"/>
      <c r="ROZ139" s="66"/>
      <c r="RPA139" s="66"/>
      <c r="RPB139" s="66"/>
      <c r="RPC139" s="66"/>
      <c r="RPD139" s="66"/>
      <c r="RPE139" s="66"/>
      <c r="RPF139" s="66"/>
      <c r="RPG139" s="66"/>
      <c r="RPH139" s="66"/>
      <c r="RPI139" s="66"/>
      <c r="RPL139" s="66"/>
      <c r="RPO139" s="66"/>
      <c r="RPR139" s="66"/>
      <c r="RPU139" s="66"/>
      <c r="RPX139" s="66"/>
      <c r="RQA139" s="66"/>
      <c r="RQJ139" s="66"/>
      <c r="RQM139" s="66"/>
      <c r="RQP139" s="66"/>
      <c r="RQS139" s="66"/>
      <c r="RRB139" s="66"/>
      <c r="RRH139" s="66"/>
      <c r="RRK139" s="66"/>
      <c r="RRN139" s="66"/>
      <c r="RRQ139" s="66"/>
      <c r="RRW139" s="66"/>
      <c r="RSF139" s="66"/>
      <c r="RSH139" s="66"/>
      <c r="RSI139" s="66"/>
      <c r="RSK139" s="66"/>
      <c r="RSN139" s="66"/>
      <c r="RSQ139" s="66"/>
      <c r="RST139" s="66"/>
      <c r="RSW139" s="66"/>
      <c r="RSZ139" s="66"/>
      <c r="RTB139" s="66"/>
      <c r="RTD139" s="66"/>
      <c r="RTG139" s="66"/>
      <c r="RTJ139" s="66"/>
      <c r="RTM139" s="66"/>
      <c r="RTP139" s="66"/>
      <c r="RTS139" s="66"/>
      <c r="RTV139" s="66"/>
      <c r="RTY139" s="66"/>
      <c r="RUA139" s="66"/>
      <c r="RUD139" s="66"/>
      <c r="RUJ139" s="66"/>
      <c r="RUP139" s="66"/>
      <c r="RUS139" s="66"/>
      <c r="RUU139" s="66"/>
      <c r="RUW139" s="66"/>
      <c r="RUX139" s="66"/>
      <c r="RUY139" s="66"/>
      <c r="RUZ139" s="66"/>
      <c r="RVA139" s="66"/>
      <c r="RVB139" s="66"/>
      <c r="RVT139" s="66"/>
      <c r="RVU139" s="66"/>
      <c r="RVX139" s="66"/>
      <c r="RWA139" s="66"/>
      <c r="RWC139" s="66"/>
      <c r="RWE139" s="66"/>
      <c r="RWH139" s="66"/>
      <c r="RWK139" s="66"/>
      <c r="RWN139" s="66"/>
      <c r="RWR139" s="66"/>
      <c r="RWU139" s="66"/>
      <c r="RWX139" s="66"/>
      <c r="RXF139" s="66"/>
      <c r="RXR139" s="66"/>
      <c r="RXS139" s="66"/>
      <c r="RXT139" s="66"/>
      <c r="RXU139" s="66"/>
      <c r="RXV139" s="66"/>
      <c r="RXW139" s="66"/>
      <c r="RXX139" s="66"/>
      <c r="RXY139" s="66"/>
      <c r="RXZ139" s="66"/>
      <c r="RYA139" s="66"/>
      <c r="RYB139" s="66"/>
      <c r="RYC139" s="66"/>
      <c r="RYD139" s="66"/>
      <c r="RYE139" s="66"/>
      <c r="RYF139" s="66"/>
      <c r="RYG139" s="66"/>
      <c r="RYH139" s="66"/>
      <c r="RYI139" s="66"/>
      <c r="RYJ139" s="66"/>
      <c r="RYK139" s="66"/>
      <c r="RYL139" s="66"/>
      <c r="RYM139" s="66"/>
      <c r="RYN139" s="66"/>
      <c r="RYO139" s="66"/>
      <c r="RYP139" s="66"/>
      <c r="RYQ139" s="66"/>
      <c r="RYS139" s="66"/>
      <c r="RYT139" s="66"/>
      <c r="RYU139" s="66"/>
      <c r="RYV139" s="66"/>
      <c r="RYW139" s="66"/>
      <c r="RYX139" s="66"/>
      <c r="RYY139" s="66"/>
      <c r="RYZ139" s="66"/>
      <c r="RZA139" s="66"/>
      <c r="RZB139" s="66"/>
      <c r="RZC139" s="66"/>
      <c r="RZD139" s="66"/>
      <c r="RZE139" s="66"/>
      <c r="RZH139" s="66"/>
      <c r="RZK139" s="66"/>
      <c r="RZN139" s="66"/>
      <c r="RZQ139" s="66"/>
      <c r="RZT139" s="66"/>
      <c r="RZW139" s="66"/>
      <c r="SAF139" s="66"/>
      <c r="SAI139" s="66"/>
      <c r="SAL139" s="66"/>
      <c r="SAO139" s="66"/>
      <c r="SAX139" s="66"/>
      <c r="SBD139" s="66"/>
      <c r="SBG139" s="66"/>
      <c r="SBJ139" s="66"/>
      <c r="SBM139" s="66"/>
      <c r="SBS139" s="66"/>
      <c r="SCB139" s="66"/>
      <c r="SCD139" s="66"/>
      <c r="SCE139" s="66"/>
      <c r="SCG139" s="66"/>
      <c r="SCJ139" s="66"/>
      <c r="SCM139" s="66"/>
      <c r="SCP139" s="66"/>
      <c r="SCS139" s="66"/>
      <c r="SCV139" s="66"/>
      <c r="SCX139" s="66"/>
      <c r="SCZ139" s="66"/>
      <c r="SDC139" s="66"/>
      <c r="SDF139" s="66"/>
      <c r="SDI139" s="66"/>
      <c r="SDL139" s="66"/>
      <c r="SDO139" s="66"/>
      <c r="SDR139" s="66"/>
      <c r="SDU139" s="66"/>
      <c r="SDW139" s="66"/>
      <c r="SDZ139" s="66"/>
      <c r="SEF139" s="66"/>
      <c r="SEL139" s="66"/>
      <c r="SEO139" s="66"/>
      <c r="SEQ139" s="66"/>
      <c r="SES139" s="66"/>
      <c r="SET139" s="66"/>
      <c r="SEU139" s="66"/>
      <c r="SEV139" s="66"/>
      <c r="SEW139" s="66"/>
      <c r="SEX139" s="66"/>
      <c r="SFP139" s="66"/>
      <c r="SFQ139" s="66"/>
      <c r="SFT139" s="66"/>
      <c r="SFW139" s="66"/>
      <c r="SFY139" s="66"/>
      <c r="SGA139" s="66"/>
      <c r="SGD139" s="66"/>
      <c r="SGG139" s="66"/>
      <c r="SGJ139" s="66"/>
      <c r="SGN139" s="66"/>
      <c r="SGQ139" s="66"/>
      <c r="SGT139" s="66"/>
      <c r="SHB139" s="66"/>
      <c r="SHN139" s="66"/>
      <c r="SHO139" s="66"/>
      <c r="SHP139" s="66"/>
      <c r="SHQ139" s="66"/>
      <c r="SHR139" s="66"/>
      <c r="SHS139" s="66"/>
      <c r="SHT139" s="66"/>
      <c r="SHU139" s="66"/>
      <c r="SHV139" s="66"/>
      <c r="SHW139" s="66"/>
      <c r="SHX139" s="66"/>
      <c r="SHY139" s="66"/>
      <c r="SHZ139" s="66"/>
      <c r="SIA139" s="66"/>
      <c r="SIB139" s="66"/>
      <c r="SIC139" s="66"/>
      <c r="SID139" s="66"/>
      <c r="SIE139" s="66"/>
      <c r="SIF139" s="66"/>
      <c r="SIG139" s="66"/>
      <c r="SIH139" s="66"/>
      <c r="SII139" s="66"/>
      <c r="SIJ139" s="66"/>
      <c r="SIK139" s="66"/>
      <c r="SIL139" s="66"/>
      <c r="SIM139" s="66"/>
      <c r="SIO139" s="66"/>
      <c r="SIP139" s="66"/>
      <c r="SIQ139" s="66"/>
      <c r="SIR139" s="66"/>
      <c r="SIS139" s="66"/>
      <c r="SIT139" s="66"/>
      <c r="SIU139" s="66"/>
      <c r="SIV139" s="66"/>
      <c r="SIW139" s="66"/>
      <c r="SIX139" s="66"/>
      <c r="SIY139" s="66"/>
      <c r="SIZ139" s="66"/>
      <c r="SJA139" s="66"/>
      <c r="SJD139" s="66"/>
      <c r="SJG139" s="66"/>
      <c r="SJJ139" s="66"/>
      <c r="SJM139" s="66"/>
      <c r="SJP139" s="66"/>
      <c r="SJS139" s="66"/>
      <c r="SKB139" s="66"/>
      <c r="SKE139" s="66"/>
      <c r="SKH139" s="66"/>
      <c r="SKK139" s="66"/>
      <c r="SKT139" s="66"/>
      <c r="SKZ139" s="66"/>
      <c r="SLC139" s="66"/>
      <c r="SLF139" s="66"/>
      <c r="SLI139" s="66"/>
      <c r="SLO139" s="66"/>
      <c r="SLX139" s="66"/>
      <c r="SLZ139" s="66"/>
      <c r="SMA139" s="66"/>
      <c r="SMC139" s="66"/>
      <c r="SMF139" s="66"/>
      <c r="SMI139" s="66"/>
      <c r="SML139" s="66"/>
      <c r="SMO139" s="66"/>
      <c r="SMR139" s="66"/>
      <c r="SMT139" s="66"/>
      <c r="SMV139" s="66"/>
      <c r="SMY139" s="66"/>
      <c r="SNB139" s="66"/>
      <c r="SNE139" s="66"/>
      <c r="SNH139" s="66"/>
      <c r="SNK139" s="66"/>
      <c r="SNN139" s="66"/>
      <c r="SNQ139" s="66"/>
      <c r="SNS139" s="66"/>
      <c r="SNV139" s="66"/>
      <c r="SOB139" s="66"/>
      <c r="SOH139" s="66"/>
      <c r="SOK139" s="66"/>
      <c r="SOM139" s="66"/>
      <c r="SOO139" s="66"/>
      <c r="SOP139" s="66"/>
      <c r="SOQ139" s="66"/>
      <c r="SOR139" s="66"/>
      <c r="SOS139" s="66"/>
      <c r="SOT139" s="66"/>
      <c r="SPL139" s="66"/>
      <c r="SPM139" s="66"/>
      <c r="SPP139" s="66"/>
      <c r="SPS139" s="66"/>
      <c r="SPU139" s="66"/>
      <c r="SPW139" s="66"/>
      <c r="SPZ139" s="66"/>
      <c r="SQC139" s="66"/>
      <c r="SQF139" s="66"/>
      <c r="SQJ139" s="66"/>
      <c r="SQM139" s="66"/>
      <c r="SQP139" s="66"/>
      <c r="SQX139" s="66"/>
      <c r="SRJ139" s="66"/>
      <c r="SRK139" s="66"/>
      <c r="SRL139" s="66"/>
      <c r="SRM139" s="66"/>
      <c r="SRN139" s="66"/>
      <c r="SRO139" s="66"/>
      <c r="SRP139" s="66"/>
      <c r="SRQ139" s="66"/>
      <c r="SRR139" s="66"/>
      <c r="SRS139" s="66"/>
      <c r="SRT139" s="66"/>
      <c r="SRU139" s="66"/>
      <c r="SRV139" s="66"/>
      <c r="SRW139" s="66"/>
      <c r="SRX139" s="66"/>
      <c r="SRY139" s="66"/>
      <c r="SRZ139" s="66"/>
      <c r="SSA139" s="66"/>
      <c r="SSB139" s="66"/>
      <c r="SSC139" s="66"/>
      <c r="SSD139" s="66"/>
      <c r="SSE139" s="66"/>
      <c r="SSF139" s="66"/>
      <c r="SSG139" s="66"/>
      <c r="SSH139" s="66"/>
      <c r="SSI139" s="66"/>
      <c r="SSK139" s="66"/>
      <c r="SSL139" s="66"/>
      <c r="SSM139" s="66"/>
      <c r="SSN139" s="66"/>
      <c r="SSO139" s="66"/>
      <c r="SSP139" s="66"/>
      <c r="SSQ139" s="66"/>
      <c r="SSR139" s="66"/>
      <c r="SSS139" s="66"/>
      <c r="SST139" s="66"/>
      <c r="SSU139" s="66"/>
      <c r="SSV139" s="66"/>
      <c r="SSW139" s="66"/>
      <c r="SSZ139" s="66"/>
      <c r="STC139" s="66"/>
      <c r="STF139" s="66"/>
      <c r="STI139" s="66"/>
      <c r="STL139" s="66"/>
      <c r="STO139" s="66"/>
      <c r="STX139" s="66"/>
      <c r="SUA139" s="66"/>
      <c r="SUD139" s="66"/>
      <c r="SUG139" s="66"/>
      <c r="SUP139" s="66"/>
      <c r="SUV139" s="66"/>
      <c r="SUY139" s="66"/>
      <c r="SVB139" s="66"/>
      <c r="SVE139" s="66"/>
      <c r="SVK139" s="66"/>
      <c r="SVT139" s="66"/>
      <c r="SVV139" s="66"/>
      <c r="SVW139" s="66"/>
      <c r="SVY139" s="66"/>
      <c r="SWB139" s="66"/>
      <c r="SWE139" s="66"/>
      <c r="SWH139" s="66"/>
      <c r="SWK139" s="66"/>
      <c r="SWN139" s="66"/>
      <c r="SWP139" s="66"/>
      <c r="SWR139" s="66"/>
      <c r="SWU139" s="66"/>
      <c r="SWX139" s="66"/>
      <c r="SXA139" s="66"/>
      <c r="SXD139" s="66"/>
      <c r="SXG139" s="66"/>
      <c r="SXJ139" s="66"/>
      <c r="SXM139" s="66"/>
      <c r="SXO139" s="66"/>
      <c r="SXR139" s="66"/>
      <c r="SXX139" s="66"/>
      <c r="SYD139" s="66"/>
      <c r="SYG139" s="66"/>
      <c r="SYI139" s="66"/>
      <c r="SYK139" s="66"/>
      <c r="SYL139" s="66"/>
      <c r="SYM139" s="66"/>
      <c r="SYN139" s="66"/>
      <c r="SYO139" s="66"/>
      <c r="SYP139" s="66"/>
      <c r="SZH139" s="66"/>
      <c r="SZI139" s="66"/>
      <c r="SZL139" s="66"/>
      <c r="SZO139" s="66"/>
      <c r="SZQ139" s="66"/>
      <c r="SZS139" s="66"/>
      <c r="SZV139" s="66"/>
      <c r="SZY139" s="66"/>
      <c r="TAB139" s="66"/>
      <c r="TAF139" s="66"/>
      <c r="TAI139" s="66"/>
      <c r="TAL139" s="66"/>
      <c r="TAT139" s="66"/>
      <c r="TBF139" s="66"/>
      <c r="TBG139" s="66"/>
      <c r="TBH139" s="66"/>
      <c r="TBI139" s="66"/>
      <c r="TBJ139" s="66"/>
      <c r="TBK139" s="66"/>
      <c r="TBL139" s="66"/>
      <c r="TBM139" s="66"/>
      <c r="TBN139" s="66"/>
      <c r="TBO139" s="66"/>
      <c r="TBP139" s="66"/>
      <c r="TBQ139" s="66"/>
      <c r="TBR139" s="66"/>
      <c r="TBS139" s="66"/>
      <c r="TBT139" s="66"/>
      <c r="TBU139" s="66"/>
      <c r="TBV139" s="66"/>
      <c r="TBW139" s="66"/>
      <c r="TBX139" s="66"/>
      <c r="TBY139" s="66"/>
      <c r="TBZ139" s="66"/>
      <c r="TCA139" s="66"/>
      <c r="TCB139" s="66"/>
      <c r="TCC139" s="66"/>
      <c r="TCD139" s="66"/>
      <c r="TCE139" s="66"/>
      <c r="TCG139" s="66"/>
      <c r="TCH139" s="66"/>
      <c r="TCI139" s="66"/>
      <c r="TCJ139" s="66"/>
      <c r="TCK139" s="66"/>
      <c r="TCL139" s="66"/>
      <c r="TCM139" s="66"/>
      <c r="TCN139" s="66"/>
      <c r="TCO139" s="66"/>
      <c r="TCP139" s="66"/>
      <c r="TCQ139" s="66"/>
      <c r="TCR139" s="66"/>
      <c r="TCS139" s="66"/>
      <c r="TCV139" s="66"/>
      <c r="TCY139" s="66"/>
      <c r="TDB139" s="66"/>
      <c r="TDE139" s="66"/>
      <c r="TDH139" s="66"/>
      <c r="TDK139" s="66"/>
      <c r="TDT139" s="66"/>
      <c r="TDW139" s="66"/>
      <c r="TDZ139" s="66"/>
      <c r="TEC139" s="66"/>
      <c r="TEL139" s="66"/>
      <c r="TER139" s="66"/>
      <c r="TEU139" s="66"/>
      <c r="TEX139" s="66"/>
      <c r="TFA139" s="66"/>
      <c r="TFG139" s="66"/>
      <c r="TFP139" s="66"/>
      <c r="TFR139" s="66"/>
      <c r="TFS139" s="66"/>
      <c r="TFU139" s="66"/>
      <c r="TFX139" s="66"/>
      <c r="TGA139" s="66"/>
      <c r="TGD139" s="66"/>
      <c r="TGG139" s="66"/>
      <c r="TGJ139" s="66"/>
      <c r="TGL139" s="66"/>
      <c r="TGN139" s="66"/>
      <c r="TGQ139" s="66"/>
      <c r="TGT139" s="66"/>
      <c r="TGW139" s="66"/>
      <c r="TGZ139" s="66"/>
      <c r="THC139" s="66"/>
      <c r="THF139" s="66"/>
      <c r="THI139" s="66"/>
      <c r="THK139" s="66"/>
      <c r="THN139" s="66"/>
      <c r="THT139" s="66"/>
      <c r="THZ139" s="66"/>
      <c r="TIC139" s="66"/>
      <c r="TIE139" s="66"/>
      <c r="TIG139" s="66"/>
      <c r="TIH139" s="66"/>
      <c r="TII139" s="66"/>
      <c r="TIJ139" s="66"/>
      <c r="TIK139" s="66"/>
      <c r="TIL139" s="66"/>
      <c r="TJD139" s="66"/>
      <c r="TJE139" s="66"/>
      <c r="TJH139" s="66"/>
      <c r="TJK139" s="66"/>
      <c r="TJM139" s="66"/>
      <c r="TJO139" s="66"/>
      <c r="TJR139" s="66"/>
      <c r="TJU139" s="66"/>
      <c r="TJX139" s="66"/>
      <c r="TKB139" s="66"/>
      <c r="TKE139" s="66"/>
      <c r="TKH139" s="66"/>
      <c r="TKP139" s="66"/>
      <c r="TLB139" s="66"/>
      <c r="TLC139" s="66"/>
      <c r="TLD139" s="66"/>
      <c r="TLE139" s="66"/>
      <c r="TLF139" s="66"/>
      <c r="TLG139" s="66"/>
      <c r="TLH139" s="66"/>
      <c r="TLI139" s="66"/>
      <c r="TLJ139" s="66"/>
      <c r="TLK139" s="66"/>
      <c r="TLL139" s="66"/>
      <c r="TLM139" s="66"/>
      <c r="TLN139" s="66"/>
      <c r="TLO139" s="66"/>
      <c r="TLP139" s="66"/>
      <c r="TLQ139" s="66"/>
      <c r="TLR139" s="66"/>
      <c r="TLS139" s="66"/>
      <c r="TLT139" s="66"/>
      <c r="TLU139" s="66"/>
      <c r="TLV139" s="66"/>
      <c r="TLW139" s="66"/>
      <c r="TLX139" s="66"/>
      <c r="TLY139" s="66"/>
      <c r="TLZ139" s="66"/>
      <c r="TMA139" s="66"/>
      <c r="TMC139" s="66"/>
      <c r="TMD139" s="66"/>
      <c r="TME139" s="66"/>
      <c r="TMF139" s="66"/>
      <c r="TMG139" s="66"/>
      <c r="TMH139" s="66"/>
      <c r="TMI139" s="66"/>
      <c r="TMJ139" s="66"/>
      <c r="TMK139" s="66"/>
      <c r="TML139" s="66"/>
      <c r="TMM139" s="66"/>
      <c r="TMN139" s="66"/>
      <c r="TMO139" s="66"/>
      <c r="TMR139" s="66"/>
      <c r="TMU139" s="66"/>
      <c r="TMX139" s="66"/>
      <c r="TNA139" s="66"/>
      <c r="TND139" s="66"/>
      <c r="TNG139" s="66"/>
      <c r="TNP139" s="66"/>
      <c r="TNS139" s="66"/>
      <c r="TNV139" s="66"/>
      <c r="TNY139" s="66"/>
      <c r="TOH139" s="66"/>
      <c r="TON139" s="66"/>
      <c r="TOQ139" s="66"/>
      <c r="TOT139" s="66"/>
      <c r="TOW139" s="66"/>
      <c r="TPC139" s="66"/>
      <c r="TPL139" s="66"/>
      <c r="TPN139" s="66"/>
      <c r="TPO139" s="66"/>
      <c r="TPQ139" s="66"/>
      <c r="TPT139" s="66"/>
      <c r="TPW139" s="66"/>
      <c r="TPZ139" s="66"/>
      <c r="TQC139" s="66"/>
      <c r="TQF139" s="66"/>
      <c r="TQH139" s="66"/>
      <c r="TQJ139" s="66"/>
      <c r="TQM139" s="66"/>
      <c r="TQP139" s="66"/>
      <c r="TQS139" s="66"/>
      <c r="TQV139" s="66"/>
      <c r="TQY139" s="66"/>
      <c r="TRB139" s="66"/>
      <c r="TRE139" s="66"/>
      <c r="TRG139" s="66"/>
      <c r="TRJ139" s="66"/>
      <c r="TRP139" s="66"/>
      <c r="TRV139" s="66"/>
      <c r="TRY139" s="66"/>
      <c r="TSA139" s="66"/>
      <c r="TSC139" s="66"/>
      <c r="TSD139" s="66"/>
      <c r="TSE139" s="66"/>
      <c r="TSF139" s="66"/>
      <c r="TSG139" s="66"/>
      <c r="TSH139" s="66"/>
      <c r="TSZ139" s="66"/>
      <c r="TTA139" s="66"/>
      <c r="TTD139" s="66"/>
      <c r="TTG139" s="66"/>
      <c r="TTI139" s="66"/>
      <c r="TTK139" s="66"/>
      <c r="TTN139" s="66"/>
      <c r="TTQ139" s="66"/>
      <c r="TTT139" s="66"/>
      <c r="TTX139" s="66"/>
      <c r="TUA139" s="66"/>
      <c r="TUD139" s="66"/>
      <c r="TUL139" s="66"/>
      <c r="TUX139" s="66"/>
      <c r="TUY139" s="66"/>
      <c r="TUZ139" s="66"/>
      <c r="TVA139" s="66"/>
      <c r="TVB139" s="66"/>
      <c r="TVC139" s="66"/>
      <c r="TVD139" s="66"/>
      <c r="TVE139" s="66"/>
      <c r="TVF139" s="66"/>
      <c r="TVG139" s="66"/>
      <c r="TVH139" s="66"/>
      <c r="TVI139" s="66"/>
      <c r="TVJ139" s="66"/>
      <c r="TVK139" s="66"/>
      <c r="TVL139" s="66"/>
      <c r="TVM139" s="66"/>
      <c r="TVN139" s="66"/>
      <c r="TVO139" s="66"/>
      <c r="TVP139" s="66"/>
      <c r="TVQ139" s="66"/>
      <c r="TVR139" s="66"/>
      <c r="TVS139" s="66"/>
      <c r="TVT139" s="66"/>
      <c r="TVU139" s="66"/>
      <c r="TVV139" s="66"/>
      <c r="TVW139" s="66"/>
      <c r="TVY139" s="66"/>
      <c r="TVZ139" s="66"/>
      <c r="TWA139" s="66"/>
      <c r="TWB139" s="66"/>
      <c r="TWC139" s="66"/>
      <c r="TWD139" s="66"/>
      <c r="TWE139" s="66"/>
      <c r="TWF139" s="66"/>
      <c r="TWG139" s="66"/>
      <c r="TWH139" s="66"/>
      <c r="TWI139" s="66"/>
      <c r="TWJ139" s="66"/>
      <c r="TWK139" s="66"/>
      <c r="TWN139" s="66"/>
      <c r="TWQ139" s="66"/>
      <c r="TWT139" s="66"/>
      <c r="TWW139" s="66"/>
      <c r="TWZ139" s="66"/>
      <c r="TXC139" s="66"/>
      <c r="TXL139" s="66"/>
      <c r="TXO139" s="66"/>
      <c r="TXR139" s="66"/>
      <c r="TXU139" s="66"/>
      <c r="TYD139" s="66"/>
      <c r="TYJ139" s="66"/>
      <c r="TYM139" s="66"/>
      <c r="TYP139" s="66"/>
      <c r="TYS139" s="66"/>
      <c r="TYY139" s="66"/>
      <c r="TZH139" s="66"/>
      <c r="TZJ139" s="66"/>
      <c r="TZK139" s="66"/>
      <c r="TZM139" s="66"/>
      <c r="TZP139" s="66"/>
      <c r="TZS139" s="66"/>
      <c r="TZV139" s="66"/>
      <c r="TZY139" s="66"/>
      <c r="UAB139" s="66"/>
      <c r="UAD139" s="66"/>
      <c r="UAF139" s="66"/>
      <c r="UAI139" s="66"/>
      <c r="UAL139" s="66"/>
      <c r="UAO139" s="66"/>
      <c r="UAR139" s="66"/>
      <c r="UAU139" s="66"/>
      <c r="UAX139" s="66"/>
      <c r="UBA139" s="66"/>
      <c r="UBC139" s="66"/>
      <c r="UBF139" s="66"/>
      <c r="UBL139" s="66"/>
      <c r="UBR139" s="66"/>
      <c r="UBU139" s="66"/>
      <c r="UBW139" s="66"/>
      <c r="UBY139" s="66"/>
      <c r="UBZ139" s="66"/>
      <c r="UCA139" s="66"/>
      <c r="UCB139" s="66"/>
      <c r="UCC139" s="66"/>
      <c r="UCD139" s="66"/>
      <c r="UCV139" s="66"/>
      <c r="UCW139" s="66"/>
      <c r="UCZ139" s="66"/>
      <c r="UDC139" s="66"/>
      <c r="UDE139" s="66"/>
      <c r="UDG139" s="66"/>
      <c r="UDJ139" s="66"/>
      <c r="UDM139" s="66"/>
      <c r="UDP139" s="66"/>
      <c r="UDT139" s="66"/>
      <c r="UDW139" s="66"/>
      <c r="UDZ139" s="66"/>
      <c r="UEH139" s="66"/>
      <c r="UET139" s="66"/>
      <c r="UEU139" s="66"/>
      <c r="UEV139" s="66"/>
      <c r="UEW139" s="66"/>
      <c r="UEX139" s="66"/>
      <c r="UEY139" s="66"/>
      <c r="UEZ139" s="66"/>
      <c r="UFA139" s="66"/>
      <c r="UFB139" s="66"/>
      <c r="UFC139" s="66"/>
      <c r="UFD139" s="66"/>
      <c r="UFE139" s="66"/>
      <c r="UFF139" s="66"/>
      <c r="UFG139" s="66"/>
      <c r="UFH139" s="66"/>
      <c r="UFI139" s="66"/>
      <c r="UFJ139" s="66"/>
      <c r="UFK139" s="66"/>
      <c r="UFL139" s="66"/>
      <c r="UFM139" s="66"/>
      <c r="UFN139" s="66"/>
      <c r="UFO139" s="66"/>
      <c r="UFP139" s="66"/>
      <c r="UFQ139" s="66"/>
      <c r="UFR139" s="66"/>
      <c r="UFS139" s="66"/>
      <c r="UFU139" s="66"/>
      <c r="UFV139" s="66"/>
      <c r="UFW139" s="66"/>
      <c r="UFX139" s="66"/>
      <c r="UFY139" s="66"/>
      <c r="UFZ139" s="66"/>
      <c r="UGA139" s="66"/>
      <c r="UGB139" s="66"/>
      <c r="UGC139" s="66"/>
      <c r="UGD139" s="66"/>
      <c r="UGE139" s="66"/>
      <c r="UGF139" s="66"/>
      <c r="UGG139" s="66"/>
      <c r="UGJ139" s="66"/>
      <c r="UGM139" s="66"/>
      <c r="UGP139" s="66"/>
      <c r="UGS139" s="66"/>
      <c r="UGV139" s="66"/>
      <c r="UGY139" s="66"/>
      <c r="UHH139" s="66"/>
      <c r="UHK139" s="66"/>
      <c r="UHN139" s="66"/>
      <c r="UHQ139" s="66"/>
      <c r="UHZ139" s="66"/>
      <c r="UIF139" s="66"/>
      <c r="UII139" s="66"/>
      <c r="UIL139" s="66"/>
      <c r="UIO139" s="66"/>
      <c r="UIU139" s="66"/>
      <c r="UJD139" s="66"/>
      <c r="UJF139" s="66"/>
      <c r="UJG139" s="66"/>
      <c r="UJI139" s="66"/>
      <c r="UJL139" s="66"/>
      <c r="UJO139" s="66"/>
      <c r="UJR139" s="66"/>
      <c r="UJU139" s="66"/>
      <c r="UJX139" s="66"/>
      <c r="UJZ139" s="66"/>
      <c r="UKB139" s="66"/>
      <c r="UKE139" s="66"/>
      <c r="UKH139" s="66"/>
      <c r="UKK139" s="66"/>
      <c r="UKN139" s="66"/>
      <c r="UKQ139" s="66"/>
      <c r="UKT139" s="66"/>
      <c r="UKW139" s="66"/>
      <c r="UKY139" s="66"/>
      <c r="ULB139" s="66"/>
      <c r="ULH139" s="66"/>
      <c r="ULN139" s="66"/>
      <c r="ULQ139" s="66"/>
      <c r="ULS139" s="66"/>
      <c r="ULU139" s="66"/>
      <c r="ULV139" s="66"/>
      <c r="ULW139" s="66"/>
      <c r="ULX139" s="66"/>
      <c r="ULY139" s="66"/>
      <c r="ULZ139" s="66"/>
      <c r="UMR139" s="66"/>
      <c r="UMS139" s="66"/>
      <c r="UMV139" s="66"/>
      <c r="UMY139" s="66"/>
      <c r="UNA139" s="66"/>
      <c r="UNC139" s="66"/>
      <c r="UNF139" s="66"/>
      <c r="UNI139" s="66"/>
      <c r="UNL139" s="66"/>
      <c r="UNP139" s="66"/>
      <c r="UNS139" s="66"/>
      <c r="UNV139" s="66"/>
      <c r="UOD139" s="66"/>
      <c r="UOP139" s="66"/>
      <c r="UOQ139" s="66"/>
      <c r="UOR139" s="66"/>
      <c r="UOS139" s="66"/>
      <c r="UOT139" s="66"/>
      <c r="UOU139" s="66"/>
      <c r="UOV139" s="66"/>
      <c r="UOW139" s="66"/>
      <c r="UOX139" s="66"/>
      <c r="UOY139" s="66"/>
      <c r="UOZ139" s="66"/>
      <c r="UPA139" s="66"/>
      <c r="UPB139" s="66"/>
      <c r="UPC139" s="66"/>
      <c r="UPD139" s="66"/>
      <c r="UPE139" s="66"/>
      <c r="UPF139" s="66"/>
      <c r="UPG139" s="66"/>
      <c r="UPH139" s="66"/>
      <c r="UPI139" s="66"/>
      <c r="UPJ139" s="66"/>
      <c r="UPK139" s="66"/>
      <c r="UPL139" s="66"/>
      <c r="UPM139" s="66"/>
      <c r="UPN139" s="66"/>
      <c r="UPO139" s="66"/>
      <c r="UPQ139" s="66"/>
      <c r="UPR139" s="66"/>
      <c r="UPS139" s="66"/>
      <c r="UPT139" s="66"/>
      <c r="UPU139" s="66"/>
      <c r="UPV139" s="66"/>
      <c r="UPW139" s="66"/>
      <c r="UPX139" s="66"/>
      <c r="UPY139" s="66"/>
      <c r="UPZ139" s="66"/>
      <c r="UQA139" s="66"/>
      <c r="UQB139" s="66"/>
      <c r="UQC139" s="66"/>
      <c r="UQF139" s="66"/>
      <c r="UQI139" s="66"/>
      <c r="UQL139" s="66"/>
      <c r="UQO139" s="66"/>
      <c r="UQR139" s="66"/>
      <c r="UQU139" s="66"/>
      <c r="URD139" s="66"/>
      <c r="URG139" s="66"/>
      <c r="URJ139" s="66"/>
      <c r="URM139" s="66"/>
      <c r="URV139" s="66"/>
      <c r="USB139" s="66"/>
      <c r="USE139" s="66"/>
      <c r="USH139" s="66"/>
      <c r="USK139" s="66"/>
      <c r="USQ139" s="66"/>
      <c r="USZ139" s="66"/>
      <c r="UTB139" s="66"/>
      <c r="UTC139" s="66"/>
      <c r="UTE139" s="66"/>
      <c r="UTH139" s="66"/>
      <c r="UTK139" s="66"/>
      <c r="UTN139" s="66"/>
      <c r="UTQ139" s="66"/>
      <c r="UTT139" s="66"/>
      <c r="UTV139" s="66"/>
      <c r="UTX139" s="66"/>
      <c r="UUA139" s="66"/>
      <c r="UUD139" s="66"/>
      <c r="UUG139" s="66"/>
      <c r="UUJ139" s="66"/>
      <c r="UUM139" s="66"/>
      <c r="UUP139" s="66"/>
      <c r="UUS139" s="66"/>
      <c r="UUU139" s="66"/>
      <c r="UUX139" s="66"/>
      <c r="UVD139" s="66"/>
      <c r="UVJ139" s="66"/>
      <c r="UVM139" s="66"/>
      <c r="UVO139" s="66"/>
      <c r="UVQ139" s="66"/>
      <c r="UVR139" s="66"/>
      <c r="UVS139" s="66"/>
      <c r="UVT139" s="66"/>
      <c r="UVU139" s="66"/>
      <c r="UVV139" s="66"/>
      <c r="UWN139" s="66"/>
      <c r="UWO139" s="66"/>
      <c r="UWR139" s="66"/>
      <c r="UWU139" s="66"/>
      <c r="UWW139" s="66"/>
      <c r="UWY139" s="66"/>
      <c r="UXB139" s="66"/>
      <c r="UXE139" s="66"/>
      <c r="UXH139" s="66"/>
      <c r="UXL139" s="66"/>
      <c r="UXO139" s="66"/>
      <c r="UXR139" s="66"/>
      <c r="UXZ139" s="66"/>
      <c r="UYL139" s="66"/>
      <c r="UYM139" s="66"/>
      <c r="UYN139" s="66"/>
      <c r="UYO139" s="66"/>
      <c r="UYP139" s="66"/>
      <c r="UYQ139" s="66"/>
      <c r="UYR139" s="66"/>
      <c r="UYS139" s="66"/>
      <c r="UYT139" s="66"/>
      <c r="UYU139" s="66"/>
      <c r="UYV139" s="66"/>
      <c r="UYW139" s="66"/>
      <c r="UYX139" s="66"/>
      <c r="UYY139" s="66"/>
      <c r="UYZ139" s="66"/>
      <c r="UZA139" s="66"/>
      <c r="UZB139" s="66"/>
      <c r="UZC139" s="66"/>
      <c r="UZD139" s="66"/>
      <c r="UZE139" s="66"/>
      <c r="UZF139" s="66"/>
      <c r="UZG139" s="66"/>
      <c r="UZH139" s="66"/>
      <c r="UZI139" s="66"/>
      <c r="UZJ139" s="66"/>
      <c r="UZK139" s="66"/>
      <c r="UZM139" s="66"/>
      <c r="UZN139" s="66"/>
      <c r="UZO139" s="66"/>
      <c r="UZP139" s="66"/>
      <c r="UZQ139" s="66"/>
      <c r="UZR139" s="66"/>
      <c r="UZS139" s="66"/>
      <c r="UZT139" s="66"/>
      <c r="UZU139" s="66"/>
      <c r="UZV139" s="66"/>
      <c r="UZW139" s="66"/>
      <c r="UZX139" s="66"/>
      <c r="UZY139" s="66"/>
      <c r="VAB139" s="66"/>
      <c r="VAE139" s="66"/>
      <c r="VAH139" s="66"/>
      <c r="VAK139" s="66"/>
      <c r="VAN139" s="66"/>
      <c r="VAQ139" s="66"/>
      <c r="VAZ139" s="66"/>
      <c r="VBC139" s="66"/>
      <c r="VBF139" s="66"/>
      <c r="VBI139" s="66"/>
      <c r="VBR139" s="66"/>
      <c r="VBX139" s="66"/>
      <c r="VCA139" s="66"/>
      <c r="VCD139" s="66"/>
      <c r="VCG139" s="66"/>
      <c r="VCM139" s="66"/>
      <c r="VCV139" s="66"/>
      <c r="VCX139" s="66"/>
      <c r="VCY139" s="66"/>
      <c r="VDA139" s="66"/>
      <c r="VDD139" s="66"/>
      <c r="VDG139" s="66"/>
      <c r="VDJ139" s="66"/>
      <c r="VDM139" s="66"/>
      <c r="VDP139" s="66"/>
      <c r="VDR139" s="66"/>
      <c r="VDT139" s="66"/>
      <c r="VDW139" s="66"/>
      <c r="VDZ139" s="66"/>
      <c r="VEC139" s="66"/>
      <c r="VEF139" s="66"/>
      <c r="VEI139" s="66"/>
      <c r="VEL139" s="66"/>
      <c r="VEO139" s="66"/>
      <c r="VEQ139" s="66"/>
      <c r="VET139" s="66"/>
      <c r="VEZ139" s="66"/>
      <c r="VFF139" s="66"/>
      <c r="VFI139" s="66"/>
      <c r="VFK139" s="66"/>
      <c r="VFM139" s="66"/>
      <c r="VFN139" s="66"/>
      <c r="VFO139" s="66"/>
      <c r="VFP139" s="66"/>
      <c r="VFQ139" s="66"/>
      <c r="VFR139" s="66"/>
      <c r="VGJ139" s="66"/>
      <c r="VGK139" s="66"/>
      <c r="VGN139" s="66"/>
      <c r="VGQ139" s="66"/>
      <c r="VGS139" s="66"/>
      <c r="VGU139" s="66"/>
      <c r="VGX139" s="66"/>
      <c r="VHA139" s="66"/>
      <c r="VHD139" s="66"/>
      <c r="VHH139" s="66"/>
      <c r="VHK139" s="66"/>
      <c r="VHN139" s="66"/>
      <c r="VHV139" s="66"/>
      <c r="VIH139" s="66"/>
      <c r="VII139" s="66"/>
      <c r="VIJ139" s="66"/>
      <c r="VIK139" s="66"/>
      <c r="VIL139" s="66"/>
      <c r="VIM139" s="66"/>
      <c r="VIN139" s="66"/>
      <c r="VIO139" s="66"/>
      <c r="VIP139" s="66"/>
      <c r="VIQ139" s="66"/>
      <c r="VIR139" s="66"/>
      <c r="VIS139" s="66"/>
      <c r="VIT139" s="66"/>
      <c r="VIU139" s="66"/>
      <c r="VIV139" s="66"/>
      <c r="VIW139" s="66"/>
      <c r="VIX139" s="66"/>
      <c r="VIY139" s="66"/>
      <c r="VIZ139" s="66"/>
      <c r="VJA139" s="66"/>
      <c r="VJB139" s="66"/>
      <c r="VJC139" s="66"/>
      <c r="VJD139" s="66"/>
      <c r="VJE139" s="66"/>
      <c r="VJF139" s="66"/>
      <c r="VJG139" s="66"/>
      <c r="VJI139" s="66"/>
      <c r="VJJ139" s="66"/>
      <c r="VJK139" s="66"/>
      <c r="VJL139" s="66"/>
      <c r="VJM139" s="66"/>
      <c r="VJN139" s="66"/>
      <c r="VJO139" s="66"/>
      <c r="VJP139" s="66"/>
      <c r="VJQ139" s="66"/>
      <c r="VJR139" s="66"/>
      <c r="VJS139" s="66"/>
      <c r="VJT139" s="66"/>
      <c r="VJU139" s="66"/>
      <c r="VJX139" s="66"/>
      <c r="VKA139" s="66"/>
      <c r="VKD139" s="66"/>
      <c r="VKG139" s="66"/>
      <c r="VKJ139" s="66"/>
      <c r="VKM139" s="66"/>
      <c r="VKV139" s="66"/>
      <c r="VKY139" s="66"/>
      <c r="VLB139" s="66"/>
      <c r="VLE139" s="66"/>
      <c r="VLN139" s="66"/>
      <c r="VLT139" s="66"/>
      <c r="VLW139" s="66"/>
      <c r="VLZ139" s="66"/>
      <c r="VMC139" s="66"/>
      <c r="VMI139" s="66"/>
      <c r="VMR139" s="66"/>
      <c r="VMT139" s="66"/>
      <c r="VMU139" s="66"/>
      <c r="VMW139" s="66"/>
      <c r="VMZ139" s="66"/>
      <c r="VNC139" s="66"/>
      <c r="VNF139" s="66"/>
      <c r="VNI139" s="66"/>
      <c r="VNL139" s="66"/>
      <c r="VNN139" s="66"/>
      <c r="VNP139" s="66"/>
      <c r="VNS139" s="66"/>
      <c r="VNV139" s="66"/>
      <c r="VNY139" s="66"/>
      <c r="VOB139" s="66"/>
      <c r="VOE139" s="66"/>
      <c r="VOH139" s="66"/>
      <c r="VOK139" s="66"/>
      <c r="VOM139" s="66"/>
      <c r="VOP139" s="66"/>
      <c r="VOV139" s="66"/>
      <c r="VPB139" s="66"/>
      <c r="VPE139" s="66"/>
      <c r="VPG139" s="66"/>
      <c r="VPI139" s="66"/>
      <c r="VPJ139" s="66"/>
      <c r="VPK139" s="66"/>
      <c r="VPL139" s="66"/>
      <c r="VPM139" s="66"/>
      <c r="VPN139" s="66"/>
      <c r="VQF139" s="66"/>
      <c r="VQG139" s="66"/>
      <c r="VQJ139" s="66"/>
      <c r="VQM139" s="66"/>
      <c r="VQO139" s="66"/>
      <c r="VQQ139" s="66"/>
      <c r="VQT139" s="66"/>
      <c r="VQW139" s="66"/>
      <c r="VQZ139" s="66"/>
      <c r="VRD139" s="66"/>
      <c r="VRG139" s="66"/>
      <c r="VRJ139" s="66"/>
      <c r="VRR139" s="66"/>
      <c r="VSD139" s="66"/>
      <c r="VSE139" s="66"/>
      <c r="VSF139" s="66"/>
      <c r="VSG139" s="66"/>
      <c r="VSH139" s="66"/>
      <c r="VSI139" s="66"/>
      <c r="VSJ139" s="66"/>
      <c r="VSK139" s="66"/>
      <c r="VSL139" s="66"/>
      <c r="VSM139" s="66"/>
      <c r="VSN139" s="66"/>
      <c r="VSO139" s="66"/>
      <c r="VSP139" s="66"/>
      <c r="VSQ139" s="66"/>
      <c r="VSR139" s="66"/>
      <c r="VSS139" s="66"/>
      <c r="VST139" s="66"/>
      <c r="VSU139" s="66"/>
      <c r="VSV139" s="66"/>
      <c r="VSW139" s="66"/>
      <c r="VSX139" s="66"/>
      <c r="VSY139" s="66"/>
      <c r="VSZ139" s="66"/>
      <c r="VTA139" s="66"/>
      <c r="VTB139" s="66"/>
      <c r="VTC139" s="66"/>
      <c r="VTE139" s="66"/>
      <c r="VTF139" s="66"/>
      <c r="VTG139" s="66"/>
      <c r="VTH139" s="66"/>
      <c r="VTI139" s="66"/>
      <c r="VTJ139" s="66"/>
      <c r="VTK139" s="66"/>
      <c r="VTL139" s="66"/>
      <c r="VTM139" s="66"/>
      <c r="VTN139" s="66"/>
      <c r="VTO139" s="66"/>
      <c r="VTP139" s="66"/>
      <c r="VTQ139" s="66"/>
      <c r="VTT139" s="66"/>
      <c r="VTW139" s="66"/>
      <c r="VTZ139" s="66"/>
      <c r="VUC139" s="66"/>
      <c r="VUF139" s="66"/>
      <c r="VUI139" s="66"/>
      <c r="VUR139" s="66"/>
      <c r="VUU139" s="66"/>
      <c r="VUX139" s="66"/>
      <c r="VVA139" s="66"/>
      <c r="VVJ139" s="66"/>
      <c r="VVP139" s="66"/>
      <c r="VVS139" s="66"/>
      <c r="VVV139" s="66"/>
      <c r="VVY139" s="66"/>
      <c r="VWE139" s="66"/>
      <c r="VWN139" s="66"/>
      <c r="VWP139" s="66"/>
      <c r="VWQ139" s="66"/>
      <c r="VWS139" s="66"/>
      <c r="VWV139" s="66"/>
      <c r="VWY139" s="66"/>
      <c r="VXB139" s="66"/>
      <c r="VXE139" s="66"/>
      <c r="VXH139" s="66"/>
      <c r="VXJ139" s="66"/>
      <c r="VXL139" s="66"/>
      <c r="VXO139" s="66"/>
      <c r="VXR139" s="66"/>
      <c r="VXU139" s="66"/>
      <c r="VXX139" s="66"/>
      <c r="VYA139" s="66"/>
      <c r="VYD139" s="66"/>
      <c r="VYG139" s="66"/>
      <c r="VYI139" s="66"/>
      <c r="VYL139" s="66"/>
      <c r="VYR139" s="66"/>
      <c r="VYX139" s="66"/>
      <c r="VZA139" s="66"/>
      <c r="VZC139" s="66"/>
      <c r="VZE139" s="66"/>
      <c r="VZF139" s="66"/>
      <c r="VZG139" s="66"/>
      <c r="VZH139" s="66"/>
      <c r="VZI139" s="66"/>
      <c r="VZJ139" s="66"/>
      <c r="WAB139" s="66"/>
      <c r="WAC139" s="66"/>
      <c r="WAF139" s="66"/>
      <c r="WAI139" s="66"/>
      <c r="WAK139" s="66"/>
      <c r="WAM139" s="66"/>
      <c r="WAP139" s="66"/>
      <c r="WAS139" s="66"/>
      <c r="WAV139" s="66"/>
      <c r="WAZ139" s="66"/>
      <c r="WBC139" s="66"/>
      <c r="WBF139" s="66"/>
      <c r="WBN139" s="66"/>
      <c r="WBZ139" s="66"/>
      <c r="WCA139" s="66"/>
      <c r="WCB139" s="66"/>
      <c r="WCC139" s="66"/>
      <c r="WCD139" s="66"/>
      <c r="WCE139" s="66"/>
      <c r="WCF139" s="66"/>
      <c r="WCG139" s="66"/>
      <c r="WCH139" s="66"/>
      <c r="WCI139" s="66"/>
      <c r="WCJ139" s="66"/>
      <c r="WCK139" s="66"/>
      <c r="WCL139" s="66"/>
      <c r="WCM139" s="66"/>
      <c r="WCN139" s="66"/>
      <c r="WCO139" s="66"/>
      <c r="WCP139" s="66"/>
      <c r="WCQ139" s="66"/>
      <c r="WCR139" s="66"/>
      <c r="WCS139" s="66"/>
      <c r="WCT139" s="66"/>
      <c r="WCU139" s="66"/>
      <c r="WCV139" s="66"/>
      <c r="WCW139" s="66"/>
      <c r="WCX139" s="66"/>
      <c r="WCY139" s="66"/>
      <c r="WDA139" s="66"/>
      <c r="WDB139" s="66"/>
      <c r="WDC139" s="66"/>
      <c r="WDD139" s="66"/>
      <c r="WDE139" s="66"/>
      <c r="WDF139" s="66"/>
      <c r="WDG139" s="66"/>
      <c r="WDH139" s="66"/>
      <c r="WDI139" s="66"/>
      <c r="WDJ139" s="66"/>
      <c r="WDK139" s="66"/>
      <c r="WDL139" s="66"/>
      <c r="WDM139" s="66"/>
      <c r="WDP139" s="66"/>
      <c r="WDS139" s="66"/>
      <c r="WDV139" s="66"/>
      <c r="WDY139" s="66"/>
      <c r="WEB139" s="66"/>
      <c r="WEE139" s="66"/>
      <c r="WEN139" s="66"/>
      <c r="WEQ139" s="66"/>
      <c r="WET139" s="66"/>
      <c r="WEW139" s="66"/>
      <c r="WFF139" s="66"/>
      <c r="WFL139" s="66"/>
      <c r="WFO139" s="66"/>
      <c r="WFR139" s="66"/>
      <c r="WFU139" s="66"/>
      <c r="WGA139" s="66"/>
      <c r="WGJ139" s="66"/>
      <c r="WGL139" s="66"/>
      <c r="WGM139" s="66"/>
      <c r="WGO139" s="66"/>
      <c r="WGR139" s="66"/>
      <c r="WGU139" s="66"/>
      <c r="WGX139" s="66"/>
      <c r="WHA139" s="66"/>
      <c r="WHD139" s="66"/>
      <c r="WHF139" s="66"/>
      <c r="WHH139" s="66"/>
      <c r="WHK139" s="66"/>
      <c r="WHN139" s="66"/>
      <c r="WHQ139" s="66"/>
      <c r="WHT139" s="66"/>
      <c r="WHW139" s="66"/>
      <c r="WHZ139" s="66"/>
      <c r="WIC139" s="66"/>
      <c r="WIE139" s="66"/>
      <c r="WIH139" s="66"/>
      <c r="WIN139" s="66"/>
      <c r="WIT139" s="66"/>
      <c r="WIW139" s="66"/>
      <c r="WIY139" s="66"/>
      <c r="WJA139" s="66"/>
      <c r="WJB139" s="66"/>
      <c r="WJC139" s="66"/>
      <c r="WJD139" s="66"/>
      <c r="WJE139" s="66"/>
      <c r="WJF139" s="66"/>
      <c r="WJX139" s="66"/>
      <c r="WJY139" s="66"/>
      <c r="WKB139" s="66"/>
      <c r="WKE139" s="66"/>
      <c r="WKG139" s="66"/>
      <c r="WKI139" s="66"/>
      <c r="WKL139" s="66"/>
      <c r="WKO139" s="66"/>
      <c r="WKR139" s="66"/>
      <c r="WKV139" s="66"/>
      <c r="WKY139" s="66"/>
      <c r="WLB139" s="66"/>
      <c r="WLJ139" s="66"/>
      <c r="WLV139" s="66"/>
      <c r="WLW139" s="66"/>
      <c r="WLX139" s="66"/>
      <c r="WLY139" s="66"/>
      <c r="WLZ139" s="66"/>
      <c r="WMA139" s="66"/>
      <c r="WMB139" s="66"/>
      <c r="WMC139" s="66"/>
      <c r="WMD139" s="66"/>
      <c r="WME139" s="66"/>
      <c r="WMF139" s="66"/>
      <c r="WMG139" s="66"/>
      <c r="WMH139" s="66"/>
      <c r="WMI139" s="66"/>
      <c r="WMJ139" s="66"/>
      <c r="WMK139" s="66"/>
      <c r="WML139" s="66"/>
      <c r="WMM139" s="66"/>
      <c r="WMN139" s="66"/>
      <c r="WMO139" s="66"/>
      <c r="WMP139" s="66"/>
      <c r="WMQ139" s="66"/>
      <c r="WMR139" s="66"/>
      <c r="WMS139" s="66"/>
      <c r="WMT139" s="66"/>
      <c r="WMU139" s="66"/>
      <c r="WMW139" s="66"/>
      <c r="WMX139" s="66"/>
      <c r="WMY139" s="66"/>
      <c r="WMZ139" s="66"/>
      <c r="WNA139" s="66"/>
      <c r="WNB139" s="66"/>
      <c r="WNC139" s="66"/>
      <c r="WND139" s="66"/>
      <c r="WNE139" s="66"/>
      <c r="WNF139" s="66"/>
      <c r="WNG139" s="66"/>
      <c r="WNH139" s="66"/>
      <c r="WNI139" s="66"/>
      <c r="WNL139" s="66"/>
      <c r="WNO139" s="66"/>
      <c r="WNR139" s="66"/>
      <c r="WNU139" s="66"/>
      <c r="WNX139" s="66"/>
      <c r="WOA139" s="66"/>
      <c r="WOJ139" s="66"/>
      <c r="WOM139" s="66"/>
      <c r="WOP139" s="66"/>
      <c r="WOS139" s="66"/>
      <c r="WPB139" s="66"/>
      <c r="WPH139" s="66"/>
      <c r="WPK139" s="66"/>
      <c r="WPN139" s="66"/>
      <c r="WPQ139" s="66"/>
      <c r="WPW139" s="66"/>
      <c r="WQF139" s="66"/>
      <c r="WQH139" s="66"/>
      <c r="WQI139" s="66"/>
      <c r="WQK139" s="66"/>
      <c r="WQN139" s="66"/>
      <c r="WQQ139" s="66"/>
      <c r="WQT139" s="66"/>
      <c r="WQW139" s="66"/>
      <c r="WQZ139" s="66"/>
      <c r="WRB139" s="66"/>
      <c r="WRD139" s="66"/>
      <c r="WRG139" s="66"/>
      <c r="WRJ139" s="66"/>
      <c r="WRM139" s="66"/>
      <c r="WRP139" s="66"/>
      <c r="WRS139" s="66"/>
      <c r="WRV139" s="66"/>
      <c r="WRY139" s="66"/>
      <c r="WSA139" s="66"/>
      <c r="WSD139" s="66"/>
      <c r="WSJ139" s="66"/>
      <c r="WSP139" s="66"/>
      <c r="WSS139" s="66"/>
      <c r="WSU139" s="66"/>
      <c r="WSW139" s="66"/>
      <c r="WSX139" s="66"/>
      <c r="WSY139" s="66"/>
      <c r="WSZ139" s="66"/>
      <c r="WTA139" s="66"/>
      <c r="WTB139" s="66"/>
      <c r="WTT139" s="66"/>
      <c r="WTU139" s="66"/>
      <c r="WTX139" s="66"/>
      <c r="WUA139" s="66"/>
      <c r="WUC139" s="66"/>
      <c r="WUE139" s="66"/>
      <c r="WUH139" s="66"/>
      <c r="WUK139" s="66"/>
      <c r="WUN139" s="66"/>
      <c r="WUR139" s="66"/>
      <c r="WUU139" s="66"/>
      <c r="WUX139" s="66"/>
      <c r="WVF139" s="66"/>
    </row>
    <row r="140" spans="1:1022 1034:2046 2058:3070 3082:4094 4106:5118 5130:6142 6154:7166 7178:8190 8202:9214 9226:10238 10250:11262 11274:12286 12298:13310 13322:14334 14346:15358 15370:16126" s="50" customFormat="1" ht="20.25" hidden="1" customHeight="1">
      <c r="A140" s="7" t="s">
        <v>102</v>
      </c>
      <c r="B140" s="47" t="s">
        <v>339</v>
      </c>
      <c r="C140" s="8"/>
      <c r="D140" s="48">
        <f>_xlfn.IFNA(VLOOKUP(A140,'2.2'!A149:C441,3,),)</f>
        <v>0</v>
      </c>
      <c r="E140" s="49"/>
      <c r="F140" s="51"/>
      <c r="G140" s="51"/>
      <c r="H140" s="29">
        <v>0</v>
      </c>
      <c r="I140" s="52"/>
    </row>
    <row r="141" spans="1:1022 1034:2046 2058:3070 3082:4094 4106:5118 5130:6142 6154:7166 7178:8190 8202:9214 9226:10238 10250:11262 11274:12286 12298:13310 13322:14334 14346:15358 15370:16126" s="50" customFormat="1" ht="20.25" hidden="1" customHeight="1">
      <c r="A141" s="7" t="s">
        <v>121</v>
      </c>
      <c r="B141" s="47" t="s">
        <v>338</v>
      </c>
      <c r="C141" s="8"/>
      <c r="D141" s="48">
        <f>_xlfn.IFNA(VLOOKUP(A141,'2.2'!A150:C442,3,),)</f>
        <v>0</v>
      </c>
      <c r="E141" s="49"/>
      <c r="F141" s="51"/>
      <c r="G141" s="51"/>
      <c r="H141" s="29">
        <v>2</v>
      </c>
      <c r="I141" s="52">
        <v>25</v>
      </c>
    </row>
    <row r="142" spans="1:1022 1034:2046 2058:3070 3082:4094 4106:5118 5130:6142 6154:7166 7178:8190 8202:9214 9226:10238 10250:11262 11274:12286 12298:13310 13322:14334 14346:15358 15370:16126" s="50" customFormat="1" ht="20.25" hidden="1" customHeight="1">
      <c r="A142" s="7" t="s">
        <v>104</v>
      </c>
      <c r="B142" s="47" t="s">
        <v>339</v>
      </c>
      <c r="C142" s="8"/>
      <c r="D142" s="48">
        <f>_xlfn.IFNA(VLOOKUP(A142,'2.2'!A151:C443,3,),)</f>
        <v>0</v>
      </c>
      <c r="E142" s="49"/>
      <c r="F142" s="51"/>
      <c r="G142" s="51"/>
      <c r="H142" s="29">
        <v>0</v>
      </c>
      <c r="I142" s="52"/>
    </row>
    <row r="143" spans="1:1022 1034:2046 2058:3070 3082:4094 4106:5118 5130:6142 6154:7166 7178:8190 8202:9214 9226:10238 10250:11262 11274:12286 12298:13310 13322:14334 14346:15358 15370:16126" s="50" customFormat="1" ht="20.25" hidden="1" customHeight="1">
      <c r="A143" s="7" t="s">
        <v>128</v>
      </c>
      <c r="B143" s="47" t="s">
        <v>338</v>
      </c>
      <c r="C143" s="8"/>
      <c r="D143" s="48">
        <f>_xlfn.IFNA(VLOOKUP(A143,'2.2'!A152:C444,3,),)</f>
        <v>0</v>
      </c>
      <c r="E143" s="49"/>
      <c r="F143" s="51"/>
      <c r="G143" s="51"/>
      <c r="H143" s="29">
        <v>1</v>
      </c>
      <c r="I143" s="52"/>
    </row>
    <row r="144" spans="1:1022 1034:2046 2058:3070 3082:4094 4106:5118 5130:6142 6154:7166 7178:8190 8202:9214 9226:10238 10250:11262 11274:12286 12298:13310 13322:14334 14346:15358 15370:16126" s="50" customFormat="1" ht="20.25" hidden="1" customHeight="1">
      <c r="A144" s="7" t="s">
        <v>105</v>
      </c>
      <c r="B144" s="47" t="s">
        <v>338</v>
      </c>
      <c r="C144" s="8"/>
      <c r="D144" s="48">
        <f>_xlfn.IFNA(VLOOKUP(A144,'2.2'!A153:C445,3,),)</f>
        <v>0</v>
      </c>
      <c r="E144" s="49"/>
      <c r="F144" s="51"/>
      <c r="G144" s="51"/>
      <c r="H144" s="29">
        <v>0</v>
      </c>
      <c r="I144" s="52"/>
    </row>
    <row r="145" spans="1:1022 1034:2046 2058:3070 3082:4094 4106:5118 5130:6142 6154:7166 7178:8190 8202:9214 9226:10238 10250:11262 11274:12286 12298:13310 13322:14334 14346:15358 15370:16126" s="50" customFormat="1" ht="21.75" hidden="1" customHeight="1">
      <c r="A145" s="7" t="s">
        <v>123</v>
      </c>
      <c r="B145" s="47" t="s">
        <v>338</v>
      </c>
      <c r="C145" s="8"/>
      <c r="D145" s="48">
        <f>_xlfn.IFNA(VLOOKUP(A145,'2.2'!A154:C446,3,),)</f>
        <v>0</v>
      </c>
      <c r="E145" s="49"/>
      <c r="F145" s="51"/>
      <c r="G145" s="51"/>
      <c r="H145" s="29">
        <v>2</v>
      </c>
      <c r="I145" s="52">
        <v>25</v>
      </c>
    </row>
    <row r="146" spans="1:1022 1034:2046 2058:3070 3082:4094 4106:5118 5130:6142 6154:7166 7178:8190 8202:9214 9226:10238 10250:11262 11274:12286 12298:13310 13322:14334 14346:15358 15370:16126" s="50" customFormat="1" ht="20.25" hidden="1" customHeight="1">
      <c r="A146" s="7" t="s">
        <v>107</v>
      </c>
      <c r="B146" s="47" t="s">
        <v>339</v>
      </c>
      <c r="C146" s="8"/>
      <c r="D146" s="48">
        <f>_xlfn.IFNA(VLOOKUP(A146,'2.2'!A155:C447,3,),)</f>
        <v>0</v>
      </c>
      <c r="E146" s="49"/>
      <c r="F146" s="51"/>
      <c r="G146" s="51"/>
      <c r="H146" s="29">
        <v>0</v>
      </c>
      <c r="I146" s="52"/>
    </row>
    <row r="147" spans="1:1022 1034:2046 2058:3070 3082:4094 4106:5118 5130:6142 6154:7166 7178:8190 8202:9214 9226:10238 10250:11262 11274:12286 12298:13310 13322:14334 14346:15358 15370:16126" s="50" customFormat="1" ht="20.25" hidden="1" customHeight="1">
      <c r="A147" s="7" t="s">
        <v>159</v>
      </c>
      <c r="B147" s="47" t="s">
        <v>338</v>
      </c>
      <c r="C147" s="4"/>
      <c r="D147" s="48">
        <f>_xlfn.IFNA(VLOOKUP(A147,'2.2'!A156:C448,3,),)</f>
        <v>0</v>
      </c>
      <c r="E147" s="49"/>
      <c r="F147" s="51"/>
      <c r="G147" s="51"/>
      <c r="H147" s="29">
        <v>0</v>
      </c>
      <c r="I147" s="52"/>
    </row>
    <row r="148" spans="1:1022 1034:2046 2058:3070 3082:4094 4106:5118 5130:6142 6154:7166 7178:8190 8202:9214 9226:10238 10250:11262 11274:12286 12298:13310 13322:14334 14346:15358 15370:16126" s="50" customFormat="1" ht="21.75" hidden="1" customHeight="1">
      <c r="A148" s="7" t="s">
        <v>160</v>
      </c>
      <c r="B148" s="47" t="s">
        <v>338</v>
      </c>
      <c r="C148" s="4"/>
      <c r="D148" s="48">
        <f>_xlfn.IFNA(VLOOKUP(A148,'2.2'!A157:C449,3,),)</f>
        <v>0</v>
      </c>
      <c r="E148" s="49"/>
      <c r="F148" s="51"/>
      <c r="G148" s="51"/>
      <c r="H148" s="29">
        <v>0</v>
      </c>
      <c r="I148" s="52"/>
    </row>
    <row r="149" spans="1:1022 1034:2046 2058:3070 3082:4094 4106:5118 5130:6142 6154:7166 7178:8190 8202:9214 9226:10238 10250:11262 11274:12286 12298:13310 13322:14334 14346:15358 15370:16126" s="50" customFormat="1" ht="21.75" hidden="1" customHeight="1">
      <c r="A149" s="7" t="s">
        <v>135</v>
      </c>
      <c r="B149" s="47" t="s">
        <v>338</v>
      </c>
      <c r="C149" s="4"/>
      <c r="D149" s="48">
        <f>_xlfn.IFNA(VLOOKUP(A149,'2.2'!A158:C450,3,),)</f>
        <v>0</v>
      </c>
      <c r="E149" s="49"/>
      <c r="F149" s="51"/>
      <c r="G149" s="51"/>
      <c r="H149" s="29">
        <v>0</v>
      </c>
      <c r="I149" s="52">
        <v>10</v>
      </c>
    </row>
    <row r="150" spans="1:1022 1034:2046 2058:3070 3082:4094 4106:5118 5130:6142 6154:7166 7178:8190 8202:9214 9226:10238 10250:11262 11274:12286 12298:13310 13322:14334 14346:15358 15370:16126" s="50" customFormat="1" ht="20.25" hidden="1" customHeight="1">
      <c r="A150" s="7" t="s">
        <v>162</v>
      </c>
      <c r="B150" s="47" t="s">
        <v>340</v>
      </c>
      <c r="C150" s="4"/>
      <c r="D150" s="48">
        <f>_xlfn.IFNA(VLOOKUP(A150,'2.2'!A159:C451,3,),)</f>
        <v>0</v>
      </c>
      <c r="E150" s="49"/>
      <c r="F150" s="51"/>
      <c r="G150" s="51"/>
      <c r="H150" s="29">
        <v>100</v>
      </c>
      <c r="I150" s="52">
        <v>20</v>
      </c>
    </row>
    <row r="151" spans="1:1022 1034:2046 2058:3070 3082:4094 4106:5118 5130:6142 6154:7166 7178:8190 8202:9214 9226:10238 10250:11262 11274:12286 12298:13310 13322:14334 14346:15358 15370:16126" s="50" customFormat="1" ht="21.75" hidden="1" customHeight="1">
      <c r="A151" s="7" t="s">
        <v>163</v>
      </c>
      <c r="B151" s="47" t="s">
        <v>340</v>
      </c>
      <c r="C151" s="4"/>
      <c r="D151" s="48">
        <f>_xlfn.IFNA(VLOOKUP(A151,'2.2'!A160:C452,3,),)</f>
        <v>0</v>
      </c>
      <c r="E151" s="49"/>
      <c r="F151" s="51"/>
      <c r="G151" s="51"/>
      <c r="H151" s="29">
        <v>19</v>
      </c>
      <c r="I151" s="52">
        <v>20</v>
      </c>
    </row>
    <row r="152" spans="1:1022 1034:2046 2058:3070 3082:4094 4106:5118 5130:6142 6154:7166 7178:8190 8202:9214 9226:10238 10250:11262 11274:12286 12298:13310 13322:14334 14346:15358 15370:16126" s="50" customFormat="1" ht="21.75" hidden="1" customHeight="1">
      <c r="A152" s="12" t="s">
        <v>164</v>
      </c>
      <c r="B152" s="47" t="s">
        <v>340</v>
      </c>
      <c r="C152" s="4"/>
      <c r="D152" s="48">
        <f>_xlfn.IFNA(VLOOKUP(A152,'2.2'!A161:C453,3,),)</f>
        <v>0</v>
      </c>
      <c r="E152" s="49"/>
      <c r="F152" s="51"/>
      <c r="G152" s="51"/>
      <c r="H152" s="29">
        <v>90</v>
      </c>
      <c r="I152" s="52">
        <v>20</v>
      </c>
    </row>
    <row r="153" spans="1:1022 1034:2046 2058:3070 3082:4094 4106:5118 5130:6142 6154:7166 7178:8190 8202:9214 9226:10238 10250:11262 11274:12286 12298:13310 13322:14334 14346:15358 15370:16126" s="50" customFormat="1" ht="22.8" hidden="1">
      <c r="A153" s="7" t="s">
        <v>289</v>
      </c>
      <c r="B153" s="47" t="s">
        <v>338</v>
      </c>
      <c r="C153" s="4"/>
      <c r="D153" s="48">
        <f>_xlfn.IFNA(VLOOKUP(A153,'2.2'!A162:C454,3,),)</f>
        <v>0</v>
      </c>
      <c r="E153" s="49"/>
      <c r="F153" s="51"/>
      <c r="G153" s="51"/>
      <c r="H153" s="29">
        <v>0</v>
      </c>
      <c r="I153" s="52">
        <v>10</v>
      </c>
    </row>
    <row r="154" spans="1:1022 1034:2046 2058:3070 3082:4094 4106:5118 5130:6142 6154:7166 7178:8190 8202:9214 9226:10238 10250:11262 11274:12286 12298:13310 13322:14334 14346:15358 15370:16126" s="50" customFormat="1" ht="21.75" hidden="1" customHeight="1">
      <c r="A154" s="7" t="s">
        <v>290</v>
      </c>
      <c r="B154" s="47" t="s">
        <v>338</v>
      </c>
      <c r="C154" s="4"/>
      <c r="D154" s="48">
        <f>_xlfn.IFNA(VLOOKUP(A154,'2.2'!A163:C455,3,),)</f>
        <v>0</v>
      </c>
      <c r="E154" s="49"/>
      <c r="F154" s="51"/>
      <c r="G154" s="51"/>
      <c r="H154" s="29">
        <v>0</v>
      </c>
      <c r="I154" s="52">
        <v>10</v>
      </c>
    </row>
    <row r="155" spans="1:1022 1034:2046 2058:3070 3082:4094 4106:5118 5130:6142 6154:7166 7178:8190 8202:9214 9226:10238 10250:11262 11274:12286 12298:13310 13322:14334 14346:15358 15370:16126" s="50" customFormat="1" ht="20.25" hidden="1" customHeight="1">
      <c r="A155" s="7" t="s">
        <v>291</v>
      </c>
      <c r="B155" s="47" t="s">
        <v>340</v>
      </c>
      <c r="C155" s="4"/>
      <c r="D155" s="48">
        <f>_xlfn.IFNA(VLOOKUP(A155,'2.2'!A164:C456,3,),)</f>
        <v>0</v>
      </c>
      <c r="E155" s="49"/>
      <c r="F155" s="51"/>
      <c r="G155" s="51"/>
      <c r="H155" s="29">
        <v>36</v>
      </c>
      <c r="I155" s="52">
        <v>30</v>
      </c>
    </row>
    <row r="156" spans="1:1022 1034:2046 2058:3070 3082:4094 4106:5118 5130:6142 6154:7166 7178:8190 8202:9214 9226:10238 10250:11262 11274:12286 12298:13310 13322:14334 14346:15358 15370:16126" s="50" customFormat="1" ht="20.25" customHeight="1">
      <c r="A156" s="7" t="s">
        <v>140</v>
      </c>
      <c r="B156" s="76" t="s">
        <v>340</v>
      </c>
      <c r="C156" s="4">
        <v>5</v>
      </c>
      <c r="D156" s="48">
        <v>6500</v>
      </c>
      <c r="E156" s="69">
        <f>+D156*C156</f>
        <v>32500</v>
      </c>
      <c r="F156" s="51"/>
      <c r="G156" s="51"/>
      <c r="H156" s="29">
        <v>10</v>
      </c>
      <c r="I156" s="52">
        <v>30</v>
      </c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Z156" s="66"/>
      <c r="BC156" s="66"/>
      <c r="BF156" s="66"/>
      <c r="BI156" s="66"/>
      <c r="BL156" s="66"/>
      <c r="BO156" s="66"/>
      <c r="BX156" s="66"/>
      <c r="CA156" s="66"/>
      <c r="CD156" s="66"/>
      <c r="CG156" s="66"/>
      <c r="CP156" s="66"/>
      <c r="CV156" s="66"/>
      <c r="CY156" s="66"/>
      <c r="DB156" s="66"/>
      <c r="DE156" s="66"/>
      <c r="DK156" s="66"/>
      <c r="DT156" s="66"/>
      <c r="DV156" s="66"/>
      <c r="DW156" s="66"/>
      <c r="DY156" s="66"/>
      <c r="EB156" s="66"/>
      <c r="EE156" s="66"/>
      <c r="EH156" s="66"/>
      <c r="EK156" s="66"/>
      <c r="EN156" s="66"/>
      <c r="EP156" s="66"/>
      <c r="ER156" s="66"/>
      <c r="EU156" s="66"/>
      <c r="EX156" s="66"/>
      <c r="FA156" s="66"/>
      <c r="FD156" s="66"/>
      <c r="FG156" s="66"/>
      <c r="FJ156" s="66"/>
      <c r="FM156" s="66"/>
      <c r="FO156" s="66"/>
      <c r="FR156" s="66"/>
      <c r="FX156" s="66"/>
      <c r="GD156" s="66"/>
      <c r="GG156" s="66"/>
      <c r="GI156" s="66"/>
      <c r="GK156" s="66"/>
      <c r="GL156" s="66"/>
      <c r="GM156" s="66"/>
      <c r="GN156" s="66"/>
      <c r="GO156" s="66"/>
      <c r="GP156" s="66"/>
      <c r="HH156" s="66"/>
      <c r="HI156" s="66"/>
      <c r="HL156" s="66"/>
      <c r="HO156" s="66"/>
      <c r="HQ156" s="66"/>
      <c r="HS156" s="66"/>
      <c r="HV156" s="66"/>
      <c r="HY156" s="66"/>
      <c r="IB156" s="66"/>
      <c r="IF156" s="66"/>
      <c r="II156" s="66"/>
      <c r="IL156" s="66"/>
      <c r="IT156" s="66"/>
      <c r="JF156" s="66"/>
      <c r="JG156" s="66"/>
      <c r="JH156" s="66"/>
      <c r="JI156" s="66"/>
      <c r="JJ156" s="66"/>
      <c r="JK156" s="66"/>
      <c r="JL156" s="66"/>
      <c r="JM156" s="66"/>
      <c r="JN156" s="66"/>
      <c r="JO156" s="66"/>
      <c r="JP156" s="66"/>
      <c r="JQ156" s="66"/>
      <c r="JR156" s="66"/>
      <c r="JS156" s="66"/>
      <c r="JT156" s="66"/>
      <c r="JU156" s="66"/>
      <c r="JV156" s="66"/>
      <c r="JW156" s="66"/>
      <c r="JX156" s="66"/>
      <c r="JY156" s="66"/>
      <c r="JZ156" s="66"/>
      <c r="KA156" s="66"/>
      <c r="KB156" s="66"/>
      <c r="KC156" s="66"/>
      <c r="KD156" s="66"/>
      <c r="KE156" s="66"/>
      <c r="KG156" s="66"/>
      <c r="KH156" s="66"/>
      <c r="KI156" s="66"/>
      <c r="KJ156" s="66"/>
      <c r="KK156" s="66"/>
      <c r="KL156" s="66"/>
      <c r="KM156" s="66"/>
      <c r="KN156" s="66"/>
      <c r="KO156" s="66"/>
      <c r="KP156" s="66"/>
      <c r="KQ156" s="66"/>
      <c r="KR156" s="66"/>
      <c r="KS156" s="66"/>
      <c r="KV156" s="66"/>
      <c r="KY156" s="66"/>
      <c r="LB156" s="66"/>
      <c r="LE156" s="66"/>
      <c r="LH156" s="66"/>
      <c r="LK156" s="66"/>
      <c r="LT156" s="66"/>
      <c r="LW156" s="66"/>
      <c r="LZ156" s="66"/>
      <c r="MC156" s="66"/>
      <c r="ML156" s="66"/>
      <c r="MR156" s="66"/>
      <c r="MU156" s="66"/>
      <c r="MX156" s="66"/>
      <c r="NA156" s="66"/>
      <c r="NG156" s="66"/>
      <c r="NP156" s="66"/>
      <c r="NR156" s="66"/>
      <c r="NS156" s="66"/>
      <c r="NU156" s="66"/>
      <c r="NX156" s="66"/>
      <c r="OA156" s="66"/>
      <c r="OD156" s="66"/>
      <c r="OG156" s="66"/>
      <c r="OJ156" s="66"/>
      <c r="OL156" s="66"/>
      <c r="ON156" s="66"/>
      <c r="OQ156" s="66"/>
      <c r="OT156" s="66"/>
      <c r="OW156" s="66"/>
      <c r="OZ156" s="66"/>
      <c r="PC156" s="66"/>
      <c r="PF156" s="66"/>
      <c r="PI156" s="66"/>
      <c r="PK156" s="66"/>
      <c r="PN156" s="66"/>
      <c r="PT156" s="66"/>
      <c r="PZ156" s="66"/>
      <c r="QC156" s="66"/>
      <c r="QE156" s="66"/>
      <c r="QG156" s="66"/>
      <c r="QH156" s="66"/>
      <c r="QI156" s="66"/>
      <c r="QJ156" s="66"/>
      <c r="QK156" s="66"/>
      <c r="QL156" s="66"/>
      <c r="RD156" s="66"/>
      <c r="RE156" s="66"/>
      <c r="RH156" s="66"/>
      <c r="RK156" s="66"/>
      <c r="RM156" s="66"/>
      <c r="RO156" s="66"/>
      <c r="RR156" s="66"/>
      <c r="RU156" s="66"/>
      <c r="RX156" s="66"/>
      <c r="SB156" s="66"/>
      <c r="SE156" s="66"/>
      <c r="SH156" s="66"/>
      <c r="SP156" s="66"/>
      <c r="TB156" s="66"/>
      <c r="TC156" s="66"/>
      <c r="TD156" s="66"/>
      <c r="TE156" s="66"/>
      <c r="TF156" s="66"/>
      <c r="TG156" s="66"/>
      <c r="TH156" s="66"/>
      <c r="TI156" s="66"/>
      <c r="TJ156" s="66"/>
      <c r="TK156" s="66"/>
      <c r="TL156" s="66"/>
      <c r="TM156" s="66"/>
      <c r="TN156" s="66"/>
      <c r="TO156" s="66"/>
      <c r="TP156" s="66"/>
      <c r="TQ156" s="66"/>
      <c r="TR156" s="66"/>
      <c r="TS156" s="66"/>
      <c r="TT156" s="66"/>
      <c r="TU156" s="66"/>
      <c r="TV156" s="66"/>
      <c r="TW156" s="66"/>
      <c r="TX156" s="66"/>
      <c r="TY156" s="66"/>
      <c r="TZ156" s="66"/>
      <c r="UA156" s="66"/>
      <c r="UC156" s="66"/>
      <c r="UD156" s="66"/>
      <c r="UE156" s="66"/>
      <c r="UF156" s="66"/>
      <c r="UG156" s="66"/>
      <c r="UH156" s="66"/>
      <c r="UI156" s="66"/>
      <c r="UJ156" s="66"/>
      <c r="UK156" s="66"/>
      <c r="UL156" s="66"/>
      <c r="UM156" s="66"/>
      <c r="UN156" s="66"/>
      <c r="UO156" s="66"/>
      <c r="UR156" s="66"/>
      <c r="UU156" s="66"/>
      <c r="UX156" s="66"/>
      <c r="VA156" s="66"/>
      <c r="VD156" s="66"/>
      <c r="VG156" s="66"/>
      <c r="VP156" s="66"/>
      <c r="VS156" s="66"/>
      <c r="VV156" s="66"/>
      <c r="VY156" s="66"/>
      <c r="WH156" s="66"/>
      <c r="WN156" s="66"/>
      <c r="WQ156" s="66"/>
      <c r="WT156" s="66"/>
      <c r="WW156" s="66"/>
      <c r="XC156" s="66"/>
      <c r="XL156" s="66"/>
      <c r="XN156" s="66"/>
      <c r="XO156" s="66"/>
      <c r="XQ156" s="66"/>
      <c r="XT156" s="66"/>
      <c r="XW156" s="66"/>
      <c r="XZ156" s="66"/>
      <c r="YC156" s="66"/>
      <c r="YF156" s="66"/>
      <c r="YH156" s="66"/>
      <c r="YJ156" s="66"/>
      <c r="YM156" s="66"/>
      <c r="YP156" s="66"/>
      <c r="YS156" s="66"/>
      <c r="YV156" s="66"/>
      <c r="YY156" s="66"/>
      <c r="ZB156" s="66"/>
      <c r="ZE156" s="66"/>
      <c r="ZG156" s="66"/>
      <c r="ZJ156" s="66"/>
      <c r="ZP156" s="66"/>
      <c r="ZV156" s="66"/>
      <c r="ZY156" s="66"/>
      <c r="AAA156" s="66"/>
      <c r="AAC156" s="66"/>
      <c r="AAD156" s="66"/>
      <c r="AAE156" s="66"/>
      <c r="AAF156" s="66"/>
      <c r="AAG156" s="66"/>
      <c r="AAH156" s="66"/>
      <c r="AAZ156" s="66"/>
      <c r="ABA156" s="66"/>
      <c r="ABD156" s="66"/>
      <c r="ABG156" s="66"/>
      <c r="ABI156" s="66"/>
      <c r="ABK156" s="66"/>
      <c r="ABN156" s="66"/>
      <c r="ABQ156" s="66"/>
      <c r="ABT156" s="66"/>
      <c r="ABX156" s="66"/>
      <c r="ACA156" s="66"/>
      <c r="ACD156" s="66"/>
      <c r="ACL156" s="66"/>
      <c r="ACX156" s="66"/>
      <c r="ACY156" s="66"/>
      <c r="ACZ156" s="66"/>
      <c r="ADA156" s="66"/>
      <c r="ADB156" s="66"/>
      <c r="ADC156" s="66"/>
      <c r="ADD156" s="66"/>
      <c r="ADE156" s="66"/>
      <c r="ADF156" s="66"/>
      <c r="ADG156" s="66"/>
      <c r="ADH156" s="66"/>
      <c r="ADI156" s="66"/>
      <c r="ADJ156" s="66"/>
      <c r="ADK156" s="66"/>
      <c r="ADL156" s="66"/>
      <c r="ADM156" s="66"/>
      <c r="ADN156" s="66"/>
      <c r="ADO156" s="66"/>
      <c r="ADP156" s="66"/>
      <c r="ADQ156" s="66"/>
      <c r="ADR156" s="66"/>
      <c r="ADS156" s="66"/>
      <c r="ADT156" s="66"/>
      <c r="ADU156" s="66"/>
      <c r="ADV156" s="66"/>
      <c r="ADW156" s="66"/>
      <c r="ADY156" s="66"/>
      <c r="ADZ156" s="66"/>
      <c r="AEA156" s="66"/>
      <c r="AEB156" s="66"/>
      <c r="AEC156" s="66"/>
      <c r="AED156" s="66"/>
      <c r="AEE156" s="66"/>
      <c r="AEF156" s="66"/>
      <c r="AEG156" s="66"/>
      <c r="AEH156" s="66"/>
      <c r="AEI156" s="66"/>
      <c r="AEJ156" s="66"/>
      <c r="AEK156" s="66"/>
      <c r="AEN156" s="66"/>
      <c r="AEQ156" s="66"/>
      <c r="AET156" s="66"/>
      <c r="AEW156" s="66"/>
      <c r="AEZ156" s="66"/>
      <c r="AFC156" s="66"/>
      <c r="AFL156" s="66"/>
      <c r="AFO156" s="66"/>
      <c r="AFR156" s="66"/>
      <c r="AFU156" s="66"/>
      <c r="AGD156" s="66"/>
      <c r="AGJ156" s="66"/>
      <c r="AGM156" s="66"/>
      <c r="AGP156" s="66"/>
      <c r="AGS156" s="66"/>
      <c r="AGY156" s="66"/>
      <c r="AHH156" s="66"/>
      <c r="AHJ156" s="66"/>
      <c r="AHK156" s="66"/>
      <c r="AHM156" s="66"/>
      <c r="AHP156" s="66"/>
      <c r="AHS156" s="66"/>
      <c r="AHV156" s="66"/>
      <c r="AHY156" s="66"/>
      <c r="AIB156" s="66"/>
      <c r="AID156" s="66"/>
      <c r="AIF156" s="66"/>
      <c r="AII156" s="66"/>
      <c r="AIL156" s="66"/>
      <c r="AIO156" s="66"/>
      <c r="AIR156" s="66"/>
      <c r="AIU156" s="66"/>
      <c r="AIX156" s="66"/>
      <c r="AJA156" s="66"/>
      <c r="AJC156" s="66"/>
      <c r="AJF156" s="66"/>
      <c r="AJL156" s="66"/>
      <c r="AJR156" s="66"/>
      <c r="AJU156" s="66"/>
      <c r="AJW156" s="66"/>
      <c r="AJY156" s="66"/>
      <c r="AJZ156" s="66"/>
      <c r="AKA156" s="66"/>
      <c r="AKB156" s="66"/>
      <c r="AKC156" s="66"/>
      <c r="AKD156" s="66"/>
      <c r="AKV156" s="66"/>
      <c r="AKW156" s="66"/>
      <c r="AKZ156" s="66"/>
      <c r="ALC156" s="66"/>
      <c r="ALE156" s="66"/>
      <c r="ALG156" s="66"/>
      <c r="ALJ156" s="66"/>
      <c r="ALM156" s="66"/>
      <c r="ALP156" s="66"/>
      <c r="ALT156" s="66"/>
      <c r="ALW156" s="66"/>
      <c r="ALZ156" s="66"/>
      <c r="AMH156" s="66"/>
      <c r="AMT156" s="66"/>
      <c r="AMU156" s="66"/>
      <c r="AMV156" s="66"/>
      <c r="AMW156" s="66"/>
      <c r="AMX156" s="66"/>
      <c r="AMY156" s="66"/>
      <c r="AMZ156" s="66"/>
      <c r="ANA156" s="66"/>
      <c r="ANB156" s="66"/>
      <c r="ANC156" s="66"/>
      <c r="AND156" s="66"/>
      <c r="ANE156" s="66"/>
      <c r="ANF156" s="66"/>
      <c r="ANG156" s="66"/>
      <c r="ANH156" s="66"/>
      <c r="ANI156" s="66"/>
      <c r="ANJ156" s="66"/>
      <c r="ANK156" s="66"/>
      <c r="ANL156" s="66"/>
      <c r="ANM156" s="66"/>
      <c r="ANN156" s="66"/>
      <c r="ANO156" s="66"/>
      <c r="ANP156" s="66"/>
      <c r="ANQ156" s="66"/>
      <c r="ANR156" s="66"/>
      <c r="ANS156" s="66"/>
      <c r="ANU156" s="66"/>
      <c r="ANV156" s="66"/>
      <c r="ANW156" s="66"/>
      <c r="ANX156" s="66"/>
      <c r="ANY156" s="66"/>
      <c r="ANZ156" s="66"/>
      <c r="AOA156" s="66"/>
      <c r="AOB156" s="66"/>
      <c r="AOC156" s="66"/>
      <c r="AOD156" s="66"/>
      <c r="AOE156" s="66"/>
      <c r="AOF156" s="66"/>
      <c r="AOG156" s="66"/>
      <c r="AOJ156" s="66"/>
      <c r="AOM156" s="66"/>
      <c r="AOP156" s="66"/>
      <c r="AOS156" s="66"/>
      <c r="AOV156" s="66"/>
      <c r="AOY156" s="66"/>
      <c r="APH156" s="66"/>
      <c r="APK156" s="66"/>
      <c r="APN156" s="66"/>
      <c r="APQ156" s="66"/>
      <c r="APZ156" s="66"/>
      <c r="AQF156" s="66"/>
      <c r="AQI156" s="66"/>
      <c r="AQL156" s="66"/>
      <c r="AQO156" s="66"/>
      <c r="AQU156" s="66"/>
      <c r="ARD156" s="66"/>
      <c r="ARF156" s="66"/>
      <c r="ARG156" s="66"/>
      <c r="ARI156" s="66"/>
      <c r="ARL156" s="66"/>
      <c r="ARO156" s="66"/>
      <c r="ARR156" s="66"/>
      <c r="ARU156" s="66"/>
      <c r="ARX156" s="66"/>
      <c r="ARZ156" s="66"/>
      <c r="ASB156" s="66"/>
      <c r="ASE156" s="66"/>
      <c r="ASH156" s="66"/>
      <c r="ASK156" s="66"/>
      <c r="ASN156" s="66"/>
      <c r="ASQ156" s="66"/>
      <c r="AST156" s="66"/>
      <c r="ASW156" s="66"/>
      <c r="ASY156" s="66"/>
      <c r="ATB156" s="66"/>
      <c r="ATH156" s="66"/>
      <c r="ATN156" s="66"/>
      <c r="ATQ156" s="66"/>
      <c r="ATS156" s="66"/>
      <c r="ATU156" s="66"/>
      <c r="ATV156" s="66"/>
      <c r="ATW156" s="66"/>
      <c r="ATX156" s="66"/>
      <c r="ATY156" s="66"/>
      <c r="ATZ156" s="66"/>
      <c r="AUR156" s="66"/>
      <c r="AUS156" s="66"/>
      <c r="AUV156" s="66"/>
      <c r="AUY156" s="66"/>
      <c r="AVA156" s="66"/>
      <c r="AVC156" s="66"/>
      <c r="AVF156" s="66"/>
      <c r="AVI156" s="66"/>
      <c r="AVL156" s="66"/>
      <c r="AVP156" s="66"/>
      <c r="AVS156" s="66"/>
      <c r="AVV156" s="66"/>
      <c r="AWD156" s="66"/>
      <c r="AWP156" s="66"/>
      <c r="AWQ156" s="66"/>
      <c r="AWR156" s="66"/>
      <c r="AWS156" s="66"/>
      <c r="AWT156" s="66"/>
      <c r="AWU156" s="66"/>
      <c r="AWV156" s="66"/>
      <c r="AWW156" s="66"/>
      <c r="AWX156" s="66"/>
      <c r="AWY156" s="66"/>
      <c r="AWZ156" s="66"/>
      <c r="AXA156" s="66"/>
      <c r="AXB156" s="66"/>
      <c r="AXC156" s="66"/>
      <c r="AXD156" s="66"/>
      <c r="AXE156" s="66"/>
      <c r="AXF156" s="66"/>
      <c r="AXG156" s="66"/>
      <c r="AXH156" s="66"/>
      <c r="AXI156" s="66"/>
      <c r="AXJ156" s="66"/>
      <c r="AXK156" s="66"/>
      <c r="AXL156" s="66"/>
      <c r="AXM156" s="66"/>
      <c r="AXN156" s="66"/>
      <c r="AXO156" s="66"/>
      <c r="AXQ156" s="66"/>
      <c r="AXR156" s="66"/>
      <c r="AXS156" s="66"/>
      <c r="AXT156" s="66"/>
      <c r="AXU156" s="66"/>
      <c r="AXV156" s="66"/>
      <c r="AXW156" s="66"/>
      <c r="AXX156" s="66"/>
      <c r="AXY156" s="66"/>
      <c r="AXZ156" s="66"/>
      <c r="AYA156" s="66"/>
      <c r="AYB156" s="66"/>
      <c r="AYC156" s="66"/>
      <c r="AYF156" s="66"/>
      <c r="AYI156" s="66"/>
      <c r="AYL156" s="66"/>
      <c r="AYO156" s="66"/>
      <c r="AYR156" s="66"/>
      <c r="AYU156" s="66"/>
      <c r="AZD156" s="66"/>
      <c r="AZG156" s="66"/>
      <c r="AZJ156" s="66"/>
      <c r="AZM156" s="66"/>
      <c r="AZV156" s="66"/>
      <c r="BAB156" s="66"/>
      <c r="BAE156" s="66"/>
      <c r="BAH156" s="66"/>
      <c r="BAK156" s="66"/>
      <c r="BAQ156" s="66"/>
      <c r="BAZ156" s="66"/>
      <c r="BBB156" s="66"/>
      <c r="BBC156" s="66"/>
      <c r="BBE156" s="66"/>
      <c r="BBH156" s="66"/>
      <c r="BBK156" s="66"/>
      <c r="BBN156" s="66"/>
      <c r="BBQ156" s="66"/>
      <c r="BBT156" s="66"/>
      <c r="BBV156" s="66"/>
      <c r="BBX156" s="66"/>
      <c r="BCA156" s="66"/>
      <c r="BCD156" s="66"/>
      <c r="BCG156" s="66"/>
      <c r="BCJ156" s="66"/>
      <c r="BCM156" s="66"/>
      <c r="BCP156" s="66"/>
      <c r="BCS156" s="66"/>
      <c r="BCU156" s="66"/>
      <c r="BCX156" s="66"/>
      <c r="BDD156" s="66"/>
      <c r="BDJ156" s="66"/>
      <c r="BDM156" s="66"/>
      <c r="BDO156" s="66"/>
      <c r="BDQ156" s="66"/>
      <c r="BDR156" s="66"/>
      <c r="BDS156" s="66"/>
      <c r="BDT156" s="66"/>
      <c r="BDU156" s="66"/>
      <c r="BDV156" s="66"/>
      <c r="BEN156" s="66"/>
      <c r="BEO156" s="66"/>
      <c r="BER156" s="66"/>
      <c r="BEU156" s="66"/>
      <c r="BEW156" s="66"/>
      <c r="BEY156" s="66"/>
      <c r="BFB156" s="66"/>
      <c r="BFE156" s="66"/>
      <c r="BFH156" s="66"/>
      <c r="BFL156" s="66"/>
      <c r="BFO156" s="66"/>
      <c r="BFR156" s="66"/>
      <c r="BFZ156" s="66"/>
      <c r="BGL156" s="66"/>
      <c r="BGM156" s="66"/>
      <c r="BGN156" s="66"/>
      <c r="BGO156" s="66"/>
      <c r="BGP156" s="66"/>
      <c r="BGQ156" s="66"/>
      <c r="BGR156" s="66"/>
      <c r="BGS156" s="66"/>
      <c r="BGT156" s="66"/>
      <c r="BGU156" s="66"/>
      <c r="BGV156" s="66"/>
      <c r="BGW156" s="66"/>
      <c r="BGX156" s="66"/>
      <c r="BGY156" s="66"/>
      <c r="BGZ156" s="66"/>
      <c r="BHA156" s="66"/>
      <c r="BHB156" s="66"/>
      <c r="BHC156" s="66"/>
      <c r="BHD156" s="66"/>
      <c r="BHE156" s="66"/>
      <c r="BHF156" s="66"/>
      <c r="BHG156" s="66"/>
      <c r="BHH156" s="66"/>
      <c r="BHI156" s="66"/>
      <c r="BHJ156" s="66"/>
      <c r="BHK156" s="66"/>
      <c r="BHM156" s="66"/>
      <c r="BHN156" s="66"/>
      <c r="BHO156" s="66"/>
      <c r="BHP156" s="66"/>
      <c r="BHQ156" s="66"/>
      <c r="BHR156" s="66"/>
      <c r="BHS156" s="66"/>
      <c r="BHT156" s="66"/>
      <c r="BHU156" s="66"/>
      <c r="BHV156" s="66"/>
      <c r="BHW156" s="66"/>
      <c r="BHX156" s="66"/>
      <c r="BHY156" s="66"/>
      <c r="BIB156" s="66"/>
      <c r="BIE156" s="66"/>
      <c r="BIH156" s="66"/>
      <c r="BIK156" s="66"/>
      <c r="BIN156" s="66"/>
      <c r="BIQ156" s="66"/>
      <c r="BIZ156" s="66"/>
      <c r="BJC156" s="66"/>
      <c r="BJF156" s="66"/>
      <c r="BJI156" s="66"/>
      <c r="BJR156" s="66"/>
      <c r="BJX156" s="66"/>
      <c r="BKA156" s="66"/>
      <c r="BKD156" s="66"/>
      <c r="BKG156" s="66"/>
      <c r="BKM156" s="66"/>
      <c r="BKV156" s="66"/>
      <c r="BKX156" s="66"/>
      <c r="BKY156" s="66"/>
      <c r="BLA156" s="66"/>
      <c r="BLD156" s="66"/>
      <c r="BLG156" s="66"/>
      <c r="BLJ156" s="66"/>
      <c r="BLM156" s="66"/>
      <c r="BLP156" s="66"/>
      <c r="BLR156" s="66"/>
      <c r="BLT156" s="66"/>
      <c r="BLW156" s="66"/>
      <c r="BLZ156" s="66"/>
      <c r="BMC156" s="66"/>
      <c r="BMF156" s="66"/>
      <c r="BMI156" s="66"/>
      <c r="BML156" s="66"/>
      <c r="BMO156" s="66"/>
      <c r="BMQ156" s="66"/>
      <c r="BMT156" s="66"/>
      <c r="BMZ156" s="66"/>
      <c r="BNF156" s="66"/>
      <c r="BNI156" s="66"/>
      <c r="BNK156" s="66"/>
      <c r="BNM156" s="66"/>
      <c r="BNN156" s="66"/>
      <c r="BNO156" s="66"/>
      <c r="BNP156" s="66"/>
      <c r="BNQ156" s="66"/>
      <c r="BNR156" s="66"/>
      <c r="BOJ156" s="66"/>
      <c r="BOK156" s="66"/>
      <c r="BON156" s="66"/>
      <c r="BOQ156" s="66"/>
      <c r="BOS156" s="66"/>
      <c r="BOU156" s="66"/>
      <c r="BOX156" s="66"/>
      <c r="BPA156" s="66"/>
      <c r="BPD156" s="66"/>
      <c r="BPH156" s="66"/>
      <c r="BPK156" s="66"/>
      <c r="BPN156" s="66"/>
      <c r="BPV156" s="66"/>
      <c r="BQH156" s="66"/>
      <c r="BQI156" s="66"/>
      <c r="BQJ156" s="66"/>
      <c r="BQK156" s="66"/>
      <c r="BQL156" s="66"/>
      <c r="BQM156" s="66"/>
      <c r="BQN156" s="66"/>
      <c r="BQO156" s="66"/>
      <c r="BQP156" s="66"/>
      <c r="BQQ156" s="66"/>
      <c r="BQR156" s="66"/>
      <c r="BQS156" s="66"/>
      <c r="BQT156" s="66"/>
      <c r="BQU156" s="66"/>
      <c r="BQV156" s="66"/>
      <c r="BQW156" s="66"/>
      <c r="BQX156" s="66"/>
      <c r="BQY156" s="66"/>
      <c r="BQZ156" s="66"/>
      <c r="BRA156" s="66"/>
      <c r="BRB156" s="66"/>
      <c r="BRC156" s="66"/>
      <c r="BRD156" s="66"/>
      <c r="BRE156" s="66"/>
      <c r="BRF156" s="66"/>
      <c r="BRG156" s="66"/>
      <c r="BRI156" s="66"/>
      <c r="BRJ156" s="66"/>
      <c r="BRK156" s="66"/>
      <c r="BRL156" s="66"/>
      <c r="BRM156" s="66"/>
      <c r="BRN156" s="66"/>
      <c r="BRO156" s="66"/>
      <c r="BRP156" s="66"/>
      <c r="BRQ156" s="66"/>
      <c r="BRR156" s="66"/>
      <c r="BRS156" s="66"/>
      <c r="BRT156" s="66"/>
      <c r="BRU156" s="66"/>
      <c r="BRX156" s="66"/>
      <c r="BSA156" s="66"/>
      <c r="BSD156" s="66"/>
      <c r="BSG156" s="66"/>
      <c r="BSJ156" s="66"/>
      <c r="BSM156" s="66"/>
      <c r="BSV156" s="66"/>
      <c r="BSY156" s="66"/>
      <c r="BTB156" s="66"/>
      <c r="BTE156" s="66"/>
      <c r="BTN156" s="66"/>
      <c r="BTT156" s="66"/>
      <c r="BTW156" s="66"/>
      <c r="BTZ156" s="66"/>
      <c r="BUC156" s="66"/>
      <c r="BUI156" s="66"/>
      <c r="BUR156" s="66"/>
      <c r="BUT156" s="66"/>
      <c r="BUU156" s="66"/>
      <c r="BUW156" s="66"/>
      <c r="BUZ156" s="66"/>
      <c r="BVC156" s="66"/>
      <c r="BVF156" s="66"/>
      <c r="BVI156" s="66"/>
      <c r="BVL156" s="66"/>
      <c r="BVN156" s="66"/>
      <c r="BVP156" s="66"/>
      <c r="BVS156" s="66"/>
      <c r="BVV156" s="66"/>
      <c r="BVY156" s="66"/>
      <c r="BWB156" s="66"/>
      <c r="BWE156" s="66"/>
      <c r="BWH156" s="66"/>
      <c r="BWK156" s="66"/>
      <c r="BWM156" s="66"/>
      <c r="BWP156" s="66"/>
      <c r="BWV156" s="66"/>
      <c r="BXB156" s="66"/>
      <c r="BXE156" s="66"/>
      <c r="BXG156" s="66"/>
      <c r="BXI156" s="66"/>
      <c r="BXJ156" s="66"/>
      <c r="BXK156" s="66"/>
      <c r="BXL156" s="66"/>
      <c r="BXM156" s="66"/>
      <c r="BXN156" s="66"/>
      <c r="BYF156" s="66"/>
      <c r="BYG156" s="66"/>
      <c r="BYJ156" s="66"/>
      <c r="BYM156" s="66"/>
      <c r="BYO156" s="66"/>
      <c r="BYQ156" s="66"/>
      <c r="BYT156" s="66"/>
      <c r="BYW156" s="66"/>
      <c r="BYZ156" s="66"/>
      <c r="BZD156" s="66"/>
      <c r="BZG156" s="66"/>
      <c r="BZJ156" s="66"/>
      <c r="BZR156" s="66"/>
      <c r="CAD156" s="66"/>
      <c r="CAE156" s="66"/>
      <c r="CAF156" s="66"/>
      <c r="CAG156" s="66"/>
      <c r="CAH156" s="66"/>
      <c r="CAI156" s="66"/>
      <c r="CAJ156" s="66"/>
      <c r="CAK156" s="66"/>
      <c r="CAL156" s="66"/>
      <c r="CAM156" s="66"/>
      <c r="CAN156" s="66"/>
      <c r="CAO156" s="66"/>
      <c r="CAP156" s="66"/>
      <c r="CAQ156" s="66"/>
      <c r="CAR156" s="66"/>
      <c r="CAS156" s="66"/>
      <c r="CAT156" s="66"/>
      <c r="CAU156" s="66"/>
      <c r="CAV156" s="66"/>
      <c r="CAW156" s="66"/>
      <c r="CAX156" s="66"/>
      <c r="CAY156" s="66"/>
      <c r="CAZ156" s="66"/>
      <c r="CBA156" s="66"/>
      <c r="CBB156" s="66"/>
      <c r="CBC156" s="66"/>
      <c r="CBE156" s="66"/>
      <c r="CBF156" s="66"/>
      <c r="CBG156" s="66"/>
      <c r="CBH156" s="66"/>
      <c r="CBI156" s="66"/>
      <c r="CBJ156" s="66"/>
      <c r="CBK156" s="66"/>
      <c r="CBL156" s="66"/>
      <c r="CBM156" s="66"/>
      <c r="CBN156" s="66"/>
      <c r="CBO156" s="66"/>
      <c r="CBP156" s="66"/>
      <c r="CBQ156" s="66"/>
      <c r="CBT156" s="66"/>
      <c r="CBW156" s="66"/>
      <c r="CBZ156" s="66"/>
      <c r="CCC156" s="66"/>
      <c r="CCF156" s="66"/>
      <c r="CCI156" s="66"/>
      <c r="CCR156" s="66"/>
      <c r="CCU156" s="66"/>
      <c r="CCX156" s="66"/>
      <c r="CDA156" s="66"/>
      <c r="CDJ156" s="66"/>
      <c r="CDP156" s="66"/>
      <c r="CDS156" s="66"/>
      <c r="CDV156" s="66"/>
      <c r="CDY156" s="66"/>
      <c r="CEE156" s="66"/>
      <c r="CEN156" s="66"/>
      <c r="CEP156" s="66"/>
      <c r="CEQ156" s="66"/>
      <c r="CES156" s="66"/>
      <c r="CEV156" s="66"/>
      <c r="CEY156" s="66"/>
      <c r="CFB156" s="66"/>
      <c r="CFE156" s="66"/>
      <c r="CFH156" s="66"/>
      <c r="CFJ156" s="66"/>
      <c r="CFL156" s="66"/>
      <c r="CFO156" s="66"/>
      <c r="CFR156" s="66"/>
      <c r="CFU156" s="66"/>
      <c r="CFX156" s="66"/>
      <c r="CGA156" s="66"/>
      <c r="CGD156" s="66"/>
      <c r="CGG156" s="66"/>
      <c r="CGI156" s="66"/>
      <c r="CGL156" s="66"/>
      <c r="CGR156" s="66"/>
      <c r="CGX156" s="66"/>
      <c r="CHA156" s="66"/>
      <c r="CHC156" s="66"/>
      <c r="CHE156" s="66"/>
      <c r="CHF156" s="66"/>
      <c r="CHG156" s="66"/>
      <c r="CHH156" s="66"/>
      <c r="CHI156" s="66"/>
      <c r="CHJ156" s="66"/>
      <c r="CIB156" s="66"/>
      <c r="CIC156" s="66"/>
      <c r="CIF156" s="66"/>
      <c r="CII156" s="66"/>
      <c r="CIK156" s="66"/>
      <c r="CIM156" s="66"/>
      <c r="CIP156" s="66"/>
      <c r="CIS156" s="66"/>
      <c r="CIV156" s="66"/>
      <c r="CIZ156" s="66"/>
      <c r="CJC156" s="66"/>
      <c r="CJF156" s="66"/>
      <c r="CJN156" s="66"/>
      <c r="CJZ156" s="66"/>
      <c r="CKA156" s="66"/>
      <c r="CKB156" s="66"/>
      <c r="CKC156" s="66"/>
      <c r="CKD156" s="66"/>
      <c r="CKE156" s="66"/>
      <c r="CKF156" s="66"/>
      <c r="CKG156" s="66"/>
      <c r="CKH156" s="66"/>
      <c r="CKI156" s="66"/>
      <c r="CKJ156" s="66"/>
      <c r="CKK156" s="66"/>
      <c r="CKL156" s="66"/>
      <c r="CKM156" s="66"/>
      <c r="CKN156" s="66"/>
      <c r="CKO156" s="66"/>
      <c r="CKP156" s="66"/>
      <c r="CKQ156" s="66"/>
      <c r="CKR156" s="66"/>
      <c r="CKS156" s="66"/>
      <c r="CKT156" s="66"/>
      <c r="CKU156" s="66"/>
      <c r="CKV156" s="66"/>
      <c r="CKW156" s="66"/>
      <c r="CKX156" s="66"/>
      <c r="CKY156" s="66"/>
      <c r="CLA156" s="66"/>
      <c r="CLB156" s="66"/>
      <c r="CLC156" s="66"/>
      <c r="CLD156" s="66"/>
      <c r="CLE156" s="66"/>
      <c r="CLF156" s="66"/>
      <c r="CLG156" s="66"/>
      <c r="CLH156" s="66"/>
      <c r="CLI156" s="66"/>
      <c r="CLJ156" s="66"/>
      <c r="CLK156" s="66"/>
      <c r="CLL156" s="66"/>
      <c r="CLM156" s="66"/>
      <c r="CLP156" s="66"/>
      <c r="CLS156" s="66"/>
      <c r="CLV156" s="66"/>
      <c r="CLY156" s="66"/>
      <c r="CMB156" s="66"/>
      <c r="CME156" s="66"/>
      <c r="CMN156" s="66"/>
      <c r="CMQ156" s="66"/>
      <c r="CMT156" s="66"/>
      <c r="CMW156" s="66"/>
      <c r="CNF156" s="66"/>
      <c r="CNL156" s="66"/>
      <c r="CNO156" s="66"/>
      <c r="CNR156" s="66"/>
      <c r="CNU156" s="66"/>
      <c r="COA156" s="66"/>
      <c r="COJ156" s="66"/>
      <c r="COL156" s="66"/>
      <c r="COM156" s="66"/>
      <c r="COO156" s="66"/>
      <c r="COR156" s="66"/>
      <c r="COU156" s="66"/>
      <c r="COX156" s="66"/>
      <c r="CPA156" s="66"/>
      <c r="CPD156" s="66"/>
      <c r="CPF156" s="66"/>
      <c r="CPH156" s="66"/>
      <c r="CPK156" s="66"/>
      <c r="CPN156" s="66"/>
      <c r="CPQ156" s="66"/>
      <c r="CPT156" s="66"/>
      <c r="CPW156" s="66"/>
      <c r="CPZ156" s="66"/>
      <c r="CQC156" s="66"/>
      <c r="CQE156" s="66"/>
      <c r="CQH156" s="66"/>
      <c r="CQN156" s="66"/>
      <c r="CQT156" s="66"/>
      <c r="CQW156" s="66"/>
      <c r="CQY156" s="66"/>
      <c r="CRA156" s="66"/>
      <c r="CRB156" s="66"/>
      <c r="CRC156" s="66"/>
      <c r="CRD156" s="66"/>
      <c r="CRE156" s="66"/>
      <c r="CRF156" s="66"/>
      <c r="CRX156" s="66"/>
      <c r="CRY156" s="66"/>
      <c r="CSB156" s="66"/>
      <c r="CSE156" s="66"/>
      <c r="CSG156" s="66"/>
      <c r="CSI156" s="66"/>
      <c r="CSL156" s="66"/>
      <c r="CSO156" s="66"/>
      <c r="CSR156" s="66"/>
      <c r="CSV156" s="66"/>
      <c r="CSY156" s="66"/>
      <c r="CTB156" s="66"/>
      <c r="CTJ156" s="66"/>
      <c r="CTV156" s="66"/>
      <c r="CTW156" s="66"/>
      <c r="CTX156" s="66"/>
      <c r="CTY156" s="66"/>
      <c r="CTZ156" s="66"/>
      <c r="CUA156" s="66"/>
      <c r="CUB156" s="66"/>
      <c r="CUC156" s="66"/>
      <c r="CUD156" s="66"/>
      <c r="CUE156" s="66"/>
      <c r="CUF156" s="66"/>
      <c r="CUG156" s="66"/>
      <c r="CUH156" s="66"/>
      <c r="CUI156" s="66"/>
      <c r="CUJ156" s="66"/>
      <c r="CUK156" s="66"/>
      <c r="CUL156" s="66"/>
      <c r="CUM156" s="66"/>
      <c r="CUN156" s="66"/>
      <c r="CUO156" s="66"/>
      <c r="CUP156" s="66"/>
      <c r="CUQ156" s="66"/>
      <c r="CUR156" s="66"/>
      <c r="CUS156" s="66"/>
      <c r="CUT156" s="66"/>
      <c r="CUU156" s="66"/>
      <c r="CUW156" s="66"/>
      <c r="CUX156" s="66"/>
      <c r="CUY156" s="66"/>
      <c r="CUZ156" s="66"/>
      <c r="CVA156" s="66"/>
      <c r="CVB156" s="66"/>
      <c r="CVC156" s="66"/>
      <c r="CVD156" s="66"/>
      <c r="CVE156" s="66"/>
      <c r="CVF156" s="66"/>
      <c r="CVG156" s="66"/>
      <c r="CVH156" s="66"/>
      <c r="CVI156" s="66"/>
      <c r="CVL156" s="66"/>
      <c r="CVO156" s="66"/>
      <c r="CVR156" s="66"/>
      <c r="CVU156" s="66"/>
      <c r="CVX156" s="66"/>
      <c r="CWA156" s="66"/>
      <c r="CWJ156" s="66"/>
      <c r="CWM156" s="66"/>
      <c r="CWP156" s="66"/>
      <c r="CWS156" s="66"/>
      <c r="CXB156" s="66"/>
      <c r="CXH156" s="66"/>
      <c r="CXK156" s="66"/>
      <c r="CXN156" s="66"/>
      <c r="CXQ156" s="66"/>
      <c r="CXW156" s="66"/>
      <c r="CYF156" s="66"/>
      <c r="CYH156" s="66"/>
      <c r="CYI156" s="66"/>
      <c r="CYK156" s="66"/>
      <c r="CYN156" s="66"/>
      <c r="CYQ156" s="66"/>
      <c r="CYT156" s="66"/>
      <c r="CYW156" s="66"/>
      <c r="CYZ156" s="66"/>
      <c r="CZB156" s="66"/>
      <c r="CZD156" s="66"/>
      <c r="CZG156" s="66"/>
      <c r="CZJ156" s="66"/>
      <c r="CZM156" s="66"/>
      <c r="CZP156" s="66"/>
      <c r="CZS156" s="66"/>
      <c r="CZV156" s="66"/>
      <c r="CZY156" s="66"/>
      <c r="DAA156" s="66"/>
      <c r="DAD156" s="66"/>
      <c r="DAJ156" s="66"/>
      <c r="DAP156" s="66"/>
      <c r="DAS156" s="66"/>
      <c r="DAU156" s="66"/>
      <c r="DAW156" s="66"/>
      <c r="DAX156" s="66"/>
      <c r="DAY156" s="66"/>
      <c r="DAZ156" s="66"/>
      <c r="DBA156" s="66"/>
      <c r="DBB156" s="66"/>
      <c r="DBT156" s="66"/>
      <c r="DBU156" s="66"/>
      <c r="DBX156" s="66"/>
      <c r="DCA156" s="66"/>
      <c r="DCC156" s="66"/>
      <c r="DCE156" s="66"/>
      <c r="DCH156" s="66"/>
      <c r="DCK156" s="66"/>
      <c r="DCN156" s="66"/>
      <c r="DCR156" s="66"/>
      <c r="DCU156" s="66"/>
      <c r="DCX156" s="66"/>
      <c r="DDF156" s="66"/>
      <c r="DDR156" s="66"/>
      <c r="DDS156" s="66"/>
      <c r="DDT156" s="66"/>
      <c r="DDU156" s="66"/>
      <c r="DDV156" s="66"/>
      <c r="DDW156" s="66"/>
      <c r="DDX156" s="66"/>
      <c r="DDY156" s="66"/>
      <c r="DDZ156" s="66"/>
      <c r="DEA156" s="66"/>
      <c r="DEB156" s="66"/>
      <c r="DEC156" s="66"/>
      <c r="DED156" s="66"/>
      <c r="DEE156" s="66"/>
      <c r="DEF156" s="66"/>
      <c r="DEG156" s="66"/>
      <c r="DEH156" s="66"/>
      <c r="DEI156" s="66"/>
      <c r="DEJ156" s="66"/>
      <c r="DEK156" s="66"/>
      <c r="DEL156" s="66"/>
      <c r="DEM156" s="66"/>
      <c r="DEN156" s="66"/>
      <c r="DEO156" s="66"/>
      <c r="DEP156" s="66"/>
      <c r="DEQ156" s="66"/>
      <c r="DES156" s="66"/>
      <c r="DET156" s="66"/>
      <c r="DEU156" s="66"/>
      <c r="DEV156" s="66"/>
      <c r="DEW156" s="66"/>
      <c r="DEX156" s="66"/>
      <c r="DEY156" s="66"/>
      <c r="DEZ156" s="66"/>
      <c r="DFA156" s="66"/>
      <c r="DFB156" s="66"/>
      <c r="DFC156" s="66"/>
      <c r="DFD156" s="66"/>
      <c r="DFE156" s="66"/>
      <c r="DFH156" s="66"/>
      <c r="DFK156" s="66"/>
      <c r="DFN156" s="66"/>
      <c r="DFQ156" s="66"/>
      <c r="DFT156" s="66"/>
      <c r="DFW156" s="66"/>
      <c r="DGF156" s="66"/>
      <c r="DGI156" s="66"/>
      <c r="DGL156" s="66"/>
      <c r="DGO156" s="66"/>
      <c r="DGX156" s="66"/>
      <c r="DHD156" s="66"/>
      <c r="DHG156" s="66"/>
      <c r="DHJ156" s="66"/>
      <c r="DHM156" s="66"/>
      <c r="DHS156" s="66"/>
      <c r="DIB156" s="66"/>
      <c r="DID156" s="66"/>
      <c r="DIE156" s="66"/>
      <c r="DIG156" s="66"/>
      <c r="DIJ156" s="66"/>
      <c r="DIM156" s="66"/>
      <c r="DIP156" s="66"/>
      <c r="DIS156" s="66"/>
      <c r="DIV156" s="66"/>
      <c r="DIX156" s="66"/>
      <c r="DIZ156" s="66"/>
      <c r="DJC156" s="66"/>
      <c r="DJF156" s="66"/>
      <c r="DJI156" s="66"/>
      <c r="DJL156" s="66"/>
      <c r="DJO156" s="66"/>
      <c r="DJR156" s="66"/>
      <c r="DJU156" s="66"/>
      <c r="DJW156" s="66"/>
      <c r="DJZ156" s="66"/>
      <c r="DKF156" s="66"/>
      <c r="DKL156" s="66"/>
      <c r="DKO156" s="66"/>
      <c r="DKQ156" s="66"/>
      <c r="DKS156" s="66"/>
      <c r="DKT156" s="66"/>
      <c r="DKU156" s="66"/>
      <c r="DKV156" s="66"/>
      <c r="DKW156" s="66"/>
      <c r="DKX156" s="66"/>
      <c r="DLP156" s="66"/>
      <c r="DLQ156" s="66"/>
      <c r="DLT156" s="66"/>
      <c r="DLW156" s="66"/>
      <c r="DLY156" s="66"/>
      <c r="DMA156" s="66"/>
      <c r="DMD156" s="66"/>
      <c r="DMG156" s="66"/>
      <c r="DMJ156" s="66"/>
      <c r="DMN156" s="66"/>
      <c r="DMQ156" s="66"/>
      <c r="DMT156" s="66"/>
      <c r="DNB156" s="66"/>
      <c r="DNN156" s="66"/>
      <c r="DNO156" s="66"/>
      <c r="DNP156" s="66"/>
      <c r="DNQ156" s="66"/>
      <c r="DNR156" s="66"/>
      <c r="DNS156" s="66"/>
      <c r="DNT156" s="66"/>
      <c r="DNU156" s="66"/>
      <c r="DNV156" s="66"/>
      <c r="DNW156" s="66"/>
      <c r="DNX156" s="66"/>
      <c r="DNY156" s="66"/>
      <c r="DNZ156" s="66"/>
      <c r="DOA156" s="66"/>
      <c r="DOB156" s="66"/>
      <c r="DOC156" s="66"/>
      <c r="DOD156" s="66"/>
      <c r="DOE156" s="66"/>
      <c r="DOF156" s="66"/>
      <c r="DOG156" s="66"/>
      <c r="DOH156" s="66"/>
      <c r="DOI156" s="66"/>
      <c r="DOJ156" s="66"/>
      <c r="DOK156" s="66"/>
      <c r="DOL156" s="66"/>
      <c r="DOM156" s="66"/>
      <c r="DOO156" s="66"/>
      <c r="DOP156" s="66"/>
      <c r="DOQ156" s="66"/>
      <c r="DOR156" s="66"/>
      <c r="DOS156" s="66"/>
      <c r="DOT156" s="66"/>
      <c r="DOU156" s="66"/>
      <c r="DOV156" s="66"/>
      <c r="DOW156" s="66"/>
      <c r="DOX156" s="66"/>
      <c r="DOY156" s="66"/>
      <c r="DOZ156" s="66"/>
      <c r="DPA156" s="66"/>
      <c r="DPD156" s="66"/>
      <c r="DPG156" s="66"/>
      <c r="DPJ156" s="66"/>
      <c r="DPM156" s="66"/>
      <c r="DPP156" s="66"/>
      <c r="DPS156" s="66"/>
      <c r="DQB156" s="66"/>
      <c r="DQE156" s="66"/>
      <c r="DQH156" s="66"/>
      <c r="DQK156" s="66"/>
      <c r="DQT156" s="66"/>
      <c r="DQZ156" s="66"/>
      <c r="DRC156" s="66"/>
      <c r="DRF156" s="66"/>
      <c r="DRI156" s="66"/>
      <c r="DRO156" s="66"/>
      <c r="DRX156" s="66"/>
      <c r="DRZ156" s="66"/>
      <c r="DSA156" s="66"/>
      <c r="DSC156" s="66"/>
      <c r="DSF156" s="66"/>
      <c r="DSI156" s="66"/>
      <c r="DSL156" s="66"/>
      <c r="DSO156" s="66"/>
      <c r="DSR156" s="66"/>
      <c r="DST156" s="66"/>
      <c r="DSV156" s="66"/>
      <c r="DSY156" s="66"/>
      <c r="DTB156" s="66"/>
      <c r="DTE156" s="66"/>
      <c r="DTH156" s="66"/>
      <c r="DTK156" s="66"/>
      <c r="DTN156" s="66"/>
      <c r="DTQ156" s="66"/>
      <c r="DTS156" s="66"/>
      <c r="DTV156" s="66"/>
      <c r="DUB156" s="66"/>
      <c r="DUH156" s="66"/>
      <c r="DUK156" s="66"/>
      <c r="DUM156" s="66"/>
      <c r="DUO156" s="66"/>
      <c r="DUP156" s="66"/>
      <c r="DUQ156" s="66"/>
      <c r="DUR156" s="66"/>
      <c r="DUS156" s="66"/>
      <c r="DUT156" s="66"/>
      <c r="DVL156" s="66"/>
      <c r="DVM156" s="66"/>
      <c r="DVP156" s="66"/>
      <c r="DVS156" s="66"/>
      <c r="DVU156" s="66"/>
      <c r="DVW156" s="66"/>
      <c r="DVZ156" s="66"/>
      <c r="DWC156" s="66"/>
      <c r="DWF156" s="66"/>
      <c r="DWJ156" s="66"/>
      <c r="DWM156" s="66"/>
      <c r="DWP156" s="66"/>
      <c r="DWX156" s="66"/>
      <c r="DXJ156" s="66"/>
      <c r="DXK156" s="66"/>
      <c r="DXL156" s="66"/>
      <c r="DXM156" s="66"/>
      <c r="DXN156" s="66"/>
      <c r="DXO156" s="66"/>
      <c r="DXP156" s="66"/>
      <c r="DXQ156" s="66"/>
      <c r="DXR156" s="66"/>
      <c r="DXS156" s="66"/>
      <c r="DXT156" s="66"/>
      <c r="DXU156" s="66"/>
      <c r="DXV156" s="66"/>
      <c r="DXW156" s="66"/>
      <c r="DXX156" s="66"/>
      <c r="DXY156" s="66"/>
      <c r="DXZ156" s="66"/>
      <c r="DYA156" s="66"/>
      <c r="DYB156" s="66"/>
      <c r="DYC156" s="66"/>
      <c r="DYD156" s="66"/>
      <c r="DYE156" s="66"/>
      <c r="DYF156" s="66"/>
      <c r="DYG156" s="66"/>
      <c r="DYH156" s="66"/>
      <c r="DYI156" s="66"/>
      <c r="DYK156" s="66"/>
      <c r="DYL156" s="66"/>
      <c r="DYM156" s="66"/>
      <c r="DYN156" s="66"/>
      <c r="DYO156" s="66"/>
      <c r="DYP156" s="66"/>
      <c r="DYQ156" s="66"/>
      <c r="DYR156" s="66"/>
      <c r="DYS156" s="66"/>
      <c r="DYT156" s="66"/>
      <c r="DYU156" s="66"/>
      <c r="DYV156" s="66"/>
      <c r="DYW156" s="66"/>
      <c r="DYZ156" s="66"/>
      <c r="DZC156" s="66"/>
      <c r="DZF156" s="66"/>
      <c r="DZI156" s="66"/>
      <c r="DZL156" s="66"/>
      <c r="DZO156" s="66"/>
      <c r="DZX156" s="66"/>
      <c r="EAA156" s="66"/>
      <c r="EAD156" s="66"/>
      <c r="EAG156" s="66"/>
      <c r="EAP156" s="66"/>
      <c r="EAV156" s="66"/>
      <c r="EAY156" s="66"/>
      <c r="EBB156" s="66"/>
      <c r="EBE156" s="66"/>
      <c r="EBK156" s="66"/>
      <c r="EBT156" s="66"/>
      <c r="EBV156" s="66"/>
      <c r="EBW156" s="66"/>
      <c r="EBY156" s="66"/>
      <c r="ECB156" s="66"/>
      <c r="ECE156" s="66"/>
      <c r="ECH156" s="66"/>
      <c r="ECK156" s="66"/>
      <c r="ECN156" s="66"/>
      <c r="ECP156" s="66"/>
      <c r="ECR156" s="66"/>
      <c r="ECU156" s="66"/>
      <c r="ECX156" s="66"/>
      <c r="EDA156" s="66"/>
      <c r="EDD156" s="66"/>
      <c r="EDG156" s="66"/>
      <c r="EDJ156" s="66"/>
      <c r="EDM156" s="66"/>
      <c r="EDO156" s="66"/>
      <c r="EDR156" s="66"/>
      <c r="EDX156" s="66"/>
      <c r="EED156" s="66"/>
      <c r="EEG156" s="66"/>
      <c r="EEI156" s="66"/>
      <c r="EEK156" s="66"/>
      <c r="EEL156" s="66"/>
      <c r="EEM156" s="66"/>
      <c r="EEN156" s="66"/>
      <c r="EEO156" s="66"/>
      <c r="EEP156" s="66"/>
      <c r="EFH156" s="66"/>
      <c r="EFI156" s="66"/>
      <c r="EFL156" s="66"/>
      <c r="EFO156" s="66"/>
      <c r="EFQ156" s="66"/>
      <c r="EFS156" s="66"/>
      <c r="EFV156" s="66"/>
      <c r="EFY156" s="66"/>
      <c r="EGB156" s="66"/>
      <c r="EGF156" s="66"/>
      <c r="EGI156" s="66"/>
      <c r="EGL156" s="66"/>
      <c r="EGT156" s="66"/>
      <c r="EHF156" s="66"/>
      <c r="EHG156" s="66"/>
      <c r="EHH156" s="66"/>
      <c r="EHI156" s="66"/>
      <c r="EHJ156" s="66"/>
      <c r="EHK156" s="66"/>
      <c r="EHL156" s="66"/>
      <c r="EHM156" s="66"/>
      <c r="EHN156" s="66"/>
      <c r="EHO156" s="66"/>
      <c r="EHP156" s="66"/>
      <c r="EHQ156" s="66"/>
      <c r="EHR156" s="66"/>
      <c r="EHS156" s="66"/>
      <c r="EHT156" s="66"/>
      <c r="EHU156" s="66"/>
      <c r="EHV156" s="66"/>
      <c r="EHW156" s="66"/>
      <c r="EHX156" s="66"/>
      <c r="EHY156" s="66"/>
      <c r="EHZ156" s="66"/>
      <c r="EIA156" s="66"/>
      <c r="EIB156" s="66"/>
      <c r="EIC156" s="66"/>
      <c r="EID156" s="66"/>
      <c r="EIE156" s="66"/>
      <c r="EIG156" s="66"/>
      <c r="EIH156" s="66"/>
      <c r="EII156" s="66"/>
      <c r="EIJ156" s="66"/>
      <c r="EIK156" s="66"/>
      <c r="EIL156" s="66"/>
      <c r="EIM156" s="66"/>
      <c r="EIN156" s="66"/>
      <c r="EIO156" s="66"/>
      <c r="EIP156" s="66"/>
      <c r="EIQ156" s="66"/>
      <c r="EIR156" s="66"/>
      <c r="EIS156" s="66"/>
      <c r="EIV156" s="66"/>
      <c r="EIY156" s="66"/>
      <c r="EJB156" s="66"/>
      <c r="EJE156" s="66"/>
      <c r="EJH156" s="66"/>
      <c r="EJK156" s="66"/>
      <c r="EJT156" s="66"/>
      <c r="EJW156" s="66"/>
      <c r="EJZ156" s="66"/>
      <c r="EKC156" s="66"/>
      <c r="EKL156" s="66"/>
      <c r="EKR156" s="66"/>
      <c r="EKU156" s="66"/>
      <c r="EKX156" s="66"/>
      <c r="ELA156" s="66"/>
      <c r="ELG156" s="66"/>
      <c r="ELP156" s="66"/>
      <c r="ELR156" s="66"/>
      <c r="ELS156" s="66"/>
      <c r="ELU156" s="66"/>
      <c r="ELX156" s="66"/>
      <c r="EMA156" s="66"/>
      <c r="EMD156" s="66"/>
      <c r="EMG156" s="66"/>
      <c r="EMJ156" s="66"/>
      <c r="EML156" s="66"/>
      <c r="EMN156" s="66"/>
      <c r="EMQ156" s="66"/>
      <c r="EMT156" s="66"/>
      <c r="EMW156" s="66"/>
      <c r="EMZ156" s="66"/>
      <c r="ENC156" s="66"/>
      <c r="ENF156" s="66"/>
      <c r="ENI156" s="66"/>
      <c r="ENK156" s="66"/>
      <c r="ENN156" s="66"/>
      <c r="ENT156" s="66"/>
      <c r="ENZ156" s="66"/>
      <c r="EOC156" s="66"/>
      <c r="EOE156" s="66"/>
      <c r="EOG156" s="66"/>
      <c r="EOH156" s="66"/>
      <c r="EOI156" s="66"/>
      <c r="EOJ156" s="66"/>
      <c r="EOK156" s="66"/>
      <c r="EOL156" s="66"/>
      <c r="EPD156" s="66"/>
      <c r="EPE156" s="66"/>
      <c r="EPH156" s="66"/>
      <c r="EPK156" s="66"/>
      <c r="EPM156" s="66"/>
      <c r="EPO156" s="66"/>
      <c r="EPR156" s="66"/>
      <c r="EPU156" s="66"/>
      <c r="EPX156" s="66"/>
      <c r="EQB156" s="66"/>
      <c r="EQE156" s="66"/>
      <c r="EQH156" s="66"/>
      <c r="EQP156" s="66"/>
      <c r="ERB156" s="66"/>
      <c r="ERC156" s="66"/>
      <c r="ERD156" s="66"/>
      <c r="ERE156" s="66"/>
      <c r="ERF156" s="66"/>
      <c r="ERG156" s="66"/>
      <c r="ERH156" s="66"/>
      <c r="ERI156" s="66"/>
      <c r="ERJ156" s="66"/>
      <c r="ERK156" s="66"/>
      <c r="ERL156" s="66"/>
      <c r="ERM156" s="66"/>
      <c r="ERN156" s="66"/>
      <c r="ERO156" s="66"/>
      <c r="ERP156" s="66"/>
      <c r="ERQ156" s="66"/>
      <c r="ERR156" s="66"/>
      <c r="ERS156" s="66"/>
      <c r="ERT156" s="66"/>
      <c r="ERU156" s="66"/>
      <c r="ERV156" s="66"/>
      <c r="ERW156" s="66"/>
      <c r="ERX156" s="66"/>
      <c r="ERY156" s="66"/>
      <c r="ERZ156" s="66"/>
      <c r="ESA156" s="66"/>
      <c r="ESC156" s="66"/>
      <c r="ESD156" s="66"/>
      <c r="ESE156" s="66"/>
      <c r="ESF156" s="66"/>
      <c r="ESG156" s="66"/>
      <c r="ESH156" s="66"/>
      <c r="ESI156" s="66"/>
      <c r="ESJ156" s="66"/>
      <c r="ESK156" s="66"/>
      <c r="ESL156" s="66"/>
      <c r="ESM156" s="66"/>
      <c r="ESN156" s="66"/>
      <c r="ESO156" s="66"/>
      <c r="ESR156" s="66"/>
      <c r="ESU156" s="66"/>
      <c r="ESX156" s="66"/>
      <c r="ETA156" s="66"/>
      <c r="ETD156" s="66"/>
      <c r="ETG156" s="66"/>
      <c r="ETP156" s="66"/>
      <c r="ETS156" s="66"/>
      <c r="ETV156" s="66"/>
      <c r="ETY156" s="66"/>
      <c r="EUH156" s="66"/>
      <c r="EUN156" s="66"/>
      <c r="EUQ156" s="66"/>
      <c r="EUT156" s="66"/>
      <c r="EUW156" s="66"/>
      <c r="EVC156" s="66"/>
      <c r="EVL156" s="66"/>
      <c r="EVN156" s="66"/>
      <c r="EVO156" s="66"/>
      <c r="EVQ156" s="66"/>
      <c r="EVT156" s="66"/>
      <c r="EVW156" s="66"/>
      <c r="EVZ156" s="66"/>
      <c r="EWC156" s="66"/>
      <c r="EWF156" s="66"/>
      <c r="EWH156" s="66"/>
      <c r="EWJ156" s="66"/>
      <c r="EWM156" s="66"/>
      <c r="EWP156" s="66"/>
      <c r="EWS156" s="66"/>
      <c r="EWV156" s="66"/>
      <c r="EWY156" s="66"/>
      <c r="EXB156" s="66"/>
      <c r="EXE156" s="66"/>
      <c r="EXG156" s="66"/>
      <c r="EXJ156" s="66"/>
      <c r="EXP156" s="66"/>
      <c r="EXV156" s="66"/>
      <c r="EXY156" s="66"/>
      <c r="EYA156" s="66"/>
      <c r="EYC156" s="66"/>
      <c r="EYD156" s="66"/>
      <c r="EYE156" s="66"/>
      <c r="EYF156" s="66"/>
      <c r="EYG156" s="66"/>
      <c r="EYH156" s="66"/>
      <c r="EYZ156" s="66"/>
      <c r="EZA156" s="66"/>
      <c r="EZD156" s="66"/>
      <c r="EZG156" s="66"/>
      <c r="EZI156" s="66"/>
      <c r="EZK156" s="66"/>
      <c r="EZN156" s="66"/>
      <c r="EZQ156" s="66"/>
      <c r="EZT156" s="66"/>
      <c r="EZX156" s="66"/>
      <c r="FAA156" s="66"/>
      <c r="FAD156" s="66"/>
      <c r="FAL156" s="66"/>
      <c r="FAX156" s="66"/>
      <c r="FAY156" s="66"/>
      <c r="FAZ156" s="66"/>
      <c r="FBA156" s="66"/>
      <c r="FBB156" s="66"/>
      <c r="FBC156" s="66"/>
      <c r="FBD156" s="66"/>
      <c r="FBE156" s="66"/>
      <c r="FBF156" s="66"/>
      <c r="FBG156" s="66"/>
      <c r="FBH156" s="66"/>
      <c r="FBI156" s="66"/>
      <c r="FBJ156" s="66"/>
      <c r="FBK156" s="66"/>
      <c r="FBL156" s="66"/>
      <c r="FBM156" s="66"/>
      <c r="FBN156" s="66"/>
      <c r="FBO156" s="66"/>
      <c r="FBP156" s="66"/>
      <c r="FBQ156" s="66"/>
      <c r="FBR156" s="66"/>
      <c r="FBS156" s="66"/>
      <c r="FBT156" s="66"/>
      <c r="FBU156" s="66"/>
      <c r="FBV156" s="66"/>
      <c r="FBW156" s="66"/>
      <c r="FBY156" s="66"/>
      <c r="FBZ156" s="66"/>
      <c r="FCA156" s="66"/>
      <c r="FCB156" s="66"/>
      <c r="FCC156" s="66"/>
      <c r="FCD156" s="66"/>
      <c r="FCE156" s="66"/>
      <c r="FCF156" s="66"/>
      <c r="FCG156" s="66"/>
      <c r="FCH156" s="66"/>
      <c r="FCI156" s="66"/>
      <c r="FCJ156" s="66"/>
      <c r="FCK156" s="66"/>
      <c r="FCN156" s="66"/>
      <c r="FCQ156" s="66"/>
      <c r="FCT156" s="66"/>
      <c r="FCW156" s="66"/>
      <c r="FCZ156" s="66"/>
      <c r="FDC156" s="66"/>
      <c r="FDL156" s="66"/>
      <c r="FDO156" s="66"/>
      <c r="FDR156" s="66"/>
      <c r="FDU156" s="66"/>
      <c r="FED156" s="66"/>
      <c r="FEJ156" s="66"/>
      <c r="FEM156" s="66"/>
      <c r="FEP156" s="66"/>
      <c r="FES156" s="66"/>
      <c r="FEY156" s="66"/>
      <c r="FFH156" s="66"/>
      <c r="FFJ156" s="66"/>
      <c r="FFK156" s="66"/>
      <c r="FFM156" s="66"/>
      <c r="FFP156" s="66"/>
      <c r="FFS156" s="66"/>
      <c r="FFV156" s="66"/>
      <c r="FFY156" s="66"/>
      <c r="FGB156" s="66"/>
      <c r="FGD156" s="66"/>
      <c r="FGF156" s="66"/>
      <c r="FGI156" s="66"/>
      <c r="FGL156" s="66"/>
      <c r="FGO156" s="66"/>
      <c r="FGR156" s="66"/>
      <c r="FGU156" s="66"/>
      <c r="FGX156" s="66"/>
      <c r="FHA156" s="66"/>
      <c r="FHC156" s="66"/>
      <c r="FHF156" s="66"/>
      <c r="FHL156" s="66"/>
      <c r="FHR156" s="66"/>
      <c r="FHU156" s="66"/>
      <c r="FHW156" s="66"/>
      <c r="FHY156" s="66"/>
      <c r="FHZ156" s="66"/>
      <c r="FIA156" s="66"/>
      <c r="FIB156" s="66"/>
      <c r="FIC156" s="66"/>
      <c r="FID156" s="66"/>
      <c r="FIV156" s="66"/>
      <c r="FIW156" s="66"/>
      <c r="FIZ156" s="66"/>
      <c r="FJC156" s="66"/>
      <c r="FJE156" s="66"/>
      <c r="FJG156" s="66"/>
      <c r="FJJ156" s="66"/>
      <c r="FJM156" s="66"/>
      <c r="FJP156" s="66"/>
      <c r="FJT156" s="66"/>
      <c r="FJW156" s="66"/>
      <c r="FJZ156" s="66"/>
      <c r="FKH156" s="66"/>
      <c r="FKT156" s="66"/>
      <c r="FKU156" s="66"/>
      <c r="FKV156" s="66"/>
      <c r="FKW156" s="66"/>
      <c r="FKX156" s="66"/>
      <c r="FKY156" s="66"/>
      <c r="FKZ156" s="66"/>
      <c r="FLA156" s="66"/>
      <c r="FLB156" s="66"/>
      <c r="FLC156" s="66"/>
      <c r="FLD156" s="66"/>
      <c r="FLE156" s="66"/>
      <c r="FLF156" s="66"/>
      <c r="FLG156" s="66"/>
      <c r="FLH156" s="66"/>
      <c r="FLI156" s="66"/>
      <c r="FLJ156" s="66"/>
      <c r="FLK156" s="66"/>
      <c r="FLL156" s="66"/>
      <c r="FLM156" s="66"/>
      <c r="FLN156" s="66"/>
      <c r="FLO156" s="66"/>
      <c r="FLP156" s="66"/>
      <c r="FLQ156" s="66"/>
      <c r="FLR156" s="66"/>
      <c r="FLS156" s="66"/>
      <c r="FLU156" s="66"/>
      <c r="FLV156" s="66"/>
      <c r="FLW156" s="66"/>
      <c r="FLX156" s="66"/>
      <c r="FLY156" s="66"/>
      <c r="FLZ156" s="66"/>
      <c r="FMA156" s="66"/>
      <c r="FMB156" s="66"/>
      <c r="FMC156" s="66"/>
      <c r="FMD156" s="66"/>
      <c r="FME156" s="66"/>
      <c r="FMF156" s="66"/>
      <c r="FMG156" s="66"/>
      <c r="FMJ156" s="66"/>
      <c r="FMM156" s="66"/>
      <c r="FMP156" s="66"/>
      <c r="FMS156" s="66"/>
      <c r="FMV156" s="66"/>
      <c r="FMY156" s="66"/>
      <c r="FNH156" s="66"/>
      <c r="FNK156" s="66"/>
      <c r="FNN156" s="66"/>
      <c r="FNQ156" s="66"/>
      <c r="FNZ156" s="66"/>
      <c r="FOF156" s="66"/>
      <c r="FOI156" s="66"/>
      <c r="FOL156" s="66"/>
      <c r="FOO156" s="66"/>
      <c r="FOU156" s="66"/>
      <c r="FPD156" s="66"/>
      <c r="FPF156" s="66"/>
      <c r="FPG156" s="66"/>
      <c r="FPI156" s="66"/>
      <c r="FPL156" s="66"/>
      <c r="FPO156" s="66"/>
      <c r="FPR156" s="66"/>
      <c r="FPU156" s="66"/>
      <c r="FPX156" s="66"/>
      <c r="FPZ156" s="66"/>
      <c r="FQB156" s="66"/>
      <c r="FQE156" s="66"/>
      <c r="FQH156" s="66"/>
      <c r="FQK156" s="66"/>
      <c r="FQN156" s="66"/>
      <c r="FQQ156" s="66"/>
      <c r="FQT156" s="66"/>
      <c r="FQW156" s="66"/>
      <c r="FQY156" s="66"/>
      <c r="FRB156" s="66"/>
      <c r="FRH156" s="66"/>
      <c r="FRN156" s="66"/>
      <c r="FRQ156" s="66"/>
      <c r="FRS156" s="66"/>
      <c r="FRU156" s="66"/>
      <c r="FRV156" s="66"/>
      <c r="FRW156" s="66"/>
      <c r="FRX156" s="66"/>
      <c r="FRY156" s="66"/>
      <c r="FRZ156" s="66"/>
      <c r="FSR156" s="66"/>
      <c r="FSS156" s="66"/>
      <c r="FSV156" s="66"/>
      <c r="FSY156" s="66"/>
      <c r="FTA156" s="66"/>
      <c r="FTC156" s="66"/>
      <c r="FTF156" s="66"/>
      <c r="FTI156" s="66"/>
      <c r="FTL156" s="66"/>
      <c r="FTP156" s="66"/>
      <c r="FTS156" s="66"/>
      <c r="FTV156" s="66"/>
      <c r="FUD156" s="66"/>
      <c r="FUP156" s="66"/>
      <c r="FUQ156" s="66"/>
      <c r="FUR156" s="66"/>
      <c r="FUS156" s="66"/>
      <c r="FUT156" s="66"/>
      <c r="FUU156" s="66"/>
      <c r="FUV156" s="66"/>
      <c r="FUW156" s="66"/>
      <c r="FUX156" s="66"/>
      <c r="FUY156" s="66"/>
      <c r="FUZ156" s="66"/>
      <c r="FVA156" s="66"/>
      <c r="FVB156" s="66"/>
      <c r="FVC156" s="66"/>
      <c r="FVD156" s="66"/>
      <c r="FVE156" s="66"/>
      <c r="FVF156" s="66"/>
      <c r="FVG156" s="66"/>
      <c r="FVH156" s="66"/>
      <c r="FVI156" s="66"/>
      <c r="FVJ156" s="66"/>
      <c r="FVK156" s="66"/>
      <c r="FVL156" s="66"/>
      <c r="FVM156" s="66"/>
      <c r="FVN156" s="66"/>
      <c r="FVO156" s="66"/>
      <c r="FVQ156" s="66"/>
      <c r="FVR156" s="66"/>
      <c r="FVS156" s="66"/>
      <c r="FVT156" s="66"/>
      <c r="FVU156" s="66"/>
      <c r="FVV156" s="66"/>
      <c r="FVW156" s="66"/>
      <c r="FVX156" s="66"/>
      <c r="FVY156" s="66"/>
      <c r="FVZ156" s="66"/>
      <c r="FWA156" s="66"/>
      <c r="FWB156" s="66"/>
      <c r="FWC156" s="66"/>
      <c r="FWF156" s="66"/>
      <c r="FWI156" s="66"/>
      <c r="FWL156" s="66"/>
      <c r="FWO156" s="66"/>
      <c r="FWR156" s="66"/>
      <c r="FWU156" s="66"/>
      <c r="FXD156" s="66"/>
      <c r="FXG156" s="66"/>
      <c r="FXJ156" s="66"/>
      <c r="FXM156" s="66"/>
      <c r="FXV156" s="66"/>
      <c r="FYB156" s="66"/>
      <c r="FYE156" s="66"/>
      <c r="FYH156" s="66"/>
      <c r="FYK156" s="66"/>
      <c r="FYQ156" s="66"/>
      <c r="FYZ156" s="66"/>
      <c r="FZB156" s="66"/>
      <c r="FZC156" s="66"/>
      <c r="FZE156" s="66"/>
      <c r="FZH156" s="66"/>
      <c r="FZK156" s="66"/>
      <c r="FZN156" s="66"/>
      <c r="FZQ156" s="66"/>
      <c r="FZT156" s="66"/>
      <c r="FZV156" s="66"/>
      <c r="FZX156" s="66"/>
      <c r="GAA156" s="66"/>
      <c r="GAD156" s="66"/>
      <c r="GAG156" s="66"/>
      <c r="GAJ156" s="66"/>
      <c r="GAM156" s="66"/>
      <c r="GAP156" s="66"/>
      <c r="GAS156" s="66"/>
      <c r="GAU156" s="66"/>
      <c r="GAX156" s="66"/>
      <c r="GBD156" s="66"/>
      <c r="GBJ156" s="66"/>
      <c r="GBM156" s="66"/>
      <c r="GBO156" s="66"/>
      <c r="GBQ156" s="66"/>
      <c r="GBR156" s="66"/>
      <c r="GBS156" s="66"/>
      <c r="GBT156" s="66"/>
      <c r="GBU156" s="66"/>
      <c r="GBV156" s="66"/>
      <c r="GCN156" s="66"/>
      <c r="GCO156" s="66"/>
      <c r="GCR156" s="66"/>
      <c r="GCU156" s="66"/>
      <c r="GCW156" s="66"/>
      <c r="GCY156" s="66"/>
      <c r="GDB156" s="66"/>
      <c r="GDE156" s="66"/>
      <c r="GDH156" s="66"/>
      <c r="GDL156" s="66"/>
      <c r="GDO156" s="66"/>
      <c r="GDR156" s="66"/>
      <c r="GDZ156" s="66"/>
      <c r="GEL156" s="66"/>
      <c r="GEM156" s="66"/>
      <c r="GEN156" s="66"/>
      <c r="GEO156" s="66"/>
      <c r="GEP156" s="66"/>
      <c r="GEQ156" s="66"/>
      <c r="GER156" s="66"/>
      <c r="GES156" s="66"/>
      <c r="GET156" s="66"/>
      <c r="GEU156" s="66"/>
      <c r="GEV156" s="66"/>
      <c r="GEW156" s="66"/>
      <c r="GEX156" s="66"/>
      <c r="GEY156" s="66"/>
      <c r="GEZ156" s="66"/>
      <c r="GFA156" s="66"/>
      <c r="GFB156" s="66"/>
      <c r="GFC156" s="66"/>
      <c r="GFD156" s="66"/>
      <c r="GFE156" s="66"/>
      <c r="GFF156" s="66"/>
      <c r="GFG156" s="66"/>
      <c r="GFH156" s="66"/>
      <c r="GFI156" s="66"/>
      <c r="GFJ156" s="66"/>
      <c r="GFK156" s="66"/>
      <c r="GFM156" s="66"/>
      <c r="GFN156" s="66"/>
      <c r="GFO156" s="66"/>
      <c r="GFP156" s="66"/>
      <c r="GFQ156" s="66"/>
      <c r="GFR156" s="66"/>
      <c r="GFS156" s="66"/>
      <c r="GFT156" s="66"/>
      <c r="GFU156" s="66"/>
      <c r="GFV156" s="66"/>
      <c r="GFW156" s="66"/>
      <c r="GFX156" s="66"/>
      <c r="GFY156" s="66"/>
      <c r="GGB156" s="66"/>
      <c r="GGE156" s="66"/>
      <c r="GGH156" s="66"/>
      <c r="GGK156" s="66"/>
      <c r="GGN156" s="66"/>
      <c r="GGQ156" s="66"/>
      <c r="GGZ156" s="66"/>
      <c r="GHC156" s="66"/>
      <c r="GHF156" s="66"/>
      <c r="GHI156" s="66"/>
      <c r="GHR156" s="66"/>
      <c r="GHX156" s="66"/>
      <c r="GIA156" s="66"/>
      <c r="GID156" s="66"/>
      <c r="GIG156" s="66"/>
      <c r="GIM156" s="66"/>
      <c r="GIV156" s="66"/>
      <c r="GIX156" s="66"/>
      <c r="GIY156" s="66"/>
      <c r="GJA156" s="66"/>
      <c r="GJD156" s="66"/>
      <c r="GJG156" s="66"/>
      <c r="GJJ156" s="66"/>
      <c r="GJM156" s="66"/>
      <c r="GJP156" s="66"/>
      <c r="GJR156" s="66"/>
      <c r="GJT156" s="66"/>
      <c r="GJW156" s="66"/>
      <c r="GJZ156" s="66"/>
      <c r="GKC156" s="66"/>
      <c r="GKF156" s="66"/>
      <c r="GKI156" s="66"/>
      <c r="GKL156" s="66"/>
      <c r="GKO156" s="66"/>
      <c r="GKQ156" s="66"/>
      <c r="GKT156" s="66"/>
      <c r="GKZ156" s="66"/>
      <c r="GLF156" s="66"/>
      <c r="GLI156" s="66"/>
      <c r="GLK156" s="66"/>
      <c r="GLM156" s="66"/>
      <c r="GLN156" s="66"/>
      <c r="GLO156" s="66"/>
      <c r="GLP156" s="66"/>
      <c r="GLQ156" s="66"/>
      <c r="GLR156" s="66"/>
      <c r="GMJ156" s="66"/>
      <c r="GMK156" s="66"/>
      <c r="GMN156" s="66"/>
      <c r="GMQ156" s="66"/>
      <c r="GMS156" s="66"/>
      <c r="GMU156" s="66"/>
      <c r="GMX156" s="66"/>
      <c r="GNA156" s="66"/>
      <c r="GND156" s="66"/>
      <c r="GNH156" s="66"/>
      <c r="GNK156" s="66"/>
      <c r="GNN156" s="66"/>
      <c r="GNV156" s="66"/>
      <c r="GOH156" s="66"/>
      <c r="GOI156" s="66"/>
      <c r="GOJ156" s="66"/>
      <c r="GOK156" s="66"/>
      <c r="GOL156" s="66"/>
      <c r="GOM156" s="66"/>
      <c r="GON156" s="66"/>
      <c r="GOO156" s="66"/>
      <c r="GOP156" s="66"/>
      <c r="GOQ156" s="66"/>
      <c r="GOR156" s="66"/>
      <c r="GOS156" s="66"/>
      <c r="GOT156" s="66"/>
      <c r="GOU156" s="66"/>
      <c r="GOV156" s="66"/>
      <c r="GOW156" s="66"/>
      <c r="GOX156" s="66"/>
      <c r="GOY156" s="66"/>
      <c r="GOZ156" s="66"/>
      <c r="GPA156" s="66"/>
      <c r="GPB156" s="66"/>
      <c r="GPC156" s="66"/>
      <c r="GPD156" s="66"/>
      <c r="GPE156" s="66"/>
      <c r="GPF156" s="66"/>
      <c r="GPG156" s="66"/>
      <c r="GPI156" s="66"/>
      <c r="GPJ156" s="66"/>
      <c r="GPK156" s="66"/>
      <c r="GPL156" s="66"/>
      <c r="GPM156" s="66"/>
      <c r="GPN156" s="66"/>
      <c r="GPO156" s="66"/>
      <c r="GPP156" s="66"/>
      <c r="GPQ156" s="66"/>
      <c r="GPR156" s="66"/>
      <c r="GPS156" s="66"/>
      <c r="GPT156" s="66"/>
      <c r="GPU156" s="66"/>
      <c r="GPX156" s="66"/>
      <c r="GQA156" s="66"/>
      <c r="GQD156" s="66"/>
      <c r="GQG156" s="66"/>
      <c r="GQJ156" s="66"/>
      <c r="GQM156" s="66"/>
      <c r="GQV156" s="66"/>
      <c r="GQY156" s="66"/>
      <c r="GRB156" s="66"/>
      <c r="GRE156" s="66"/>
      <c r="GRN156" s="66"/>
      <c r="GRT156" s="66"/>
      <c r="GRW156" s="66"/>
      <c r="GRZ156" s="66"/>
      <c r="GSC156" s="66"/>
      <c r="GSI156" s="66"/>
      <c r="GSR156" s="66"/>
      <c r="GST156" s="66"/>
      <c r="GSU156" s="66"/>
      <c r="GSW156" s="66"/>
      <c r="GSZ156" s="66"/>
      <c r="GTC156" s="66"/>
      <c r="GTF156" s="66"/>
      <c r="GTI156" s="66"/>
      <c r="GTL156" s="66"/>
      <c r="GTN156" s="66"/>
      <c r="GTP156" s="66"/>
      <c r="GTS156" s="66"/>
      <c r="GTV156" s="66"/>
      <c r="GTY156" s="66"/>
      <c r="GUB156" s="66"/>
      <c r="GUE156" s="66"/>
      <c r="GUH156" s="66"/>
      <c r="GUK156" s="66"/>
      <c r="GUM156" s="66"/>
      <c r="GUP156" s="66"/>
      <c r="GUV156" s="66"/>
      <c r="GVB156" s="66"/>
      <c r="GVE156" s="66"/>
      <c r="GVG156" s="66"/>
      <c r="GVI156" s="66"/>
      <c r="GVJ156" s="66"/>
      <c r="GVK156" s="66"/>
      <c r="GVL156" s="66"/>
      <c r="GVM156" s="66"/>
      <c r="GVN156" s="66"/>
      <c r="GWF156" s="66"/>
      <c r="GWG156" s="66"/>
      <c r="GWJ156" s="66"/>
      <c r="GWM156" s="66"/>
      <c r="GWO156" s="66"/>
      <c r="GWQ156" s="66"/>
      <c r="GWT156" s="66"/>
      <c r="GWW156" s="66"/>
      <c r="GWZ156" s="66"/>
      <c r="GXD156" s="66"/>
      <c r="GXG156" s="66"/>
      <c r="GXJ156" s="66"/>
      <c r="GXR156" s="66"/>
      <c r="GYD156" s="66"/>
      <c r="GYE156" s="66"/>
      <c r="GYF156" s="66"/>
      <c r="GYG156" s="66"/>
      <c r="GYH156" s="66"/>
      <c r="GYI156" s="66"/>
      <c r="GYJ156" s="66"/>
      <c r="GYK156" s="66"/>
      <c r="GYL156" s="66"/>
      <c r="GYM156" s="66"/>
      <c r="GYN156" s="66"/>
      <c r="GYO156" s="66"/>
      <c r="GYP156" s="66"/>
      <c r="GYQ156" s="66"/>
      <c r="GYR156" s="66"/>
      <c r="GYS156" s="66"/>
      <c r="GYT156" s="66"/>
      <c r="GYU156" s="66"/>
      <c r="GYV156" s="66"/>
      <c r="GYW156" s="66"/>
      <c r="GYX156" s="66"/>
      <c r="GYY156" s="66"/>
      <c r="GYZ156" s="66"/>
      <c r="GZA156" s="66"/>
      <c r="GZB156" s="66"/>
      <c r="GZC156" s="66"/>
      <c r="GZE156" s="66"/>
      <c r="GZF156" s="66"/>
      <c r="GZG156" s="66"/>
      <c r="GZH156" s="66"/>
      <c r="GZI156" s="66"/>
      <c r="GZJ156" s="66"/>
      <c r="GZK156" s="66"/>
      <c r="GZL156" s="66"/>
      <c r="GZM156" s="66"/>
      <c r="GZN156" s="66"/>
      <c r="GZO156" s="66"/>
      <c r="GZP156" s="66"/>
      <c r="GZQ156" s="66"/>
      <c r="GZT156" s="66"/>
      <c r="GZW156" s="66"/>
      <c r="GZZ156" s="66"/>
      <c r="HAC156" s="66"/>
      <c r="HAF156" s="66"/>
      <c r="HAI156" s="66"/>
      <c r="HAR156" s="66"/>
      <c r="HAU156" s="66"/>
      <c r="HAX156" s="66"/>
      <c r="HBA156" s="66"/>
      <c r="HBJ156" s="66"/>
      <c r="HBP156" s="66"/>
      <c r="HBS156" s="66"/>
      <c r="HBV156" s="66"/>
      <c r="HBY156" s="66"/>
      <c r="HCE156" s="66"/>
      <c r="HCN156" s="66"/>
      <c r="HCP156" s="66"/>
      <c r="HCQ156" s="66"/>
      <c r="HCS156" s="66"/>
      <c r="HCV156" s="66"/>
      <c r="HCY156" s="66"/>
      <c r="HDB156" s="66"/>
      <c r="HDE156" s="66"/>
      <c r="HDH156" s="66"/>
      <c r="HDJ156" s="66"/>
      <c r="HDL156" s="66"/>
      <c r="HDO156" s="66"/>
      <c r="HDR156" s="66"/>
      <c r="HDU156" s="66"/>
      <c r="HDX156" s="66"/>
      <c r="HEA156" s="66"/>
      <c r="HED156" s="66"/>
      <c r="HEG156" s="66"/>
      <c r="HEI156" s="66"/>
      <c r="HEL156" s="66"/>
      <c r="HER156" s="66"/>
      <c r="HEX156" s="66"/>
      <c r="HFA156" s="66"/>
      <c r="HFC156" s="66"/>
      <c r="HFE156" s="66"/>
      <c r="HFF156" s="66"/>
      <c r="HFG156" s="66"/>
      <c r="HFH156" s="66"/>
      <c r="HFI156" s="66"/>
      <c r="HFJ156" s="66"/>
      <c r="HGB156" s="66"/>
      <c r="HGC156" s="66"/>
      <c r="HGF156" s="66"/>
      <c r="HGI156" s="66"/>
      <c r="HGK156" s="66"/>
      <c r="HGM156" s="66"/>
      <c r="HGP156" s="66"/>
      <c r="HGS156" s="66"/>
      <c r="HGV156" s="66"/>
      <c r="HGZ156" s="66"/>
      <c r="HHC156" s="66"/>
      <c r="HHF156" s="66"/>
      <c r="HHN156" s="66"/>
      <c r="HHZ156" s="66"/>
      <c r="HIA156" s="66"/>
      <c r="HIB156" s="66"/>
      <c r="HIC156" s="66"/>
      <c r="HID156" s="66"/>
      <c r="HIE156" s="66"/>
      <c r="HIF156" s="66"/>
      <c r="HIG156" s="66"/>
      <c r="HIH156" s="66"/>
      <c r="HII156" s="66"/>
      <c r="HIJ156" s="66"/>
      <c r="HIK156" s="66"/>
      <c r="HIL156" s="66"/>
      <c r="HIM156" s="66"/>
      <c r="HIN156" s="66"/>
      <c r="HIO156" s="66"/>
      <c r="HIP156" s="66"/>
      <c r="HIQ156" s="66"/>
      <c r="HIR156" s="66"/>
      <c r="HIS156" s="66"/>
      <c r="HIT156" s="66"/>
      <c r="HIU156" s="66"/>
      <c r="HIV156" s="66"/>
      <c r="HIW156" s="66"/>
      <c r="HIX156" s="66"/>
      <c r="HIY156" s="66"/>
      <c r="HJA156" s="66"/>
      <c r="HJB156" s="66"/>
      <c r="HJC156" s="66"/>
      <c r="HJD156" s="66"/>
      <c r="HJE156" s="66"/>
      <c r="HJF156" s="66"/>
      <c r="HJG156" s="66"/>
      <c r="HJH156" s="66"/>
      <c r="HJI156" s="66"/>
      <c r="HJJ156" s="66"/>
      <c r="HJK156" s="66"/>
      <c r="HJL156" s="66"/>
      <c r="HJM156" s="66"/>
      <c r="HJP156" s="66"/>
      <c r="HJS156" s="66"/>
      <c r="HJV156" s="66"/>
      <c r="HJY156" s="66"/>
      <c r="HKB156" s="66"/>
      <c r="HKE156" s="66"/>
      <c r="HKN156" s="66"/>
      <c r="HKQ156" s="66"/>
      <c r="HKT156" s="66"/>
      <c r="HKW156" s="66"/>
      <c r="HLF156" s="66"/>
      <c r="HLL156" s="66"/>
      <c r="HLO156" s="66"/>
      <c r="HLR156" s="66"/>
      <c r="HLU156" s="66"/>
      <c r="HMA156" s="66"/>
      <c r="HMJ156" s="66"/>
      <c r="HML156" s="66"/>
      <c r="HMM156" s="66"/>
      <c r="HMO156" s="66"/>
      <c r="HMR156" s="66"/>
      <c r="HMU156" s="66"/>
      <c r="HMX156" s="66"/>
      <c r="HNA156" s="66"/>
      <c r="HND156" s="66"/>
      <c r="HNF156" s="66"/>
      <c r="HNH156" s="66"/>
      <c r="HNK156" s="66"/>
      <c r="HNN156" s="66"/>
      <c r="HNQ156" s="66"/>
      <c r="HNT156" s="66"/>
      <c r="HNW156" s="66"/>
      <c r="HNZ156" s="66"/>
      <c r="HOC156" s="66"/>
      <c r="HOE156" s="66"/>
      <c r="HOH156" s="66"/>
      <c r="HON156" s="66"/>
      <c r="HOT156" s="66"/>
      <c r="HOW156" s="66"/>
      <c r="HOY156" s="66"/>
      <c r="HPA156" s="66"/>
      <c r="HPB156" s="66"/>
      <c r="HPC156" s="66"/>
      <c r="HPD156" s="66"/>
      <c r="HPE156" s="66"/>
      <c r="HPF156" s="66"/>
      <c r="HPX156" s="66"/>
      <c r="HPY156" s="66"/>
      <c r="HQB156" s="66"/>
      <c r="HQE156" s="66"/>
      <c r="HQG156" s="66"/>
      <c r="HQI156" s="66"/>
      <c r="HQL156" s="66"/>
      <c r="HQO156" s="66"/>
      <c r="HQR156" s="66"/>
      <c r="HQV156" s="66"/>
      <c r="HQY156" s="66"/>
      <c r="HRB156" s="66"/>
      <c r="HRJ156" s="66"/>
      <c r="HRV156" s="66"/>
      <c r="HRW156" s="66"/>
      <c r="HRX156" s="66"/>
      <c r="HRY156" s="66"/>
      <c r="HRZ156" s="66"/>
      <c r="HSA156" s="66"/>
      <c r="HSB156" s="66"/>
      <c r="HSC156" s="66"/>
      <c r="HSD156" s="66"/>
      <c r="HSE156" s="66"/>
      <c r="HSF156" s="66"/>
      <c r="HSG156" s="66"/>
      <c r="HSH156" s="66"/>
      <c r="HSI156" s="66"/>
      <c r="HSJ156" s="66"/>
      <c r="HSK156" s="66"/>
      <c r="HSL156" s="66"/>
      <c r="HSM156" s="66"/>
      <c r="HSN156" s="66"/>
      <c r="HSO156" s="66"/>
      <c r="HSP156" s="66"/>
      <c r="HSQ156" s="66"/>
      <c r="HSR156" s="66"/>
      <c r="HSS156" s="66"/>
      <c r="HST156" s="66"/>
      <c r="HSU156" s="66"/>
      <c r="HSW156" s="66"/>
      <c r="HSX156" s="66"/>
      <c r="HSY156" s="66"/>
      <c r="HSZ156" s="66"/>
      <c r="HTA156" s="66"/>
      <c r="HTB156" s="66"/>
      <c r="HTC156" s="66"/>
      <c r="HTD156" s="66"/>
      <c r="HTE156" s="66"/>
      <c r="HTF156" s="66"/>
      <c r="HTG156" s="66"/>
      <c r="HTH156" s="66"/>
      <c r="HTI156" s="66"/>
      <c r="HTL156" s="66"/>
      <c r="HTO156" s="66"/>
      <c r="HTR156" s="66"/>
      <c r="HTU156" s="66"/>
      <c r="HTX156" s="66"/>
      <c r="HUA156" s="66"/>
      <c r="HUJ156" s="66"/>
      <c r="HUM156" s="66"/>
      <c r="HUP156" s="66"/>
      <c r="HUS156" s="66"/>
      <c r="HVB156" s="66"/>
      <c r="HVH156" s="66"/>
      <c r="HVK156" s="66"/>
      <c r="HVN156" s="66"/>
      <c r="HVQ156" s="66"/>
      <c r="HVW156" s="66"/>
      <c r="HWF156" s="66"/>
      <c r="HWH156" s="66"/>
      <c r="HWI156" s="66"/>
      <c r="HWK156" s="66"/>
      <c r="HWN156" s="66"/>
      <c r="HWQ156" s="66"/>
      <c r="HWT156" s="66"/>
      <c r="HWW156" s="66"/>
      <c r="HWZ156" s="66"/>
      <c r="HXB156" s="66"/>
      <c r="HXD156" s="66"/>
      <c r="HXG156" s="66"/>
      <c r="HXJ156" s="66"/>
      <c r="HXM156" s="66"/>
      <c r="HXP156" s="66"/>
      <c r="HXS156" s="66"/>
      <c r="HXV156" s="66"/>
      <c r="HXY156" s="66"/>
      <c r="HYA156" s="66"/>
      <c r="HYD156" s="66"/>
      <c r="HYJ156" s="66"/>
      <c r="HYP156" s="66"/>
      <c r="HYS156" s="66"/>
      <c r="HYU156" s="66"/>
      <c r="HYW156" s="66"/>
      <c r="HYX156" s="66"/>
      <c r="HYY156" s="66"/>
      <c r="HYZ156" s="66"/>
      <c r="HZA156" s="66"/>
      <c r="HZB156" s="66"/>
      <c r="HZT156" s="66"/>
      <c r="HZU156" s="66"/>
      <c r="HZX156" s="66"/>
      <c r="IAA156" s="66"/>
      <c r="IAC156" s="66"/>
      <c r="IAE156" s="66"/>
      <c r="IAH156" s="66"/>
      <c r="IAK156" s="66"/>
      <c r="IAN156" s="66"/>
      <c r="IAR156" s="66"/>
      <c r="IAU156" s="66"/>
      <c r="IAX156" s="66"/>
      <c r="IBF156" s="66"/>
      <c r="IBR156" s="66"/>
      <c r="IBS156" s="66"/>
      <c r="IBT156" s="66"/>
      <c r="IBU156" s="66"/>
      <c r="IBV156" s="66"/>
      <c r="IBW156" s="66"/>
      <c r="IBX156" s="66"/>
      <c r="IBY156" s="66"/>
      <c r="IBZ156" s="66"/>
      <c r="ICA156" s="66"/>
      <c r="ICB156" s="66"/>
      <c r="ICC156" s="66"/>
      <c r="ICD156" s="66"/>
      <c r="ICE156" s="66"/>
      <c r="ICF156" s="66"/>
      <c r="ICG156" s="66"/>
      <c r="ICH156" s="66"/>
      <c r="ICI156" s="66"/>
      <c r="ICJ156" s="66"/>
      <c r="ICK156" s="66"/>
      <c r="ICL156" s="66"/>
      <c r="ICM156" s="66"/>
      <c r="ICN156" s="66"/>
      <c r="ICO156" s="66"/>
      <c r="ICP156" s="66"/>
      <c r="ICQ156" s="66"/>
      <c r="ICS156" s="66"/>
      <c r="ICT156" s="66"/>
      <c r="ICU156" s="66"/>
      <c r="ICV156" s="66"/>
      <c r="ICW156" s="66"/>
      <c r="ICX156" s="66"/>
      <c r="ICY156" s="66"/>
      <c r="ICZ156" s="66"/>
      <c r="IDA156" s="66"/>
      <c r="IDB156" s="66"/>
      <c r="IDC156" s="66"/>
      <c r="IDD156" s="66"/>
      <c r="IDE156" s="66"/>
      <c r="IDH156" s="66"/>
      <c r="IDK156" s="66"/>
      <c r="IDN156" s="66"/>
      <c r="IDQ156" s="66"/>
      <c r="IDT156" s="66"/>
      <c r="IDW156" s="66"/>
      <c r="IEF156" s="66"/>
      <c r="IEI156" s="66"/>
      <c r="IEL156" s="66"/>
      <c r="IEO156" s="66"/>
      <c r="IEX156" s="66"/>
      <c r="IFD156" s="66"/>
      <c r="IFG156" s="66"/>
      <c r="IFJ156" s="66"/>
      <c r="IFM156" s="66"/>
      <c r="IFS156" s="66"/>
      <c r="IGB156" s="66"/>
      <c r="IGD156" s="66"/>
      <c r="IGE156" s="66"/>
      <c r="IGG156" s="66"/>
      <c r="IGJ156" s="66"/>
      <c r="IGM156" s="66"/>
      <c r="IGP156" s="66"/>
      <c r="IGS156" s="66"/>
      <c r="IGV156" s="66"/>
      <c r="IGX156" s="66"/>
      <c r="IGZ156" s="66"/>
      <c r="IHC156" s="66"/>
      <c r="IHF156" s="66"/>
      <c r="IHI156" s="66"/>
      <c r="IHL156" s="66"/>
      <c r="IHO156" s="66"/>
      <c r="IHR156" s="66"/>
      <c r="IHU156" s="66"/>
      <c r="IHW156" s="66"/>
      <c r="IHZ156" s="66"/>
      <c r="IIF156" s="66"/>
      <c r="IIL156" s="66"/>
      <c r="IIO156" s="66"/>
      <c r="IIQ156" s="66"/>
      <c r="IIS156" s="66"/>
      <c r="IIT156" s="66"/>
      <c r="IIU156" s="66"/>
      <c r="IIV156" s="66"/>
      <c r="IIW156" s="66"/>
      <c r="IIX156" s="66"/>
      <c r="IJP156" s="66"/>
      <c r="IJQ156" s="66"/>
      <c r="IJT156" s="66"/>
      <c r="IJW156" s="66"/>
      <c r="IJY156" s="66"/>
      <c r="IKA156" s="66"/>
      <c r="IKD156" s="66"/>
      <c r="IKG156" s="66"/>
      <c r="IKJ156" s="66"/>
      <c r="IKN156" s="66"/>
      <c r="IKQ156" s="66"/>
      <c r="IKT156" s="66"/>
      <c r="ILB156" s="66"/>
      <c r="ILN156" s="66"/>
      <c r="ILO156" s="66"/>
      <c r="ILP156" s="66"/>
      <c r="ILQ156" s="66"/>
      <c r="ILR156" s="66"/>
      <c r="ILS156" s="66"/>
      <c r="ILT156" s="66"/>
      <c r="ILU156" s="66"/>
      <c r="ILV156" s="66"/>
      <c r="ILW156" s="66"/>
      <c r="ILX156" s="66"/>
      <c r="ILY156" s="66"/>
      <c r="ILZ156" s="66"/>
      <c r="IMA156" s="66"/>
      <c r="IMB156" s="66"/>
      <c r="IMC156" s="66"/>
      <c r="IMD156" s="66"/>
      <c r="IME156" s="66"/>
      <c r="IMF156" s="66"/>
      <c r="IMG156" s="66"/>
      <c r="IMH156" s="66"/>
      <c r="IMI156" s="66"/>
      <c r="IMJ156" s="66"/>
      <c r="IMK156" s="66"/>
      <c r="IML156" s="66"/>
      <c r="IMM156" s="66"/>
      <c r="IMO156" s="66"/>
      <c r="IMP156" s="66"/>
      <c r="IMQ156" s="66"/>
      <c r="IMR156" s="66"/>
      <c r="IMS156" s="66"/>
      <c r="IMT156" s="66"/>
      <c r="IMU156" s="66"/>
      <c r="IMV156" s="66"/>
      <c r="IMW156" s="66"/>
      <c r="IMX156" s="66"/>
      <c r="IMY156" s="66"/>
      <c r="IMZ156" s="66"/>
      <c r="INA156" s="66"/>
      <c r="IND156" s="66"/>
      <c r="ING156" s="66"/>
      <c r="INJ156" s="66"/>
      <c r="INM156" s="66"/>
      <c r="INP156" s="66"/>
      <c r="INS156" s="66"/>
      <c r="IOB156" s="66"/>
      <c r="IOE156" s="66"/>
      <c r="IOH156" s="66"/>
      <c r="IOK156" s="66"/>
      <c r="IOT156" s="66"/>
      <c r="IOZ156" s="66"/>
      <c r="IPC156" s="66"/>
      <c r="IPF156" s="66"/>
      <c r="IPI156" s="66"/>
      <c r="IPO156" s="66"/>
      <c r="IPX156" s="66"/>
      <c r="IPZ156" s="66"/>
      <c r="IQA156" s="66"/>
      <c r="IQC156" s="66"/>
      <c r="IQF156" s="66"/>
      <c r="IQI156" s="66"/>
      <c r="IQL156" s="66"/>
      <c r="IQO156" s="66"/>
      <c r="IQR156" s="66"/>
      <c r="IQT156" s="66"/>
      <c r="IQV156" s="66"/>
      <c r="IQY156" s="66"/>
      <c r="IRB156" s="66"/>
      <c r="IRE156" s="66"/>
      <c r="IRH156" s="66"/>
      <c r="IRK156" s="66"/>
      <c r="IRN156" s="66"/>
      <c r="IRQ156" s="66"/>
      <c r="IRS156" s="66"/>
      <c r="IRV156" s="66"/>
      <c r="ISB156" s="66"/>
      <c r="ISH156" s="66"/>
      <c r="ISK156" s="66"/>
      <c r="ISM156" s="66"/>
      <c r="ISO156" s="66"/>
      <c r="ISP156" s="66"/>
      <c r="ISQ156" s="66"/>
      <c r="ISR156" s="66"/>
      <c r="ISS156" s="66"/>
      <c r="IST156" s="66"/>
      <c r="ITL156" s="66"/>
      <c r="ITM156" s="66"/>
      <c r="ITP156" s="66"/>
      <c r="ITS156" s="66"/>
      <c r="ITU156" s="66"/>
      <c r="ITW156" s="66"/>
      <c r="ITZ156" s="66"/>
      <c r="IUC156" s="66"/>
      <c r="IUF156" s="66"/>
      <c r="IUJ156" s="66"/>
      <c r="IUM156" s="66"/>
      <c r="IUP156" s="66"/>
      <c r="IUX156" s="66"/>
      <c r="IVJ156" s="66"/>
      <c r="IVK156" s="66"/>
      <c r="IVL156" s="66"/>
      <c r="IVM156" s="66"/>
      <c r="IVN156" s="66"/>
      <c r="IVO156" s="66"/>
      <c r="IVP156" s="66"/>
      <c r="IVQ156" s="66"/>
      <c r="IVR156" s="66"/>
      <c r="IVS156" s="66"/>
      <c r="IVT156" s="66"/>
      <c r="IVU156" s="66"/>
      <c r="IVV156" s="66"/>
      <c r="IVW156" s="66"/>
      <c r="IVX156" s="66"/>
      <c r="IVY156" s="66"/>
      <c r="IVZ156" s="66"/>
      <c r="IWA156" s="66"/>
      <c r="IWB156" s="66"/>
      <c r="IWC156" s="66"/>
      <c r="IWD156" s="66"/>
      <c r="IWE156" s="66"/>
      <c r="IWF156" s="66"/>
      <c r="IWG156" s="66"/>
      <c r="IWH156" s="66"/>
      <c r="IWI156" s="66"/>
      <c r="IWK156" s="66"/>
      <c r="IWL156" s="66"/>
      <c r="IWM156" s="66"/>
      <c r="IWN156" s="66"/>
      <c r="IWO156" s="66"/>
      <c r="IWP156" s="66"/>
      <c r="IWQ156" s="66"/>
      <c r="IWR156" s="66"/>
      <c r="IWS156" s="66"/>
      <c r="IWT156" s="66"/>
      <c r="IWU156" s="66"/>
      <c r="IWV156" s="66"/>
      <c r="IWW156" s="66"/>
      <c r="IWZ156" s="66"/>
      <c r="IXC156" s="66"/>
      <c r="IXF156" s="66"/>
      <c r="IXI156" s="66"/>
      <c r="IXL156" s="66"/>
      <c r="IXO156" s="66"/>
      <c r="IXX156" s="66"/>
      <c r="IYA156" s="66"/>
      <c r="IYD156" s="66"/>
      <c r="IYG156" s="66"/>
      <c r="IYP156" s="66"/>
      <c r="IYV156" s="66"/>
      <c r="IYY156" s="66"/>
      <c r="IZB156" s="66"/>
      <c r="IZE156" s="66"/>
      <c r="IZK156" s="66"/>
      <c r="IZT156" s="66"/>
      <c r="IZV156" s="66"/>
      <c r="IZW156" s="66"/>
      <c r="IZY156" s="66"/>
      <c r="JAB156" s="66"/>
      <c r="JAE156" s="66"/>
      <c r="JAH156" s="66"/>
      <c r="JAK156" s="66"/>
      <c r="JAN156" s="66"/>
      <c r="JAP156" s="66"/>
      <c r="JAR156" s="66"/>
      <c r="JAU156" s="66"/>
      <c r="JAX156" s="66"/>
      <c r="JBA156" s="66"/>
      <c r="JBD156" s="66"/>
      <c r="JBG156" s="66"/>
      <c r="JBJ156" s="66"/>
      <c r="JBM156" s="66"/>
      <c r="JBO156" s="66"/>
      <c r="JBR156" s="66"/>
      <c r="JBX156" s="66"/>
      <c r="JCD156" s="66"/>
      <c r="JCG156" s="66"/>
      <c r="JCI156" s="66"/>
      <c r="JCK156" s="66"/>
      <c r="JCL156" s="66"/>
      <c r="JCM156" s="66"/>
      <c r="JCN156" s="66"/>
      <c r="JCO156" s="66"/>
      <c r="JCP156" s="66"/>
      <c r="JDH156" s="66"/>
      <c r="JDI156" s="66"/>
      <c r="JDL156" s="66"/>
      <c r="JDO156" s="66"/>
      <c r="JDQ156" s="66"/>
      <c r="JDS156" s="66"/>
      <c r="JDV156" s="66"/>
      <c r="JDY156" s="66"/>
      <c r="JEB156" s="66"/>
      <c r="JEF156" s="66"/>
      <c r="JEI156" s="66"/>
      <c r="JEL156" s="66"/>
      <c r="JET156" s="66"/>
      <c r="JFF156" s="66"/>
      <c r="JFG156" s="66"/>
      <c r="JFH156" s="66"/>
      <c r="JFI156" s="66"/>
      <c r="JFJ156" s="66"/>
      <c r="JFK156" s="66"/>
      <c r="JFL156" s="66"/>
      <c r="JFM156" s="66"/>
      <c r="JFN156" s="66"/>
      <c r="JFO156" s="66"/>
      <c r="JFP156" s="66"/>
      <c r="JFQ156" s="66"/>
      <c r="JFR156" s="66"/>
      <c r="JFS156" s="66"/>
      <c r="JFT156" s="66"/>
      <c r="JFU156" s="66"/>
      <c r="JFV156" s="66"/>
      <c r="JFW156" s="66"/>
      <c r="JFX156" s="66"/>
      <c r="JFY156" s="66"/>
      <c r="JFZ156" s="66"/>
      <c r="JGA156" s="66"/>
      <c r="JGB156" s="66"/>
      <c r="JGC156" s="66"/>
      <c r="JGD156" s="66"/>
      <c r="JGE156" s="66"/>
      <c r="JGG156" s="66"/>
      <c r="JGH156" s="66"/>
      <c r="JGI156" s="66"/>
      <c r="JGJ156" s="66"/>
      <c r="JGK156" s="66"/>
      <c r="JGL156" s="66"/>
      <c r="JGM156" s="66"/>
      <c r="JGN156" s="66"/>
      <c r="JGO156" s="66"/>
      <c r="JGP156" s="66"/>
      <c r="JGQ156" s="66"/>
      <c r="JGR156" s="66"/>
      <c r="JGS156" s="66"/>
      <c r="JGV156" s="66"/>
      <c r="JGY156" s="66"/>
      <c r="JHB156" s="66"/>
      <c r="JHE156" s="66"/>
      <c r="JHH156" s="66"/>
      <c r="JHK156" s="66"/>
      <c r="JHT156" s="66"/>
      <c r="JHW156" s="66"/>
      <c r="JHZ156" s="66"/>
      <c r="JIC156" s="66"/>
      <c r="JIL156" s="66"/>
      <c r="JIR156" s="66"/>
      <c r="JIU156" s="66"/>
      <c r="JIX156" s="66"/>
      <c r="JJA156" s="66"/>
      <c r="JJG156" s="66"/>
      <c r="JJP156" s="66"/>
      <c r="JJR156" s="66"/>
      <c r="JJS156" s="66"/>
      <c r="JJU156" s="66"/>
      <c r="JJX156" s="66"/>
      <c r="JKA156" s="66"/>
      <c r="JKD156" s="66"/>
      <c r="JKG156" s="66"/>
      <c r="JKJ156" s="66"/>
      <c r="JKL156" s="66"/>
      <c r="JKN156" s="66"/>
      <c r="JKQ156" s="66"/>
      <c r="JKT156" s="66"/>
      <c r="JKW156" s="66"/>
      <c r="JKZ156" s="66"/>
      <c r="JLC156" s="66"/>
      <c r="JLF156" s="66"/>
      <c r="JLI156" s="66"/>
      <c r="JLK156" s="66"/>
      <c r="JLN156" s="66"/>
      <c r="JLT156" s="66"/>
      <c r="JLZ156" s="66"/>
      <c r="JMC156" s="66"/>
      <c r="JME156" s="66"/>
      <c r="JMG156" s="66"/>
      <c r="JMH156" s="66"/>
      <c r="JMI156" s="66"/>
      <c r="JMJ156" s="66"/>
      <c r="JMK156" s="66"/>
      <c r="JML156" s="66"/>
      <c r="JND156" s="66"/>
      <c r="JNE156" s="66"/>
      <c r="JNH156" s="66"/>
      <c r="JNK156" s="66"/>
      <c r="JNM156" s="66"/>
      <c r="JNO156" s="66"/>
      <c r="JNR156" s="66"/>
      <c r="JNU156" s="66"/>
      <c r="JNX156" s="66"/>
      <c r="JOB156" s="66"/>
      <c r="JOE156" s="66"/>
      <c r="JOH156" s="66"/>
      <c r="JOP156" s="66"/>
      <c r="JPB156" s="66"/>
      <c r="JPC156" s="66"/>
      <c r="JPD156" s="66"/>
      <c r="JPE156" s="66"/>
      <c r="JPF156" s="66"/>
      <c r="JPG156" s="66"/>
      <c r="JPH156" s="66"/>
      <c r="JPI156" s="66"/>
      <c r="JPJ156" s="66"/>
      <c r="JPK156" s="66"/>
      <c r="JPL156" s="66"/>
      <c r="JPM156" s="66"/>
      <c r="JPN156" s="66"/>
      <c r="JPO156" s="66"/>
      <c r="JPP156" s="66"/>
      <c r="JPQ156" s="66"/>
      <c r="JPR156" s="66"/>
      <c r="JPS156" s="66"/>
      <c r="JPT156" s="66"/>
      <c r="JPU156" s="66"/>
      <c r="JPV156" s="66"/>
      <c r="JPW156" s="66"/>
      <c r="JPX156" s="66"/>
      <c r="JPY156" s="66"/>
      <c r="JPZ156" s="66"/>
      <c r="JQA156" s="66"/>
      <c r="JQC156" s="66"/>
      <c r="JQD156" s="66"/>
      <c r="JQE156" s="66"/>
      <c r="JQF156" s="66"/>
      <c r="JQG156" s="66"/>
      <c r="JQH156" s="66"/>
      <c r="JQI156" s="66"/>
      <c r="JQJ156" s="66"/>
      <c r="JQK156" s="66"/>
      <c r="JQL156" s="66"/>
      <c r="JQM156" s="66"/>
      <c r="JQN156" s="66"/>
      <c r="JQO156" s="66"/>
      <c r="JQR156" s="66"/>
      <c r="JQU156" s="66"/>
      <c r="JQX156" s="66"/>
      <c r="JRA156" s="66"/>
      <c r="JRD156" s="66"/>
      <c r="JRG156" s="66"/>
      <c r="JRP156" s="66"/>
      <c r="JRS156" s="66"/>
      <c r="JRV156" s="66"/>
      <c r="JRY156" s="66"/>
      <c r="JSH156" s="66"/>
      <c r="JSN156" s="66"/>
      <c r="JSQ156" s="66"/>
      <c r="JST156" s="66"/>
      <c r="JSW156" s="66"/>
      <c r="JTC156" s="66"/>
      <c r="JTL156" s="66"/>
      <c r="JTN156" s="66"/>
      <c r="JTO156" s="66"/>
      <c r="JTQ156" s="66"/>
      <c r="JTT156" s="66"/>
      <c r="JTW156" s="66"/>
      <c r="JTZ156" s="66"/>
      <c r="JUC156" s="66"/>
      <c r="JUF156" s="66"/>
      <c r="JUH156" s="66"/>
      <c r="JUJ156" s="66"/>
      <c r="JUM156" s="66"/>
      <c r="JUP156" s="66"/>
      <c r="JUS156" s="66"/>
      <c r="JUV156" s="66"/>
      <c r="JUY156" s="66"/>
      <c r="JVB156" s="66"/>
      <c r="JVE156" s="66"/>
      <c r="JVG156" s="66"/>
      <c r="JVJ156" s="66"/>
      <c r="JVP156" s="66"/>
      <c r="JVV156" s="66"/>
      <c r="JVY156" s="66"/>
      <c r="JWA156" s="66"/>
      <c r="JWC156" s="66"/>
      <c r="JWD156" s="66"/>
      <c r="JWE156" s="66"/>
      <c r="JWF156" s="66"/>
      <c r="JWG156" s="66"/>
      <c r="JWH156" s="66"/>
      <c r="JWZ156" s="66"/>
      <c r="JXA156" s="66"/>
      <c r="JXD156" s="66"/>
      <c r="JXG156" s="66"/>
      <c r="JXI156" s="66"/>
      <c r="JXK156" s="66"/>
      <c r="JXN156" s="66"/>
      <c r="JXQ156" s="66"/>
      <c r="JXT156" s="66"/>
      <c r="JXX156" s="66"/>
      <c r="JYA156" s="66"/>
      <c r="JYD156" s="66"/>
      <c r="JYL156" s="66"/>
      <c r="JYX156" s="66"/>
      <c r="JYY156" s="66"/>
      <c r="JYZ156" s="66"/>
      <c r="JZA156" s="66"/>
      <c r="JZB156" s="66"/>
      <c r="JZC156" s="66"/>
      <c r="JZD156" s="66"/>
      <c r="JZE156" s="66"/>
      <c r="JZF156" s="66"/>
      <c r="JZG156" s="66"/>
      <c r="JZH156" s="66"/>
      <c r="JZI156" s="66"/>
      <c r="JZJ156" s="66"/>
      <c r="JZK156" s="66"/>
      <c r="JZL156" s="66"/>
      <c r="JZM156" s="66"/>
      <c r="JZN156" s="66"/>
      <c r="JZO156" s="66"/>
      <c r="JZP156" s="66"/>
      <c r="JZQ156" s="66"/>
      <c r="JZR156" s="66"/>
      <c r="JZS156" s="66"/>
      <c r="JZT156" s="66"/>
      <c r="JZU156" s="66"/>
      <c r="JZV156" s="66"/>
      <c r="JZW156" s="66"/>
      <c r="JZY156" s="66"/>
      <c r="JZZ156" s="66"/>
      <c r="KAA156" s="66"/>
      <c r="KAB156" s="66"/>
      <c r="KAC156" s="66"/>
      <c r="KAD156" s="66"/>
      <c r="KAE156" s="66"/>
      <c r="KAF156" s="66"/>
      <c r="KAG156" s="66"/>
      <c r="KAH156" s="66"/>
      <c r="KAI156" s="66"/>
      <c r="KAJ156" s="66"/>
      <c r="KAK156" s="66"/>
      <c r="KAN156" s="66"/>
      <c r="KAQ156" s="66"/>
      <c r="KAT156" s="66"/>
      <c r="KAW156" s="66"/>
      <c r="KAZ156" s="66"/>
      <c r="KBC156" s="66"/>
      <c r="KBL156" s="66"/>
      <c r="KBO156" s="66"/>
      <c r="KBR156" s="66"/>
      <c r="KBU156" s="66"/>
      <c r="KCD156" s="66"/>
      <c r="KCJ156" s="66"/>
      <c r="KCM156" s="66"/>
      <c r="KCP156" s="66"/>
      <c r="KCS156" s="66"/>
      <c r="KCY156" s="66"/>
      <c r="KDH156" s="66"/>
      <c r="KDJ156" s="66"/>
      <c r="KDK156" s="66"/>
      <c r="KDM156" s="66"/>
      <c r="KDP156" s="66"/>
      <c r="KDS156" s="66"/>
      <c r="KDV156" s="66"/>
      <c r="KDY156" s="66"/>
      <c r="KEB156" s="66"/>
      <c r="KED156" s="66"/>
      <c r="KEF156" s="66"/>
      <c r="KEI156" s="66"/>
      <c r="KEL156" s="66"/>
      <c r="KEO156" s="66"/>
      <c r="KER156" s="66"/>
      <c r="KEU156" s="66"/>
      <c r="KEX156" s="66"/>
      <c r="KFA156" s="66"/>
      <c r="KFC156" s="66"/>
      <c r="KFF156" s="66"/>
      <c r="KFL156" s="66"/>
      <c r="KFR156" s="66"/>
      <c r="KFU156" s="66"/>
      <c r="KFW156" s="66"/>
      <c r="KFY156" s="66"/>
      <c r="KFZ156" s="66"/>
      <c r="KGA156" s="66"/>
      <c r="KGB156" s="66"/>
      <c r="KGC156" s="66"/>
      <c r="KGD156" s="66"/>
      <c r="KGV156" s="66"/>
      <c r="KGW156" s="66"/>
      <c r="KGZ156" s="66"/>
      <c r="KHC156" s="66"/>
      <c r="KHE156" s="66"/>
      <c r="KHG156" s="66"/>
      <c r="KHJ156" s="66"/>
      <c r="KHM156" s="66"/>
      <c r="KHP156" s="66"/>
      <c r="KHT156" s="66"/>
      <c r="KHW156" s="66"/>
      <c r="KHZ156" s="66"/>
      <c r="KIH156" s="66"/>
      <c r="KIT156" s="66"/>
      <c r="KIU156" s="66"/>
      <c r="KIV156" s="66"/>
      <c r="KIW156" s="66"/>
      <c r="KIX156" s="66"/>
      <c r="KIY156" s="66"/>
      <c r="KIZ156" s="66"/>
      <c r="KJA156" s="66"/>
      <c r="KJB156" s="66"/>
      <c r="KJC156" s="66"/>
      <c r="KJD156" s="66"/>
      <c r="KJE156" s="66"/>
      <c r="KJF156" s="66"/>
      <c r="KJG156" s="66"/>
      <c r="KJH156" s="66"/>
      <c r="KJI156" s="66"/>
      <c r="KJJ156" s="66"/>
      <c r="KJK156" s="66"/>
      <c r="KJL156" s="66"/>
      <c r="KJM156" s="66"/>
      <c r="KJN156" s="66"/>
      <c r="KJO156" s="66"/>
      <c r="KJP156" s="66"/>
      <c r="KJQ156" s="66"/>
      <c r="KJR156" s="66"/>
      <c r="KJS156" s="66"/>
      <c r="KJU156" s="66"/>
      <c r="KJV156" s="66"/>
      <c r="KJW156" s="66"/>
      <c r="KJX156" s="66"/>
      <c r="KJY156" s="66"/>
      <c r="KJZ156" s="66"/>
      <c r="KKA156" s="66"/>
      <c r="KKB156" s="66"/>
      <c r="KKC156" s="66"/>
      <c r="KKD156" s="66"/>
      <c r="KKE156" s="66"/>
      <c r="KKF156" s="66"/>
      <c r="KKG156" s="66"/>
      <c r="KKJ156" s="66"/>
      <c r="KKM156" s="66"/>
      <c r="KKP156" s="66"/>
      <c r="KKS156" s="66"/>
      <c r="KKV156" s="66"/>
      <c r="KKY156" s="66"/>
      <c r="KLH156" s="66"/>
      <c r="KLK156" s="66"/>
      <c r="KLN156" s="66"/>
      <c r="KLQ156" s="66"/>
      <c r="KLZ156" s="66"/>
      <c r="KMF156" s="66"/>
      <c r="KMI156" s="66"/>
      <c r="KML156" s="66"/>
      <c r="KMO156" s="66"/>
      <c r="KMU156" s="66"/>
      <c r="KND156" s="66"/>
      <c r="KNF156" s="66"/>
      <c r="KNG156" s="66"/>
      <c r="KNI156" s="66"/>
      <c r="KNL156" s="66"/>
      <c r="KNO156" s="66"/>
      <c r="KNR156" s="66"/>
      <c r="KNU156" s="66"/>
      <c r="KNX156" s="66"/>
      <c r="KNZ156" s="66"/>
      <c r="KOB156" s="66"/>
      <c r="KOE156" s="66"/>
      <c r="KOH156" s="66"/>
      <c r="KOK156" s="66"/>
      <c r="KON156" s="66"/>
      <c r="KOQ156" s="66"/>
      <c r="KOT156" s="66"/>
      <c r="KOW156" s="66"/>
      <c r="KOY156" s="66"/>
      <c r="KPB156" s="66"/>
      <c r="KPH156" s="66"/>
      <c r="KPN156" s="66"/>
      <c r="KPQ156" s="66"/>
      <c r="KPS156" s="66"/>
      <c r="KPU156" s="66"/>
      <c r="KPV156" s="66"/>
      <c r="KPW156" s="66"/>
      <c r="KPX156" s="66"/>
      <c r="KPY156" s="66"/>
      <c r="KPZ156" s="66"/>
      <c r="KQR156" s="66"/>
      <c r="KQS156" s="66"/>
      <c r="KQV156" s="66"/>
      <c r="KQY156" s="66"/>
      <c r="KRA156" s="66"/>
      <c r="KRC156" s="66"/>
      <c r="KRF156" s="66"/>
      <c r="KRI156" s="66"/>
      <c r="KRL156" s="66"/>
      <c r="KRP156" s="66"/>
      <c r="KRS156" s="66"/>
      <c r="KRV156" s="66"/>
      <c r="KSD156" s="66"/>
      <c r="KSP156" s="66"/>
      <c r="KSQ156" s="66"/>
      <c r="KSR156" s="66"/>
      <c r="KSS156" s="66"/>
      <c r="KST156" s="66"/>
      <c r="KSU156" s="66"/>
      <c r="KSV156" s="66"/>
      <c r="KSW156" s="66"/>
      <c r="KSX156" s="66"/>
      <c r="KSY156" s="66"/>
      <c r="KSZ156" s="66"/>
      <c r="KTA156" s="66"/>
      <c r="KTB156" s="66"/>
      <c r="KTC156" s="66"/>
      <c r="KTD156" s="66"/>
      <c r="KTE156" s="66"/>
      <c r="KTF156" s="66"/>
      <c r="KTG156" s="66"/>
      <c r="KTH156" s="66"/>
      <c r="KTI156" s="66"/>
      <c r="KTJ156" s="66"/>
      <c r="KTK156" s="66"/>
      <c r="KTL156" s="66"/>
      <c r="KTM156" s="66"/>
      <c r="KTN156" s="66"/>
      <c r="KTO156" s="66"/>
      <c r="KTQ156" s="66"/>
      <c r="KTR156" s="66"/>
      <c r="KTS156" s="66"/>
      <c r="KTT156" s="66"/>
      <c r="KTU156" s="66"/>
      <c r="KTV156" s="66"/>
      <c r="KTW156" s="66"/>
      <c r="KTX156" s="66"/>
      <c r="KTY156" s="66"/>
      <c r="KTZ156" s="66"/>
      <c r="KUA156" s="66"/>
      <c r="KUB156" s="66"/>
      <c r="KUC156" s="66"/>
      <c r="KUF156" s="66"/>
      <c r="KUI156" s="66"/>
      <c r="KUL156" s="66"/>
      <c r="KUO156" s="66"/>
      <c r="KUR156" s="66"/>
      <c r="KUU156" s="66"/>
      <c r="KVD156" s="66"/>
      <c r="KVG156" s="66"/>
      <c r="KVJ156" s="66"/>
      <c r="KVM156" s="66"/>
      <c r="KVV156" s="66"/>
      <c r="KWB156" s="66"/>
      <c r="KWE156" s="66"/>
      <c r="KWH156" s="66"/>
      <c r="KWK156" s="66"/>
      <c r="KWQ156" s="66"/>
      <c r="KWZ156" s="66"/>
      <c r="KXB156" s="66"/>
      <c r="KXC156" s="66"/>
      <c r="KXE156" s="66"/>
      <c r="KXH156" s="66"/>
      <c r="KXK156" s="66"/>
      <c r="KXN156" s="66"/>
      <c r="KXQ156" s="66"/>
      <c r="KXT156" s="66"/>
      <c r="KXV156" s="66"/>
      <c r="KXX156" s="66"/>
      <c r="KYA156" s="66"/>
      <c r="KYD156" s="66"/>
      <c r="KYG156" s="66"/>
      <c r="KYJ156" s="66"/>
      <c r="KYM156" s="66"/>
      <c r="KYP156" s="66"/>
      <c r="KYS156" s="66"/>
      <c r="KYU156" s="66"/>
      <c r="KYX156" s="66"/>
      <c r="KZD156" s="66"/>
      <c r="KZJ156" s="66"/>
      <c r="KZM156" s="66"/>
      <c r="KZO156" s="66"/>
      <c r="KZQ156" s="66"/>
      <c r="KZR156" s="66"/>
      <c r="KZS156" s="66"/>
      <c r="KZT156" s="66"/>
      <c r="KZU156" s="66"/>
      <c r="KZV156" s="66"/>
      <c r="LAN156" s="66"/>
      <c r="LAO156" s="66"/>
      <c r="LAR156" s="66"/>
      <c r="LAU156" s="66"/>
      <c r="LAW156" s="66"/>
      <c r="LAY156" s="66"/>
      <c r="LBB156" s="66"/>
      <c r="LBE156" s="66"/>
      <c r="LBH156" s="66"/>
      <c r="LBL156" s="66"/>
      <c r="LBO156" s="66"/>
      <c r="LBR156" s="66"/>
      <c r="LBZ156" s="66"/>
      <c r="LCL156" s="66"/>
      <c r="LCM156" s="66"/>
      <c r="LCN156" s="66"/>
      <c r="LCO156" s="66"/>
      <c r="LCP156" s="66"/>
      <c r="LCQ156" s="66"/>
      <c r="LCR156" s="66"/>
      <c r="LCS156" s="66"/>
      <c r="LCT156" s="66"/>
      <c r="LCU156" s="66"/>
      <c r="LCV156" s="66"/>
      <c r="LCW156" s="66"/>
      <c r="LCX156" s="66"/>
      <c r="LCY156" s="66"/>
      <c r="LCZ156" s="66"/>
      <c r="LDA156" s="66"/>
      <c r="LDB156" s="66"/>
      <c r="LDC156" s="66"/>
      <c r="LDD156" s="66"/>
      <c r="LDE156" s="66"/>
      <c r="LDF156" s="66"/>
      <c r="LDG156" s="66"/>
      <c r="LDH156" s="66"/>
      <c r="LDI156" s="66"/>
      <c r="LDJ156" s="66"/>
      <c r="LDK156" s="66"/>
      <c r="LDM156" s="66"/>
      <c r="LDN156" s="66"/>
      <c r="LDO156" s="66"/>
      <c r="LDP156" s="66"/>
      <c r="LDQ156" s="66"/>
      <c r="LDR156" s="66"/>
      <c r="LDS156" s="66"/>
      <c r="LDT156" s="66"/>
      <c r="LDU156" s="66"/>
      <c r="LDV156" s="66"/>
      <c r="LDW156" s="66"/>
      <c r="LDX156" s="66"/>
      <c r="LDY156" s="66"/>
      <c r="LEB156" s="66"/>
      <c r="LEE156" s="66"/>
      <c r="LEH156" s="66"/>
      <c r="LEK156" s="66"/>
      <c r="LEN156" s="66"/>
      <c r="LEQ156" s="66"/>
      <c r="LEZ156" s="66"/>
      <c r="LFC156" s="66"/>
      <c r="LFF156" s="66"/>
      <c r="LFI156" s="66"/>
      <c r="LFR156" s="66"/>
      <c r="LFX156" s="66"/>
      <c r="LGA156" s="66"/>
      <c r="LGD156" s="66"/>
      <c r="LGG156" s="66"/>
      <c r="LGM156" s="66"/>
      <c r="LGV156" s="66"/>
      <c r="LGX156" s="66"/>
      <c r="LGY156" s="66"/>
      <c r="LHA156" s="66"/>
      <c r="LHD156" s="66"/>
      <c r="LHG156" s="66"/>
      <c r="LHJ156" s="66"/>
      <c r="LHM156" s="66"/>
      <c r="LHP156" s="66"/>
      <c r="LHR156" s="66"/>
      <c r="LHT156" s="66"/>
      <c r="LHW156" s="66"/>
      <c r="LHZ156" s="66"/>
      <c r="LIC156" s="66"/>
      <c r="LIF156" s="66"/>
      <c r="LII156" s="66"/>
      <c r="LIL156" s="66"/>
      <c r="LIO156" s="66"/>
      <c r="LIQ156" s="66"/>
      <c r="LIT156" s="66"/>
      <c r="LIZ156" s="66"/>
      <c r="LJF156" s="66"/>
      <c r="LJI156" s="66"/>
      <c r="LJK156" s="66"/>
      <c r="LJM156" s="66"/>
      <c r="LJN156" s="66"/>
      <c r="LJO156" s="66"/>
      <c r="LJP156" s="66"/>
      <c r="LJQ156" s="66"/>
      <c r="LJR156" s="66"/>
      <c r="LKJ156" s="66"/>
      <c r="LKK156" s="66"/>
      <c r="LKN156" s="66"/>
      <c r="LKQ156" s="66"/>
      <c r="LKS156" s="66"/>
      <c r="LKU156" s="66"/>
      <c r="LKX156" s="66"/>
      <c r="LLA156" s="66"/>
      <c r="LLD156" s="66"/>
      <c r="LLH156" s="66"/>
      <c r="LLK156" s="66"/>
      <c r="LLN156" s="66"/>
      <c r="LLV156" s="66"/>
      <c r="LMH156" s="66"/>
      <c r="LMI156" s="66"/>
      <c r="LMJ156" s="66"/>
      <c r="LMK156" s="66"/>
      <c r="LML156" s="66"/>
      <c r="LMM156" s="66"/>
      <c r="LMN156" s="66"/>
      <c r="LMO156" s="66"/>
      <c r="LMP156" s="66"/>
      <c r="LMQ156" s="66"/>
      <c r="LMR156" s="66"/>
      <c r="LMS156" s="66"/>
      <c r="LMT156" s="66"/>
      <c r="LMU156" s="66"/>
      <c r="LMV156" s="66"/>
      <c r="LMW156" s="66"/>
      <c r="LMX156" s="66"/>
      <c r="LMY156" s="66"/>
      <c r="LMZ156" s="66"/>
      <c r="LNA156" s="66"/>
      <c r="LNB156" s="66"/>
      <c r="LNC156" s="66"/>
      <c r="LND156" s="66"/>
      <c r="LNE156" s="66"/>
      <c r="LNF156" s="66"/>
      <c r="LNG156" s="66"/>
      <c r="LNI156" s="66"/>
      <c r="LNJ156" s="66"/>
      <c r="LNK156" s="66"/>
      <c r="LNL156" s="66"/>
      <c r="LNM156" s="66"/>
      <c r="LNN156" s="66"/>
      <c r="LNO156" s="66"/>
      <c r="LNP156" s="66"/>
      <c r="LNQ156" s="66"/>
      <c r="LNR156" s="66"/>
      <c r="LNS156" s="66"/>
      <c r="LNT156" s="66"/>
      <c r="LNU156" s="66"/>
      <c r="LNX156" s="66"/>
      <c r="LOA156" s="66"/>
      <c r="LOD156" s="66"/>
      <c r="LOG156" s="66"/>
      <c r="LOJ156" s="66"/>
      <c r="LOM156" s="66"/>
      <c r="LOV156" s="66"/>
      <c r="LOY156" s="66"/>
      <c r="LPB156" s="66"/>
      <c r="LPE156" s="66"/>
      <c r="LPN156" s="66"/>
      <c r="LPT156" s="66"/>
      <c r="LPW156" s="66"/>
      <c r="LPZ156" s="66"/>
      <c r="LQC156" s="66"/>
      <c r="LQI156" s="66"/>
      <c r="LQR156" s="66"/>
      <c r="LQT156" s="66"/>
      <c r="LQU156" s="66"/>
      <c r="LQW156" s="66"/>
      <c r="LQZ156" s="66"/>
      <c r="LRC156" s="66"/>
      <c r="LRF156" s="66"/>
      <c r="LRI156" s="66"/>
      <c r="LRL156" s="66"/>
      <c r="LRN156" s="66"/>
      <c r="LRP156" s="66"/>
      <c r="LRS156" s="66"/>
      <c r="LRV156" s="66"/>
      <c r="LRY156" s="66"/>
      <c r="LSB156" s="66"/>
      <c r="LSE156" s="66"/>
      <c r="LSH156" s="66"/>
      <c r="LSK156" s="66"/>
      <c r="LSM156" s="66"/>
      <c r="LSP156" s="66"/>
      <c r="LSV156" s="66"/>
      <c r="LTB156" s="66"/>
      <c r="LTE156" s="66"/>
      <c r="LTG156" s="66"/>
      <c r="LTI156" s="66"/>
      <c r="LTJ156" s="66"/>
      <c r="LTK156" s="66"/>
      <c r="LTL156" s="66"/>
      <c r="LTM156" s="66"/>
      <c r="LTN156" s="66"/>
      <c r="LUF156" s="66"/>
      <c r="LUG156" s="66"/>
      <c r="LUJ156" s="66"/>
      <c r="LUM156" s="66"/>
      <c r="LUO156" s="66"/>
      <c r="LUQ156" s="66"/>
      <c r="LUT156" s="66"/>
      <c r="LUW156" s="66"/>
      <c r="LUZ156" s="66"/>
      <c r="LVD156" s="66"/>
      <c r="LVG156" s="66"/>
      <c r="LVJ156" s="66"/>
      <c r="LVR156" s="66"/>
      <c r="LWD156" s="66"/>
      <c r="LWE156" s="66"/>
      <c r="LWF156" s="66"/>
      <c r="LWG156" s="66"/>
      <c r="LWH156" s="66"/>
      <c r="LWI156" s="66"/>
      <c r="LWJ156" s="66"/>
      <c r="LWK156" s="66"/>
      <c r="LWL156" s="66"/>
      <c r="LWM156" s="66"/>
      <c r="LWN156" s="66"/>
      <c r="LWO156" s="66"/>
      <c r="LWP156" s="66"/>
      <c r="LWQ156" s="66"/>
      <c r="LWR156" s="66"/>
      <c r="LWS156" s="66"/>
      <c r="LWT156" s="66"/>
      <c r="LWU156" s="66"/>
      <c r="LWV156" s="66"/>
      <c r="LWW156" s="66"/>
      <c r="LWX156" s="66"/>
      <c r="LWY156" s="66"/>
      <c r="LWZ156" s="66"/>
      <c r="LXA156" s="66"/>
      <c r="LXB156" s="66"/>
      <c r="LXC156" s="66"/>
      <c r="LXE156" s="66"/>
      <c r="LXF156" s="66"/>
      <c r="LXG156" s="66"/>
      <c r="LXH156" s="66"/>
      <c r="LXI156" s="66"/>
      <c r="LXJ156" s="66"/>
      <c r="LXK156" s="66"/>
      <c r="LXL156" s="66"/>
      <c r="LXM156" s="66"/>
      <c r="LXN156" s="66"/>
      <c r="LXO156" s="66"/>
      <c r="LXP156" s="66"/>
      <c r="LXQ156" s="66"/>
      <c r="LXT156" s="66"/>
      <c r="LXW156" s="66"/>
      <c r="LXZ156" s="66"/>
      <c r="LYC156" s="66"/>
      <c r="LYF156" s="66"/>
      <c r="LYI156" s="66"/>
      <c r="LYR156" s="66"/>
      <c r="LYU156" s="66"/>
      <c r="LYX156" s="66"/>
      <c r="LZA156" s="66"/>
      <c r="LZJ156" s="66"/>
      <c r="LZP156" s="66"/>
      <c r="LZS156" s="66"/>
      <c r="LZV156" s="66"/>
      <c r="LZY156" s="66"/>
      <c r="MAE156" s="66"/>
      <c r="MAN156" s="66"/>
      <c r="MAP156" s="66"/>
      <c r="MAQ156" s="66"/>
      <c r="MAS156" s="66"/>
      <c r="MAV156" s="66"/>
      <c r="MAY156" s="66"/>
      <c r="MBB156" s="66"/>
      <c r="MBE156" s="66"/>
      <c r="MBH156" s="66"/>
      <c r="MBJ156" s="66"/>
      <c r="MBL156" s="66"/>
      <c r="MBO156" s="66"/>
      <c r="MBR156" s="66"/>
      <c r="MBU156" s="66"/>
      <c r="MBX156" s="66"/>
      <c r="MCA156" s="66"/>
      <c r="MCD156" s="66"/>
      <c r="MCG156" s="66"/>
      <c r="MCI156" s="66"/>
      <c r="MCL156" s="66"/>
      <c r="MCR156" s="66"/>
      <c r="MCX156" s="66"/>
      <c r="MDA156" s="66"/>
      <c r="MDC156" s="66"/>
      <c r="MDE156" s="66"/>
      <c r="MDF156" s="66"/>
      <c r="MDG156" s="66"/>
      <c r="MDH156" s="66"/>
      <c r="MDI156" s="66"/>
      <c r="MDJ156" s="66"/>
      <c r="MEB156" s="66"/>
      <c r="MEC156" s="66"/>
      <c r="MEF156" s="66"/>
      <c r="MEI156" s="66"/>
      <c r="MEK156" s="66"/>
      <c r="MEM156" s="66"/>
      <c r="MEP156" s="66"/>
      <c r="MES156" s="66"/>
      <c r="MEV156" s="66"/>
      <c r="MEZ156" s="66"/>
      <c r="MFC156" s="66"/>
      <c r="MFF156" s="66"/>
      <c r="MFN156" s="66"/>
      <c r="MFZ156" s="66"/>
      <c r="MGA156" s="66"/>
      <c r="MGB156" s="66"/>
      <c r="MGC156" s="66"/>
      <c r="MGD156" s="66"/>
      <c r="MGE156" s="66"/>
      <c r="MGF156" s="66"/>
      <c r="MGG156" s="66"/>
      <c r="MGH156" s="66"/>
      <c r="MGI156" s="66"/>
      <c r="MGJ156" s="66"/>
      <c r="MGK156" s="66"/>
      <c r="MGL156" s="66"/>
      <c r="MGM156" s="66"/>
      <c r="MGN156" s="66"/>
      <c r="MGO156" s="66"/>
      <c r="MGP156" s="66"/>
      <c r="MGQ156" s="66"/>
      <c r="MGR156" s="66"/>
      <c r="MGS156" s="66"/>
      <c r="MGT156" s="66"/>
      <c r="MGU156" s="66"/>
      <c r="MGV156" s="66"/>
      <c r="MGW156" s="66"/>
      <c r="MGX156" s="66"/>
      <c r="MGY156" s="66"/>
      <c r="MHA156" s="66"/>
      <c r="MHB156" s="66"/>
      <c r="MHC156" s="66"/>
      <c r="MHD156" s="66"/>
      <c r="MHE156" s="66"/>
      <c r="MHF156" s="66"/>
      <c r="MHG156" s="66"/>
      <c r="MHH156" s="66"/>
      <c r="MHI156" s="66"/>
      <c r="MHJ156" s="66"/>
      <c r="MHK156" s="66"/>
      <c r="MHL156" s="66"/>
      <c r="MHM156" s="66"/>
      <c r="MHP156" s="66"/>
      <c r="MHS156" s="66"/>
      <c r="MHV156" s="66"/>
      <c r="MHY156" s="66"/>
      <c r="MIB156" s="66"/>
      <c r="MIE156" s="66"/>
      <c r="MIN156" s="66"/>
      <c r="MIQ156" s="66"/>
      <c r="MIT156" s="66"/>
      <c r="MIW156" s="66"/>
      <c r="MJF156" s="66"/>
      <c r="MJL156" s="66"/>
      <c r="MJO156" s="66"/>
      <c r="MJR156" s="66"/>
      <c r="MJU156" s="66"/>
      <c r="MKA156" s="66"/>
      <c r="MKJ156" s="66"/>
      <c r="MKL156" s="66"/>
      <c r="MKM156" s="66"/>
      <c r="MKO156" s="66"/>
      <c r="MKR156" s="66"/>
      <c r="MKU156" s="66"/>
      <c r="MKX156" s="66"/>
      <c r="MLA156" s="66"/>
      <c r="MLD156" s="66"/>
      <c r="MLF156" s="66"/>
      <c r="MLH156" s="66"/>
      <c r="MLK156" s="66"/>
      <c r="MLN156" s="66"/>
      <c r="MLQ156" s="66"/>
      <c r="MLT156" s="66"/>
      <c r="MLW156" s="66"/>
      <c r="MLZ156" s="66"/>
      <c r="MMC156" s="66"/>
      <c r="MME156" s="66"/>
      <c r="MMH156" s="66"/>
      <c r="MMN156" s="66"/>
      <c r="MMT156" s="66"/>
      <c r="MMW156" s="66"/>
      <c r="MMY156" s="66"/>
      <c r="MNA156" s="66"/>
      <c r="MNB156" s="66"/>
      <c r="MNC156" s="66"/>
      <c r="MND156" s="66"/>
      <c r="MNE156" s="66"/>
      <c r="MNF156" s="66"/>
      <c r="MNX156" s="66"/>
      <c r="MNY156" s="66"/>
      <c r="MOB156" s="66"/>
      <c r="MOE156" s="66"/>
      <c r="MOG156" s="66"/>
      <c r="MOI156" s="66"/>
      <c r="MOL156" s="66"/>
      <c r="MOO156" s="66"/>
      <c r="MOR156" s="66"/>
      <c r="MOV156" s="66"/>
      <c r="MOY156" s="66"/>
      <c r="MPB156" s="66"/>
      <c r="MPJ156" s="66"/>
      <c r="MPV156" s="66"/>
      <c r="MPW156" s="66"/>
      <c r="MPX156" s="66"/>
      <c r="MPY156" s="66"/>
      <c r="MPZ156" s="66"/>
      <c r="MQA156" s="66"/>
      <c r="MQB156" s="66"/>
      <c r="MQC156" s="66"/>
      <c r="MQD156" s="66"/>
      <c r="MQE156" s="66"/>
      <c r="MQF156" s="66"/>
      <c r="MQG156" s="66"/>
      <c r="MQH156" s="66"/>
      <c r="MQI156" s="66"/>
      <c r="MQJ156" s="66"/>
      <c r="MQK156" s="66"/>
      <c r="MQL156" s="66"/>
      <c r="MQM156" s="66"/>
      <c r="MQN156" s="66"/>
      <c r="MQO156" s="66"/>
      <c r="MQP156" s="66"/>
      <c r="MQQ156" s="66"/>
      <c r="MQR156" s="66"/>
      <c r="MQS156" s="66"/>
      <c r="MQT156" s="66"/>
      <c r="MQU156" s="66"/>
      <c r="MQW156" s="66"/>
      <c r="MQX156" s="66"/>
      <c r="MQY156" s="66"/>
      <c r="MQZ156" s="66"/>
      <c r="MRA156" s="66"/>
      <c r="MRB156" s="66"/>
      <c r="MRC156" s="66"/>
      <c r="MRD156" s="66"/>
      <c r="MRE156" s="66"/>
      <c r="MRF156" s="66"/>
      <c r="MRG156" s="66"/>
      <c r="MRH156" s="66"/>
      <c r="MRI156" s="66"/>
      <c r="MRL156" s="66"/>
      <c r="MRO156" s="66"/>
      <c r="MRR156" s="66"/>
      <c r="MRU156" s="66"/>
      <c r="MRX156" s="66"/>
      <c r="MSA156" s="66"/>
      <c r="MSJ156" s="66"/>
      <c r="MSM156" s="66"/>
      <c r="MSP156" s="66"/>
      <c r="MSS156" s="66"/>
      <c r="MTB156" s="66"/>
      <c r="MTH156" s="66"/>
      <c r="MTK156" s="66"/>
      <c r="MTN156" s="66"/>
      <c r="MTQ156" s="66"/>
      <c r="MTW156" s="66"/>
      <c r="MUF156" s="66"/>
      <c r="MUH156" s="66"/>
      <c r="MUI156" s="66"/>
      <c r="MUK156" s="66"/>
      <c r="MUN156" s="66"/>
      <c r="MUQ156" s="66"/>
      <c r="MUT156" s="66"/>
      <c r="MUW156" s="66"/>
      <c r="MUZ156" s="66"/>
      <c r="MVB156" s="66"/>
      <c r="MVD156" s="66"/>
      <c r="MVG156" s="66"/>
      <c r="MVJ156" s="66"/>
      <c r="MVM156" s="66"/>
      <c r="MVP156" s="66"/>
      <c r="MVS156" s="66"/>
      <c r="MVV156" s="66"/>
      <c r="MVY156" s="66"/>
      <c r="MWA156" s="66"/>
      <c r="MWD156" s="66"/>
      <c r="MWJ156" s="66"/>
      <c r="MWP156" s="66"/>
      <c r="MWS156" s="66"/>
      <c r="MWU156" s="66"/>
      <c r="MWW156" s="66"/>
      <c r="MWX156" s="66"/>
      <c r="MWY156" s="66"/>
      <c r="MWZ156" s="66"/>
      <c r="MXA156" s="66"/>
      <c r="MXB156" s="66"/>
      <c r="MXT156" s="66"/>
      <c r="MXU156" s="66"/>
      <c r="MXX156" s="66"/>
      <c r="MYA156" s="66"/>
      <c r="MYC156" s="66"/>
      <c r="MYE156" s="66"/>
      <c r="MYH156" s="66"/>
      <c r="MYK156" s="66"/>
      <c r="MYN156" s="66"/>
      <c r="MYR156" s="66"/>
      <c r="MYU156" s="66"/>
      <c r="MYX156" s="66"/>
      <c r="MZF156" s="66"/>
      <c r="MZR156" s="66"/>
      <c r="MZS156" s="66"/>
      <c r="MZT156" s="66"/>
      <c r="MZU156" s="66"/>
      <c r="MZV156" s="66"/>
      <c r="MZW156" s="66"/>
      <c r="MZX156" s="66"/>
      <c r="MZY156" s="66"/>
      <c r="MZZ156" s="66"/>
      <c r="NAA156" s="66"/>
      <c r="NAB156" s="66"/>
      <c r="NAC156" s="66"/>
      <c r="NAD156" s="66"/>
      <c r="NAE156" s="66"/>
      <c r="NAF156" s="66"/>
      <c r="NAG156" s="66"/>
      <c r="NAH156" s="66"/>
      <c r="NAI156" s="66"/>
      <c r="NAJ156" s="66"/>
      <c r="NAK156" s="66"/>
      <c r="NAL156" s="66"/>
      <c r="NAM156" s="66"/>
      <c r="NAN156" s="66"/>
      <c r="NAO156" s="66"/>
      <c r="NAP156" s="66"/>
      <c r="NAQ156" s="66"/>
      <c r="NAS156" s="66"/>
      <c r="NAT156" s="66"/>
      <c r="NAU156" s="66"/>
      <c r="NAV156" s="66"/>
      <c r="NAW156" s="66"/>
      <c r="NAX156" s="66"/>
      <c r="NAY156" s="66"/>
      <c r="NAZ156" s="66"/>
      <c r="NBA156" s="66"/>
      <c r="NBB156" s="66"/>
      <c r="NBC156" s="66"/>
      <c r="NBD156" s="66"/>
      <c r="NBE156" s="66"/>
      <c r="NBH156" s="66"/>
      <c r="NBK156" s="66"/>
      <c r="NBN156" s="66"/>
      <c r="NBQ156" s="66"/>
      <c r="NBT156" s="66"/>
      <c r="NBW156" s="66"/>
      <c r="NCF156" s="66"/>
      <c r="NCI156" s="66"/>
      <c r="NCL156" s="66"/>
      <c r="NCO156" s="66"/>
      <c r="NCX156" s="66"/>
      <c r="NDD156" s="66"/>
      <c r="NDG156" s="66"/>
      <c r="NDJ156" s="66"/>
      <c r="NDM156" s="66"/>
      <c r="NDS156" s="66"/>
      <c r="NEB156" s="66"/>
      <c r="NED156" s="66"/>
      <c r="NEE156" s="66"/>
      <c r="NEG156" s="66"/>
      <c r="NEJ156" s="66"/>
      <c r="NEM156" s="66"/>
      <c r="NEP156" s="66"/>
      <c r="NES156" s="66"/>
      <c r="NEV156" s="66"/>
      <c r="NEX156" s="66"/>
      <c r="NEZ156" s="66"/>
      <c r="NFC156" s="66"/>
      <c r="NFF156" s="66"/>
      <c r="NFI156" s="66"/>
      <c r="NFL156" s="66"/>
      <c r="NFO156" s="66"/>
      <c r="NFR156" s="66"/>
      <c r="NFU156" s="66"/>
      <c r="NFW156" s="66"/>
      <c r="NFZ156" s="66"/>
      <c r="NGF156" s="66"/>
      <c r="NGL156" s="66"/>
      <c r="NGO156" s="66"/>
      <c r="NGQ156" s="66"/>
      <c r="NGS156" s="66"/>
      <c r="NGT156" s="66"/>
      <c r="NGU156" s="66"/>
      <c r="NGV156" s="66"/>
      <c r="NGW156" s="66"/>
      <c r="NGX156" s="66"/>
      <c r="NHP156" s="66"/>
      <c r="NHQ156" s="66"/>
      <c r="NHT156" s="66"/>
      <c r="NHW156" s="66"/>
      <c r="NHY156" s="66"/>
      <c r="NIA156" s="66"/>
      <c r="NID156" s="66"/>
      <c r="NIG156" s="66"/>
      <c r="NIJ156" s="66"/>
      <c r="NIN156" s="66"/>
      <c r="NIQ156" s="66"/>
      <c r="NIT156" s="66"/>
      <c r="NJB156" s="66"/>
      <c r="NJN156" s="66"/>
      <c r="NJO156" s="66"/>
      <c r="NJP156" s="66"/>
      <c r="NJQ156" s="66"/>
      <c r="NJR156" s="66"/>
      <c r="NJS156" s="66"/>
      <c r="NJT156" s="66"/>
      <c r="NJU156" s="66"/>
      <c r="NJV156" s="66"/>
      <c r="NJW156" s="66"/>
      <c r="NJX156" s="66"/>
      <c r="NJY156" s="66"/>
      <c r="NJZ156" s="66"/>
      <c r="NKA156" s="66"/>
      <c r="NKB156" s="66"/>
      <c r="NKC156" s="66"/>
      <c r="NKD156" s="66"/>
      <c r="NKE156" s="66"/>
      <c r="NKF156" s="66"/>
      <c r="NKG156" s="66"/>
      <c r="NKH156" s="66"/>
      <c r="NKI156" s="66"/>
      <c r="NKJ156" s="66"/>
      <c r="NKK156" s="66"/>
      <c r="NKL156" s="66"/>
      <c r="NKM156" s="66"/>
      <c r="NKO156" s="66"/>
      <c r="NKP156" s="66"/>
      <c r="NKQ156" s="66"/>
      <c r="NKR156" s="66"/>
      <c r="NKS156" s="66"/>
      <c r="NKT156" s="66"/>
      <c r="NKU156" s="66"/>
      <c r="NKV156" s="66"/>
      <c r="NKW156" s="66"/>
      <c r="NKX156" s="66"/>
      <c r="NKY156" s="66"/>
      <c r="NKZ156" s="66"/>
      <c r="NLA156" s="66"/>
      <c r="NLD156" s="66"/>
      <c r="NLG156" s="66"/>
      <c r="NLJ156" s="66"/>
      <c r="NLM156" s="66"/>
      <c r="NLP156" s="66"/>
      <c r="NLS156" s="66"/>
      <c r="NMB156" s="66"/>
      <c r="NME156" s="66"/>
      <c r="NMH156" s="66"/>
      <c r="NMK156" s="66"/>
      <c r="NMT156" s="66"/>
      <c r="NMZ156" s="66"/>
      <c r="NNC156" s="66"/>
      <c r="NNF156" s="66"/>
      <c r="NNI156" s="66"/>
      <c r="NNO156" s="66"/>
      <c r="NNX156" s="66"/>
      <c r="NNZ156" s="66"/>
      <c r="NOA156" s="66"/>
      <c r="NOC156" s="66"/>
      <c r="NOF156" s="66"/>
      <c r="NOI156" s="66"/>
      <c r="NOL156" s="66"/>
      <c r="NOO156" s="66"/>
      <c r="NOR156" s="66"/>
      <c r="NOT156" s="66"/>
      <c r="NOV156" s="66"/>
      <c r="NOY156" s="66"/>
      <c r="NPB156" s="66"/>
      <c r="NPE156" s="66"/>
      <c r="NPH156" s="66"/>
      <c r="NPK156" s="66"/>
      <c r="NPN156" s="66"/>
      <c r="NPQ156" s="66"/>
      <c r="NPS156" s="66"/>
      <c r="NPV156" s="66"/>
      <c r="NQB156" s="66"/>
      <c r="NQH156" s="66"/>
      <c r="NQK156" s="66"/>
      <c r="NQM156" s="66"/>
      <c r="NQO156" s="66"/>
      <c r="NQP156" s="66"/>
      <c r="NQQ156" s="66"/>
      <c r="NQR156" s="66"/>
      <c r="NQS156" s="66"/>
      <c r="NQT156" s="66"/>
      <c r="NRL156" s="66"/>
      <c r="NRM156" s="66"/>
      <c r="NRP156" s="66"/>
      <c r="NRS156" s="66"/>
      <c r="NRU156" s="66"/>
      <c r="NRW156" s="66"/>
      <c r="NRZ156" s="66"/>
      <c r="NSC156" s="66"/>
      <c r="NSF156" s="66"/>
      <c r="NSJ156" s="66"/>
      <c r="NSM156" s="66"/>
      <c r="NSP156" s="66"/>
      <c r="NSX156" s="66"/>
      <c r="NTJ156" s="66"/>
      <c r="NTK156" s="66"/>
      <c r="NTL156" s="66"/>
      <c r="NTM156" s="66"/>
      <c r="NTN156" s="66"/>
      <c r="NTO156" s="66"/>
      <c r="NTP156" s="66"/>
      <c r="NTQ156" s="66"/>
      <c r="NTR156" s="66"/>
      <c r="NTS156" s="66"/>
      <c r="NTT156" s="66"/>
      <c r="NTU156" s="66"/>
      <c r="NTV156" s="66"/>
      <c r="NTW156" s="66"/>
      <c r="NTX156" s="66"/>
      <c r="NTY156" s="66"/>
      <c r="NTZ156" s="66"/>
      <c r="NUA156" s="66"/>
      <c r="NUB156" s="66"/>
      <c r="NUC156" s="66"/>
      <c r="NUD156" s="66"/>
      <c r="NUE156" s="66"/>
      <c r="NUF156" s="66"/>
      <c r="NUG156" s="66"/>
      <c r="NUH156" s="66"/>
      <c r="NUI156" s="66"/>
      <c r="NUK156" s="66"/>
      <c r="NUL156" s="66"/>
      <c r="NUM156" s="66"/>
      <c r="NUN156" s="66"/>
      <c r="NUO156" s="66"/>
      <c r="NUP156" s="66"/>
      <c r="NUQ156" s="66"/>
      <c r="NUR156" s="66"/>
      <c r="NUS156" s="66"/>
      <c r="NUT156" s="66"/>
      <c r="NUU156" s="66"/>
      <c r="NUV156" s="66"/>
      <c r="NUW156" s="66"/>
      <c r="NUZ156" s="66"/>
      <c r="NVC156" s="66"/>
      <c r="NVF156" s="66"/>
      <c r="NVI156" s="66"/>
      <c r="NVL156" s="66"/>
      <c r="NVO156" s="66"/>
      <c r="NVX156" s="66"/>
      <c r="NWA156" s="66"/>
      <c r="NWD156" s="66"/>
      <c r="NWG156" s="66"/>
      <c r="NWP156" s="66"/>
      <c r="NWV156" s="66"/>
      <c r="NWY156" s="66"/>
      <c r="NXB156" s="66"/>
      <c r="NXE156" s="66"/>
      <c r="NXK156" s="66"/>
      <c r="NXT156" s="66"/>
      <c r="NXV156" s="66"/>
      <c r="NXW156" s="66"/>
      <c r="NXY156" s="66"/>
      <c r="NYB156" s="66"/>
      <c r="NYE156" s="66"/>
      <c r="NYH156" s="66"/>
      <c r="NYK156" s="66"/>
      <c r="NYN156" s="66"/>
      <c r="NYP156" s="66"/>
      <c r="NYR156" s="66"/>
      <c r="NYU156" s="66"/>
      <c r="NYX156" s="66"/>
      <c r="NZA156" s="66"/>
      <c r="NZD156" s="66"/>
      <c r="NZG156" s="66"/>
      <c r="NZJ156" s="66"/>
      <c r="NZM156" s="66"/>
      <c r="NZO156" s="66"/>
      <c r="NZR156" s="66"/>
      <c r="NZX156" s="66"/>
      <c r="OAD156" s="66"/>
      <c r="OAG156" s="66"/>
      <c r="OAI156" s="66"/>
      <c r="OAK156" s="66"/>
      <c r="OAL156" s="66"/>
      <c r="OAM156" s="66"/>
      <c r="OAN156" s="66"/>
      <c r="OAO156" s="66"/>
      <c r="OAP156" s="66"/>
      <c r="OBH156" s="66"/>
      <c r="OBI156" s="66"/>
      <c r="OBL156" s="66"/>
      <c r="OBO156" s="66"/>
      <c r="OBQ156" s="66"/>
      <c r="OBS156" s="66"/>
      <c r="OBV156" s="66"/>
      <c r="OBY156" s="66"/>
      <c r="OCB156" s="66"/>
      <c r="OCF156" s="66"/>
      <c r="OCI156" s="66"/>
      <c r="OCL156" s="66"/>
      <c r="OCT156" s="66"/>
      <c r="ODF156" s="66"/>
      <c r="ODG156" s="66"/>
      <c r="ODH156" s="66"/>
      <c r="ODI156" s="66"/>
      <c r="ODJ156" s="66"/>
      <c r="ODK156" s="66"/>
      <c r="ODL156" s="66"/>
      <c r="ODM156" s="66"/>
      <c r="ODN156" s="66"/>
      <c r="ODO156" s="66"/>
      <c r="ODP156" s="66"/>
      <c r="ODQ156" s="66"/>
      <c r="ODR156" s="66"/>
      <c r="ODS156" s="66"/>
      <c r="ODT156" s="66"/>
      <c r="ODU156" s="66"/>
      <c r="ODV156" s="66"/>
      <c r="ODW156" s="66"/>
      <c r="ODX156" s="66"/>
      <c r="ODY156" s="66"/>
      <c r="ODZ156" s="66"/>
      <c r="OEA156" s="66"/>
      <c r="OEB156" s="66"/>
      <c r="OEC156" s="66"/>
      <c r="OED156" s="66"/>
      <c r="OEE156" s="66"/>
      <c r="OEG156" s="66"/>
      <c r="OEH156" s="66"/>
      <c r="OEI156" s="66"/>
      <c r="OEJ156" s="66"/>
      <c r="OEK156" s="66"/>
      <c r="OEL156" s="66"/>
      <c r="OEM156" s="66"/>
      <c r="OEN156" s="66"/>
      <c r="OEO156" s="66"/>
      <c r="OEP156" s="66"/>
      <c r="OEQ156" s="66"/>
      <c r="OER156" s="66"/>
      <c r="OES156" s="66"/>
      <c r="OEV156" s="66"/>
      <c r="OEY156" s="66"/>
      <c r="OFB156" s="66"/>
      <c r="OFE156" s="66"/>
      <c r="OFH156" s="66"/>
      <c r="OFK156" s="66"/>
      <c r="OFT156" s="66"/>
      <c r="OFW156" s="66"/>
      <c r="OFZ156" s="66"/>
      <c r="OGC156" s="66"/>
      <c r="OGL156" s="66"/>
      <c r="OGR156" s="66"/>
      <c r="OGU156" s="66"/>
      <c r="OGX156" s="66"/>
      <c r="OHA156" s="66"/>
      <c r="OHG156" s="66"/>
      <c r="OHP156" s="66"/>
      <c r="OHR156" s="66"/>
      <c r="OHS156" s="66"/>
      <c r="OHU156" s="66"/>
      <c r="OHX156" s="66"/>
      <c r="OIA156" s="66"/>
      <c r="OID156" s="66"/>
      <c r="OIG156" s="66"/>
      <c r="OIJ156" s="66"/>
      <c r="OIL156" s="66"/>
      <c r="OIN156" s="66"/>
      <c r="OIQ156" s="66"/>
      <c r="OIT156" s="66"/>
      <c r="OIW156" s="66"/>
      <c r="OIZ156" s="66"/>
      <c r="OJC156" s="66"/>
      <c r="OJF156" s="66"/>
      <c r="OJI156" s="66"/>
      <c r="OJK156" s="66"/>
      <c r="OJN156" s="66"/>
      <c r="OJT156" s="66"/>
      <c r="OJZ156" s="66"/>
      <c r="OKC156" s="66"/>
      <c r="OKE156" s="66"/>
      <c r="OKG156" s="66"/>
      <c r="OKH156" s="66"/>
      <c r="OKI156" s="66"/>
      <c r="OKJ156" s="66"/>
      <c r="OKK156" s="66"/>
      <c r="OKL156" s="66"/>
      <c r="OLD156" s="66"/>
      <c r="OLE156" s="66"/>
      <c r="OLH156" s="66"/>
      <c r="OLK156" s="66"/>
      <c r="OLM156" s="66"/>
      <c r="OLO156" s="66"/>
      <c r="OLR156" s="66"/>
      <c r="OLU156" s="66"/>
      <c r="OLX156" s="66"/>
      <c r="OMB156" s="66"/>
      <c r="OME156" s="66"/>
      <c r="OMH156" s="66"/>
      <c r="OMP156" s="66"/>
      <c r="ONB156" s="66"/>
      <c r="ONC156" s="66"/>
      <c r="OND156" s="66"/>
      <c r="ONE156" s="66"/>
      <c r="ONF156" s="66"/>
      <c r="ONG156" s="66"/>
      <c r="ONH156" s="66"/>
      <c r="ONI156" s="66"/>
      <c r="ONJ156" s="66"/>
      <c r="ONK156" s="66"/>
      <c r="ONL156" s="66"/>
      <c r="ONM156" s="66"/>
      <c r="ONN156" s="66"/>
      <c r="ONO156" s="66"/>
      <c r="ONP156" s="66"/>
      <c r="ONQ156" s="66"/>
      <c r="ONR156" s="66"/>
      <c r="ONS156" s="66"/>
      <c r="ONT156" s="66"/>
      <c r="ONU156" s="66"/>
      <c r="ONV156" s="66"/>
      <c r="ONW156" s="66"/>
      <c r="ONX156" s="66"/>
      <c r="ONY156" s="66"/>
      <c r="ONZ156" s="66"/>
      <c r="OOA156" s="66"/>
      <c r="OOC156" s="66"/>
      <c r="OOD156" s="66"/>
      <c r="OOE156" s="66"/>
      <c r="OOF156" s="66"/>
      <c r="OOG156" s="66"/>
      <c r="OOH156" s="66"/>
      <c r="OOI156" s="66"/>
      <c r="OOJ156" s="66"/>
      <c r="OOK156" s="66"/>
      <c r="OOL156" s="66"/>
      <c r="OOM156" s="66"/>
      <c r="OON156" s="66"/>
      <c r="OOO156" s="66"/>
      <c r="OOR156" s="66"/>
      <c r="OOU156" s="66"/>
      <c r="OOX156" s="66"/>
      <c r="OPA156" s="66"/>
      <c r="OPD156" s="66"/>
      <c r="OPG156" s="66"/>
      <c r="OPP156" s="66"/>
      <c r="OPS156" s="66"/>
      <c r="OPV156" s="66"/>
      <c r="OPY156" s="66"/>
      <c r="OQH156" s="66"/>
      <c r="OQN156" s="66"/>
      <c r="OQQ156" s="66"/>
      <c r="OQT156" s="66"/>
      <c r="OQW156" s="66"/>
      <c r="ORC156" s="66"/>
      <c r="ORL156" s="66"/>
      <c r="ORN156" s="66"/>
      <c r="ORO156" s="66"/>
      <c r="ORQ156" s="66"/>
      <c r="ORT156" s="66"/>
      <c r="ORW156" s="66"/>
      <c r="ORZ156" s="66"/>
      <c r="OSC156" s="66"/>
      <c r="OSF156" s="66"/>
      <c r="OSH156" s="66"/>
      <c r="OSJ156" s="66"/>
      <c r="OSM156" s="66"/>
      <c r="OSP156" s="66"/>
      <c r="OSS156" s="66"/>
      <c r="OSV156" s="66"/>
      <c r="OSY156" s="66"/>
      <c r="OTB156" s="66"/>
      <c r="OTE156" s="66"/>
      <c r="OTG156" s="66"/>
      <c r="OTJ156" s="66"/>
      <c r="OTP156" s="66"/>
      <c r="OTV156" s="66"/>
      <c r="OTY156" s="66"/>
      <c r="OUA156" s="66"/>
      <c r="OUC156" s="66"/>
      <c r="OUD156" s="66"/>
      <c r="OUE156" s="66"/>
      <c r="OUF156" s="66"/>
      <c r="OUG156" s="66"/>
      <c r="OUH156" s="66"/>
      <c r="OUZ156" s="66"/>
      <c r="OVA156" s="66"/>
      <c r="OVD156" s="66"/>
      <c r="OVG156" s="66"/>
      <c r="OVI156" s="66"/>
      <c r="OVK156" s="66"/>
      <c r="OVN156" s="66"/>
      <c r="OVQ156" s="66"/>
      <c r="OVT156" s="66"/>
      <c r="OVX156" s="66"/>
      <c r="OWA156" s="66"/>
      <c r="OWD156" s="66"/>
      <c r="OWL156" s="66"/>
      <c r="OWX156" s="66"/>
      <c r="OWY156" s="66"/>
      <c r="OWZ156" s="66"/>
      <c r="OXA156" s="66"/>
      <c r="OXB156" s="66"/>
      <c r="OXC156" s="66"/>
      <c r="OXD156" s="66"/>
      <c r="OXE156" s="66"/>
      <c r="OXF156" s="66"/>
      <c r="OXG156" s="66"/>
      <c r="OXH156" s="66"/>
      <c r="OXI156" s="66"/>
      <c r="OXJ156" s="66"/>
      <c r="OXK156" s="66"/>
      <c r="OXL156" s="66"/>
      <c r="OXM156" s="66"/>
      <c r="OXN156" s="66"/>
      <c r="OXO156" s="66"/>
      <c r="OXP156" s="66"/>
      <c r="OXQ156" s="66"/>
      <c r="OXR156" s="66"/>
      <c r="OXS156" s="66"/>
      <c r="OXT156" s="66"/>
      <c r="OXU156" s="66"/>
      <c r="OXV156" s="66"/>
      <c r="OXW156" s="66"/>
      <c r="OXY156" s="66"/>
      <c r="OXZ156" s="66"/>
      <c r="OYA156" s="66"/>
      <c r="OYB156" s="66"/>
      <c r="OYC156" s="66"/>
      <c r="OYD156" s="66"/>
      <c r="OYE156" s="66"/>
      <c r="OYF156" s="66"/>
      <c r="OYG156" s="66"/>
      <c r="OYH156" s="66"/>
      <c r="OYI156" s="66"/>
      <c r="OYJ156" s="66"/>
      <c r="OYK156" s="66"/>
      <c r="OYN156" s="66"/>
      <c r="OYQ156" s="66"/>
      <c r="OYT156" s="66"/>
      <c r="OYW156" s="66"/>
      <c r="OYZ156" s="66"/>
      <c r="OZC156" s="66"/>
      <c r="OZL156" s="66"/>
      <c r="OZO156" s="66"/>
      <c r="OZR156" s="66"/>
      <c r="OZU156" s="66"/>
      <c r="PAD156" s="66"/>
      <c r="PAJ156" s="66"/>
      <c r="PAM156" s="66"/>
      <c r="PAP156" s="66"/>
      <c r="PAS156" s="66"/>
      <c r="PAY156" s="66"/>
      <c r="PBH156" s="66"/>
      <c r="PBJ156" s="66"/>
      <c r="PBK156" s="66"/>
      <c r="PBM156" s="66"/>
      <c r="PBP156" s="66"/>
      <c r="PBS156" s="66"/>
      <c r="PBV156" s="66"/>
      <c r="PBY156" s="66"/>
      <c r="PCB156" s="66"/>
      <c r="PCD156" s="66"/>
      <c r="PCF156" s="66"/>
      <c r="PCI156" s="66"/>
      <c r="PCL156" s="66"/>
      <c r="PCO156" s="66"/>
      <c r="PCR156" s="66"/>
      <c r="PCU156" s="66"/>
      <c r="PCX156" s="66"/>
      <c r="PDA156" s="66"/>
      <c r="PDC156" s="66"/>
      <c r="PDF156" s="66"/>
      <c r="PDL156" s="66"/>
      <c r="PDR156" s="66"/>
      <c r="PDU156" s="66"/>
      <c r="PDW156" s="66"/>
      <c r="PDY156" s="66"/>
      <c r="PDZ156" s="66"/>
      <c r="PEA156" s="66"/>
      <c r="PEB156" s="66"/>
      <c r="PEC156" s="66"/>
      <c r="PED156" s="66"/>
      <c r="PEV156" s="66"/>
      <c r="PEW156" s="66"/>
      <c r="PEZ156" s="66"/>
      <c r="PFC156" s="66"/>
      <c r="PFE156" s="66"/>
      <c r="PFG156" s="66"/>
      <c r="PFJ156" s="66"/>
      <c r="PFM156" s="66"/>
      <c r="PFP156" s="66"/>
      <c r="PFT156" s="66"/>
      <c r="PFW156" s="66"/>
      <c r="PFZ156" s="66"/>
      <c r="PGH156" s="66"/>
      <c r="PGT156" s="66"/>
      <c r="PGU156" s="66"/>
      <c r="PGV156" s="66"/>
      <c r="PGW156" s="66"/>
      <c r="PGX156" s="66"/>
      <c r="PGY156" s="66"/>
      <c r="PGZ156" s="66"/>
      <c r="PHA156" s="66"/>
      <c r="PHB156" s="66"/>
      <c r="PHC156" s="66"/>
      <c r="PHD156" s="66"/>
      <c r="PHE156" s="66"/>
      <c r="PHF156" s="66"/>
      <c r="PHG156" s="66"/>
      <c r="PHH156" s="66"/>
      <c r="PHI156" s="66"/>
      <c r="PHJ156" s="66"/>
      <c r="PHK156" s="66"/>
      <c r="PHL156" s="66"/>
      <c r="PHM156" s="66"/>
      <c r="PHN156" s="66"/>
      <c r="PHO156" s="66"/>
      <c r="PHP156" s="66"/>
      <c r="PHQ156" s="66"/>
      <c r="PHR156" s="66"/>
      <c r="PHS156" s="66"/>
      <c r="PHU156" s="66"/>
      <c r="PHV156" s="66"/>
      <c r="PHW156" s="66"/>
      <c r="PHX156" s="66"/>
      <c r="PHY156" s="66"/>
      <c r="PHZ156" s="66"/>
      <c r="PIA156" s="66"/>
      <c r="PIB156" s="66"/>
      <c r="PIC156" s="66"/>
      <c r="PID156" s="66"/>
      <c r="PIE156" s="66"/>
      <c r="PIF156" s="66"/>
      <c r="PIG156" s="66"/>
      <c r="PIJ156" s="66"/>
      <c r="PIM156" s="66"/>
      <c r="PIP156" s="66"/>
      <c r="PIS156" s="66"/>
      <c r="PIV156" s="66"/>
      <c r="PIY156" s="66"/>
      <c r="PJH156" s="66"/>
      <c r="PJK156" s="66"/>
      <c r="PJN156" s="66"/>
      <c r="PJQ156" s="66"/>
      <c r="PJZ156" s="66"/>
      <c r="PKF156" s="66"/>
      <c r="PKI156" s="66"/>
      <c r="PKL156" s="66"/>
      <c r="PKO156" s="66"/>
      <c r="PKU156" s="66"/>
      <c r="PLD156" s="66"/>
      <c r="PLF156" s="66"/>
      <c r="PLG156" s="66"/>
      <c r="PLI156" s="66"/>
      <c r="PLL156" s="66"/>
      <c r="PLO156" s="66"/>
      <c r="PLR156" s="66"/>
      <c r="PLU156" s="66"/>
      <c r="PLX156" s="66"/>
      <c r="PLZ156" s="66"/>
      <c r="PMB156" s="66"/>
      <c r="PME156" s="66"/>
      <c r="PMH156" s="66"/>
      <c r="PMK156" s="66"/>
      <c r="PMN156" s="66"/>
      <c r="PMQ156" s="66"/>
      <c r="PMT156" s="66"/>
      <c r="PMW156" s="66"/>
      <c r="PMY156" s="66"/>
      <c r="PNB156" s="66"/>
      <c r="PNH156" s="66"/>
      <c r="PNN156" s="66"/>
      <c r="PNQ156" s="66"/>
      <c r="PNS156" s="66"/>
      <c r="PNU156" s="66"/>
      <c r="PNV156" s="66"/>
      <c r="PNW156" s="66"/>
      <c r="PNX156" s="66"/>
      <c r="PNY156" s="66"/>
      <c r="PNZ156" s="66"/>
      <c r="POR156" s="66"/>
      <c r="POS156" s="66"/>
      <c r="POV156" s="66"/>
      <c r="POY156" s="66"/>
      <c r="PPA156" s="66"/>
      <c r="PPC156" s="66"/>
      <c r="PPF156" s="66"/>
      <c r="PPI156" s="66"/>
      <c r="PPL156" s="66"/>
      <c r="PPP156" s="66"/>
      <c r="PPS156" s="66"/>
      <c r="PPV156" s="66"/>
      <c r="PQD156" s="66"/>
      <c r="PQP156" s="66"/>
      <c r="PQQ156" s="66"/>
      <c r="PQR156" s="66"/>
      <c r="PQS156" s="66"/>
      <c r="PQT156" s="66"/>
      <c r="PQU156" s="66"/>
      <c r="PQV156" s="66"/>
      <c r="PQW156" s="66"/>
      <c r="PQX156" s="66"/>
      <c r="PQY156" s="66"/>
      <c r="PQZ156" s="66"/>
      <c r="PRA156" s="66"/>
      <c r="PRB156" s="66"/>
      <c r="PRC156" s="66"/>
      <c r="PRD156" s="66"/>
      <c r="PRE156" s="66"/>
      <c r="PRF156" s="66"/>
      <c r="PRG156" s="66"/>
      <c r="PRH156" s="66"/>
      <c r="PRI156" s="66"/>
      <c r="PRJ156" s="66"/>
      <c r="PRK156" s="66"/>
      <c r="PRL156" s="66"/>
      <c r="PRM156" s="66"/>
      <c r="PRN156" s="66"/>
      <c r="PRO156" s="66"/>
      <c r="PRQ156" s="66"/>
      <c r="PRR156" s="66"/>
      <c r="PRS156" s="66"/>
      <c r="PRT156" s="66"/>
      <c r="PRU156" s="66"/>
      <c r="PRV156" s="66"/>
      <c r="PRW156" s="66"/>
      <c r="PRX156" s="66"/>
      <c r="PRY156" s="66"/>
      <c r="PRZ156" s="66"/>
      <c r="PSA156" s="66"/>
      <c r="PSB156" s="66"/>
      <c r="PSC156" s="66"/>
      <c r="PSF156" s="66"/>
      <c r="PSI156" s="66"/>
      <c r="PSL156" s="66"/>
      <c r="PSO156" s="66"/>
      <c r="PSR156" s="66"/>
      <c r="PSU156" s="66"/>
      <c r="PTD156" s="66"/>
      <c r="PTG156" s="66"/>
      <c r="PTJ156" s="66"/>
      <c r="PTM156" s="66"/>
      <c r="PTV156" s="66"/>
      <c r="PUB156" s="66"/>
      <c r="PUE156" s="66"/>
      <c r="PUH156" s="66"/>
      <c r="PUK156" s="66"/>
      <c r="PUQ156" s="66"/>
      <c r="PUZ156" s="66"/>
      <c r="PVB156" s="66"/>
      <c r="PVC156" s="66"/>
      <c r="PVE156" s="66"/>
      <c r="PVH156" s="66"/>
      <c r="PVK156" s="66"/>
      <c r="PVN156" s="66"/>
      <c r="PVQ156" s="66"/>
      <c r="PVT156" s="66"/>
      <c r="PVV156" s="66"/>
      <c r="PVX156" s="66"/>
      <c r="PWA156" s="66"/>
      <c r="PWD156" s="66"/>
      <c r="PWG156" s="66"/>
      <c r="PWJ156" s="66"/>
      <c r="PWM156" s="66"/>
      <c r="PWP156" s="66"/>
      <c r="PWS156" s="66"/>
      <c r="PWU156" s="66"/>
      <c r="PWX156" s="66"/>
      <c r="PXD156" s="66"/>
      <c r="PXJ156" s="66"/>
      <c r="PXM156" s="66"/>
      <c r="PXO156" s="66"/>
      <c r="PXQ156" s="66"/>
      <c r="PXR156" s="66"/>
      <c r="PXS156" s="66"/>
      <c r="PXT156" s="66"/>
      <c r="PXU156" s="66"/>
      <c r="PXV156" s="66"/>
      <c r="PYN156" s="66"/>
      <c r="PYO156" s="66"/>
      <c r="PYR156" s="66"/>
      <c r="PYU156" s="66"/>
      <c r="PYW156" s="66"/>
      <c r="PYY156" s="66"/>
      <c r="PZB156" s="66"/>
      <c r="PZE156" s="66"/>
      <c r="PZH156" s="66"/>
      <c r="PZL156" s="66"/>
      <c r="PZO156" s="66"/>
      <c r="PZR156" s="66"/>
      <c r="PZZ156" s="66"/>
      <c r="QAL156" s="66"/>
      <c r="QAM156" s="66"/>
      <c r="QAN156" s="66"/>
      <c r="QAO156" s="66"/>
      <c r="QAP156" s="66"/>
      <c r="QAQ156" s="66"/>
      <c r="QAR156" s="66"/>
      <c r="QAS156" s="66"/>
      <c r="QAT156" s="66"/>
      <c r="QAU156" s="66"/>
      <c r="QAV156" s="66"/>
      <c r="QAW156" s="66"/>
      <c r="QAX156" s="66"/>
      <c r="QAY156" s="66"/>
      <c r="QAZ156" s="66"/>
      <c r="QBA156" s="66"/>
      <c r="QBB156" s="66"/>
      <c r="QBC156" s="66"/>
      <c r="QBD156" s="66"/>
      <c r="QBE156" s="66"/>
      <c r="QBF156" s="66"/>
      <c r="QBG156" s="66"/>
      <c r="QBH156" s="66"/>
      <c r="QBI156" s="66"/>
      <c r="QBJ156" s="66"/>
      <c r="QBK156" s="66"/>
      <c r="QBM156" s="66"/>
      <c r="QBN156" s="66"/>
      <c r="QBO156" s="66"/>
      <c r="QBP156" s="66"/>
      <c r="QBQ156" s="66"/>
      <c r="QBR156" s="66"/>
      <c r="QBS156" s="66"/>
      <c r="QBT156" s="66"/>
      <c r="QBU156" s="66"/>
      <c r="QBV156" s="66"/>
      <c r="QBW156" s="66"/>
      <c r="QBX156" s="66"/>
      <c r="QBY156" s="66"/>
      <c r="QCB156" s="66"/>
      <c r="QCE156" s="66"/>
      <c r="QCH156" s="66"/>
      <c r="QCK156" s="66"/>
      <c r="QCN156" s="66"/>
      <c r="QCQ156" s="66"/>
      <c r="QCZ156" s="66"/>
      <c r="QDC156" s="66"/>
      <c r="QDF156" s="66"/>
      <c r="QDI156" s="66"/>
      <c r="QDR156" s="66"/>
      <c r="QDX156" s="66"/>
      <c r="QEA156" s="66"/>
      <c r="QED156" s="66"/>
      <c r="QEG156" s="66"/>
      <c r="QEM156" s="66"/>
      <c r="QEV156" s="66"/>
      <c r="QEX156" s="66"/>
      <c r="QEY156" s="66"/>
      <c r="QFA156" s="66"/>
      <c r="QFD156" s="66"/>
      <c r="QFG156" s="66"/>
      <c r="QFJ156" s="66"/>
      <c r="QFM156" s="66"/>
      <c r="QFP156" s="66"/>
      <c r="QFR156" s="66"/>
      <c r="QFT156" s="66"/>
      <c r="QFW156" s="66"/>
      <c r="QFZ156" s="66"/>
      <c r="QGC156" s="66"/>
      <c r="QGF156" s="66"/>
      <c r="QGI156" s="66"/>
      <c r="QGL156" s="66"/>
      <c r="QGO156" s="66"/>
      <c r="QGQ156" s="66"/>
      <c r="QGT156" s="66"/>
      <c r="QGZ156" s="66"/>
      <c r="QHF156" s="66"/>
      <c r="QHI156" s="66"/>
      <c r="QHK156" s="66"/>
      <c r="QHM156" s="66"/>
      <c r="QHN156" s="66"/>
      <c r="QHO156" s="66"/>
      <c r="QHP156" s="66"/>
      <c r="QHQ156" s="66"/>
      <c r="QHR156" s="66"/>
      <c r="QIJ156" s="66"/>
      <c r="QIK156" s="66"/>
      <c r="QIN156" s="66"/>
      <c r="QIQ156" s="66"/>
      <c r="QIS156" s="66"/>
      <c r="QIU156" s="66"/>
      <c r="QIX156" s="66"/>
      <c r="QJA156" s="66"/>
      <c r="QJD156" s="66"/>
      <c r="QJH156" s="66"/>
      <c r="QJK156" s="66"/>
      <c r="QJN156" s="66"/>
      <c r="QJV156" s="66"/>
      <c r="QKH156" s="66"/>
      <c r="QKI156" s="66"/>
      <c r="QKJ156" s="66"/>
      <c r="QKK156" s="66"/>
      <c r="QKL156" s="66"/>
      <c r="QKM156" s="66"/>
      <c r="QKN156" s="66"/>
      <c r="QKO156" s="66"/>
      <c r="QKP156" s="66"/>
      <c r="QKQ156" s="66"/>
      <c r="QKR156" s="66"/>
      <c r="QKS156" s="66"/>
      <c r="QKT156" s="66"/>
      <c r="QKU156" s="66"/>
      <c r="QKV156" s="66"/>
      <c r="QKW156" s="66"/>
      <c r="QKX156" s="66"/>
      <c r="QKY156" s="66"/>
      <c r="QKZ156" s="66"/>
      <c r="QLA156" s="66"/>
      <c r="QLB156" s="66"/>
      <c r="QLC156" s="66"/>
      <c r="QLD156" s="66"/>
      <c r="QLE156" s="66"/>
      <c r="QLF156" s="66"/>
      <c r="QLG156" s="66"/>
      <c r="QLI156" s="66"/>
      <c r="QLJ156" s="66"/>
      <c r="QLK156" s="66"/>
      <c r="QLL156" s="66"/>
      <c r="QLM156" s="66"/>
      <c r="QLN156" s="66"/>
      <c r="QLO156" s="66"/>
      <c r="QLP156" s="66"/>
      <c r="QLQ156" s="66"/>
      <c r="QLR156" s="66"/>
      <c r="QLS156" s="66"/>
      <c r="QLT156" s="66"/>
      <c r="QLU156" s="66"/>
      <c r="QLX156" s="66"/>
      <c r="QMA156" s="66"/>
      <c r="QMD156" s="66"/>
      <c r="QMG156" s="66"/>
      <c r="QMJ156" s="66"/>
      <c r="QMM156" s="66"/>
      <c r="QMV156" s="66"/>
      <c r="QMY156" s="66"/>
      <c r="QNB156" s="66"/>
      <c r="QNE156" s="66"/>
      <c r="QNN156" s="66"/>
      <c r="QNT156" s="66"/>
      <c r="QNW156" s="66"/>
      <c r="QNZ156" s="66"/>
      <c r="QOC156" s="66"/>
      <c r="QOI156" s="66"/>
      <c r="QOR156" s="66"/>
      <c r="QOT156" s="66"/>
      <c r="QOU156" s="66"/>
      <c r="QOW156" s="66"/>
      <c r="QOZ156" s="66"/>
      <c r="QPC156" s="66"/>
      <c r="QPF156" s="66"/>
      <c r="QPI156" s="66"/>
      <c r="QPL156" s="66"/>
      <c r="QPN156" s="66"/>
      <c r="QPP156" s="66"/>
      <c r="QPS156" s="66"/>
      <c r="QPV156" s="66"/>
      <c r="QPY156" s="66"/>
      <c r="QQB156" s="66"/>
      <c r="QQE156" s="66"/>
      <c r="QQH156" s="66"/>
      <c r="QQK156" s="66"/>
      <c r="QQM156" s="66"/>
      <c r="QQP156" s="66"/>
      <c r="QQV156" s="66"/>
      <c r="QRB156" s="66"/>
      <c r="QRE156" s="66"/>
      <c r="QRG156" s="66"/>
      <c r="QRI156" s="66"/>
      <c r="QRJ156" s="66"/>
      <c r="QRK156" s="66"/>
      <c r="QRL156" s="66"/>
      <c r="QRM156" s="66"/>
      <c r="QRN156" s="66"/>
      <c r="QSF156" s="66"/>
      <c r="QSG156" s="66"/>
      <c r="QSJ156" s="66"/>
      <c r="QSM156" s="66"/>
      <c r="QSO156" s="66"/>
      <c r="QSQ156" s="66"/>
      <c r="QST156" s="66"/>
      <c r="QSW156" s="66"/>
      <c r="QSZ156" s="66"/>
      <c r="QTD156" s="66"/>
      <c r="QTG156" s="66"/>
      <c r="QTJ156" s="66"/>
      <c r="QTR156" s="66"/>
      <c r="QUD156" s="66"/>
      <c r="QUE156" s="66"/>
      <c r="QUF156" s="66"/>
      <c r="QUG156" s="66"/>
      <c r="QUH156" s="66"/>
      <c r="QUI156" s="66"/>
      <c r="QUJ156" s="66"/>
      <c r="QUK156" s="66"/>
      <c r="QUL156" s="66"/>
      <c r="QUM156" s="66"/>
      <c r="QUN156" s="66"/>
      <c r="QUO156" s="66"/>
      <c r="QUP156" s="66"/>
      <c r="QUQ156" s="66"/>
      <c r="QUR156" s="66"/>
      <c r="QUS156" s="66"/>
      <c r="QUT156" s="66"/>
      <c r="QUU156" s="66"/>
      <c r="QUV156" s="66"/>
      <c r="QUW156" s="66"/>
      <c r="QUX156" s="66"/>
      <c r="QUY156" s="66"/>
      <c r="QUZ156" s="66"/>
      <c r="QVA156" s="66"/>
      <c r="QVB156" s="66"/>
      <c r="QVC156" s="66"/>
      <c r="QVE156" s="66"/>
      <c r="QVF156" s="66"/>
      <c r="QVG156" s="66"/>
      <c r="QVH156" s="66"/>
      <c r="QVI156" s="66"/>
      <c r="QVJ156" s="66"/>
      <c r="QVK156" s="66"/>
      <c r="QVL156" s="66"/>
      <c r="QVM156" s="66"/>
      <c r="QVN156" s="66"/>
      <c r="QVO156" s="66"/>
      <c r="QVP156" s="66"/>
      <c r="QVQ156" s="66"/>
      <c r="QVT156" s="66"/>
      <c r="QVW156" s="66"/>
      <c r="QVZ156" s="66"/>
      <c r="QWC156" s="66"/>
      <c r="QWF156" s="66"/>
      <c r="QWI156" s="66"/>
      <c r="QWR156" s="66"/>
      <c r="QWU156" s="66"/>
      <c r="QWX156" s="66"/>
      <c r="QXA156" s="66"/>
      <c r="QXJ156" s="66"/>
      <c r="QXP156" s="66"/>
      <c r="QXS156" s="66"/>
      <c r="QXV156" s="66"/>
      <c r="QXY156" s="66"/>
      <c r="QYE156" s="66"/>
      <c r="QYN156" s="66"/>
      <c r="QYP156" s="66"/>
      <c r="QYQ156" s="66"/>
      <c r="QYS156" s="66"/>
      <c r="QYV156" s="66"/>
      <c r="QYY156" s="66"/>
      <c r="QZB156" s="66"/>
      <c r="QZE156" s="66"/>
      <c r="QZH156" s="66"/>
      <c r="QZJ156" s="66"/>
      <c r="QZL156" s="66"/>
      <c r="QZO156" s="66"/>
      <c r="QZR156" s="66"/>
      <c r="QZU156" s="66"/>
      <c r="QZX156" s="66"/>
      <c r="RAA156" s="66"/>
      <c r="RAD156" s="66"/>
      <c r="RAG156" s="66"/>
      <c r="RAI156" s="66"/>
      <c r="RAL156" s="66"/>
      <c r="RAR156" s="66"/>
      <c r="RAX156" s="66"/>
      <c r="RBA156" s="66"/>
      <c r="RBC156" s="66"/>
      <c r="RBE156" s="66"/>
      <c r="RBF156" s="66"/>
      <c r="RBG156" s="66"/>
      <c r="RBH156" s="66"/>
      <c r="RBI156" s="66"/>
      <c r="RBJ156" s="66"/>
      <c r="RCB156" s="66"/>
      <c r="RCC156" s="66"/>
      <c r="RCF156" s="66"/>
      <c r="RCI156" s="66"/>
      <c r="RCK156" s="66"/>
      <c r="RCM156" s="66"/>
      <c r="RCP156" s="66"/>
      <c r="RCS156" s="66"/>
      <c r="RCV156" s="66"/>
      <c r="RCZ156" s="66"/>
      <c r="RDC156" s="66"/>
      <c r="RDF156" s="66"/>
      <c r="RDN156" s="66"/>
      <c r="RDZ156" s="66"/>
      <c r="REA156" s="66"/>
      <c r="REB156" s="66"/>
      <c r="REC156" s="66"/>
      <c r="RED156" s="66"/>
      <c r="REE156" s="66"/>
      <c r="REF156" s="66"/>
      <c r="REG156" s="66"/>
      <c r="REH156" s="66"/>
      <c r="REI156" s="66"/>
      <c r="REJ156" s="66"/>
      <c r="REK156" s="66"/>
      <c r="REL156" s="66"/>
      <c r="REM156" s="66"/>
      <c r="REN156" s="66"/>
      <c r="REO156" s="66"/>
      <c r="REP156" s="66"/>
      <c r="REQ156" s="66"/>
      <c r="RER156" s="66"/>
      <c r="RES156" s="66"/>
      <c r="RET156" s="66"/>
      <c r="REU156" s="66"/>
      <c r="REV156" s="66"/>
      <c r="REW156" s="66"/>
      <c r="REX156" s="66"/>
      <c r="REY156" s="66"/>
      <c r="RFA156" s="66"/>
      <c r="RFB156" s="66"/>
      <c r="RFC156" s="66"/>
      <c r="RFD156" s="66"/>
      <c r="RFE156" s="66"/>
      <c r="RFF156" s="66"/>
      <c r="RFG156" s="66"/>
      <c r="RFH156" s="66"/>
      <c r="RFI156" s="66"/>
      <c r="RFJ156" s="66"/>
      <c r="RFK156" s="66"/>
      <c r="RFL156" s="66"/>
      <c r="RFM156" s="66"/>
      <c r="RFP156" s="66"/>
      <c r="RFS156" s="66"/>
      <c r="RFV156" s="66"/>
      <c r="RFY156" s="66"/>
      <c r="RGB156" s="66"/>
      <c r="RGE156" s="66"/>
      <c r="RGN156" s="66"/>
      <c r="RGQ156" s="66"/>
      <c r="RGT156" s="66"/>
      <c r="RGW156" s="66"/>
      <c r="RHF156" s="66"/>
      <c r="RHL156" s="66"/>
      <c r="RHO156" s="66"/>
      <c r="RHR156" s="66"/>
      <c r="RHU156" s="66"/>
      <c r="RIA156" s="66"/>
      <c r="RIJ156" s="66"/>
      <c r="RIL156" s="66"/>
      <c r="RIM156" s="66"/>
      <c r="RIO156" s="66"/>
      <c r="RIR156" s="66"/>
      <c r="RIU156" s="66"/>
      <c r="RIX156" s="66"/>
      <c r="RJA156" s="66"/>
      <c r="RJD156" s="66"/>
      <c r="RJF156" s="66"/>
      <c r="RJH156" s="66"/>
      <c r="RJK156" s="66"/>
      <c r="RJN156" s="66"/>
      <c r="RJQ156" s="66"/>
      <c r="RJT156" s="66"/>
      <c r="RJW156" s="66"/>
      <c r="RJZ156" s="66"/>
      <c r="RKC156" s="66"/>
      <c r="RKE156" s="66"/>
      <c r="RKH156" s="66"/>
      <c r="RKN156" s="66"/>
      <c r="RKT156" s="66"/>
      <c r="RKW156" s="66"/>
      <c r="RKY156" s="66"/>
      <c r="RLA156" s="66"/>
      <c r="RLB156" s="66"/>
      <c r="RLC156" s="66"/>
      <c r="RLD156" s="66"/>
      <c r="RLE156" s="66"/>
      <c r="RLF156" s="66"/>
      <c r="RLX156" s="66"/>
      <c r="RLY156" s="66"/>
      <c r="RMB156" s="66"/>
      <c r="RME156" s="66"/>
      <c r="RMG156" s="66"/>
      <c r="RMI156" s="66"/>
      <c r="RML156" s="66"/>
      <c r="RMO156" s="66"/>
      <c r="RMR156" s="66"/>
      <c r="RMV156" s="66"/>
      <c r="RMY156" s="66"/>
      <c r="RNB156" s="66"/>
      <c r="RNJ156" s="66"/>
      <c r="RNV156" s="66"/>
      <c r="RNW156" s="66"/>
      <c r="RNX156" s="66"/>
      <c r="RNY156" s="66"/>
      <c r="RNZ156" s="66"/>
      <c r="ROA156" s="66"/>
      <c r="ROB156" s="66"/>
      <c r="ROC156" s="66"/>
      <c r="ROD156" s="66"/>
      <c r="ROE156" s="66"/>
      <c r="ROF156" s="66"/>
      <c r="ROG156" s="66"/>
      <c r="ROH156" s="66"/>
      <c r="ROI156" s="66"/>
      <c r="ROJ156" s="66"/>
      <c r="ROK156" s="66"/>
      <c r="ROL156" s="66"/>
      <c r="ROM156" s="66"/>
      <c r="RON156" s="66"/>
      <c r="ROO156" s="66"/>
      <c r="ROP156" s="66"/>
      <c r="ROQ156" s="66"/>
      <c r="ROR156" s="66"/>
      <c r="ROS156" s="66"/>
      <c r="ROT156" s="66"/>
      <c r="ROU156" s="66"/>
      <c r="ROW156" s="66"/>
      <c r="ROX156" s="66"/>
      <c r="ROY156" s="66"/>
      <c r="ROZ156" s="66"/>
      <c r="RPA156" s="66"/>
      <c r="RPB156" s="66"/>
      <c r="RPC156" s="66"/>
      <c r="RPD156" s="66"/>
      <c r="RPE156" s="66"/>
      <c r="RPF156" s="66"/>
      <c r="RPG156" s="66"/>
      <c r="RPH156" s="66"/>
      <c r="RPI156" s="66"/>
      <c r="RPL156" s="66"/>
      <c r="RPO156" s="66"/>
      <c r="RPR156" s="66"/>
      <c r="RPU156" s="66"/>
      <c r="RPX156" s="66"/>
      <c r="RQA156" s="66"/>
      <c r="RQJ156" s="66"/>
      <c r="RQM156" s="66"/>
      <c r="RQP156" s="66"/>
      <c r="RQS156" s="66"/>
      <c r="RRB156" s="66"/>
      <c r="RRH156" s="66"/>
      <c r="RRK156" s="66"/>
      <c r="RRN156" s="66"/>
      <c r="RRQ156" s="66"/>
      <c r="RRW156" s="66"/>
      <c r="RSF156" s="66"/>
      <c r="RSH156" s="66"/>
      <c r="RSI156" s="66"/>
      <c r="RSK156" s="66"/>
      <c r="RSN156" s="66"/>
      <c r="RSQ156" s="66"/>
      <c r="RST156" s="66"/>
      <c r="RSW156" s="66"/>
      <c r="RSZ156" s="66"/>
      <c r="RTB156" s="66"/>
      <c r="RTD156" s="66"/>
      <c r="RTG156" s="66"/>
      <c r="RTJ156" s="66"/>
      <c r="RTM156" s="66"/>
      <c r="RTP156" s="66"/>
      <c r="RTS156" s="66"/>
      <c r="RTV156" s="66"/>
      <c r="RTY156" s="66"/>
      <c r="RUA156" s="66"/>
      <c r="RUD156" s="66"/>
      <c r="RUJ156" s="66"/>
      <c r="RUP156" s="66"/>
      <c r="RUS156" s="66"/>
      <c r="RUU156" s="66"/>
      <c r="RUW156" s="66"/>
      <c r="RUX156" s="66"/>
      <c r="RUY156" s="66"/>
      <c r="RUZ156" s="66"/>
      <c r="RVA156" s="66"/>
      <c r="RVB156" s="66"/>
      <c r="RVT156" s="66"/>
      <c r="RVU156" s="66"/>
      <c r="RVX156" s="66"/>
      <c r="RWA156" s="66"/>
      <c r="RWC156" s="66"/>
      <c r="RWE156" s="66"/>
      <c r="RWH156" s="66"/>
      <c r="RWK156" s="66"/>
      <c r="RWN156" s="66"/>
      <c r="RWR156" s="66"/>
      <c r="RWU156" s="66"/>
      <c r="RWX156" s="66"/>
      <c r="RXF156" s="66"/>
      <c r="RXR156" s="66"/>
      <c r="RXS156" s="66"/>
      <c r="RXT156" s="66"/>
      <c r="RXU156" s="66"/>
      <c r="RXV156" s="66"/>
      <c r="RXW156" s="66"/>
      <c r="RXX156" s="66"/>
      <c r="RXY156" s="66"/>
      <c r="RXZ156" s="66"/>
      <c r="RYA156" s="66"/>
      <c r="RYB156" s="66"/>
      <c r="RYC156" s="66"/>
      <c r="RYD156" s="66"/>
      <c r="RYE156" s="66"/>
      <c r="RYF156" s="66"/>
      <c r="RYG156" s="66"/>
      <c r="RYH156" s="66"/>
      <c r="RYI156" s="66"/>
      <c r="RYJ156" s="66"/>
      <c r="RYK156" s="66"/>
      <c r="RYL156" s="66"/>
      <c r="RYM156" s="66"/>
      <c r="RYN156" s="66"/>
      <c r="RYO156" s="66"/>
      <c r="RYP156" s="66"/>
      <c r="RYQ156" s="66"/>
      <c r="RYS156" s="66"/>
      <c r="RYT156" s="66"/>
      <c r="RYU156" s="66"/>
      <c r="RYV156" s="66"/>
      <c r="RYW156" s="66"/>
      <c r="RYX156" s="66"/>
      <c r="RYY156" s="66"/>
      <c r="RYZ156" s="66"/>
      <c r="RZA156" s="66"/>
      <c r="RZB156" s="66"/>
      <c r="RZC156" s="66"/>
      <c r="RZD156" s="66"/>
      <c r="RZE156" s="66"/>
      <c r="RZH156" s="66"/>
      <c r="RZK156" s="66"/>
      <c r="RZN156" s="66"/>
      <c r="RZQ156" s="66"/>
      <c r="RZT156" s="66"/>
      <c r="RZW156" s="66"/>
      <c r="SAF156" s="66"/>
      <c r="SAI156" s="66"/>
      <c r="SAL156" s="66"/>
      <c r="SAO156" s="66"/>
      <c r="SAX156" s="66"/>
      <c r="SBD156" s="66"/>
      <c r="SBG156" s="66"/>
      <c r="SBJ156" s="66"/>
      <c r="SBM156" s="66"/>
      <c r="SBS156" s="66"/>
      <c r="SCB156" s="66"/>
      <c r="SCD156" s="66"/>
      <c r="SCE156" s="66"/>
      <c r="SCG156" s="66"/>
      <c r="SCJ156" s="66"/>
      <c r="SCM156" s="66"/>
      <c r="SCP156" s="66"/>
      <c r="SCS156" s="66"/>
      <c r="SCV156" s="66"/>
      <c r="SCX156" s="66"/>
      <c r="SCZ156" s="66"/>
      <c r="SDC156" s="66"/>
      <c r="SDF156" s="66"/>
      <c r="SDI156" s="66"/>
      <c r="SDL156" s="66"/>
      <c r="SDO156" s="66"/>
      <c r="SDR156" s="66"/>
      <c r="SDU156" s="66"/>
      <c r="SDW156" s="66"/>
      <c r="SDZ156" s="66"/>
      <c r="SEF156" s="66"/>
      <c r="SEL156" s="66"/>
      <c r="SEO156" s="66"/>
      <c r="SEQ156" s="66"/>
      <c r="SES156" s="66"/>
      <c r="SET156" s="66"/>
      <c r="SEU156" s="66"/>
      <c r="SEV156" s="66"/>
      <c r="SEW156" s="66"/>
      <c r="SEX156" s="66"/>
      <c r="SFP156" s="66"/>
      <c r="SFQ156" s="66"/>
      <c r="SFT156" s="66"/>
      <c r="SFW156" s="66"/>
      <c r="SFY156" s="66"/>
      <c r="SGA156" s="66"/>
      <c r="SGD156" s="66"/>
      <c r="SGG156" s="66"/>
      <c r="SGJ156" s="66"/>
      <c r="SGN156" s="66"/>
      <c r="SGQ156" s="66"/>
      <c r="SGT156" s="66"/>
      <c r="SHB156" s="66"/>
      <c r="SHN156" s="66"/>
      <c r="SHO156" s="66"/>
      <c r="SHP156" s="66"/>
      <c r="SHQ156" s="66"/>
      <c r="SHR156" s="66"/>
      <c r="SHS156" s="66"/>
      <c r="SHT156" s="66"/>
      <c r="SHU156" s="66"/>
      <c r="SHV156" s="66"/>
      <c r="SHW156" s="66"/>
      <c r="SHX156" s="66"/>
      <c r="SHY156" s="66"/>
      <c r="SHZ156" s="66"/>
      <c r="SIA156" s="66"/>
      <c r="SIB156" s="66"/>
      <c r="SIC156" s="66"/>
      <c r="SID156" s="66"/>
      <c r="SIE156" s="66"/>
      <c r="SIF156" s="66"/>
      <c r="SIG156" s="66"/>
      <c r="SIH156" s="66"/>
      <c r="SII156" s="66"/>
      <c r="SIJ156" s="66"/>
      <c r="SIK156" s="66"/>
      <c r="SIL156" s="66"/>
      <c r="SIM156" s="66"/>
      <c r="SIO156" s="66"/>
      <c r="SIP156" s="66"/>
      <c r="SIQ156" s="66"/>
      <c r="SIR156" s="66"/>
      <c r="SIS156" s="66"/>
      <c r="SIT156" s="66"/>
      <c r="SIU156" s="66"/>
      <c r="SIV156" s="66"/>
      <c r="SIW156" s="66"/>
      <c r="SIX156" s="66"/>
      <c r="SIY156" s="66"/>
      <c r="SIZ156" s="66"/>
      <c r="SJA156" s="66"/>
      <c r="SJD156" s="66"/>
      <c r="SJG156" s="66"/>
      <c r="SJJ156" s="66"/>
      <c r="SJM156" s="66"/>
      <c r="SJP156" s="66"/>
      <c r="SJS156" s="66"/>
      <c r="SKB156" s="66"/>
      <c r="SKE156" s="66"/>
      <c r="SKH156" s="66"/>
      <c r="SKK156" s="66"/>
      <c r="SKT156" s="66"/>
      <c r="SKZ156" s="66"/>
      <c r="SLC156" s="66"/>
      <c r="SLF156" s="66"/>
      <c r="SLI156" s="66"/>
      <c r="SLO156" s="66"/>
      <c r="SLX156" s="66"/>
      <c r="SLZ156" s="66"/>
      <c r="SMA156" s="66"/>
      <c r="SMC156" s="66"/>
      <c r="SMF156" s="66"/>
      <c r="SMI156" s="66"/>
      <c r="SML156" s="66"/>
      <c r="SMO156" s="66"/>
      <c r="SMR156" s="66"/>
      <c r="SMT156" s="66"/>
      <c r="SMV156" s="66"/>
      <c r="SMY156" s="66"/>
      <c r="SNB156" s="66"/>
      <c r="SNE156" s="66"/>
      <c r="SNH156" s="66"/>
      <c r="SNK156" s="66"/>
      <c r="SNN156" s="66"/>
      <c r="SNQ156" s="66"/>
      <c r="SNS156" s="66"/>
      <c r="SNV156" s="66"/>
      <c r="SOB156" s="66"/>
      <c r="SOH156" s="66"/>
      <c r="SOK156" s="66"/>
      <c r="SOM156" s="66"/>
      <c r="SOO156" s="66"/>
      <c r="SOP156" s="66"/>
      <c r="SOQ156" s="66"/>
      <c r="SOR156" s="66"/>
      <c r="SOS156" s="66"/>
      <c r="SOT156" s="66"/>
      <c r="SPL156" s="66"/>
      <c r="SPM156" s="66"/>
      <c r="SPP156" s="66"/>
      <c r="SPS156" s="66"/>
      <c r="SPU156" s="66"/>
      <c r="SPW156" s="66"/>
      <c r="SPZ156" s="66"/>
      <c r="SQC156" s="66"/>
      <c r="SQF156" s="66"/>
      <c r="SQJ156" s="66"/>
      <c r="SQM156" s="66"/>
      <c r="SQP156" s="66"/>
      <c r="SQX156" s="66"/>
      <c r="SRJ156" s="66"/>
      <c r="SRK156" s="66"/>
      <c r="SRL156" s="66"/>
      <c r="SRM156" s="66"/>
      <c r="SRN156" s="66"/>
      <c r="SRO156" s="66"/>
      <c r="SRP156" s="66"/>
      <c r="SRQ156" s="66"/>
      <c r="SRR156" s="66"/>
      <c r="SRS156" s="66"/>
      <c r="SRT156" s="66"/>
      <c r="SRU156" s="66"/>
      <c r="SRV156" s="66"/>
      <c r="SRW156" s="66"/>
      <c r="SRX156" s="66"/>
      <c r="SRY156" s="66"/>
      <c r="SRZ156" s="66"/>
      <c r="SSA156" s="66"/>
      <c r="SSB156" s="66"/>
      <c r="SSC156" s="66"/>
      <c r="SSD156" s="66"/>
      <c r="SSE156" s="66"/>
      <c r="SSF156" s="66"/>
      <c r="SSG156" s="66"/>
      <c r="SSH156" s="66"/>
      <c r="SSI156" s="66"/>
      <c r="SSK156" s="66"/>
      <c r="SSL156" s="66"/>
      <c r="SSM156" s="66"/>
      <c r="SSN156" s="66"/>
      <c r="SSO156" s="66"/>
      <c r="SSP156" s="66"/>
      <c r="SSQ156" s="66"/>
      <c r="SSR156" s="66"/>
      <c r="SSS156" s="66"/>
      <c r="SST156" s="66"/>
      <c r="SSU156" s="66"/>
      <c r="SSV156" s="66"/>
      <c r="SSW156" s="66"/>
      <c r="SSZ156" s="66"/>
      <c r="STC156" s="66"/>
      <c r="STF156" s="66"/>
      <c r="STI156" s="66"/>
      <c r="STL156" s="66"/>
      <c r="STO156" s="66"/>
      <c r="STX156" s="66"/>
      <c r="SUA156" s="66"/>
      <c r="SUD156" s="66"/>
      <c r="SUG156" s="66"/>
      <c r="SUP156" s="66"/>
      <c r="SUV156" s="66"/>
      <c r="SUY156" s="66"/>
      <c r="SVB156" s="66"/>
      <c r="SVE156" s="66"/>
      <c r="SVK156" s="66"/>
      <c r="SVT156" s="66"/>
      <c r="SVV156" s="66"/>
      <c r="SVW156" s="66"/>
      <c r="SVY156" s="66"/>
      <c r="SWB156" s="66"/>
      <c r="SWE156" s="66"/>
      <c r="SWH156" s="66"/>
      <c r="SWK156" s="66"/>
      <c r="SWN156" s="66"/>
      <c r="SWP156" s="66"/>
      <c r="SWR156" s="66"/>
      <c r="SWU156" s="66"/>
      <c r="SWX156" s="66"/>
      <c r="SXA156" s="66"/>
      <c r="SXD156" s="66"/>
      <c r="SXG156" s="66"/>
      <c r="SXJ156" s="66"/>
      <c r="SXM156" s="66"/>
      <c r="SXO156" s="66"/>
      <c r="SXR156" s="66"/>
      <c r="SXX156" s="66"/>
      <c r="SYD156" s="66"/>
      <c r="SYG156" s="66"/>
      <c r="SYI156" s="66"/>
      <c r="SYK156" s="66"/>
      <c r="SYL156" s="66"/>
      <c r="SYM156" s="66"/>
      <c r="SYN156" s="66"/>
      <c r="SYO156" s="66"/>
      <c r="SYP156" s="66"/>
      <c r="SZH156" s="66"/>
      <c r="SZI156" s="66"/>
      <c r="SZL156" s="66"/>
      <c r="SZO156" s="66"/>
      <c r="SZQ156" s="66"/>
      <c r="SZS156" s="66"/>
      <c r="SZV156" s="66"/>
      <c r="SZY156" s="66"/>
      <c r="TAB156" s="66"/>
      <c r="TAF156" s="66"/>
      <c r="TAI156" s="66"/>
      <c r="TAL156" s="66"/>
      <c r="TAT156" s="66"/>
      <c r="TBF156" s="66"/>
      <c r="TBG156" s="66"/>
      <c r="TBH156" s="66"/>
      <c r="TBI156" s="66"/>
      <c r="TBJ156" s="66"/>
      <c r="TBK156" s="66"/>
      <c r="TBL156" s="66"/>
      <c r="TBM156" s="66"/>
      <c r="TBN156" s="66"/>
      <c r="TBO156" s="66"/>
      <c r="TBP156" s="66"/>
      <c r="TBQ156" s="66"/>
      <c r="TBR156" s="66"/>
      <c r="TBS156" s="66"/>
      <c r="TBT156" s="66"/>
      <c r="TBU156" s="66"/>
      <c r="TBV156" s="66"/>
      <c r="TBW156" s="66"/>
      <c r="TBX156" s="66"/>
      <c r="TBY156" s="66"/>
      <c r="TBZ156" s="66"/>
      <c r="TCA156" s="66"/>
      <c r="TCB156" s="66"/>
      <c r="TCC156" s="66"/>
      <c r="TCD156" s="66"/>
      <c r="TCE156" s="66"/>
      <c r="TCG156" s="66"/>
      <c r="TCH156" s="66"/>
      <c r="TCI156" s="66"/>
      <c r="TCJ156" s="66"/>
      <c r="TCK156" s="66"/>
      <c r="TCL156" s="66"/>
      <c r="TCM156" s="66"/>
      <c r="TCN156" s="66"/>
      <c r="TCO156" s="66"/>
      <c r="TCP156" s="66"/>
      <c r="TCQ156" s="66"/>
      <c r="TCR156" s="66"/>
      <c r="TCS156" s="66"/>
      <c r="TCV156" s="66"/>
      <c r="TCY156" s="66"/>
      <c r="TDB156" s="66"/>
      <c r="TDE156" s="66"/>
      <c r="TDH156" s="66"/>
      <c r="TDK156" s="66"/>
      <c r="TDT156" s="66"/>
      <c r="TDW156" s="66"/>
      <c r="TDZ156" s="66"/>
      <c r="TEC156" s="66"/>
      <c r="TEL156" s="66"/>
      <c r="TER156" s="66"/>
      <c r="TEU156" s="66"/>
      <c r="TEX156" s="66"/>
      <c r="TFA156" s="66"/>
      <c r="TFG156" s="66"/>
      <c r="TFP156" s="66"/>
      <c r="TFR156" s="66"/>
      <c r="TFS156" s="66"/>
      <c r="TFU156" s="66"/>
      <c r="TFX156" s="66"/>
      <c r="TGA156" s="66"/>
      <c r="TGD156" s="66"/>
      <c r="TGG156" s="66"/>
      <c r="TGJ156" s="66"/>
      <c r="TGL156" s="66"/>
      <c r="TGN156" s="66"/>
      <c r="TGQ156" s="66"/>
      <c r="TGT156" s="66"/>
      <c r="TGW156" s="66"/>
      <c r="TGZ156" s="66"/>
      <c r="THC156" s="66"/>
      <c r="THF156" s="66"/>
      <c r="THI156" s="66"/>
      <c r="THK156" s="66"/>
      <c r="THN156" s="66"/>
      <c r="THT156" s="66"/>
      <c r="THZ156" s="66"/>
      <c r="TIC156" s="66"/>
      <c r="TIE156" s="66"/>
      <c r="TIG156" s="66"/>
      <c r="TIH156" s="66"/>
      <c r="TII156" s="66"/>
      <c r="TIJ156" s="66"/>
      <c r="TIK156" s="66"/>
      <c r="TIL156" s="66"/>
      <c r="TJD156" s="66"/>
      <c r="TJE156" s="66"/>
      <c r="TJH156" s="66"/>
      <c r="TJK156" s="66"/>
      <c r="TJM156" s="66"/>
      <c r="TJO156" s="66"/>
      <c r="TJR156" s="66"/>
      <c r="TJU156" s="66"/>
      <c r="TJX156" s="66"/>
      <c r="TKB156" s="66"/>
      <c r="TKE156" s="66"/>
      <c r="TKH156" s="66"/>
      <c r="TKP156" s="66"/>
      <c r="TLB156" s="66"/>
      <c r="TLC156" s="66"/>
      <c r="TLD156" s="66"/>
      <c r="TLE156" s="66"/>
      <c r="TLF156" s="66"/>
      <c r="TLG156" s="66"/>
      <c r="TLH156" s="66"/>
      <c r="TLI156" s="66"/>
      <c r="TLJ156" s="66"/>
      <c r="TLK156" s="66"/>
      <c r="TLL156" s="66"/>
      <c r="TLM156" s="66"/>
      <c r="TLN156" s="66"/>
      <c r="TLO156" s="66"/>
      <c r="TLP156" s="66"/>
      <c r="TLQ156" s="66"/>
      <c r="TLR156" s="66"/>
      <c r="TLS156" s="66"/>
      <c r="TLT156" s="66"/>
      <c r="TLU156" s="66"/>
      <c r="TLV156" s="66"/>
      <c r="TLW156" s="66"/>
      <c r="TLX156" s="66"/>
      <c r="TLY156" s="66"/>
      <c r="TLZ156" s="66"/>
      <c r="TMA156" s="66"/>
      <c r="TMC156" s="66"/>
      <c r="TMD156" s="66"/>
      <c r="TME156" s="66"/>
      <c r="TMF156" s="66"/>
      <c r="TMG156" s="66"/>
      <c r="TMH156" s="66"/>
      <c r="TMI156" s="66"/>
      <c r="TMJ156" s="66"/>
      <c r="TMK156" s="66"/>
      <c r="TML156" s="66"/>
      <c r="TMM156" s="66"/>
      <c r="TMN156" s="66"/>
      <c r="TMO156" s="66"/>
      <c r="TMR156" s="66"/>
      <c r="TMU156" s="66"/>
      <c r="TMX156" s="66"/>
      <c r="TNA156" s="66"/>
      <c r="TND156" s="66"/>
      <c r="TNG156" s="66"/>
      <c r="TNP156" s="66"/>
      <c r="TNS156" s="66"/>
      <c r="TNV156" s="66"/>
      <c r="TNY156" s="66"/>
      <c r="TOH156" s="66"/>
      <c r="TON156" s="66"/>
      <c r="TOQ156" s="66"/>
      <c r="TOT156" s="66"/>
      <c r="TOW156" s="66"/>
      <c r="TPC156" s="66"/>
      <c r="TPL156" s="66"/>
      <c r="TPN156" s="66"/>
      <c r="TPO156" s="66"/>
      <c r="TPQ156" s="66"/>
      <c r="TPT156" s="66"/>
      <c r="TPW156" s="66"/>
      <c r="TPZ156" s="66"/>
      <c r="TQC156" s="66"/>
      <c r="TQF156" s="66"/>
      <c r="TQH156" s="66"/>
      <c r="TQJ156" s="66"/>
      <c r="TQM156" s="66"/>
      <c r="TQP156" s="66"/>
      <c r="TQS156" s="66"/>
      <c r="TQV156" s="66"/>
      <c r="TQY156" s="66"/>
      <c r="TRB156" s="66"/>
      <c r="TRE156" s="66"/>
      <c r="TRG156" s="66"/>
      <c r="TRJ156" s="66"/>
      <c r="TRP156" s="66"/>
      <c r="TRV156" s="66"/>
      <c r="TRY156" s="66"/>
      <c r="TSA156" s="66"/>
      <c r="TSC156" s="66"/>
      <c r="TSD156" s="66"/>
      <c r="TSE156" s="66"/>
      <c r="TSF156" s="66"/>
      <c r="TSG156" s="66"/>
      <c r="TSH156" s="66"/>
      <c r="TSZ156" s="66"/>
      <c r="TTA156" s="66"/>
      <c r="TTD156" s="66"/>
      <c r="TTG156" s="66"/>
      <c r="TTI156" s="66"/>
      <c r="TTK156" s="66"/>
      <c r="TTN156" s="66"/>
      <c r="TTQ156" s="66"/>
      <c r="TTT156" s="66"/>
      <c r="TTX156" s="66"/>
      <c r="TUA156" s="66"/>
      <c r="TUD156" s="66"/>
      <c r="TUL156" s="66"/>
      <c r="TUX156" s="66"/>
      <c r="TUY156" s="66"/>
      <c r="TUZ156" s="66"/>
      <c r="TVA156" s="66"/>
      <c r="TVB156" s="66"/>
      <c r="TVC156" s="66"/>
      <c r="TVD156" s="66"/>
      <c r="TVE156" s="66"/>
      <c r="TVF156" s="66"/>
      <c r="TVG156" s="66"/>
      <c r="TVH156" s="66"/>
      <c r="TVI156" s="66"/>
      <c r="TVJ156" s="66"/>
      <c r="TVK156" s="66"/>
      <c r="TVL156" s="66"/>
      <c r="TVM156" s="66"/>
      <c r="TVN156" s="66"/>
      <c r="TVO156" s="66"/>
      <c r="TVP156" s="66"/>
      <c r="TVQ156" s="66"/>
      <c r="TVR156" s="66"/>
      <c r="TVS156" s="66"/>
      <c r="TVT156" s="66"/>
      <c r="TVU156" s="66"/>
      <c r="TVV156" s="66"/>
      <c r="TVW156" s="66"/>
      <c r="TVY156" s="66"/>
      <c r="TVZ156" s="66"/>
      <c r="TWA156" s="66"/>
      <c r="TWB156" s="66"/>
      <c r="TWC156" s="66"/>
      <c r="TWD156" s="66"/>
      <c r="TWE156" s="66"/>
      <c r="TWF156" s="66"/>
      <c r="TWG156" s="66"/>
      <c r="TWH156" s="66"/>
      <c r="TWI156" s="66"/>
      <c r="TWJ156" s="66"/>
      <c r="TWK156" s="66"/>
      <c r="TWN156" s="66"/>
      <c r="TWQ156" s="66"/>
      <c r="TWT156" s="66"/>
      <c r="TWW156" s="66"/>
      <c r="TWZ156" s="66"/>
      <c r="TXC156" s="66"/>
      <c r="TXL156" s="66"/>
      <c r="TXO156" s="66"/>
      <c r="TXR156" s="66"/>
      <c r="TXU156" s="66"/>
      <c r="TYD156" s="66"/>
      <c r="TYJ156" s="66"/>
      <c r="TYM156" s="66"/>
      <c r="TYP156" s="66"/>
      <c r="TYS156" s="66"/>
      <c r="TYY156" s="66"/>
      <c r="TZH156" s="66"/>
      <c r="TZJ156" s="66"/>
      <c r="TZK156" s="66"/>
      <c r="TZM156" s="66"/>
      <c r="TZP156" s="66"/>
      <c r="TZS156" s="66"/>
      <c r="TZV156" s="66"/>
      <c r="TZY156" s="66"/>
      <c r="UAB156" s="66"/>
      <c r="UAD156" s="66"/>
      <c r="UAF156" s="66"/>
      <c r="UAI156" s="66"/>
      <c r="UAL156" s="66"/>
      <c r="UAO156" s="66"/>
      <c r="UAR156" s="66"/>
      <c r="UAU156" s="66"/>
      <c r="UAX156" s="66"/>
      <c r="UBA156" s="66"/>
      <c r="UBC156" s="66"/>
      <c r="UBF156" s="66"/>
      <c r="UBL156" s="66"/>
      <c r="UBR156" s="66"/>
      <c r="UBU156" s="66"/>
      <c r="UBW156" s="66"/>
      <c r="UBY156" s="66"/>
      <c r="UBZ156" s="66"/>
      <c r="UCA156" s="66"/>
      <c r="UCB156" s="66"/>
      <c r="UCC156" s="66"/>
      <c r="UCD156" s="66"/>
      <c r="UCV156" s="66"/>
      <c r="UCW156" s="66"/>
      <c r="UCZ156" s="66"/>
      <c r="UDC156" s="66"/>
      <c r="UDE156" s="66"/>
      <c r="UDG156" s="66"/>
      <c r="UDJ156" s="66"/>
      <c r="UDM156" s="66"/>
      <c r="UDP156" s="66"/>
      <c r="UDT156" s="66"/>
      <c r="UDW156" s="66"/>
      <c r="UDZ156" s="66"/>
      <c r="UEH156" s="66"/>
      <c r="UET156" s="66"/>
      <c r="UEU156" s="66"/>
      <c r="UEV156" s="66"/>
      <c r="UEW156" s="66"/>
      <c r="UEX156" s="66"/>
      <c r="UEY156" s="66"/>
      <c r="UEZ156" s="66"/>
      <c r="UFA156" s="66"/>
      <c r="UFB156" s="66"/>
      <c r="UFC156" s="66"/>
      <c r="UFD156" s="66"/>
      <c r="UFE156" s="66"/>
      <c r="UFF156" s="66"/>
      <c r="UFG156" s="66"/>
      <c r="UFH156" s="66"/>
      <c r="UFI156" s="66"/>
      <c r="UFJ156" s="66"/>
      <c r="UFK156" s="66"/>
      <c r="UFL156" s="66"/>
      <c r="UFM156" s="66"/>
      <c r="UFN156" s="66"/>
      <c r="UFO156" s="66"/>
      <c r="UFP156" s="66"/>
      <c r="UFQ156" s="66"/>
      <c r="UFR156" s="66"/>
      <c r="UFS156" s="66"/>
      <c r="UFU156" s="66"/>
      <c r="UFV156" s="66"/>
      <c r="UFW156" s="66"/>
      <c r="UFX156" s="66"/>
      <c r="UFY156" s="66"/>
      <c r="UFZ156" s="66"/>
      <c r="UGA156" s="66"/>
      <c r="UGB156" s="66"/>
      <c r="UGC156" s="66"/>
      <c r="UGD156" s="66"/>
      <c r="UGE156" s="66"/>
      <c r="UGF156" s="66"/>
      <c r="UGG156" s="66"/>
      <c r="UGJ156" s="66"/>
      <c r="UGM156" s="66"/>
      <c r="UGP156" s="66"/>
      <c r="UGS156" s="66"/>
      <c r="UGV156" s="66"/>
      <c r="UGY156" s="66"/>
      <c r="UHH156" s="66"/>
      <c r="UHK156" s="66"/>
      <c r="UHN156" s="66"/>
      <c r="UHQ156" s="66"/>
      <c r="UHZ156" s="66"/>
      <c r="UIF156" s="66"/>
      <c r="UII156" s="66"/>
      <c r="UIL156" s="66"/>
      <c r="UIO156" s="66"/>
      <c r="UIU156" s="66"/>
      <c r="UJD156" s="66"/>
      <c r="UJF156" s="66"/>
      <c r="UJG156" s="66"/>
      <c r="UJI156" s="66"/>
      <c r="UJL156" s="66"/>
      <c r="UJO156" s="66"/>
      <c r="UJR156" s="66"/>
      <c r="UJU156" s="66"/>
      <c r="UJX156" s="66"/>
      <c r="UJZ156" s="66"/>
      <c r="UKB156" s="66"/>
      <c r="UKE156" s="66"/>
      <c r="UKH156" s="66"/>
      <c r="UKK156" s="66"/>
      <c r="UKN156" s="66"/>
      <c r="UKQ156" s="66"/>
      <c r="UKT156" s="66"/>
      <c r="UKW156" s="66"/>
      <c r="UKY156" s="66"/>
      <c r="ULB156" s="66"/>
      <c r="ULH156" s="66"/>
      <c r="ULN156" s="66"/>
      <c r="ULQ156" s="66"/>
      <c r="ULS156" s="66"/>
      <c r="ULU156" s="66"/>
      <c r="ULV156" s="66"/>
      <c r="ULW156" s="66"/>
      <c r="ULX156" s="66"/>
      <c r="ULY156" s="66"/>
      <c r="ULZ156" s="66"/>
      <c r="UMR156" s="66"/>
      <c r="UMS156" s="66"/>
      <c r="UMV156" s="66"/>
      <c r="UMY156" s="66"/>
      <c r="UNA156" s="66"/>
      <c r="UNC156" s="66"/>
      <c r="UNF156" s="66"/>
      <c r="UNI156" s="66"/>
      <c r="UNL156" s="66"/>
      <c r="UNP156" s="66"/>
      <c r="UNS156" s="66"/>
      <c r="UNV156" s="66"/>
      <c r="UOD156" s="66"/>
      <c r="UOP156" s="66"/>
      <c r="UOQ156" s="66"/>
      <c r="UOR156" s="66"/>
      <c r="UOS156" s="66"/>
      <c r="UOT156" s="66"/>
      <c r="UOU156" s="66"/>
      <c r="UOV156" s="66"/>
      <c r="UOW156" s="66"/>
      <c r="UOX156" s="66"/>
      <c r="UOY156" s="66"/>
      <c r="UOZ156" s="66"/>
      <c r="UPA156" s="66"/>
      <c r="UPB156" s="66"/>
      <c r="UPC156" s="66"/>
      <c r="UPD156" s="66"/>
      <c r="UPE156" s="66"/>
      <c r="UPF156" s="66"/>
      <c r="UPG156" s="66"/>
      <c r="UPH156" s="66"/>
      <c r="UPI156" s="66"/>
      <c r="UPJ156" s="66"/>
      <c r="UPK156" s="66"/>
      <c r="UPL156" s="66"/>
      <c r="UPM156" s="66"/>
      <c r="UPN156" s="66"/>
      <c r="UPO156" s="66"/>
      <c r="UPQ156" s="66"/>
      <c r="UPR156" s="66"/>
      <c r="UPS156" s="66"/>
      <c r="UPT156" s="66"/>
      <c r="UPU156" s="66"/>
      <c r="UPV156" s="66"/>
      <c r="UPW156" s="66"/>
      <c r="UPX156" s="66"/>
      <c r="UPY156" s="66"/>
      <c r="UPZ156" s="66"/>
      <c r="UQA156" s="66"/>
      <c r="UQB156" s="66"/>
      <c r="UQC156" s="66"/>
      <c r="UQF156" s="66"/>
      <c r="UQI156" s="66"/>
      <c r="UQL156" s="66"/>
      <c r="UQO156" s="66"/>
      <c r="UQR156" s="66"/>
      <c r="UQU156" s="66"/>
      <c r="URD156" s="66"/>
      <c r="URG156" s="66"/>
      <c r="URJ156" s="66"/>
      <c r="URM156" s="66"/>
      <c r="URV156" s="66"/>
      <c r="USB156" s="66"/>
      <c r="USE156" s="66"/>
      <c r="USH156" s="66"/>
      <c r="USK156" s="66"/>
      <c r="USQ156" s="66"/>
      <c r="USZ156" s="66"/>
      <c r="UTB156" s="66"/>
      <c r="UTC156" s="66"/>
      <c r="UTE156" s="66"/>
      <c r="UTH156" s="66"/>
      <c r="UTK156" s="66"/>
      <c r="UTN156" s="66"/>
      <c r="UTQ156" s="66"/>
      <c r="UTT156" s="66"/>
      <c r="UTV156" s="66"/>
      <c r="UTX156" s="66"/>
      <c r="UUA156" s="66"/>
      <c r="UUD156" s="66"/>
      <c r="UUG156" s="66"/>
      <c r="UUJ156" s="66"/>
      <c r="UUM156" s="66"/>
      <c r="UUP156" s="66"/>
      <c r="UUS156" s="66"/>
      <c r="UUU156" s="66"/>
      <c r="UUX156" s="66"/>
      <c r="UVD156" s="66"/>
      <c r="UVJ156" s="66"/>
      <c r="UVM156" s="66"/>
      <c r="UVO156" s="66"/>
      <c r="UVQ156" s="66"/>
      <c r="UVR156" s="66"/>
      <c r="UVS156" s="66"/>
      <c r="UVT156" s="66"/>
      <c r="UVU156" s="66"/>
      <c r="UVV156" s="66"/>
      <c r="UWN156" s="66"/>
      <c r="UWO156" s="66"/>
      <c r="UWR156" s="66"/>
      <c r="UWU156" s="66"/>
      <c r="UWW156" s="66"/>
      <c r="UWY156" s="66"/>
      <c r="UXB156" s="66"/>
      <c r="UXE156" s="66"/>
      <c r="UXH156" s="66"/>
      <c r="UXL156" s="66"/>
      <c r="UXO156" s="66"/>
      <c r="UXR156" s="66"/>
      <c r="UXZ156" s="66"/>
      <c r="UYL156" s="66"/>
      <c r="UYM156" s="66"/>
      <c r="UYN156" s="66"/>
      <c r="UYO156" s="66"/>
      <c r="UYP156" s="66"/>
      <c r="UYQ156" s="66"/>
      <c r="UYR156" s="66"/>
      <c r="UYS156" s="66"/>
      <c r="UYT156" s="66"/>
      <c r="UYU156" s="66"/>
      <c r="UYV156" s="66"/>
      <c r="UYW156" s="66"/>
      <c r="UYX156" s="66"/>
      <c r="UYY156" s="66"/>
      <c r="UYZ156" s="66"/>
      <c r="UZA156" s="66"/>
      <c r="UZB156" s="66"/>
      <c r="UZC156" s="66"/>
      <c r="UZD156" s="66"/>
      <c r="UZE156" s="66"/>
      <c r="UZF156" s="66"/>
      <c r="UZG156" s="66"/>
      <c r="UZH156" s="66"/>
      <c r="UZI156" s="66"/>
      <c r="UZJ156" s="66"/>
      <c r="UZK156" s="66"/>
      <c r="UZM156" s="66"/>
      <c r="UZN156" s="66"/>
      <c r="UZO156" s="66"/>
      <c r="UZP156" s="66"/>
      <c r="UZQ156" s="66"/>
      <c r="UZR156" s="66"/>
      <c r="UZS156" s="66"/>
      <c r="UZT156" s="66"/>
      <c r="UZU156" s="66"/>
      <c r="UZV156" s="66"/>
      <c r="UZW156" s="66"/>
      <c r="UZX156" s="66"/>
      <c r="UZY156" s="66"/>
      <c r="VAB156" s="66"/>
      <c r="VAE156" s="66"/>
      <c r="VAH156" s="66"/>
      <c r="VAK156" s="66"/>
      <c r="VAN156" s="66"/>
      <c r="VAQ156" s="66"/>
      <c r="VAZ156" s="66"/>
      <c r="VBC156" s="66"/>
      <c r="VBF156" s="66"/>
      <c r="VBI156" s="66"/>
      <c r="VBR156" s="66"/>
      <c r="VBX156" s="66"/>
      <c r="VCA156" s="66"/>
      <c r="VCD156" s="66"/>
      <c r="VCG156" s="66"/>
      <c r="VCM156" s="66"/>
      <c r="VCV156" s="66"/>
      <c r="VCX156" s="66"/>
      <c r="VCY156" s="66"/>
      <c r="VDA156" s="66"/>
      <c r="VDD156" s="66"/>
      <c r="VDG156" s="66"/>
      <c r="VDJ156" s="66"/>
      <c r="VDM156" s="66"/>
      <c r="VDP156" s="66"/>
      <c r="VDR156" s="66"/>
      <c r="VDT156" s="66"/>
      <c r="VDW156" s="66"/>
      <c r="VDZ156" s="66"/>
      <c r="VEC156" s="66"/>
      <c r="VEF156" s="66"/>
      <c r="VEI156" s="66"/>
      <c r="VEL156" s="66"/>
      <c r="VEO156" s="66"/>
      <c r="VEQ156" s="66"/>
      <c r="VET156" s="66"/>
      <c r="VEZ156" s="66"/>
      <c r="VFF156" s="66"/>
      <c r="VFI156" s="66"/>
      <c r="VFK156" s="66"/>
      <c r="VFM156" s="66"/>
      <c r="VFN156" s="66"/>
      <c r="VFO156" s="66"/>
      <c r="VFP156" s="66"/>
      <c r="VFQ156" s="66"/>
      <c r="VFR156" s="66"/>
      <c r="VGJ156" s="66"/>
      <c r="VGK156" s="66"/>
      <c r="VGN156" s="66"/>
      <c r="VGQ156" s="66"/>
      <c r="VGS156" s="66"/>
      <c r="VGU156" s="66"/>
      <c r="VGX156" s="66"/>
      <c r="VHA156" s="66"/>
      <c r="VHD156" s="66"/>
      <c r="VHH156" s="66"/>
      <c r="VHK156" s="66"/>
      <c r="VHN156" s="66"/>
      <c r="VHV156" s="66"/>
      <c r="VIH156" s="66"/>
      <c r="VII156" s="66"/>
      <c r="VIJ156" s="66"/>
      <c r="VIK156" s="66"/>
      <c r="VIL156" s="66"/>
      <c r="VIM156" s="66"/>
      <c r="VIN156" s="66"/>
      <c r="VIO156" s="66"/>
      <c r="VIP156" s="66"/>
      <c r="VIQ156" s="66"/>
      <c r="VIR156" s="66"/>
      <c r="VIS156" s="66"/>
      <c r="VIT156" s="66"/>
      <c r="VIU156" s="66"/>
      <c r="VIV156" s="66"/>
      <c r="VIW156" s="66"/>
      <c r="VIX156" s="66"/>
      <c r="VIY156" s="66"/>
      <c r="VIZ156" s="66"/>
      <c r="VJA156" s="66"/>
      <c r="VJB156" s="66"/>
      <c r="VJC156" s="66"/>
      <c r="VJD156" s="66"/>
      <c r="VJE156" s="66"/>
      <c r="VJF156" s="66"/>
      <c r="VJG156" s="66"/>
      <c r="VJI156" s="66"/>
      <c r="VJJ156" s="66"/>
      <c r="VJK156" s="66"/>
      <c r="VJL156" s="66"/>
      <c r="VJM156" s="66"/>
      <c r="VJN156" s="66"/>
      <c r="VJO156" s="66"/>
      <c r="VJP156" s="66"/>
      <c r="VJQ156" s="66"/>
      <c r="VJR156" s="66"/>
      <c r="VJS156" s="66"/>
      <c r="VJT156" s="66"/>
      <c r="VJU156" s="66"/>
      <c r="VJX156" s="66"/>
      <c r="VKA156" s="66"/>
      <c r="VKD156" s="66"/>
      <c r="VKG156" s="66"/>
      <c r="VKJ156" s="66"/>
      <c r="VKM156" s="66"/>
      <c r="VKV156" s="66"/>
      <c r="VKY156" s="66"/>
      <c r="VLB156" s="66"/>
      <c r="VLE156" s="66"/>
      <c r="VLN156" s="66"/>
      <c r="VLT156" s="66"/>
      <c r="VLW156" s="66"/>
      <c r="VLZ156" s="66"/>
      <c r="VMC156" s="66"/>
      <c r="VMI156" s="66"/>
      <c r="VMR156" s="66"/>
      <c r="VMT156" s="66"/>
      <c r="VMU156" s="66"/>
      <c r="VMW156" s="66"/>
      <c r="VMZ156" s="66"/>
      <c r="VNC156" s="66"/>
      <c r="VNF156" s="66"/>
      <c r="VNI156" s="66"/>
      <c r="VNL156" s="66"/>
      <c r="VNN156" s="66"/>
      <c r="VNP156" s="66"/>
      <c r="VNS156" s="66"/>
      <c r="VNV156" s="66"/>
      <c r="VNY156" s="66"/>
      <c r="VOB156" s="66"/>
      <c r="VOE156" s="66"/>
      <c r="VOH156" s="66"/>
      <c r="VOK156" s="66"/>
      <c r="VOM156" s="66"/>
      <c r="VOP156" s="66"/>
      <c r="VOV156" s="66"/>
      <c r="VPB156" s="66"/>
      <c r="VPE156" s="66"/>
      <c r="VPG156" s="66"/>
      <c r="VPI156" s="66"/>
      <c r="VPJ156" s="66"/>
      <c r="VPK156" s="66"/>
      <c r="VPL156" s="66"/>
      <c r="VPM156" s="66"/>
      <c r="VPN156" s="66"/>
      <c r="VQF156" s="66"/>
      <c r="VQG156" s="66"/>
      <c r="VQJ156" s="66"/>
      <c r="VQM156" s="66"/>
      <c r="VQO156" s="66"/>
      <c r="VQQ156" s="66"/>
      <c r="VQT156" s="66"/>
      <c r="VQW156" s="66"/>
      <c r="VQZ156" s="66"/>
      <c r="VRD156" s="66"/>
      <c r="VRG156" s="66"/>
      <c r="VRJ156" s="66"/>
      <c r="VRR156" s="66"/>
      <c r="VSD156" s="66"/>
      <c r="VSE156" s="66"/>
      <c r="VSF156" s="66"/>
      <c r="VSG156" s="66"/>
      <c r="VSH156" s="66"/>
      <c r="VSI156" s="66"/>
      <c r="VSJ156" s="66"/>
      <c r="VSK156" s="66"/>
      <c r="VSL156" s="66"/>
      <c r="VSM156" s="66"/>
      <c r="VSN156" s="66"/>
      <c r="VSO156" s="66"/>
      <c r="VSP156" s="66"/>
      <c r="VSQ156" s="66"/>
      <c r="VSR156" s="66"/>
      <c r="VSS156" s="66"/>
      <c r="VST156" s="66"/>
      <c r="VSU156" s="66"/>
      <c r="VSV156" s="66"/>
      <c r="VSW156" s="66"/>
      <c r="VSX156" s="66"/>
      <c r="VSY156" s="66"/>
      <c r="VSZ156" s="66"/>
      <c r="VTA156" s="66"/>
      <c r="VTB156" s="66"/>
      <c r="VTC156" s="66"/>
      <c r="VTE156" s="66"/>
      <c r="VTF156" s="66"/>
      <c r="VTG156" s="66"/>
      <c r="VTH156" s="66"/>
      <c r="VTI156" s="66"/>
      <c r="VTJ156" s="66"/>
      <c r="VTK156" s="66"/>
      <c r="VTL156" s="66"/>
      <c r="VTM156" s="66"/>
      <c r="VTN156" s="66"/>
      <c r="VTO156" s="66"/>
      <c r="VTP156" s="66"/>
      <c r="VTQ156" s="66"/>
      <c r="VTT156" s="66"/>
      <c r="VTW156" s="66"/>
      <c r="VTZ156" s="66"/>
      <c r="VUC156" s="66"/>
      <c r="VUF156" s="66"/>
      <c r="VUI156" s="66"/>
      <c r="VUR156" s="66"/>
      <c r="VUU156" s="66"/>
      <c r="VUX156" s="66"/>
      <c r="VVA156" s="66"/>
      <c r="VVJ156" s="66"/>
      <c r="VVP156" s="66"/>
      <c r="VVS156" s="66"/>
      <c r="VVV156" s="66"/>
      <c r="VVY156" s="66"/>
      <c r="VWE156" s="66"/>
      <c r="VWN156" s="66"/>
      <c r="VWP156" s="66"/>
      <c r="VWQ156" s="66"/>
      <c r="VWS156" s="66"/>
      <c r="VWV156" s="66"/>
      <c r="VWY156" s="66"/>
      <c r="VXB156" s="66"/>
      <c r="VXE156" s="66"/>
      <c r="VXH156" s="66"/>
      <c r="VXJ156" s="66"/>
      <c r="VXL156" s="66"/>
      <c r="VXO156" s="66"/>
      <c r="VXR156" s="66"/>
      <c r="VXU156" s="66"/>
      <c r="VXX156" s="66"/>
      <c r="VYA156" s="66"/>
      <c r="VYD156" s="66"/>
      <c r="VYG156" s="66"/>
      <c r="VYI156" s="66"/>
      <c r="VYL156" s="66"/>
      <c r="VYR156" s="66"/>
      <c r="VYX156" s="66"/>
      <c r="VZA156" s="66"/>
      <c r="VZC156" s="66"/>
      <c r="VZE156" s="66"/>
      <c r="VZF156" s="66"/>
      <c r="VZG156" s="66"/>
      <c r="VZH156" s="66"/>
      <c r="VZI156" s="66"/>
      <c r="VZJ156" s="66"/>
      <c r="WAB156" s="66"/>
      <c r="WAC156" s="66"/>
      <c r="WAF156" s="66"/>
      <c r="WAI156" s="66"/>
      <c r="WAK156" s="66"/>
      <c r="WAM156" s="66"/>
      <c r="WAP156" s="66"/>
      <c r="WAS156" s="66"/>
      <c r="WAV156" s="66"/>
      <c r="WAZ156" s="66"/>
      <c r="WBC156" s="66"/>
      <c r="WBF156" s="66"/>
      <c r="WBN156" s="66"/>
      <c r="WBZ156" s="66"/>
      <c r="WCA156" s="66"/>
      <c r="WCB156" s="66"/>
      <c r="WCC156" s="66"/>
      <c r="WCD156" s="66"/>
      <c r="WCE156" s="66"/>
      <c r="WCF156" s="66"/>
      <c r="WCG156" s="66"/>
      <c r="WCH156" s="66"/>
      <c r="WCI156" s="66"/>
      <c r="WCJ156" s="66"/>
      <c r="WCK156" s="66"/>
      <c r="WCL156" s="66"/>
      <c r="WCM156" s="66"/>
      <c r="WCN156" s="66"/>
      <c r="WCO156" s="66"/>
      <c r="WCP156" s="66"/>
      <c r="WCQ156" s="66"/>
      <c r="WCR156" s="66"/>
      <c r="WCS156" s="66"/>
      <c r="WCT156" s="66"/>
      <c r="WCU156" s="66"/>
      <c r="WCV156" s="66"/>
      <c r="WCW156" s="66"/>
      <c r="WCX156" s="66"/>
      <c r="WCY156" s="66"/>
      <c r="WDA156" s="66"/>
      <c r="WDB156" s="66"/>
      <c r="WDC156" s="66"/>
      <c r="WDD156" s="66"/>
      <c r="WDE156" s="66"/>
      <c r="WDF156" s="66"/>
      <c r="WDG156" s="66"/>
      <c r="WDH156" s="66"/>
      <c r="WDI156" s="66"/>
      <c r="WDJ156" s="66"/>
      <c r="WDK156" s="66"/>
      <c r="WDL156" s="66"/>
      <c r="WDM156" s="66"/>
      <c r="WDP156" s="66"/>
      <c r="WDS156" s="66"/>
      <c r="WDV156" s="66"/>
      <c r="WDY156" s="66"/>
      <c r="WEB156" s="66"/>
      <c r="WEE156" s="66"/>
      <c r="WEN156" s="66"/>
      <c r="WEQ156" s="66"/>
      <c r="WET156" s="66"/>
      <c r="WEW156" s="66"/>
      <c r="WFF156" s="66"/>
      <c r="WFL156" s="66"/>
      <c r="WFO156" s="66"/>
      <c r="WFR156" s="66"/>
      <c r="WFU156" s="66"/>
      <c r="WGA156" s="66"/>
      <c r="WGJ156" s="66"/>
      <c r="WGL156" s="66"/>
      <c r="WGM156" s="66"/>
      <c r="WGO156" s="66"/>
      <c r="WGR156" s="66"/>
      <c r="WGU156" s="66"/>
      <c r="WGX156" s="66"/>
      <c r="WHA156" s="66"/>
      <c r="WHD156" s="66"/>
      <c r="WHF156" s="66"/>
      <c r="WHH156" s="66"/>
      <c r="WHK156" s="66"/>
      <c r="WHN156" s="66"/>
      <c r="WHQ156" s="66"/>
      <c r="WHT156" s="66"/>
      <c r="WHW156" s="66"/>
      <c r="WHZ156" s="66"/>
      <c r="WIC156" s="66"/>
      <c r="WIE156" s="66"/>
      <c r="WIH156" s="66"/>
      <c r="WIN156" s="66"/>
      <c r="WIT156" s="66"/>
      <c r="WIW156" s="66"/>
      <c r="WIY156" s="66"/>
      <c r="WJA156" s="66"/>
      <c r="WJB156" s="66"/>
      <c r="WJC156" s="66"/>
      <c r="WJD156" s="66"/>
      <c r="WJE156" s="66"/>
      <c r="WJF156" s="66"/>
      <c r="WJX156" s="66"/>
      <c r="WJY156" s="66"/>
      <c r="WKB156" s="66"/>
      <c r="WKE156" s="66"/>
      <c r="WKG156" s="66"/>
      <c r="WKI156" s="66"/>
      <c r="WKL156" s="66"/>
      <c r="WKO156" s="66"/>
      <c r="WKR156" s="66"/>
      <c r="WKV156" s="66"/>
      <c r="WKY156" s="66"/>
      <c r="WLB156" s="66"/>
      <c r="WLJ156" s="66"/>
      <c r="WLV156" s="66"/>
      <c r="WLW156" s="66"/>
      <c r="WLX156" s="66"/>
      <c r="WLY156" s="66"/>
      <c r="WLZ156" s="66"/>
      <c r="WMA156" s="66"/>
      <c r="WMB156" s="66"/>
      <c r="WMC156" s="66"/>
      <c r="WMD156" s="66"/>
      <c r="WME156" s="66"/>
      <c r="WMF156" s="66"/>
      <c r="WMG156" s="66"/>
      <c r="WMH156" s="66"/>
      <c r="WMI156" s="66"/>
      <c r="WMJ156" s="66"/>
      <c r="WMK156" s="66"/>
      <c r="WML156" s="66"/>
      <c r="WMM156" s="66"/>
      <c r="WMN156" s="66"/>
      <c r="WMO156" s="66"/>
      <c r="WMP156" s="66"/>
      <c r="WMQ156" s="66"/>
      <c r="WMR156" s="66"/>
      <c r="WMS156" s="66"/>
      <c r="WMT156" s="66"/>
      <c r="WMU156" s="66"/>
      <c r="WMW156" s="66"/>
      <c r="WMX156" s="66"/>
      <c r="WMY156" s="66"/>
      <c r="WMZ156" s="66"/>
      <c r="WNA156" s="66"/>
      <c r="WNB156" s="66"/>
      <c r="WNC156" s="66"/>
      <c r="WND156" s="66"/>
      <c r="WNE156" s="66"/>
      <c r="WNF156" s="66"/>
      <c r="WNG156" s="66"/>
      <c r="WNH156" s="66"/>
      <c r="WNI156" s="66"/>
      <c r="WNL156" s="66"/>
      <c r="WNO156" s="66"/>
      <c r="WNR156" s="66"/>
      <c r="WNU156" s="66"/>
      <c r="WNX156" s="66"/>
      <c r="WOA156" s="66"/>
      <c r="WOJ156" s="66"/>
      <c r="WOM156" s="66"/>
      <c r="WOP156" s="66"/>
      <c r="WOS156" s="66"/>
      <c r="WPB156" s="66"/>
      <c r="WPH156" s="66"/>
      <c r="WPK156" s="66"/>
      <c r="WPN156" s="66"/>
      <c r="WPQ156" s="66"/>
      <c r="WPW156" s="66"/>
      <c r="WQF156" s="66"/>
      <c r="WQH156" s="66"/>
      <c r="WQI156" s="66"/>
      <c r="WQK156" s="66"/>
      <c r="WQN156" s="66"/>
      <c r="WQQ156" s="66"/>
      <c r="WQT156" s="66"/>
      <c r="WQW156" s="66"/>
      <c r="WQZ156" s="66"/>
      <c r="WRB156" s="66"/>
      <c r="WRD156" s="66"/>
      <c r="WRG156" s="66"/>
      <c r="WRJ156" s="66"/>
      <c r="WRM156" s="66"/>
      <c r="WRP156" s="66"/>
      <c r="WRS156" s="66"/>
      <c r="WRV156" s="66"/>
      <c r="WRY156" s="66"/>
      <c r="WSA156" s="66"/>
      <c r="WSD156" s="66"/>
      <c r="WSJ156" s="66"/>
      <c r="WSP156" s="66"/>
      <c r="WSS156" s="66"/>
      <c r="WSU156" s="66"/>
      <c r="WSW156" s="66"/>
      <c r="WSX156" s="66"/>
      <c r="WSY156" s="66"/>
      <c r="WSZ156" s="66"/>
      <c r="WTA156" s="66"/>
      <c r="WTB156" s="66"/>
      <c r="WTT156" s="66"/>
      <c r="WTU156" s="66"/>
      <c r="WTX156" s="66"/>
      <c r="WUA156" s="66"/>
      <c r="WUC156" s="66"/>
      <c r="WUE156" s="66"/>
      <c r="WUH156" s="66"/>
      <c r="WUK156" s="66"/>
      <c r="WUN156" s="66"/>
      <c r="WUR156" s="66"/>
      <c r="WUU156" s="66"/>
      <c r="WUX156" s="66"/>
      <c r="WVF156" s="66"/>
    </row>
    <row r="157" spans="1:1022 1034:2046 2058:3070 3082:4094 4106:5118 5130:6142 6154:7166 7178:8190 8202:9214 9226:10238 10250:11262 11274:12286 12298:13310 13322:14334 14346:15358 15370:16126" s="50" customFormat="1" ht="20.25" hidden="1" customHeight="1">
      <c r="A157" s="7" t="s">
        <v>108</v>
      </c>
      <c r="B157" s="47" t="s">
        <v>340</v>
      </c>
      <c r="C157" s="8"/>
      <c r="D157" s="48">
        <f>_xlfn.IFNA(VLOOKUP(A157,'2.2'!A166:C458,3,),)</f>
        <v>0</v>
      </c>
      <c r="E157" s="49"/>
      <c r="F157" s="51"/>
      <c r="G157" s="51"/>
      <c r="H157" s="29">
        <v>0</v>
      </c>
      <c r="I157" s="52"/>
    </row>
    <row r="158" spans="1:1022 1034:2046 2058:3070 3082:4094 4106:5118 5130:6142 6154:7166 7178:8190 8202:9214 9226:10238 10250:11262 11274:12286 12298:13310 13322:14334 14346:15358 15370:16126" s="50" customFormat="1" ht="20.25" hidden="1" customHeight="1">
      <c r="A158" s="26" t="s">
        <v>143</v>
      </c>
      <c r="B158" s="47" t="s">
        <v>338</v>
      </c>
      <c r="C158" s="8"/>
      <c r="D158" s="48">
        <f>_xlfn.IFNA(VLOOKUP(A158,'2.2'!A167:C459,3,),)</f>
        <v>0</v>
      </c>
      <c r="E158" s="49"/>
      <c r="F158" s="51"/>
      <c r="G158" s="51"/>
      <c r="H158" s="29">
        <v>4</v>
      </c>
      <c r="I158" s="52">
        <v>25</v>
      </c>
    </row>
    <row r="159" spans="1:1022 1034:2046 2058:3070 3082:4094 4106:5118 5130:6142 6154:7166 7178:8190 8202:9214 9226:10238 10250:11262 11274:12286 12298:13310 13322:14334 14346:15358 15370:16126" s="50" customFormat="1" ht="21.75" hidden="1" customHeight="1">
      <c r="A159" s="7" t="s">
        <v>110</v>
      </c>
      <c r="B159" s="47" t="s">
        <v>339</v>
      </c>
      <c r="C159" s="8"/>
      <c r="D159" s="48">
        <f>_xlfn.IFNA(VLOOKUP(A159,'2.2'!A168:C460,3,),)</f>
        <v>0</v>
      </c>
      <c r="E159" s="49"/>
      <c r="F159" s="51"/>
      <c r="G159" s="51"/>
      <c r="H159" s="29">
        <v>0</v>
      </c>
      <c r="I159" s="52"/>
    </row>
    <row r="160" spans="1:1022 1034:2046 2058:3070 3082:4094 4106:5118 5130:6142 6154:7166 7178:8190 8202:9214 9226:10238 10250:11262 11274:12286 12298:13310 13322:14334 14346:15358 15370:16126" s="50" customFormat="1" ht="21.75" hidden="1" customHeight="1">
      <c r="A160" s="7" t="s">
        <v>52</v>
      </c>
      <c r="B160" s="47" t="s">
        <v>338</v>
      </c>
      <c r="C160" s="4"/>
      <c r="D160" s="48">
        <f>_xlfn.IFNA(VLOOKUP(A160,'2.2'!A169:C461,3,),)</f>
        <v>0</v>
      </c>
      <c r="E160" s="49"/>
      <c r="F160" s="51"/>
      <c r="G160" s="51"/>
      <c r="H160" s="29">
        <v>0</v>
      </c>
      <c r="I160" s="53">
        <v>20</v>
      </c>
    </row>
    <row r="161" spans="1:1022 1034:2046 2058:3070 3082:4094 4106:5118 5130:6142 6154:7166 7178:8190 8202:9214 9226:10238 10250:11262 11274:12286 12298:13310 13322:14334 14346:15358 15370:16126" s="50" customFormat="1" ht="21.75" hidden="1" customHeight="1">
      <c r="A161" s="12" t="s">
        <v>53</v>
      </c>
      <c r="B161" s="47" t="s">
        <v>339</v>
      </c>
      <c r="C161" s="4"/>
      <c r="D161" s="48">
        <f>_xlfn.IFNA(VLOOKUP(A161,'2.2'!A170:C462,3,),)</f>
        <v>0</v>
      </c>
      <c r="E161" s="49"/>
      <c r="F161" s="51"/>
      <c r="G161" s="51"/>
      <c r="H161" s="29">
        <v>0</v>
      </c>
      <c r="I161" s="53">
        <v>20</v>
      </c>
    </row>
    <row r="162" spans="1:1022 1034:2046 2058:3070 3082:4094 4106:5118 5130:6142 6154:7166 7178:8190 8202:9214 9226:10238 10250:11262 11274:12286 12298:13310 13322:14334 14346:15358 15370:16126" s="50" customFormat="1" ht="21.75" hidden="1" customHeight="1">
      <c r="A162" s="7" t="s">
        <v>196</v>
      </c>
      <c r="B162" s="47" t="s">
        <v>339</v>
      </c>
      <c r="C162" s="4"/>
      <c r="D162" s="48">
        <f>_xlfn.IFNA(VLOOKUP(A162,'2.2'!A171:C463,3,),)</f>
        <v>0</v>
      </c>
      <c r="E162" s="49"/>
      <c r="F162" s="51"/>
      <c r="G162" s="51"/>
      <c r="H162" s="29">
        <v>360</v>
      </c>
      <c r="I162" s="52">
        <v>25</v>
      </c>
    </row>
    <row r="163" spans="1:1022 1034:2046 2058:3070 3082:4094 4106:5118 5130:6142 6154:7166 7178:8190 8202:9214 9226:10238 10250:11262 11274:12286 12298:13310 13322:14334 14346:15358 15370:16126" s="50" customFormat="1" ht="21.75" hidden="1" customHeight="1">
      <c r="A163" s="3" t="s">
        <v>197</v>
      </c>
      <c r="B163" s="47" t="s">
        <v>338</v>
      </c>
      <c r="C163" s="4"/>
      <c r="D163" s="48">
        <f>_xlfn.IFNA(VLOOKUP(A163,'2.2'!A172:C464,3,),)</f>
        <v>0</v>
      </c>
      <c r="E163" s="49"/>
      <c r="F163" s="51"/>
      <c r="G163" s="51"/>
      <c r="H163" s="29">
        <v>0</v>
      </c>
      <c r="I163" s="52">
        <v>13</v>
      </c>
    </row>
    <row r="164" spans="1:1022 1034:2046 2058:3070 3082:4094 4106:5118 5130:6142 6154:7166 7178:8190 8202:9214 9226:10238 10250:11262 11274:12286 12298:13310 13322:14334 14346:15358 15370:16126" s="50" customFormat="1" ht="20.25" hidden="1" customHeight="1">
      <c r="A164" s="7" t="s">
        <v>198</v>
      </c>
      <c r="B164" s="47" t="s">
        <v>339</v>
      </c>
      <c r="C164" s="4"/>
      <c r="D164" s="48">
        <f>_xlfn.IFNA(VLOOKUP(A164,'2.2'!A173:C465,3,),)</f>
        <v>0</v>
      </c>
      <c r="E164" s="54"/>
      <c r="F164" s="51"/>
      <c r="G164" s="51"/>
      <c r="H164" s="29">
        <v>789</v>
      </c>
      <c r="I164" s="52">
        <v>25</v>
      </c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  <c r="FN164" s="58"/>
      <c r="FO164" s="58"/>
      <c r="FP164" s="58"/>
      <c r="FQ164" s="58"/>
      <c r="FR164" s="58"/>
      <c r="FS164" s="58"/>
      <c r="FT164" s="58"/>
      <c r="FU164" s="58"/>
      <c r="FV164" s="58"/>
      <c r="FW164" s="58"/>
      <c r="FX164" s="58"/>
      <c r="FY164" s="58"/>
      <c r="FZ164" s="58"/>
      <c r="GA164" s="58"/>
      <c r="GB164" s="58"/>
      <c r="GC164" s="58"/>
      <c r="GD164" s="58"/>
      <c r="GE164" s="58"/>
      <c r="GF164" s="58"/>
      <c r="GG164" s="58"/>
      <c r="GH164" s="58"/>
      <c r="GI164" s="58"/>
      <c r="GJ164" s="58"/>
      <c r="GK164" s="58"/>
      <c r="GL164" s="58"/>
      <c r="GM164" s="58"/>
      <c r="GN164" s="58"/>
      <c r="GO164" s="58"/>
      <c r="GP164" s="58"/>
      <c r="GQ164" s="58"/>
      <c r="GR164" s="58"/>
      <c r="GS164" s="58"/>
      <c r="GT164" s="58"/>
      <c r="GU164" s="58"/>
      <c r="GV164" s="58"/>
      <c r="GW164" s="58"/>
      <c r="GX164" s="58"/>
      <c r="GY164" s="58"/>
      <c r="GZ164" s="58"/>
      <c r="HA164" s="58"/>
      <c r="HB164" s="58"/>
      <c r="HC164" s="58"/>
      <c r="HD164" s="58"/>
      <c r="HE164" s="58"/>
      <c r="HF164" s="58"/>
      <c r="HG164" s="58"/>
      <c r="HH164" s="58"/>
      <c r="HI164" s="58"/>
      <c r="HJ164" s="58"/>
      <c r="HK164" s="58"/>
      <c r="HL164" s="58"/>
      <c r="HM164" s="58"/>
      <c r="HN164" s="58"/>
      <c r="HO164" s="58"/>
      <c r="HP164" s="58"/>
      <c r="HQ164" s="58"/>
      <c r="HR164" s="58"/>
      <c r="HS164" s="58"/>
      <c r="HT164" s="58"/>
      <c r="HU164" s="58"/>
      <c r="HV164" s="58"/>
      <c r="HW164" s="58"/>
      <c r="HX164" s="58"/>
      <c r="HY164" s="58"/>
      <c r="HZ164" s="58"/>
      <c r="IA164" s="58"/>
      <c r="IB164" s="58"/>
      <c r="IC164" s="58"/>
      <c r="ID164" s="58"/>
      <c r="IE164" s="58"/>
      <c r="IF164" s="58"/>
      <c r="IG164" s="58"/>
      <c r="IH164" s="58"/>
      <c r="II164" s="58"/>
      <c r="IJ164" s="58"/>
      <c r="IK164" s="58"/>
      <c r="IL164" s="58"/>
      <c r="IM164" s="58"/>
      <c r="IN164" s="58"/>
      <c r="IO164" s="58"/>
      <c r="IP164" s="58"/>
      <c r="IQ164" s="58"/>
      <c r="IR164" s="58"/>
      <c r="IS164" s="58"/>
      <c r="IT164" s="58"/>
      <c r="IU164" s="58"/>
      <c r="IV164" s="58"/>
    </row>
    <row r="165" spans="1:1022 1034:2046 2058:3070 3082:4094 4106:5118 5130:6142 6154:7166 7178:8190 8202:9214 9226:10238 10250:11262 11274:12286 12298:13310 13322:14334 14346:15358 15370:16126" s="50" customFormat="1" ht="20.25" hidden="1" customHeight="1">
      <c r="A165" s="7" t="s">
        <v>154</v>
      </c>
      <c r="B165" s="47" t="s">
        <v>338</v>
      </c>
      <c r="C165" s="4"/>
      <c r="D165" s="48">
        <f>_xlfn.IFNA(VLOOKUP(A165,'2.2'!A174:C466,3,),)</f>
        <v>0</v>
      </c>
      <c r="E165" s="49"/>
      <c r="F165" s="51"/>
      <c r="G165" s="51"/>
      <c r="H165" s="29">
        <v>142</v>
      </c>
      <c r="I165" s="52">
        <v>13</v>
      </c>
    </row>
    <row r="166" spans="1:1022 1034:2046 2058:3070 3082:4094 4106:5118 5130:6142 6154:7166 7178:8190 8202:9214 9226:10238 10250:11262 11274:12286 12298:13310 13322:14334 14346:15358 15370:16126" s="50" customFormat="1" ht="21.75" hidden="1" customHeight="1">
      <c r="A166" s="7" t="s">
        <v>200</v>
      </c>
      <c r="B166" s="47" t="s">
        <v>338</v>
      </c>
      <c r="C166" s="4"/>
      <c r="D166" s="48">
        <f>_xlfn.IFNA(VLOOKUP(A166,'2.2'!A175:C467,3,),)</f>
        <v>0</v>
      </c>
      <c r="E166" s="49"/>
      <c r="F166" s="51"/>
      <c r="G166" s="51"/>
      <c r="H166" s="29">
        <v>0</v>
      </c>
      <c r="I166" s="52">
        <v>20</v>
      </c>
    </row>
    <row r="167" spans="1:1022 1034:2046 2058:3070 3082:4094 4106:5118 5130:6142 6154:7166 7178:8190 8202:9214 9226:10238 10250:11262 11274:12286 12298:13310 13322:14334 14346:15358 15370:16126" s="50" customFormat="1" ht="20.25" hidden="1" customHeight="1">
      <c r="A167" s="6" t="s">
        <v>201</v>
      </c>
      <c r="B167" s="47" t="s">
        <v>338</v>
      </c>
      <c r="C167" s="4"/>
      <c r="D167" s="48">
        <f>_xlfn.IFNA(VLOOKUP(A167,'2.2'!A176:C468,3,),)</f>
        <v>0</v>
      </c>
      <c r="E167" s="49"/>
      <c r="F167" s="51"/>
      <c r="G167" s="51"/>
      <c r="H167" s="29">
        <v>0</v>
      </c>
      <c r="I167" s="52">
        <v>25</v>
      </c>
    </row>
    <row r="168" spans="1:1022 1034:2046 2058:3070 3082:4094 4106:5118 5130:6142 6154:7166 7178:8190 8202:9214 9226:10238 10250:11262 11274:12286 12298:13310 13322:14334 14346:15358 15370:16126" s="50" customFormat="1" ht="21.75" hidden="1" customHeight="1">
      <c r="A168" s="7" t="s">
        <v>60</v>
      </c>
      <c r="B168" s="47" t="s">
        <v>340</v>
      </c>
      <c r="C168" s="4"/>
      <c r="D168" s="48">
        <f>_xlfn.IFNA(VLOOKUP(A168,'2.2'!A177:C469,3,),)</f>
        <v>0</v>
      </c>
      <c r="E168" s="49"/>
      <c r="F168" s="51"/>
      <c r="G168" s="51"/>
      <c r="H168" s="29">
        <v>0</v>
      </c>
      <c r="I168" s="52"/>
    </row>
    <row r="169" spans="1:1022 1034:2046 2058:3070 3082:4094 4106:5118 5130:6142 6154:7166 7178:8190 8202:9214 9226:10238 10250:11262 11274:12286 12298:13310 13322:14334 14346:15358 15370:16126" s="50" customFormat="1" ht="22.8" hidden="1">
      <c r="A169" s="35" t="s">
        <v>161</v>
      </c>
      <c r="B169" s="55" t="s">
        <v>338</v>
      </c>
      <c r="C169" s="27"/>
      <c r="D169" s="48">
        <f>_xlfn.IFNA(VLOOKUP(A169,'2.2'!A178:C470,3,),)</f>
        <v>0</v>
      </c>
      <c r="E169" s="57"/>
      <c r="F169" s="59"/>
      <c r="G169" s="59"/>
      <c r="H169" s="56">
        <v>0</v>
      </c>
      <c r="I169" s="60"/>
    </row>
    <row r="170" spans="1:1022 1034:2046 2058:3070 3082:4094 4106:5118 5130:6142 6154:7166 7178:8190 8202:9214 9226:10238 10250:11262 11274:12286 12298:13310 13322:14334 14346:15358 15370:16126" s="50" customFormat="1" ht="20.25" customHeight="1">
      <c r="A170" s="7" t="s">
        <v>165</v>
      </c>
      <c r="B170" s="76" t="s">
        <v>338</v>
      </c>
      <c r="C170" s="4">
        <v>5</v>
      </c>
      <c r="D170" s="48">
        <v>32000</v>
      </c>
      <c r="E170" s="69">
        <f>+D170*C170</f>
        <v>160000</v>
      </c>
      <c r="F170" s="51"/>
      <c r="G170" s="51"/>
      <c r="H170" s="29">
        <v>0</v>
      </c>
      <c r="I170" s="52">
        <v>10</v>
      </c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6"/>
      <c r="AW170" s="66"/>
      <c r="AZ170" s="66"/>
      <c r="BC170" s="66"/>
      <c r="BF170" s="66"/>
      <c r="BI170" s="66"/>
      <c r="BL170" s="66"/>
      <c r="BO170" s="66"/>
      <c r="BX170" s="66"/>
      <c r="CA170" s="66"/>
      <c r="CD170" s="66"/>
      <c r="CG170" s="66"/>
      <c r="CP170" s="66"/>
      <c r="CV170" s="66"/>
      <c r="CY170" s="66"/>
      <c r="DB170" s="66"/>
      <c r="DE170" s="66"/>
      <c r="DK170" s="66"/>
      <c r="DT170" s="66"/>
      <c r="DV170" s="66"/>
      <c r="DW170" s="66"/>
      <c r="DY170" s="66"/>
      <c r="EB170" s="66"/>
      <c r="EE170" s="66"/>
      <c r="EH170" s="66"/>
      <c r="EK170" s="66"/>
      <c r="EN170" s="66"/>
      <c r="EP170" s="66"/>
      <c r="ER170" s="66"/>
      <c r="EU170" s="66"/>
      <c r="EX170" s="66"/>
      <c r="FA170" s="66"/>
      <c r="FD170" s="66"/>
      <c r="FG170" s="66"/>
      <c r="FJ170" s="66"/>
      <c r="FM170" s="66"/>
      <c r="FO170" s="66"/>
      <c r="FR170" s="66"/>
      <c r="FX170" s="66"/>
      <c r="GD170" s="66"/>
      <c r="GG170" s="66"/>
      <c r="GI170" s="66"/>
      <c r="GK170" s="66"/>
      <c r="GL170" s="66"/>
      <c r="GM170" s="66"/>
      <c r="GN170" s="66"/>
      <c r="GO170" s="66"/>
      <c r="GP170" s="66"/>
      <c r="HH170" s="66"/>
      <c r="HI170" s="66"/>
      <c r="HL170" s="66"/>
      <c r="HO170" s="66"/>
      <c r="HQ170" s="66"/>
      <c r="HS170" s="66"/>
      <c r="HV170" s="66"/>
      <c r="HY170" s="66"/>
      <c r="IB170" s="66"/>
      <c r="IF170" s="66"/>
      <c r="II170" s="66"/>
      <c r="IL170" s="66"/>
      <c r="IT170" s="66"/>
      <c r="JF170" s="66"/>
      <c r="JG170" s="66"/>
      <c r="JH170" s="66"/>
      <c r="JI170" s="66"/>
      <c r="JJ170" s="66"/>
      <c r="JK170" s="66"/>
      <c r="JL170" s="66"/>
      <c r="JM170" s="66"/>
      <c r="JN170" s="66"/>
      <c r="JO170" s="66"/>
      <c r="JP170" s="66"/>
      <c r="JQ170" s="66"/>
      <c r="JR170" s="66"/>
      <c r="JS170" s="66"/>
      <c r="JT170" s="66"/>
      <c r="JU170" s="66"/>
      <c r="JV170" s="66"/>
      <c r="JW170" s="66"/>
      <c r="JX170" s="66"/>
      <c r="JY170" s="66"/>
      <c r="JZ170" s="66"/>
      <c r="KA170" s="66"/>
      <c r="KB170" s="66"/>
      <c r="KC170" s="66"/>
      <c r="KD170" s="66"/>
      <c r="KE170" s="66"/>
      <c r="KG170" s="66"/>
      <c r="KH170" s="66"/>
      <c r="KI170" s="66"/>
      <c r="KJ170" s="66"/>
      <c r="KK170" s="66"/>
      <c r="KL170" s="66"/>
      <c r="KM170" s="66"/>
      <c r="KN170" s="66"/>
      <c r="KO170" s="66"/>
      <c r="KP170" s="66"/>
      <c r="KQ170" s="66"/>
      <c r="KR170" s="66"/>
      <c r="KS170" s="66"/>
      <c r="KV170" s="66"/>
      <c r="KY170" s="66"/>
      <c r="LB170" s="66"/>
      <c r="LE170" s="66"/>
      <c r="LH170" s="66"/>
      <c r="LK170" s="66"/>
      <c r="LT170" s="66"/>
      <c r="LW170" s="66"/>
      <c r="LZ170" s="66"/>
      <c r="MC170" s="66"/>
      <c r="ML170" s="66"/>
      <c r="MR170" s="66"/>
      <c r="MU170" s="66"/>
      <c r="MX170" s="66"/>
      <c r="NA170" s="66"/>
      <c r="NG170" s="66"/>
      <c r="NP170" s="66"/>
      <c r="NR170" s="66"/>
      <c r="NS170" s="66"/>
      <c r="NU170" s="66"/>
      <c r="NX170" s="66"/>
      <c r="OA170" s="66"/>
      <c r="OD170" s="66"/>
      <c r="OG170" s="66"/>
      <c r="OJ170" s="66"/>
      <c r="OL170" s="66"/>
      <c r="ON170" s="66"/>
      <c r="OQ170" s="66"/>
      <c r="OT170" s="66"/>
      <c r="OW170" s="66"/>
      <c r="OZ170" s="66"/>
      <c r="PC170" s="66"/>
      <c r="PF170" s="66"/>
      <c r="PI170" s="66"/>
      <c r="PK170" s="66"/>
      <c r="PN170" s="66"/>
      <c r="PT170" s="66"/>
      <c r="PZ170" s="66"/>
      <c r="QC170" s="66"/>
      <c r="QE170" s="66"/>
      <c r="QG170" s="66"/>
      <c r="QH170" s="66"/>
      <c r="QI170" s="66"/>
      <c r="QJ170" s="66"/>
      <c r="QK170" s="66"/>
      <c r="QL170" s="66"/>
      <c r="RD170" s="66"/>
      <c r="RE170" s="66"/>
      <c r="RH170" s="66"/>
      <c r="RK170" s="66"/>
      <c r="RM170" s="66"/>
      <c r="RO170" s="66"/>
      <c r="RR170" s="66"/>
      <c r="RU170" s="66"/>
      <c r="RX170" s="66"/>
      <c r="SB170" s="66"/>
      <c r="SE170" s="66"/>
      <c r="SH170" s="66"/>
      <c r="SP170" s="66"/>
      <c r="TB170" s="66"/>
      <c r="TC170" s="66"/>
      <c r="TD170" s="66"/>
      <c r="TE170" s="66"/>
      <c r="TF170" s="66"/>
      <c r="TG170" s="66"/>
      <c r="TH170" s="66"/>
      <c r="TI170" s="66"/>
      <c r="TJ170" s="66"/>
      <c r="TK170" s="66"/>
      <c r="TL170" s="66"/>
      <c r="TM170" s="66"/>
      <c r="TN170" s="66"/>
      <c r="TO170" s="66"/>
      <c r="TP170" s="66"/>
      <c r="TQ170" s="66"/>
      <c r="TR170" s="66"/>
      <c r="TS170" s="66"/>
      <c r="TT170" s="66"/>
      <c r="TU170" s="66"/>
      <c r="TV170" s="66"/>
      <c r="TW170" s="66"/>
      <c r="TX170" s="66"/>
      <c r="TY170" s="66"/>
      <c r="TZ170" s="66"/>
      <c r="UA170" s="66"/>
      <c r="UC170" s="66"/>
      <c r="UD170" s="66"/>
      <c r="UE170" s="66"/>
      <c r="UF170" s="66"/>
      <c r="UG170" s="66"/>
      <c r="UH170" s="66"/>
      <c r="UI170" s="66"/>
      <c r="UJ170" s="66"/>
      <c r="UK170" s="66"/>
      <c r="UL170" s="66"/>
      <c r="UM170" s="66"/>
      <c r="UN170" s="66"/>
      <c r="UO170" s="66"/>
      <c r="UR170" s="66"/>
      <c r="UU170" s="66"/>
      <c r="UX170" s="66"/>
      <c r="VA170" s="66"/>
      <c r="VD170" s="66"/>
      <c r="VG170" s="66"/>
      <c r="VP170" s="66"/>
      <c r="VS170" s="66"/>
      <c r="VV170" s="66"/>
      <c r="VY170" s="66"/>
      <c r="WH170" s="66"/>
      <c r="WN170" s="66"/>
      <c r="WQ170" s="66"/>
      <c r="WT170" s="66"/>
      <c r="WW170" s="66"/>
      <c r="XC170" s="66"/>
      <c r="XL170" s="66"/>
      <c r="XN170" s="66"/>
      <c r="XO170" s="66"/>
      <c r="XQ170" s="66"/>
      <c r="XT170" s="66"/>
      <c r="XW170" s="66"/>
      <c r="XZ170" s="66"/>
      <c r="YC170" s="66"/>
      <c r="YF170" s="66"/>
      <c r="YH170" s="66"/>
      <c r="YJ170" s="66"/>
      <c r="YM170" s="66"/>
      <c r="YP170" s="66"/>
      <c r="YS170" s="66"/>
      <c r="YV170" s="66"/>
      <c r="YY170" s="66"/>
      <c r="ZB170" s="66"/>
      <c r="ZE170" s="66"/>
      <c r="ZG170" s="66"/>
      <c r="ZJ170" s="66"/>
      <c r="ZP170" s="66"/>
      <c r="ZV170" s="66"/>
      <c r="ZY170" s="66"/>
      <c r="AAA170" s="66"/>
      <c r="AAC170" s="66"/>
      <c r="AAD170" s="66"/>
      <c r="AAE170" s="66"/>
      <c r="AAF170" s="66"/>
      <c r="AAG170" s="66"/>
      <c r="AAH170" s="66"/>
      <c r="AAZ170" s="66"/>
      <c r="ABA170" s="66"/>
      <c r="ABD170" s="66"/>
      <c r="ABG170" s="66"/>
      <c r="ABI170" s="66"/>
      <c r="ABK170" s="66"/>
      <c r="ABN170" s="66"/>
      <c r="ABQ170" s="66"/>
      <c r="ABT170" s="66"/>
      <c r="ABX170" s="66"/>
      <c r="ACA170" s="66"/>
      <c r="ACD170" s="66"/>
      <c r="ACL170" s="66"/>
      <c r="ACX170" s="66"/>
      <c r="ACY170" s="66"/>
      <c r="ACZ170" s="66"/>
      <c r="ADA170" s="66"/>
      <c r="ADB170" s="66"/>
      <c r="ADC170" s="66"/>
      <c r="ADD170" s="66"/>
      <c r="ADE170" s="66"/>
      <c r="ADF170" s="66"/>
      <c r="ADG170" s="66"/>
      <c r="ADH170" s="66"/>
      <c r="ADI170" s="66"/>
      <c r="ADJ170" s="66"/>
      <c r="ADK170" s="66"/>
      <c r="ADL170" s="66"/>
      <c r="ADM170" s="66"/>
      <c r="ADN170" s="66"/>
      <c r="ADO170" s="66"/>
      <c r="ADP170" s="66"/>
      <c r="ADQ170" s="66"/>
      <c r="ADR170" s="66"/>
      <c r="ADS170" s="66"/>
      <c r="ADT170" s="66"/>
      <c r="ADU170" s="66"/>
      <c r="ADV170" s="66"/>
      <c r="ADW170" s="66"/>
      <c r="ADY170" s="66"/>
      <c r="ADZ170" s="66"/>
      <c r="AEA170" s="66"/>
      <c r="AEB170" s="66"/>
      <c r="AEC170" s="66"/>
      <c r="AED170" s="66"/>
      <c r="AEE170" s="66"/>
      <c r="AEF170" s="66"/>
      <c r="AEG170" s="66"/>
      <c r="AEH170" s="66"/>
      <c r="AEI170" s="66"/>
      <c r="AEJ170" s="66"/>
      <c r="AEK170" s="66"/>
      <c r="AEN170" s="66"/>
      <c r="AEQ170" s="66"/>
      <c r="AET170" s="66"/>
      <c r="AEW170" s="66"/>
      <c r="AEZ170" s="66"/>
      <c r="AFC170" s="66"/>
      <c r="AFL170" s="66"/>
      <c r="AFO170" s="66"/>
      <c r="AFR170" s="66"/>
      <c r="AFU170" s="66"/>
      <c r="AGD170" s="66"/>
      <c r="AGJ170" s="66"/>
      <c r="AGM170" s="66"/>
      <c r="AGP170" s="66"/>
      <c r="AGS170" s="66"/>
      <c r="AGY170" s="66"/>
      <c r="AHH170" s="66"/>
      <c r="AHJ170" s="66"/>
      <c r="AHK170" s="66"/>
      <c r="AHM170" s="66"/>
      <c r="AHP170" s="66"/>
      <c r="AHS170" s="66"/>
      <c r="AHV170" s="66"/>
      <c r="AHY170" s="66"/>
      <c r="AIB170" s="66"/>
      <c r="AID170" s="66"/>
      <c r="AIF170" s="66"/>
      <c r="AII170" s="66"/>
      <c r="AIL170" s="66"/>
      <c r="AIO170" s="66"/>
      <c r="AIR170" s="66"/>
      <c r="AIU170" s="66"/>
      <c r="AIX170" s="66"/>
      <c r="AJA170" s="66"/>
      <c r="AJC170" s="66"/>
      <c r="AJF170" s="66"/>
      <c r="AJL170" s="66"/>
      <c r="AJR170" s="66"/>
      <c r="AJU170" s="66"/>
      <c r="AJW170" s="66"/>
      <c r="AJY170" s="66"/>
      <c r="AJZ170" s="66"/>
      <c r="AKA170" s="66"/>
      <c r="AKB170" s="66"/>
      <c r="AKC170" s="66"/>
      <c r="AKD170" s="66"/>
      <c r="AKV170" s="66"/>
      <c r="AKW170" s="66"/>
      <c r="AKZ170" s="66"/>
      <c r="ALC170" s="66"/>
      <c r="ALE170" s="66"/>
      <c r="ALG170" s="66"/>
      <c r="ALJ170" s="66"/>
      <c r="ALM170" s="66"/>
      <c r="ALP170" s="66"/>
      <c r="ALT170" s="66"/>
      <c r="ALW170" s="66"/>
      <c r="ALZ170" s="66"/>
      <c r="AMH170" s="66"/>
      <c r="AMT170" s="66"/>
      <c r="AMU170" s="66"/>
      <c r="AMV170" s="66"/>
      <c r="AMW170" s="66"/>
      <c r="AMX170" s="66"/>
      <c r="AMY170" s="66"/>
      <c r="AMZ170" s="66"/>
      <c r="ANA170" s="66"/>
      <c r="ANB170" s="66"/>
      <c r="ANC170" s="66"/>
      <c r="AND170" s="66"/>
      <c r="ANE170" s="66"/>
      <c r="ANF170" s="66"/>
      <c r="ANG170" s="66"/>
      <c r="ANH170" s="66"/>
      <c r="ANI170" s="66"/>
      <c r="ANJ170" s="66"/>
      <c r="ANK170" s="66"/>
      <c r="ANL170" s="66"/>
      <c r="ANM170" s="66"/>
      <c r="ANN170" s="66"/>
      <c r="ANO170" s="66"/>
      <c r="ANP170" s="66"/>
      <c r="ANQ170" s="66"/>
      <c r="ANR170" s="66"/>
      <c r="ANS170" s="66"/>
      <c r="ANU170" s="66"/>
      <c r="ANV170" s="66"/>
      <c r="ANW170" s="66"/>
      <c r="ANX170" s="66"/>
      <c r="ANY170" s="66"/>
      <c r="ANZ170" s="66"/>
      <c r="AOA170" s="66"/>
      <c r="AOB170" s="66"/>
      <c r="AOC170" s="66"/>
      <c r="AOD170" s="66"/>
      <c r="AOE170" s="66"/>
      <c r="AOF170" s="66"/>
      <c r="AOG170" s="66"/>
      <c r="AOJ170" s="66"/>
      <c r="AOM170" s="66"/>
      <c r="AOP170" s="66"/>
      <c r="AOS170" s="66"/>
      <c r="AOV170" s="66"/>
      <c r="AOY170" s="66"/>
      <c r="APH170" s="66"/>
      <c r="APK170" s="66"/>
      <c r="APN170" s="66"/>
      <c r="APQ170" s="66"/>
      <c r="APZ170" s="66"/>
      <c r="AQF170" s="66"/>
      <c r="AQI170" s="66"/>
      <c r="AQL170" s="66"/>
      <c r="AQO170" s="66"/>
      <c r="AQU170" s="66"/>
      <c r="ARD170" s="66"/>
      <c r="ARF170" s="66"/>
      <c r="ARG170" s="66"/>
      <c r="ARI170" s="66"/>
      <c r="ARL170" s="66"/>
      <c r="ARO170" s="66"/>
      <c r="ARR170" s="66"/>
      <c r="ARU170" s="66"/>
      <c r="ARX170" s="66"/>
      <c r="ARZ170" s="66"/>
      <c r="ASB170" s="66"/>
      <c r="ASE170" s="66"/>
      <c r="ASH170" s="66"/>
      <c r="ASK170" s="66"/>
      <c r="ASN170" s="66"/>
      <c r="ASQ170" s="66"/>
      <c r="AST170" s="66"/>
      <c r="ASW170" s="66"/>
      <c r="ASY170" s="66"/>
      <c r="ATB170" s="66"/>
      <c r="ATH170" s="66"/>
      <c r="ATN170" s="66"/>
      <c r="ATQ170" s="66"/>
      <c r="ATS170" s="66"/>
      <c r="ATU170" s="66"/>
      <c r="ATV170" s="66"/>
      <c r="ATW170" s="66"/>
      <c r="ATX170" s="66"/>
      <c r="ATY170" s="66"/>
      <c r="ATZ170" s="66"/>
      <c r="AUR170" s="66"/>
      <c r="AUS170" s="66"/>
      <c r="AUV170" s="66"/>
      <c r="AUY170" s="66"/>
      <c r="AVA170" s="66"/>
      <c r="AVC170" s="66"/>
      <c r="AVF170" s="66"/>
      <c r="AVI170" s="66"/>
      <c r="AVL170" s="66"/>
      <c r="AVP170" s="66"/>
      <c r="AVS170" s="66"/>
      <c r="AVV170" s="66"/>
      <c r="AWD170" s="66"/>
      <c r="AWP170" s="66"/>
      <c r="AWQ170" s="66"/>
      <c r="AWR170" s="66"/>
      <c r="AWS170" s="66"/>
      <c r="AWT170" s="66"/>
      <c r="AWU170" s="66"/>
      <c r="AWV170" s="66"/>
      <c r="AWW170" s="66"/>
      <c r="AWX170" s="66"/>
      <c r="AWY170" s="66"/>
      <c r="AWZ170" s="66"/>
      <c r="AXA170" s="66"/>
      <c r="AXB170" s="66"/>
      <c r="AXC170" s="66"/>
      <c r="AXD170" s="66"/>
      <c r="AXE170" s="66"/>
      <c r="AXF170" s="66"/>
      <c r="AXG170" s="66"/>
      <c r="AXH170" s="66"/>
      <c r="AXI170" s="66"/>
      <c r="AXJ170" s="66"/>
      <c r="AXK170" s="66"/>
      <c r="AXL170" s="66"/>
      <c r="AXM170" s="66"/>
      <c r="AXN170" s="66"/>
      <c r="AXO170" s="66"/>
      <c r="AXQ170" s="66"/>
      <c r="AXR170" s="66"/>
      <c r="AXS170" s="66"/>
      <c r="AXT170" s="66"/>
      <c r="AXU170" s="66"/>
      <c r="AXV170" s="66"/>
      <c r="AXW170" s="66"/>
      <c r="AXX170" s="66"/>
      <c r="AXY170" s="66"/>
      <c r="AXZ170" s="66"/>
      <c r="AYA170" s="66"/>
      <c r="AYB170" s="66"/>
      <c r="AYC170" s="66"/>
      <c r="AYF170" s="66"/>
      <c r="AYI170" s="66"/>
      <c r="AYL170" s="66"/>
      <c r="AYO170" s="66"/>
      <c r="AYR170" s="66"/>
      <c r="AYU170" s="66"/>
      <c r="AZD170" s="66"/>
      <c r="AZG170" s="66"/>
      <c r="AZJ170" s="66"/>
      <c r="AZM170" s="66"/>
      <c r="AZV170" s="66"/>
      <c r="BAB170" s="66"/>
      <c r="BAE170" s="66"/>
      <c r="BAH170" s="66"/>
      <c r="BAK170" s="66"/>
      <c r="BAQ170" s="66"/>
      <c r="BAZ170" s="66"/>
      <c r="BBB170" s="66"/>
      <c r="BBC170" s="66"/>
      <c r="BBE170" s="66"/>
      <c r="BBH170" s="66"/>
      <c r="BBK170" s="66"/>
      <c r="BBN170" s="66"/>
      <c r="BBQ170" s="66"/>
      <c r="BBT170" s="66"/>
      <c r="BBV170" s="66"/>
      <c r="BBX170" s="66"/>
      <c r="BCA170" s="66"/>
      <c r="BCD170" s="66"/>
      <c r="BCG170" s="66"/>
      <c r="BCJ170" s="66"/>
      <c r="BCM170" s="66"/>
      <c r="BCP170" s="66"/>
      <c r="BCS170" s="66"/>
      <c r="BCU170" s="66"/>
      <c r="BCX170" s="66"/>
      <c r="BDD170" s="66"/>
      <c r="BDJ170" s="66"/>
      <c r="BDM170" s="66"/>
      <c r="BDO170" s="66"/>
      <c r="BDQ170" s="66"/>
      <c r="BDR170" s="66"/>
      <c r="BDS170" s="66"/>
      <c r="BDT170" s="66"/>
      <c r="BDU170" s="66"/>
      <c r="BDV170" s="66"/>
      <c r="BEN170" s="66"/>
      <c r="BEO170" s="66"/>
      <c r="BER170" s="66"/>
      <c r="BEU170" s="66"/>
      <c r="BEW170" s="66"/>
      <c r="BEY170" s="66"/>
      <c r="BFB170" s="66"/>
      <c r="BFE170" s="66"/>
      <c r="BFH170" s="66"/>
      <c r="BFL170" s="66"/>
      <c r="BFO170" s="66"/>
      <c r="BFR170" s="66"/>
      <c r="BFZ170" s="66"/>
      <c r="BGL170" s="66"/>
      <c r="BGM170" s="66"/>
      <c r="BGN170" s="66"/>
      <c r="BGO170" s="66"/>
      <c r="BGP170" s="66"/>
      <c r="BGQ170" s="66"/>
      <c r="BGR170" s="66"/>
      <c r="BGS170" s="66"/>
      <c r="BGT170" s="66"/>
      <c r="BGU170" s="66"/>
      <c r="BGV170" s="66"/>
      <c r="BGW170" s="66"/>
      <c r="BGX170" s="66"/>
      <c r="BGY170" s="66"/>
      <c r="BGZ170" s="66"/>
      <c r="BHA170" s="66"/>
      <c r="BHB170" s="66"/>
      <c r="BHC170" s="66"/>
      <c r="BHD170" s="66"/>
      <c r="BHE170" s="66"/>
      <c r="BHF170" s="66"/>
      <c r="BHG170" s="66"/>
      <c r="BHH170" s="66"/>
      <c r="BHI170" s="66"/>
      <c r="BHJ170" s="66"/>
      <c r="BHK170" s="66"/>
      <c r="BHM170" s="66"/>
      <c r="BHN170" s="66"/>
      <c r="BHO170" s="66"/>
      <c r="BHP170" s="66"/>
      <c r="BHQ170" s="66"/>
      <c r="BHR170" s="66"/>
      <c r="BHS170" s="66"/>
      <c r="BHT170" s="66"/>
      <c r="BHU170" s="66"/>
      <c r="BHV170" s="66"/>
      <c r="BHW170" s="66"/>
      <c r="BHX170" s="66"/>
      <c r="BHY170" s="66"/>
      <c r="BIB170" s="66"/>
      <c r="BIE170" s="66"/>
      <c r="BIH170" s="66"/>
      <c r="BIK170" s="66"/>
      <c r="BIN170" s="66"/>
      <c r="BIQ170" s="66"/>
      <c r="BIZ170" s="66"/>
      <c r="BJC170" s="66"/>
      <c r="BJF170" s="66"/>
      <c r="BJI170" s="66"/>
      <c r="BJR170" s="66"/>
      <c r="BJX170" s="66"/>
      <c r="BKA170" s="66"/>
      <c r="BKD170" s="66"/>
      <c r="BKG170" s="66"/>
      <c r="BKM170" s="66"/>
      <c r="BKV170" s="66"/>
      <c r="BKX170" s="66"/>
      <c r="BKY170" s="66"/>
      <c r="BLA170" s="66"/>
      <c r="BLD170" s="66"/>
      <c r="BLG170" s="66"/>
      <c r="BLJ170" s="66"/>
      <c r="BLM170" s="66"/>
      <c r="BLP170" s="66"/>
      <c r="BLR170" s="66"/>
      <c r="BLT170" s="66"/>
      <c r="BLW170" s="66"/>
      <c r="BLZ170" s="66"/>
      <c r="BMC170" s="66"/>
      <c r="BMF170" s="66"/>
      <c r="BMI170" s="66"/>
      <c r="BML170" s="66"/>
      <c r="BMO170" s="66"/>
      <c r="BMQ170" s="66"/>
      <c r="BMT170" s="66"/>
      <c r="BMZ170" s="66"/>
      <c r="BNF170" s="66"/>
      <c r="BNI170" s="66"/>
      <c r="BNK170" s="66"/>
      <c r="BNM170" s="66"/>
      <c r="BNN170" s="66"/>
      <c r="BNO170" s="66"/>
      <c r="BNP170" s="66"/>
      <c r="BNQ170" s="66"/>
      <c r="BNR170" s="66"/>
      <c r="BOJ170" s="66"/>
      <c r="BOK170" s="66"/>
      <c r="BON170" s="66"/>
      <c r="BOQ170" s="66"/>
      <c r="BOS170" s="66"/>
      <c r="BOU170" s="66"/>
      <c r="BOX170" s="66"/>
      <c r="BPA170" s="66"/>
      <c r="BPD170" s="66"/>
      <c r="BPH170" s="66"/>
      <c r="BPK170" s="66"/>
      <c r="BPN170" s="66"/>
      <c r="BPV170" s="66"/>
      <c r="BQH170" s="66"/>
      <c r="BQI170" s="66"/>
      <c r="BQJ170" s="66"/>
      <c r="BQK170" s="66"/>
      <c r="BQL170" s="66"/>
      <c r="BQM170" s="66"/>
      <c r="BQN170" s="66"/>
      <c r="BQO170" s="66"/>
      <c r="BQP170" s="66"/>
      <c r="BQQ170" s="66"/>
      <c r="BQR170" s="66"/>
      <c r="BQS170" s="66"/>
      <c r="BQT170" s="66"/>
      <c r="BQU170" s="66"/>
      <c r="BQV170" s="66"/>
      <c r="BQW170" s="66"/>
      <c r="BQX170" s="66"/>
      <c r="BQY170" s="66"/>
      <c r="BQZ170" s="66"/>
      <c r="BRA170" s="66"/>
      <c r="BRB170" s="66"/>
      <c r="BRC170" s="66"/>
      <c r="BRD170" s="66"/>
      <c r="BRE170" s="66"/>
      <c r="BRF170" s="66"/>
      <c r="BRG170" s="66"/>
      <c r="BRI170" s="66"/>
      <c r="BRJ170" s="66"/>
      <c r="BRK170" s="66"/>
      <c r="BRL170" s="66"/>
      <c r="BRM170" s="66"/>
      <c r="BRN170" s="66"/>
      <c r="BRO170" s="66"/>
      <c r="BRP170" s="66"/>
      <c r="BRQ170" s="66"/>
      <c r="BRR170" s="66"/>
      <c r="BRS170" s="66"/>
      <c r="BRT170" s="66"/>
      <c r="BRU170" s="66"/>
      <c r="BRX170" s="66"/>
      <c r="BSA170" s="66"/>
      <c r="BSD170" s="66"/>
      <c r="BSG170" s="66"/>
      <c r="BSJ170" s="66"/>
      <c r="BSM170" s="66"/>
      <c r="BSV170" s="66"/>
      <c r="BSY170" s="66"/>
      <c r="BTB170" s="66"/>
      <c r="BTE170" s="66"/>
      <c r="BTN170" s="66"/>
      <c r="BTT170" s="66"/>
      <c r="BTW170" s="66"/>
      <c r="BTZ170" s="66"/>
      <c r="BUC170" s="66"/>
      <c r="BUI170" s="66"/>
      <c r="BUR170" s="66"/>
      <c r="BUT170" s="66"/>
      <c r="BUU170" s="66"/>
      <c r="BUW170" s="66"/>
      <c r="BUZ170" s="66"/>
      <c r="BVC170" s="66"/>
      <c r="BVF170" s="66"/>
      <c r="BVI170" s="66"/>
      <c r="BVL170" s="66"/>
      <c r="BVN170" s="66"/>
      <c r="BVP170" s="66"/>
      <c r="BVS170" s="66"/>
      <c r="BVV170" s="66"/>
      <c r="BVY170" s="66"/>
      <c r="BWB170" s="66"/>
      <c r="BWE170" s="66"/>
      <c r="BWH170" s="66"/>
      <c r="BWK170" s="66"/>
      <c r="BWM170" s="66"/>
      <c r="BWP170" s="66"/>
      <c r="BWV170" s="66"/>
      <c r="BXB170" s="66"/>
      <c r="BXE170" s="66"/>
      <c r="BXG170" s="66"/>
      <c r="BXI170" s="66"/>
      <c r="BXJ170" s="66"/>
      <c r="BXK170" s="66"/>
      <c r="BXL170" s="66"/>
      <c r="BXM170" s="66"/>
      <c r="BXN170" s="66"/>
      <c r="BYF170" s="66"/>
      <c r="BYG170" s="66"/>
      <c r="BYJ170" s="66"/>
      <c r="BYM170" s="66"/>
      <c r="BYO170" s="66"/>
      <c r="BYQ170" s="66"/>
      <c r="BYT170" s="66"/>
      <c r="BYW170" s="66"/>
      <c r="BYZ170" s="66"/>
      <c r="BZD170" s="66"/>
      <c r="BZG170" s="66"/>
      <c r="BZJ170" s="66"/>
      <c r="BZR170" s="66"/>
      <c r="CAD170" s="66"/>
      <c r="CAE170" s="66"/>
      <c r="CAF170" s="66"/>
      <c r="CAG170" s="66"/>
      <c r="CAH170" s="66"/>
      <c r="CAI170" s="66"/>
      <c r="CAJ170" s="66"/>
      <c r="CAK170" s="66"/>
      <c r="CAL170" s="66"/>
      <c r="CAM170" s="66"/>
      <c r="CAN170" s="66"/>
      <c r="CAO170" s="66"/>
      <c r="CAP170" s="66"/>
      <c r="CAQ170" s="66"/>
      <c r="CAR170" s="66"/>
      <c r="CAS170" s="66"/>
      <c r="CAT170" s="66"/>
      <c r="CAU170" s="66"/>
      <c r="CAV170" s="66"/>
      <c r="CAW170" s="66"/>
      <c r="CAX170" s="66"/>
      <c r="CAY170" s="66"/>
      <c r="CAZ170" s="66"/>
      <c r="CBA170" s="66"/>
      <c r="CBB170" s="66"/>
      <c r="CBC170" s="66"/>
      <c r="CBE170" s="66"/>
      <c r="CBF170" s="66"/>
      <c r="CBG170" s="66"/>
      <c r="CBH170" s="66"/>
      <c r="CBI170" s="66"/>
      <c r="CBJ170" s="66"/>
      <c r="CBK170" s="66"/>
      <c r="CBL170" s="66"/>
      <c r="CBM170" s="66"/>
      <c r="CBN170" s="66"/>
      <c r="CBO170" s="66"/>
      <c r="CBP170" s="66"/>
      <c r="CBQ170" s="66"/>
      <c r="CBT170" s="66"/>
      <c r="CBW170" s="66"/>
      <c r="CBZ170" s="66"/>
      <c r="CCC170" s="66"/>
      <c r="CCF170" s="66"/>
      <c r="CCI170" s="66"/>
      <c r="CCR170" s="66"/>
      <c r="CCU170" s="66"/>
      <c r="CCX170" s="66"/>
      <c r="CDA170" s="66"/>
      <c r="CDJ170" s="66"/>
      <c r="CDP170" s="66"/>
      <c r="CDS170" s="66"/>
      <c r="CDV170" s="66"/>
      <c r="CDY170" s="66"/>
      <c r="CEE170" s="66"/>
      <c r="CEN170" s="66"/>
      <c r="CEP170" s="66"/>
      <c r="CEQ170" s="66"/>
      <c r="CES170" s="66"/>
      <c r="CEV170" s="66"/>
      <c r="CEY170" s="66"/>
      <c r="CFB170" s="66"/>
      <c r="CFE170" s="66"/>
      <c r="CFH170" s="66"/>
      <c r="CFJ170" s="66"/>
      <c r="CFL170" s="66"/>
      <c r="CFO170" s="66"/>
      <c r="CFR170" s="66"/>
      <c r="CFU170" s="66"/>
      <c r="CFX170" s="66"/>
      <c r="CGA170" s="66"/>
      <c r="CGD170" s="66"/>
      <c r="CGG170" s="66"/>
      <c r="CGI170" s="66"/>
      <c r="CGL170" s="66"/>
      <c r="CGR170" s="66"/>
      <c r="CGX170" s="66"/>
      <c r="CHA170" s="66"/>
      <c r="CHC170" s="66"/>
      <c r="CHE170" s="66"/>
      <c r="CHF170" s="66"/>
      <c r="CHG170" s="66"/>
      <c r="CHH170" s="66"/>
      <c r="CHI170" s="66"/>
      <c r="CHJ170" s="66"/>
      <c r="CIB170" s="66"/>
      <c r="CIC170" s="66"/>
      <c r="CIF170" s="66"/>
      <c r="CII170" s="66"/>
      <c r="CIK170" s="66"/>
      <c r="CIM170" s="66"/>
      <c r="CIP170" s="66"/>
      <c r="CIS170" s="66"/>
      <c r="CIV170" s="66"/>
      <c r="CIZ170" s="66"/>
      <c r="CJC170" s="66"/>
      <c r="CJF170" s="66"/>
      <c r="CJN170" s="66"/>
      <c r="CJZ170" s="66"/>
      <c r="CKA170" s="66"/>
      <c r="CKB170" s="66"/>
      <c r="CKC170" s="66"/>
      <c r="CKD170" s="66"/>
      <c r="CKE170" s="66"/>
      <c r="CKF170" s="66"/>
      <c r="CKG170" s="66"/>
      <c r="CKH170" s="66"/>
      <c r="CKI170" s="66"/>
      <c r="CKJ170" s="66"/>
      <c r="CKK170" s="66"/>
      <c r="CKL170" s="66"/>
      <c r="CKM170" s="66"/>
      <c r="CKN170" s="66"/>
      <c r="CKO170" s="66"/>
      <c r="CKP170" s="66"/>
      <c r="CKQ170" s="66"/>
      <c r="CKR170" s="66"/>
      <c r="CKS170" s="66"/>
      <c r="CKT170" s="66"/>
      <c r="CKU170" s="66"/>
      <c r="CKV170" s="66"/>
      <c r="CKW170" s="66"/>
      <c r="CKX170" s="66"/>
      <c r="CKY170" s="66"/>
      <c r="CLA170" s="66"/>
      <c r="CLB170" s="66"/>
      <c r="CLC170" s="66"/>
      <c r="CLD170" s="66"/>
      <c r="CLE170" s="66"/>
      <c r="CLF170" s="66"/>
      <c r="CLG170" s="66"/>
      <c r="CLH170" s="66"/>
      <c r="CLI170" s="66"/>
      <c r="CLJ170" s="66"/>
      <c r="CLK170" s="66"/>
      <c r="CLL170" s="66"/>
      <c r="CLM170" s="66"/>
      <c r="CLP170" s="66"/>
      <c r="CLS170" s="66"/>
      <c r="CLV170" s="66"/>
      <c r="CLY170" s="66"/>
      <c r="CMB170" s="66"/>
      <c r="CME170" s="66"/>
      <c r="CMN170" s="66"/>
      <c r="CMQ170" s="66"/>
      <c r="CMT170" s="66"/>
      <c r="CMW170" s="66"/>
      <c r="CNF170" s="66"/>
      <c r="CNL170" s="66"/>
      <c r="CNO170" s="66"/>
      <c r="CNR170" s="66"/>
      <c r="CNU170" s="66"/>
      <c r="COA170" s="66"/>
      <c r="COJ170" s="66"/>
      <c r="COL170" s="66"/>
      <c r="COM170" s="66"/>
      <c r="COO170" s="66"/>
      <c r="COR170" s="66"/>
      <c r="COU170" s="66"/>
      <c r="COX170" s="66"/>
      <c r="CPA170" s="66"/>
      <c r="CPD170" s="66"/>
      <c r="CPF170" s="66"/>
      <c r="CPH170" s="66"/>
      <c r="CPK170" s="66"/>
      <c r="CPN170" s="66"/>
      <c r="CPQ170" s="66"/>
      <c r="CPT170" s="66"/>
      <c r="CPW170" s="66"/>
      <c r="CPZ170" s="66"/>
      <c r="CQC170" s="66"/>
      <c r="CQE170" s="66"/>
      <c r="CQH170" s="66"/>
      <c r="CQN170" s="66"/>
      <c r="CQT170" s="66"/>
      <c r="CQW170" s="66"/>
      <c r="CQY170" s="66"/>
      <c r="CRA170" s="66"/>
      <c r="CRB170" s="66"/>
      <c r="CRC170" s="66"/>
      <c r="CRD170" s="66"/>
      <c r="CRE170" s="66"/>
      <c r="CRF170" s="66"/>
      <c r="CRX170" s="66"/>
      <c r="CRY170" s="66"/>
      <c r="CSB170" s="66"/>
      <c r="CSE170" s="66"/>
      <c r="CSG170" s="66"/>
      <c r="CSI170" s="66"/>
      <c r="CSL170" s="66"/>
      <c r="CSO170" s="66"/>
      <c r="CSR170" s="66"/>
      <c r="CSV170" s="66"/>
      <c r="CSY170" s="66"/>
      <c r="CTB170" s="66"/>
      <c r="CTJ170" s="66"/>
      <c r="CTV170" s="66"/>
      <c r="CTW170" s="66"/>
      <c r="CTX170" s="66"/>
      <c r="CTY170" s="66"/>
      <c r="CTZ170" s="66"/>
      <c r="CUA170" s="66"/>
      <c r="CUB170" s="66"/>
      <c r="CUC170" s="66"/>
      <c r="CUD170" s="66"/>
      <c r="CUE170" s="66"/>
      <c r="CUF170" s="66"/>
      <c r="CUG170" s="66"/>
      <c r="CUH170" s="66"/>
      <c r="CUI170" s="66"/>
      <c r="CUJ170" s="66"/>
      <c r="CUK170" s="66"/>
      <c r="CUL170" s="66"/>
      <c r="CUM170" s="66"/>
      <c r="CUN170" s="66"/>
      <c r="CUO170" s="66"/>
      <c r="CUP170" s="66"/>
      <c r="CUQ170" s="66"/>
      <c r="CUR170" s="66"/>
      <c r="CUS170" s="66"/>
      <c r="CUT170" s="66"/>
      <c r="CUU170" s="66"/>
      <c r="CUW170" s="66"/>
      <c r="CUX170" s="66"/>
      <c r="CUY170" s="66"/>
      <c r="CUZ170" s="66"/>
      <c r="CVA170" s="66"/>
      <c r="CVB170" s="66"/>
      <c r="CVC170" s="66"/>
      <c r="CVD170" s="66"/>
      <c r="CVE170" s="66"/>
      <c r="CVF170" s="66"/>
      <c r="CVG170" s="66"/>
      <c r="CVH170" s="66"/>
      <c r="CVI170" s="66"/>
      <c r="CVL170" s="66"/>
      <c r="CVO170" s="66"/>
      <c r="CVR170" s="66"/>
      <c r="CVU170" s="66"/>
      <c r="CVX170" s="66"/>
      <c r="CWA170" s="66"/>
      <c r="CWJ170" s="66"/>
      <c r="CWM170" s="66"/>
      <c r="CWP170" s="66"/>
      <c r="CWS170" s="66"/>
      <c r="CXB170" s="66"/>
      <c r="CXH170" s="66"/>
      <c r="CXK170" s="66"/>
      <c r="CXN170" s="66"/>
      <c r="CXQ170" s="66"/>
      <c r="CXW170" s="66"/>
      <c r="CYF170" s="66"/>
      <c r="CYH170" s="66"/>
      <c r="CYI170" s="66"/>
      <c r="CYK170" s="66"/>
      <c r="CYN170" s="66"/>
      <c r="CYQ170" s="66"/>
      <c r="CYT170" s="66"/>
      <c r="CYW170" s="66"/>
      <c r="CYZ170" s="66"/>
      <c r="CZB170" s="66"/>
      <c r="CZD170" s="66"/>
      <c r="CZG170" s="66"/>
      <c r="CZJ170" s="66"/>
      <c r="CZM170" s="66"/>
      <c r="CZP170" s="66"/>
      <c r="CZS170" s="66"/>
      <c r="CZV170" s="66"/>
      <c r="CZY170" s="66"/>
      <c r="DAA170" s="66"/>
      <c r="DAD170" s="66"/>
      <c r="DAJ170" s="66"/>
      <c r="DAP170" s="66"/>
      <c r="DAS170" s="66"/>
      <c r="DAU170" s="66"/>
      <c r="DAW170" s="66"/>
      <c r="DAX170" s="66"/>
      <c r="DAY170" s="66"/>
      <c r="DAZ170" s="66"/>
      <c r="DBA170" s="66"/>
      <c r="DBB170" s="66"/>
      <c r="DBT170" s="66"/>
      <c r="DBU170" s="66"/>
      <c r="DBX170" s="66"/>
      <c r="DCA170" s="66"/>
      <c r="DCC170" s="66"/>
      <c r="DCE170" s="66"/>
      <c r="DCH170" s="66"/>
      <c r="DCK170" s="66"/>
      <c r="DCN170" s="66"/>
      <c r="DCR170" s="66"/>
      <c r="DCU170" s="66"/>
      <c r="DCX170" s="66"/>
      <c r="DDF170" s="66"/>
      <c r="DDR170" s="66"/>
      <c r="DDS170" s="66"/>
      <c r="DDT170" s="66"/>
      <c r="DDU170" s="66"/>
      <c r="DDV170" s="66"/>
      <c r="DDW170" s="66"/>
      <c r="DDX170" s="66"/>
      <c r="DDY170" s="66"/>
      <c r="DDZ170" s="66"/>
      <c r="DEA170" s="66"/>
      <c r="DEB170" s="66"/>
      <c r="DEC170" s="66"/>
      <c r="DED170" s="66"/>
      <c r="DEE170" s="66"/>
      <c r="DEF170" s="66"/>
      <c r="DEG170" s="66"/>
      <c r="DEH170" s="66"/>
      <c r="DEI170" s="66"/>
      <c r="DEJ170" s="66"/>
      <c r="DEK170" s="66"/>
      <c r="DEL170" s="66"/>
      <c r="DEM170" s="66"/>
      <c r="DEN170" s="66"/>
      <c r="DEO170" s="66"/>
      <c r="DEP170" s="66"/>
      <c r="DEQ170" s="66"/>
      <c r="DES170" s="66"/>
      <c r="DET170" s="66"/>
      <c r="DEU170" s="66"/>
      <c r="DEV170" s="66"/>
      <c r="DEW170" s="66"/>
      <c r="DEX170" s="66"/>
      <c r="DEY170" s="66"/>
      <c r="DEZ170" s="66"/>
      <c r="DFA170" s="66"/>
      <c r="DFB170" s="66"/>
      <c r="DFC170" s="66"/>
      <c r="DFD170" s="66"/>
      <c r="DFE170" s="66"/>
      <c r="DFH170" s="66"/>
      <c r="DFK170" s="66"/>
      <c r="DFN170" s="66"/>
      <c r="DFQ170" s="66"/>
      <c r="DFT170" s="66"/>
      <c r="DFW170" s="66"/>
      <c r="DGF170" s="66"/>
      <c r="DGI170" s="66"/>
      <c r="DGL170" s="66"/>
      <c r="DGO170" s="66"/>
      <c r="DGX170" s="66"/>
      <c r="DHD170" s="66"/>
      <c r="DHG170" s="66"/>
      <c r="DHJ170" s="66"/>
      <c r="DHM170" s="66"/>
      <c r="DHS170" s="66"/>
      <c r="DIB170" s="66"/>
      <c r="DID170" s="66"/>
      <c r="DIE170" s="66"/>
      <c r="DIG170" s="66"/>
      <c r="DIJ170" s="66"/>
      <c r="DIM170" s="66"/>
      <c r="DIP170" s="66"/>
      <c r="DIS170" s="66"/>
      <c r="DIV170" s="66"/>
      <c r="DIX170" s="66"/>
      <c r="DIZ170" s="66"/>
      <c r="DJC170" s="66"/>
      <c r="DJF170" s="66"/>
      <c r="DJI170" s="66"/>
      <c r="DJL170" s="66"/>
      <c r="DJO170" s="66"/>
      <c r="DJR170" s="66"/>
      <c r="DJU170" s="66"/>
      <c r="DJW170" s="66"/>
      <c r="DJZ170" s="66"/>
      <c r="DKF170" s="66"/>
      <c r="DKL170" s="66"/>
      <c r="DKO170" s="66"/>
      <c r="DKQ170" s="66"/>
      <c r="DKS170" s="66"/>
      <c r="DKT170" s="66"/>
      <c r="DKU170" s="66"/>
      <c r="DKV170" s="66"/>
      <c r="DKW170" s="66"/>
      <c r="DKX170" s="66"/>
      <c r="DLP170" s="66"/>
      <c r="DLQ170" s="66"/>
      <c r="DLT170" s="66"/>
      <c r="DLW170" s="66"/>
      <c r="DLY170" s="66"/>
      <c r="DMA170" s="66"/>
      <c r="DMD170" s="66"/>
      <c r="DMG170" s="66"/>
      <c r="DMJ170" s="66"/>
      <c r="DMN170" s="66"/>
      <c r="DMQ170" s="66"/>
      <c r="DMT170" s="66"/>
      <c r="DNB170" s="66"/>
      <c r="DNN170" s="66"/>
      <c r="DNO170" s="66"/>
      <c r="DNP170" s="66"/>
      <c r="DNQ170" s="66"/>
      <c r="DNR170" s="66"/>
      <c r="DNS170" s="66"/>
      <c r="DNT170" s="66"/>
      <c r="DNU170" s="66"/>
      <c r="DNV170" s="66"/>
      <c r="DNW170" s="66"/>
      <c r="DNX170" s="66"/>
      <c r="DNY170" s="66"/>
      <c r="DNZ170" s="66"/>
      <c r="DOA170" s="66"/>
      <c r="DOB170" s="66"/>
      <c r="DOC170" s="66"/>
      <c r="DOD170" s="66"/>
      <c r="DOE170" s="66"/>
      <c r="DOF170" s="66"/>
      <c r="DOG170" s="66"/>
      <c r="DOH170" s="66"/>
      <c r="DOI170" s="66"/>
      <c r="DOJ170" s="66"/>
      <c r="DOK170" s="66"/>
      <c r="DOL170" s="66"/>
      <c r="DOM170" s="66"/>
      <c r="DOO170" s="66"/>
      <c r="DOP170" s="66"/>
      <c r="DOQ170" s="66"/>
      <c r="DOR170" s="66"/>
      <c r="DOS170" s="66"/>
      <c r="DOT170" s="66"/>
      <c r="DOU170" s="66"/>
      <c r="DOV170" s="66"/>
      <c r="DOW170" s="66"/>
      <c r="DOX170" s="66"/>
      <c r="DOY170" s="66"/>
      <c r="DOZ170" s="66"/>
      <c r="DPA170" s="66"/>
      <c r="DPD170" s="66"/>
      <c r="DPG170" s="66"/>
      <c r="DPJ170" s="66"/>
      <c r="DPM170" s="66"/>
      <c r="DPP170" s="66"/>
      <c r="DPS170" s="66"/>
      <c r="DQB170" s="66"/>
      <c r="DQE170" s="66"/>
      <c r="DQH170" s="66"/>
      <c r="DQK170" s="66"/>
      <c r="DQT170" s="66"/>
      <c r="DQZ170" s="66"/>
      <c r="DRC170" s="66"/>
      <c r="DRF170" s="66"/>
      <c r="DRI170" s="66"/>
      <c r="DRO170" s="66"/>
      <c r="DRX170" s="66"/>
      <c r="DRZ170" s="66"/>
      <c r="DSA170" s="66"/>
      <c r="DSC170" s="66"/>
      <c r="DSF170" s="66"/>
      <c r="DSI170" s="66"/>
      <c r="DSL170" s="66"/>
      <c r="DSO170" s="66"/>
      <c r="DSR170" s="66"/>
      <c r="DST170" s="66"/>
      <c r="DSV170" s="66"/>
      <c r="DSY170" s="66"/>
      <c r="DTB170" s="66"/>
      <c r="DTE170" s="66"/>
      <c r="DTH170" s="66"/>
      <c r="DTK170" s="66"/>
      <c r="DTN170" s="66"/>
      <c r="DTQ170" s="66"/>
      <c r="DTS170" s="66"/>
      <c r="DTV170" s="66"/>
      <c r="DUB170" s="66"/>
      <c r="DUH170" s="66"/>
      <c r="DUK170" s="66"/>
      <c r="DUM170" s="66"/>
      <c r="DUO170" s="66"/>
      <c r="DUP170" s="66"/>
      <c r="DUQ170" s="66"/>
      <c r="DUR170" s="66"/>
      <c r="DUS170" s="66"/>
      <c r="DUT170" s="66"/>
      <c r="DVL170" s="66"/>
      <c r="DVM170" s="66"/>
      <c r="DVP170" s="66"/>
      <c r="DVS170" s="66"/>
      <c r="DVU170" s="66"/>
      <c r="DVW170" s="66"/>
      <c r="DVZ170" s="66"/>
      <c r="DWC170" s="66"/>
      <c r="DWF170" s="66"/>
      <c r="DWJ170" s="66"/>
      <c r="DWM170" s="66"/>
      <c r="DWP170" s="66"/>
      <c r="DWX170" s="66"/>
      <c r="DXJ170" s="66"/>
      <c r="DXK170" s="66"/>
      <c r="DXL170" s="66"/>
      <c r="DXM170" s="66"/>
      <c r="DXN170" s="66"/>
      <c r="DXO170" s="66"/>
      <c r="DXP170" s="66"/>
      <c r="DXQ170" s="66"/>
      <c r="DXR170" s="66"/>
      <c r="DXS170" s="66"/>
      <c r="DXT170" s="66"/>
      <c r="DXU170" s="66"/>
      <c r="DXV170" s="66"/>
      <c r="DXW170" s="66"/>
      <c r="DXX170" s="66"/>
      <c r="DXY170" s="66"/>
      <c r="DXZ170" s="66"/>
      <c r="DYA170" s="66"/>
      <c r="DYB170" s="66"/>
      <c r="DYC170" s="66"/>
      <c r="DYD170" s="66"/>
      <c r="DYE170" s="66"/>
      <c r="DYF170" s="66"/>
      <c r="DYG170" s="66"/>
      <c r="DYH170" s="66"/>
      <c r="DYI170" s="66"/>
      <c r="DYK170" s="66"/>
      <c r="DYL170" s="66"/>
      <c r="DYM170" s="66"/>
      <c r="DYN170" s="66"/>
      <c r="DYO170" s="66"/>
      <c r="DYP170" s="66"/>
      <c r="DYQ170" s="66"/>
      <c r="DYR170" s="66"/>
      <c r="DYS170" s="66"/>
      <c r="DYT170" s="66"/>
      <c r="DYU170" s="66"/>
      <c r="DYV170" s="66"/>
      <c r="DYW170" s="66"/>
      <c r="DYZ170" s="66"/>
      <c r="DZC170" s="66"/>
      <c r="DZF170" s="66"/>
      <c r="DZI170" s="66"/>
      <c r="DZL170" s="66"/>
      <c r="DZO170" s="66"/>
      <c r="DZX170" s="66"/>
      <c r="EAA170" s="66"/>
      <c r="EAD170" s="66"/>
      <c r="EAG170" s="66"/>
      <c r="EAP170" s="66"/>
      <c r="EAV170" s="66"/>
      <c r="EAY170" s="66"/>
      <c r="EBB170" s="66"/>
      <c r="EBE170" s="66"/>
      <c r="EBK170" s="66"/>
      <c r="EBT170" s="66"/>
      <c r="EBV170" s="66"/>
      <c r="EBW170" s="66"/>
      <c r="EBY170" s="66"/>
      <c r="ECB170" s="66"/>
      <c r="ECE170" s="66"/>
      <c r="ECH170" s="66"/>
      <c r="ECK170" s="66"/>
      <c r="ECN170" s="66"/>
      <c r="ECP170" s="66"/>
      <c r="ECR170" s="66"/>
      <c r="ECU170" s="66"/>
      <c r="ECX170" s="66"/>
      <c r="EDA170" s="66"/>
      <c r="EDD170" s="66"/>
      <c r="EDG170" s="66"/>
      <c r="EDJ170" s="66"/>
      <c r="EDM170" s="66"/>
      <c r="EDO170" s="66"/>
      <c r="EDR170" s="66"/>
      <c r="EDX170" s="66"/>
      <c r="EED170" s="66"/>
      <c r="EEG170" s="66"/>
      <c r="EEI170" s="66"/>
      <c r="EEK170" s="66"/>
      <c r="EEL170" s="66"/>
      <c r="EEM170" s="66"/>
      <c r="EEN170" s="66"/>
      <c r="EEO170" s="66"/>
      <c r="EEP170" s="66"/>
      <c r="EFH170" s="66"/>
      <c r="EFI170" s="66"/>
      <c r="EFL170" s="66"/>
      <c r="EFO170" s="66"/>
      <c r="EFQ170" s="66"/>
      <c r="EFS170" s="66"/>
      <c r="EFV170" s="66"/>
      <c r="EFY170" s="66"/>
      <c r="EGB170" s="66"/>
      <c r="EGF170" s="66"/>
      <c r="EGI170" s="66"/>
      <c r="EGL170" s="66"/>
      <c r="EGT170" s="66"/>
      <c r="EHF170" s="66"/>
      <c r="EHG170" s="66"/>
      <c r="EHH170" s="66"/>
      <c r="EHI170" s="66"/>
      <c r="EHJ170" s="66"/>
      <c r="EHK170" s="66"/>
      <c r="EHL170" s="66"/>
      <c r="EHM170" s="66"/>
      <c r="EHN170" s="66"/>
      <c r="EHO170" s="66"/>
      <c r="EHP170" s="66"/>
      <c r="EHQ170" s="66"/>
      <c r="EHR170" s="66"/>
      <c r="EHS170" s="66"/>
      <c r="EHT170" s="66"/>
      <c r="EHU170" s="66"/>
      <c r="EHV170" s="66"/>
      <c r="EHW170" s="66"/>
      <c r="EHX170" s="66"/>
      <c r="EHY170" s="66"/>
      <c r="EHZ170" s="66"/>
      <c r="EIA170" s="66"/>
      <c r="EIB170" s="66"/>
      <c r="EIC170" s="66"/>
      <c r="EID170" s="66"/>
      <c r="EIE170" s="66"/>
      <c r="EIG170" s="66"/>
      <c r="EIH170" s="66"/>
      <c r="EII170" s="66"/>
      <c r="EIJ170" s="66"/>
      <c r="EIK170" s="66"/>
      <c r="EIL170" s="66"/>
      <c r="EIM170" s="66"/>
      <c r="EIN170" s="66"/>
      <c r="EIO170" s="66"/>
      <c r="EIP170" s="66"/>
      <c r="EIQ170" s="66"/>
      <c r="EIR170" s="66"/>
      <c r="EIS170" s="66"/>
      <c r="EIV170" s="66"/>
      <c r="EIY170" s="66"/>
      <c r="EJB170" s="66"/>
      <c r="EJE170" s="66"/>
      <c r="EJH170" s="66"/>
      <c r="EJK170" s="66"/>
      <c r="EJT170" s="66"/>
      <c r="EJW170" s="66"/>
      <c r="EJZ170" s="66"/>
      <c r="EKC170" s="66"/>
      <c r="EKL170" s="66"/>
      <c r="EKR170" s="66"/>
      <c r="EKU170" s="66"/>
      <c r="EKX170" s="66"/>
      <c r="ELA170" s="66"/>
      <c r="ELG170" s="66"/>
      <c r="ELP170" s="66"/>
      <c r="ELR170" s="66"/>
      <c r="ELS170" s="66"/>
      <c r="ELU170" s="66"/>
      <c r="ELX170" s="66"/>
      <c r="EMA170" s="66"/>
      <c r="EMD170" s="66"/>
      <c r="EMG170" s="66"/>
      <c r="EMJ170" s="66"/>
      <c r="EML170" s="66"/>
      <c r="EMN170" s="66"/>
      <c r="EMQ170" s="66"/>
      <c r="EMT170" s="66"/>
      <c r="EMW170" s="66"/>
      <c r="EMZ170" s="66"/>
      <c r="ENC170" s="66"/>
      <c r="ENF170" s="66"/>
      <c r="ENI170" s="66"/>
      <c r="ENK170" s="66"/>
      <c r="ENN170" s="66"/>
      <c r="ENT170" s="66"/>
      <c r="ENZ170" s="66"/>
      <c r="EOC170" s="66"/>
      <c r="EOE170" s="66"/>
      <c r="EOG170" s="66"/>
      <c r="EOH170" s="66"/>
      <c r="EOI170" s="66"/>
      <c r="EOJ170" s="66"/>
      <c r="EOK170" s="66"/>
      <c r="EOL170" s="66"/>
      <c r="EPD170" s="66"/>
      <c r="EPE170" s="66"/>
      <c r="EPH170" s="66"/>
      <c r="EPK170" s="66"/>
      <c r="EPM170" s="66"/>
      <c r="EPO170" s="66"/>
      <c r="EPR170" s="66"/>
      <c r="EPU170" s="66"/>
      <c r="EPX170" s="66"/>
      <c r="EQB170" s="66"/>
      <c r="EQE170" s="66"/>
      <c r="EQH170" s="66"/>
      <c r="EQP170" s="66"/>
      <c r="ERB170" s="66"/>
      <c r="ERC170" s="66"/>
      <c r="ERD170" s="66"/>
      <c r="ERE170" s="66"/>
      <c r="ERF170" s="66"/>
      <c r="ERG170" s="66"/>
      <c r="ERH170" s="66"/>
      <c r="ERI170" s="66"/>
      <c r="ERJ170" s="66"/>
      <c r="ERK170" s="66"/>
      <c r="ERL170" s="66"/>
      <c r="ERM170" s="66"/>
      <c r="ERN170" s="66"/>
      <c r="ERO170" s="66"/>
      <c r="ERP170" s="66"/>
      <c r="ERQ170" s="66"/>
      <c r="ERR170" s="66"/>
      <c r="ERS170" s="66"/>
      <c r="ERT170" s="66"/>
      <c r="ERU170" s="66"/>
      <c r="ERV170" s="66"/>
      <c r="ERW170" s="66"/>
      <c r="ERX170" s="66"/>
      <c r="ERY170" s="66"/>
      <c r="ERZ170" s="66"/>
      <c r="ESA170" s="66"/>
      <c r="ESC170" s="66"/>
      <c r="ESD170" s="66"/>
      <c r="ESE170" s="66"/>
      <c r="ESF170" s="66"/>
      <c r="ESG170" s="66"/>
      <c r="ESH170" s="66"/>
      <c r="ESI170" s="66"/>
      <c r="ESJ170" s="66"/>
      <c r="ESK170" s="66"/>
      <c r="ESL170" s="66"/>
      <c r="ESM170" s="66"/>
      <c r="ESN170" s="66"/>
      <c r="ESO170" s="66"/>
      <c r="ESR170" s="66"/>
      <c r="ESU170" s="66"/>
      <c r="ESX170" s="66"/>
      <c r="ETA170" s="66"/>
      <c r="ETD170" s="66"/>
      <c r="ETG170" s="66"/>
      <c r="ETP170" s="66"/>
      <c r="ETS170" s="66"/>
      <c r="ETV170" s="66"/>
      <c r="ETY170" s="66"/>
      <c r="EUH170" s="66"/>
      <c r="EUN170" s="66"/>
      <c r="EUQ170" s="66"/>
      <c r="EUT170" s="66"/>
      <c r="EUW170" s="66"/>
      <c r="EVC170" s="66"/>
      <c r="EVL170" s="66"/>
      <c r="EVN170" s="66"/>
      <c r="EVO170" s="66"/>
      <c r="EVQ170" s="66"/>
      <c r="EVT170" s="66"/>
      <c r="EVW170" s="66"/>
      <c r="EVZ170" s="66"/>
      <c r="EWC170" s="66"/>
      <c r="EWF170" s="66"/>
      <c r="EWH170" s="66"/>
      <c r="EWJ170" s="66"/>
      <c r="EWM170" s="66"/>
      <c r="EWP170" s="66"/>
      <c r="EWS170" s="66"/>
      <c r="EWV170" s="66"/>
      <c r="EWY170" s="66"/>
      <c r="EXB170" s="66"/>
      <c r="EXE170" s="66"/>
      <c r="EXG170" s="66"/>
      <c r="EXJ170" s="66"/>
      <c r="EXP170" s="66"/>
      <c r="EXV170" s="66"/>
      <c r="EXY170" s="66"/>
      <c r="EYA170" s="66"/>
      <c r="EYC170" s="66"/>
      <c r="EYD170" s="66"/>
      <c r="EYE170" s="66"/>
      <c r="EYF170" s="66"/>
      <c r="EYG170" s="66"/>
      <c r="EYH170" s="66"/>
      <c r="EYZ170" s="66"/>
      <c r="EZA170" s="66"/>
      <c r="EZD170" s="66"/>
      <c r="EZG170" s="66"/>
      <c r="EZI170" s="66"/>
      <c r="EZK170" s="66"/>
      <c r="EZN170" s="66"/>
      <c r="EZQ170" s="66"/>
      <c r="EZT170" s="66"/>
      <c r="EZX170" s="66"/>
      <c r="FAA170" s="66"/>
      <c r="FAD170" s="66"/>
      <c r="FAL170" s="66"/>
      <c r="FAX170" s="66"/>
      <c r="FAY170" s="66"/>
      <c r="FAZ170" s="66"/>
      <c r="FBA170" s="66"/>
      <c r="FBB170" s="66"/>
      <c r="FBC170" s="66"/>
      <c r="FBD170" s="66"/>
      <c r="FBE170" s="66"/>
      <c r="FBF170" s="66"/>
      <c r="FBG170" s="66"/>
      <c r="FBH170" s="66"/>
      <c r="FBI170" s="66"/>
      <c r="FBJ170" s="66"/>
      <c r="FBK170" s="66"/>
      <c r="FBL170" s="66"/>
      <c r="FBM170" s="66"/>
      <c r="FBN170" s="66"/>
      <c r="FBO170" s="66"/>
      <c r="FBP170" s="66"/>
      <c r="FBQ170" s="66"/>
      <c r="FBR170" s="66"/>
      <c r="FBS170" s="66"/>
      <c r="FBT170" s="66"/>
      <c r="FBU170" s="66"/>
      <c r="FBV170" s="66"/>
      <c r="FBW170" s="66"/>
      <c r="FBY170" s="66"/>
      <c r="FBZ170" s="66"/>
      <c r="FCA170" s="66"/>
      <c r="FCB170" s="66"/>
      <c r="FCC170" s="66"/>
      <c r="FCD170" s="66"/>
      <c r="FCE170" s="66"/>
      <c r="FCF170" s="66"/>
      <c r="FCG170" s="66"/>
      <c r="FCH170" s="66"/>
      <c r="FCI170" s="66"/>
      <c r="FCJ170" s="66"/>
      <c r="FCK170" s="66"/>
      <c r="FCN170" s="66"/>
      <c r="FCQ170" s="66"/>
      <c r="FCT170" s="66"/>
      <c r="FCW170" s="66"/>
      <c r="FCZ170" s="66"/>
      <c r="FDC170" s="66"/>
      <c r="FDL170" s="66"/>
      <c r="FDO170" s="66"/>
      <c r="FDR170" s="66"/>
      <c r="FDU170" s="66"/>
      <c r="FED170" s="66"/>
      <c r="FEJ170" s="66"/>
      <c r="FEM170" s="66"/>
      <c r="FEP170" s="66"/>
      <c r="FES170" s="66"/>
      <c r="FEY170" s="66"/>
      <c r="FFH170" s="66"/>
      <c r="FFJ170" s="66"/>
      <c r="FFK170" s="66"/>
      <c r="FFM170" s="66"/>
      <c r="FFP170" s="66"/>
      <c r="FFS170" s="66"/>
      <c r="FFV170" s="66"/>
      <c r="FFY170" s="66"/>
      <c r="FGB170" s="66"/>
      <c r="FGD170" s="66"/>
      <c r="FGF170" s="66"/>
      <c r="FGI170" s="66"/>
      <c r="FGL170" s="66"/>
      <c r="FGO170" s="66"/>
      <c r="FGR170" s="66"/>
      <c r="FGU170" s="66"/>
      <c r="FGX170" s="66"/>
      <c r="FHA170" s="66"/>
      <c r="FHC170" s="66"/>
      <c r="FHF170" s="66"/>
      <c r="FHL170" s="66"/>
      <c r="FHR170" s="66"/>
      <c r="FHU170" s="66"/>
      <c r="FHW170" s="66"/>
      <c r="FHY170" s="66"/>
      <c r="FHZ170" s="66"/>
      <c r="FIA170" s="66"/>
      <c r="FIB170" s="66"/>
      <c r="FIC170" s="66"/>
      <c r="FID170" s="66"/>
      <c r="FIV170" s="66"/>
      <c r="FIW170" s="66"/>
      <c r="FIZ170" s="66"/>
      <c r="FJC170" s="66"/>
      <c r="FJE170" s="66"/>
      <c r="FJG170" s="66"/>
      <c r="FJJ170" s="66"/>
      <c r="FJM170" s="66"/>
      <c r="FJP170" s="66"/>
      <c r="FJT170" s="66"/>
      <c r="FJW170" s="66"/>
      <c r="FJZ170" s="66"/>
      <c r="FKH170" s="66"/>
      <c r="FKT170" s="66"/>
      <c r="FKU170" s="66"/>
      <c r="FKV170" s="66"/>
      <c r="FKW170" s="66"/>
      <c r="FKX170" s="66"/>
      <c r="FKY170" s="66"/>
      <c r="FKZ170" s="66"/>
      <c r="FLA170" s="66"/>
      <c r="FLB170" s="66"/>
      <c r="FLC170" s="66"/>
      <c r="FLD170" s="66"/>
      <c r="FLE170" s="66"/>
      <c r="FLF170" s="66"/>
      <c r="FLG170" s="66"/>
      <c r="FLH170" s="66"/>
      <c r="FLI170" s="66"/>
      <c r="FLJ170" s="66"/>
      <c r="FLK170" s="66"/>
      <c r="FLL170" s="66"/>
      <c r="FLM170" s="66"/>
      <c r="FLN170" s="66"/>
      <c r="FLO170" s="66"/>
      <c r="FLP170" s="66"/>
      <c r="FLQ170" s="66"/>
      <c r="FLR170" s="66"/>
      <c r="FLS170" s="66"/>
      <c r="FLU170" s="66"/>
      <c r="FLV170" s="66"/>
      <c r="FLW170" s="66"/>
      <c r="FLX170" s="66"/>
      <c r="FLY170" s="66"/>
      <c r="FLZ170" s="66"/>
      <c r="FMA170" s="66"/>
      <c r="FMB170" s="66"/>
      <c r="FMC170" s="66"/>
      <c r="FMD170" s="66"/>
      <c r="FME170" s="66"/>
      <c r="FMF170" s="66"/>
      <c r="FMG170" s="66"/>
      <c r="FMJ170" s="66"/>
      <c r="FMM170" s="66"/>
      <c r="FMP170" s="66"/>
      <c r="FMS170" s="66"/>
      <c r="FMV170" s="66"/>
      <c r="FMY170" s="66"/>
      <c r="FNH170" s="66"/>
      <c r="FNK170" s="66"/>
      <c r="FNN170" s="66"/>
      <c r="FNQ170" s="66"/>
      <c r="FNZ170" s="66"/>
      <c r="FOF170" s="66"/>
      <c r="FOI170" s="66"/>
      <c r="FOL170" s="66"/>
      <c r="FOO170" s="66"/>
      <c r="FOU170" s="66"/>
      <c r="FPD170" s="66"/>
      <c r="FPF170" s="66"/>
      <c r="FPG170" s="66"/>
      <c r="FPI170" s="66"/>
      <c r="FPL170" s="66"/>
      <c r="FPO170" s="66"/>
      <c r="FPR170" s="66"/>
      <c r="FPU170" s="66"/>
      <c r="FPX170" s="66"/>
      <c r="FPZ170" s="66"/>
      <c r="FQB170" s="66"/>
      <c r="FQE170" s="66"/>
      <c r="FQH170" s="66"/>
      <c r="FQK170" s="66"/>
      <c r="FQN170" s="66"/>
      <c r="FQQ170" s="66"/>
      <c r="FQT170" s="66"/>
      <c r="FQW170" s="66"/>
      <c r="FQY170" s="66"/>
      <c r="FRB170" s="66"/>
      <c r="FRH170" s="66"/>
      <c r="FRN170" s="66"/>
      <c r="FRQ170" s="66"/>
      <c r="FRS170" s="66"/>
      <c r="FRU170" s="66"/>
      <c r="FRV170" s="66"/>
      <c r="FRW170" s="66"/>
      <c r="FRX170" s="66"/>
      <c r="FRY170" s="66"/>
      <c r="FRZ170" s="66"/>
      <c r="FSR170" s="66"/>
      <c r="FSS170" s="66"/>
      <c r="FSV170" s="66"/>
      <c r="FSY170" s="66"/>
      <c r="FTA170" s="66"/>
      <c r="FTC170" s="66"/>
      <c r="FTF170" s="66"/>
      <c r="FTI170" s="66"/>
      <c r="FTL170" s="66"/>
      <c r="FTP170" s="66"/>
      <c r="FTS170" s="66"/>
      <c r="FTV170" s="66"/>
      <c r="FUD170" s="66"/>
      <c r="FUP170" s="66"/>
      <c r="FUQ170" s="66"/>
      <c r="FUR170" s="66"/>
      <c r="FUS170" s="66"/>
      <c r="FUT170" s="66"/>
      <c r="FUU170" s="66"/>
      <c r="FUV170" s="66"/>
      <c r="FUW170" s="66"/>
      <c r="FUX170" s="66"/>
      <c r="FUY170" s="66"/>
      <c r="FUZ170" s="66"/>
      <c r="FVA170" s="66"/>
      <c r="FVB170" s="66"/>
      <c r="FVC170" s="66"/>
      <c r="FVD170" s="66"/>
      <c r="FVE170" s="66"/>
      <c r="FVF170" s="66"/>
      <c r="FVG170" s="66"/>
      <c r="FVH170" s="66"/>
      <c r="FVI170" s="66"/>
      <c r="FVJ170" s="66"/>
      <c r="FVK170" s="66"/>
      <c r="FVL170" s="66"/>
      <c r="FVM170" s="66"/>
      <c r="FVN170" s="66"/>
      <c r="FVO170" s="66"/>
      <c r="FVQ170" s="66"/>
      <c r="FVR170" s="66"/>
      <c r="FVS170" s="66"/>
      <c r="FVT170" s="66"/>
      <c r="FVU170" s="66"/>
      <c r="FVV170" s="66"/>
      <c r="FVW170" s="66"/>
      <c r="FVX170" s="66"/>
      <c r="FVY170" s="66"/>
      <c r="FVZ170" s="66"/>
      <c r="FWA170" s="66"/>
      <c r="FWB170" s="66"/>
      <c r="FWC170" s="66"/>
      <c r="FWF170" s="66"/>
      <c r="FWI170" s="66"/>
      <c r="FWL170" s="66"/>
      <c r="FWO170" s="66"/>
      <c r="FWR170" s="66"/>
      <c r="FWU170" s="66"/>
      <c r="FXD170" s="66"/>
      <c r="FXG170" s="66"/>
      <c r="FXJ170" s="66"/>
      <c r="FXM170" s="66"/>
      <c r="FXV170" s="66"/>
      <c r="FYB170" s="66"/>
      <c r="FYE170" s="66"/>
      <c r="FYH170" s="66"/>
      <c r="FYK170" s="66"/>
      <c r="FYQ170" s="66"/>
      <c r="FYZ170" s="66"/>
      <c r="FZB170" s="66"/>
      <c r="FZC170" s="66"/>
      <c r="FZE170" s="66"/>
      <c r="FZH170" s="66"/>
      <c r="FZK170" s="66"/>
      <c r="FZN170" s="66"/>
      <c r="FZQ170" s="66"/>
      <c r="FZT170" s="66"/>
      <c r="FZV170" s="66"/>
      <c r="FZX170" s="66"/>
      <c r="GAA170" s="66"/>
      <c r="GAD170" s="66"/>
      <c r="GAG170" s="66"/>
      <c r="GAJ170" s="66"/>
      <c r="GAM170" s="66"/>
      <c r="GAP170" s="66"/>
      <c r="GAS170" s="66"/>
      <c r="GAU170" s="66"/>
      <c r="GAX170" s="66"/>
      <c r="GBD170" s="66"/>
      <c r="GBJ170" s="66"/>
      <c r="GBM170" s="66"/>
      <c r="GBO170" s="66"/>
      <c r="GBQ170" s="66"/>
      <c r="GBR170" s="66"/>
      <c r="GBS170" s="66"/>
      <c r="GBT170" s="66"/>
      <c r="GBU170" s="66"/>
      <c r="GBV170" s="66"/>
      <c r="GCN170" s="66"/>
      <c r="GCO170" s="66"/>
      <c r="GCR170" s="66"/>
      <c r="GCU170" s="66"/>
      <c r="GCW170" s="66"/>
      <c r="GCY170" s="66"/>
      <c r="GDB170" s="66"/>
      <c r="GDE170" s="66"/>
      <c r="GDH170" s="66"/>
      <c r="GDL170" s="66"/>
      <c r="GDO170" s="66"/>
      <c r="GDR170" s="66"/>
      <c r="GDZ170" s="66"/>
      <c r="GEL170" s="66"/>
      <c r="GEM170" s="66"/>
      <c r="GEN170" s="66"/>
      <c r="GEO170" s="66"/>
      <c r="GEP170" s="66"/>
      <c r="GEQ170" s="66"/>
      <c r="GER170" s="66"/>
      <c r="GES170" s="66"/>
      <c r="GET170" s="66"/>
      <c r="GEU170" s="66"/>
      <c r="GEV170" s="66"/>
      <c r="GEW170" s="66"/>
      <c r="GEX170" s="66"/>
      <c r="GEY170" s="66"/>
      <c r="GEZ170" s="66"/>
      <c r="GFA170" s="66"/>
      <c r="GFB170" s="66"/>
      <c r="GFC170" s="66"/>
      <c r="GFD170" s="66"/>
      <c r="GFE170" s="66"/>
      <c r="GFF170" s="66"/>
      <c r="GFG170" s="66"/>
      <c r="GFH170" s="66"/>
      <c r="GFI170" s="66"/>
      <c r="GFJ170" s="66"/>
      <c r="GFK170" s="66"/>
      <c r="GFM170" s="66"/>
      <c r="GFN170" s="66"/>
      <c r="GFO170" s="66"/>
      <c r="GFP170" s="66"/>
      <c r="GFQ170" s="66"/>
      <c r="GFR170" s="66"/>
      <c r="GFS170" s="66"/>
      <c r="GFT170" s="66"/>
      <c r="GFU170" s="66"/>
      <c r="GFV170" s="66"/>
      <c r="GFW170" s="66"/>
      <c r="GFX170" s="66"/>
      <c r="GFY170" s="66"/>
      <c r="GGB170" s="66"/>
      <c r="GGE170" s="66"/>
      <c r="GGH170" s="66"/>
      <c r="GGK170" s="66"/>
      <c r="GGN170" s="66"/>
      <c r="GGQ170" s="66"/>
      <c r="GGZ170" s="66"/>
      <c r="GHC170" s="66"/>
      <c r="GHF170" s="66"/>
      <c r="GHI170" s="66"/>
      <c r="GHR170" s="66"/>
      <c r="GHX170" s="66"/>
      <c r="GIA170" s="66"/>
      <c r="GID170" s="66"/>
      <c r="GIG170" s="66"/>
      <c r="GIM170" s="66"/>
      <c r="GIV170" s="66"/>
      <c r="GIX170" s="66"/>
      <c r="GIY170" s="66"/>
      <c r="GJA170" s="66"/>
      <c r="GJD170" s="66"/>
      <c r="GJG170" s="66"/>
      <c r="GJJ170" s="66"/>
      <c r="GJM170" s="66"/>
      <c r="GJP170" s="66"/>
      <c r="GJR170" s="66"/>
      <c r="GJT170" s="66"/>
      <c r="GJW170" s="66"/>
      <c r="GJZ170" s="66"/>
      <c r="GKC170" s="66"/>
      <c r="GKF170" s="66"/>
      <c r="GKI170" s="66"/>
      <c r="GKL170" s="66"/>
      <c r="GKO170" s="66"/>
      <c r="GKQ170" s="66"/>
      <c r="GKT170" s="66"/>
      <c r="GKZ170" s="66"/>
      <c r="GLF170" s="66"/>
      <c r="GLI170" s="66"/>
      <c r="GLK170" s="66"/>
      <c r="GLM170" s="66"/>
      <c r="GLN170" s="66"/>
      <c r="GLO170" s="66"/>
      <c r="GLP170" s="66"/>
      <c r="GLQ170" s="66"/>
      <c r="GLR170" s="66"/>
      <c r="GMJ170" s="66"/>
      <c r="GMK170" s="66"/>
      <c r="GMN170" s="66"/>
      <c r="GMQ170" s="66"/>
      <c r="GMS170" s="66"/>
      <c r="GMU170" s="66"/>
      <c r="GMX170" s="66"/>
      <c r="GNA170" s="66"/>
      <c r="GND170" s="66"/>
      <c r="GNH170" s="66"/>
      <c r="GNK170" s="66"/>
      <c r="GNN170" s="66"/>
      <c r="GNV170" s="66"/>
      <c r="GOH170" s="66"/>
      <c r="GOI170" s="66"/>
      <c r="GOJ170" s="66"/>
      <c r="GOK170" s="66"/>
      <c r="GOL170" s="66"/>
      <c r="GOM170" s="66"/>
      <c r="GON170" s="66"/>
      <c r="GOO170" s="66"/>
      <c r="GOP170" s="66"/>
      <c r="GOQ170" s="66"/>
      <c r="GOR170" s="66"/>
      <c r="GOS170" s="66"/>
      <c r="GOT170" s="66"/>
      <c r="GOU170" s="66"/>
      <c r="GOV170" s="66"/>
      <c r="GOW170" s="66"/>
      <c r="GOX170" s="66"/>
      <c r="GOY170" s="66"/>
      <c r="GOZ170" s="66"/>
      <c r="GPA170" s="66"/>
      <c r="GPB170" s="66"/>
      <c r="GPC170" s="66"/>
      <c r="GPD170" s="66"/>
      <c r="GPE170" s="66"/>
      <c r="GPF170" s="66"/>
      <c r="GPG170" s="66"/>
      <c r="GPI170" s="66"/>
      <c r="GPJ170" s="66"/>
      <c r="GPK170" s="66"/>
      <c r="GPL170" s="66"/>
      <c r="GPM170" s="66"/>
      <c r="GPN170" s="66"/>
      <c r="GPO170" s="66"/>
      <c r="GPP170" s="66"/>
      <c r="GPQ170" s="66"/>
      <c r="GPR170" s="66"/>
      <c r="GPS170" s="66"/>
      <c r="GPT170" s="66"/>
      <c r="GPU170" s="66"/>
      <c r="GPX170" s="66"/>
      <c r="GQA170" s="66"/>
      <c r="GQD170" s="66"/>
      <c r="GQG170" s="66"/>
      <c r="GQJ170" s="66"/>
      <c r="GQM170" s="66"/>
      <c r="GQV170" s="66"/>
      <c r="GQY170" s="66"/>
      <c r="GRB170" s="66"/>
      <c r="GRE170" s="66"/>
      <c r="GRN170" s="66"/>
      <c r="GRT170" s="66"/>
      <c r="GRW170" s="66"/>
      <c r="GRZ170" s="66"/>
      <c r="GSC170" s="66"/>
      <c r="GSI170" s="66"/>
      <c r="GSR170" s="66"/>
      <c r="GST170" s="66"/>
      <c r="GSU170" s="66"/>
      <c r="GSW170" s="66"/>
      <c r="GSZ170" s="66"/>
      <c r="GTC170" s="66"/>
      <c r="GTF170" s="66"/>
      <c r="GTI170" s="66"/>
      <c r="GTL170" s="66"/>
      <c r="GTN170" s="66"/>
      <c r="GTP170" s="66"/>
      <c r="GTS170" s="66"/>
      <c r="GTV170" s="66"/>
      <c r="GTY170" s="66"/>
      <c r="GUB170" s="66"/>
      <c r="GUE170" s="66"/>
      <c r="GUH170" s="66"/>
      <c r="GUK170" s="66"/>
      <c r="GUM170" s="66"/>
      <c r="GUP170" s="66"/>
      <c r="GUV170" s="66"/>
      <c r="GVB170" s="66"/>
      <c r="GVE170" s="66"/>
      <c r="GVG170" s="66"/>
      <c r="GVI170" s="66"/>
      <c r="GVJ170" s="66"/>
      <c r="GVK170" s="66"/>
      <c r="GVL170" s="66"/>
      <c r="GVM170" s="66"/>
      <c r="GVN170" s="66"/>
      <c r="GWF170" s="66"/>
      <c r="GWG170" s="66"/>
      <c r="GWJ170" s="66"/>
      <c r="GWM170" s="66"/>
      <c r="GWO170" s="66"/>
      <c r="GWQ170" s="66"/>
      <c r="GWT170" s="66"/>
      <c r="GWW170" s="66"/>
      <c r="GWZ170" s="66"/>
      <c r="GXD170" s="66"/>
      <c r="GXG170" s="66"/>
      <c r="GXJ170" s="66"/>
      <c r="GXR170" s="66"/>
      <c r="GYD170" s="66"/>
      <c r="GYE170" s="66"/>
      <c r="GYF170" s="66"/>
      <c r="GYG170" s="66"/>
      <c r="GYH170" s="66"/>
      <c r="GYI170" s="66"/>
      <c r="GYJ170" s="66"/>
      <c r="GYK170" s="66"/>
      <c r="GYL170" s="66"/>
      <c r="GYM170" s="66"/>
      <c r="GYN170" s="66"/>
      <c r="GYO170" s="66"/>
      <c r="GYP170" s="66"/>
      <c r="GYQ170" s="66"/>
      <c r="GYR170" s="66"/>
      <c r="GYS170" s="66"/>
      <c r="GYT170" s="66"/>
      <c r="GYU170" s="66"/>
      <c r="GYV170" s="66"/>
      <c r="GYW170" s="66"/>
      <c r="GYX170" s="66"/>
      <c r="GYY170" s="66"/>
      <c r="GYZ170" s="66"/>
      <c r="GZA170" s="66"/>
      <c r="GZB170" s="66"/>
      <c r="GZC170" s="66"/>
      <c r="GZE170" s="66"/>
      <c r="GZF170" s="66"/>
      <c r="GZG170" s="66"/>
      <c r="GZH170" s="66"/>
      <c r="GZI170" s="66"/>
      <c r="GZJ170" s="66"/>
      <c r="GZK170" s="66"/>
      <c r="GZL170" s="66"/>
      <c r="GZM170" s="66"/>
      <c r="GZN170" s="66"/>
      <c r="GZO170" s="66"/>
      <c r="GZP170" s="66"/>
      <c r="GZQ170" s="66"/>
      <c r="GZT170" s="66"/>
      <c r="GZW170" s="66"/>
      <c r="GZZ170" s="66"/>
      <c r="HAC170" s="66"/>
      <c r="HAF170" s="66"/>
      <c r="HAI170" s="66"/>
      <c r="HAR170" s="66"/>
      <c r="HAU170" s="66"/>
      <c r="HAX170" s="66"/>
      <c r="HBA170" s="66"/>
      <c r="HBJ170" s="66"/>
      <c r="HBP170" s="66"/>
      <c r="HBS170" s="66"/>
      <c r="HBV170" s="66"/>
      <c r="HBY170" s="66"/>
      <c r="HCE170" s="66"/>
      <c r="HCN170" s="66"/>
      <c r="HCP170" s="66"/>
      <c r="HCQ170" s="66"/>
      <c r="HCS170" s="66"/>
      <c r="HCV170" s="66"/>
      <c r="HCY170" s="66"/>
      <c r="HDB170" s="66"/>
      <c r="HDE170" s="66"/>
      <c r="HDH170" s="66"/>
      <c r="HDJ170" s="66"/>
      <c r="HDL170" s="66"/>
      <c r="HDO170" s="66"/>
      <c r="HDR170" s="66"/>
      <c r="HDU170" s="66"/>
      <c r="HDX170" s="66"/>
      <c r="HEA170" s="66"/>
      <c r="HED170" s="66"/>
      <c r="HEG170" s="66"/>
      <c r="HEI170" s="66"/>
      <c r="HEL170" s="66"/>
      <c r="HER170" s="66"/>
      <c r="HEX170" s="66"/>
      <c r="HFA170" s="66"/>
      <c r="HFC170" s="66"/>
      <c r="HFE170" s="66"/>
      <c r="HFF170" s="66"/>
      <c r="HFG170" s="66"/>
      <c r="HFH170" s="66"/>
      <c r="HFI170" s="66"/>
      <c r="HFJ170" s="66"/>
      <c r="HGB170" s="66"/>
      <c r="HGC170" s="66"/>
      <c r="HGF170" s="66"/>
      <c r="HGI170" s="66"/>
      <c r="HGK170" s="66"/>
      <c r="HGM170" s="66"/>
      <c r="HGP170" s="66"/>
      <c r="HGS170" s="66"/>
      <c r="HGV170" s="66"/>
      <c r="HGZ170" s="66"/>
      <c r="HHC170" s="66"/>
      <c r="HHF170" s="66"/>
      <c r="HHN170" s="66"/>
      <c r="HHZ170" s="66"/>
      <c r="HIA170" s="66"/>
      <c r="HIB170" s="66"/>
      <c r="HIC170" s="66"/>
      <c r="HID170" s="66"/>
      <c r="HIE170" s="66"/>
      <c r="HIF170" s="66"/>
      <c r="HIG170" s="66"/>
      <c r="HIH170" s="66"/>
      <c r="HII170" s="66"/>
      <c r="HIJ170" s="66"/>
      <c r="HIK170" s="66"/>
      <c r="HIL170" s="66"/>
      <c r="HIM170" s="66"/>
      <c r="HIN170" s="66"/>
      <c r="HIO170" s="66"/>
      <c r="HIP170" s="66"/>
      <c r="HIQ170" s="66"/>
      <c r="HIR170" s="66"/>
      <c r="HIS170" s="66"/>
      <c r="HIT170" s="66"/>
      <c r="HIU170" s="66"/>
      <c r="HIV170" s="66"/>
      <c r="HIW170" s="66"/>
      <c r="HIX170" s="66"/>
      <c r="HIY170" s="66"/>
      <c r="HJA170" s="66"/>
      <c r="HJB170" s="66"/>
      <c r="HJC170" s="66"/>
      <c r="HJD170" s="66"/>
      <c r="HJE170" s="66"/>
      <c r="HJF170" s="66"/>
      <c r="HJG170" s="66"/>
      <c r="HJH170" s="66"/>
      <c r="HJI170" s="66"/>
      <c r="HJJ170" s="66"/>
      <c r="HJK170" s="66"/>
      <c r="HJL170" s="66"/>
      <c r="HJM170" s="66"/>
      <c r="HJP170" s="66"/>
      <c r="HJS170" s="66"/>
      <c r="HJV170" s="66"/>
      <c r="HJY170" s="66"/>
      <c r="HKB170" s="66"/>
      <c r="HKE170" s="66"/>
      <c r="HKN170" s="66"/>
      <c r="HKQ170" s="66"/>
      <c r="HKT170" s="66"/>
      <c r="HKW170" s="66"/>
      <c r="HLF170" s="66"/>
      <c r="HLL170" s="66"/>
      <c r="HLO170" s="66"/>
      <c r="HLR170" s="66"/>
      <c r="HLU170" s="66"/>
      <c r="HMA170" s="66"/>
      <c r="HMJ170" s="66"/>
      <c r="HML170" s="66"/>
      <c r="HMM170" s="66"/>
      <c r="HMO170" s="66"/>
      <c r="HMR170" s="66"/>
      <c r="HMU170" s="66"/>
      <c r="HMX170" s="66"/>
      <c r="HNA170" s="66"/>
      <c r="HND170" s="66"/>
      <c r="HNF170" s="66"/>
      <c r="HNH170" s="66"/>
      <c r="HNK170" s="66"/>
      <c r="HNN170" s="66"/>
      <c r="HNQ170" s="66"/>
      <c r="HNT170" s="66"/>
      <c r="HNW170" s="66"/>
      <c r="HNZ170" s="66"/>
      <c r="HOC170" s="66"/>
      <c r="HOE170" s="66"/>
      <c r="HOH170" s="66"/>
      <c r="HON170" s="66"/>
      <c r="HOT170" s="66"/>
      <c r="HOW170" s="66"/>
      <c r="HOY170" s="66"/>
      <c r="HPA170" s="66"/>
      <c r="HPB170" s="66"/>
      <c r="HPC170" s="66"/>
      <c r="HPD170" s="66"/>
      <c r="HPE170" s="66"/>
      <c r="HPF170" s="66"/>
      <c r="HPX170" s="66"/>
      <c r="HPY170" s="66"/>
      <c r="HQB170" s="66"/>
      <c r="HQE170" s="66"/>
      <c r="HQG170" s="66"/>
      <c r="HQI170" s="66"/>
      <c r="HQL170" s="66"/>
      <c r="HQO170" s="66"/>
      <c r="HQR170" s="66"/>
      <c r="HQV170" s="66"/>
      <c r="HQY170" s="66"/>
      <c r="HRB170" s="66"/>
      <c r="HRJ170" s="66"/>
      <c r="HRV170" s="66"/>
      <c r="HRW170" s="66"/>
      <c r="HRX170" s="66"/>
      <c r="HRY170" s="66"/>
      <c r="HRZ170" s="66"/>
      <c r="HSA170" s="66"/>
      <c r="HSB170" s="66"/>
      <c r="HSC170" s="66"/>
      <c r="HSD170" s="66"/>
      <c r="HSE170" s="66"/>
      <c r="HSF170" s="66"/>
      <c r="HSG170" s="66"/>
      <c r="HSH170" s="66"/>
      <c r="HSI170" s="66"/>
      <c r="HSJ170" s="66"/>
      <c r="HSK170" s="66"/>
      <c r="HSL170" s="66"/>
      <c r="HSM170" s="66"/>
      <c r="HSN170" s="66"/>
      <c r="HSO170" s="66"/>
      <c r="HSP170" s="66"/>
      <c r="HSQ170" s="66"/>
      <c r="HSR170" s="66"/>
      <c r="HSS170" s="66"/>
      <c r="HST170" s="66"/>
      <c r="HSU170" s="66"/>
      <c r="HSW170" s="66"/>
      <c r="HSX170" s="66"/>
      <c r="HSY170" s="66"/>
      <c r="HSZ170" s="66"/>
      <c r="HTA170" s="66"/>
      <c r="HTB170" s="66"/>
      <c r="HTC170" s="66"/>
      <c r="HTD170" s="66"/>
      <c r="HTE170" s="66"/>
      <c r="HTF170" s="66"/>
      <c r="HTG170" s="66"/>
      <c r="HTH170" s="66"/>
      <c r="HTI170" s="66"/>
      <c r="HTL170" s="66"/>
      <c r="HTO170" s="66"/>
      <c r="HTR170" s="66"/>
      <c r="HTU170" s="66"/>
      <c r="HTX170" s="66"/>
      <c r="HUA170" s="66"/>
      <c r="HUJ170" s="66"/>
      <c r="HUM170" s="66"/>
      <c r="HUP170" s="66"/>
      <c r="HUS170" s="66"/>
      <c r="HVB170" s="66"/>
      <c r="HVH170" s="66"/>
      <c r="HVK170" s="66"/>
      <c r="HVN170" s="66"/>
      <c r="HVQ170" s="66"/>
      <c r="HVW170" s="66"/>
      <c r="HWF170" s="66"/>
      <c r="HWH170" s="66"/>
      <c r="HWI170" s="66"/>
      <c r="HWK170" s="66"/>
      <c r="HWN170" s="66"/>
      <c r="HWQ170" s="66"/>
      <c r="HWT170" s="66"/>
      <c r="HWW170" s="66"/>
      <c r="HWZ170" s="66"/>
      <c r="HXB170" s="66"/>
      <c r="HXD170" s="66"/>
      <c r="HXG170" s="66"/>
      <c r="HXJ170" s="66"/>
      <c r="HXM170" s="66"/>
      <c r="HXP170" s="66"/>
      <c r="HXS170" s="66"/>
      <c r="HXV170" s="66"/>
      <c r="HXY170" s="66"/>
      <c r="HYA170" s="66"/>
      <c r="HYD170" s="66"/>
      <c r="HYJ170" s="66"/>
      <c r="HYP170" s="66"/>
      <c r="HYS170" s="66"/>
      <c r="HYU170" s="66"/>
      <c r="HYW170" s="66"/>
      <c r="HYX170" s="66"/>
      <c r="HYY170" s="66"/>
      <c r="HYZ170" s="66"/>
      <c r="HZA170" s="66"/>
      <c r="HZB170" s="66"/>
      <c r="HZT170" s="66"/>
      <c r="HZU170" s="66"/>
      <c r="HZX170" s="66"/>
      <c r="IAA170" s="66"/>
      <c r="IAC170" s="66"/>
      <c r="IAE170" s="66"/>
      <c r="IAH170" s="66"/>
      <c r="IAK170" s="66"/>
      <c r="IAN170" s="66"/>
      <c r="IAR170" s="66"/>
      <c r="IAU170" s="66"/>
      <c r="IAX170" s="66"/>
      <c r="IBF170" s="66"/>
      <c r="IBR170" s="66"/>
      <c r="IBS170" s="66"/>
      <c r="IBT170" s="66"/>
      <c r="IBU170" s="66"/>
      <c r="IBV170" s="66"/>
      <c r="IBW170" s="66"/>
      <c r="IBX170" s="66"/>
      <c r="IBY170" s="66"/>
      <c r="IBZ170" s="66"/>
      <c r="ICA170" s="66"/>
      <c r="ICB170" s="66"/>
      <c r="ICC170" s="66"/>
      <c r="ICD170" s="66"/>
      <c r="ICE170" s="66"/>
      <c r="ICF170" s="66"/>
      <c r="ICG170" s="66"/>
      <c r="ICH170" s="66"/>
      <c r="ICI170" s="66"/>
      <c r="ICJ170" s="66"/>
      <c r="ICK170" s="66"/>
      <c r="ICL170" s="66"/>
      <c r="ICM170" s="66"/>
      <c r="ICN170" s="66"/>
      <c r="ICO170" s="66"/>
      <c r="ICP170" s="66"/>
      <c r="ICQ170" s="66"/>
      <c r="ICS170" s="66"/>
      <c r="ICT170" s="66"/>
      <c r="ICU170" s="66"/>
      <c r="ICV170" s="66"/>
      <c r="ICW170" s="66"/>
      <c r="ICX170" s="66"/>
      <c r="ICY170" s="66"/>
      <c r="ICZ170" s="66"/>
      <c r="IDA170" s="66"/>
      <c r="IDB170" s="66"/>
      <c r="IDC170" s="66"/>
      <c r="IDD170" s="66"/>
      <c r="IDE170" s="66"/>
      <c r="IDH170" s="66"/>
      <c r="IDK170" s="66"/>
      <c r="IDN170" s="66"/>
      <c r="IDQ170" s="66"/>
      <c r="IDT170" s="66"/>
      <c r="IDW170" s="66"/>
      <c r="IEF170" s="66"/>
      <c r="IEI170" s="66"/>
      <c r="IEL170" s="66"/>
      <c r="IEO170" s="66"/>
      <c r="IEX170" s="66"/>
      <c r="IFD170" s="66"/>
      <c r="IFG170" s="66"/>
      <c r="IFJ170" s="66"/>
      <c r="IFM170" s="66"/>
      <c r="IFS170" s="66"/>
      <c r="IGB170" s="66"/>
      <c r="IGD170" s="66"/>
      <c r="IGE170" s="66"/>
      <c r="IGG170" s="66"/>
      <c r="IGJ170" s="66"/>
      <c r="IGM170" s="66"/>
      <c r="IGP170" s="66"/>
      <c r="IGS170" s="66"/>
      <c r="IGV170" s="66"/>
      <c r="IGX170" s="66"/>
      <c r="IGZ170" s="66"/>
      <c r="IHC170" s="66"/>
      <c r="IHF170" s="66"/>
      <c r="IHI170" s="66"/>
      <c r="IHL170" s="66"/>
      <c r="IHO170" s="66"/>
      <c r="IHR170" s="66"/>
      <c r="IHU170" s="66"/>
      <c r="IHW170" s="66"/>
      <c r="IHZ170" s="66"/>
      <c r="IIF170" s="66"/>
      <c r="IIL170" s="66"/>
      <c r="IIO170" s="66"/>
      <c r="IIQ170" s="66"/>
      <c r="IIS170" s="66"/>
      <c r="IIT170" s="66"/>
      <c r="IIU170" s="66"/>
      <c r="IIV170" s="66"/>
      <c r="IIW170" s="66"/>
      <c r="IIX170" s="66"/>
      <c r="IJP170" s="66"/>
      <c r="IJQ170" s="66"/>
      <c r="IJT170" s="66"/>
      <c r="IJW170" s="66"/>
      <c r="IJY170" s="66"/>
      <c r="IKA170" s="66"/>
      <c r="IKD170" s="66"/>
      <c r="IKG170" s="66"/>
      <c r="IKJ170" s="66"/>
      <c r="IKN170" s="66"/>
      <c r="IKQ170" s="66"/>
      <c r="IKT170" s="66"/>
      <c r="ILB170" s="66"/>
      <c r="ILN170" s="66"/>
      <c r="ILO170" s="66"/>
      <c r="ILP170" s="66"/>
      <c r="ILQ170" s="66"/>
      <c r="ILR170" s="66"/>
      <c r="ILS170" s="66"/>
      <c r="ILT170" s="66"/>
      <c r="ILU170" s="66"/>
      <c r="ILV170" s="66"/>
      <c r="ILW170" s="66"/>
      <c r="ILX170" s="66"/>
      <c r="ILY170" s="66"/>
      <c r="ILZ170" s="66"/>
      <c r="IMA170" s="66"/>
      <c r="IMB170" s="66"/>
      <c r="IMC170" s="66"/>
      <c r="IMD170" s="66"/>
      <c r="IME170" s="66"/>
      <c r="IMF170" s="66"/>
      <c r="IMG170" s="66"/>
      <c r="IMH170" s="66"/>
      <c r="IMI170" s="66"/>
      <c r="IMJ170" s="66"/>
      <c r="IMK170" s="66"/>
      <c r="IML170" s="66"/>
      <c r="IMM170" s="66"/>
      <c r="IMO170" s="66"/>
      <c r="IMP170" s="66"/>
      <c r="IMQ170" s="66"/>
      <c r="IMR170" s="66"/>
      <c r="IMS170" s="66"/>
      <c r="IMT170" s="66"/>
      <c r="IMU170" s="66"/>
      <c r="IMV170" s="66"/>
      <c r="IMW170" s="66"/>
      <c r="IMX170" s="66"/>
      <c r="IMY170" s="66"/>
      <c r="IMZ170" s="66"/>
      <c r="INA170" s="66"/>
      <c r="IND170" s="66"/>
      <c r="ING170" s="66"/>
      <c r="INJ170" s="66"/>
      <c r="INM170" s="66"/>
      <c r="INP170" s="66"/>
      <c r="INS170" s="66"/>
      <c r="IOB170" s="66"/>
      <c r="IOE170" s="66"/>
      <c r="IOH170" s="66"/>
      <c r="IOK170" s="66"/>
      <c r="IOT170" s="66"/>
      <c r="IOZ170" s="66"/>
      <c r="IPC170" s="66"/>
      <c r="IPF170" s="66"/>
      <c r="IPI170" s="66"/>
      <c r="IPO170" s="66"/>
      <c r="IPX170" s="66"/>
      <c r="IPZ170" s="66"/>
      <c r="IQA170" s="66"/>
      <c r="IQC170" s="66"/>
      <c r="IQF170" s="66"/>
      <c r="IQI170" s="66"/>
      <c r="IQL170" s="66"/>
      <c r="IQO170" s="66"/>
      <c r="IQR170" s="66"/>
      <c r="IQT170" s="66"/>
      <c r="IQV170" s="66"/>
      <c r="IQY170" s="66"/>
      <c r="IRB170" s="66"/>
      <c r="IRE170" s="66"/>
      <c r="IRH170" s="66"/>
      <c r="IRK170" s="66"/>
      <c r="IRN170" s="66"/>
      <c r="IRQ170" s="66"/>
      <c r="IRS170" s="66"/>
      <c r="IRV170" s="66"/>
      <c r="ISB170" s="66"/>
      <c r="ISH170" s="66"/>
      <c r="ISK170" s="66"/>
      <c r="ISM170" s="66"/>
      <c r="ISO170" s="66"/>
      <c r="ISP170" s="66"/>
      <c r="ISQ170" s="66"/>
      <c r="ISR170" s="66"/>
      <c r="ISS170" s="66"/>
      <c r="IST170" s="66"/>
      <c r="ITL170" s="66"/>
      <c r="ITM170" s="66"/>
      <c r="ITP170" s="66"/>
      <c r="ITS170" s="66"/>
      <c r="ITU170" s="66"/>
      <c r="ITW170" s="66"/>
      <c r="ITZ170" s="66"/>
      <c r="IUC170" s="66"/>
      <c r="IUF170" s="66"/>
      <c r="IUJ170" s="66"/>
      <c r="IUM170" s="66"/>
      <c r="IUP170" s="66"/>
      <c r="IUX170" s="66"/>
      <c r="IVJ170" s="66"/>
      <c r="IVK170" s="66"/>
      <c r="IVL170" s="66"/>
      <c r="IVM170" s="66"/>
      <c r="IVN170" s="66"/>
      <c r="IVO170" s="66"/>
      <c r="IVP170" s="66"/>
      <c r="IVQ170" s="66"/>
      <c r="IVR170" s="66"/>
      <c r="IVS170" s="66"/>
      <c r="IVT170" s="66"/>
      <c r="IVU170" s="66"/>
      <c r="IVV170" s="66"/>
      <c r="IVW170" s="66"/>
      <c r="IVX170" s="66"/>
      <c r="IVY170" s="66"/>
      <c r="IVZ170" s="66"/>
      <c r="IWA170" s="66"/>
      <c r="IWB170" s="66"/>
      <c r="IWC170" s="66"/>
      <c r="IWD170" s="66"/>
      <c r="IWE170" s="66"/>
      <c r="IWF170" s="66"/>
      <c r="IWG170" s="66"/>
      <c r="IWH170" s="66"/>
      <c r="IWI170" s="66"/>
      <c r="IWK170" s="66"/>
      <c r="IWL170" s="66"/>
      <c r="IWM170" s="66"/>
      <c r="IWN170" s="66"/>
      <c r="IWO170" s="66"/>
      <c r="IWP170" s="66"/>
      <c r="IWQ170" s="66"/>
      <c r="IWR170" s="66"/>
      <c r="IWS170" s="66"/>
      <c r="IWT170" s="66"/>
      <c r="IWU170" s="66"/>
      <c r="IWV170" s="66"/>
      <c r="IWW170" s="66"/>
      <c r="IWZ170" s="66"/>
      <c r="IXC170" s="66"/>
      <c r="IXF170" s="66"/>
      <c r="IXI170" s="66"/>
      <c r="IXL170" s="66"/>
      <c r="IXO170" s="66"/>
      <c r="IXX170" s="66"/>
      <c r="IYA170" s="66"/>
      <c r="IYD170" s="66"/>
      <c r="IYG170" s="66"/>
      <c r="IYP170" s="66"/>
      <c r="IYV170" s="66"/>
      <c r="IYY170" s="66"/>
      <c r="IZB170" s="66"/>
      <c r="IZE170" s="66"/>
      <c r="IZK170" s="66"/>
      <c r="IZT170" s="66"/>
      <c r="IZV170" s="66"/>
      <c r="IZW170" s="66"/>
      <c r="IZY170" s="66"/>
      <c r="JAB170" s="66"/>
      <c r="JAE170" s="66"/>
      <c r="JAH170" s="66"/>
      <c r="JAK170" s="66"/>
      <c r="JAN170" s="66"/>
      <c r="JAP170" s="66"/>
      <c r="JAR170" s="66"/>
      <c r="JAU170" s="66"/>
      <c r="JAX170" s="66"/>
      <c r="JBA170" s="66"/>
      <c r="JBD170" s="66"/>
      <c r="JBG170" s="66"/>
      <c r="JBJ170" s="66"/>
      <c r="JBM170" s="66"/>
      <c r="JBO170" s="66"/>
      <c r="JBR170" s="66"/>
      <c r="JBX170" s="66"/>
      <c r="JCD170" s="66"/>
      <c r="JCG170" s="66"/>
      <c r="JCI170" s="66"/>
      <c r="JCK170" s="66"/>
      <c r="JCL170" s="66"/>
      <c r="JCM170" s="66"/>
      <c r="JCN170" s="66"/>
      <c r="JCO170" s="66"/>
      <c r="JCP170" s="66"/>
      <c r="JDH170" s="66"/>
      <c r="JDI170" s="66"/>
      <c r="JDL170" s="66"/>
      <c r="JDO170" s="66"/>
      <c r="JDQ170" s="66"/>
      <c r="JDS170" s="66"/>
      <c r="JDV170" s="66"/>
      <c r="JDY170" s="66"/>
      <c r="JEB170" s="66"/>
      <c r="JEF170" s="66"/>
      <c r="JEI170" s="66"/>
      <c r="JEL170" s="66"/>
      <c r="JET170" s="66"/>
      <c r="JFF170" s="66"/>
      <c r="JFG170" s="66"/>
      <c r="JFH170" s="66"/>
      <c r="JFI170" s="66"/>
      <c r="JFJ170" s="66"/>
      <c r="JFK170" s="66"/>
      <c r="JFL170" s="66"/>
      <c r="JFM170" s="66"/>
      <c r="JFN170" s="66"/>
      <c r="JFO170" s="66"/>
      <c r="JFP170" s="66"/>
      <c r="JFQ170" s="66"/>
      <c r="JFR170" s="66"/>
      <c r="JFS170" s="66"/>
      <c r="JFT170" s="66"/>
      <c r="JFU170" s="66"/>
      <c r="JFV170" s="66"/>
      <c r="JFW170" s="66"/>
      <c r="JFX170" s="66"/>
      <c r="JFY170" s="66"/>
      <c r="JFZ170" s="66"/>
      <c r="JGA170" s="66"/>
      <c r="JGB170" s="66"/>
      <c r="JGC170" s="66"/>
      <c r="JGD170" s="66"/>
      <c r="JGE170" s="66"/>
      <c r="JGG170" s="66"/>
      <c r="JGH170" s="66"/>
      <c r="JGI170" s="66"/>
      <c r="JGJ170" s="66"/>
      <c r="JGK170" s="66"/>
      <c r="JGL170" s="66"/>
      <c r="JGM170" s="66"/>
      <c r="JGN170" s="66"/>
      <c r="JGO170" s="66"/>
      <c r="JGP170" s="66"/>
      <c r="JGQ170" s="66"/>
      <c r="JGR170" s="66"/>
      <c r="JGS170" s="66"/>
      <c r="JGV170" s="66"/>
      <c r="JGY170" s="66"/>
      <c r="JHB170" s="66"/>
      <c r="JHE170" s="66"/>
      <c r="JHH170" s="66"/>
      <c r="JHK170" s="66"/>
      <c r="JHT170" s="66"/>
      <c r="JHW170" s="66"/>
      <c r="JHZ170" s="66"/>
      <c r="JIC170" s="66"/>
      <c r="JIL170" s="66"/>
      <c r="JIR170" s="66"/>
      <c r="JIU170" s="66"/>
      <c r="JIX170" s="66"/>
      <c r="JJA170" s="66"/>
      <c r="JJG170" s="66"/>
      <c r="JJP170" s="66"/>
      <c r="JJR170" s="66"/>
      <c r="JJS170" s="66"/>
      <c r="JJU170" s="66"/>
      <c r="JJX170" s="66"/>
      <c r="JKA170" s="66"/>
      <c r="JKD170" s="66"/>
      <c r="JKG170" s="66"/>
      <c r="JKJ170" s="66"/>
      <c r="JKL170" s="66"/>
      <c r="JKN170" s="66"/>
      <c r="JKQ170" s="66"/>
      <c r="JKT170" s="66"/>
      <c r="JKW170" s="66"/>
      <c r="JKZ170" s="66"/>
      <c r="JLC170" s="66"/>
      <c r="JLF170" s="66"/>
      <c r="JLI170" s="66"/>
      <c r="JLK170" s="66"/>
      <c r="JLN170" s="66"/>
      <c r="JLT170" s="66"/>
      <c r="JLZ170" s="66"/>
      <c r="JMC170" s="66"/>
      <c r="JME170" s="66"/>
      <c r="JMG170" s="66"/>
      <c r="JMH170" s="66"/>
      <c r="JMI170" s="66"/>
      <c r="JMJ170" s="66"/>
      <c r="JMK170" s="66"/>
      <c r="JML170" s="66"/>
      <c r="JND170" s="66"/>
      <c r="JNE170" s="66"/>
      <c r="JNH170" s="66"/>
      <c r="JNK170" s="66"/>
      <c r="JNM170" s="66"/>
      <c r="JNO170" s="66"/>
      <c r="JNR170" s="66"/>
      <c r="JNU170" s="66"/>
      <c r="JNX170" s="66"/>
      <c r="JOB170" s="66"/>
      <c r="JOE170" s="66"/>
      <c r="JOH170" s="66"/>
      <c r="JOP170" s="66"/>
      <c r="JPB170" s="66"/>
      <c r="JPC170" s="66"/>
      <c r="JPD170" s="66"/>
      <c r="JPE170" s="66"/>
      <c r="JPF170" s="66"/>
      <c r="JPG170" s="66"/>
      <c r="JPH170" s="66"/>
      <c r="JPI170" s="66"/>
      <c r="JPJ170" s="66"/>
      <c r="JPK170" s="66"/>
      <c r="JPL170" s="66"/>
      <c r="JPM170" s="66"/>
      <c r="JPN170" s="66"/>
      <c r="JPO170" s="66"/>
      <c r="JPP170" s="66"/>
      <c r="JPQ170" s="66"/>
      <c r="JPR170" s="66"/>
      <c r="JPS170" s="66"/>
      <c r="JPT170" s="66"/>
      <c r="JPU170" s="66"/>
      <c r="JPV170" s="66"/>
      <c r="JPW170" s="66"/>
      <c r="JPX170" s="66"/>
      <c r="JPY170" s="66"/>
      <c r="JPZ170" s="66"/>
      <c r="JQA170" s="66"/>
      <c r="JQC170" s="66"/>
      <c r="JQD170" s="66"/>
      <c r="JQE170" s="66"/>
      <c r="JQF170" s="66"/>
      <c r="JQG170" s="66"/>
      <c r="JQH170" s="66"/>
      <c r="JQI170" s="66"/>
      <c r="JQJ170" s="66"/>
      <c r="JQK170" s="66"/>
      <c r="JQL170" s="66"/>
      <c r="JQM170" s="66"/>
      <c r="JQN170" s="66"/>
      <c r="JQO170" s="66"/>
      <c r="JQR170" s="66"/>
      <c r="JQU170" s="66"/>
      <c r="JQX170" s="66"/>
      <c r="JRA170" s="66"/>
      <c r="JRD170" s="66"/>
      <c r="JRG170" s="66"/>
      <c r="JRP170" s="66"/>
      <c r="JRS170" s="66"/>
      <c r="JRV170" s="66"/>
      <c r="JRY170" s="66"/>
      <c r="JSH170" s="66"/>
      <c r="JSN170" s="66"/>
      <c r="JSQ170" s="66"/>
      <c r="JST170" s="66"/>
      <c r="JSW170" s="66"/>
      <c r="JTC170" s="66"/>
      <c r="JTL170" s="66"/>
      <c r="JTN170" s="66"/>
      <c r="JTO170" s="66"/>
      <c r="JTQ170" s="66"/>
      <c r="JTT170" s="66"/>
      <c r="JTW170" s="66"/>
      <c r="JTZ170" s="66"/>
      <c r="JUC170" s="66"/>
      <c r="JUF170" s="66"/>
      <c r="JUH170" s="66"/>
      <c r="JUJ170" s="66"/>
      <c r="JUM170" s="66"/>
      <c r="JUP170" s="66"/>
      <c r="JUS170" s="66"/>
      <c r="JUV170" s="66"/>
      <c r="JUY170" s="66"/>
      <c r="JVB170" s="66"/>
      <c r="JVE170" s="66"/>
      <c r="JVG170" s="66"/>
      <c r="JVJ170" s="66"/>
      <c r="JVP170" s="66"/>
      <c r="JVV170" s="66"/>
      <c r="JVY170" s="66"/>
      <c r="JWA170" s="66"/>
      <c r="JWC170" s="66"/>
      <c r="JWD170" s="66"/>
      <c r="JWE170" s="66"/>
      <c r="JWF170" s="66"/>
      <c r="JWG170" s="66"/>
      <c r="JWH170" s="66"/>
      <c r="JWZ170" s="66"/>
      <c r="JXA170" s="66"/>
      <c r="JXD170" s="66"/>
      <c r="JXG170" s="66"/>
      <c r="JXI170" s="66"/>
      <c r="JXK170" s="66"/>
      <c r="JXN170" s="66"/>
      <c r="JXQ170" s="66"/>
      <c r="JXT170" s="66"/>
      <c r="JXX170" s="66"/>
      <c r="JYA170" s="66"/>
      <c r="JYD170" s="66"/>
      <c r="JYL170" s="66"/>
      <c r="JYX170" s="66"/>
      <c r="JYY170" s="66"/>
      <c r="JYZ170" s="66"/>
      <c r="JZA170" s="66"/>
      <c r="JZB170" s="66"/>
      <c r="JZC170" s="66"/>
      <c r="JZD170" s="66"/>
      <c r="JZE170" s="66"/>
      <c r="JZF170" s="66"/>
      <c r="JZG170" s="66"/>
      <c r="JZH170" s="66"/>
      <c r="JZI170" s="66"/>
      <c r="JZJ170" s="66"/>
      <c r="JZK170" s="66"/>
      <c r="JZL170" s="66"/>
      <c r="JZM170" s="66"/>
      <c r="JZN170" s="66"/>
      <c r="JZO170" s="66"/>
      <c r="JZP170" s="66"/>
      <c r="JZQ170" s="66"/>
      <c r="JZR170" s="66"/>
      <c r="JZS170" s="66"/>
      <c r="JZT170" s="66"/>
      <c r="JZU170" s="66"/>
      <c r="JZV170" s="66"/>
      <c r="JZW170" s="66"/>
      <c r="JZY170" s="66"/>
      <c r="JZZ170" s="66"/>
      <c r="KAA170" s="66"/>
      <c r="KAB170" s="66"/>
      <c r="KAC170" s="66"/>
      <c r="KAD170" s="66"/>
      <c r="KAE170" s="66"/>
      <c r="KAF170" s="66"/>
      <c r="KAG170" s="66"/>
      <c r="KAH170" s="66"/>
      <c r="KAI170" s="66"/>
      <c r="KAJ170" s="66"/>
      <c r="KAK170" s="66"/>
      <c r="KAN170" s="66"/>
      <c r="KAQ170" s="66"/>
      <c r="KAT170" s="66"/>
      <c r="KAW170" s="66"/>
      <c r="KAZ170" s="66"/>
      <c r="KBC170" s="66"/>
      <c r="KBL170" s="66"/>
      <c r="KBO170" s="66"/>
      <c r="KBR170" s="66"/>
      <c r="KBU170" s="66"/>
      <c r="KCD170" s="66"/>
      <c r="KCJ170" s="66"/>
      <c r="KCM170" s="66"/>
      <c r="KCP170" s="66"/>
      <c r="KCS170" s="66"/>
      <c r="KCY170" s="66"/>
      <c r="KDH170" s="66"/>
      <c r="KDJ170" s="66"/>
      <c r="KDK170" s="66"/>
      <c r="KDM170" s="66"/>
      <c r="KDP170" s="66"/>
      <c r="KDS170" s="66"/>
      <c r="KDV170" s="66"/>
      <c r="KDY170" s="66"/>
      <c r="KEB170" s="66"/>
      <c r="KED170" s="66"/>
      <c r="KEF170" s="66"/>
      <c r="KEI170" s="66"/>
      <c r="KEL170" s="66"/>
      <c r="KEO170" s="66"/>
      <c r="KER170" s="66"/>
      <c r="KEU170" s="66"/>
      <c r="KEX170" s="66"/>
      <c r="KFA170" s="66"/>
      <c r="KFC170" s="66"/>
      <c r="KFF170" s="66"/>
      <c r="KFL170" s="66"/>
      <c r="KFR170" s="66"/>
      <c r="KFU170" s="66"/>
      <c r="KFW170" s="66"/>
      <c r="KFY170" s="66"/>
      <c r="KFZ170" s="66"/>
      <c r="KGA170" s="66"/>
      <c r="KGB170" s="66"/>
      <c r="KGC170" s="66"/>
      <c r="KGD170" s="66"/>
      <c r="KGV170" s="66"/>
      <c r="KGW170" s="66"/>
      <c r="KGZ170" s="66"/>
      <c r="KHC170" s="66"/>
      <c r="KHE170" s="66"/>
      <c r="KHG170" s="66"/>
      <c r="KHJ170" s="66"/>
      <c r="KHM170" s="66"/>
      <c r="KHP170" s="66"/>
      <c r="KHT170" s="66"/>
      <c r="KHW170" s="66"/>
      <c r="KHZ170" s="66"/>
      <c r="KIH170" s="66"/>
      <c r="KIT170" s="66"/>
      <c r="KIU170" s="66"/>
      <c r="KIV170" s="66"/>
      <c r="KIW170" s="66"/>
      <c r="KIX170" s="66"/>
      <c r="KIY170" s="66"/>
      <c r="KIZ170" s="66"/>
      <c r="KJA170" s="66"/>
      <c r="KJB170" s="66"/>
      <c r="KJC170" s="66"/>
      <c r="KJD170" s="66"/>
      <c r="KJE170" s="66"/>
      <c r="KJF170" s="66"/>
      <c r="KJG170" s="66"/>
      <c r="KJH170" s="66"/>
      <c r="KJI170" s="66"/>
      <c r="KJJ170" s="66"/>
      <c r="KJK170" s="66"/>
      <c r="KJL170" s="66"/>
      <c r="KJM170" s="66"/>
      <c r="KJN170" s="66"/>
      <c r="KJO170" s="66"/>
      <c r="KJP170" s="66"/>
      <c r="KJQ170" s="66"/>
      <c r="KJR170" s="66"/>
      <c r="KJS170" s="66"/>
      <c r="KJU170" s="66"/>
      <c r="KJV170" s="66"/>
      <c r="KJW170" s="66"/>
      <c r="KJX170" s="66"/>
      <c r="KJY170" s="66"/>
      <c r="KJZ170" s="66"/>
      <c r="KKA170" s="66"/>
      <c r="KKB170" s="66"/>
      <c r="KKC170" s="66"/>
      <c r="KKD170" s="66"/>
      <c r="KKE170" s="66"/>
      <c r="KKF170" s="66"/>
      <c r="KKG170" s="66"/>
      <c r="KKJ170" s="66"/>
      <c r="KKM170" s="66"/>
      <c r="KKP170" s="66"/>
      <c r="KKS170" s="66"/>
      <c r="KKV170" s="66"/>
      <c r="KKY170" s="66"/>
      <c r="KLH170" s="66"/>
      <c r="KLK170" s="66"/>
      <c r="KLN170" s="66"/>
      <c r="KLQ170" s="66"/>
      <c r="KLZ170" s="66"/>
      <c r="KMF170" s="66"/>
      <c r="KMI170" s="66"/>
      <c r="KML170" s="66"/>
      <c r="KMO170" s="66"/>
      <c r="KMU170" s="66"/>
      <c r="KND170" s="66"/>
      <c r="KNF170" s="66"/>
      <c r="KNG170" s="66"/>
      <c r="KNI170" s="66"/>
      <c r="KNL170" s="66"/>
      <c r="KNO170" s="66"/>
      <c r="KNR170" s="66"/>
      <c r="KNU170" s="66"/>
      <c r="KNX170" s="66"/>
      <c r="KNZ170" s="66"/>
      <c r="KOB170" s="66"/>
      <c r="KOE170" s="66"/>
      <c r="KOH170" s="66"/>
      <c r="KOK170" s="66"/>
      <c r="KON170" s="66"/>
      <c r="KOQ170" s="66"/>
      <c r="KOT170" s="66"/>
      <c r="KOW170" s="66"/>
      <c r="KOY170" s="66"/>
      <c r="KPB170" s="66"/>
      <c r="KPH170" s="66"/>
      <c r="KPN170" s="66"/>
      <c r="KPQ170" s="66"/>
      <c r="KPS170" s="66"/>
      <c r="KPU170" s="66"/>
      <c r="KPV170" s="66"/>
      <c r="KPW170" s="66"/>
      <c r="KPX170" s="66"/>
      <c r="KPY170" s="66"/>
      <c r="KPZ170" s="66"/>
      <c r="KQR170" s="66"/>
      <c r="KQS170" s="66"/>
      <c r="KQV170" s="66"/>
      <c r="KQY170" s="66"/>
      <c r="KRA170" s="66"/>
      <c r="KRC170" s="66"/>
      <c r="KRF170" s="66"/>
      <c r="KRI170" s="66"/>
      <c r="KRL170" s="66"/>
      <c r="KRP170" s="66"/>
      <c r="KRS170" s="66"/>
      <c r="KRV170" s="66"/>
      <c r="KSD170" s="66"/>
      <c r="KSP170" s="66"/>
      <c r="KSQ170" s="66"/>
      <c r="KSR170" s="66"/>
      <c r="KSS170" s="66"/>
      <c r="KST170" s="66"/>
      <c r="KSU170" s="66"/>
      <c r="KSV170" s="66"/>
      <c r="KSW170" s="66"/>
      <c r="KSX170" s="66"/>
      <c r="KSY170" s="66"/>
      <c r="KSZ170" s="66"/>
      <c r="KTA170" s="66"/>
      <c r="KTB170" s="66"/>
      <c r="KTC170" s="66"/>
      <c r="KTD170" s="66"/>
      <c r="KTE170" s="66"/>
      <c r="KTF170" s="66"/>
      <c r="KTG170" s="66"/>
      <c r="KTH170" s="66"/>
      <c r="KTI170" s="66"/>
      <c r="KTJ170" s="66"/>
      <c r="KTK170" s="66"/>
      <c r="KTL170" s="66"/>
      <c r="KTM170" s="66"/>
      <c r="KTN170" s="66"/>
      <c r="KTO170" s="66"/>
      <c r="KTQ170" s="66"/>
      <c r="KTR170" s="66"/>
      <c r="KTS170" s="66"/>
      <c r="KTT170" s="66"/>
      <c r="KTU170" s="66"/>
      <c r="KTV170" s="66"/>
      <c r="KTW170" s="66"/>
      <c r="KTX170" s="66"/>
      <c r="KTY170" s="66"/>
      <c r="KTZ170" s="66"/>
      <c r="KUA170" s="66"/>
      <c r="KUB170" s="66"/>
      <c r="KUC170" s="66"/>
      <c r="KUF170" s="66"/>
      <c r="KUI170" s="66"/>
      <c r="KUL170" s="66"/>
      <c r="KUO170" s="66"/>
      <c r="KUR170" s="66"/>
      <c r="KUU170" s="66"/>
      <c r="KVD170" s="66"/>
      <c r="KVG170" s="66"/>
      <c r="KVJ170" s="66"/>
      <c r="KVM170" s="66"/>
      <c r="KVV170" s="66"/>
      <c r="KWB170" s="66"/>
      <c r="KWE170" s="66"/>
      <c r="KWH170" s="66"/>
      <c r="KWK170" s="66"/>
      <c r="KWQ170" s="66"/>
      <c r="KWZ170" s="66"/>
      <c r="KXB170" s="66"/>
      <c r="KXC170" s="66"/>
      <c r="KXE170" s="66"/>
      <c r="KXH170" s="66"/>
      <c r="KXK170" s="66"/>
      <c r="KXN170" s="66"/>
      <c r="KXQ170" s="66"/>
      <c r="KXT170" s="66"/>
      <c r="KXV170" s="66"/>
      <c r="KXX170" s="66"/>
      <c r="KYA170" s="66"/>
      <c r="KYD170" s="66"/>
      <c r="KYG170" s="66"/>
      <c r="KYJ170" s="66"/>
      <c r="KYM170" s="66"/>
      <c r="KYP170" s="66"/>
      <c r="KYS170" s="66"/>
      <c r="KYU170" s="66"/>
      <c r="KYX170" s="66"/>
      <c r="KZD170" s="66"/>
      <c r="KZJ170" s="66"/>
      <c r="KZM170" s="66"/>
      <c r="KZO170" s="66"/>
      <c r="KZQ170" s="66"/>
      <c r="KZR170" s="66"/>
      <c r="KZS170" s="66"/>
      <c r="KZT170" s="66"/>
      <c r="KZU170" s="66"/>
      <c r="KZV170" s="66"/>
      <c r="LAN170" s="66"/>
      <c r="LAO170" s="66"/>
      <c r="LAR170" s="66"/>
      <c r="LAU170" s="66"/>
      <c r="LAW170" s="66"/>
      <c r="LAY170" s="66"/>
      <c r="LBB170" s="66"/>
      <c r="LBE170" s="66"/>
      <c r="LBH170" s="66"/>
      <c r="LBL170" s="66"/>
      <c r="LBO170" s="66"/>
      <c r="LBR170" s="66"/>
      <c r="LBZ170" s="66"/>
      <c r="LCL170" s="66"/>
      <c r="LCM170" s="66"/>
      <c r="LCN170" s="66"/>
      <c r="LCO170" s="66"/>
      <c r="LCP170" s="66"/>
      <c r="LCQ170" s="66"/>
      <c r="LCR170" s="66"/>
      <c r="LCS170" s="66"/>
      <c r="LCT170" s="66"/>
      <c r="LCU170" s="66"/>
      <c r="LCV170" s="66"/>
      <c r="LCW170" s="66"/>
      <c r="LCX170" s="66"/>
      <c r="LCY170" s="66"/>
      <c r="LCZ170" s="66"/>
      <c r="LDA170" s="66"/>
      <c r="LDB170" s="66"/>
      <c r="LDC170" s="66"/>
      <c r="LDD170" s="66"/>
      <c r="LDE170" s="66"/>
      <c r="LDF170" s="66"/>
      <c r="LDG170" s="66"/>
      <c r="LDH170" s="66"/>
      <c r="LDI170" s="66"/>
      <c r="LDJ170" s="66"/>
      <c r="LDK170" s="66"/>
      <c r="LDM170" s="66"/>
      <c r="LDN170" s="66"/>
      <c r="LDO170" s="66"/>
      <c r="LDP170" s="66"/>
      <c r="LDQ170" s="66"/>
      <c r="LDR170" s="66"/>
      <c r="LDS170" s="66"/>
      <c r="LDT170" s="66"/>
      <c r="LDU170" s="66"/>
      <c r="LDV170" s="66"/>
      <c r="LDW170" s="66"/>
      <c r="LDX170" s="66"/>
      <c r="LDY170" s="66"/>
      <c r="LEB170" s="66"/>
      <c r="LEE170" s="66"/>
      <c r="LEH170" s="66"/>
      <c r="LEK170" s="66"/>
      <c r="LEN170" s="66"/>
      <c r="LEQ170" s="66"/>
      <c r="LEZ170" s="66"/>
      <c r="LFC170" s="66"/>
      <c r="LFF170" s="66"/>
      <c r="LFI170" s="66"/>
      <c r="LFR170" s="66"/>
      <c r="LFX170" s="66"/>
      <c r="LGA170" s="66"/>
      <c r="LGD170" s="66"/>
      <c r="LGG170" s="66"/>
      <c r="LGM170" s="66"/>
      <c r="LGV170" s="66"/>
      <c r="LGX170" s="66"/>
      <c r="LGY170" s="66"/>
      <c r="LHA170" s="66"/>
      <c r="LHD170" s="66"/>
      <c r="LHG170" s="66"/>
      <c r="LHJ170" s="66"/>
      <c r="LHM170" s="66"/>
      <c r="LHP170" s="66"/>
      <c r="LHR170" s="66"/>
      <c r="LHT170" s="66"/>
      <c r="LHW170" s="66"/>
      <c r="LHZ170" s="66"/>
      <c r="LIC170" s="66"/>
      <c r="LIF170" s="66"/>
      <c r="LII170" s="66"/>
      <c r="LIL170" s="66"/>
      <c r="LIO170" s="66"/>
      <c r="LIQ170" s="66"/>
      <c r="LIT170" s="66"/>
      <c r="LIZ170" s="66"/>
      <c r="LJF170" s="66"/>
      <c r="LJI170" s="66"/>
      <c r="LJK170" s="66"/>
      <c r="LJM170" s="66"/>
      <c r="LJN170" s="66"/>
      <c r="LJO170" s="66"/>
      <c r="LJP170" s="66"/>
      <c r="LJQ170" s="66"/>
      <c r="LJR170" s="66"/>
      <c r="LKJ170" s="66"/>
      <c r="LKK170" s="66"/>
      <c r="LKN170" s="66"/>
      <c r="LKQ170" s="66"/>
      <c r="LKS170" s="66"/>
      <c r="LKU170" s="66"/>
      <c r="LKX170" s="66"/>
      <c r="LLA170" s="66"/>
      <c r="LLD170" s="66"/>
      <c r="LLH170" s="66"/>
      <c r="LLK170" s="66"/>
      <c r="LLN170" s="66"/>
      <c r="LLV170" s="66"/>
      <c r="LMH170" s="66"/>
      <c r="LMI170" s="66"/>
      <c r="LMJ170" s="66"/>
      <c r="LMK170" s="66"/>
      <c r="LML170" s="66"/>
      <c r="LMM170" s="66"/>
      <c r="LMN170" s="66"/>
      <c r="LMO170" s="66"/>
      <c r="LMP170" s="66"/>
      <c r="LMQ170" s="66"/>
      <c r="LMR170" s="66"/>
      <c r="LMS170" s="66"/>
      <c r="LMT170" s="66"/>
      <c r="LMU170" s="66"/>
      <c r="LMV170" s="66"/>
      <c r="LMW170" s="66"/>
      <c r="LMX170" s="66"/>
      <c r="LMY170" s="66"/>
      <c r="LMZ170" s="66"/>
      <c r="LNA170" s="66"/>
      <c r="LNB170" s="66"/>
      <c r="LNC170" s="66"/>
      <c r="LND170" s="66"/>
      <c r="LNE170" s="66"/>
      <c r="LNF170" s="66"/>
      <c r="LNG170" s="66"/>
      <c r="LNI170" s="66"/>
      <c r="LNJ170" s="66"/>
      <c r="LNK170" s="66"/>
      <c r="LNL170" s="66"/>
      <c r="LNM170" s="66"/>
      <c r="LNN170" s="66"/>
      <c r="LNO170" s="66"/>
      <c r="LNP170" s="66"/>
      <c r="LNQ170" s="66"/>
      <c r="LNR170" s="66"/>
      <c r="LNS170" s="66"/>
      <c r="LNT170" s="66"/>
      <c r="LNU170" s="66"/>
      <c r="LNX170" s="66"/>
      <c r="LOA170" s="66"/>
      <c r="LOD170" s="66"/>
      <c r="LOG170" s="66"/>
      <c r="LOJ170" s="66"/>
      <c r="LOM170" s="66"/>
      <c r="LOV170" s="66"/>
      <c r="LOY170" s="66"/>
      <c r="LPB170" s="66"/>
      <c r="LPE170" s="66"/>
      <c r="LPN170" s="66"/>
      <c r="LPT170" s="66"/>
      <c r="LPW170" s="66"/>
      <c r="LPZ170" s="66"/>
      <c r="LQC170" s="66"/>
      <c r="LQI170" s="66"/>
      <c r="LQR170" s="66"/>
      <c r="LQT170" s="66"/>
      <c r="LQU170" s="66"/>
      <c r="LQW170" s="66"/>
      <c r="LQZ170" s="66"/>
      <c r="LRC170" s="66"/>
      <c r="LRF170" s="66"/>
      <c r="LRI170" s="66"/>
      <c r="LRL170" s="66"/>
      <c r="LRN170" s="66"/>
      <c r="LRP170" s="66"/>
      <c r="LRS170" s="66"/>
      <c r="LRV170" s="66"/>
      <c r="LRY170" s="66"/>
      <c r="LSB170" s="66"/>
      <c r="LSE170" s="66"/>
      <c r="LSH170" s="66"/>
      <c r="LSK170" s="66"/>
      <c r="LSM170" s="66"/>
      <c r="LSP170" s="66"/>
      <c r="LSV170" s="66"/>
      <c r="LTB170" s="66"/>
      <c r="LTE170" s="66"/>
      <c r="LTG170" s="66"/>
      <c r="LTI170" s="66"/>
      <c r="LTJ170" s="66"/>
      <c r="LTK170" s="66"/>
      <c r="LTL170" s="66"/>
      <c r="LTM170" s="66"/>
      <c r="LTN170" s="66"/>
      <c r="LUF170" s="66"/>
      <c r="LUG170" s="66"/>
      <c r="LUJ170" s="66"/>
      <c r="LUM170" s="66"/>
      <c r="LUO170" s="66"/>
      <c r="LUQ170" s="66"/>
      <c r="LUT170" s="66"/>
      <c r="LUW170" s="66"/>
      <c r="LUZ170" s="66"/>
      <c r="LVD170" s="66"/>
      <c r="LVG170" s="66"/>
      <c r="LVJ170" s="66"/>
      <c r="LVR170" s="66"/>
      <c r="LWD170" s="66"/>
      <c r="LWE170" s="66"/>
      <c r="LWF170" s="66"/>
      <c r="LWG170" s="66"/>
      <c r="LWH170" s="66"/>
      <c r="LWI170" s="66"/>
      <c r="LWJ170" s="66"/>
      <c r="LWK170" s="66"/>
      <c r="LWL170" s="66"/>
      <c r="LWM170" s="66"/>
      <c r="LWN170" s="66"/>
      <c r="LWO170" s="66"/>
      <c r="LWP170" s="66"/>
      <c r="LWQ170" s="66"/>
      <c r="LWR170" s="66"/>
      <c r="LWS170" s="66"/>
      <c r="LWT170" s="66"/>
      <c r="LWU170" s="66"/>
      <c r="LWV170" s="66"/>
      <c r="LWW170" s="66"/>
      <c r="LWX170" s="66"/>
      <c r="LWY170" s="66"/>
      <c r="LWZ170" s="66"/>
      <c r="LXA170" s="66"/>
      <c r="LXB170" s="66"/>
      <c r="LXC170" s="66"/>
      <c r="LXE170" s="66"/>
      <c r="LXF170" s="66"/>
      <c r="LXG170" s="66"/>
      <c r="LXH170" s="66"/>
      <c r="LXI170" s="66"/>
      <c r="LXJ170" s="66"/>
      <c r="LXK170" s="66"/>
      <c r="LXL170" s="66"/>
      <c r="LXM170" s="66"/>
      <c r="LXN170" s="66"/>
      <c r="LXO170" s="66"/>
      <c r="LXP170" s="66"/>
      <c r="LXQ170" s="66"/>
      <c r="LXT170" s="66"/>
      <c r="LXW170" s="66"/>
      <c r="LXZ170" s="66"/>
      <c r="LYC170" s="66"/>
      <c r="LYF170" s="66"/>
      <c r="LYI170" s="66"/>
      <c r="LYR170" s="66"/>
      <c r="LYU170" s="66"/>
      <c r="LYX170" s="66"/>
      <c r="LZA170" s="66"/>
      <c r="LZJ170" s="66"/>
      <c r="LZP170" s="66"/>
      <c r="LZS170" s="66"/>
      <c r="LZV170" s="66"/>
      <c r="LZY170" s="66"/>
      <c r="MAE170" s="66"/>
      <c r="MAN170" s="66"/>
      <c r="MAP170" s="66"/>
      <c r="MAQ170" s="66"/>
      <c r="MAS170" s="66"/>
      <c r="MAV170" s="66"/>
      <c r="MAY170" s="66"/>
      <c r="MBB170" s="66"/>
      <c r="MBE170" s="66"/>
      <c r="MBH170" s="66"/>
      <c r="MBJ170" s="66"/>
      <c r="MBL170" s="66"/>
      <c r="MBO170" s="66"/>
      <c r="MBR170" s="66"/>
      <c r="MBU170" s="66"/>
      <c r="MBX170" s="66"/>
      <c r="MCA170" s="66"/>
      <c r="MCD170" s="66"/>
      <c r="MCG170" s="66"/>
      <c r="MCI170" s="66"/>
      <c r="MCL170" s="66"/>
      <c r="MCR170" s="66"/>
      <c r="MCX170" s="66"/>
      <c r="MDA170" s="66"/>
      <c r="MDC170" s="66"/>
      <c r="MDE170" s="66"/>
      <c r="MDF170" s="66"/>
      <c r="MDG170" s="66"/>
      <c r="MDH170" s="66"/>
      <c r="MDI170" s="66"/>
      <c r="MDJ170" s="66"/>
      <c r="MEB170" s="66"/>
      <c r="MEC170" s="66"/>
      <c r="MEF170" s="66"/>
      <c r="MEI170" s="66"/>
      <c r="MEK170" s="66"/>
      <c r="MEM170" s="66"/>
      <c r="MEP170" s="66"/>
      <c r="MES170" s="66"/>
      <c r="MEV170" s="66"/>
      <c r="MEZ170" s="66"/>
      <c r="MFC170" s="66"/>
      <c r="MFF170" s="66"/>
      <c r="MFN170" s="66"/>
      <c r="MFZ170" s="66"/>
      <c r="MGA170" s="66"/>
      <c r="MGB170" s="66"/>
      <c r="MGC170" s="66"/>
      <c r="MGD170" s="66"/>
      <c r="MGE170" s="66"/>
      <c r="MGF170" s="66"/>
      <c r="MGG170" s="66"/>
      <c r="MGH170" s="66"/>
      <c r="MGI170" s="66"/>
      <c r="MGJ170" s="66"/>
      <c r="MGK170" s="66"/>
      <c r="MGL170" s="66"/>
      <c r="MGM170" s="66"/>
      <c r="MGN170" s="66"/>
      <c r="MGO170" s="66"/>
      <c r="MGP170" s="66"/>
      <c r="MGQ170" s="66"/>
      <c r="MGR170" s="66"/>
      <c r="MGS170" s="66"/>
      <c r="MGT170" s="66"/>
      <c r="MGU170" s="66"/>
      <c r="MGV170" s="66"/>
      <c r="MGW170" s="66"/>
      <c r="MGX170" s="66"/>
      <c r="MGY170" s="66"/>
      <c r="MHA170" s="66"/>
      <c r="MHB170" s="66"/>
      <c r="MHC170" s="66"/>
      <c r="MHD170" s="66"/>
      <c r="MHE170" s="66"/>
      <c r="MHF170" s="66"/>
      <c r="MHG170" s="66"/>
      <c r="MHH170" s="66"/>
      <c r="MHI170" s="66"/>
      <c r="MHJ170" s="66"/>
      <c r="MHK170" s="66"/>
      <c r="MHL170" s="66"/>
      <c r="MHM170" s="66"/>
      <c r="MHP170" s="66"/>
      <c r="MHS170" s="66"/>
      <c r="MHV170" s="66"/>
      <c r="MHY170" s="66"/>
      <c r="MIB170" s="66"/>
      <c r="MIE170" s="66"/>
      <c r="MIN170" s="66"/>
      <c r="MIQ170" s="66"/>
      <c r="MIT170" s="66"/>
      <c r="MIW170" s="66"/>
      <c r="MJF170" s="66"/>
      <c r="MJL170" s="66"/>
      <c r="MJO170" s="66"/>
      <c r="MJR170" s="66"/>
      <c r="MJU170" s="66"/>
      <c r="MKA170" s="66"/>
      <c r="MKJ170" s="66"/>
      <c r="MKL170" s="66"/>
      <c r="MKM170" s="66"/>
      <c r="MKO170" s="66"/>
      <c r="MKR170" s="66"/>
      <c r="MKU170" s="66"/>
      <c r="MKX170" s="66"/>
      <c r="MLA170" s="66"/>
      <c r="MLD170" s="66"/>
      <c r="MLF170" s="66"/>
      <c r="MLH170" s="66"/>
      <c r="MLK170" s="66"/>
      <c r="MLN170" s="66"/>
      <c r="MLQ170" s="66"/>
      <c r="MLT170" s="66"/>
      <c r="MLW170" s="66"/>
      <c r="MLZ170" s="66"/>
      <c r="MMC170" s="66"/>
      <c r="MME170" s="66"/>
      <c r="MMH170" s="66"/>
      <c r="MMN170" s="66"/>
      <c r="MMT170" s="66"/>
      <c r="MMW170" s="66"/>
      <c r="MMY170" s="66"/>
      <c r="MNA170" s="66"/>
      <c r="MNB170" s="66"/>
      <c r="MNC170" s="66"/>
      <c r="MND170" s="66"/>
      <c r="MNE170" s="66"/>
      <c r="MNF170" s="66"/>
      <c r="MNX170" s="66"/>
      <c r="MNY170" s="66"/>
      <c r="MOB170" s="66"/>
      <c r="MOE170" s="66"/>
      <c r="MOG170" s="66"/>
      <c r="MOI170" s="66"/>
      <c r="MOL170" s="66"/>
      <c r="MOO170" s="66"/>
      <c r="MOR170" s="66"/>
      <c r="MOV170" s="66"/>
      <c r="MOY170" s="66"/>
      <c r="MPB170" s="66"/>
      <c r="MPJ170" s="66"/>
      <c r="MPV170" s="66"/>
      <c r="MPW170" s="66"/>
      <c r="MPX170" s="66"/>
      <c r="MPY170" s="66"/>
      <c r="MPZ170" s="66"/>
      <c r="MQA170" s="66"/>
      <c r="MQB170" s="66"/>
      <c r="MQC170" s="66"/>
      <c r="MQD170" s="66"/>
      <c r="MQE170" s="66"/>
      <c r="MQF170" s="66"/>
      <c r="MQG170" s="66"/>
      <c r="MQH170" s="66"/>
      <c r="MQI170" s="66"/>
      <c r="MQJ170" s="66"/>
      <c r="MQK170" s="66"/>
      <c r="MQL170" s="66"/>
      <c r="MQM170" s="66"/>
      <c r="MQN170" s="66"/>
      <c r="MQO170" s="66"/>
      <c r="MQP170" s="66"/>
      <c r="MQQ170" s="66"/>
      <c r="MQR170" s="66"/>
      <c r="MQS170" s="66"/>
      <c r="MQT170" s="66"/>
      <c r="MQU170" s="66"/>
      <c r="MQW170" s="66"/>
      <c r="MQX170" s="66"/>
      <c r="MQY170" s="66"/>
      <c r="MQZ170" s="66"/>
      <c r="MRA170" s="66"/>
      <c r="MRB170" s="66"/>
      <c r="MRC170" s="66"/>
      <c r="MRD170" s="66"/>
      <c r="MRE170" s="66"/>
      <c r="MRF170" s="66"/>
      <c r="MRG170" s="66"/>
      <c r="MRH170" s="66"/>
      <c r="MRI170" s="66"/>
      <c r="MRL170" s="66"/>
      <c r="MRO170" s="66"/>
      <c r="MRR170" s="66"/>
      <c r="MRU170" s="66"/>
      <c r="MRX170" s="66"/>
      <c r="MSA170" s="66"/>
      <c r="MSJ170" s="66"/>
      <c r="MSM170" s="66"/>
      <c r="MSP170" s="66"/>
      <c r="MSS170" s="66"/>
      <c r="MTB170" s="66"/>
      <c r="MTH170" s="66"/>
      <c r="MTK170" s="66"/>
      <c r="MTN170" s="66"/>
      <c r="MTQ170" s="66"/>
      <c r="MTW170" s="66"/>
      <c r="MUF170" s="66"/>
      <c r="MUH170" s="66"/>
      <c r="MUI170" s="66"/>
      <c r="MUK170" s="66"/>
      <c r="MUN170" s="66"/>
      <c r="MUQ170" s="66"/>
      <c r="MUT170" s="66"/>
      <c r="MUW170" s="66"/>
      <c r="MUZ170" s="66"/>
      <c r="MVB170" s="66"/>
      <c r="MVD170" s="66"/>
      <c r="MVG170" s="66"/>
      <c r="MVJ170" s="66"/>
      <c r="MVM170" s="66"/>
      <c r="MVP170" s="66"/>
      <c r="MVS170" s="66"/>
      <c r="MVV170" s="66"/>
      <c r="MVY170" s="66"/>
      <c r="MWA170" s="66"/>
      <c r="MWD170" s="66"/>
      <c r="MWJ170" s="66"/>
      <c r="MWP170" s="66"/>
      <c r="MWS170" s="66"/>
      <c r="MWU170" s="66"/>
      <c r="MWW170" s="66"/>
      <c r="MWX170" s="66"/>
      <c r="MWY170" s="66"/>
      <c r="MWZ170" s="66"/>
      <c r="MXA170" s="66"/>
      <c r="MXB170" s="66"/>
      <c r="MXT170" s="66"/>
      <c r="MXU170" s="66"/>
      <c r="MXX170" s="66"/>
      <c r="MYA170" s="66"/>
      <c r="MYC170" s="66"/>
      <c r="MYE170" s="66"/>
      <c r="MYH170" s="66"/>
      <c r="MYK170" s="66"/>
      <c r="MYN170" s="66"/>
      <c r="MYR170" s="66"/>
      <c r="MYU170" s="66"/>
      <c r="MYX170" s="66"/>
      <c r="MZF170" s="66"/>
      <c r="MZR170" s="66"/>
      <c r="MZS170" s="66"/>
      <c r="MZT170" s="66"/>
      <c r="MZU170" s="66"/>
      <c r="MZV170" s="66"/>
      <c r="MZW170" s="66"/>
      <c r="MZX170" s="66"/>
      <c r="MZY170" s="66"/>
      <c r="MZZ170" s="66"/>
      <c r="NAA170" s="66"/>
      <c r="NAB170" s="66"/>
      <c r="NAC170" s="66"/>
      <c r="NAD170" s="66"/>
      <c r="NAE170" s="66"/>
      <c r="NAF170" s="66"/>
      <c r="NAG170" s="66"/>
      <c r="NAH170" s="66"/>
      <c r="NAI170" s="66"/>
      <c r="NAJ170" s="66"/>
      <c r="NAK170" s="66"/>
      <c r="NAL170" s="66"/>
      <c r="NAM170" s="66"/>
      <c r="NAN170" s="66"/>
      <c r="NAO170" s="66"/>
      <c r="NAP170" s="66"/>
      <c r="NAQ170" s="66"/>
      <c r="NAS170" s="66"/>
      <c r="NAT170" s="66"/>
      <c r="NAU170" s="66"/>
      <c r="NAV170" s="66"/>
      <c r="NAW170" s="66"/>
      <c r="NAX170" s="66"/>
      <c r="NAY170" s="66"/>
      <c r="NAZ170" s="66"/>
      <c r="NBA170" s="66"/>
      <c r="NBB170" s="66"/>
      <c r="NBC170" s="66"/>
      <c r="NBD170" s="66"/>
      <c r="NBE170" s="66"/>
      <c r="NBH170" s="66"/>
      <c r="NBK170" s="66"/>
      <c r="NBN170" s="66"/>
      <c r="NBQ170" s="66"/>
      <c r="NBT170" s="66"/>
      <c r="NBW170" s="66"/>
      <c r="NCF170" s="66"/>
      <c r="NCI170" s="66"/>
      <c r="NCL170" s="66"/>
      <c r="NCO170" s="66"/>
      <c r="NCX170" s="66"/>
      <c r="NDD170" s="66"/>
      <c r="NDG170" s="66"/>
      <c r="NDJ170" s="66"/>
      <c r="NDM170" s="66"/>
      <c r="NDS170" s="66"/>
      <c r="NEB170" s="66"/>
      <c r="NED170" s="66"/>
      <c r="NEE170" s="66"/>
      <c r="NEG170" s="66"/>
      <c r="NEJ170" s="66"/>
      <c r="NEM170" s="66"/>
      <c r="NEP170" s="66"/>
      <c r="NES170" s="66"/>
      <c r="NEV170" s="66"/>
      <c r="NEX170" s="66"/>
      <c r="NEZ170" s="66"/>
      <c r="NFC170" s="66"/>
      <c r="NFF170" s="66"/>
      <c r="NFI170" s="66"/>
      <c r="NFL170" s="66"/>
      <c r="NFO170" s="66"/>
      <c r="NFR170" s="66"/>
      <c r="NFU170" s="66"/>
      <c r="NFW170" s="66"/>
      <c r="NFZ170" s="66"/>
      <c r="NGF170" s="66"/>
      <c r="NGL170" s="66"/>
      <c r="NGO170" s="66"/>
      <c r="NGQ170" s="66"/>
      <c r="NGS170" s="66"/>
      <c r="NGT170" s="66"/>
      <c r="NGU170" s="66"/>
      <c r="NGV170" s="66"/>
      <c r="NGW170" s="66"/>
      <c r="NGX170" s="66"/>
      <c r="NHP170" s="66"/>
      <c r="NHQ170" s="66"/>
      <c r="NHT170" s="66"/>
      <c r="NHW170" s="66"/>
      <c r="NHY170" s="66"/>
      <c r="NIA170" s="66"/>
      <c r="NID170" s="66"/>
      <c r="NIG170" s="66"/>
      <c r="NIJ170" s="66"/>
      <c r="NIN170" s="66"/>
      <c r="NIQ170" s="66"/>
      <c r="NIT170" s="66"/>
      <c r="NJB170" s="66"/>
      <c r="NJN170" s="66"/>
      <c r="NJO170" s="66"/>
      <c r="NJP170" s="66"/>
      <c r="NJQ170" s="66"/>
      <c r="NJR170" s="66"/>
      <c r="NJS170" s="66"/>
      <c r="NJT170" s="66"/>
      <c r="NJU170" s="66"/>
      <c r="NJV170" s="66"/>
      <c r="NJW170" s="66"/>
      <c r="NJX170" s="66"/>
      <c r="NJY170" s="66"/>
      <c r="NJZ170" s="66"/>
      <c r="NKA170" s="66"/>
      <c r="NKB170" s="66"/>
      <c r="NKC170" s="66"/>
      <c r="NKD170" s="66"/>
      <c r="NKE170" s="66"/>
      <c r="NKF170" s="66"/>
      <c r="NKG170" s="66"/>
      <c r="NKH170" s="66"/>
      <c r="NKI170" s="66"/>
      <c r="NKJ170" s="66"/>
      <c r="NKK170" s="66"/>
      <c r="NKL170" s="66"/>
      <c r="NKM170" s="66"/>
      <c r="NKO170" s="66"/>
      <c r="NKP170" s="66"/>
      <c r="NKQ170" s="66"/>
      <c r="NKR170" s="66"/>
      <c r="NKS170" s="66"/>
      <c r="NKT170" s="66"/>
      <c r="NKU170" s="66"/>
      <c r="NKV170" s="66"/>
      <c r="NKW170" s="66"/>
      <c r="NKX170" s="66"/>
      <c r="NKY170" s="66"/>
      <c r="NKZ170" s="66"/>
      <c r="NLA170" s="66"/>
      <c r="NLD170" s="66"/>
      <c r="NLG170" s="66"/>
      <c r="NLJ170" s="66"/>
      <c r="NLM170" s="66"/>
      <c r="NLP170" s="66"/>
      <c r="NLS170" s="66"/>
      <c r="NMB170" s="66"/>
      <c r="NME170" s="66"/>
      <c r="NMH170" s="66"/>
      <c r="NMK170" s="66"/>
      <c r="NMT170" s="66"/>
      <c r="NMZ170" s="66"/>
      <c r="NNC170" s="66"/>
      <c r="NNF170" s="66"/>
      <c r="NNI170" s="66"/>
      <c r="NNO170" s="66"/>
      <c r="NNX170" s="66"/>
      <c r="NNZ170" s="66"/>
      <c r="NOA170" s="66"/>
      <c r="NOC170" s="66"/>
      <c r="NOF170" s="66"/>
      <c r="NOI170" s="66"/>
      <c r="NOL170" s="66"/>
      <c r="NOO170" s="66"/>
      <c r="NOR170" s="66"/>
      <c r="NOT170" s="66"/>
      <c r="NOV170" s="66"/>
      <c r="NOY170" s="66"/>
      <c r="NPB170" s="66"/>
      <c r="NPE170" s="66"/>
      <c r="NPH170" s="66"/>
      <c r="NPK170" s="66"/>
      <c r="NPN170" s="66"/>
      <c r="NPQ170" s="66"/>
      <c r="NPS170" s="66"/>
      <c r="NPV170" s="66"/>
      <c r="NQB170" s="66"/>
      <c r="NQH170" s="66"/>
      <c r="NQK170" s="66"/>
      <c r="NQM170" s="66"/>
      <c r="NQO170" s="66"/>
      <c r="NQP170" s="66"/>
      <c r="NQQ170" s="66"/>
      <c r="NQR170" s="66"/>
      <c r="NQS170" s="66"/>
      <c r="NQT170" s="66"/>
      <c r="NRL170" s="66"/>
      <c r="NRM170" s="66"/>
      <c r="NRP170" s="66"/>
      <c r="NRS170" s="66"/>
      <c r="NRU170" s="66"/>
      <c r="NRW170" s="66"/>
      <c r="NRZ170" s="66"/>
      <c r="NSC170" s="66"/>
      <c r="NSF170" s="66"/>
      <c r="NSJ170" s="66"/>
      <c r="NSM170" s="66"/>
      <c r="NSP170" s="66"/>
      <c r="NSX170" s="66"/>
      <c r="NTJ170" s="66"/>
      <c r="NTK170" s="66"/>
      <c r="NTL170" s="66"/>
      <c r="NTM170" s="66"/>
      <c r="NTN170" s="66"/>
      <c r="NTO170" s="66"/>
      <c r="NTP170" s="66"/>
      <c r="NTQ170" s="66"/>
      <c r="NTR170" s="66"/>
      <c r="NTS170" s="66"/>
      <c r="NTT170" s="66"/>
      <c r="NTU170" s="66"/>
      <c r="NTV170" s="66"/>
      <c r="NTW170" s="66"/>
      <c r="NTX170" s="66"/>
      <c r="NTY170" s="66"/>
      <c r="NTZ170" s="66"/>
      <c r="NUA170" s="66"/>
      <c r="NUB170" s="66"/>
      <c r="NUC170" s="66"/>
      <c r="NUD170" s="66"/>
      <c r="NUE170" s="66"/>
      <c r="NUF170" s="66"/>
      <c r="NUG170" s="66"/>
      <c r="NUH170" s="66"/>
      <c r="NUI170" s="66"/>
      <c r="NUK170" s="66"/>
      <c r="NUL170" s="66"/>
      <c r="NUM170" s="66"/>
      <c r="NUN170" s="66"/>
      <c r="NUO170" s="66"/>
      <c r="NUP170" s="66"/>
      <c r="NUQ170" s="66"/>
      <c r="NUR170" s="66"/>
      <c r="NUS170" s="66"/>
      <c r="NUT170" s="66"/>
      <c r="NUU170" s="66"/>
      <c r="NUV170" s="66"/>
      <c r="NUW170" s="66"/>
      <c r="NUZ170" s="66"/>
      <c r="NVC170" s="66"/>
      <c r="NVF170" s="66"/>
      <c r="NVI170" s="66"/>
      <c r="NVL170" s="66"/>
      <c r="NVO170" s="66"/>
      <c r="NVX170" s="66"/>
      <c r="NWA170" s="66"/>
      <c r="NWD170" s="66"/>
      <c r="NWG170" s="66"/>
      <c r="NWP170" s="66"/>
      <c r="NWV170" s="66"/>
      <c r="NWY170" s="66"/>
      <c r="NXB170" s="66"/>
      <c r="NXE170" s="66"/>
      <c r="NXK170" s="66"/>
      <c r="NXT170" s="66"/>
      <c r="NXV170" s="66"/>
      <c r="NXW170" s="66"/>
      <c r="NXY170" s="66"/>
      <c r="NYB170" s="66"/>
      <c r="NYE170" s="66"/>
      <c r="NYH170" s="66"/>
      <c r="NYK170" s="66"/>
      <c r="NYN170" s="66"/>
      <c r="NYP170" s="66"/>
      <c r="NYR170" s="66"/>
      <c r="NYU170" s="66"/>
      <c r="NYX170" s="66"/>
      <c r="NZA170" s="66"/>
      <c r="NZD170" s="66"/>
      <c r="NZG170" s="66"/>
      <c r="NZJ170" s="66"/>
      <c r="NZM170" s="66"/>
      <c r="NZO170" s="66"/>
      <c r="NZR170" s="66"/>
      <c r="NZX170" s="66"/>
      <c r="OAD170" s="66"/>
      <c r="OAG170" s="66"/>
      <c r="OAI170" s="66"/>
      <c r="OAK170" s="66"/>
      <c r="OAL170" s="66"/>
      <c r="OAM170" s="66"/>
      <c r="OAN170" s="66"/>
      <c r="OAO170" s="66"/>
      <c r="OAP170" s="66"/>
      <c r="OBH170" s="66"/>
      <c r="OBI170" s="66"/>
      <c r="OBL170" s="66"/>
      <c r="OBO170" s="66"/>
      <c r="OBQ170" s="66"/>
      <c r="OBS170" s="66"/>
      <c r="OBV170" s="66"/>
      <c r="OBY170" s="66"/>
      <c r="OCB170" s="66"/>
      <c r="OCF170" s="66"/>
      <c r="OCI170" s="66"/>
      <c r="OCL170" s="66"/>
      <c r="OCT170" s="66"/>
      <c r="ODF170" s="66"/>
      <c r="ODG170" s="66"/>
      <c r="ODH170" s="66"/>
      <c r="ODI170" s="66"/>
      <c r="ODJ170" s="66"/>
      <c r="ODK170" s="66"/>
      <c r="ODL170" s="66"/>
      <c r="ODM170" s="66"/>
      <c r="ODN170" s="66"/>
      <c r="ODO170" s="66"/>
      <c r="ODP170" s="66"/>
      <c r="ODQ170" s="66"/>
      <c r="ODR170" s="66"/>
      <c r="ODS170" s="66"/>
      <c r="ODT170" s="66"/>
      <c r="ODU170" s="66"/>
      <c r="ODV170" s="66"/>
      <c r="ODW170" s="66"/>
      <c r="ODX170" s="66"/>
      <c r="ODY170" s="66"/>
      <c r="ODZ170" s="66"/>
      <c r="OEA170" s="66"/>
      <c r="OEB170" s="66"/>
      <c r="OEC170" s="66"/>
      <c r="OED170" s="66"/>
      <c r="OEE170" s="66"/>
      <c r="OEG170" s="66"/>
      <c r="OEH170" s="66"/>
      <c r="OEI170" s="66"/>
      <c r="OEJ170" s="66"/>
      <c r="OEK170" s="66"/>
      <c r="OEL170" s="66"/>
      <c r="OEM170" s="66"/>
      <c r="OEN170" s="66"/>
      <c r="OEO170" s="66"/>
      <c r="OEP170" s="66"/>
      <c r="OEQ170" s="66"/>
      <c r="OER170" s="66"/>
      <c r="OES170" s="66"/>
      <c r="OEV170" s="66"/>
      <c r="OEY170" s="66"/>
      <c r="OFB170" s="66"/>
      <c r="OFE170" s="66"/>
      <c r="OFH170" s="66"/>
      <c r="OFK170" s="66"/>
      <c r="OFT170" s="66"/>
      <c r="OFW170" s="66"/>
      <c r="OFZ170" s="66"/>
      <c r="OGC170" s="66"/>
      <c r="OGL170" s="66"/>
      <c r="OGR170" s="66"/>
      <c r="OGU170" s="66"/>
      <c r="OGX170" s="66"/>
      <c r="OHA170" s="66"/>
      <c r="OHG170" s="66"/>
      <c r="OHP170" s="66"/>
      <c r="OHR170" s="66"/>
      <c r="OHS170" s="66"/>
      <c r="OHU170" s="66"/>
      <c r="OHX170" s="66"/>
      <c r="OIA170" s="66"/>
      <c r="OID170" s="66"/>
      <c r="OIG170" s="66"/>
      <c r="OIJ170" s="66"/>
      <c r="OIL170" s="66"/>
      <c r="OIN170" s="66"/>
      <c r="OIQ170" s="66"/>
      <c r="OIT170" s="66"/>
      <c r="OIW170" s="66"/>
      <c r="OIZ170" s="66"/>
      <c r="OJC170" s="66"/>
      <c r="OJF170" s="66"/>
      <c r="OJI170" s="66"/>
      <c r="OJK170" s="66"/>
      <c r="OJN170" s="66"/>
      <c r="OJT170" s="66"/>
      <c r="OJZ170" s="66"/>
      <c r="OKC170" s="66"/>
      <c r="OKE170" s="66"/>
      <c r="OKG170" s="66"/>
      <c r="OKH170" s="66"/>
      <c r="OKI170" s="66"/>
      <c r="OKJ170" s="66"/>
      <c r="OKK170" s="66"/>
      <c r="OKL170" s="66"/>
      <c r="OLD170" s="66"/>
      <c r="OLE170" s="66"/>
      <c r="OLH170" s="66"/>
      <c r="OLK170" s="66"/>
      <c r="OLM170" s="66"/>
      <c r="OLO170" s="66"/>
      <c r="OLR170" s="66"/>
      <c r="OLU170" s="66"/>
      <c r="OLX170" s="66"/>
      <c r="OMB170" s="66"/>
      <c r="OME170" s="66"/>
      <c r="OMH170" s="66"/>
      <c r="OMP170" s="66"/>
      <c r="ONB170" s="66"/>
      <c r="ONC170" s="66"/>
      <c r="OND170" s="66"/>
      <c r="ONE170" s="66"/>
      <c r="ONF170" s="66"/>
      <c r="ONG170" s="66"/>
      <c r="ONH170" s="66"/>
      <c r="ONI170" s="66"/>
      <c r="ONJ170" s="66"/>
      <c r="ONK170" s="66"/>
      <c r="ONL170" s="66"/>
      <c r="ONM170" s="66"/>
      <c r="ONN170" s="66"/>
      <c r="ONO170" s="66"/>
      <c r="ONP170" s="66"/>
      <c r="ONQ170" s="66"/>
      <c r="ONR170" s="66"/>
      <c r="ONS170" s="66"/>
      <c r="ONT170" s="66"/>
      <c r="ONU170" s="66"/>
      <c r="ONV170" s="66"/>
      <c r="ONW170" s="66"/>
      <c r="ONX170" s="66"/>
      <c r="ONY170" s="66"/>
      <c r="ONZ170" s="66"/>
      <c r="OOA170" s="66"/>
      <c r="OOC170" s="66"/>
      <c r="OOD170" s="66"/>
      <c r="OOE170" s="66"/>
      <c r="OOF170" s="66"/>
      <c r="OOG170" s="66"/>
      <c r="OOH170" s="66"/>
      <c r="OOI170" s="66"/>
      <c r="OOJ170" s="66"/>
      <c r="OOK170" s="66"/>
      <c r="OOL170" s="66"/>
      <c r="OOM170" s="66"/>
      <c r="OON170" s="66"/>
      <c r="OOO170" s="66"/>
      <c r="OOR170" s="66"/>
      <c r="OOU170" s="66"/>
      <c r="OOX170" s="66"/>
      <c r="OPA170" s="66"/>
      <c r="OPD170" s="66"/>
      <c r="OPG170" s="66"/>
      <c r="OPP170" s="66"/>
      <c r="OPS170" s="66"/>
      <c r="OPV170" s="66"/>
      <c r="OPY170" s="66"/>
      <c r="OQH170" s="66"/>
      <c r="OQN170" s="66"/>
      <c r="OQQ170" s="66"/>
      <c r="OQT170" s="66"/>
      <c r="OQW170" s="66"/>
      <c r="ORC170" s="66"/>
      <c r="ORL170" s="66"/>
      <c r="ORN170" s="66"/>
      <c r="ORO170" s="66"/>
      <c r="ORQ170" s="66"/>
      <c r="ORT170" s="66"/>
      <c r="ORW170" s="66"/>
      <c r="ORZ170" s="66"/>
      <c r="OSC170" s="66"/>
      <c r="OSF170" s="66"/>
      <c r="OSH170" s="66"/>
      <c r="OSJ170" s="66"/>
      <c r="OSM170" s="66"/>
      <c r="OSP170" s="66"/>
      <c r="OSS170" s="66"/>
      <c r="OSV170" s="66"/>
      <c r="OSY170" s="66"/>
      <c r="OTB170" s="66"/>
      <c r="OTE170" s="66"/>
      <c r="OTG170" s="66"/>
      <c r="OTJ170" s="66"/>
      <c r="OTP170" s="66"/>
      <c r="OTV170" s="66"/>
      <c r="OTY170" s="66"/>
      <c r="OUA170" s="66"/>
      <c r="OUC170" s="66"/>
      <c r="OUD170" s="66"/>
      <c r="OUE170" s="66"/>
      <c r="OUF170" s="66"/>
      <c r="OUG170" s="66"/>
      <c r="OUH170" s="66"/>
      <c r="OUZ170" s="66"/>
      <c r="OVA170" s="66"/>
      <c r="OVD170" s="66"/>
      <c r="OVG170" s="66"/>
      <c r="OVI170" s="66"/>
      <c r="OVK170" s="66"/>
      <c r="OVN170" s="66"/>
      <c r="OVQ170" s="66"/>
      <c r="OVT170" s="66"/>
      <c r="OVX170" s="66"/>
      <c r="OWA170" s="66"/>
      <c r="OWD170" s="66"/>
      <c r="OWL170" s="66"/>
      <c r="OWX170" s="66"/>
      <c r="OWY170" s="66"/>
      <c r="OWZ170" s="66"/>
      <c r="OXA170" s="66"/>
      <c r="OXB170" s="66"/>
      <c r="OXC170" s="66"/>
      <c r="OXD170" s="66"/>
      <c r="OXE170" s="66"/>
      <c r="OXF170" s="66"/>
      <c r="OXG170" s="66"/>
      <c r="OXH170" s="66"/>
      <c r="OXI170" s="66"/>
      <c r="OXJ170" s="66"/>
      <c r="OXK170" s="66"/>
      <c r="OXL170" s="66"/>
      <c r="OXM170" s="66"/>
      <c r="OXN170" s="66"/>
      <c r="OXO170" s="66"/>
      <c r="OXP170" s="66"/>
      <c r="OXQ170" s="66"/>
      <c r="OXR170" s="66"/>
      <c r="OXS170" s="66"/>
      <c r="OXT170" s="66"/>
      <c r="OXU170" s="66"/>
      <c r="OXV170" s="66"/>
      <c r="OXW170" s="66"/>
      <c r="OXY170" s="66"/>
      <c r="OXZ170" s="66"/>
      <c r="OYA170" s="66"/>
      <c r="OYB170" s="66"/>
      <c r="OYC170" s="66"/>
      <c r="OYD170" s="66"/>
      <c r="OYE170" s="66"/>
      <c r="OYF170" s="66"/>
      <c r="OYG170" s="66"/>
      <c r="OYH170" s="66"/>
      <c r="OYI170" s="66"/>
      <c r="OYJ170" s="66"/>
      <c r="OYK170" s="66"/>
      <c r="OYN170" s="66"/>
      <c r="OYQ170" s="66"/>
      <c r="OYT170" s="66"/>
      <c r="OYW170" s="66"/>
      <c r="OYZ170" s="66"/>
      <c r="OZC170" s="66"/>
      <c r="OZL170" s="66"/>
      <c r="OZO170" s="66"/>
      <c r="OZR170" s="66"/>
      <c r="OZU170" s="66"/>
      <c r="PAD170" s="66"/>
      <c r="PAJ170" s="66"/>
      <c r="PAM170" s="66"/>
      <c r="PAP170" s="66"/>
      <c r="PAS170" s="66"/>
      <c r="PAY170" s="66"/>
      <c r="PBH170" s="66"/>
      <c r="PBJ170" s="66"/>
      <c r="PBK170" s="66"/>
      <c r="PBM170" s="66"/>
      <c r="PBP170" s="66"/>
      <c r="PBS170" s="66"/>
      <c r="PBV170" s="66"/>
      <c r="PBY170" s="66"/>
      <c r="PCB170" s="66"/>
      <c r="PCD170" s="66"/>
      <c r="PCF170" s="66"/>
      <c r="PCI170" s="66"/>
      <c r="PCL170" s="66"/>
      <c r="PCO170" s="66"/>
      <c r="PCR170" s="66"/>
      <c r="PCU170" s="66"/>
      <c r="PCX170" s="66"/>
      <c r="PDA170" s="66"/>
      <c r="PDC170" s="66"/>
      <c r="PDF170" s="66"/>
      <c r="PDL170" s="66"/>
      <c r="PDR170" s="66"/>
      <c r="PDU170" s="66"/>
      <c r="PDW170" s="66"/>
      <c r="PDY170" s="66"/>
      <c r="PDZ170" s="66"/>
      <c r="PEA170" s="66"/>
      <c r="PEB170" s="66"/>
      <c r="PEC170" s="66"/>
      <c r="PED170" s="66"/>
      <c r="PEV170" s="66"/>
      <c r="PEW170" s="66"/>
      <c r="PEZ170" s="66"/>
      <c r="PFC170" s="66"/>
      <c r="PFE170" s="66"/>
      <c r="PFG170" s="66"/>
      <c r="PFJ170" s="66"/>
      <c r="PFM170" s="66"/>
      <c r="PFP170" s="66"/>
      <c r="PFT170" s="66"/>
      <c r="PFW170" s="66"/>
      <c r="PFZ170" s="66"/>
      <c r="PGH170" s="66"/>
      <c r="PGT170" s="66"/>
      <c r="PGU170" s="66"/>
      <c r="PGV170" s="66"/>
      <c r="PGW170" s="66"/>
      <c r="PGX170" s="66"/>
      <c r="PGY170" s="66"/>
      <c r="PGZ170" s="66"/>
      <c r="PHA170" s="66"/>
      <c r="PHB170" s="66"/>
      <c r="PHC170" s="66"/>
      <c r="PHD170" s="66"/>
      <c r="PHE170" s="66"/>
      <c r="PHF170" s="66"/>
      <c r="PHG170" s="66"/>
      <c r="PHH170" s="66"/>
      <c r="PHI170" s="66"/>
      <c r="PHJ170" s="66"/>
      <c r="PHK170" s="66"/>
      <c r="PHL170" s="66"/>
      <c r="PHM170" s="66"/>
      <c r="PHN170" s="66"/>
      <c r="PHO170" s="66"/>
      <c r="PHP170" s="66"/>
      <c r="PHQ170" s="66"/>
      <c r="PHR170" s="66"/>
      <c r="PHS170" s="66"/>
      <c r="PHU170" s="66"/>
      <c r="PHV170" s="66"/>
      <c r="PHW170" s="66"/>
      <c r="PHX170" s="66"/>
      <c r="PHY170" s="66"/>
      <c r="PHZ170" s="66"/>
      <c r="PIA170" s="66"/>
      <c r="PIB170" s="66"/>
      <c r="PIC170" s="66"/>
      <c r="PID170" s="66"/>
      <c r="PIE170" s="66"/>
      <c r="PIF170" s="66"/>
      <c r="PIG170" s="66"/>
      <c r="PIJ170" s="66"/>
      <c r="PIM170" s="66"/>
      <c r="PIP170" s="66"/>
      <c r="PIS170" s="66"/>
      <c r="PIV170" s="66"/>
      <c r="PIY170" s="66"/>
      <c r="PJH170" s="66"/>
      <c r="PJK170" s="66"/>
      <c r="PJN170" s="66"/>
      <c r="PJQ170" s="66"/>
      <c r="PJZ170" s="66"/>
      <c r="PKF170" s="66"/>
      <c r="PKI170" s="66"/>
      <c r="PKL170" s="66"/>
      <c r="PKO170" s="66"/>
      <c r="PKU170" s="66"/>
      <c r="PLD170" s="66"/>
      <c r="PLF170" s="66"/>
      <c r="PLG170" s="66"/>
      <c r="PLI170" s="66"/>
      <c r="PLL170" s="66"/>
      <c r="PLO170" s="66"/>
      <c r="PLR170" s="66"/>
      <c r="PLU170" s="66"/>
      <c r="PLX170" s="66"/>
      <c r="PLZ170" s="66"/>
      <c r="PMB170" s="66"/>
      <c r="PME170" s="66"/>
      <c r="PMH170" s="66"/>
      <c r="PMK170" s="66"/>
      <c r="PMN170" s="66"/>
      <c r="PMQ170" s="66"/>
      <c r="PMT170" s="66"/>
      <c r="PMW170" s="66"/>
      <c r="PMY170" s="66"/>
      <c r="PNB170" s="66"/>
      <c r="PNH170" s="66"/>
      <c r="PNN170" s="66"/>
      <c r="PNQ170" s="66"/>
      <c r="PNS170" s="66"/>
      <c r="PNU170" s="66"/>
      <c r="PNV170" s="66"/>
      <c r="PNW170" s="66"/>
      <c r="PNX170" s="66"/>
      <c r="PNY170" s="66"/>
      <c r="PNZ170" s="66"/>
      <c r="POR170" s="66"/>
      <c r="POS170" s="66"/>
      <c r="POV170" s="66"/>
      <c r="POY170" s="66"/>
      <c r="PPA170" s="66"/>
      <c r="PPC170" s="66"/>
      <c r="PPF170" s="66"/>
      <c r="PPI170" s="66"/>
      <c r="PPL170" s="66"/>
      <c r="PPP170" s="66"/>
      <c r="PPS170" s="66"/>
      <c r="PPV170" s="66"/>
      <c r="PQD170" s="66"/>
      <c r="PQP170" s="66"/>
      <c r="PQQ170" s="66"/>
      <c r="PQR170" s="66"/>
      <c r="PQS170" s="66"/>
      <c r="PQT170" s="66"/>
      <c r="PQU170" s="66"/>
      <c r="PQV170" s="66"/>
      <c r="PQW170" s="66"/>
      <c r="PQX170" s="66"/>
      <c r="PQY170" s="66"/>
      <c r="PQZ170" s="66"/>
      <c r="PRA170" s="66"/>
      <c r="PRB170" s="66"/>
      <c r="PRC170" s="66"/>
      <c r="PRD170" s="66"/>
      <c r="PRE170" s="66"/>
      <c r="PRF170" s="66"/>
      <c r="PRG170" s="66"/>
      <c r="PRH170" s="66"/>
      <c r="PRI170" s="66"/>
      <c r="PRJ170" s="66"/>
      <c r="PRK170" s="66"/>
      <c r="PRL170" s="66"/>
      <c r="PRM170" s="66"/>
      <c r="PRN170" s="66"/>
      <c r="PRO170" s="66"/>
      <c r="PRQ170" s="66"/>
      <c r="PRR170" s="66"/>
      <c r="PRS170" s="66"/>
      <c r="PRT170" s="66"/>
      <c r="PRU170" s="66"/>
      <c r="PRV170" s="66"/>
      <c r="PRW170" s="66"/>
      <c r="PRX170" s="66"/>
      <c r="PRY170" s="66"/>
      <c r="PRZ170" s="66"/>
      <c r="PSA170" s="66"/>
      <c r="PSB170" s="66"/>
      <c r="PSC170" s="66"/>
      <c r="PSF170" s="66"/>
      <c r="PSI170" s="66"/>
      <c r="PSL170" s="66"/>
      <c r="PSO170" s="66"/>
      <c r="PSR170" s="66"/>
      <c r="PSU170" s="66"/>
      <c r="PTD170" s="66"/>
      <c r="PTG170" s="66"/>
      <c r="PTJ170" s="66"/>
      <c r="PTM170" s="66"/>
      <c r="PTV170" s="66"/>
      <c r="PUB170" s="66"/>
      <c r="PUE170" s="66"/>
      <c r="PUH170" s="66"/>
      <c r="PUK170" s="66"/>
      <c r="PUQ170" s="66"/>
      <c r="PUZ170" s="66"/>
      <c r="PVB170" s="66"/>
      <c r="PVC170" s="66"/>
      <c r="PVE170" s="66"/>
      <c r="PVH170" s="66"/>
      <c r="PVK170" s="66"/>
      <c r="PVN170" s="66"/>
      <c r="PVQ170" s="66"/>
      <c r="PVT170" s="66"/>
      <c r="PVV170" s="66"/>
      <c r="PVX170" s="66"/>
      <c r="PWA170" s="66"/>
      <c r="PWD170" s="66"/>
      <c r="PWG170" s="66"/>
      <c r="PWJ170" s="66"/>
      <c r="PWM170" s="66"/>
      <c r="PWP170" s="66"/>
      <c r="PWS170" s="66"/>
      <c r="PWU170" s="66"/>
      <c r="PWX170" s="66"/>
      <c r="PXD170" s="66"/>
      <c r="PXJ170" s="66"/>
      <c r="PXM170" s="66"/>
      <c r="PXO170" s="66"/>
      <c r="PXQ170" s="66"/>
      <c r="PXR170" s="66"/>
      <c r="PXS170" s="66"/>
      <c r="PXT170" s="66"/>
      <c r="PXU170" s="66"/>
      <c r="PXV170" s="66"/>
      <c r="PYN170" s="66"/>
      <c r="PYO170" s="66"/>
      <c r="PYR170" s="66"/>
      <c r="PYU170" s="66"/>
      <c r="PYW170" s="66"/>
      <c r="PYY170" s="66"/>
      <c r="PZB170" s="66"/>
      <c r="PZE170" s="66"/>
      <c r="PZH170" s="66"/>
      <c r="PZL170" s="66"/>
      <c r="PZO170" s="66"/>
      <c r="PZR170" s="66"/>
      <c r="PZZ170" s="66"/>
      <c r="QAL170" s="66"/>
      <c r="QAM170" s="66"/>
      <c r="QAN170" s="66"/>
      <c r="QAO170" s="66"/>
      <c r="QAP170" s="66"/>
      <c r="QAQ170" s="66"/>
      <c r="QAR170" s="66"/>
      <c r="QAS170" s="66"/>
      <c r="QAT170" s="66"/>
      <c r="QAU170" s="66"/>
      <c r="QAV170" s="66"/>
      <c r="QAW170" s="66"/>
      <c r="QAX170" s="66"/>
      <c r="QAY170" s="66"/>
      <c r="QAZ170" s="66"/>
      <c r="QBA170" s="66"/>
      <c r="QBB170" s="66"/>
      <c r="QBC170" s="66"/>
      <c r="QBD170" s="66"/>
      <c r="QBE170" s="66"/>
      <c r="QBF170" s="66"/>
      <c r="QBG170" s="66"/>
      <c r="QBH170" s="66"/>
      <c r="QBI170" s="66"/>
      <c r="QBJ170" s="66"/>
      <c r="QBK170" s="66"/>
      <c r="QBM170" s="66"/>
      <c r="QBN170" s="66"/>
      <c r="QBO170" s="66"/>
      <c r="QBP170" s="66"/>
      <c r="QBQ170" s="66"/>
      <c r="QBR170" s="66"/>
      <c r="QBS170" s="66"/>
      <c r="QBT170" s="66"/>
      <c r="QBU170" s="66"/>
      <c r="QBV170" s="66"/>
      <c r="QBW170" s="66"/>
      <c r="QBX170" s="66"/>
      <c r="QBY170" s="66"/>
      <c r="QCB170" s="66"/>
      <c r="QCE170" s="66"/>
      <c r="QCH170" s="66"/>
      <c r="QCK170" s="66"/>
      <c r="QCN170" s="66"/>
      <c r="QCQ170" s="66"/>
      <c r="QCZ170" s="66"/>
      <c r="QDC170" s="66"/>
      <c r="QDF170" s="66"/>
      <c r="QDI170" s="66"/>
      <c r="QDR170" s="66"/>
      <c r="QDX170" s="66"/>
      <c r="QEA170" s="66"/>
      <c r="QED170" s="66"/>
      <c r="QEG170" s="66"/>
      <c r="QEM170" s="66"/>
      <c r="QEV170" s="66"/>
      <c r="QEX170" s="66"/>
      <c r="QEY170" s="66"/>
      <c r="QFA170" s="66"/>
      <c r="QFD170" s="66"/>
      <c r="QFG170" s="66"/>
      <c r="QFJ170" s="66"/>
      <c r="QFM170" s="66"/>
      <c r="QFP170" s="66"/>
      <c r="QFR170" s="66"/>
      <c r="QFT170" s="66"/>
      <c r="QFW170" s="66"/>
      <c r="QFZ170" s="66"/>
      <c r="QGC170" s="66"/>
      <c r="QGF170" s="66"/>
      <c r="QGI170" s="66"/>
      <c r="QGL170" s="66"/>
      <c r="QGO170" s="66"/>
      <c r="QGQ170" s="66"/>
      <c r="QGT170" s="66"/>
      <c r="QGZ170" s="66"/>
      <c r="QHF170" s="66"/>
      <c r="QHI170" s="66"/>
      <c r="QHK170" s="66"/>
      <c r="QHM170" s="66"/>
      <c r="QHN170" s="66"/>
      <c r="QHO170" s="66"/>
      <c r="QHP170" s="66"/>
      <c r="QHQ170" s="66"/>
      <c r="QHR170" s="66"/>
      <c r="QIJ170" s="66"/>
      <c r="QIK170" s="66"/>
      <c r="QIN170" s="66"/>
      <c r="QIQ170" s="66"/>
      <c r="QIS170" s="66"/>
      <c r="QIU170" s="66"/>
      <c r="QIX170" s="66"/>
      <c r="QJA170" s="66"/>
      <c r="QJD170" s="66"/>
      <c r="QJH170" s="66"/>
      <c r="QJK170" s="66"/>
      <c r="QJN170" s="66"/>
      <c r="QJV170" s="66"/>
      <c r="QKH170" s="66"/>
      <c r="QKI170" s="66"/>
      <c r="QKJ170" s="66"/>
      <c r="QKK170" s="66"/>
      <c r="QKL170" s="66"/>
      <c r="QKM170" s="66"/>
      <c r="QKN170" s="66"/>
      <c r="QKO170" s="66"/>
      <c r="QKP170" s="66"/>
      <c r="QKQ170" s="66"/>
      <c r="QKR170" s="66"/>
      <c r="QKS170" s="66"/>
      <c r="QKT170" s="66"/>
      <c r="QKU170" s="66"/>
      <c r="QKV170" s="66"/>
      <c r="QKW170" s="66"/>
      <c r="QKX170" s="66"/>
      <c r="QKY170" s="66"/>
      <c r="QKZ170" s="66"/>
      <c r="QLA170" s="66"/>
      <c r="QLB170" s="66"/>
      <c r="QLC170" s="66"/>
      <c r="QLD170" s="66"/>
      <c r="QLE170" s="66"/>
      <c r="QLF170" s="66"/>
      <c r="QLG170" s="66"/>
      <c r="QLI170" s="66"/>
      <c r="QLJ170" s="66"/>
      <c r="QLK170" s="66"/>
      <c r="QLL170" s="66"/>
      <c r="QLM170" s="66"/>
      <c r="QLN170" s="66"/>
      <c r="QLO170" s="66"/>
      <c r="QLP170" s="66"/>
      <c r="QLQ170" s="66"/>
      <c r="QLR170" s="66"/>
      <c r="QLS170" s="66"/>
      <c r="QLT170" s="66"/>
      <c r="QLU170" s="66"/>
      <c r="QLX170" s="66"/>
      <c r="QMA170" s="66"/>
      <c r="QMD170" s="66"/>
      <c r="QMG170" s="66"/>
      <c r="QMJ170" s="66"/>
      <c r="QMM170" s="66"/>
      <c r="QMV170" s="66"/>
      <c r="QMY170" s="66"/>
      <c r="QNB170" s="66"/>
      <c r="QNE170" s="66"/>
      <c r="QNN170" s="66"/>
      <c r="QNT170" s="66"/>
      <c r="QNW170" s="66"/>
      <c r="QNZ170" s="66"/>
      <c r="QOC170" s="66"/>
      <c r="QOI170" s="66"/>
      <c r="QOR170" s="66"/>
      <c r="QOT170" s="66"/>
      <c r="QOU170" s="66"/>
      <c r="QOW170" s="66"/>
      <c r="QOZ170" s="66"/>
      <c r="QPC170" s="66"/>
      <c r="QPF170" s="66"/>
      <c r="QPI170" s="66"/>
      <c r="QPL170" s="66"/>
      <c r="QPN170" s="66"/>
      <c r="QPP170" s="66"/>
      <c r="QPS170" s="66"/>
      <c r="QPV170" s="66"/>
      <c r="QPY170" s="66"/>
      <c r="QQB170" s="66"/>
      <c r="QQE170" s="66"/>
      <c r="QQH170" s="66"/>
      <c r="QQK170" s="66"/>
      <c r="QQM170" s="66"/>
      <c r="QQP170" s="66"/>
      <c r="QQV170" s="66"/>
      <c r="QRB170" s="66"/>
      <c r="QRE170" s="66"/>
      <c r="QRG170" s="66"/>
      <c r="QRI170" s="66"/>
      <c r="QRJ170" s="66"/>
      <c r="QRK170" s="66"/>
      <c r="QRL170" s="66"/>
      <c r="QRM170" s="66"/>
      <c r="QRN170" s="66"/>
      <c r="QSF170" s="66"/>
      <c r="QSG170" s="66"/>
      <c r="QSJ170" s="66"/>
      <c r="QSM170" s="66"/>
      <c r="QSO170" s="66"/>
      <c r="QSQ170" s="66"/>
      <c r="QST170" s="66"/>
      <c r="QSW170" s="66"/>
      <c r="QSZ170" s="66"/>
      <c r="QTD170" s="66"/>
      <c r="QTG170" s="66"/>
      <c r="QTJ170" s="66"/>
      <c r="QTR170" s="66"/>
      <c r="QUD170" s="66"/>
      <c r="QUE170" s="66"/>
      <c r="QUF170" s="66"/>
      <c r="QUG170" s="66"/>
      <c r="QUH170" s="66"/>
      <c r="QUI170" s="66"/>
      <c r="QUJ170" s="66"/>
      <c r="QUK170" s="66"/>
      <c r="QUL170" s="66"/>
      <c r="QUM170" s="66"/>
      <c r="QUN170" s="66"/>
      <c r="QUO170" s="66"/>
      <c r="QUP170" s="66"/>
      <c r="QUQ170" s="66"/>
      <c r="QUR170" s="66"/>
      <c r="QUS170" s="66"/>
      <c r="QUT170" s="66"/>
      <c r="QUU170" s="66"/>
      <c r="QUV170" s="66"/>
      <c r="QUW170" s="66"/>
      <c r="QUX170" s="66"/>
      <c r="QUY170" s="66"/>
      <c r="QUZ170" s="66"/>
      <c r="QVA170" s="66"/>
      <c r="QVB170" s="66"/>
      <c r="QVC170" s="66"/>
      <c r="QVE170" s="66"/>
      <c r="QVF170" s="66"/>
      <c r="QVG170" s="66"/>
      <c r="QVH170" s="66"/>
      <c r="QVI170" s="66"/>
      <c r="QVJ170" s="66"/>
      <c r="QVK170" s="66"/>
      <c r="QVL170" s="66"/>
      <c r="QVM170" s="66"/>
      <c r="QVN170" s="66"/>
      <c r="QVO170" s="66"/>
      <c r="QVP170" s="66"/>
      <c r="QVQ170" s="66"/>
      <c r="QVT170" s="66"/>
      <c r="QVW170" s="66"/>
      <c r="QVZ170" s="66"/>
      <c r="QWC170" s="66"/>
      <c r="QWF170" s="66"/>
      <c r="QWI170" s="66"/>
      <c r="QWR170" s="66"/>
      <c r="QWU170" s="66"/>
      <c r="QWX170" s="66"/>
      <c r="QXA170" s="66"/>
      <c r="QXJ170" s="66"/>
      <c r="QXP170" s="66"/>
      <c r="QXS170" s="66"/>
      <c r="QXV170" s="66"/>
      <c r="QXY170" s="66"/>
      <c r="QYE170" s="66"/>
      <c r="QYN170" s="66"/>
      <c r="QYP170" s="66"/>
      <c r="QYQ170" s="66"/>
      <c r="QYS170" s="66"/>
      <c r="QYV170" s="66"/>
      <c r="QYY170" s="66"/>
      <c r="QZB170" s="66"/>
      <c r="QZE170" s="66"/>
      <c r="QZH170" s="66"/>
      <c r="QZJ170" s="66"/>
      <c r="QZL170" s="66"/>
      <c r="QZO170" s="66"/>
      <c r="QZR170" s="66"/>
      <c r="QZU170" s="66"/>
      <c r="QZX170" s="66"/>
      <c r="RAA170" s="66"/>
      <c r="RAD170" s="66"/>
      <c r="RAG170" s="66"/>
      <c r="RAI170" s="66"/>
      <c r="RAL170" s="66"/>
      <c r="RAR170" s="66"/>
      <c r="RAX170" s="66"/>
      <c r="RBA170" s="66"/>
      <c r="RBC170" s="66"/>
      <c r="RBE170" s="66"/>
      <c r="RBF170" s="66"/>
      <c r="RBG170" s="66"/>
      <c r="RBH170" s="66"/>
      <c r="RBI170" s="66"/>
      <c r="RBJ170" s="66"/>
      <c r="RCB170" s="66"/>
      <c r="RCC170" s="66"/>
      <c r="RCF170" s="66"/>
      <c r="RCI170" s="66"/>
      <c r="RCK170" s="66"/>
      <c r="RCM170" s="66"/>
      <c r="RCP170" s="66"/>
      <c r="RCS170" s="66"/>
      <c r="RCV170" s="66"/>
      <c r="RCZ170" s="66"/>
      <c r="RDC170" s="66"/>
      <c r="RDF170" s="66"/>
      <c r="RDN170" s="66"/>
      <c r="RDZ170" s="66"/>
      <c r="REA170" s="66"/>
      <c r="REB170" s="66"/>
      <c r="REC170" s="66"/>
      <c r="RED170" s="66"/>
      <c r="REE170" s="66"/>
      <c r="REF170" s="66"/>
      <c r="REG170" s="66"/>
      <c r="REH170" s="66"/>
      <c r="REI170" s="66"/>
      <c r="REJ170" s="66"/>
      <c r="REK170" s="66"/>
      <c r="REL170" s="66"/>
      <c r="REM170" s="66"/>
      <c r="REN170" s="66"/>
      <c r="REO170" s="66"/>
      <c r="REP170" s="66"/>
      <c r="REQ170" s="66"/>
      <c r="RER170" s="66"/>
      <c r="RES170" s="66"/>
      <c r="RET170" s="66"/>
      <c r="REU170" s="66"/>
      <c r="REV170" s="66"/>
      <c r="REW170" s="66"/>
      <c r="REX170" s="66"/>
      <c r="REY170" s="66"/>
      <c r="RFA170" s="66"/>
      <c r="RFB170" s="66"/>
      <c r="RFC170" s="66"/>
      <c r="RFD170" s="66"/>
      <c r="RFE170" s="66"/>
      <c r="RFF170" s="66"/>
      <c r="RFG170" s="66"/>
      <c r="RFH170" s="66"/>
      <c r="RFI170" s="66"/>
      <c r="RFJ170" s="66"/>
      <c r="RFK170" s="66"/>
      <c r="RFL170" s="66"/>
      <c r="RFM170" s="66"/>
      <c r="RFP170" s="66"/>
      <c r="RFS170" s="66"/>
      <c r="RFV170" s="66"/>
      <c r="RFY170" s="66"/>
      <c r="RGB170" s="66"/>
      <c r="RGE170" s="66"/>
      <c r="RGN170" s="66"/>
      <c r="RGQ170" s="66"/>
      <c r="RGT170" s="66"/>
      <c r="RGW170" s="66"/>
      <c r="RHF170" s="66"/>
      <c r="RHL170" s="66"/>
      <c r="RHO170" s="66"/>
      <c r="RHR170" s="66"/>
      <c r="RHU170" s="66"/>
      <c r="RIA170" s="66"/>
      <c r="RIJ170" s="66"/>
      <c r="RIL170" s="66"/>
      <c r="RIM170" s="66"/>
      <c r="RIO170" s="66"/>
      <c r="RIR170" s="66"/>
      <c r="RIU170" s="66"/>
      <c r="RIX170" s="66"/>
      <c r="RJA170" s="66"/>
      <c r="RJD170" s="66"/>
      <c r="RJF170" s="66"/>
      <c r="RJH170" s="66"/>
      <c r="RJK170" s="66"/>
      <c r="RJN170" s="66"/>
      <c r="RJQ170" s="66"/>
      <c r="RJT170" s="66"/>
      <c r="RJW170" s="66"/>
      <c r="RJZ170" s="66"/>
      <c r="RKC170" s="66"/>
      <c r="RKE170" s="66"/>
      <c r="RKH170" s="66"/>
      <c r="RKN170" s="66"/>
      <c r="RKT170" s="66"/>
      <c r="RKW170" s="66"/>
      <c r="RKY170" s="66"/>
      <c r="RLA170" s="66"/>
      <c r="RLB170" s="66"/>
      <c r="RLC170" s="66"/>
      <c r="RLD170" s="66"/>
      <c r="RLE170" s="66"/>
      <c r="RLF170" s="66"/>
      <c r="RLX170" s="66"/>
      <c r="RLY170" s="66"/>
      <c r="RMB170" s="66"/>
      <c r="RME170" s="66"/>
      <c r="RMG170" s="66"/>
      <c r="RMI170" s="66"/>
      <c r="RML170" s="66"/>
      <c r="RMO170" s="66"/>
      <c r="RMR170" s="66"/>
      <c r="RMV170" s="66"/>
      <c r="RMY170" s="66"/>
      <c r="RNB170" s="66"/>
      <c r="RNJ170" s="66"/>
      <c r="RNV170" s="66"/>
      <c r="RNW170" s="66"/>
      <c r="RNX170" s="66"/>
      <c r="RNY170" s="66"/>
      <c r="RNZ170" s="66"/>
      <c r="ROA170" s="66"/>
      <c r="ROB170" s="66"/>
      <c r="ROC170" s="66"/>
      <c r="ROD170" s="66"/>
      <c r="ROE170" s="66"/>
      <c r="ROF170" s="66"/>
      <c r="ROG170" s="66"/>
      <c r="ROH170" s="66"/>
      <c r="ROI170" s="66"/>
      <c r="ROJ170" s="66"/>
      <c r="ROK170" s="66"/>
      <c r="ROL170" s="66"/>
      <c r="ROM170" s="66"/>
      <c r="RON170" s="66"/>
      <c r="ROO170" s="66"/>
      <c r="ROP170" s="66"/>
      <c r="ROQ170" s="66"/>
      <c r="ROR170" s="66"/>
      <c r="ROS170" s="66"/>
      <c r="ROT170" s="66"/>
      <c r="ROU170" s="66"/>
      <c r="ROW170" s="66"/>
      <c r="ROX170" s="66"/>
      <c r="ROY170" s="66"/>
      <c r="ROZ170" s="66"/>
      <c r="RPA170" s="66"/>
      <c r="RPB170" s="66"/>
      <c r="RPC170" s="66"/>
      <c r="RPD170" s="66"/>
      <c r="RPE170" s="66"/>
      <c r="RPF170" s="66"/>
      <c r="RPG170" s="66"/>
      <c r="RPH170" s="66"/>
      <c r="RPI170" s="66"/>
      <c r="RPL170" s="66"/>
      <c r="RPO170" s="66"/>
      <c r="RPR170" s="66"/>
      <c r="RPU170" s="66"/>
      <c r="RPX170" s="66"/>
      <c r="RQA170" s="66"/>
      <c r="RQJ170" s="66"/>
      <c r="RQM170" s="66"/>
      <c r="RQP170" s="66"/>
      <c r="RQS170" s="66"/>
      <c r="RRB170" s="66"/>
      <c r="RRH170" s="66"/>
      <c r="RRK170" s="66"/>
      <c r="RRN170" s="66"/>
      <c r="RRQ170" s="66"/>
      <c r="RRW170" s="66"/>
      <c r="RSF170" s="66"/>
      <c r="RSH170" s="66"/>
      <c r="RSI170" s="66"/>
      <c r="RSK170" s="66"/>
      <c r="RSN170" s="66"/>
      <c r="RSQ170" s="66"/>
      <c r="RST170" s="66"/>
      <c r="RSW170" s="66"/>
      <c r="RSZ170" s="66"/>
      <c r="RTB170" s="66"/>
      <c r="RTD170" s="66"/>
      <c r="RTG170" s="66"/>
      <c r="RTJ170" s="66"/>
      <c r="RTM170" s="66"/>
      <c r="RTP170" s="66"/>
      <c r="RTS170" s="66"/>
      <c r="RTV170" s="66"/>
      <c r="RTY170" s="66"/>
      <c r="RUA170" s="66"/>
      <c r="RUD170" s="66"/>
      <c r="RUJ170" s="66"/>
      <c r="RUP170" s="66"/>
      <c r="RUS170" s="66"/>
      <c r="RUU170" s="66"/>
      <c r="RUW170" s="66"/>
      <c r="RUX170" s="66"/>
      <c r="RUY170" s="66"/>
      <c r="RUZ170" s="66"/>
      <c r="RVA170" s="66"/>
      <c r="RVB170" s="66"/>
      <c r="RVT170" s="66"/>
      <c r="RVU170" s="66"/>
      <c r="RVX170" s="66"/>
      <c r="RWA170" s="66"/>
      <c r="RWC170" s="66"/>
      <c r="RWE170" s="66"/>
      <c r="RWH170" s="66"/>
      <c r="RWK170" s="66"/>
      <c r="RWN170" s="66"/>
      <c r="RWR170" s="66"/>
      <c r="RWU170" s="66"/>
      <c r="RWX170" s="66"/>
      <c r="RXF170" s="66"/>
      <c r="RXR170" s="66"/>
      <c r="RXS170" s="66"/>
      <c r="RXT170" s="66"/>
      <c r="RXU170" s="66"/>
      <c r="RXV170" s="66"/>
      <c r="RXW170" s="66"/>
      <c r="RXX170" s="66"/>
      <c r="RXY170" s="66"/>
      <c r="RXZ170" s="66"/>
      <c r="RYA170" s="66"/>
      <c r="RYB170" s="66"/>
      <c r="RYC170" s="66"/>
      <c r="RYD170" s="66"/>
      <c r="RYE170" s="66"/>
      <c r="RYF170" s="66"/>
      <c r="RYG170" s="66"/>
      <c r="RYH170" s="66"/>
      <c r="RYI170" s="66"/>
      <c r="RYJ170" s="66"/>
      <c r="RYK170" s="66"/>
      <c r="RYL170" s="66"/>
      <c r="RYM170" s="66"/>
      <c r="RYN170" s="66"/>
      <c r="RYO170" s="66"/>
      <c r="RYP170" s="66"/>
      <c r="RYQ170" s="66"/>
      <c r="RYS170" s="66"/>
      <c r="RYT170" s="66"/>
      <c r="RYU170" s="66"/>
      <c r="RYV170" s="66"/>
      <c r="RYW170" s="66"/>
      <c r="RYX170" s="66"/>
      <c r="RYY170" s="66"/>
      <c r="RYZ170" s="66"/>
      <c r="RZA170" s="66"/>
      <c r="RZB170" s="66"/>
      <c r="RZC170" s="66"/>
      <c r="RZD170" s="66"/>
      <c r="RZE170" s="66"/>
      <c r="RZH170" s="66"/>
      <c r="RZK170" s="66"/>
      <c r="RZN170" s="66"/>
      <c r="RZQ170" s="66"/>
      <c r="RZT170" s="66"/>
      <c r="RZW170" s="66"/>
      <c r="SAF170" s="66"/>
      <c r="SAI170" s="66"/>
      <c r="SAL170" s="66"/>
      <c r="SAO170" s="66"/>
      <c r="SAX170" s="66"/>
      <c r="SBD170" s="66"/>
      <c r="SBG170" s="66"/>
      <c r="SBJ170" s="66"/>
      <c r="SBM170" s="66"/>
      <c r="SBS170" s="66"/>
      <c r="SCB170" s="66"/>
      <c r="SCD170" s="66"/>
      <c r="SCE170" s="66"/>
      <c r="SCG170" s="66"/>
      <c r="SCJ170" s="66"/>
      <c r="SCM170" s="66"/>
      <c r="SCP170" s="66"/>
      <c r="SCS170" s="66"/>
      <c r="SCV170" s="66"/>
      <c r="SCX170" s="66"/>
      <c r="SCZ170" s="66"/>
      <c r="SDC170" s="66"/>
      <c r="SDF170" s="66"/>
      <c r="SDI170" s="66"/>
      <c r="SDL170" s="66"/>
      <c r="SDO170" s="66"/>
      <c r="SDR170" s="66"/>
      <c r="SDU170" s="66"/>
      <c r="SDW170" s="66"/>
      <c r="SDZ170" s="66"/>
      <c r="SEF170" s="66"/>
      <c r="SEL170" s="66"/>
      <c r="SEO170" s="66"/>
      <c r="SEQ170" s="66"/>
      <c r="SES170" s="66"/>
      <c r="SET170" s="66"/>
      <c r="SEU170" s="66"/>
      <c r="SEV170" s="66"/>
      <c r="SEW170" s="66"/>
      <c r="SEX170" s="66"/>
      <c r="SFP170" s="66"/>
      <c r="SFQ170" s="66"/>
      <c r="SFT170" s="66"/>
      <c r="SFW170" s="66"/>
      <c r="SFY170" s="66"/>
      <c r="SGA170" s="66"/>
      <c r="SGD170" s="66"/>
      <c r="SGG170" s="66"/>
      <c r="SGJ170" s="66"/>
      <c r="SGN170" s="66"/>
      <c r="SGQ170" s="66"/>
      <c r="SGT170" s="66"/>
      <c r="SHB170" s="66"/>
      <c r="SHN170" s="66"/>
      <c r="SHO170" s="66"/>
      <c r="SHP170" s="66"/>
      <c r="SHQ170" s="66"/>
      <c r="SHR170" s="66"/>
      <c r="SHS170" s="66"/>
      <c r="SHT170" s="66"/>
      <c r="SHU170" s="66"/>
      <c r="SHV170" s="66"/>
      <c r="SHW170" s="66"/>
      <c r="SHX170" s="66"/>
      <c r="SHY170" s="66"/>
      <c r="SHZ170" s="66"/>
      <c r="SIA170" s="66"/>
      <c r="SIB170" s="66"/>
      <c r="SIC170" s="66"/>
      <c r="SID170" s="66"/>
      <c r="SIE170" s="66"/>
      <c r="SIF170" s="66"/>
      <c r="SIG170" s="66"/>
      <c r="SIH170" s="66"/>
      <c r="SII170" s="66"/>
      <c r="SIJ170" s="66"/>
      <c r="SIK170" s="66"/>
      <c r="SIL170" s="66"/>
      <c r="SIM170" s="66"/>
      <c r="SIO170" s="66"/>
      <c r="SIP170" s="66"/>
      <c r="SIQ170" s="66"/>
      <c r="SIR170" s="66"/>
      <c r="SIS170" s="66"/>
      <c r="SIT170" s="66"/>
      <c r="SIU170" s="66"/>
      <c r="SIV170" s="66"/>
      <c r="SIW170" s="66"/>
      <c r="SIX170" s="66"/>
      <c r="SIY170" s="66"/>
      <c r="SIZ170" s="66"/>
      <c r="SJA170" s="66"/>
      <c r="SJD170" s="66"/>
      <c r="SJG170" s="66"/>
      <c r="SJJ170" s="66"/>
      <c r="SJM170" s="66"/>
      <c r="SJP170" s="66"/>
      <c r="SJS170" s="66"/>
      <c r="SKB170" s="66"/>
      <c r="SKE170" s="66"/>
      <c r="SKH170" s="66"/>
      <c r="SKK170" s="66"/>
      <c r="SKT170" s="66"/>
      <c r="SKZ170" s="66"/>
      <c r="SLC170" s="66"/>
      <c r="SLF170" s="66"/>
      <c r="SLI170" s="66"/>
      <c r="SLO170" s="66"/>
      <c r="SLX170" s="66"/>
      <c r="SLZ170" s="66"/>
      <c r="SMA170" s="66"/>
      <c r="SMC170" s="66"/>
      <c r="SMF170" s="66"/>
      <c r="SMI170" s="66"/>
      <c r="SML170" s="66"/>
      <c r="SMO170" s="66"/>
      <c r="SMR170" s="66"/>
      <c r="SMT170" s="66"/>
      <c r="SMV170" s="66"/>
      <c r="SMY170" s="66"/>
      <c r="SNB170" s="66"/>
      <c r="SNE170" s="66"/>
      <c r="SNH170" s="66"/>
      <c r="SNK170" s="66"/>
      <c r="SNN170" s="66"/>
      <c r="SNQ170" s="66"/>
      <c r="SNS170" s="66"/>
      <c r="SNV170" s="66"/>
      <c r="SOB170" s="66"/>
      <c r="SOH170" s="66"/>
      <c r="SOK170" s="66"/>
      <c r="SOM170" s="66"/>
      <c r="SOO170" s="66"/>
      <c r="SOP170" s="66"/>
      <c r="SOQ170" s="66"/>
      <c r="SOR170" s="66"/>
      <c r="SOS170" s="66"/>
      <c r="SOT170" s="66"/>
      <c r="SPL170" s="66"/>
      <c r="SPM170" s="66"/>
      <c r="SPP170" s="66"/>
      <c r="SPS170" s="66"/>
      <c r="SPU170" s="66"/>
      <c r="SPW170" s="66"/>
      <c r="SPZ170" s="66"/>
      <c r="SQC170" s="66"/>
      <c r="SQF170" s="66"/>
      <c r="SQJ170" s="66"/>
      <c r="SQM170" s="66"/>
      <c r="SQP170" s="66"/>
      <c r="SQX170" s="66"/>
      <c r="SRJ170" s="66"/>
      <c r="SRK170" s="66"/>
      <c r="SRL170" s="66"/>
      <c r="SRM170" s="66"/>
      <c r="SRN170" s="66"/>
      <c r="SRO170" s="66"/>
      <c r="SRP170" s="66"/>
      <c r="SRQ170" s="66"/>
      <c r="SRR170" s="66"/>
      <c r="SRS170" s="66"/>
      <c r="SRT170" s="66"/>
      <c r="SRU170" s="66"/>
      <c r="SRV170" s="66"/>
      <c r="SRW170" s="66"/>
      <c r="SRX170" s="66"/>
      <c r="SRY170" s="66"/>
      <c r="SRZ170" s="66"/>
      <c r="SSA170" s="66"/>
      <c r="SSB170" s="66"/>
      <c r="SSC170" s="66"/>
      <c r="SSD170" s="66"/>
      <c r="SSE170" s="66"/>
      <c r="SSF170" s="66"/>
      <c r="SSG170" s="66"/>
      <c r="SSH170" s="66"/>
      <c r="SSI170" s="66"/>
      <c r="SSK170" s="66"/>
      <c r="SSL170" s="66"/>
      <c r="SSM170" s="66"/>
      <c r="SSN170" s="66"/>
      <c r="SSO170" s="66"/>
      <c r="SSP170" s="66"/>
      <c r="SSQ170" s="66"/>
      <c r="SSR170" s="66"/>
      <c r="SSS170" s="66"/>
      <c r="SST170" s="66"/>
      <c r="SSU170" s="66"/>
      <c r="SSV170" s="66"/>
      <c r="SSW170" s="66"/>
      <c r="SSZ170" s="66"/>
      <c r="STC170" s="66"/>
      <c r="STF170" s="66"/>
      <c r="STI170" s="66"/>
      <c r="STL170" s="66"/>
      <c r="STO170" s="66"/>
      <c r="STX170" s="66"/>
      <c r="SUA170" s="66"/>
      <c r="SUD170" s="66"/>
      <c r="SUG170" s="66"/>
      <c r="SUP170" s="66"/>
      <c r="SUV170" s="66"/>
      <c r="SUY170" s="66"/>
      <c r="SVB170" s="66"/>
      <c r="SVE170" s="66"/>
      <c r="SVK170" s="66"/>
      <c r="SVT170" s="66"/>
      <c r="SVV170" s="66"/>
      <c r="SVW170" s="66"/>
      <c r="SVY170" s="66"/>
      <c r="SWB170" s="66"/>
      <c r="SWE170" s="66"/>
      <c r="SWH170" s="66"/>
      <c r="SWK170" s="66"/>
      <c r="SWN170" s="66"/>
      <c r="SWP170" s="66"/>
      <c r="SWR170" s="66"/>
      <c r="SWU170" s="66"/>
      <c r="SWX170" s="66"/>
      <c r="SXA170" s="66"/>
      <c r="SXD170" s="66"/>
      <c r="SXG170" s="66"/>
      <c r="SXJ170" s="66"/>
      <c r="SXM170" s="66"/>
      <c r="SXO170" s="66"/>
      <c r="SXR170" s="66"/>
      <c r="SXX170" s="66"/>
      <c r="SYD170" s="66"/>
      <c r="SYG170" s="66"/>
      <c r="SYI170" s="66"/>
      <c r="SYK170" s="66"/>
      <c r="SYL170" s="66"/>
      <c r="SYM170" s="66"/>
      <c r="SYN170" s="66"/>
      <c r="SYO170" s="66"/>
      <c r="SYP170" s="66"/>
      <c r="SZH170" s="66"/>
      <c r="SZI170" s="66"/>
      <c r="SZL170" s="66"/>
      <c r="SZO170" s="66"/>
      <c r="SZQ170" s="66"/>
      <c r="SZS170" s="66"/>
      <c r="SZV170" s="66"/>
      <c r="SZY170" s="66"/>
      <c r="TAB170" s="66"/>
      <c r="TAF170" s="66"/>
      <c r="TAI170" s="66"/>
      <c r="TAL170" s="66"/>
      <c r="TAT170" s="66"/>
      <c r="TBF170" s="66"/>
      <c r="TBG170" s="66"/>
      <c r="TBH170" s="66"/>
      <c r="TBI170" s="66"/>
      <c r="TBJ170" s="66"/>
      <c r="TBK170" s="66"/>
      <c r="TBL170" s="66"/>
      <c r="TBM170" s="66"/>
      <c r="TBN170" s="66"/>
      <c r="TBO170" s="66"/>
      <c r="TBP170" s="66"/>
      <c r="TBQ170" s="66"/>
      <c r="TBR170" s="66"/>
      <c r="TBS170" s="66"/>
      <c r="TBT170" s="66"/>
      <c r="TBU170" s="66"/>
      <c r="TBV170" s="66"/>
      <c r="TBW170" s="66"/>
      <c r="TBX170" s="66"/>
      <c r="TBY170" s="66"/>
      <c r="TBZ170" s="66"/>
      <c r="TCA170" s="66"/>
      <c r="TCB170" s="66"/>
      <c r="TCC170" s="66"/>
      <c r="TCD170" s="66"/>
      <c r="TCE170" s="66"/>
      <c r="TCG170" s="66"/>
      <c r="TCH170" s="66"/>
      <c r="TCI170" s="66"/>
      <c r="TCJ170" s="66"/>
      <c r="TCK170" s="66"/>
      <c r="TCL170" s="66"/>
      <c r="TCM170" s="66"/>
      <c r="TCN170" s="66"/>
      <c r="TCO170" s="66"/>
      <c r="TCP170" s="66"/>
      <c r="TCQ170" s="66"/>
      <c r="TCR170" s="66"/>
      <c r="TCS170" s="66"/>
      <c r="TCV170" s="66"/>
      <c r="TCY170" s="66"/>
      <c r="TDB170" s="66"/>
      <c r="TDE170" s="66"/>
      <c r="TDH170" s="66"/>
      <c r="TDK170" s="66"/>
      <c r="TDT170" s="66"/>
      <c r="TDW170" s="66"/>
      <c r="TDZ170" s="66"/>
      <c r="TEC170" s="66"/>
      <c r="TEL170" s="66"/>
      <c r="TER170" s="66"/>
      <c r="TEU170" s="66"/>
      <c r="TEX170" s="66"/>
      <c r="TFA170" s="66"/>
      <c r="TFG170" s="66"/>
      <c r="TFP170" s="66"/>
      <c r="TFR170" s="66"/>
      <c r="TFS170" s="66"/>
      <c r="TFU170" s="66"/>
      <c r="TFX170" s="66"/>
      <c r="TGA170" s="66"/>
      <c r="TGD170" s="66"/>
      <c r="TGG170" s="66"/>
      <c r="TGJ170" s="66"/>
      <c r="TGL170" s="66"/>
      <c r="TGN170" s="66"/>
      <c r="TGQ170" s="66"/>
      <c r="TGT170" s="66"/>
      <c r="TGW170" s="66"/>
      <c r="TGZ170" s="66"/>
      <c r="THC170" s="66"/>
      <c r="THF170" s="66"/>
      <c r="THI170" s="66"/>
      <c r="THK170" s="66"/>
      <c r="THN170" s="66"/>
      <c r="THT170" s="66"/>
      <c r="THZ170" s="66"/>
      <c r="TIC170" s="66"/>
      <c r="TIE170" s="66"/>
      <c r="TIG170" s="66"/>
      <c r="TIH170" s="66"/>
      <c r="TII170" s="66"/>
      <c r="TIJ170" s="66"/>
      <c r="TIK170" s="66"/>
      <c r="TIL170" s="66"/>
      <c r="TJD170" s="66"/>
      <c r="TJE170" s="66"/>
      <c r="TJH170" s="66"/>
      <c r="TJK170" s="66"/>
      <c r="TJM170" s="66"/>
      <c r="TJO170" s="66"/>
      <c r="TJR170" s="66"/>
      <c r="TJU170" s="66"/>
      <c r="TJX170" s="66"/>
      <c r="TKB170" s="66"/>
      <c r="TKE170" s="66"/>
      <c r="TKH170" s="66"/>
      <c r="TKP170" s="66"/>
      <c r="TLB170" s="66"/>
      <c r="TLC170" s="66"/>
      <c r="TLD170" s="66"/>
      <c r="TLE170" s="66"/>
      <c r="TLF170" s="66"/>
      <c r="TLG170" s="66"/>
      <c r="TLH170" s="66"/>
      <c r="TLI170" s="66"/>
      <c r="TLJ170" s="66"/>
      <c r="TLK170" s="66"/>
      <c r="TLL170" s="66"/>
      <c r="TLM170" s="66"/>
      <c r="TLN170" s="66"/>
      <c r="TLO170" s="66"/>
      <c r="TLP170" s="66"/>
      <c r="TLQ170" s="66"/>
      <c r="TLR170" s="66"/>
      <c r="TLS170" s="66"/>
      <c r="TLT170" s="66"/>
      <c r="TLU170" s="66"/>
      <c r="TLV170" s="66"/>
      <c r="TLW170" s="66"/>
      <c r="TLX170" s="66"/>
      <c r="TLY170" s="66"/>
      <c r="TLZ170" s="66"/>
      <c r="TMA170" s="66"/>
      <c r="TMC170" s="66"/>
      <c r="TMD170" s="66"/>
      <c r="TME170" s="66"/>
      <c r="TMF170" s="66"/>
      <c r="TMG170" s="66"/>
      <c r="TMH170" s="66"/>
      <c r="TMI170" s="66"/>
      <c r="TMJ170" s="66"/>
      <c r="TMK170" s="66"/>
      <c r="TML170" s="66"/>
      <c r="TMM170" s="66"/>
      <c r="TMN170" s="66"/>
      <c r="TMO170" s="66"/>
      <c r="TMR170" s="66"/>
      <c r="TMU170" s="66"/>
      <c r="TMX170" s="66"/>
      <c r="TNA170" s="66"/>
      <c r="TND170" s="66"/>
      <c r="TNG170" s="66"/>
      <c r="TNP170" s="66"/>
      <c r="TNS170" s="66"/>
      <c r="TNV170" s="66"/>
      <c r="TNY170" s="66"/>
      <c r="TOH170" s="66"/>
      <c r="TON170" s="66"/>
      <c r="TOQ170" s="66"/>
      <c r="TOT170" s="66"/>
      <c r="TOW170" s="66"/>
      <c r="TPC170" s="66"/>
      <c r="TPL170" s="66"/>
      <c r="TPN170" s="66"/>
      <c r="TPO170" s="66"/>
      <c r="TPQ170" s="66"/>
      <c r="TPT170" s="66"/>
      <c r="TPW170" s="66"/>
      <c r="TPZ170" s="66"/>
      <c r="TQC170" s="66"/>
      <c r="TQF170" s="66"/>
      <c r="TQH170" s="66"/>
      <c r="TQJ170" s="66"/>
      <c r="TQM170" s="66"/>
      <c r="TQP170" s="66"/>
      <c r="TQS170" s="66"/>
      <c r="TQV170" s="66"/>
      <c r="TQY170" s="66"/>
      <c r="TRB170" s="66"/>
      <c r="TRE170" s="66"/>
      <c r="TRG170" s="66"/>
      <c r="TRJ170" s="66"/>
      <c r="TRP170" s="66"/>
      <c r="TRV170" s="66"/>
      <c r="TRY170" s="66"/>
      <c r="TSA170" s="66"/>
      <c r="TSC170" s="66"/>
      <c r="TSD170" s="66"/>
      <c r="TSE170" s="66"/>
      <c r="TSF170" s="66"/>
      <c r="TSG170" s="66"/>
      <c r="TSH170" s="66"/>
      <c r="TSZ170" s="66"/>
      <c r="TTA170" s="66"/>
      <c r="TTD170" s="66"/>
      <c r="TTG170" s="66"/>
      <c r="TTI170" s="66"/>
      <c r="TTK170" s="66"/>
      <c r="TTN170" s="66"/>
      <c r="TTQ170" s="66"/>
      <c r="TTT170" s="66"/>
      <c r="TTX170" s="66"/>
      <c r="TUA170" s="66"/>
      <c r="TUD170" s="66"/>
      <c r="TUL170" s="66"/>
      <c r="TUX170" s="66"/>
      <c r="TUY170" s="66"/>
      <c r="TUZ170" s="66"/>
      <c r="TVA170" s="66"/>
      <c r="TVB170" s="66"/>
      <c r="TVC170" s="66"/>
      <c r="TVD170" s="66"/>
      <c r="TVE170" s="66"/>
      <c r="TVF170" s="66"/>
      <c r="TVG170" s="66"/>
      <c r="TVH170" s="66"/>
      <c r="TVI170" s="66"/>
      <c r="TVJ170" s="66"/>
      <c r="TVK170" s="66"/>
      <c r="TVL170" s="66"/>
      <c r="TVM170" s="66"/>
      <c r="TVN170" s="66"/>
      <c r="TVO170" s="66"/>
      <c r="TVP170" s="66"/>
      <c r="TVQ170" s="66"/>
      <c r="TVR170" s="66"/>
      <c r="TVS170" s="66"/>
      <c r="TVT170" s="66"/>
      <c r="TVU170" s="66"/>
      <c r="TVV170" s="66"/>
      <c r="TVW170" s="66"/>
      <c r="TVY170" s="66"/>
      <c r="TVZ170" s="66"/>
      <c r="TWA170" s="66"/>
      <c r="TWB170" s="66"/>
      <c r="TWC170" s="66"/>
      <c r="TWD170" s="66"/>
      <c r="TWE170" s="66"/>
      <c r="TWF170" s="66"/>
      <c r="TWG170" s="66"/>
      <c r="TWH170" s="66"/>
      <c r="TWI170" s="66"/>
      <c r="TWJ170" s="66"/>
      <c r="TWK170" s="66"/>
      <c r="TWN170" s="66"/>
      <c r="TWQ170" s="66"/>
      <c r="TWT170" s="66"/>
      <c r="TWW170" s="66"/>
      <c r="TWZ170" s="66"/>
      <c r="TXC170" s="66"/>
      <c r="TXL170" s="66"/>
      <c r="TXO170" s="66"/>
      <c r="TXR170" s="66"/>
      <c r="TXU170" s="66"/>
      <c r="TYD170" s="66"/>
      <c r="TYJ170" s="66"/>
      <c r="TYM170" s="66"/>
      <c r="TYP170" s="66"/>
      <c r="TYS170" s="66"/>
      <c r="TYY170" s="66"/>
      <c r="TZH170" s="66"/>
      <c r="TZJ170" s="66"/>
      <c r="TZK170" s="66"/>
      <c r="TZM170" s="66"/>
      <c r="TZP170" s="66"/>
      <c r="TZS170" s="66"/>
      <c r="TZV170" s="66"/>
      <c r="TZY170" s="66"/>
      <c r="UAB170" s="66"/>
      <c r="UAD170" s="66"/>
      <c r="UAF170" s="66"/>
      <c r="UAI170" s="66"/>
      <c r="UAL170" s="66"/>
      <c r="UAO170" s="66"/>
      <c r="UAR170" s="66"/>
      <c r="UAU170" s="66"/>
      <c r="UAX170" s="66"/>
      <c r="UBA170" s="66"/>
      <c r="UBC170" s="66"/>
      <c r="UBF170" s="66"/>
      <c r="UBL170" s="66"/>
      <c r="UBR170" s="66"/>
      <c r="UBU170" s="66"/>
      <c r="UBW170" s="66"/>
      <c r="UBY170" s="66"/>
      <c r="UBZ170" s="66"/>
      <c r="UCA170" s="66"/>
      <c r="UCB170" s="66"/>
      <c r="UCC170" s="66"/>
      <c r="UCD170" s="66"/>
      <c r="UCV170" s="66"/>
      <c r="UCW170" s="66"/>
      <c r="UCZ170" s="66"/>
      <c r="UDC170" s="66"/>
      <c r="UDE170" s="66"/>
      <c r="UDG170" s="66"/>
      <c r="UDJ170" s="66"/>
      <c r="UDM170" s="66"/>
      <c r="UDP170" s="66"/>
      <c r="UDT170" s="66"/>
      <c r="UDW170" s="66"/>
      <c r="UDZ170" s="66"/>
      <c r="UEH170" s="66"/>
      <c r="UET170" s="66"/>
      <c r="UEU170" s="66"/>
      <c r="UEV170" s="66"/>
      <c r="UEW170" s="66"/>
      <c r="UEX170" s="66"/>
      <c r="UEY170" s="66"/>
      <c r="UEZ170" s="66"/>
      <c r="UFA170" s="66"/>
      <c r="UFB170" s="66"/>
      <c r="UFC170" s="66"/>
      <c r="UFD170" s="66"/>
      <c r="UFE170" s="66"/>
      <c r="UFF170" s="66"/>
      <c r="UFG170" s="66"/>
      <c r="UFH170" s="66"/>
      <c r="UFI170" s="66"/>
      <c r="UFJ170" s="66"/>
      <c r="UFK170" s="66"/>
      <c r="UFL170" s="66"/>
      <c r="UFM170" s="66"/>
      <c r="UFN170" s="66"/>
      <c r="UFO170" s="66"/>
      <c r="UFP170" s="66"/>
      <c r="UFQ170" s="66"/>
      <c r="UFR170" s="66"/>
      <c r="UFS170" s="66"/>
      <c r="UFU170" s="66"/>
      <c r="UFV170" s="66"/>
      <c r="UFW170" s="66"/>
      <c r="UFX170" s="66"/>
      <c r="UFY170" s="66"/>
      <c r="UFZ170" s="66"/>
      <c r="UGA170" s="66"/>
      <c r="UGB170" s="66"/>
      <c r="UGC170" s="66"/>
      <c r="UGD170" s="66"/>
      <c r="UGE170" s="66"/>
      <c r="UGF170" s="66"/>
      <c r="UGG170" s="66"/>
      <c r="UGJ170" s="66"/>
      <c r="UGM170" s="66"/>
      <c r="UGP170" s="66"/>
      <c r="UGS170" s="66"/>
      <c r="UGV170" s="66"/>
      <c r="UGY170" s="66"/>
      <c r="UHH170" s="66"/>
      <c r="UHK170" s="66"/>
      <c r="UHN170" s="66"/>
      <c r="UHQ170" s="66"/>
      <c r="UHZ170" s="66"/>
      <c r="UIF170" s="66"/>
      <c r="UII170" s="66"/>
      <c r="UIL170" s="66"/>
      <c r="UIO170" s="66"/>
      <c r="UIU170" s="66"/>
      <c r="UJD170" s="66"/>
      <c r="UJF170" s="66"/>
      <c r="UJG170" s="66"/>
      <c r="UJI170" s="66"/>
      <c r="UJL170" s="66"/>
      <c r="UJO170" s="66"/>
      <c r="UJR170" s="66"/>
      <c r="UJU170" s="66"/>
      <c r="UJX170" s="66"/>
      <c r="UJZ170" s="66"/>
      <c r="UKB170" s="66"/>
      <c r="UKE170" s="66"/>
      <c r="UKH170" s="66"/>
      <c r="UKK170" s="66"/>
      <c r="UKN170" s="66"/>
      <c r="UKQ170" s="66"/>
      <c r="UKT170" s="66"/>
      <c r="UKW170" s="66"/>
      <c r="UKY170" s="66"/>
      <c r="ULB170" s="66"/>
      <c r="ULH170" s="66"/>
      <c r="ULN170" s="66"/>
      <c r="ULQ170" s="66"/>
      <c r="ULS170" s="66"/>
      <c r="ULU170" s="66"/>
      <c r="ULV170" s="66"/>
      <c r="ULW170" s="66"/>
      <c r="ULX170" s="66"/>
      <c r="ULY170" s="66"/>
      <c r="ULZ170" s="66"/>
      <c r="UMR170" s="66"/>
      <c r="UMS170" s="66"/>
      <c r="UMV170" s="66"/>
      <c r="UMY170" s="66"/>
      <c r="UNA170" s="66"/>
      <c r="UNC170" s="66"/>
      <c r="UNF170" s="66"/>
      <c r="UNI170" s="66"/>
      <c r="UNL170" s="66"/>
      <c r="UNP170" s="66"/>
      <c r="UNS170" s="66"/>
      <c r="UNV170" s="66"/>
      <c r="UOD170" s="66"/>
      <c r="UOP170" s="66"/>
      <c r="UOQ170" s="66"/>
      <c r="UOR170" s="66"/>
      <c r="UOS170" s="66"/>
      <c r="UOT170" s="66"/>
      <c r="UOU170" s="66"/>
      <c r="UOV170" s="66"/>
      <c r="UOW170" s="66"/>
      <c r="UOX170" s="66"/>
      <c r="UOY170" s="66"/>
      <c r="UOZ170" s="66"/>
      <c r="UPA170" s="66"/>
      <c r="UPB170" s="66"/>
      <c r="UPC170" s="66"/>
      <c r="UPD170" s="66"/>
      <c r="UPE170" s="66"/>
      <c r="UPF170" s="66"/>
      <c r="UPG170" s="66"/>
      <c r="UPH170" s="66"/>
      <c r="UPI170" s="66"/>
      <c r="UPJ170" s="66"/>
      <c r="UPK170" s="66"/>
      <c r="UPL170" s="66"/>
      <c r="UPM170" s="66"/>
      <c r="UPN170" s="66"/>
      <c r="UPO170" s="66"/>
      <c r="UPQ170" s="66"/>
      <c r="UPR170" s="66"/>
      <c r="UPS170" s="66"/>
      <c r="UPT170" s="66"/>
      <c r="UPU170" s="66"/>
      <c r="UPV170" s="66"/>
      <c r="UPW170" s="66"/>
      <c r="UPX170" s="66"/>
      <c r="UPY170" s="66"/>
      <c r="UPZ170" s="66"/>
      <c r="UQA170" s="66"/>
      <c r="UQB170" s="66"/>
      <c r="UQC170" s="66"/>
      <c r="UQF170" s="66"/>
      <c r="UQI170" s="66"/>
      <c r="UQL170" s="66"/>
      <c r="UQO170" s="66"/>
      <c r="UQR170" s="66"/>
      <c r="UQU170" s="66"/>
      <c r="URD170" s="66"/>
      <c r="URG170" s="66"/>
      <c r="URJ170" s="66"/>
      <c r="URM170" s="66"/>
      <c r="URV170" s="66"/>
      <c r="USB170" s="66"/>
      <c r="USE170" s="66"/>
      <c r="USH170" s="66"/>
      <c r="USK170" s="66"/>
      <c r="USQ170" s="66"/>
      <c r="USZ170" s="66"/>
      <c r="UTB170" s="66"/>
      <c r="UTC170" s="66"/>
      <c r="UTE170" s="66"/>
      <c r="UTH170" s="66"/>
      <c r="UTK170" s="66"/>
      <c r="UTN170" s="66"/>
      <c r="UTQ170" s="66"/>
      <c r="UTT170" s="66"/>
      <c r="UTV170" s="66"/>
      <c r="UTX170" s="66"/>
      <c r="UUA170" s="66"/>
      <c r="UUD170" s="66"/>
      <c r="UUG170" s="66"/>
      <c r="UUJ170" s="66"/>
      <c r="UUM170" s="66"/>
      <c r="UUP170" s="66"/>
      <c r="UUS170" s="66"/>
      <c r="UUU170" s="66"/>
      <c r="UUX170" s="66"/>
      <c r="UVD170" s="66"/>
      <c r="UVJ170" s="66"/>
      <c r="UVM170" s="66"/>
      <c r="UVO170" s="66"/>
      <c r="UVQ170" s="66"/>
      <c r="UVR170" s="66"/>
      <c r="UVS170" s="66"/>
      <c r="UVT170" s="66"/>
      <c r="UVU170" s="66"/>
      <c r="UVV170" s="66"/>
      <c r="UWN170" s="66"/>
      <c r="UWO170" s="66"/>
      <c r="UWR170" s="66"/>
      <c r="UWU170" s="66"/>
      <c r="UWW170" s="66"/>
      <c r="UWY170" s="66"/>
      <c r="UXB170" s="66"/>
      <c r="UXE170" s="66"/>
      <c r="UXH170" s="66"/>
      <c r="UXL170" s="66"/>
      <c r="UXO170" s="66"/>
      <c r="UXR170" s="66"/>
      <c r="UXZ170" s="66"/>
      <c r="UYL170" s="66"/>
      <c r="UYM170" s="66"/>
      <c r="UYN170" s="66"/>
      <c r="UYO170" s="66"/>
      <c r="UYP170" s="66"/>
      <c r="UYQ170" s="66"/>
      <c r="UYR170" s="66"/>
      <c r="UYS170" s="66"/>
      <c r="UYT170" s="66"/>
      <c r="UYU170" s="66"/>
      <c r="UYV170" s="66"/>
      <c r="UYW170" s="66"/>
      <c r="UYX170" s="66"/>
      <c r="UYY170" s="66"/>
      <c r="UYZ170" s="66"/>
      <c r="UZA170" s="66"/>
      <c r="UZB170" s="66"/>
      <c r="UZC170" s="66"/>
      <c r="UZD170" s="66"/>
      <c r="UZE170" s="66"/>
      <c r="UZF170" s="66"/>
      <c r="UZG170" s="66"/>
      <c r="UZH170" s="66"/>
      <c r="UZI170" s="66"/>
      <c r="UZJ170" s="66"/>
      <c r="UZK170" s="66"/>
      <c r="UZM170" s="66"/>
      <c r="UZN170" s="66"/>
      <c r="UZO170" s="66"/>
      <c r="UZP170" s="66"/>
      <c r="UZQ170" s="66"/>
      <c r="UZR170" s="66"/>
      <c r="UZS170" s="66"/>
      <c r="UZT170" s="66"/>
      <c r="UZU170" s="66"/>
      <c r="UZV170" s="66"/>
      <c r="UZW170" s="66"/>
      <c r="UZX170" s="66"/>
      <c r="UZY170" s="66"/>
      <c r="VAB170" s="66"/>
      <c r="VAE170" s="66"/>
      <c r="VAH170" s="66"/>
      <c r="VAK170" s="66"/>
      <c r="VAN170" s="66"/>
      <c r="VAQ170" s="66"/>
      <c r="VAZ170" s="66"/>
      <c r="VBC170" s="66"/>
      <c r="VBF170" s="66"/>
      <c r="VBI170" s="66"/>
      <c r="VBR170" s="66"/>
      <c r="VBX170" s="66"/>
      <c r="VCA170" s="66"/>
      <c r="VCD170" s="66"/>
      <c r="VCG170" s="66"/>
      <c r="VCM170" s="66"/>
      <c r="VCV170" s="66"/>
      <c r="VCX170" s="66"/>
      <c r="VCY170" s="66"/>
      <c r="VDA170" s="66"/>
      <c r="VDD170" s="66"/>
      <c r="VDG170" s="66"/>
      <c r="VDJ170" s="66"/>
      <c r="VDM170" s="66"/>
      <c r="VDP170" s="66"/>
      <c r="VDR170" s="66"/>
      <c r="VDT170" s="66"/>
      <c r="VDW170" s="66"/>
      <c r="VDZ170" s="66"/>
      <c r="VEC170" s="66"/>
      <c r="VEF170" s="66"/>
      <c r="VEI170" s="66"/>
      <c r="VEL170" s="66"/>
      <c r="VEO170" s="66"/>
      <c r="VEQ170" s="66"/>
      <c r="VET170" s="66"/>
      <c r="VEZ170" s="66"/>
      <c r="VFF170" s="66"/>
      <c r="VFI170" s="66"/>
      <c r="VFK170" s="66"/>
      <c r="VFM170" s="66"/>
      <c r="VFN170" s="66"/>
      <c r="VFO170" s="66"/>
      <c r="VFP170" s="66"/>
      <c r="VFQ170" s="66"/>
      <c r="VFR170" s="66"/>
      <c r="VGJ170" s="66"/>
      <c r="VGK170" s="66"/>
      <c r="VGN170" s="66"/>
      <c r="VGQ170" s="66"/>
      <c r="VGS170" s="66"/>
      <c r="VGU170" s="66"/>
      <c r="VGX170" s="66"/>
      <c r="VHA170" s="66"/>
      <c r="VHD170" s="66"/>
      <c r="VHH170" s="66"/>
      <c r="VHK170" s="66"/>
      <c r="VHN170" s="66"/>
      <c r="VHV170" s="66"/>
      <c r="VIH170" s="66"/>
      <c r="VII170" s="66"/>
      <c r="VIJ170" s="66"/>
      <c r="VIK170" s="66"/>
      <c r="VIL170" s="66"/>
      <c r="VIM170" s="66"/>
      <c r="VIN170" s="66"/>
      <c r="VIO170" s="66"/>
      <c r="VIP170" s="66"/>
      <c r="VIQ170" s="66"/>
      <c r="VIR170" s="66"/>
      <c r="VIS170" s="66"/>
      <c r="VIT170" s="66"/>
      <c r="VIU170" s="66"/>
      <c r="VIV170" s="66"/>
      <c r="VIW170" s="66"/>
      <c r="VIX170" s="66"/>
      <c r="VIY170" s="66"/>
      <c r="VIZ170" s="66"/>
      <c r="VJA170" s="66"/>
      <c r="VJB170" s="66"/>
      <c r="VJC170" s="66"/>
      <c r="VJD170" s="66"/>
      <c r="VJE170" s="66"/>
      <c r="VJF170" s="66"/>
      <c r="VJG170" s="66"/>
      <c r="VJI170" s="66"/>
      <c r="VJJ170" s="66"/>
      <c r="VJK170" s="66"/>
      <c r="VJL170" s="66"/>
      <c r="VJM170" s="66"/>
      <c r="VJN170" s="66"/>
      <c r="VJO170" s="66"/>
      <c r="VJP170" s="66"/>
      <c r="VJQ170" s="66"/>
      <c r="VJR170" s="66"/>
      <c r="VJS170" s="66"/>
      <c r="VJT170" s="66"/>
      <c r="VJU170" s="66"/>
      <c r="VJX170" s="66"/>
      <c r="VKA170" s="66"/>
      <c r="VKD170" s="66"/>
      <c r="VKG170" s="66"/>
      <c r="VKJ170" s="66"/>
      <c r="VKM170" s="66"/>
      <c r="VKV170" s="66"/>
      <c r="VKY170" s="66"/>
      <c r="VLB170" s="66"/>
      <c r="VLE170" s="66"/>
      <c r="VLN170" s="66"/>
      <c r="VLT170" s="66"/>
      <c r="VLW170" s="66"/>
      <c r="VLZ170" s="66"/>
      <c r="VMC170" s="66"/>
      <c r="VMI170" s="66"/>
      <c r="VMR170" s="66"/>
      <c r="VMT170" s="66"/>
      <c r="VMU170" s="66"/>
      <c r="VMW170" s="66"/>
      <c r="VMZ170" s="66"/>
      <c r="VNC170" s="66"/>
      <c r="VNF170" s="66"/>
      <c r="VNI170" s="66"/>
      <c r="VNL170" s="66"/>
      <c r="VNN170" s="66"/>
      <c r="VNP170" s="66"/>
      <c r="VNS170" s="66"/>
      <c r="VNV170" s="66"/>
      <c r="VNY170" s="66"/>
      <c r="VOB170" s="66"/>
      <c r="VOE170" s="66"/>
      <c r="VOH170" s="66"/>
      <c r="VOK170" s="66"/>
      <c r="VOM170" s="66"/>
      <c r="VOP170" s="66"/>
      <c r="VOV170" s="66"/>
      <c r="VPB170" s="66"/>
      <c r="VPE170" s="66"/>
      <c r="VPG170" s="66"/>
      <c r="VPI170" s="66"/>
      <c r="VPJ170" s="66"/>
      <c r="VPK170" s="66"/>
      <c r="VPL170" s="66"/>
      <c r="VPM170" s="66"/>
      <c r="VPN170" s="66"/>
      <c r="VQF170" s="66"/>
      <c r="VQG170" s="66"/>
      <c r="VQJ170" s="66"/>
      <c r="VQM170" s="66"/>
      <c r="VQO170" s="66"/>
      <c r="VQQ170" s="66"/>
      <c r="VQT170" s="66"/>
      <c r="VQW170" s="66"/>
      <c r="VQZ170" s="66"/>
      <c r="VRD170" s="66"/>
      <c r="VRG170" s="66"/>
      <c r="VRJ170" s="66"/>
      <c r="VRR170" s="66"/>
      <c r="VSD170" s="66"/>
      <c r="VSE170" s="66"/>
      <c r="VSF170" s="66"/>
      <c r="VSG170" s="66"/>
      <c r="VSH170" s="66"/>
      <c r="VSI170" s="66"/>
      <c r="VSJ170" s="66"/>
      <c r="VSK170" s="66"/>
      <c r="VSL170" s="66"/>
      <c r="VSM170" s="66"/>
      <c r="VSN170" s="66"/>
      <c r="VSO170" s="66"/>
      <c r="VSP170" s="66"/>
      <c r="VSQ170" s="66"/>
      <c r="VSR170" s="66"/>
      <c r="VSS170" s="66"/>
      <c r="VST170" s="66"/>
      <c r="VSU170" s="66"/>
      <c r="VSV170" s="66"/>
      <c r="VSW170" s="66"/>
      <c r="VSX170" s="66"/>
      <c r="VSY170" s="66"/>
      <c r="VSZ170" s="66"/>
      <c r="VTA170" s="66"/>
      <c r="VTB170" s="66"/>
      <c r="VTC170" s="66"/>
      <c r="VTE170" s="66"/>
      <c r="VTF170" s="66"/>
      <c r="VTG170" s="66"/>
      <c r="VTH170" s="66"/>
      <c r="VTI170" s="66"/>
      <c r="VTJ170" s="66"/>
      <c r="VTK170" s="66"/>
      <c r="VTL170" s="66"/>
      <c r="VTM170" s="66"/>
      <c r="VTN170" s="66"/>
      <c r="VTO170" s="66"/>
      <c r="VTP170" s="66"/>
      <c r="VTQ170" s="66"/>
      <c r="VTT170" s="66"/>
      <c r="VTW170" s="66"/>
      <c r="VTZ170" s="66"/>
      <c r="VUC170" s="66"/>
      <c r="VUF170" s="66"/>
      <c r="VUI170" s="66"/>
      <c r="VUR170" s="66"/>
      <c r="VUU170" s="66"/>
      <c r="VUX170" s="66"/>
      <c r="VVA170" s="66"/>
      <c r="VVJ170" s="66"/>
      <c r="VVP170" s="66"/>
      <c r="VVS170" s="66"/>
      <c r="VVV170" s="66"/>
      <c r="VVY170" s="66"/>
      <c r="VWE170" s="66"/>
      <c r="VWN170" s="66"/>
      <c r="VWP170" s="66"/>
      <c r="VWQ170" s="66"/>
      <c r="VWS170" s="66"/>
      <c r="VWV170" s="66"/>
      <c r="VWY170" s="66"/>
      <c r="VXB170" s="66"/>
      <c r="VXE170" s="66"/>
      <c r="VXH170" s="66"/>
      <c r="VXJ170" s="66"/>
      <c r="VXL170" s="66"/>
      <c r="VXO170" s="66"/>
      <c r="VXR170" s="66"/>
      <c r="VXU170" s="66"/>
      <c r="VXX170" s="66"/>
      <c r="VYA170" s="66"/>
      <c r="VYD170" s="66"/>
      <c r="VYG170" s="66"/>
      <c r="VYI170" s="66"/>
      <c r="VYL170" s="66"/>
      <c r="VYR170" s="66"/>
      <c r="VYX170" s="66"/>
      <c r="VZA170" s="66"/>
      <c r="VZC170" s="66"/>
      <c r="VZE170" s="66"/>
      <c r="VZF170" s="66"/>
      <c r="VZG170" s="66"/>
      <c r="VZH170" s="66"/>
      <c r="VZI170" s="66"/>
      <c r="VZJ170" s="66"/>
      <c r="WAB170" s="66"/>
      <c r="WAC170" s="66"/>
      <c r="WAF170" s="66"/>
      <c r="WAI170" s="66"/>
      <c r="WAK170" s="66"/>
      <c r="WAM170" s="66"/>
      <c r="WAP170" s="66"/>
      <c r="WAS170" s="66"/>
      <c r="WAV170" s="66"/>
      <c r="WAZ170" s="66"/>
      <c r="WBC170" s="66"/>
      <c r="WBF170" s="66"/>
      <c r="WBN170" s="66"/>
      <c r="WBZ170" s="66"/>
      <c r="WCA170" s="66"/>
      <c r="WCB170" s="66"/>
      <c r="WCC170" s="66"/>
      <c r="WCD170" s="66"/>
      <c r="WCE170" s="66"/>
      <c r="WCF170" s="66"/>
      <c r="WCG170" s="66"/>
      <c r="WCH170" s="66"/>
      <c r="WCI170" s="66"/>
      <c r="WCJ170" s="66"/>
      <c r="WCK170" s="66"/>
      <c r="WCL170" s="66"/>
      <c r="WCM170" s="66"/>
      <c r="WCN170" s="66"/>
      <c r="WCO170" s="66"/>
      <c r="WCP170" s="66"/>
      <c r="WCQ170" s="66"/>
      <c r="WCR170" s="66"/>
      <c r="WCS170" s="66"/>
      <c r="WCT170" s="66"/>
      <c r="WCU170" s="66"/>
      <c r="WCV170" s="66"/>
      <c r="WCW170" s="66"/>
      <c r="WCX170" s="66"/>
      <c r="WCY170" s="66"/>
      <c r="WDA170" s="66"/>
      <c r="WDB170" s="66"/>
      <c r="WDC170" s="66"/>
      <c r="WDD170" s="66"/>
      <c r="WDE170" s="66"/>
      <c r="WDF170" s="66"/>
      <c r="WDG170" s="66"/>
      <c r="WDH170" s="66"/>
      <c r="WDI170" s="66"/>
      <c r="WDJ170" s="66"/>
      <c r="WDK170" s="66"/>
      <c r="WDL170" s="66"/>
      <c r="WDM170" s="66"/>
      <c r="WDP170" s="66"/>
      <c r="WDS170" s="66"/>
      <c r="WDV170" s="66"/>
      <c r="WDY170" s="66"/>
      <c r="WEB170" s="66"/>
      <c r="WEE170" s="66"/>
      <c r="WEN170" s="66"/>
      <c r="WEQ170" s="66"/>
      <c r="WET170" s="66"/>
      <c r="WEW170" s="66"/>
      <c r="WFF170" s="66"/>
      <c r="WFL170" s="66"/>
      <c r="WFO170" s="66"/>
      <c r="WFR170" s="66"/>
      <c r="WFU170" s="66"/>
      <c r="WGA170" s="66"/>
      <c r="WGJ170" s="66"/>
      <c r="WGL170" s="66"/>
      <c r="WGM170" s="66"/>
      <c r="WGO170" s="66"/>
      <c r="WGR170" s="66"/>
      <c r="WGU170" s="66"/>
      <c r="WGX170" s="66"/>
      <c r="WHA170" s="66"/>
      <c r="WHD170" s="66"/>
      <c r="WHF170" s="66"/>
      <c r="WHH170" s="66"/>
      <c r="WHK170" s="66"/>
      <c r="WHN170" s="66"/>
      <c r="WHQ170" s="66"/>
      <c r="WHT170" s="66"/>
      <c r="WHW170" s="66"/>
      <c r="WHZ170" s="66"/>
      <c r="WIC170" s="66"/>
      <c r="WIE170" s="66"/>
      <c r="WIH170" s="66"/>
      <c r="WIN170" s="66"/>
      <c r="WIT170" s="66"/>
      <c r="WIW170" s="66"/>
      <c r="WIY170" s="66"/>
      <c r="WJA170" s="66"/>
      <c r="WJB170" s="66"/>
      <c r="WJC170" s="66"/>
      <c r="WJD170" s="66"/>
      <c r="WJE170" s="66"/>
      <c r="WJF170" s="66"/>
      <c r="WJX170" s="66"/>
      <c r="WJY170" s="66"/>
      <c r="WKB170" s="66"/>
      <c r="WKE170" s="66"/>
      <c r="WKG170" s="66"/>
      <c r="WKI170" s="66"/>
      <c r="WKL170" s="66"/>
      <c r="WKO170" s="66"/>
      <c r="WKR170" s="66"/>
      <c r="WKV170" s="66"/>
      <c r="WKY170" s="66"/>
      <c r="WLB170" s="66"/>
      <c r="WLJ170" s="66"/>
      <c r="WLV170" s="66"/>
      <c r="WLW170" s="66"/>
      <c r="WLX170" s="66"/>
      <c r="WLY170" s="66"/>
      <c r="WLZ170" s="66"/>
      <c r="WMA170" s="66"/>
      <c r="WMB170" s="66"/>
      <c r="WMC170" s="66"/>
      <c r="WMD170" s="66"/>
      <c r="WME170" s="66"/>
      <c r="WMF170" s="66"/>
      <c r="WMG170" s="66"/>
      <c r="WMH170" s="66"/>
      <c r="WMI170" s="66"/>
      <c r="WMJ170" s="66"/>
      <c r="WMK170" s="66"/>
      <c r="WML170" s="66"/>
      <c r="WMM170" s="66"/>
      <c r="WMN170" s="66"/>
      <c r="WMO170" s="66"/>
      <c r="WMP170" s="66"/>
      <c r="WMQ170" s="66"/>
      <c r="WMR170" s="66"/>
      <c r="WMS170" s="66"/>
      <c r="WMT170" s="66"/>
      <c r="WMU170" s="66"/>
      <c r="WMW170" s="66"/>
      <c r="WMX170" s="66"/>
      <c r="WMY170" s="66"/>
      <c r="WMZ170" s="66"/>
      <c r="WNA170" s="66"/>
      <c r="WNB170" s="66"/>
      <c r="WNC170" s="66"/>
      <c r="WND170" s="66"/>
      <c r="WNE170" s="66"/>
      <c r="WNF170" s="66"/>
      <c r="WNG170" s="66"/>
      <c r="WNH170" s="66"/>
      <c r="WNI170" s="66"/>
      <c r="WNL170" s="66"/>
      <c r="WNO170" s="66"/>
      <c r="WNR170" s="66"/>
      <c r="WNU170" s="66"/>
      <c r="WNX170" s="66"/>
      <c r="WOA170" s="66"/>
      <c r="WOJ170" s="66"/>
      <c r="WOM170" s="66"/>
      <c r="WOP170" s="66"/>
      <c r="WOS170" s="66"/>
      <c r="WPB170" s="66"/>
      <c r="WPH170" s="66"/>
      <c r="WPK170" s="66"/>
      <c r="WPN170" s="66"/>
      <c r="WPQ170" s="66"/>
      <c r="WPW170" s="66"/>
      <c r="WQF170" s="66"/>
      <c r="WQH170" s="66"/>
      <c r="WQI170" s="66"/>
      <c r="WQK170" s="66"/>
      <c r="WQN170" s="66"/>
      <c r="WQQ170" s="66"/>
      <c r="WQT170" s="66"/>
      <c r="WQW170" s="66"/>
      <c r="WQZ170" s="66"/>
      <c r="WRB170" s="66"/>
      <c r="WRD170" s="66"/>
      <c r="WRG170" s="66"/>
      <c r="WRJ170" s="66"/>
      <c r="WRM170" s="66"/>
      <c r="WRP170" s="66"/>
      <c r="WRS170" s="66"/>
      <c r="WRV170" s="66"/>
      <c r="WRY170" s="66"/>
      <c r="WSA170" s="66"/>
      <c r="WSD170" s="66"/>
      <c r="WSJ170" s="66"/>
      <c r="WSP170" s="66"/>
      <c r="WSS170" s="66"/>
      <c r="WSU170" s="66"/>
      <c r="WSW170" s="66"/>
      <c r="WSX170" s="66"/>
      <c r="WSY170" s="66"/>
      <c r="WSZ170" s="66"/>
      <c r="WTA170" s="66"/>
      <c r="WTB170" s="66"/>
      <c r="WTT170" s="66"/>
      <c r="WTU170" s="66"/>
      <c r="WTX170" s="66"/>
      <c r="WUA170" s="66"/>
      <c r="WUC170" s="66"/>
      <c r="WUE170" s="66"/>
      <c r="WUH170" s="66"/>
      <c r="WUK170" s="66"/>
      <c r="WUN170" s="66"/>
      <c r="WUR170" s="66"/>
      <c r="WUU170" s="66"/>
      <c r="WUX170" s="66"/>
      <c r="WVF170" s="66"/>
    </row>
    <row r="171" spans="1:1022 1034:2046 2058:3070 3082:4094 4106:5118 5130:6142 6154:7166 7178:8190 8202:9214 9226:10238 10250:11262 11274:12286 12298:13310 13322:14334 14346:15358 15370:16126" s="50" customFormat="1" ht="20.25" hidden="1" customHeight="1">
      <c r="A171" s="7" t="s">
        <v>35</v>
      </c>
      <c r="B171" s="47" t="s">
        <v>338</v>
      </c>
      <c r="C171" s="4"/>
      <c r="D171" s="48">
        <f>_xlfn.IFNA(VLOOKUP(A171,'2.2'!A180:C472,3,),)</f>
        <v>0</v>
      </c>
      <c r="E171" s="49"/>
      <c r="F171" s="51"/>
      <c r="G171" s="51"/>
      <c r="H171" s="29">
        <v>0</v>
      </c>
      <c r="I171" s="52"/>
    </row>
    <row r="172" spans="1:1022 1034:2046 2058:3070 3082:4094 4106:5118 5130:6142 6154:7166 7178:8190 8202:9214 9226:10238 10250:11262 11274:12286 12298:13310 13322:14334 14346:15358 15370:16126" s="50" customFormat="1" ht="20.25" hidden="1" customHeight="1">
      <c r="A172" s="3" t="s">
        <v>240</v>
      </c>
      <c r="B172" s="47" t="s">
        <v>338</v>
      </c>
      <c r="C172" s="4"/>
      <c r="D172" s="48">
        <f>_xlfn.IFNA(VLOOKUP(A172,'2.2'!A181:C473,3,),)</f>
        <v>0</v>
      </c>
      <c r="E172" s="49"/>
      <c r="F172" s="51"/>
      <c r="G172" s="51"/>
      <c r="H172" s="29">
        <v>0</v>
      </c>
      <c r="I172" s="53">
        <v>10</v>
      </c>
    </row>
    <row r="173" spans="1:1022 1034:2046 2058:3070 3082:4094 4106:5118 5130:6142 6154:7166 7178:8190 8202:9214 9226:10238 10250:11262 11274:12286 12298:13310 13322:14334 14346:15358 15370:16126" s="50" customFormat="1" ht="21.75" hidden="1" customHeight="1">
      <c r="A173" s="7" t="s">
        <v>241</v>
      </c>
      <c r="B173" s="47" t="s">
        <v>338</v>
      </c>
      <c r="C173" s="4"/>
      <c r="D173" s="48">
        <f>_xlfn.IFNA(VLOOKUP(A173,'2.2'!A182:C474,3,),)</f>
        <v>0</v>
      </c>
      <c r="E173" s="49"/>
      <c r="F173" s="51"/>
      <c r="G173" s="51"/>
      <c r="H173" s="29">
        <v>0</v>
      </c>
      <c r="I173" s="52">
        <v>20</v>
      </c>
    </row>
    <row r="174" spans="1:1022 1034:2046 2058:3070 3082:4094 4106:5118 5130:6142 6154:7166 7178:8190 8202:9214 9226:10238 10250:11262 11274:12286 12298:13310 13322:14334 14346:15358 15370:16126" s="50" customFormat="1" ht="21.75" hidden="1" customHeight="1">
      <c r="A174" s="7" t="s">
        <v>242</v>
      </c>
      <c r="B174" s="47" t="s">
        <v>338</v>
      </c>
      <c r="C174" s="4"/>
      <c r="D174" s="48">
        <f>_xlfn.IFNA(VLOOKUP(A174,'2.2'!A183:C475,3,),)</f>
        <v>0</v>
      </c>
      <c r="E174" s="49"/>
      <c r="F174" s="51"/>
      <c r="G174" s="51"/>
      <c r="H174" s="29">
        <v>0</v>
      </c>
      <c r="I174" s="52">
        <v>20</v>
      </c>
    </row>
    <row r="175" spans="1:1022 1034:2046 2058:3070 3082:4094 4106:5118 5130:6142 6154:7166 7178:8190 8202:9214 9226:10238 10250:11262 11274:12286 12298:13310 13322:14334 14346:15358 15370:16126" s="50" customFormat="1" ht="21.75" hidden="1" customHeight="1">
      <c r="A175" s="3" t="s">
        <v>177</v>
      </c>
      <c r="B175" s="47" t="s">
        <v>338</v>
      </c>
      <c r="C175" s="4"/>
      <c r="D175" s="48">
        <f>_xlfn.IFNA(VLOOKUP(A175,'2.2'!A184:C476,3,),)</f>
        <v>0</v>
      </c>
      <c r="E175" s="49"/>
      <c r="F175" s="51"/>
      <c r="G175" s="51"/>
      <c r="H175" s="29">
        <v>0</v>
      </c>
      <c r="I175" s="52">
        <v>20</v>
      </c>
    </row>
    <row r="176" spans="1:1022 1034:2046 2058:3070 3082:4094 4106:5118 5130:6142 6154:7166 7178:8190 8202:9214 9226:10238 10250:11262 11274:12286 12298:13310 13322:14334 14346:15358 15370:16126" s="50" customFormat="1" ht="21.75" hidden="1" customHeight="1">
      <c r="A176" s="3" t="s">
        <v>178</v>
      </c>
      <c r="B176" s="47" t="s">
        <v>338</v>
      </c>
      <c r="C176" s="4"/>
      <c r="D176" s="48">
        <f>_xlfn.IFNA(VLOOKUP(A176,'2.2'!A185:C477,3,),)</f>
        <v>0</v>
      </c>
      <c r="E176" s="49"/>
      <c r="F176" s="51"/>
      <c r="G176" s="51"/>
      <c r="H176" s="29">
        <v>0</v>
      </c>
      <c r="I176" s="52">
        <v>20</v>
      </c>
    </row>
    <row r="177" spans="1:1022 1034:2046 2058:3070 3082:4094 4106:5118 5130:6142 6154:7166 7178:8190 8202:9214 9226:10238 10250:11262 11274:12286 12298:13310 13322:14334 14346:15358 15370:16126" s="50" customFormat="1" ht="20.25" customHeight="1">
      <c r="A177" s="3" t="s">
        <v>168</v>
      </c>
      <c r="B177" s="76" t="s">
        <v>338</v>
      </c>
      <c r="C177" s="4">
        <v>170</v>
      </c>
      <c r="D177" s="48">
        <v>11000</v>
      </c>
      <c r="E177" s="69">
        <f>+D177*C177</f>
        <v>1870000</v>
      </c>
      <c r="F177" s="51"/>
      <c r="G177" s="51"/>
      <c r="H177" s="29">
        <v>0</v>
      </c>
      <c r="I177" s="53">
        <v>20</v>
      </c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Z177" s="66"/>
      <c r="BC177" s="66"/>
      <c r="BF177" s="66"/>
      <c r="BI177" s="66"/>
      <c r="BL177" s="66"/>
      <c r="BO177" s="66"/>
      <c r="BX177" s="66"/>
      <c r="CA177" s="66"/>
      <c r="CD177" s="66"/>
      <c r="CG177" s="66"/>
      <c r="CP177" s="66"/>
      <c r="CV177" s="66"/>
      <c r="CY177" s="66"/>
      <c r="DB177" s="66"/>
      <c r="DE177" s="66"/>
      <c r="DK177" s="66"/>
      <c r="DT177" s="66"/>
      <c r="DV177" s="66"/>
      <c r="DW177" s="66"/>
      <c r="DY177" s="66"/>
      <c r="EB177" s="66"/>
      <c r="EE177" s="66"/>
      <c r="EH177" s="66"/>
      <c r="EK177" s="66"/>
      <c r="EN177" s="66"/>
      <c r="EP177" s="66"/>
      <c r="ER177" s="66"/>
      <c r="EU177" s="66"/>
      <c r="EX177" s="66"/>
      <c r="FA177" s="66"/>
      <c r="FD177" s="66"/>
      <c r="FG177" s="66"/>
      <c r="FJ177" s="66"/>
      <c r="FM177" s="66"/>
      <c r="FO177" s="66"/>
      <c r="FR177" s="66"/>
      <c r="FX177" s="66"/>
      <c r="GD177" s="66"/>
      <c r="GG177" s="66"/>
      <c r="GI177" s="66"/>
      <c r="GK177" s="66"/>
      <c r="GL177" s="66"/>
      <c r="GM177" s="66"/>
      <c r="GN177" s="66"/>
      <c r="GO177" s="66"/>
      <c r="GP177" s="66"/>
      <c r="HH177" s="66"/>
      <c r="HI177" s="66"/>
      <c r="HL177" s="66"/>
      <c r="HO177" s="66"/>
      <c r="HQ177" s="66"/>
      <c r="HS177" s="66"/>
      <c r="HV177" s="66"/>
      <c r="HY177" s="66"/>
      <c r="IB177" s="66"/>
      <c r="IF177" s="66"/>
      <c r="II177" s="66"/>
      <c r="IL177" s="66"/>
      <c r="IT177" s="66"/>
      <c r="JF177" s="66"/>
      <c r="JG177" s="66"/>
      <c r="JH177" s="66"/>
      <c r="JI177" s="66"/>
      <c r="JJ177" s="66"/>
      <c r="JK177" s="66"/>
      <c r="JL177" s="66"/>
      <c r="JM177" s="66"/>
      <c r="JN177" s="66"/>
      <c r="JO177" s="66"/>
      <c r="JP177" s="66"/>
      <c r="JQ177" s="66"/>
      <c r="JR177" s="66"/>
      <c r="JS177" s="66"/>
      <c r="JT177" s="66"/>
      <c r="JU177" s="66"/>
      <c r="JV177" s="66"/>
      <c r="JW177" s="66"/>
      <c r="JX177" s="66"/>
      <c r="JY177" s="66"/>
      <c r="JZ177" s="66"/>
      <c r="KA177" s="66"/>
      <c r="KB177" s="66"/>
      <c r="KC177" s="66"/>
      <c r="KD177" s="66"/>
      <c r="KE177" s="66"/>
      <c r="KG177" s="66"/>
      <c r="KH177" s="66"/>
      <c r="KI177" s="66"/>
      <c r="KJ177" s="66"/>
      <c r="KK177" s="66"/>
      <c r="KL177" s="66"/>
      <c r="KM177" s="66"/>
      <c r="KN177" s="66"/>
      <c r="KO177" s="66"/>
      <c r="KP177" s="66"/>
      <c r="KQ177" s="66"/>
      <c r="KR177" s="66"/>
      <c r="KS177" s="66"/>
      <c r="KV177" s="66"/>
      <c r="KY177" s="66"/>
      <c r="LB177" s="66"/>
      <c r="LE177" s="66"/>
      <c r="LH177" s="66"/>
      <c r="LK177" s="66"/>
      <c r="LT177" s="66"/>
      <c r="LW177" s="66"/>
      <c r="LZ177" s="66"/>
      <c r="MC177" s="66"/>
      <c r="ML177" s="66"/>
      <c r="MR177" s="66"/>
      <c r="MU177" s="66"/>
      <c r="MX177" s="66"/>
      <c r="NA177" s="66"/>
      <c r="NG177" s="66"/>
      <c r="NP177" s="66"/>
      <c r="NR177" s="66"/>
      <c r="NS177" s="66"/>
      <c r="NU177" s="66"/>
      <c r="NX177" s="66"/>
      <c r="OA177" s="66"/>
      <c r="OD177" s="66"/>
      <c r="OG177" s="66"/>
      <c r="OJ177" s="66"/>
      <c r="OL177" s="66"/>
      <c r="ON177" s="66"/>
      <c r="OQ177" s="66"/>
      <c r="OT177" s="66"/>
      <c r="OW177" s="66"/>
      <c r="OZ177" s="66"/>
      <c r="PC177" s="66"/>
      <c r="PF177" s="66"/>
      <c r="PI177" s="66"/>
      <c r="PK177" s="66"/>
      <c r="PN177" s="66"/>
      <c r="PT177" s="66"/>
      <c r="PZ177" s="66"/>
      <c r="QC177" s="66"/>
      <c r="QE177" s="66"/>
      <c r="QG177" s="66"/>
      <c r="QH177" s="66"/>
      <c r="QI177" s="66"/>
      <c r="QJ177" s="66"/>
      <c r="QK177" s="66"/>
      <c r="QL177" s="66"/>
      <c r="RD177" s="66"/>
      <c r="RE177" s="66"/>
      <c r="RH177" s="66"/>
      <c r="RK177" s="66"/>
      <c r="RM177" s="66"/>
      <c r="RO177" s="66"/>
      <c r="RR177" s="66"/>
      <c r="RU177" s="66"/>
      <c r="RX177" s="66"/>
      <c r="SB177" s="66"/>
      <c r="SE177" s="66"/>
      <c r="SH177" s="66"/>
      <c r="SP177" s="66"/>
      <c r="TB177" s="66"/>
      <c r="TC177" s="66"/>
      <c r="TD177" s="66"/>
      <c r="TE177" s="66"/>
      <c r="TF177" s="66"/>
      <c r="TG177" s="66"/>
      <c r="TH177" s="66"/>
      <c r="TI177" s="66"/>
      <c r="TJ177" s="66"/>
      <c r="TK177" s="66"/>
      <c r="TL177" s="66"/>
      <c r="TM177" s="66"/>
      <c r="TN177" s="66"/>
      <c r="TO177" s="66"/>
      <c r="TP177" s="66"/>
      <c r="TQ177" s="66"/>
      <c r="TR177" s="66"/>
      <c r="TS177" s="66"/>
      <c r="TT177" s="66"/>
      <c r="TU177" s="66"/>
      <c r="TV177" s="66"/>
      <c r="TW177" s="66"/>
      <c r="TX177" s="66"/>
      <c r="TY177" s="66"/>
      <c r="TZ177" s="66"/>
      <c r="UA177" s="66"/>
      <c r="UC177" s="66"/>
      <c r="UD177" s="66"/>
      <c r="UE177" s="66"/>
      <c r="UF177" s="66"/>
      <c r="UG177" s="66"/>
      <c r="UH177" s="66"/>
      <c r="UI177" s="66"/>
      <c r="UJ177" s="66"/>
      <c r="UK177" s="66"/>
      <c r="UL177" s="66"/>
      <c r="UM177" s="66"/>
      <c r="UN177" s="66"/>
      <c r="UO177" s="66"/>
      <c r="UR177" s="66"/>
      <c r="UU177" s="66"/>
      <c r="UX177" s="66"/>
      <c r="VA177" s="66"/>
      <c r="VD177" s="66"/>
      <c r="VG177" s="66"/>
      <c r="VP177" s="66"/>
      <c r="VS177" s="66"/>
      <c r="VV177" s="66"/>
      <c r="VY177" s="66"/>
      <c r="WH177" s="66"/>
      <c r="WN177" s="66"/>
      <c r="WQ177" s="66"/>
      <c r="WT177" s="66"/>
      <c r="WW177" s="66"/>
      <c r="XC177" s="66"/>
      <c r="XL177" s="66"/>
      <c r="XN177" s="66"/>
      <c r="XO177" s="66"/>
      <c r="XQ177" s="66"/>
      <c r="XT177" s="66"/>
      <c r="XW177" s="66"/>
      <c r="XZ177" s="66"/>
      <c r="YC177" s="66"/>
      <c r="YF177" s="66"/>
      <c r="YH177" s="66"/>
      <c r="YJ177" s="66"/>
      <c r="YM177" s="66"/>
      <c r="YP177" s="66"/>
      <c r="YS177" s="66"/>
      <c r="YV177" s="66"/>
      <c r="YY177" s="66"/>
      <c r="ZB177" s="66"/>
      <c r="ZE177" s="66"/>
      <c r="ZG177" s="66"/>
      <c r="ZJ177" s="66"/>
      <c r="ZP177" s="66"/>
      <c r="ZV177" s="66"/>
      <c r="ZY177" s="66"/>
      <c r="AAA177" s="66"/>
      <c r="AAC177" s="66"/>
      <c r="AAD177" s="66"/>
      <c r="AAE177" s="66"/>
      <c r="AAF177" s="66"/>
      <c r="AAG177" s="66"/>
      <c r="AAH177" s="66"/>
      <c r="AAZ177" s="66"/>
      <c r="ABA177" s="66"/>
      <c r="ABD177" s="66"/>
      <c r="ABG177" s="66"/>
      <c r="ABI177" s="66"/>
      <c r="ABK177" s="66"/>
      <c r="ABN177" s="66"/>
      <c r="ABQ177" s="66"/>
      <c r="ABT177" s="66"/>
      <c r="ABX177" s="66"/>
      <c r="ACA177" s="66"/>
      <c r="ACD177" s="66"/>
      <c r="ACL177" s="66"/>
      <c r="ACX177" s="66"/>
      <c r="ACY177" s="66"/>
      <c r="ACZ177" s="66"/>
      <c r="ADA177" s="66"/>
      <c r="ADB177" s="66"/>
      <c r="ADC177" s="66"/>
      <c r="ADD177" s="66"/>
      <c r="ADE177" s="66"/>
      <c r="ADF177" s="66"/>
      <c r="ADG177" s="66"/>
      <c r="ADH177" s="66"/>
      <c r="ADI177" s="66"/>
      <c r="ADJ177" s="66"/>
      <c r="ADK177" s="66"/>
      <c r="ADL177" s="66"/>
      <c r="ADM177" s="66"/>
      <c r="ADN177" s="66"/>
      <c r="ADO177" s="66"/>
      <c r="ADP177" s="66"/>
      <c r="ADQ177" s="66"/>
      <c r="ADR177" s="66"/>
      <c r="ADS177" s="66"/>
      <c r="ADT177" s="66"/>
      <c r="ADU177" s="66"/>
      <c r="ADV177" s="66"/>
      <c r="ADW177" s="66"/>
      <c r="ADY177" s="66"/>
      <c r="ADZ177" s="66"/>
      <c r="AEA177" s="66"/>
      <c r="AEB177" s="66"/>
      <c r="AEC177" s="66"/>
      <c r="AED177" s="66"/>
      <c r="AEE177" s="66"/>
      <c r="AEF177" s="66"/>
      <c r="AEG177" s="66"/>
      <c r="AEH177" s="66"/>
      <c r="AEI177" s="66"/>
      <c r="AEJ177" s="66"/>
      <c r="AEK177" s="66"/>
      <c r="AEN177" s="66"/>
      <c r="AEQ177" s="66"/>
      <c r="AET177" s="66"/>
      <c r="AEW177" s="66"/>
      <c r="AEZ177" s="66"/>
      <c r="AFC177" s="66"/>
      <c r="AFL177" s="66"/>
      <c r="AFO177" s="66"/>
      <c r="AFR177" s="66"/>
      <c r="AFU177" s="66"/>
      <c r="AGD177" s="66"/>
      <c r="AGJ177" s="66"/>
      <c r="AGM177" s="66"/>
      <c r="AGP177" s="66"/>
      <c r="AGS177" s="66"/>
      <c r="AGY177" s="66"/>
      <c r="AHH177" s="66"/>
      <c r="AHJ177" s="66"/>
      <c r="AHK177" s="66"/>
      <c r="AHM177" s="66"/>
      <c r="AHP177" s="66"/>
      <c r="AHS177" s="66"/>
      <c r="AHV177" s="66"/>
      <c r="AHY177" s="66"/>
      <c r="AIB177" s="66"/>
      <c r="AID177" s="66"/>
      <c r="AIF177" s="66"/>
      <c r="AII177" s="66"/>
      <c r="AIL177" s="66"/>
      <c r="AIO177" s="66"/>
      <c r="AIR177" s="66"/>
      <c r="AIU177" s="66"/>
      <c r="AIX177" s="66"/>
      <c r="AJA177" s="66"/>
      <c r="AJC177" s="66"/>
      <c r="AJF177" s="66"/>
      <c r="AJL177" s="66"/>
      <c r="AJR177" s="66"/>
      <c r="AJU177" s="66"/>
      <c r="AJW177" s="66"/>
      <c r="AJY177" s="66"/>
      <c r="AJZ177" s="66"/>
      <c r="AKA177" s="66"/>
      <c r="AKB177" s="66"/>
      <c r="AKC177" s="66"/>
      <c r="AKD177" s="66"/>
      <c r="AKV177" s="66"/>
      <c r="AKW177" s="66"/>
      <c r="AKZ177" s="66"/>
      <c r="ALC177" s="66"/>
      <c r="ALE177" s="66"/>
      <c r="ALG177" s="66"/>
      <c r="ALJ177" s="66"/>
      <c r="ALM177" s="66"/>
      <c r="ALP177" s="66"/>
      <c r="ALT177" s="66"/>
      <c r="ALW177" s="66"/>
      <c r="ALZ177" s="66"/>
      <c r="AMH177" s="66"/>
      <c r="AMT177" s="66"/>
      <c r="AMU177" s="66"/>
      <c r="AMV177" s="66"/>
      <c r="AMW177" s="66"/>
      <c r="AMX177" s="66"/>
      <c r="AMY177" s="66"/>
      <c r="AMZ177" s="66"/>
      <c r="ANA177" s="66"/>
      <c r="ANB177" s="66"/>
      <c r="ANC177" s="66"/>
      <c r="AND177" s="66"/>
      <c r="ANE177" s="66"/>
      <c r="ANF177" s="66"/>
      <c r="ANG177" s="66"/>
      <c r="ANH177" s="66"/>
      <c r="ANI177" s="66"/>
      <c r="ANJ177" s="66"/>
      <c r="ANK177" s="66"/>
      <c r="ANL177" s="66"/>
      <c r="ANM177" s="66"/>
      <c r="ANN177" s="66"/>
      <c r="ANO177" s="66"/>
      <c r="ANP177" s="66"/>
      <c r="ANQ177" s="66"/>
      <c r="ANR177" s="66"/>
      <c r="ANS177" s="66"/>
      <c r="ANU177" s="66"/>
      <c r="ANV177" s="66"/>
      <c r="ANW177" s="66"/>
      <c r="ANX177" s="66"/>
      <c r="ANY177" s="66"/>
      <c r="ANZ177" s="66"/>
      <c r="AOA177" s="66"/>
      <c r="AOB177" s="66"/>
      <c r="AOC177" s="66"/>
      <c r="AOD177" s="66"/>
      <c r="AOE177" s="66"/>
      <c r="AOF177" s="66"/>
      <c r="AOG177" s="66"/>
      <c r="AOJ177" s="66"/>
      <c r="AOM177" s="66"/>
      <c r="AOP177" s="66"/>
      <c r="AOS177" s="66"/>
      <c r="AOV177" s="66"/>
      <c r="AOY177" s="66"/>
      <c r="APH177" s="66"/>
      <c r="APK177" s="66"/>
      <c r="APN177" s="66"/>
      <c r="APQ177" s="66"/>
      <c r="APZ177" s="66"/>
      <c r="AQF177" s="66"/>
      <c r="AQI177" s="66"/>
      <c r="AQL177" s="66"/>
      <c r="AQO177" s="66"/>
      <c r="AQU177" s="66"/>
      <c r="ARD177" s="66"/>
      <c r="ARF177" s="66"/>
      <c r="ARG177" s="66"/>
      <c r="ARI177" s="66"/>
      <c r="ARL177" s="66"/>
      <c r="ARO177" s="66"/>
      <c r="ARR177" s="66"/>
      <c r="ARU177" s="66"/>
      <c r="ARX177" s="66"/>
      <c r="ARZ177" s="66"/>
      <c r="ASB177" s="66"/>
      <c r="ASE177" s="66"/>
      <c r="ASH177" s="66"/>
      <c r="ASK177" s="66"/>
      <c r="ASN177" s="66"/>
      <c r="ASQ177" s="66"/>
      <c r="AST177" s="66"/>
      <c r="ASW177" s="66"/>
      <c r="ASY177" s="66"/>
      <c r="ATB177" s="66"/>
      <c r="ATH177" s="66"/>
      <c r="ATN177" s="66"/>
      <c r="ATQ177" s="66"/>
      <c r="ATS177" s="66"/>
      <c r="ATU177" s="66"/>
      <c r="ATV177" s="66"/>
      <c r="ATW177" s="66"/>
      <c r="ATX177" s="66"/>
      <c r="ATY177" s="66"/>
      <c r="ATZ177" s="66"/>
      <c r="AUR177" s="66"/>
      <c r="AUS177" s="66"/>
      <c r="AUV177" s="66"/>
      <c r="AUY177" s="66"/>
      <c r="AVA177" s="66"/>
      <c r="AVC177" s="66"/>
      <c r="AVF177" s="66"/>
      <c r="AVI177" s="66"/>
      <c r="AVL177" s="66"/>
      <c r="AVP177" s="66"/>
      <c r="AVS177" s="66"/>
      <c r="AVV177" s="66"/>
      <c r="AWD177" s="66"/>
      <c r="AWP177" s="66"/>
      <c r="AWQ177" s="66"/>
      <c r="AWR177" s="66"/>
      <c r="AWS177" s="66"/>
      <c r="AWT177" s="66"/>
      <c r="AWU177" s="66"/>
      <c r="AWV177" s="66"/>
      <c r="AWW177" s="66"/>
      <c r="AWX177" s="66"/>
      <c r="AWY177" s="66"/>
      <c r="AWZ177" s="66"/>
      <c r="AXA177" s="66"/>
      <c r="AXB177" s="66"/>
      <c r="AXC177" s="66"/>
      <c r="AXD177" s="66"/>
      <c r="AXE177" s="66"/>
      <c r="AXF177" s="66"/>
      <c r="AXG177" s="66"/>
      <c r="AXH177" s="66"/>
      <c r="AXI177" s="66"/>
      <c r="AXJ177" s="66"/>
      <c r="AXK177" s="66"/>
      <c r="AXL177" s="66"/>
      <c r="AXM177" s="66"/>
      <c r="AXN177" s="66"/>
      <c r="AXO177" s="66"/>
      <c r="AXQ177" s="66"/>
      <c r="AXR177" s="66"/>
      <c r="AXS177" s="66"/>
      <c r="AXT177" s="66"/>
      <c r="AXU177" s="66"/>
      <c r="AXV177" s="66"/>
      <c r="AXW177" s="66"/>
      <c r="AXX177" s="66"/>
      <c r="AXY177" s="66"/>
      <c r="AXZ177" s="66"/>
      <c r="AYA177" s="66"/>
      <c r="AYB177" s="66"/>
      <c r="AYC177" s="66"/>
      <c r="AYF177" s="66"/>
      <c r="AYI177" s="66"/>
      <c r="AYL177" s="66"/>
      <c r="AYO177" s="66"/>
      <c r="AYR177" s="66"/>
      <c r="AYU177" s="66"/>
      <c r="AZD177" s="66"/>
      <c r="AZG177" s="66"/>
      <c r="AZJ177" s="66"/>
      <c r="AZM177" s="66"/>
      <c r="AZV177" s="66"/>
      <c r="BAB177" s="66"/>
      <c r="BAE177" s="66"/>
      <c r="BAH177" s="66"/>
      <c r="BAK177" s="66"/>
      <c r="BAQ177" s="66"/>
      <c r="BAZ177" s="66"/>
      <c r="BBB177" s="66"/>
      <c r="BBC177" s="66"/>
      <c r="BBE177" s="66"/>
      <c r="BBH177" s="66"/>
      <c r="BBK177" s="66"/>
      <c r="BBN177" s="66"/>
      <c r="BBQ177" s="66"/>
      <c r="BBT177" s="66"/>
      <c r="BBV177" s="66"/>
      <c r="BBX177" s="66"/>
      <c r="BCA177" s="66"/>
      <c r="BCD177" s="66"/>
      <c r="BCG177" s="66"/>
      <c r="BCJ177" s="66"/>
      <c r="BCM177" s="66"/>
      <c r="BCP177" s="66"/>
      <c r="BCS177" s="66"/>
      <c r="BCU177" s="66"/>
      <c r="BCX177" s="66"/>
      <c r="BDD177" s="66"/>
      <c r="BDJ177" s="66"/>
      <c r="BDM177" s="66"/>
      <c r="BDO177" s="66"/>
      <c r="BDQ177" s="66"/>
      <c r="BDR177" s="66"/>
      <c r="BDS177" s="66"/>
      <c r="BDT177" s="66"/>
      <c r="BDU177" s="66"/>
      <c r="BDV177" s="66"/>
      <c r="BEN177" s="66"/>
      <c r="BEO177" s="66"/>
      <c r="BER177" s="66"/>
      <c r="BEU177" s="66"/>
      <c r="BEW177" s="66"/>
      <c r="BEY177" s="66"/>
      <c r="BFB177" s="66"/>
      <c r="BFE177" s="66"/>
      <c r="BFH177" s="66"/>
      <c r="BFL177" s="66"/>
      <c r="BFO177" s="66"/>
      <c r="BFR177" s="66"/>
      <c r="BFZ177" s="66"/>
      <c r="BGL177" s="66"/>
      <c r="BGM177" s="66"/>
      <c r="BGN177" s="66"/>
      <c r="BGO177" s="66"/>
      <c r="BGP177" s="66"/>
      <c r="BGQ177" s="66"/>
      <c r="BGR177" s="66"/>
      <c r="BGS177" s="66"/>
      <c r="BGT177" s="66"/>
      <c r="BGU177" s="66"/>
      <c r="BGV177" s="66"/>
      <c r="BGW177" s="66"/>
      <c r="BGX177" s="66"/>
      <c r="BGY177" s="66"/>
      <c r="BGZ177" s="66"/>
      <c r="BHA177" s="66"/>
      <c r="BHB177" s="66"/>
      <c r="BHC177" s="66"/>
      <c r="BHD177" s="66"/>
      <c r="BHE177" s="66"/>
      <c r="BHF177" s="66"/>
      <c r="BHG177" s="66"/>
      <c r="BHH177" s="66"/>
      <c r="BHI177" s="66"/>
      <c r="BHJ177" s="66"/>
      <c r="BHK177" s="66"/>
      <c r="BHM177" s="66"/>
      <c r="BHN177" s="66"/>
      <c r="BHO177" s="66"/>
      <c r="BHP177" s="66"/>
      <c r="BHQ177" s="66"/>
      <c r="BHR177" s="66"/>
      <c r="BHS177" s="66"/>
      <c r="BHT177" s="66"/>
      <c r="BHU177" s="66"/>
      <c r="BHV177" s="66"/>
      <c r="BHW177" s="66"/>
      <c r="BHX177" s="66"/>
      <c r="BHY177" s="66"/>
      <c r="BIB177" s="66"/>
      <c r="BIE177" s="66"/>
      <c r="BIH177" s="66"/>
      <c r="BIK177" s="66"/>
      <c r="BIN177" s="66"/>
      <c r="BIQ177" s="66"/>
      <c r="BIZ177" s="66"/>
      <c r="BJC177" s="66"/>
      <c r="BJF177" s="66"/>
      <c r="BJI177" s="66"/>
      <c r="BJR177" s="66"/>
      <c r="BJX177" s="66"/>
      <c r="BKA177" s="66"/>
      <c r="BKD177" s="66"/>
      <c r="BKG177" s="66"/>
      <c r="BKM177" s="66"/>
      <c r="BKV177" s="66"/>
      <c r="BKX177" s="66"/>
      <c r="BKY177" s="66"/>
      <c r="BLA177" s="66"/>
      <c r="BLD177" s="66"/>
      <c r="BLG177" s="66"/>
      <c r="BLJ177" s="66"/>
      <c r="BLM177" s="66"/>
      <c r="BLP177" s="66"/>
      <c r="BLR177" s="66"/>
      <c r="BLT177" s="66"/>
      <c r="BLW177" s="66"/>
      <c r="BLZ177" s="66"/>
      <c r="BMC177" s="66"/>
      <c r="BMF177" s="66"/>
      <c r="BMI177" s="66"/>
      <c r="BML177" s="66"/>
      <c r="BMO177" s="66"/>
      <c r="BMQ177" s="66"/>
      <c r="BMT177" s="66"/>
      <c r="BMZ177" s="66"/>
      <c r="BNF177" s="66"/>
      <c r="BNI177" s="66"/>
      <c r="BNK177" s="66"/>
      <c r="BNM177" s="66"/>
      <c r="BNN177" s="66"/>
      <c r="BNO177" s="66"/>
      <c r="BNP177" s="66"/>
      <c r="BNQ177" s="66"/>
      <c r="BNR177" s="66"/>
      <c r="BOJ177" s="66"/>
      <c r="BOK177" s="66"/>
      <c r="BON177" s="66"/>
      <c r="BOQ177" s="66"/>
      <c r="BOS177" s="66"/>
      <c r="BOU177" s="66"/>
      <c r="BOX177" s="66"/>
      <c r="BPA177" s="66"/>
      <c r="BPD177" s="66"/>
      <c r="BPH177" s="66"/>
      <c r="BPK177" s="66"/>
      <c r="BPN177" s="66"/>
      <c r="BPV177" s="66"/>
      <c r="BQH177" s="66"/>
      <c r="BQI177" s="66"/>
      <c r="BQJ177" s="66"/>
      <c r="BQK177" s="66"/>
      <c r="BQL177" s="66"/>
      <c r="BQM177" s="66"/>
      <c r="BQN177" s="66"/>
      <c r="BQO177" s="66"/>
      <c r="BQP177" s="66"/>
      <c r="BQQ177" s="66"/>
      <c r="BQR177" s="66"/>
      <c r="BQS177" s="66"/>
      <c r="BQT177" s="66"/>
      <c r="BQU177" s="66"/>
      <c r="BQV177" s="66"/>
      <c r="BQW177" s="66"/>
      <c r="BQX177" s="66"/>
      <c r="BQY177" s="66"/>
      <c r="BQZ177" s="66"/>
      <c r="BRA177" s="66"/>
      <c r="BRB177" s="66"/>
      <c r="BRC177" s="66"/>
      <c r="BRD177" s="66"/>
      <c r="BRE177" s="66"/>
      <c r="BRF177" s="66"/>
      <c r="BRG177" s="66"/>
      <c r="BRI177" s="66"/>
      <c r="BRJ177" s="66"/>
      <c r="BRK177" s="66"/>
      <c r="BRL177" s="66"/>
      <c r="BRM177" s="66"/>
      <c r="BRN177" s="66"/>
      <c r="BRO177" s="66"/>
      <c r="BRP177" s="66"/>
      <c r="BRQ177" s="66"/>
      <c r="BRR177" s="66"/>
      <c r="BRS177" s="66"/>
      <c r="BRT177" s="66"/>
      <c r="BRU177" s="66"/>
      <c r="BRX177" s="66"/>
      <c r="BSA177" s="66"/>
      <c r="BSD177" s="66"/>
      <c r="BSG177" s="66"/>
      <c r="BSJ177" s="66"/>
      <c r="BSM177" s="66"/>
      <c r="BSV177" s="66"/>
      <c r="BSY177" s="66"/>
      <c r="BTB177" s="66"/>
      <c r="BTE177" s="66"/>
      <c r="BTN177" s="66"/>
      <c r="BTT177" s="66"/>
      <c r="BTW177" s="66"/>
      <c r="BTZ177" s="66"/>
      <c r="BUC177" s="66"/>
      <c r="BUI177" s="66"/>
      <c r="BUR177" s="66"/>
      <c r="BUT177" s="66"/>
      <c r="BUU177" s="66"/>
      <c r="BUW177" s="66"/>
      <c r="BUZ177" s="66"/>
      <c r="BVC177" s="66"/>
      <c r="BVF177" s="66"/>
      <c r="BVI177" s="66"/>
      <c r="BVL177" s="66"/>
      <c r="BVN177" s="66"/>
      <c r="BVP177" s="66"/>
      <c r="BVS177" s="66"/>
      <c r="BVV177" s="66"/>
      <c r="BVY177" s="66"/>
      <c r="BWB177" s="66"/>
      <c r="BWE177" s="66"/>
      <c r="BWH177" s="66"/>
      <c r="BWK177" s="66"/>
      <c r="BWM177" s="66"/>
      <c r="BWP177" s="66"/>
      <c r="BWV177" s="66"/>
      <c r="BXB177" s="66"/>
      <c r="BXE177" s="66"/>
      <c r="BXG177" s="66"/>
      <c r="BXI177" s="66"/>
      <c r="BXJ177" s="66"/>
      <c r="BXK177" s="66"/>
      <c r="BXL177" s="66"/>
      <c r="BXM177" s="66"/>
      <c r="BXN177" s="66"/>
      <c r="BYF177" s="66"/>
      <c r="BYG177" s="66"/>
      <c r="BYJ177" s="66"/>
      <c r="BYM177" s="66"/>
      <c r="BYO177" s="66"/>
      <c r="BYQ177" s="66"/>
      <c r="BYT177" s="66"/>
      <c r="BYW177" s="66"/>
      <c r="BYZ177" s="66"/>
      <c r="BZD177" s="66"/>
      <c r="BZG177" s="66"/>
      <c r="BZJ177" s="66"/>
      <c r="BZR177" s="66"/>
      <c r="CAD177" s="66"/>
      <c r="CAE177" s="66"/>
      <c r="CAF177" s="66"/>
      <c r="CAG177" s="66"/>
      <c r="CAH177" s="66"/>
      <c r="CAI177" s="66"/>
      <c r="CAJ177" s="66"/>
      <c r="CAK177" s="66"/>
      <c r="CAL177" s="66"/>
      <c r="CAM177" s="66"/>
      <c r="CAN177" s="66"/>
      <c r="CAO177" s="66"/>
      <c r="CAP177" s="66"/>
      <c r="CAQ177" s="66"/>
      <c r="CAR177" s="66"/>
      <c r="CAS177" s="66"/>
      <c r="CAT177" s="66"/>
      <c r="CAU177" s="66"/>
      <c r="CAV177" s="66"/>
      <c r="CAW177" s="66"/>
      <c r="CAX177" s="66"/>
      <c r="CAY177" s="66"/>
      <c r="CAZ177" s="66"/>
      <c r="CBA177" s="66"/>
      <c r="CBB177" s="66"/>
      <c r="CBC177" s="66"/>
      <c r="CBE177" s="66"/>
      <c r="CBF177" s="66"/>
      <c r="CBG177" s="66"/>
      <c r="CBH177" s="66"/>
      <c r="CBI177" s="66"/>
      <c r="CBJ177" s="66"/>
      <c r="CBK177" s="66"/>
      <c r="CBL177" s="66"/>
      <c r="CBM177" s="66"/>
      <c r="CBN177" s="66"/>
      <c r="CBO177" s="66"/>
      <c r="CBP177" s="66"/>
      <c r="CBQ177" s="66"/>
      <c r="CBT177" s="66"/>
      <c r="CBW177" s="66"/>
      <c r="CBZ177" s="66"/>
      <c r="CCC177" s="66"/>
      <c r="CCF177" s="66"/>
      <c r="CCI177" s="66"/>
      <c r="CCR177" s="66"/>
      <c r="CCU177" s="66"/>
      <c r="CCX177" s="66"/>
      <c r="CDA177" s="66"/>
      <c r="CDJ177" s="66"/>
      <c r="CDP177" s="66"/>
      <c r="CDS177" s="66"/>
      <c r="CDV177" s="66"/>
      <c r="CDY177" s="66"/>
      <c r="CEE177" s="66"/>
      <c r="CEN177" s="66"/>
      <c r="CEP177" s="66"/>
      <c r="CEQ177" s="66"/>
      <c r="CES177" s="66"/>
      <c r="CEV177" s="66"/>
      <c r="CEY177" s="66"/>
      <c r="CFB177" s="66"/>
      <c r="CFE177" s="66"/>
      <c r="CFH177" s="66"/>
      <c r="CFJ177" s="66"/>
      <c r="CFL177" s="66"/>
      <c r="CFO177" s="66"/>
      <c r="CFR177" s="66"/>
      <c r="CFU177" s="66"/>
      <c r="CFX177" s="66"/>
      <c r="CGA177" s="66"/>
      <c r="CGD177" s="66"/>
      <c r="CGG177" s="66"/>
      <c r="CGI177" s="66"/>
      <c r="CGL177" s="66"/>
      <c r="CGR177" s="66"/>
      <c r="CGX177" s="66"/>
      <c r="CHA177" s="66"/>
      <c r="CHC177" s="66"/>
      <c r="CHE177" s="66"/>
      <c r="CHF177" s="66"/>
      <c r="CHG177" s="66"/>
      <c r="CHH177" s="66"/>
      <c r="CHI177" s="66"/>
      <c r="CHJ177" s="66"/>
      <c r="CIB177" s="66"/>
      <c r="CIC177" s="66"/>
      <c r="CIF177" s="66"/>
      <c r="CII177" s="66"/>
      <c r="CIK177" s="66"/>
      <c r="CIM177" s="66"/>
      <c r="CIP177" s="66"/>
      <c r="CIS177" s="66"/>
      <c r="CIV177" s="66"/>
      <c r="CIZ177" s="66"/>
      <c r="CJC177" s="66"/>
      <c r="CJF177" s="66"/>
      <c r="CJN177" s="66"/>
      <c r="CJZ177" s="66"/>
      <c r="CKA177" s="66"/>
      <c r="CKB177" s="66"/>
      <c r="CKC177" s="66"/>
      <c r="CKD177" s="66"/>
      <c r="CKE177" s="66"/>
      <c r="CKF177" s="66"/>
      <c r="CKG177" s="66"/>
      <c r="CKH177" s="66"/>
      <c r="CKI177" s="66"/>
      <c r="CKJ177" s="66"/>
      <c r="CKK177" s="66"/>
      <c r="CKL177" s="66"/>
      <c r="CKM177" s="66"/>
      <c r="CKN177" s="66"/>
      <c r="CKO177" s="66"/>
      <c r="CKP177" s="66"/>
      <c r="CKQ177" s="66"/>
      <c r="CKR177" s="66"/>
      <c r="CKS177" s="66"/>
      <c r="CKT177" s="66"/>
      <c r="CKU177" s="66"/>
      <c r="CKV177" s="66"/>
      <c r="CKW177" s="66"/>
      <c r="CKX177" s="66"/>
      <c r="CKY177" s="66"/>
      <c r="CLA177" s="66"/>
      <c r="CLB177" s="66"/>
      <c r="CLC177" s="66"/>
      <c r="CLD177" s="66"/>
      <c r="CLE177" s="66"/>
      <c r="CLF177" s="66"/>
      <c r="CLG177" s="66"/>
      <c r="CLH177" s="66"/>
      <c r="CLI177" s="66"/>
      <c r="CLJ177" s="66"/>
      <c r="CLK177" s="66"/>
      <c r="CLL177" s="66"/>
      <c r="CLM177" s="66"/>
      <c r="CLP177" s="66"/>
      <c r="CLS177" s="66"/>
      <c r="CLV177" s="66"/>
      <c r="CLY177" s="66"/>
      <c r="CMB177" s="66"/>
      <c r="CME177" s="66"/>
      <c r="CMN177" s="66"/>
      <c r="CMQ177" s="66"/>
      <c r="CMT177" s="66"/>
      <c r="CMW177" s="66"/>
      <c r="CNF177" s="66"/>
      <c r="CNL177" s="66"/>
      <c r="CNO177" s="66"/>
      <c r="CNR177" s="66"/>
      <c r="CNU177" s="66"/>
      <c r="COA177" s="66"/>
      <c r="COJ177" s="66"/>
      <c r="COL177" s="66"/>
      <c r="COM177" s="66"/>
      <c r="COO177" s="66"/>
      <c r="COR177" s="66"/>
      <c r="COU177" s="66"/>
      <c r="COX177" s="66"/>
      <c r="CPA177" s="66"/>
      <c r="CPD177" s="66"/>
      <c r="CPF177" s="66"/>
      <c r="CPH177" s="66"/>
      <c r="CPK177" s="66"/>
      <c r="CPN177" s="66"/>
      <c r="CPQ177" s="66"/>
      <c r="CPT177" s="66"/>
      <c r="CPW177" s="66"/>
      <c r="CPZ177" s="66"/>
      <c r="CQC177" s="66"/>
      <c r="CQE177" s="66"/>
      <c r="CQH177" s="66"/>
      <c r="CQN177" s="66"/>
      <c r="CQT177" s="66"/>
      <c r="CQW177" s="66"/>
      <c r="CQY177" s="66"/>
      <c r="CRA177" s="66"/>
      <c r="CRB177" s="66"/>
      <c r="CRC177" s="66"/>
      <c r="CRD177" s="66"/>
      <c r="CRE177" s="66"/>
      <c r="CRF177" s="66"/>
      <c r="CRX177" s="66"/>
      <c r="CRY177" s="66"/>
      <c r="CSB177" s="66"/>
      <c r="CSE177" s="66"/>
      <c r="CSG177" s="66"/>
      <c r="CSI177" s="66"/>
      <c r="CSL177" s="66"/>
      <c r="CSO177" s="66"/>
      <c r="CSR177" s="66"/>
      <c r="CSV177" s="66"/>
      <c r="CSY177" s="66"/>
      <c r="CTB177" s="66"/>
      <c r="CTJ177" s="66"/>
      <c r="CTV177" s="66"/>
      <c r="CTW177" s="66"/>
      <c r="CTX177" s="66"/>
      <c r="CTY177" s="66"/>
      <c r="CTZ177" s="66"/>
      <c r="CUA177" s="66"/>
      <c r="CUB177" s="66"/>
      <c r="CUC177" s="66"/>
      <c r="CUD177" s="66"/>
      <c r="CUE177" s="66"/>
      <c r="CUF177" s="66"/>
      <c r="CUG177" s="66"/>
      <c r="CUH177" s="66"/>
      <c r="CUI177" s="66"/>
      <c r="CUJ177" s="66"/>
      <c r="CUK177" s="66"/>
      <c r="CUL177" s="66"/>
      <c r="CUM177" s="66"/>
      <c r="CUN177" s="66"/>
      <c r="CUO177" s="66"/>
      <c r="CUP177" s="66"/>
      <c r="CUQ177" s="66"/>
      <c r="CUR177" s="66"/>
      <c r="CUS177" s="66"/>
      <c r="CUT177" s="66"/>
      <c r="CUU177" s="66"/>
      <c r="CUW177" s="66"/>
      <c r="CUX177" s="66"/>
      <c r="CUY177" s="66"/>
      <c r="CUZ177" s="66"/>
      <c r="CVA177" s="66"/>
      <c r="CVB177" s="66"/>
      <c r="CVC177" s="66"/>
      <c r="CVD177" s="66"/>
      <c r="CVE177" s="66"/>
      <c r="CVF177" s="66"/>
      <c r="CVG177" s="66"/>
      <c r="CVH177" s="66"/>
      <c r="CVI177" s="66"/>
      <c r="CVL177" s="66"/>
      <c r="CVO177" s="66"/>
      <c r="CVR177" s="66"/>
      <c r="CVU177" s="66"/>
      <c r="CVX177" s="66"/>
      <c r="CWA177" s="66"/>
      <c r="CWJ177" s="66"/>
      <c r="CWM177" s="66"/>
      <c r="CWP177" s="66"/>
      <c r="CWS177" s="66"/>
      <c r="CXB177" s="66"/>
      <c r="CXH177" s="66"/>
      <c r="CXK177" s="66"/>
      <c r="CXN177" s="66"/>
      <c r="CXQ177" s="66"/>
      <c r="CXW177" s="66"/>
      <c r="CYF177" s="66"/>
      <c r="CYH177" s="66"/>
      <c r="CYI177" s="66"/>
      <c r="CYK177" s="66"/>
      <c r="CYN177" s="66"/>
      <c r="CYQ177" s="66"/>
      <c r="CYT177" s="66"/>
      <c r="CYW177" s="66"/>
      <c r="CYZ177" s="66"/>
      <c r="CZB177" s="66"/>
      <c r="CZD177" s="66"/>
      <c r="CZG177" s="66"/>
      <c r="CZJ177" s="66"/>
      <c r="CZM177" s="66"/>
      <c r="CZP177" s="66"/>
      <c r="CZS177" s="66"/>
      <c r="CZV177" s="66"/>
      <c r="CZY177" s="66"/>
      <c r="DAA177" s="66"/>
      <c r="DAD177" s="66"/>
      <c r="DAJ177" s="66"/>
      <c r="DAP177" s="66"/>
      <c r="DAS177" s="66"/>
      <c r="DAU177" s="66"/>
      <c r="DAW177" s="66"/>
      <c r="DAX177" s="66"/>
      <c r="DAY177" s="66"/>
      <c r="DAZ177" s="66"/>
      <c r="DBA177" s="66"/>
      <c r="DBB177" s="66"/>
      <c r="DBT177" s="66"/>
      <c r="DBU177" s="66"/>
      <c r="DBX177" s="66"/>
      <c r="DCA177" s="66"/>
      <c r="DCC177" s="66"/>
      <c r="DCE177" s="66"/>
      <c r="DCH177" s="66"/>
      <c r="DCK177" s="66"/>
      <c r="DCN177" s="66"/>
      <c r="DCR177" s="66"/>
      <c r="DCU177" s="66"/>
      <c r="DCX177" s="66"/>
      <c r="DDF177" s="66"/>
      <c r="DDR177" s="66"/>
      <c r="DDS177" s="66"/>
      <c r="DDT177" s="66"/>
      <c r="DDU177" s="66"/>
      <c r="DDV177" s="66"/>
      <c r="DDW177" s="66"/>
      <c r="DDX177" s="66"/>
      <c r="DDY177" s="66"/>
      <c r="DDZ177" s="66"/>
      <c r="DEA177" s="66"/>
      <c r="DEB177" s="66"/>
      <c r="DEC177" s="66"/>
      <c r="DED177" s="66"/>
      <c r="DEE177" s="66"/>
      <c r="DEF177" s="66"/>
      <c r="DEG177" s="66"/>
      <c r="DEH177" s="66"/>
      <c r="DEI177" s="66"/>
      <c r="DEJ177" s="66"/>
      <c r="DEK177" s="66"/>
      <c r="DEL177" s="66"/>
      <c r="DEM177" s="66"/>
      <c r="DEN177" s="66"/>
      <c r="DEO177" s="66"/>
      <c r="DEP177" s="66"/>
      <c r="DEQ177" s="66"/>
      <c r="DES177" s="66"/>
      <c r="DET177" s="66"/>
      <c r="DEU177" s="66"/>
      <c r="DEV177" s="66"/>
      <c r="DEW177" s="66"/>
      <c r="DEX177" s="66"/>
      <c r="DEY177" s="66"/>
      <c r="DEZ177" s="66"/>
      <c r="DFA177" s="66"/>
      <c r="DFB177" s="66"/>
      <c r="DFC177" s="66"/>
      <c r="DFD177" s="66"/>
      <c r="DFE177" s="66"/>
      <c r="DFH177" s="66"/>
      <c r="DFK177" s="66"/>
      <c r="DFN177" s="66"/>
      <c r="DFQ177" s="66"/>
      <c r="DFT177" s="66"/>
      <c r="DFW177" s="66"/>
      <c r="DGF177" s="66"/>
      <c r="DGI177" s="66"/>
      <c r="DGL177" s="66"/>
      <c r="DGO177" s="66"/>
      <c r="DGX177" s="66"/>
      <c r="DHD177" s="66"/>
      <c r="DHG177" s="66"/>
      <c r="DHJ177" s="66"/>
      <c r="DHM177" s="66"/>
      <c r="DHS177" s="66"/>
      <c r="DIB177" s="66"/>
      <c r="DID177" s="66"/>
      <c r="DIE177" s="66"/>
      <c r="DIG177" s="66"/>
      <c r="DIJ177" s="66"/>
      <c r="DIM177" s="66"/>
      <c r="DIP177" s="66"/>
      <c r="DIS177" s="66"/>
      <c r="DIV177" s="66"/>
      <c r="DIX177" s="66"/>
      <c r="DIZ177" s="66"/>
      <c r="DJC177" s="66"/>
      <c r="DJF177" s="66"/>
      <c r="DJI177" s="66"/>
      <c r="DJL177" s="66"/>
      <c r="DJO177" s="66"/>
      <c r="DJR177" s="66"/>
      <c r="DJU177" s="66"/>
      <c r="DJW177" s="66"/>
      <c r="DJZ177" s="66"/>
      <c r="DKF177" s="66"/>
      <c r="DKL177" s="66"/>
      <c r="DKO177" s="66"/>
      <c r="DKQ177" s="66"/>
      <c r="DKS177" s="66"/>
      <c r="DKT177" s="66"/>
      <c r="DKU177" s="66"/>
      <c r="DKV177" s="66"/>
      <c r="DKW177" s="66"/>
      <c r="DKX177" s="66"/>
      <c r="DLP177" s="66"/>
      <c r="DLQ177" s="66"/>
      <c r="DLT177" s="66"/>
      <c r="DLW177" s="66"/>
      <c r="DLY177" s="66"/>
      <c r="DMA177" s="66"/>
      <c r="DMD177" s="66"/>
      <c r="DMG177" s="66"/>
      <c r="DMJ177" s="66"/>
      <c r="DMN177" s="66"/>
      <c r="DMQ177" s="66"/>
      <c r="DMT177" s="66"/>
      <c r="DNB177" s="66"/>
      <c r="DNN177" s="66"/>
      <c r="DNO177" s="66"/>
      <c r="DNP177" s="66"/>
      <c r="DNQ177" s="66"/>
      <c r="DNR177" s="66"/>
      <c r="DNS177" s="66"/>
      <c r="DNT177" s="66"/>
      <c r="DNU177" s="66"/>
      <c r="DNV177" s="66"/>
      <c r="DNW177" s="66"/>
      <c r="DNX177" s="66"/>
      <c r="DNY177" s="66"/>
      <c r="DNZ177" s="66"/>
      <c r="DOA177" s="66"/>
      <c r="DOB177" s="66"/>
      <c r="DOC177" s="66"/>
      <c r="DOD177" s="66"/>
      <c r="DOE177" s="66"/>
      <c r="DOF177" s="66"/>
      <c r="DOG177" s="66"/>
      <c r="DOH177" s="66"/>
      <c r="DOI177" s="66"/>
      <c r="DOJ177" s="66"/>
      <c r="DOK177" s="66"/>
      <c r="DOL177" s="66"/>
      <c r="DOM177" s="66"/>
      <c r="DOO177" s="66"/>
      <c r="DOP177" s="66"/>
      <c r="DOQ177" s="66"/>
      <c r="DOR177" s="66"/>
      <c r="DOS177" s="66"/>
      <c r="DOT177" s="66"/>
      <c r="DOU177" s="66"/>
      <c r="DOV177" s="66"/>
      <c r="DOW177" s="66"/>
      <c r="DOX177" s="66"/>
      <c r="DOY177" s="66"/>
      <c r="DOZ177" s="66"/>
      <c r="DPA177" s="66"/>
      <c r="DPD177" s="66"/>
      <c r="DPG177" s="66"/>
      <c r="DPJ177" s="66"/>
      <c r="DPM177" s="66"/>
      <c r="DPP177" s="66"/>
      <c r="DPS177" s="66"/>
      <c r="DQB177" s="66"/>
      <c r="DQE177" s="66"/>
      <c r="DQH177" s="66"/>
      <c r="DQK177" s="66"/>
      <c r="DQT177" s="66"/>
      <c r="DQZ177" s="66"/>
      <c r="DRC177" s="66"/>
      <c r="DRF177" s="66"/>
      <c r="DRI177" s="66"/>
      <c r="DRO177" s="66"/>
      <c r="DRX177" s="66"/>
      <c r="DRZ177" s="66"/>
      <c r="DSA177" s="66"/>
      <c r="DSC177" s="66"/>
      <c r="DSF177" s="66"/>
      <c r="DSI177" s="66"/>
      <c r="DSL177" s="66"/>
      <c r="DSO177" s="66"/>
      <c r="DSR177" s="66"/>
      <c r="DST177" s="66"/>
      <c r="DSV177" s="66"/>
      <c r="DSY177" s="66"/>
      <c r="DTB177" s="66"/>
      <c r="DTE177" s="66"/>
      <c r="DTH177" s="66"/>
      <c r="DTK177" s="66"/>
      <c r="DTN177" s="66"/>
      <c r="DTQ177" s="66"/>
      <c r="DTS177" s="66"/>
      <c r="DTV177" s="66"/>
      <c r="DUB177" s="66"/>
      <c r="DUH177" s="66"/>
      <c r="DUK177" s="66"/>
      <c r="DUM177" s="66"/>
      <c r="DUO177" s="66"/>
      <c r="DUP177" s="66"/>
      <c r="DUQ177" s="66"/>
      <c r="DUR177" s="66"/>
      <c r="DUS177" s="66"/>
      <c r="DUT177" s="66"/>
      <c r="DVL177" s="66"/>
      <c r="DVM177" s="66"/>
      <c r="DVP177" s="66"/>
      <c r="DVS177" s="66"/>
      <c r="DVU177" s="66"/>
      <c r="DVW177" s="66"/>
      <c r="DVZ177" s="66"/>
      <c r="DWC177" s="66"/>
      <c r="DWF177" s="66"/>
      <c r="DWJ177" s="66"/>
      <c r="DWM177" s="66"/>
      <c r="DWP177" s="66"/>
      <c r="DWX177" s="66"/>
      <c r="DXJ177" s="66"/>
      <c r="DXK177" s="66"/>
      <c r="DXL177" s="66"/>
      <c r="DXM177" s="66"/>
      <c r="DXN177" s="66"/>
      <c r="DXO177" s="66"/>
      <c r="DXP177" s="66"/>
      <c r="DXQ177" s="66"/>
      <c r="DXR177" s="66"/>
      <c r="DXS177" s="66"/>
      <c r="DXT177" s="66"/>
      <c r="DXU177" s="66"/>
      <c r="DXV177" s="66"/>
      <c r="DXW177" s="66"/>
      <c r="DXX177" s="66"/>
      <c r="DXY177" s="66"/>
      <c r="DXZ177" s="66"/>
      <c r="DYA177" s="66"/>
      <c r="DYB177" s="66"/>
      <c r="DYC177" s="66"/>
      <c r="DYD177" s="66"/>
      <c r="DYE177" s="66"/>
      <c r="DYF177" s="66"/>
      <c r="DYG177" s="66"/>
      <c r="DYH177" s="66"/>
      <c r="DYI177" s="66"/>
      <c r="DYK177" s="66"/>
      <c r="DYL177" s="66"/>
      <c r="DYM177" s="66"/>
      <c r="DYN177" s="66"/>
      <c r="DYO177" s="66"/>
      <c r="DYP177" s="66"/>
      <c r="DYQ177" s="66"/>
      <c r="DYR177" s="66"/>
      <c r="DYS177" s="66"/>
      <c r="DYT177" s="66"/>
      <c r="DYU177" s="66"/>
      <c r="DYV177" s="66"/>
      <c r="DYW177" s="66"/>
      <c r="DYZ177" s="66"/>
      <c r="DZC177" s="66"/>
      <c r="DZF177" s="66"/>
      <c r="DZI177" s="66"/>
      <c r="DZL177" s="66"/>
      <c r="DZO177" s="66"/>
      <c r="DZX177" s="66"/>
      <c r="EAA177" s="66"/>
      <c r="EAD177" s="66"/>
      <c r="EAG177" s="66"/>
      <c r="EAP177" s="66"/>
      <c r="EAV177" s="66"/>
      <c r="EAY177" s="66"/>
      <c r="EBB177" s="66"/>
      <c r="EBE177" s="66"/>
      <c r="EBK177" s="66"/>
      <c r="EBT177" s="66"/>
      <c r="EBV177" s="66"/>
      <c r="EBW177" s="66"/>
      <c r="EBY177" s="66"/>
      <c r="ECB177" s="66"/>
      <c r="ECE177" s="66"/>
      <c r="ECH177" s="66"/>
      <c r="ECK177" s="66"/>
      <c r="ECN177" s="66"/>
      <c r="ECP177" s="66"/>
      <c r="ECR177" s="66"/>
      <c r="ECU177" s="66"/>
      <c r="ECX177" s="66"/>
      <c r="EDA177" s="66"/>
      <c r="EDD177" s="66"/>
      <c r="EDG177" s="66"/>
      <c r="EDJ177" s="66"/>
      <c r="EDM177" s="66"/>
      <c r="EDO177" s="66"/>
      <c r="EDR177" s="66"/>
      <c r="EDX177" s="66"/>
      <c r="EED177" s="66"/>
      <c r="EEG177" s="66"/>
      <c r="EEI177" s="66"/>
      <c r="EEK177" s="66"/>
      <c r="EEL177" s="66"/>
      <c r="EEM177" s="66"/>
      <c r="EEN177" s="66"/>
      <c r="EEO177" s="66"/>
      <c r="EEP177" s="66"/>
      <c r="EFH177" s="66"/>
      <c r="EFI177" s="66"/>
      <c r="EFL177" s="66"/>
      <c r="EFO177" s="66"/>
      <c r="EFQ177" s="66"/>
      <c r="EFS177" s="66"/>
      <c r="EFV177" s="66"/>
      <c r="EFY177" s="66"/>
      <c r="EGB177" s="66"/>
      <c r="EGF177" s="66"/>
      <c r="EGI177" s="66"/>
      <c r="EGL177" s="66"/>
      <c r="EGT177" s="66"/>
      <c r="EHF177" s="66"/>
      <c r="EHG177" s="66"/>
      <c r="EHH177" s="66"/>
      <c r="EHI177" s="66"/>
      <c r="EHJ177" s="66"/>
      <c r="EHK177" s="66"/>
      <c r="EHL177" s="66"/>
      <c r="EHM177" s="66"/>
      <c r="EHN177" s="66"/>
      <c r="EHO177" s="66"/>
      <c r="EHP177" s="66"/>
      <c r="EHQ177" s="66"/>
      <c r="EHR177" s="66"/>
      <c r="EHS177" s="66"/>
      <c r="EHT177" s="66"/>
      <c r="EHU177" s="66"/>
      <c r="EHV177" s="66"/>
      <c r="EHW177" s="66"/>
      <c r="EHX177" s="66"/>
      <c r="EHY177" s="66"/>
      <c r="EHZ177" s="66"/>
      <c r="EIA177" s="66"/>
      <c r="EIB177" s="66"/>
      <c r="EIC177" s="66"/>
      <c r="EID177" s="66"/>
      <c r="EIE177" s="66"/>
      <c r="EIG177" s="66"/>
      <c r="EIH177" s="66"/>
      <c r="EII177" s="66"/>
      <c r="EIJ177" s="66"/>
      <c r="EIK177" s="66"/>
      <c r="EIL177" s="66"/>
      <c r="EIM177" s="66"/>
      <c r="EIN177" s="66"/>
      <c r="EIO177" s="66"/>
      <c r="EIP177" s="66"/>
      <c r="EIQ177" s="66"/>
      <c r="EIR177" s="66"/>
      <c r="EIS177" s="66"/>
      <c r="EIV177" s="66"/>
      <c r="EIY177" s="66"/>
      <c r="EJB177" s="66"/>
      <c r="EJE177" s="66"/>
      <c r="EJH177" s="66"/>
      <c r="EJK177" s="66"/>
      <c r="EJT177" s="66"/>
      <c r="EJW177" s="66"/>
      <c r="EJZ177" s="66"/>
      <c r="EKC177" s="66"/>
      <c r="EKL177" s="66"/>
      <c r="EKR177" s="66"/>
      <c r="EKU177" s="66"/>
      <c r="EKX177" s="66"/>
      <c r="ELA177" s="66"/>
      <c r="ELG177" s="66"/>
      <c r="ELP177" s="66"/>
      <c r="ELR177" s="66"/>
      <c r="ELS177" s="66"/>
      <c r="ELU177" s="66"/>
      <c r="ELX177" s="66"/>
      <c r="EMA177" s="66"/>
      <c r="EMD177" s="66"/>
      <c r="EMG177" s="66"/>
      <c r="EMJ177" s="66"/>
      <c r="EML177" s="66"/>
      <c r="EMN177" s="66"/>
      <c r="EMQ177" s="66"/>
      <c r="EMT177" s="66"/>
      <c r="EMW177" s="66"/>
      <c r="EMZ177" s="66"/>
      <c r="ENC177" s="66"/>
      <c r="ENF177" s="66"/>
      <c r="ENI177" s="66"/>
      <c r="ENK177" s="66"/>
      <c r="ENN177" s="66"/>
      <c r="ENT177" s="66"/>
      <c r="ENZ177" s="66"/>
      <c r="EOC177" s="66"/>
      <c r="EOE177" s="66"/>
      <c r="EOG177" s="66"/>
      <c r="EOH177" s="66"/>
      <c r="EOI177" s="66"/>
      <c r="EOJ177" s="66"/>
      <c r="EOK177" s="66"/>
      <c r="EOL177" s="66"/>
      <c r="EPD177" s="66"/>
      <c r="EPE177" s="66"/>
      <c r="EPH177" s="66"/>
      <c r="EPK177" s="66"/>
      <c r="EPM177" s="66"/>
      <c r="EPO177" s="66"/>
      <c r="EPR177" s="66"/>
      <c r="EPU177" s="66"/>
      <c r="EPX177" s="66"/>
      <c r="EQB177" s="66"/>
      <c r="EQE177" s="66"/>
      <c r="EQH177" s="66"/>
      <c r="EQP177" s="66"/>
      <c r="ERB177" s="66"/>
      <c r="ERC177" s="66"/>
      <c r="ERD177" s="66"/>
      <c r="ERE177" s="66"/>
      <c r="ERF177" s="66"/>
      <c r="ERG177" s="66"/>
      <c r="ERH177" s="66"/>
      <c r="ERI177" s="66"/>
      <c r="ERJ177" s="66"/>
      <c r="ERK177" s="66"/>
      <c r="ERL177" s="66"/>
      <c r="ERM177" s="66"/>
      <c r="ERN177" s="66"/>
      <c r="ERO177" s="66"/>
      <c r="ERP177" s="66"/>
      <c r="ERQ177" s="66"/>
      <c r="ERR177" s="66"/>
      <c r="ERS177" s="66"/>
      <c r="ERT177" s="66"/>
      <c r="ERU177" s="66"/>
      <c r="ERV177" s="66"/>
      <c r="ERW177" s="66"/>
      <c r="ERX177" s="66"/>
      <c r="ERY177" s="66"/>
      <c r="ERZ177" s="66"/>
      <c r="ESA177" s="66"/>
      <c r="ESC177" s="66"/>
      <c r="ESD177" s="66"/>
      <c r="ESE177" s="66"/>
      <c r="ESF177" s="66"/>
      <c r="ESG177" s="66"/>
      <c r="ESH177" s="66"/>
      <c r="ESI177" s="66"/>
      <c r="ESJ177" s="66"/>
      <c r="ESK177" s="66"/>
      <c r="ESL177" s="66"/>
      <c r="ESM177" s="66"/>
      <c r="ESN177" s="66"/>
      <c r="ESO177" s="66"/>
      <c r="ESR177" s="66"/>
      <c r="ESU177" s="66"/>
      <c r="ESX177" s="66"/>
      <c r="ETA177" s="66"/>
      <c r="ETD177" s="66"/>
      <c r="ETG177" s="66"/>
      <c r="ETP177" s="66"/>
      <c r="ETS177" s="66"/>
      <c r="ETV177" s="66"/>
      <c r="ETY177" s="66"/>
      <c r="EUH177" s="66"/>
      <c r="EUN177" s="66"/>
      <c r="EUQ177" s="66"/>
      <c r="EUT177" s="66"/>
      <c r="EUW177" s="66"/>
      <c r="EVC177" s="66"/>
      <c r="EVL177" s="66"/>
      <c r="EVN177" s="66"/>
      <c r="EVO177" s="66"/>
      <c r="EVQ177" s="66"/>
      <c r="EVT177" s="66"/>
      <c r="EVW177" s="66"/>
      <c r="EVZ177" s="66"/>
      <c r="EWC177" s="66"/>
      <c r="EWF177" s="66"/>
      <c r="EWH177" s="66"/>
      <c r="EWJ177" s="66"/>
      <c r="EWM177" s="66"/>
      <c r="EWP177" s="66"/>
      <c r="EWS177" s="66"/>
      <c r="EWV177" s="66"/>
      <c r="EWY177" s="66"/>
      <c r="EXB177" s="66"/>
      <c r="EXE177" s="66"/>
      <c r="EXG177" s="66"/>
      <c r="EXJ177" s="66"/>
      <c r="EXP177" s="66"/>
      <c r="EXV177" s="66"/>
      <c r="EXY177" s="66"/>
      <c r="EYA177" s="66"/>
      <c r="EYC177" s="66"/>
      <c r="EYD177" s="66"/>
      <c r="EYE177" s="66"/>
      <c r="EYF177" s="66"/>
      <c r="EYG177" s="66"/>
      <c r="EYH177" s="66"/>
      <c r="EYZ177" s="66"/>
      <c r="EZA177" s="66"/>
      <c r="EZD177" s="66"/>
      <c r="EZG177" s="66"/>
      <c r="EZI177" s="66"/>
      <c r="EZK177" s="66"/>
      <c r="EZN177" s="66"/>
      <c r="EZQ177" s="66"/>
      <c r="EZT177" s="66"/>
      <c r="EZX177" s="66"/>
      <c r="FAA177" s="66"/>
      <c r="FAD177" s="66"/>
      <c r="FAL177" s="66"/>
      <c r="FAX177" s="66"/>
      <c r="FAY177" s="66"/>
      <c r="FAZ177" s="66"/>
      <c r="FBA177" s="66"/>
      <c r="FBB177" s="66"/>
      <c r="FBC177" s="66"/>
      <c r="FBD177" s="66"/>
      <c r="FBE177" s="66"/>
      <c r="FBF177" s="66"/>
      <c r="FBG177" s="66"/>
      <c r="FBH177" s="66"/>
      <c r="FBI177" s="66"/>
      <c r="FBJ177" s="66"/>
      <c r="FBK177" s="66"/>
      <c r="FBL177" s="66"/>
      <c r="FBM177" s="66"/>
      <c r="FBN177" s="66"/>
      <c r="FBO177" s="66"/>
      <c r="FBP177" s="66"/>
      <c r="FBQ177" s="66"/>
      <c r="FBR177" s="66"/>
      <c r="FBS177" s="66"/>
      <c r="FBT177" s="66"/>
      <c r="FBU177" s="66"/>
      <c r="FBV177" s="66"/>
      <c r="FBW177" s="66"/>
      <c r="FBY177" s="66"/>
      <c r="FBZ177" s="66"/>
      <c r="FCA177" s="66"/>
      <c r="FCB177" s="66"/>
      <c r="FCC177" s="66"/>
      <c r="FCD177" s="66"/>
      <c r="FCE177" s="66"/>
      <c r="FCF177" s="66"/>
      <c r="FCG177" s="66"/>
      <c r="FCH177" s="66"/>
      <c r="FCI177" s="66"/>
      <c r="FCJ177" s="66"/>
      <c r="FCK177" s="66"/>
      <c r="FCN177" s="66"/>
      <c r="FCQ177" s="66"/>
      <c r="FCT177" s="66"/>
      <c r="FCW177" s="66"/>
      <c r="FCZ177" s="66"/>
      <c r="FDC177" s="66"/>
      <c r="FDL177" s="66"/>
      <c r="FDO177" s="66"/>
      <c r="FDR177" s="66"/>
      <c r="FDU177" s="66"/>
      <c r="FED177" s="66"/>
      <c r="FEJ177" s="66"/>
      <c r="FEM177" s="66"/>
      <c r="FEP177" s="66"/>
      <c r="FES177" s="66"/>
      <c r="FEY177" s="66"/>
      <c r="FFH177" s="66"/>
      <c r="FFJ177" s="66"/>
      <c r="FFK177" s="66"/>
      <c r="FFM177" s="66"/>
      <c r="FFP177" s="66"/>
      <c r="FFS177" s="66"/>
      <c r="FFV177" s="66"/>
      <c r="FFY177" s="66"/>
      <c r="FGB177" s="66"/>
      <c r="FGD177" s="66"/>
      <c r="FGF177" s="66"/>
      <c r="FGI177" s="66"/>
      <c r="FGL177" s="66"/>
      <c r="FGO177" s="66"/>
      <c r="FGR177" s="66"/>
      <c r="FGU177" s="66"/>
      <c r="FGX177" s="66"/>
      <c r="FHA177" s="66"/>
      <c r="FHC177" s="66"/>
      <c r="FHF177" s="66"/>
      <c r="FHL177" s="66"/>
      <c r="FHR177" s="66"/>
      <c r="FHU177" s="66"/>
      <c r="FHW177" s="66"/>
      <c r="FHY177" s="66"/>
      <c r="FHZ177" s="66"/>
      <c r="FIA177" s="66"/>
      <c r="FIB177" s="66"/>
      <c r="FIC177" s="66"/>
      <c r="FID177" s="66"/>
      <c r="FIV177" s="66"/>
      <c r="FIW177" s="66"/>
      <c r="FIZ177" s="66"/>
      <c r="FJC177" s="66"/>
      <c r="FJE177" s="66"/>
      <c r="FJG177" s="66"/>
      <c r="FJJ177" s="66"/>
      <c r="FJM177" s="66"/>
      <c r="FJP177" s="66"/>
      <c r="FJT177" s="66"/>
      <c r="FJW177" s="66"/>
      <c r="FJZ177" s="66"/>
      <c r="FKH177" s="66"/>
      <c r="FKT177" s="66"/>
      <c r="FKU177" s="66"/>
      <c r="FKV177" s="66"/>
      <c r="FKW177" s="66"/>
      <c r="FKX177" s="66"/>
      <c r="FKY177" s="66"/>
      <c r="FKZ177" s="66"/>
      <c r="FLA177" s="66"/>
      <c r="FLB177" s="66"/>
      <c r="FLC177" s="66"/>
      <c r="FLD177" s="66"/>
      <c r="FLE177" s="66"/>
      <c r="FLF177" s="66"/>
      <c r="FLG177" s="66"/>
      <c r="FLH177" s="66"/>
      <c r="FLI177" s="66"/>
      <c r="FLJ177" s="66"/>
      <c r="FLK177" s="66"/>
      <c r="FLL177" s="66"/>
      <c r="FLM177" s="66"/>
      <c r="FLN177" s="66"/>
      <c r="FLO177" s="66"/>
      <c r="FLP177" s="66"/>
      <c r="FLQ177" s="66"/>
      <c r="FLR177" s="66"/>
      <c r="FLS177" s="66"/>
      <c r="FLU177" s="66"/>
      <c r="FLV177" s="66"/>
      <c r="FLW177" s="66"/>
      <c r="FLX177" s="66"/>
      <c r="FLY177" s="66"/>
      <c r="FLZ177" s="66"/>
      <c r="FMA177" s="66"/>
      <c r="FMB177" s="66"/>
      <c r="FMC177" s="66"/>
      <c r="FMD177" s="66"/>
      <c r="FME177" s="66"/>
      <c r="FMF177" s="66"/>
      <c r="FMG177" s="66"/>
      <c r="FMJ177" s="66"/>
      <c r="FMM177" s="66"/>
      <c r="FMP177" s="66"/>
      <c r="FMS177" s="66"/>
      <c r="FMV177" s="66"/>
      <c r="FMY177" s="66"/>
      <c r="FNH177" s="66"/>
      <c r="FNK177" s="66"/>
      <c r="FNN177" s="66"/>
      <c r="FNQ177" s="66"/>
      <c r="FNZ177" s="66"/>
      <c r="FOF177" s="66"/>
      <c r="FOI177" s="66"/>
      <c r="FOL177" s="66"/>
      <c r="FOO177" s="66"/>
      <c r="FOU177" s="66"/>
      <c r="FPD177" s="66"/>
      <c r="FPF177" s="66"/>
      <c r="FPG177" s="66"/>
      <c r="FPI177" s="66"/>
      <c r="FPL177" s="66"/>
      <c r="FPO177" s="66"/>
      <c r="FPR177" s="66"/>
      <c r="FPU177" s="66"/>
      <c r="FPX177" s="66"/>
      <c r="FPZ177" s="66"/>
      <c r="FQB177" s="66"/>
      <c r="FQE177" s="66"/>
      <c r="FQH177" s="66"/>
      <c r="FQK177" s="66"/>
      <c r="FQN177" s="66"/>
      <c r="FQQ177" s="66"/>
      <c r="FQT177" s="66"/>
      <c r="FQW177" s="66"/>
      <c r="FQY177" s="66"/>
      <c r="FRB177" s="66"/>
      <c r="FRH177" s="66"/>
      <c r="FRN177" s="66"/>
      <c r="FRQ177" s="66"/>
      <c r="FRS177" s="66"/>
      <c r="FRU177" s="66"/>
      <c r="FRV177" s="66"/>
      <c r="FRW177" s="66"/>
      <c r="FRX177" s="66"/>
      <c r="FRY177" s="66"/>
      <c r="FRZ177" s="66"/>
      <c r="FSR177" s="66"/>
      <c r="FSS177" s="66"/>
      <c r="FSV177" s="66"/>
      <c r="FSY177" s="66"/>
      <c r="FTA177" s="66"/>
      <c r="FTC177" s="66"/>
      <c r="FTF177" s="66"/>
      <c r="FTI177" s="66"/>
      <c r="FTL177" s="66"/>
      <c r="FTP177" s="66"/>
      <c r="FTS177" s="66"/>
      <c r="FTV177" s="66"/>
      <c r="FUD177" s="66"/>
      <c r="FUP177" s="66"/>
      <c r="FUQ177" s="66"/>
      <c r="FUR177" s="66"/>
      <c r="FUS177" s="66"/>
      <c r="FUT177" s="66"/>
      <c r="FUU177" s="66"/>
      <c r="FUV177" s="66"/>
      <c r="FUW177" s="66"/>
      <c r="FUX177" s="66"/>
      <c r="FUY177" s="66"/>
      <c r="FUZ177" s="66"/>
      <c r="FVA177" s="66"/>
      <c r="FVB177" s="66"/>
      <c r="FVC177" s="66"/>
      <c r="FVD177" s="66"/>
      <c r="FVE177" s="66"/>
      <c r="FVF177" s="66"/>
      <c r="FVG177" s="66"/>
      <c r="FVH177" s="66"/>
      <c r="FVI177" s="66"/>
      <c r="FVJ177" s="66"/>
      <c r="FVK177" s="66"/>
      <c r="FVL177" s="66"/>
      <c r="FVM177" s="66"/>
      <c r="FVN177" s="66"/>
      <c r="FVO177" s="66"/>
      <c r="FVQ177" s="66"/>
      <c r="FVR177" s="66"/>
      <c r="FVS177" s="66"/>
      <c r="FVT177" s="66"/>
      <c r="FVU177" s="66"/>
      <c r="FVV177" s="66"/>
      <c r="FVW177" s="66"/>
      <c r="FVX177" s="66"/>
      <c r="FVY177" s="66"/>
      <c r="FVZ177" s="66"/>
      <c r="FWA177" s="66"/>
      <c r="FWB177" s="66"/>
      <c r="FWC177" s="66"/>
      <c r="FWF177" s="66"/>
      <c r="FWI177" s="66"/>
      <c r="FWL177" s="66"/>
      <c r="FWO177" s="66"/>
      <c r="FWR177" s="66"/>
      <c r="FWU177" s="66"/>
      <c r="FXD177" s="66"/>
      <c r="FXG177" s="66"/>
      <c r="FXJ177" s="66"/>
      <c r="FXM177" s="66"/>
      <c r="FXV177" s="66"/>
      <c r="FYB177" s="66"/>
      <c r="FYE177" s="66"/>
      <c r="FYH177" s="66"/>
      <c r="FYK177" s="66"/>
      <c r="FYQ177" s="66"/>
      <c r="FYZ177" s="66"/>
      <c r="FZB177" s="66"/>
      <c r="FZC177" s="66"/>
      <c r="FZE177" s="66"/>
      <c r="FZH177" s="66"/>
      <c r="FZK177" s="66"/>
      <c r="FZN177" s="66"/>
      <c r="FZQ177" s="66"/>
      <c r="FZT177" s="66"/>
      <c r="FZV177" s="66"/>
      <c r="FZX177" s="66"/>
      <c r="GAA177" s="66"/>
      <c r="GAD177" s="66"/>
      <c r="GAG177" s="66"/>
      <c r="GAJ177" s="66"/>
      <c r="GAM177" s="66"/>
      <c r="GAP177" s="66"/>
      <c r="GAS177" s="66"/>
      <c r="GAU177" s="66"/>
      <c r="GAX177" s="66"/>
      <c r="GBD177" s="66"/>
      <c r="GBJ177" s="66"/>
      <c r="GBM177" s="66"/>
      <c r="GBO177" s="66"/>
      <c r="GBQ177" s="66"/>
      <c r="GBR177" s="66"/>
      <c r="GBS177" s="66"/>
      <c r="GBT177" s="66"/>
      <c r="GBU177" s="66"/>
      <c r="GBV177" s="66"/>
      <c r="GCN177" s="66"/>
      <c r="GCO177" s="66"/>
      <c r="GCR177" s="66"/>
      <c r="GCU177" s="66"/>
      <c r="GCW177" s="66"/>
      <c r="GCY177" s="66"/>
      <c r="GDB177" s="66"/>
      <c r="GDE177" s="66"/>
      <c r="GDH177" s="66"/>
      <c r="GDL177" s="66"/>
      <c r="GDO177" s="66"/>
      <c r="GDR177" s="66"/>
      <c r="GDZ177" s="66"/>
      <c r="GEL177" s="66"/>
      <c r="GEM177" s="66"/>
      <c r="GEN177" s="66"/>
      <c r="GEO177" s="66"/>
      <c r="GEP177" s="66"/>
      <c r="GEQ177" s="66"/>
      <c r="GER177" s="66"/>
      <c r="GES177" s="66"/>
      <c r="GET177" s="66"/>
      <c r="GEU177" s="66"/>
      <c r="GEV177" s="66"/>
      <c r="GEW177" s="66"/>
      <c r="GEX177" s="66"/>
      <c r="GEY177" s="66"/>
      <c r="GEZ177" s="66"/>
      <c r="GFA177" s="66"/>
      <c r="GFB177" s="66"/>
      <c r="GFC177" s="66"/>
      <c r="GFD177" s="66"/>
      <c r="GFE177" s="66"/>
      <c r="GFF177" s="66"/>
      <c r="GFG177" s="66"/>
      <c r="GFH177" s="66"/>
      <c r="GFI177" s="66"/>
      <c r="GFJ177" s="66"/>
      <c r="GFK177" s="66"/>
      <c r="GFM177" s="66"/>
      <c r="GFN177" s="66"/>
      <c r="GFO177" s="66"/>
      <c r="GFP177" s="66"/>
      <c r="GFQ177" s="66"/>
      <c r="GFR177" s="66"/>
      <c r="GFS177" s="66"/>
      <c r="GFT177" s="66"/>
      <c r="GFU177" s="66"/>
      <c r="GFV177" s="66"/>
      <c r="GFW177" s="66"/>
      <c r="GFX177" s="66"/>
      <c r="GFY177" s="66"/>
      <c r="GGB177" s="66"/>
      <c r="GGE177" s="66"/>
      <c r="GGH177" s="66"/>
      <c r="GGK177" s="66"/>
      <c r="GGN177" s="66"/>
      <c r="GGQ177" s="66"/>
      <c r="GGZ177" s="66"/>
      <c r="GHC177" s="66"/>
      <c r="GHF177" s="66"/>
      <c r="GHI177" s="66"/>
      <c r="GHR177" s="66"/>
      <c r="GHX177" s="66"/>
      <c r="GIA177" s="66"/>
      <c r="GID177" s="66"/>
      <c r="GIG177" s="66"/>
      <c r="GIM177" s="66"/>
      <c r="GIV177" s="66"/>
      <c r="GIX177" s="66"/>
      <c r="GIY177" s="66"/>
      <c r="GJA177" s="66"/>
      <c r="GJD177" s="66"/>
      <c r="GJG177" s="66"/>
      <c r="GJJ177" s="66"/>
      <c r="GJM177" s="66"/>
      <c r="GJP177" s="66"/>
      <c r="GJR177" s="66"/>
      <c r="GJT177" s="66"/>
      <c r="GJW177" s="66"/>
      <c r="GJZ177" s="66"/>
      <c r="GKC177" s="66"/>
      <c r="GKF177" s="66"/>
      <c r="GKI177" s="66"/>
      <c r="GKL177" s="66"/>
      <c r="GKO177" s="66"/>
      <c r="GKQ177" s="66"/>
      <c r="GKT177" s="66"/>
      <c r="GKZ177" s="66"/>
      <c r="GLF177" s="66"/>
      <c r="GLI177" s="66"/>
      <c r="GLK177" s="66"/>
      <c r="GLM177" s="66"/>
      <c r="GLN177" s="66"/>
      <c r="GLO177" s="66"/>
      <c r="GLP177" s="66"/>
      <c r="GLQ177" s="66"/>
      <c r="GLR177" s="66"/>
      <c r="GMJ177" s="66"/>
      <c r="GMK177" s="66"/>
      <c r="GMN177" s="66"/>
      <c r="GMQ177" s="66"/>
      <c r="GMS177" s="66"/>
      <c r="GMU177" s="66"/>
      <c r="GMX177" s="66"/>
      <c r="GNA177" s="66"/>
      <c r="GND177" s="66"/>
      <c r="GNH177" s="66"/>
      <c r="GNK177" s="66"/>
      <c r="GNN177" s="66"/>
      <c r="GNV177" s="66"/>
      <c r="GOH177" s="66"/>
      <c r="GOI177" s="66"/>
      <c r="GOJ177" s="66"/>
      <c r="GOK177" s="66"/>
      <c r="GOL177" s="66"/>
      <c r="GOM177" s="66"/>
      <c r="GON177" s="66"/>
      <c r="GOO177" s="66"/>
      <c r="GOP177" s="66"/>
      <c r="GOQ177" s="66"/>
      <c r="GOR177" s="66"/>
      <c r="GOS177" s="66"/>
      <c r="GOT177" s="66"/>
      <c r="GOU177" s="66"/>
      <c r="GOV177" s="66"/>
      <c r="GOW177" s="66"/>
      <c r="GOX177" s="66"/>
      <c r="GOY177" s="66"/>
      <c r="GOZ177" s="66"/>
      <c r="GPA177" s="66"/>
      <c r="GPB177" s="66"/>
      <c r="GPC177" s="66"/>
      <c r="GPD177" s="66"/>
      <c r="GPE177" s="66"/>
      <c r="GPF177" s="66"/>
      <c r="GPG177" s="66"/>
      <c r="GPI177" s="66"/>
      <c r="GPJ177" s="66"/>
      <c r="GPK177" s="66"/>
      <c r="GPL177" s="66"/>
      <c r="GPM177" s="66"/>
      <c r="GPN177" s="66"/>
      <c r="GPO177" s="66"/>
      <c r="GPP177" s="66"/>
      <c r="GPQ177" s="66"/>
      <c r="GPR177" s="66"/>
      <c r="GPS177" s="66"/>
      <c r="GPT177" s="66"/>
      <c r="GPU177" s="66"/>
      <c r="GPX177" s="66"/>
      <c r="GQA177" s="66"/>
      <c r="GQD177" s="66"/>
      <c r="GQG177" s="66"/>
      <c r="GQJ177" s="66"/>
      <c r="GQM177" s="66"/>
      <c r="GQV177" s="66"/>
      <c r="GQY177" s="66"/>
      <c r="GRB177" s="66"/>
      <c r="GRE177" s="66"/>
      <c r="GRN177" s="66"/>
      <c r="GRT177" s="66"/>
      <c r="GRW177" s="66"/>
      <c r="GRZ177" s="66"/>
      <c r="GSC177" s="66"/>
      <c r="GSI177" s="66"/>
      <c r="GSR177" s="66"/>
      <c r="GST177" s="66"/>
      <c r="GSU177" s="66"/>
      <c r="GSW177" s="66"/>
      <c r="GSZ177" s="66"/>
      <c r="GTC177" s="66"/>
      <c r="GTF177" s="66"/>
      <c r="GTI177" s="66"/>
      <c r="GTL177" s="66"/>
      <c r="GTN177" s="66"/>
      <c r="GTP177" s="66"/>
      <c r="GTS177" s="66"/>
      <c r="GTV177" s="66"/>
      <c r="GTY177" s="66"/>
      <c r="GUB177" s="66"/>
      <c r="GUE177" s="66"/>
      <c r="GUH177" s="66"/>
      <c r="GUK177" s="66"/>
      <c r="GUM177" s="66"/>
      <c r="GUP177" s="66"/>
      <c r="GUV177" s="66"/>
      <c r="GVB177" s="66"/>
      <c r="GVE177" s="66"/>
      <c r="GVG177" s="66"/>
      <c r="GVI177" s="66"/>
      <c r="GVJ177" s="66"/>
      <c r="GVK177" s="66"/>
      <c r="GVL177" s="66"/>
      <c r="GVM177" s="66"/>
      <c r="GVN177" s="66"/>
      <c r="GWF177" s="66"/>
      <c r="GWG177" s="66"/>
      <c r="GWJ177" s="66"/>
      <c r="GWM177" s="66"/>
      <c r="GWO177" s="66"/>
      <c r="GWQ177" s="66"/>
      <c r="GWT177" s="66"/>
      <c r="GWW177" s="66"/>
      <c r="GWZ177" s="66"/>
      <c r="GXD177" s="66"/>
      <c r="GXG177" s="66"/>
      <c r="GXJ177" s="66"/>
      <c r="GXR177" s="66"/>
      <c r="GYD177" s="66"/>
      <c r="GYE177" s="66"/>
      <c r="GYF177" s="66"/>
      <c r="GYG177" s="66"/>
      <c r="GYH177" s="66"/>
      <c r="GYI177" s="66"/>
      <c r="GYJ177" s="66"/>
      <c r="GYK177" s="66"/>
      <c r="GYL177" s="66"/>
      <c r="GYM177" s="66"/>
      <c r="GYN177" s="66"/>
      <c r="GYO177" s="66"/>
      <c r="GYP177" s="66"/>
      <c r="GYQ177" s="66"/>
      <c r="GYR177" s="66"/>
      <c r="GYS177" s="66"/>
      <c r="GYT177" s="66"/>
      <c r="GYU177" s="66"/>
      <c r="GYV177" s="66"/>
      <c r="GYW177" s="66"/>
      <c r="GYX177" s="66"/>
      <c r="GYY177" s="66"/>
      <c r="GYZ177" s="66"/>
      <c r="GZA177" s="66"/>
      <c r="GZB177" s="66"/>
      <c r="GZC177" s="66"/>
      <c r="GZE177" s="66"/>
      <c r="GZF177" s="66"/>
      <c r="GZG177" s="66"/>
      <c r="GZH177" s="66"/>
      <c r="GZI177" s="66"/>
      <c r="GZJ177" s="66"/>
      <c r="GZK177" s="66"/>
      <c r="GZL177" s="66"/>
      <c r="GZM177" s="66"/>
      <c r="GZN177" s="66"/>
      <c r="GZO177" s="66"/>
      <c r="GZP177" s="66"/>
      <c r="GZQ177" s="66"/>
      <c r="GZT177" s="66"/>
      <c r="GZW177" s="66"/>
      <c r="GZZ177" s="66"/>
      <c r="HAC177" s="66"/>
      <c r="HAF177" s="66"/>
      <c r="HAI177" s="66"/>
      <c r="HAR177" s="66"/>
      <c r="HAU177" s="66"/>
      <c r="HAX177" s="66"/>
      <c r="HBA177" s="66"/>
      <c r="HBJ177" s="66"/>
      <c r="HBP177" s="66"/>
      <c r="HBS177" s="66"/>
      <c r="HBV177" s="66"/>
      <c r="HBY177" s="66"/>
      <c r="HCE177" s="66"/>
      <c r="HCN177" s="66"/>
      <c r="HCP177" s="66"/>
      <c r="HCQ177" s="66"/>
      <c r="HCS177" s="66"/>
      <c r="HCV177" s="66"/>
      <c r="HCY177" s="66"/>
      <c r="HDB177" s="66"/>
      <c r="HDE177" s="66"/>
      <c r="HDH177" s="66"/>
      <c r="HDJ177" s="66"/>
      <c r="HDL177" s="66"/>
      <c r="HDO177" s="66"/>
      <c r="HDR177" s="66"/>
      <c r="HDU177" s="66"/>
      <c r="HDX177" s="66"/>
      <c r="HEA177" s="66"/>
      <c r="HED177" s="66"/>
      <c r="HEG177" s="66"/>
      <c r="HEI177" s="66"/>
      <c r="HEL177" s="66"/>
      <c r="HER177" s="66"/>
      <c r="HEX177" s="66"/>
      <c r="HFA177" s="66"/>
      <c r="HFC177" s="66"/>
      <c r="HFE177" s="66"/>
      <c r="HFF177" s="66"/>
      <c r="HFG177" s="66"/>
      <c r="HFH177" s="66"/>
      <c r="HFI177" s="66"/>
      <c r="HFJ177" s="66"/>
      <c r="HGB177" s="66"/>
      <c r="HGC177" s="66"/>
      <c r="HGF177" s="66"/>
      <c r="HGI177" s="66"/>
      <c r="HGK177" s="66"/>
      <c r="HGM177" s="66"/>
      <c r="HGP177" s="66"/>
      <c r="HGS177" s="66"/>
      <c r="HGV177" s="66"/>
      <c r="HGZ177" s="66"/>
      <c r="HHC177" s="66"/>
      <c r="HHF177" s="66"/>
      <c r="HHN177" s="66"/>
      <c r="HHZ177" s="66"/>
      <c r="HIA177" s="66"/>
      <c r="HIB177" s="66"/>
      <c r="HIC177" s="66"/>
      <c r="HID177" s="66"/>
      <c r="HIE177" s="66"/>
      <c r="HIF177" s="66"/>
      <c r="HIG177" s="66"/>
      <c r="HIH177" s="66"/>
      <c r="HII177" s="66"/>
      <c r="HIJ177" s="66"/>
      <c r="HIK177" s="66"/>
      <c r="HIL177" s="66"/>
      <c r="HIM177" s="66"/>
      <c r="HIN177" s="66"/>
      <c r="HIO177" s="66"/>
      <c r="HIP177" s="66"/>
      <c r="HIQ177" s="66"/>
      <c r="HIR177" s="66"/>
      <c r="HIS177" s="66"/>
      <c r="HIT177" s="66"/>
      <c r="HIU177" s="66"/>
      <c r="HIV177" s="66"/>
      <c r="HIW177" s="66"/>
      <c r="HIX177" s="66"/>
      <c r="HIY177" s="66"/>
      <c r="HJA177" s="66"/>
      <c r="HJB177" s="66"/>
      <c r="HJC177" s="66"/>
      <c r="HJD177" s="66"/>
      <c r="HJE177" s="66"/>
      <c r="HJF177" s="66"/>
      <c r="HJG177" s="66"/>
      <c r="HJH177" s="66"/>
      <c r="HJI177" s="66"/>
      <c r="HJJ177" s="66"/>
      <c r="HJK177" s="66"/>
      <c r="HJL177" s="66"/>
      <c r="HJM177" s="66"/>
      <c r="HJP177" s="66"/>
      <c r="HJS177" s="66"/>
      <c r="HJV177" s="66"/>
      <c r="HJY177" s="66"/>
      <c r="HKB177" s="66"/>
      <c r="HKE177" s="66"/>
      <c r="HKN177" s="66"/>
      <c r="HKQ177" s="66"/>
      <c r="HKT177" s="66"/>
      <c r="HKW177" s="66"/>
      <c r="HLF177" s="66"/>
      <c r="HLL177" s="66"/>
      <c r="HLO177" s="66"/>
      <c r="HLR177" s="66"/>
      <c r="HLU177" s="66"/>
      <c r="HMA177" s="66"/>
      <c r="HMJ177" s="66"/>
      <c r="HML177" s="66"/>
      <c r="HMM177" s="66"/>
      <c r="HMO177" s="66"/>
      <c r="HMR177" s="66"/>
      <c r="HMU177" s="66"/>
      <c r="HMX177" s="66"/>
      <c r="HNA177" s="66"/>
      <c r="HND177" s="66"/>
      <c r="HNF177" s="66"/>
      <c r="HNH177" s="66"/>
      <c r="HNK177" s="66"/>
      <c r="HNN177" s="66"/>
      <c r="HNQ177" s="66"/>
      <c r="HNT177" s="66"/>
      <c r="HNW177" s="66"/>
      <c r="HNZ177" s="66"/>
      <c r="HOC177" s="66"/>
      <c r="HOE177" s="66"/>
      <c r="HOH177" s="66"/>
      <c r="HON177" s="66"/>
      <c r="HOT177" s="66"/>
      <c r="HOW177" s="66"/>
      <c r="HOY177" s="66"/>
      <c r="HPA177" s="66"/>
      <c r="HPB177" s="66"/>
      <c r="HPC177" s="66"/>
      <c r="HPD177" s="66"/>
      <c r="HPE177" s="66"/>
      <c r="HPF177" s="66"/>
      <c r="HPX177" s="66"/>
      <c r="HPY177" s="66"/>
      <c r="HQB177" s="66"/>
      <c r="HQE177" s="66"/>
      <c r="HQG177" s="66"/>
      <c r="HQI177" s="66"/>
      <c r="HQL177" s="66"/>
      <c r="HQO177" s="66"/>
      <c r="HQR177" s="66"/>
      <c r="HQV177" s="66"/>
      <c r="HQY177" s="66"/>
      <c r="HRB177" s="66"/>
      <c r="HRJ177" s="66"/>
      <c r="HRV177" s="66"/>
      <c r="HRW177" s="66"/>
      <c r="HRX177" s="66"/>
      <c r="HRY177" s="66"/>
      <c r="HRZ177" s="66"/>
      <c r="HSA177" s="66"/>
      <c r="HSB177" s="66"/>
      <c r="HSC177" s="66"/>
      <c r="HSD177" s="66"/>
      <c r="HSE177" s="66"/>
      <c r="HSF177" s="66"/>
      <c r="HSG177" s="66"/>
      <c r="HSH177" s="66"/>
      <c r="HSI177" s="66"/>
      <c r="HSJ177" s="66"/>
      <c r="HSK177" s="66"/>
      <c r="HSL177" s="66"/>
      <c r="HSM177" s="66"/>
      <c r="HSN177" s="66"/>
      <c r="HSO177" s="66"/>
      <c r="HSP177" s="66"/>
      <c r="HSQ177" s="66"/>
      <c r="HSR177" s="66"/>
      <c r="HSS177" s="66"/>
      <c r="HST177" s="66"/>
      <c r="HSU177" s="66"/>
      <c r="HSW177" s="66"/>
      <c r="HSX177" s="66"/>
      <c r="HSY177" s="66"/>
      <c r="HSZ177" s="66"/>
      <c r="HTA177" s="66"/>
      <c r="HTB177" s="66"/>
      <c r="HTC177" s="66"/>
      <c r="HTD177" s="66"/>
      <c r="HTE177" s="66"/>
      <c r="HTF177" s="66"/>
      <c r="HTG177" s="66"/>
      <c r="HTH177" s="66"/>
      <c r="HTI177" s="66"/>
      <c r="HTL177" s="66"/>
      <c r="HTO177" s="66"/>
      <c r="HTR177" s="66"/>
      <c r="HTU177" s="66"/>
      <c r="HTX177" s="66"/>
      <c r="HUA177" s="66"/>
      <c r="HUJ177" s="66"/>
      <c r="HUM177" s="66"/>
      <c r="HUP177" s="66"/>
      <c r="HUS177" s="66"/>
      <c r="HVB177" s="66"/>
      <c r="HVH177" s="66"/>
      <c r="HVK177" s="66"/>
      <c r="HVN177" s="66"/>
      <c r="HVQ177" s="66"/>
      <c r="HVW177" s="66"/>
      <c r="HWF177" s="66"/>
      <c r="HWH177" s="66"/>
      <c r="HWI177" s="66"/>
      <c r="HWK177" s="66"/>
      <c r="HWN177" s="66"/>
      <c r="HWQ177" s="66"/>
      <c r="HWT177" s="66"/>
      <c r="HWW177" s="66"/>
      <c r="HWZ177" s="66"/>
      <c r="HXB177" s="66"/>
      <c r="HXD177" s="66"/>
      <c r="HXG177" s="66"/>
      <c r="HXJ177" s="66"/>
      <c r="HXM177" s="66"/>
      <c r="HXP177" s="66"/>
      <c r="HXS177" s="66"/>
      <c r="HXV177" s="66"/>
      <c r="HXY177" s="66"/>
      <c r="HYA177" s="66"/>
      <c r="HYD177" s="66"/>
      <c r="HYJ177" s="66"/>
      <c r="HYP177" s="66"/>
      <c r="HYS177" s="66"/>
      <c r="HYU177" s="66"/>
      <c r="HYW177" s="66"/>
      <c r="HYX177" s="66"/>
      <c r="HYY177" s="66"/>
      <c r="HYZ177" s="66"/>
      <c r="HZA177" s="66"/>
      <c r="HZB177" s="66"/>
      <c r="HZT177" s="66"/>
      <c r="HZU177" s="66"/>
      <c r="HZX177" s="66"/>
      <c r="IAA177" s="66"/>
      <c r="IAC177" s="66"/>
      <c r="IAE177" s="66"/>
      <c r="IAH177" s="66"/>
      <c r="IAK177" s="66"/>
      <c r="IAN177" s="66"/>
      <c r="IAR177" s="66"/>
      <c r="IAU177" s="66"/>
      <c r="IAX177" s="66"/>
      <c r="IBF177" s="66"/>
      <c r="IBR177" s="66"/>
      <c r="IBS177" s="66"/>
      <c r="IBT177" s="66"/>
      <c r="IBU177" s="66"/>
      <c r="IBV177" s="66"/>
      <c r="IBW177" s="66"/>
      <c r="IBX177" s="66"/>
      <c r="IBY177" s="66"/>
      <c r="IBZ177" s="66"/>
      <c r="ICA177" s="66"/>
      <c r="ICB177" s="66"/>
      <c r="ICC177" s="66"/>
      <c r="ICD177" s="66"/>
      <c r="ICE177" s="66"/>
      <c r="ICF177" s="66"/>
      <c r="ICG177" s="66"/>
      <c r="ICH177" s="66"/>
      <c r="ICI177" s="66"/>
      <c r="ICJ177" s="66"/>
      <c r="ICK177" s="66"/>
      <c r="ICL177" s="66"/>
      <c r="ICM177" s="66"/>
      <c r="ICN177" s="66"/>
      <c r="ICO177" s="66"/>
      <c r="ICP177" s="66"/>
      <c r="ICQ177" s="66"/>
      <c r="ICS177" s="66"/>
      <c r="ICT177" s="66"/>
      <c r="ICU177" s="66"/>
      <c r="ICV177" s="66"/>
      <c r="ICW177" s="66"/>
      <c r="ICX177" s="66"/>
      <c r="ICY177" s="66"/>
      <c r="ICZ177" s="66"/>
      <c r="IDA177" s="66"/>
      <c r="IDB177" s="66"/>
      <c r="IDC177" s="66"/>
      <c r="IDD177" s="66"/>
      <c r="IDE177" s="66"/>
      <c r="IDH177" s="66"/>
      <c r="IDK177" s="66"/>
      <c r="IDN177" s="66"/>
      <c r="IDQ177" s="66"/>
      <c r="IDT177" s="66"/>
      <c r="IDW177" s="66"/>
      <c r="IEF177" s="66"/>
      <c r="IEI177" s="66"/>
      <c r="IEL177" s="66"/>
      <c r="IEO177" s="66"/>
      <c r="IEX177" s="66"/>
      <c r="IFD177" s="66"/>
      <c r="IFG177" s="66"/>
      <c r="IFJ177" s="66"/>
      <c r="IFM177" s="66"/>
      <c r="IFS177" s="66"/>
      <c r="IGB177" s="66"/>
      <c r="IGD177" s="66"/>
      <c r="IGE177" s="66"/>
      <c r="IGG177" s="66"/>
      <c r="IGJ177" s="66"/>
      <c r="IGM177" s="66"/>
      <c r="IGP177" s="66"/>
      <c r="IGS177" s="66"/>
      <c r="IGV177" s="66"/>
      <c r="IGX177" s="66"/>
      <c r="IGZ177" s="66"/>
      <c r="IHC177" s="66"/>
      <c r="IHF177" s="66"/>
      <c r="IHI177" s="66"/>
      <c r="IHL177" s="66"/>
      <c r="IHO177" s="66"/>
      <c r="IHR177" s="66"/>
      <c r="IHU177" s="66"/>
      <c r="IHW177" s="66"/>
      <c r="IHZ177" s="66"/>
      <c r="IIF177" s="66"/>
      <c r="IIL177" s="66"/>
      <c r="IIO177" s="66"/>
      <c r="IIQ177" s="66"/>
      <c r="IIS177" s="66"/>
      <c r="IIT177" s="66"/>
      <c r="IIU177" s="66"/>
      <c r="IIV177" s="66"/>
      <c r="IIW177" s="66"/>
      <c r="IIX177" s="66"/>
      <c r="IJP177" s="66"/>
      <c r="IJQ177" s="66"/>
      <c r="IJT177" s="66"/>
      <c r="IJW177" s="66"/>
      <c r="IJY177" s="66"/>
      <c r="IKA177" s="66"/>
      <c r="IKD177" s="66"/>
      <c r="IKG177" s="66"/>
      <c r="IKJ177" s="66"/>
      <c r="IKN177" s="66"/>
      <c r="IKQ177" s="66"/>
      <c r="IKT177" s="66"/>
      <c r="ILB177" s="66"/>
      <c r="ILN177" s="66"/>
      <c r="ILO177" s="66"/>
      <c r="ILP177" s="66"/>
      <c r="ILQ177" s="66"/>
      <c r="ILR177" s="66"/>
      <c r="ILS177" s="66"/>
      <c r="ILT177" s="66"/>
      <c r="ILU177" s="66"/>
      <c r="ILV177" s="66"/>
      <c r="ILW177" s="66"/>
      <c r="ILX177" s="66"/>
      <c r="ILY177" s="66"/>
      <c r="ILZ177" s="66"/>
      <c r="IMA177" s="66"/>
      <c r="IMB177" s="66"/>
      <c r="IMC177" s="66"/>
      <c r="IMD177" s="66"/>
      <c r="IME177" s="66"/>
      <c r="IMF177" s="66"/>
      <c r="IMG177" s="66"/>
      <c r="IMH177" s="66"/>
      <c r="IMI177" s="66"/>
      <c r="IMJ177" s="66"/>
      <c r="IMK177" s="66"/>
      <c r="IML177" s="66"/>
      <c r="IMM177" s="66"/>
      <c r="IMO177" s="66"/>
      <c r="IMP177" s="66"/>
      <c r="IMQ177" s="66"/>
      <c r="IMR177" s="66"/>
      <c r="IMS177" s="66"/>
      <c r="IMT177" s="66"/>
      <c r="IMU177" s="66"/>
      <c r="IMV177" s="66"/>
      <c r="IMW177" s="66"/>
      <c r="IMX177" s="66"/>
      <c r="IMY177" s="66"/>
      <c r="IMZ177" s="66"/>
      <c r="INA177" s="66"/>
      <c r="IND177" s="66"/>
      <c r="ING177" s="66"/>
      <c r="INJ177" s="66"/>
      <c r="INM177" s="66"/>
      <c r="INP177" s="66"/>
      <c r="INS177" s="66"/>
      <c r="IOB177" s="66"/>
      <c r="IOE177" s="66"/>
      <c r="IOH177" s="66"/>
      <c r="IOK177" s="66"/>
      <c r="IOT177" s="66"/>
      <c r="IOZ177" s="66"/>
      <c r="IPC177" s="66"/>
      <c r="IPF177" s="66"/>
      <c r="IPI177" s="66"/>
      <c r="IPO177" s="66"/>
      <c r="IPX177" s="66"/>
      <c r="IPZ177" s="66"/>
      <c r="IQA177" s="66"/>
      <c r="IQC177" s="66"/>
      <c r="IQF177" s="66"/>
      <c r="IQI177" s="66"/>
      <c r="IQL177" s="66"/>
      <c r="IQO177" s="66"/>
      <c r="IQR177" s="66"/>
      <c r="IQT177" s="66"/>
      <c r="IQV177" s="66"/>
      <c r="IQY177" s="66"/>
      <c r="IRB177" s="66"/>
      <c r="IRE177" s="66"/>
      <c r="IRH177" s="66"/>
      <c r="IRK177" s="66"/>
      <c r="IRN177" s="66"/>
      <c r="IRQ177" s="66"/>
      <c r="IRS177" s="66"/>
      <c r="IRV177" s="66"/>
      <c r="ISB177" s="66"/>
      <c r="ISH177" s="66"/>
      <c r="ISK177" s="66"/>
      <c r="ISM177" s="66"/>
      <c r="ISO177" s="66"/>
      <c r="ISP177" s="66"/>
      <c r="ISQ177" s="66"/>
      <c r="ISR177" s="66"/>
      <c r="ISS177" s="66"/>
      <c r="IST177" s="66"/>
      <c r="ITL177" s="66"/>
      <c r="ITM177" s="66"/>
      <c r="ITP177" s="66"/>
      <c r="ITS177" s="66"/>
      <c r="ITU177" s="66"/>
      <c r="ITW177" s="66"/>
      <c r="ITZ177" s="66"/>
      <c r="IUC177" s="66"/>
      <c r="IUF177" s="66"/>
      <c r="IUJ177" s="66"/>
      <c r="IUM177" s="66"/>
      <c r="IUP177" s="66"/>
      <c r="IUX177" s="66"/>
      <c r="IVJ177" s="66"/>
      <c r="IVK177" s="66"/>
      <c r="IVL177" s="66"/>
      <c r="IVM177" s="66"/>
      <c r="IVN177" s="66"/>
      <c r="IVO177" s="66"/>
      <c r="IVP177" s="66"/>
      <c r="IVQ177" s="66"/>
      <c r="IVR177" s="66"/>
      <c r="IVS177" s="66"/>
      <c r="IVT177" s="66"/>
      <c r="IVU177" s="66"/>
      <c r="IVV177" s="66"/>
      <c r="IVW177" s="66"/>
      <c r="IVX177" s="66"/>
      <c r="IVY177" s="66"/>
      <c r="IVZ177" s="66"/>
      <c r="IWA177" s="66"/>
      <c r="IWB177" s="66"/>
      <c r="IWC177" s="66"/>
      <c r="IWD177" s="66"/>
      <c r="IWE177" s="66"/>
      <c r="IWF177" s="66"/>
      <c r="IWG177" s="66"/>
      <c r="IWH177" s="66"/>
      <c r="IWI177" s="66"/>
      <c r="IWK177" s="66"/>
      <c r="IWL177" s="66"/>
      <c r="IWM177" s="66"/>
      <c r="IWN177" s="66"/>
      <c r="IWO177" s="66"/>
      <c r="IWP177" s="66"/>
      <c r="IWQ177" s="66"/>
      <c r="IWR177" s="66"/>
      <c r="IWS177" s="66"/>
      <c r="IWT177" s="66"/>
      <c r="IWU177" s="66"/>
      <c r="IWV177" s="66"/>
      <c r="IWW177" s="66"/>
      <c r="IWZ177" s="66"/>
      <c r="IXC177" s="66"/>
      <c r="IXF177" s="66"/>
      <c r="IXI177" s="66"/>
      <c r="IXL177" s="66"/>
      <c r="IXO177" s="66"/>
      <c r="IXX177" s="66"/>
      <c r="IYA177" s="66"/>
      <c r="IYD177" s="66"/>
      <c r="IYG177" s="66"/>
      <c r="IYP177" s="66"/>
      <c r="IYV177" s="66"/>
      <c r="IYY177" s="66"/>
      <c r="IZB177" s="66"/>
      <c r="IZE177" s="66"/>
      <c r="IZK177" s="66"/>
      <c r="IZT177" s="66"/>
      <c r="IZV177" s="66"/>
      <c r="IZW177" s="66"/>
      <c r="IZY177" s="66"/>
      <c r="JAB177" s="66"/>
      <c r="JAE177" s="66"/>
      <c r="JAH177" s="66"/>
      <c r="JAK177" s="66"/>
      <c r="JAN177" s="66"/>
      <c r="JAP177" s="66"/>
      <c r="JAR177" s="66"/>
      <c r="JAU177" s="66"/>
      <c r="JAX177" s="66"/>
      <c r="JBA177" s="66"/>
      <c r="JBD177" s="66"/>
      <c r="JBG177" s="66"/>
      <c r="JBJ177" s="66"/>
      <c r="JBM177" s="66"/>
      <c r="JBO177" s="66"/>
      <c r="JBR177" s="66"/>
      <c r="JBX177" s="66"/>
      <c r="JCD177" s="66"/>
      <c r="JCG177" s="66"/>
      <c r="JCI177" s="66"/>
      <c r="JCK177" s="66"/>
      <c r="JCL177" s="66"/>
      <c r="JCM177" s="66"/>
      <c r="JCN177" s="66"/>
      <c r="JCO177" s="66"/>
      <c r="JCP177" s="66"/>
      <c r="JDH177" s="66"/>
      <c r="JDI177" s="66"/>
      <c r="JDL177" s="66"/>
      <c r="JDO177" s="66"/>
      <c r="JDQ177" s="66"/>
      <c r="JDS177" s="66"/>
      <c r="JDV177" s="66"/>
      <c r="JDY177" s="66"/>
      <c r="JEB177" s="66"/>
      <c r="JEF177" s="66"/>
      <c r="JEI177" s="66"/>
      <c r="JEL177" s="66"/>
      <c r="JET177" s="66"/>
      <c r="JFF177" s="66"/>
      <c r="JFG177" s="66"/>
      <c r="JFH177" s="66"/>
      <c r="JFI177" s="66"/>
      <c r="JFJ177" s="66"/>
      <c r="JFK177" s="66"/>
      <c r="JFL177" s="66"/>
      <c r="JFM177" s="66"/>
      <c r="JFN177" s="66"/>
      <c r="JFO177" s="66"/>
      <c r="JFP177" s="66"/>
      <c r="JFQ177" s="66"/>
      <c r="JFR177" s="66"/>
      <c r="JFS177" s="66"/>
      <c r="JFT177" s="66"/>
      <c r="JFU177" s="66"/>
      <c r="JFV177" s="66"/>
      <c r="JFW177" s="66"/>
      <c r="JFX177" s="66"/>
      <c r="JFY177" s="66"/>
      <c r="JFZ177" s="66"/>
      <c r="JGA177" s="66"/>
      <c r="JGB177" s="66"/>
      <c r="JGC177" s="66"/>
      <c r="JGD177" s="66"/>
      <c r="JGE177" s="66"/>
      <c r="JGG177" s="66"/>
      <c r="JGH177" s="66"/>
      <c r="JGI177" s="66"/>
      <c r="JGJ177" s="66"/>
      <c r="JGK177" s="66"/>
      <c r="JGL177" s="66"/>
      <c r="JGM177" s="66"/>
      <c r="JGN177" s="66"/>
      <c r="JGO177" s="66"/>
      <c r="JGP177" s="66"/>
      <c r="JGQ177" s="66"/>
      <c r="JGR177" s="66"/>
      <c r="JGS177" s="66"/>
      <c r="JGV177" s="66"/>
      <c r="JGY177" s="66"/>
      <c r="JHB177" s="66"/>
      <c r="JHE177" s="66"/>
      <c r="JHH177" s="66"/>
      <c r="JHK177" s="66"/>
      <c r="JHT177" s="66"/>
      <c r="JHW177" s="66"/>
      <c r="JHZ177" s="66"/>
      <c r="JIC177" s="66"/>
      <c r="JIL177" s="66"/>
      <c r="JIR177" s="66"/>
      <c r="JIU177" s="66"/>
      <c r="JIX177" s="66"/>
      <c r="JJA177" s="66"/>
      <c r="JJG177" s="66"/>
      <c r="JJP177" s="66"/>
      <c r="JJR177" s="66"/>
      <c r="JJS177" s="66"/>
      <c r="JJU177" s="66"/>
      <c r="JJX177" s="66"/>
      <c r="JKA177" s="66"/>
      <c r="JKD177" s="66"/>
      <c r="JKG177" s="66"/>
      <c r="JKJ177" s="66"/>
      <c r="JKL177" s="66"/>
      <c r="JKN177" s="66"/>
      <c r="JKQ177" s="66"/>
      <c r="JKT177" s="66"/>
      <c r="JKW177" s="66"/>
      <c r="JKZ177" s="66"/>
      <c r="JLC177" s="66"/>
      <c r="JLF177" s="66"/>
      <c r="JLI177" s="66"/>
      <c r="JLK177" s="66"/>
      <c r="JLN177" s="66"/>
      <c r="JLT177" s="66"/>
      <c r="JLZ177" s="66"/>
      <c r="JMC177" s="66"/>
      <c r="JME177" s="66"/>
      <c r="JMG177" s="66"/>
      <c r="JMH177" s="66"/>
      <c r="JMI177" s="66"/>
      <c r="JMJ177" s="66"/>
      <c r="JMK177" s="66"/>
      <c r="JML177" s="66"/>
      <c r="JND177" s="66"/>
      <c r="JNE177" s="66"/>
      <c r="JNH177" s="66"/>
      <c r="JNK177" s="66"/>
      <c r="JNM177" s="66"/>
      <c r="JNO177" s="66"/>
      <c r="JNR177" s="66"/>
      <c r="JNU177" s="66"/>
      <c r="JNX177" s="66"/>
      <c r="JOB177" s="66"/>
      <c r="JOE177" s="66"/>
      <c r="JOH177" s="66"/>
      <c r="JOP177" s="66"/>
      <c r="JPB177" s="66"/>
      <c r="JPC177" s="66"/>
      <c r="JPD177" s="66"/>
      <c r="JPE177" s="66"/>
      <c r="JPF177" s="66"/>
      <c r="JPG177" s="66"/>
      <c r="JPH177" s="66"/>
      <c r="JPI177" s="66"/>
      <c r="JPJ177" s="66"/>
      <c r="JPK177" s="66"/>
      <c r="JPL177" s="66"/>
      <c r="JPM177" s="66"/>
      <c r="JPN177" s="66"/>
      <c r="JPO177" s="66"/>
      <c r="JPP177" s="66"/>
      <c r="JPQ177" s="66"/>
      <c r="JPR177" s="66"/>
      <c r="JPS177" s="66"/>
      <c r="JPT177" s="66"/>
      <c r="JPU177" s="66"/>
      <c r="JPV177" s="66"/>
      <c r="JPW177" s="66"/>
      <c r="JPX177" s="66"/>
      <c r="JPY177" s="66"/>
      <c r="JPZ177" s="66"/>
      <c r="JQA177" s="66"/>
      <c r="JQC177" s="66"/>
      <c r="JQD177" s="66"/>
      <c r="JQE177" s="66"/>
      <c r="JQF177" s="66"/>
      <c r="JQG177" s="66"/>
      <c r="JQH177" s="66"/>
      <c r="JQI177" s="66"/>
      <c r="JQJ177" s="66"/>
      <c r="JQK177" s="66"/>
      <c r="JQL177" s="66"/>
      <c r="JQM177" s="66"/>
      <c r="JQN177" s="66"/>
      <c r="JQO177" s="66"/>
      <c r="JQR177" s="66"/>
      <c r="JQU177" s="66"/>
      <c r="JQX177" s="66"/>
      <c r="JRA177" s="66"/>
      <c r="JRD177" s="66"/>
      <c r="JRG177" s="66"/>
      <c r="JRP177" s="66"/>
      <c r="JRS177" s="66"/>
      <c r="JRV177" s="66"/>
      <c r="JRY177" s="66"/>
      <c r="JSH177" s="66"/>
      <c r="JSN177" s="66"/>
      <c r="JSQ177" s="66"/>
      <c r="JST177" s="66"/>
      <c r="JSW177" s="66"/>
      <c r="JTC177" s="66"/>
      <c r="JTL177" s="66"/>
      <c r="JTN177" s="66"/>
      <c r="JTO177" s="66"/>
      <c r="JTQ177" s="66"/>
      <c r="JTT177" s="66"/>
      <c r="JTW177" s="66"/>
      <c r="JTZ177" s="66"/>
      <c r="JUC177" s="66"/>
      <c r="JUF177" s="66"/>
      <c r="JUH177" s="66"/>
      <c r="JUJ177" s="66"/>
      <c r="JUM177" s="66"/>
      <c r="JUP177" s="66"/>
      <c r="JUS177" s="66"/>
      <c r="JUV177" s="66"/>
      <c r="JUY177" s="66"/>
      <c r="JVB177" s="66"/>
      <c r="JVE177" s="66"/>
      <c r="JVG177" s="66"/>
      <c r="JVJ177" s="66"/>
      <c r="JVP177" s="66"/>
      <c r="JVV177" s="66"/>
      <c r="JVY177" s="66"/>
      <c r="JWA177" s="66"/>
      <c r="JWC177" s="66"/>
      <c r="JWD177" s="66"/>
      <c r="JWE177" s="66"/>
      <c r="JWF177" s="66"/>
      <c r="JWG177" s="66"/>
      <c r="JWH177" s="66"/>
      <c r="JWZ177" s="66"/>
      <c r="JXA177" s="66"/>
      <c r="JXD177" s="66"/>
      <c r="JXG177" s="66"/>
      <c r="JXI177" s="66"/>
      <c r="JXK177" s="66"/>
      <c r="JXN177" s="66"/>
      <c r="JXQ177" s="66"/>
      <c r="JXT177" s="66"/>
      <c r="JXX177" s="66"/>
      <c r="JYA177" s="66"/>
      <c r="JYD177" s="66"/>
      <c r="JYL177" s="66"/>
      <c r="JYX177" s="66"/>
      <c r="JYY177" s="66"/>
      <c r="JYZ177" s="66"/>
      <c r="JZA177" s="66"/>
      <c r="JZB177" s="66"/>
      <c r="JZC177" s="66"/>
      <c r="JZD177" s="66"/>
      <c r="JZE177" s="66"/>
      <c r="JZF177" s="66"/>
      <c r="JZG177" s="66"/>
      <c r="JZH177" s="66"/>
      <c r="JZI177" s="66"/>
      <c r="JZJ177" s="66"/>
      <c r="JZK177" s="66"/>
      <c r="JZL177" s="66"/>
      <c r="JZM177" s="66"/>
      <c r="JZN177" s="66"/>
      <c r="JZO177" s="66"/>
      <c r="JZP177" s="66"/>
      <c r="JZQ177" s="66"/>
      <c r="JZR177" s="66"/>
      <c r="JZS177" s="66"/>
      <c r="JZT177" s="66"/>
      <c r="JZU177" s="66"/>
      <c r="JZV177" s="66"/>
      <c r="JZW177" s="66"/>
      <c r="JZY177" s="66"/>
      <c r="JZZ177" s="66"/>
      <c r="KAA177" s="66"/>
      <c r="KAB177" s="66"/>
      <c r="KAC177" s="66"/>
      <c r="KAD177" s="66"/>
      <c r="KAE177" s="66"/>
      <c r="KAF177" s="66"/>
      <c r="KAG177" s="66"/>
      <c r="KAH177" s="66"/>
      <c r="KAI177" s="66"/>
      <c r="KAJ177" s="66"/>
      <c r="KAK177" s="66"/>
      <c r="KAN177" s="66"/>
      <c r="KAQ177" s="66"/>
      <c r="KAT177" s="66"/>
      <c r="KAW177" s="66"/>
      <c r="KAZ177" s="66"/>
      <c r="KBC177" s="66"/>
      <c r="KBL177" s="66"/>
      <c r="KBO177" s="66"/>
      <c r="KBR177" s="66"/>
      <c r="KBU177" s="66"/>
      <c r="KCD177" s="66"/>
      <c r="KCJ177" s="66"/>
      <c r="KCM177" s="66"/>
      <c r="KCP177" s="66"/>
      <c r="KCS177" s="66"/>
      <c r="KCY177" s="66"/>
      <c r="KDH177" s="66"/>
      <c r="KDJ177" s="66"/>
      <c r="KDK177" s="66"/>
      <c r="KDM177" s="66"/>
      <c r="KDP177" s="66"/>
      <c r="KDS177" s="66"/>
      <c r="KDV177" s="66"/>
      <c r="KDY177" s="66"/>
      <c r="KEB177" s="66"/>
      <c r="KED177" s="66"/>
      <c r="KEF177" s="66"/>
      <c r="KEI177" s="66"/>
      <c r="KEL177" s="66"/>
      <c r="KEO177" s="66"/>
      <c r="KER177" s="66"/>
      <c r="KEU177" s="66"/>
      <c r="KEX177" s="66"/>
      <c r="KFA177" s="66"/>
      <c r="KFC177" s="66"/>
      <c r="KFF177" s="66"/>
      <c r="KFL177" s="66"/>
      <c r="KFR177" s="66"/>
      <c r="KFU177" s="66"/>
      <c r="KFW177" s="66"/>
      <c r="KFY177" s="66"/>
      <c r="KFZ177" s="66"/>
      <c r="KGA177" s="66"/>
      <c r="KGB177" s="66"/>
      <c r="KGC177" s="66"/>
      <c r="KGD177" s="66"/>
      <c r="KGV177" s="66"/>
      <c r="KGW177" s="66"/>
      <c r="KGZ177" s="66"/>
      <c r="KHC177" s="66"/>
      <c r="KHE177" s="66"/>
      <c r="KHG177" s="66"/>
      <c r="KHJ177" s="66"/>
      <c r="KHM177" s="66"/>
      <c r="KHP177" s="66"/>
      <c r="KHT177" s="66"/>
      <c r="KHW177" s="66"/>
      <c r="KHZ177" s="66"/>
      <c r="KIH177" s="66"/>
      <c r="KIT177" s="66"/>
      <c r="KIU177" s="66"/>
      <c r="KIV177" s="66"/>
      <c r="KIW177" s="66"/>
      <c r="KIX177" s="66"/>
      <c r="KIY177" s="66"/>
      <c r="KIZ177" s="66"/>
      <c r="KJA177" s="66"/>
      <c r="KJB177" s="66"/>
      <c r="KJC177" s="66"/>
      <c r="KJD177" s="66"/>
      <c r="KJE177" s="66"/>
      <c r="KJF177" s="66"/>
      <c r="KJG177" s="66"/>
      <c r="KJH177" s="66"/>
      <c r="KJI177" s="66"/>
      <c r="KJJ177" s="66"/>
      <c r="KJK177" s="66"/>
      <c r="KJL177" s="66"/>
      <c r="KJM177" s="66"/>
      <c r="KJN177" s="66"/>
      <c r="KJO177" s="66"/>
      <c r="KJP177" s="66"/>
      <c r="KJQ177" s="66"/>
      <c r="KJR177" s="66"/>
      <c r="KJS177" s="66"/>
      <c r="KJU177" s="66"/>
      <c r="KJV177" s="66"/>
      <c r="KJW177" s="66"/>
      <c r="KJX177" s="66"/>
      <c r="KJY177" s="66"/>
      <c r="KJZ177" s="66"/>
      <c r="KKA177" s="66"/>
      <c r="KKB177" s="66"/>
      <c r="KKC177" s="66"/>
      <c r="KKD177" s="66"/>
      <c r="KKE177" s="66"/>
      <c r="KKF177" s="66"/>
      <c r="KKG177" s="66"/>
      <c r="KKJ177" s="66"/>
      <c r="KKM177" s="66"/>
      <c r="KKP177" s="66"/>
      <c r="KKS177" s="66"/>
      <c r="KKV177" s="66"/>
      <c r="KKY177" s="66"/>
      <c r="KLH177" s="66"/>
      <c r="KLK177" s="66"/>
      <c r="KLN177" s="66"/>
      <c r="KLQ177" s="66"/>
      <c r="KLZ177" s="66"/>
      <c r="KMF177" s="66"/>
      <c r="KMI177" s="66"/>
      <c r="KML177" s="66"/>
      <c r="KMO177" s="66"/>
      <c r="KMU177" s="66"/>
      <c r="KND177" s="66"/>
      <c r="KNF177" s="66"/>
      <c r="KNG177" s="66"/>
      <c r="KNI177" s="66"/>
      <c r="KNL177" s="66"/>
      <c r="KNO177" s="66"/>
      <c r="KNR177" s="66"/>
      <c r="KNU177" s="66"/>
      <c r="KNX177" s="66"/>
      <c r="KNZ177" s="66"/>
      <c r="KOB177" s="66"/>
      <c r="KOE177" s="66"/>
      <c r="KOH177" s="66"/>
      <c r="KOK177" s="66"/>
      <c r="KON177" s="66"/>
      <c r="KOQ177" s="66"/>
      <c r="KOT177" s="66"/>
      <c r="KOW177" s="66"/>
      <c r="KOY177" s="66"/>
      <c r="KPB177" s="66"/>
      <c r="KPH177" s="66"/>
      <c r="KPN177" s="66"/>
      <c r="KPQ177" s="66"/>
      <c r="KPS177" s="66"/>
      <c r="KPU177" s="66"/>
      <c r="KPV177" s="66"/>
      <c r="KPW177" s="66"/>
      <c r="KPX177" s="66"/>
      <c r="KPY177" s="66"/>
      <c r="KPZ177" s="66"/>
      <c r="KQR177" s="66"/>
      <c r="KQS177" s="66"/>
      <c r="KQV177" s="66"/>
      <c r="KQY177" s="66"/>
      <c r="KRA177" s="66"/>
      <c r="KRC177" s="66"/>
      <c r="KRF177" s="66"/>
      <c r="KRI177" s="66"/>
      <c r="KRL177" s="66"/>
      <c r="KRP177" s="66"/>
      <c r="KRS177" s="66"/>
      <c r="KRV177" s="66"/>
      <c r="KSD177" s="66"/>
      <c r="KSP177" s="66"/>
      <c r="KSQ177" s="66"/>
      <c r="KSR177" s="66"/>
      <c r="KSS177" s="66"/>
      <c r="KST177" s="66"/>
      <c r="KSU177" s="66"/>
      <c r="KSV177" s="66"/>
      <c r="KSW177" s="66"/>
      <c r="KSX177" s="66"/>
      <c r="KSY177" s="66"/>
      <c r="KSZ177" s="66"/>
      <c r="KTA177" s="66"/>
      <c r="KTB177" s="66"/>
      <c r="KTC177" s="66"/>
      <c r="KTD177" s="66"/>
      <c r="KTE177" s="66"/>
      <c r="KTF177" s="66"/>
      <c r="KTG177" s="66"/>
      <c r="KTH177" s="66"/>
      <c r="KTI177" s="66"/>
      <c r="KTJ177" s="66"/>
      <c r="KTK177" s="66"/>
      <c r="KTL177" s="66"/>
      <c r="KTM177" s="66"/>
      <c r="KTN177" s="66"/>
      <c r="KTO177" s="66"/>
      <c r="KTQ177" s="66"/>
      <c r="KTR177" s="66"/>
      <c r="KTS177" s="66"/>
      <c r="KTT177" s="66"/>
      <c r="KTU177" s="66"/>
      <c r="KTV177" s="66"/>
      <c r="KTW177" s="66"/>
      <c r="KTX177" s="66"/>
      <c r="KTY177" s="66"/>
      <c r="KTZ177" s="66"/>
      <c r="KUA177" s="66"/>
      <c r="KUB177" s="66"/>
      <c r="KUC177" s="66"/>
      <c r="KUF177" s="66"/>
      <c r="KUI177" s="66"/>
      <c r="KUL177" s="66"/>
      <c r="KUO177" s="66"/>
      <c r="KUR177" s="66"/>
      <c r="KUU177" s="66"/>
      <c r="KVD177" s="66"/>
      <c r="KVG177" s="66"/>
      <c r="KVJ177" s="66"/>
      <c r="KVM177" s="66"/>
      <c r="KVV177" s="66"/>
      <c r="KWB177" s="66"/>
      <c r="KWE177" s="66"/>
      <c r="KWH177" s="66"/>
      <c r="KWK177" s="66"/>
      <c r="KWQ177" s="66"/>
      <c r="KWZ177" s="66"/>
      <c r="KXB177" s="66"/>
      <c r="KXC177" s="66"/>
      <c r="KXE177" s="66"/>
      <c r="KXH177" s="66"/>
      <c r="KXK177" s="66"/>
      <c r="KXN177" s="66"/>
      <c r="KXQ177" s="66"/>
      <c r="KXT177" s="66"/>
      <c r="KXV177" s="66"/>
      <c r="KXX177" s="66"/>
      <c r="KYA177" s="66"/>
      <c r="KYD177" s="66"/>
      <c r="KYG177" s="66"/>
      <c r="KYJ177" s="66"/>
      <c r="KYM177" s="66"/>
      <c r="KYP177" s="66"/>
      <c r="KYS177" s="66"/>
      <c r="KYU177" s="66"/>
      <c r="KYX177" s="66"/>
      <c r="KZD177" s="66"/>
      <c r="KZJ177" s="66"/>
      <c r="KZM177" s="66"/>
      <c r="KZO177" s="66"/>
      <c r="KZQ177" s="66"/>
      <c r="KZR177" s="66"/>
      <c r="KZS177" s="66"/>
      <c r="KZT177" s="66"/>
      <c r="KZU177" s="66"/>
      <c r="KZV177" s="66"/>
      <c r="LAN177" s="66"/>
      <c r="LAO177" s="66"/>
      <c r="LAR177" s="66"/>
      <c r="LAU177" s="66"/>
      <c r="LAW177" s="66"/>
      <c r="LAY177" s="66"/>
      <c r="LBB177" s="66"/>
      <c r="LBE177" s="66"/>
      <c r="LBH177" s="66"/>
      <c r="LBL177" s="66"/>
      <c r="LBO177" s="66"/>
      <c r="LBR177" s="66"/>
      <c r="LBZ177" s="66"/>
      <c r="LCL177" s="66"/>
      <c r="LCM177" s="66"/>
      <c r="LCN177" s="66"/>
      <c r="LCO177" s="66"/>
      <c r="LCP177" s="66"/>
      <c r="LCQ177" s="66"/>
      <c r="LCR177" s="66"/>
      <c r="LCS177" s="66"/>
      <c r="LCT177" s="66"/>
      <c r="LCU177" s="66"/>
      <c r="LCV177" s="66"/>
      <c r="LCW177" s="66"/>
      <c r="LCX177" s="66"/>
      <c r="LCY177" s="66"/>
      <c r="LCZ177" s="66"/>
      <c r="LDA177" s="66"/>
      <c r="LDB177" s="66"/>
      <c r="LDC177" s="66"/>
      <c r="LDD177" s="66"/>
      <c r="LDE177" s="66"/>
      <c r="LDF177" s="66"/>
      <c r="LDG177" s="66"/>
      <c r="LDH177" s="66"/>
      <c r="LDI177" s="66"/>
      <c r="LDJ177" s="66"/>
      <c r="LDK177" s="66"/>
      <c r="LDM177" s="66"/>
      <c r="LDN177" s="66"/>
      <c r="LDO177" s="66"/>
      <c r="LDP177" s="66"/>
      <c r="LDQ177" s="66"/>
      <c r="LDR177" s="66"/>
      <c r="LDS177" s="66"/>
      <c r="LDT177" s="66"/>
      <c r="LDU177" s="66"/>
      <c r="LDV177" s="66"/>
      <c r="LDW177" s="66"/>
      <c r="LDX177" s="66"/>
      <c r="LDY177" s="66"/>
      <c r="LEB177" s="66"/>
      <c r="LEE177" s="66"/>
      <c r="LEH177" s="66"/>
      <c r="LEK177" s="66"/>
      <c r="LEN177" s="66"/>
      <c r="LEQ177" s="66"/>
      <c r="LEZ177" s="66"/>
      <c r="LFC177" s="66"/>
      <c r="LFF177" s="66"/>
      <c r="LFI177" s="66"/>
      <c r="LFR177" s="66"/>
      <c r="LFX177" s="66"/>
      <c r="LGA177" s="66"/>
      <c r="LGD177" s="66"/>
      <c r="LGG177" s="66"/>
      <c r="LGM177" s="66"/>
      <c r="LGV177" s="66"/>
      <c r="LGX177" s="66"/>
      <c r="LGY177" s="66"/>
      <c r="LHA177" s="66"/>
      <c r="LHD177" s="66"/>
      <c r="LHG177" s="66"/>
      <c r="LHJ177" s="66"/>
      <c r="LHM177" s="66"/>
      <c r="LHP177" s="66"/>
      <c r="LHR177" s="66"/>
      <c r="LHT177" s="66"/>
      <c r="LHW177" s="66"/>
      <c r="LHZ177" s="66"/>
      <c r="LIC177" s="66"/>
      <c r="LIF177" s="66"/>
      <c r="LII177" s="66"/>
      <c r="LIL177" s="66"/>
      <c r="LIO177" s="66"/>
      <c r="LIQ177" s="66"/>
      <c r="LIT177" s="66"/>
      <c r="LIZ177" s="66"/>
      <c r="LJF177" s="66"/>
      <c r="LJI177" s="66"/>
      <c r="LJK177" s="66"/>
      <c r="LJM177" s="66"/>
      <c r="LJN177" s="66"/>
      <c r="LJO177" s="66"/>
      <c r="LJP177" s="66"/>
      <c r="LJQ177" s="66"/>
      <c r="LJR177" s="66"/>
      <c r="LKJ177" s="66"/>
      <c r="LKK177" s="66"/>
      <c r="LKN177" s="66"/>
      <c r="LKQ177" s="66"/>
      <c r="LKS177" s="66"/>
      <c r="LKU177" s="66"/>
      <c r="LKX177" s="66"/>
      <c r="LLA177" s="66"/>
      <c r="LLD177" s="66"/>
      <c r="LLH177" s="66"/>
      <c r="LLK177" s="66"/>
      <c r="LLN177" s="66"/>
      <c r="LLV177" s="66"/>
      <c r="LMH177" s="66"/>
      <c r="LMI177" s="66"/>
      <c r="LMJ177" s="66"/>
      <c r="LMK177" s="66"/>
      <c r="LML177" s="66"/>
      <c r="LMM177" s="66"/>
      <c r="LMN177" s="66"/>
      <c r="LMO177" s="66"/>
      <c r="LMP177" s="66"/>
      <c r="LMQ177" s="66"/>
      <c r="LMR177" s="66"/>
      <c r="LMS177" s="66"/>
      <c r="LMT177" s="66"/>
      <c r="LMU177" s="66"/>
      <c r="LMV177" s="66"/>
      <c r="LMW177" s="66"/>
      <c r="LMX177" s="66"/>
      <c r="LMY177" s="66"/>
      <c r="LMZ177" s="66"/>
      <c r="LNA177" s="66"/>
      <c r="LNB177" s="66"/>
      <c r="LNC177" s="66"/>
      <c r="LND177" s="66"/>
      <c r="LNE177" s="66"/>
      <c r="LNF177" s="66"/>
      <c r="LNG177" s="66"/>
      <c r="LNI177" s="66"/>
      <c r="LNJ177" s="66"/>
      <c r="LNK177" s="66"/>
      <c r="LNL177" s="66"/>
      <c r="LNM177" s="66"/>
      <c r="LNN177" s="66"/>
      <c r="LNO177" s="66"/>
      <c r="LNP177" s="66"/>
      <c r="LNQ177" s="66"/>
      <c r="LNR177" s="66"/>
      <c r="LNS177" s="66"/>
      <c r="LNT177" s="66"/>
      <c r="LNU177" s="66"/>
      <c r="LNX177" s="66"/>
      <c r="LOA177" s="66"/>
      <c r="LOD177" s="66"/>
      <c r="LOG177" s="66"/>
      <c r="LOJ177" s="66"/>
      <c r="LOM177" s="66"/>
      <c r="LOV177" s="66"/>
      <c r="LOY177" s="66"/>
      <c r="LPB177" s="66"/>
      <c r="LPE177" s="66"/>
      <c r="LPN177" s="66"/>
      <c r="LPT177" s="66"/>
      <c r="LPW177" s="66"/>
      <c r="LPZ177" s="66"/>
      <c r="LQC177" s="66"/>
      <c r="LQI177" s="66"/>
      <c r="LQR177" s="66"/>
      <c r="LQT177" s="66"/>
      <c r="LQU177" s="66"/>
      <c r="LQW177" s="66"/>
      <c r="LQZ177" s="66"/>
      <c r="LRC177" s="66"/>
      <c r="LRF177" s="66"/>
      <c r="LRI177" s="66"/>
      <c r="LRL177" s="66"/>
      <c r="LRN177" s="66"/>
      <c r="LRP177" s="66"/>
      <c r="LRS177" s="66"/>
      <c r="LRV177" s="66"/>
      <c r="LRY177" s="66"/>
      <c r="LSB177" s="66"/>
      <c r="LSE177" s="66"/>
      <c r="LSH177" s="66"/>
      <c r="LSK177" s="66"/>
      <c r="LSM177" s="66"/>
      <c r="LSP177" s="66"/>
      <c r="LSV177" s="66"/>
      <c r="LTB177" s="66"/>
      <c r="LTE177" s="66"/>
      <c r="LTG177" s="66"/>
      <c r="LTI177" s="66"/>
      <c r="LTJ177" s="66"/>
      <c r="LTK177" s="66"/>
      <c r="LTL177" s="66"/>
      <c r="LTM177" s="66"/>
      <c r="LTN177" s="66"/>
      <c r="LUF177" s="66"/>
      <c r="LUG177" s="66"/>
      <c r="LUJ177" s="66"/>
      <c r="LUM177" s="66"/>
      <c r="LUO177" s="66"/>
      <c r="LUQ177" s="66"/>
      <c r="LUT177" s="66"/>
      <c r="LUW177" s="66"/>
      <c r="LUZ177" s="66"/>
      <c r="LVD177" s="66"/>
      <c r="LVG177" s="66"/>
      <c r="LVJ177" s="66"/>
      <c r="LVR177" s="66"/>
      <c r="LWD177" s="66"/>
      <c r="LWE177" s="66"/>
      <c r="LWF177" s="66"/>
      <c r="LWG177" s="66"/>
      <c r="LWH177" s="66"/>
      <c r="LWI177" s="66"/>
      <c r="LWJ177" s="66"/>
      <c r="LWK177" s="66"/>
      <c r="LWL177" s="66"/>
      <c r="LWM177" s="66"/>
      <c r="LWN177" s="66"/>
      <c r="LWO177" s="66"/>
      <c r="LWP177" s="66"/>
      <c r="LWQ177" s="66"/>
      <c r="LWR177" s="66"/>
      <c r="LWS177" s="66"/>
      <c r="LWT177" s="66"/>
      <c r="LWU177" s="66"/>
      <c r="LWV177" s="66"/>
      <c r="LWW177" s="66"/>
      <c r="LWX177" s="66"/>
      <c r="LWY177" s="66"/>
      <c r="LWZ177" s="66"/>
      <c r="LXA177" s="66"/>
      <c r="LXB177" s="66"/>
      <c r="LXC177" s="66"/>
      <c r="LXE177" s="66"/>
      <c r="LXF177" s="66"/>
      <c r="LXG177" s="66"/>
      <c r="LXH177" s="66"/>
      <c r="LXI177" s="66"/>
      <c r="LXJ177" s="66"/>
      <c r="LXK177" s="66"/>
      <c r="LXL177" s="66"/>
      <c r="LXM177" s="66"/>
      <c r="LXN177" s="66"/>
      <c r="LXO177" s="66"/>
      <c r="LXP177" s="66"/>
      <c r="LXQ177" s="66"/>
      <c r="LXT177" s="66"/>
      <c r="LXW177" s="66"/>
      <c r="LXZ177" s="66"/>
      <c r="LYC177" s="66"/>
      <c r="LYF177" s="66"/>
      <c r="LYI177" s="66"/>
      <c r="LYR177" s="66"/>
      <c r="LYU177" s="66"/>
      <c r="LYX177" s="66"/>
      <c r="LZA177" s="66"/>
      <c r="LZJ177" s="66"/>
      <c r="LZP177" s="66"/>
      <c r="LZS177" s="66"/>
      <c r="LZV177" s="66"/>
      <c r="LZY177" s="66"/>
      <c r="MAE177" s="66"/>
      <c r="MAN177" s="66"/>
      <c r="MAP177" s="66"/>
      <c r="MAQ177" s="66"/>
      <c r="MAS177" s="66"/>
      <c r="MAV177" s="66"/>
      <c r="MAY177" s="66"/>
      <c r="MBB177" s="66"/>
      <c r="MBE177" s="66"/>
      <c r="MBH177" s="66"/>
      <c r="MBJ177" s="66"/>
      <c r="MBL177" s="66"/>
      <c r="MBO177" s="66"/>
      <c r="MBR177" s="66"/>
      <c r="MBU177" s="66"/>
      <c r="MBX177" s="66"/>
      <c r="MCA177" s="66"/>
      <c r="MCD177" s="66"/>
      <c r="MCG177" s="66"/>
      <c r="MCI177" s="66"/>
      <c r="MCL177" s="66"/>
      <c r="MCR177" s="66"/>
      <c r="MCX177" s="66"/>
      <c r="MDA177" s="66"/>
      <c r="MDC177" s="66"/>
      <c r="MDE177" s="66"/>
      <c r="MDF177" s="66"/>
      <c r="MDG177" s="66"/>
      <c r="MDH177" s="66"/>
      <c r="MDI177" s="66"/>
      <c r="MDJ177" s="66"/>
      <c r="MEB177" s="66"/>
      <c r="MEC177" s="66"/>
      <c r="MEF177" s="66"/>
      <c r="MEI177" s="66"/>
      <c r="MEK177" s="66"/>
      <c r="MEM177" s="66"/>
      <c r="MEP177" s="66"/>
      <c r="MES177" s="66"/>
      <c r="MEV177" s="66"/>
      <c r="MEZ177" s="66"/>
      <c r="MFC177" s="66"/>
      <c r="MFF177" s="66"/>
      <c r="MFN177" s="66"/>
      <c r="MFZ177" s="66"/>
      <c r="MGA177" s="66"/>
      <c r="MGB177" s="66"/>
      <c r="MGC177" s="66"/>
      <c r="MGD177" s="66"/>
      <c r="MGE177" s="66"/>
      <c r="MGF177" s="66"/>
      <c r="MGG177" s="66"/>
      <c r="MGH177" s="66"/>
      <c r="MGI177" s="66"/>
      <c r="MGJ177" s="66"/>
      <c r="MGK177" s="66"/>
      <c r="MGL177" s="66"/>
      <c r="MGM177" s="66"/>
      <c r="MGN177" s="66"/>
      <c r="MGO177" s="66"/>
      <c r="MGP177" s="66"/>
      <c r="MGQ177" s="66"/>
      <c r="MGR177" s="66"/>
      <c r="MGS177" s="66"/>
      <c r="MGT177" s="66"/>
      <c r="MGU177" s="66"/>
      <c r="MGV177" s="66"/>
      <c r="MGW177" s="66"/>
      <c r="MGX177" s="66"/>
      <c r="MGY177" s="66"/>
      <c r="MHA177" s="66"/>
      <c r="MHB177" s="66"/>
      <c r="MHC177" s="66"/>
      <c r="MHD177" s="66"/>
      <c r="MHE177" s="66"/>
      <c r="MHF177" s="66"/>
      <c r="MHG177" s="66"/>
      <c r="MHH177" s="66"/>
      <c r="MHI177" s="66"/>
      <c r="MHJ177" s="66"/>
      <c r="MHK177" s="66"/>
      <c r="MHL177" s="66"/>
      <c r="MHM177" s="66"/>
      <c r="MHP177" s="66"/>
      <c r="MHS177" s="66"/>
      <c r="MHV177" s="66"/>
      <c r="MHY177" s="66"/>
      <c r="MIB177" s="66"/>
      <c r="MIE177" s="66"/>
      <c r="MIN177" s="66"/>
      <c r="MIQ177" s="66"/>
      <c r="MIT177" s="66"/>
      <c r="MIW177" s="66"/>
      <c r="MJF177" s="66"/>
      <c r="MJL177" s="66"/>
      <c r="MJO177" s="66"/>
      <c r="MJR177" s="66"/>
      <c r="MJU177" s="66"/>
      <c r="MKA177" s="66"/>
      <c r="MKJ177" s="66"/>
      <c r="MKL177" s="66"/>
      <c r="MKM177" s="66"/>
      <c r="MKO177" s="66"/>
      <c r="MKR177" s="66"/>
      <c r="MKU177" s="66"/>
      <c r="MKX177" s="66"/>
      <c r="MLA177" s="66"/>
      <c r="MLD177" s="66"/>
      <c r="MLF177" s="66"/>
      <c r="MLH177" s="66"/>
      <c r="MLK177" s="66"/>
      <c r="MLN177" s="66"/>
      <c r="MLQ177" s="66"/>
      <c r="MLT177" s="66"/>
      <c r="MLW177" s="66"/>
      <c r="MLZ177" s="66"/>
      <c r="MMC177" s="66"/>
      <c r="MME177" s="66"/>
      <c r="MMH177" s="66"/>
      <c r="MMN177" s="66"/>
      <c r="MMT177" s="66"/>
      <c r="MMW177" s="66"/>
      <c r="MMY177" s="66"/>
      <c r="MNA177" s="66"/>
      <c r="MNB177" s="66"/>
      <c r="MNC177" s="66"/>
      <c r="MND177" s="66"/>
      <c r="MNE177" s="66"/>
      <c r="MNF177" s="66"/>
      <c r="MNX177" s="66"/>
      <c r="MNY177" s="66"/>
      <c r="MOB177" s="66"/>
      <c r="MOE177" s="66"/>
      <c r="MOG177" s="66"/>
      <c r="MOI177" s="66"/>
      <c r="MOL177" s="66"/>
      <c r="MOO177" s="66"/>
      <c r="MOR177" s="66"/>
      <c r="MOV177" s="66"/>
      <c r="MOY177" s="66"/>
      <c r="MPB177" s="66"/>
      <c r="MPJ177" s="66"/>
      <c r="MPV177" s="66"/>
      <c r="MPW177" s="66"/>
      <c r="MPX177" s="66"/>
      <c r="MPY177" s="66"/>
      <c r="MPZ177" s="66"/>
      <c r="MQA177" s="66"/>
      <c r="MQB177" s="66"/>
      <c r="MQC177" s="66"/>
      <c r="MQD177" s="66"/>
      <c r="MQE177" s="66"/>
      <c r="MQF177" s="66"/>
      <c r="MQG177" s="66"/>
      <c r="MQH177" s="66"/>
      <c r="MQI177" s="66"/>
      <c r="MQJ177" s="66"/>
      <c r="MQK177" s="66"/>
      <c r="MQL177" s="66"/>
      <c r="MQM177" s="66"/>
      <c r="MQN177" s="66"/>
      <c r="MQO177" s="66"/>
      <c r="MQP177" s="66"/>
      <c r="MQQ177" s="66"/>
      <c r="MQR177" s="66"/>
      <c r="MQS177" s="66"/>
      <c r="MQT177" s="66"/>
      <c r="MQU177" s="66"/>
      <c r="MQW177" s="66"/>
      <c r="MQX177" s="66"/>
      <c r="MQY177" s="66"/>
      <c r="MQZ177" s="66"/>
      <c r="MRA177" s="66"/>
      <c r="MRB177" s="66"/>
      <c r="MRC177" s="66"/>
      <c r="MRD177" s="66"/>
      <c r="MRE177" s="66"/>
      <c r="MRF177" s="66"/>
      <c r="MRG177" s="66"/>
      <c r="MRH177" s="66"/>
      <c r="MRI177" s="66"/>
      <c r="MRL177" s="66"/>
      <c r="MRO177" s="66"/>
      <c r="MRR177" s="66"/>
      <c r="MRU177" s="66"/>
      <c r="MRX177" s="66"/>
      <c r="MSA177" s="66"/>
      <c r="MSJ177" s="66"/>
      <c r="MSM177" s="66"/>
      <c r="MSP177" s="66"/>
      <c r="MSS177" s="66"/>
      <c r="MTB177" s="66"/>
      <c r="MTH177" s="66"/>
      <c r="MTK177" s="66"/>
      <c r="MTN177" s="66"/>
      <c r="MTQ177" s="66"/>
      <c r="MTW177" s="66"/>
      <c r="MUF177" s="66"/>
      <c r="MUH177" s="66"/>
      <c r="MUI177" s="66"/>
      <c r="MUK177" s="66"/>
      <c r="MUN177" s="66"/>
      <c r="MUQ177" s="66"/>
      <c r="MUT177" s="66"/>
      <c r="MUW177" s="66"/>
      <c r="MUZ177" s="66"/>
      <c r="MVB177" s="66"/>
      <c r="MVD177" s="66"/>
      <c r="MVG177" s="66"/>
      <c r="MVJ177" s="66"/>
      <c r="MVM177" s="66"/>
      <c r="MVP177" s="66"/>
      <c r="MVS177" s="66"/>
      <c r="MVV177" s="66"/>
      <c r="MVY177" s="66"/>
      <c r="MWA177" s="66"/>
      <c r="MWD177" s="66"/>
      <c r="MWJ177" s="66"/>
      <c r="MWP177" s="66"/>
      <c r="MWS177" s="66"/>
      <c r="MWU177" s="66"/>
      <c r="MWW177" s="66"/>
      <c r="MWX177" s="66"/>
      <c r="MWY177" s="66"/>
      <c r="MWZ177" s="66"/>
      <c r="MXA177" s="66"/>
      <c r="MXB177" s="66"/>
      <c r="MXT177" s="66"/>
      <c r="MXU177" s="66"/>
      <c r="MXX177" s="66"/>
      <c r="MYA177" s="66"/>
      <c r="MYC177" s="66"/>
      <c r="MYE177" s="66"/>
      <c r="MYH177" s="66"/>
      <c r="MYK177" s="66"/>
      <c r="MYN177" s="66"/>
      <c r="MYR177" s="66"/>
      <c r="MYU177" s="66"/>
      <c r="MYX177" s="66"/>
      <c r="MZF177" s="66"/>
      <c r="MZR177" s="66"/>
      <c r="MZS177" s="66"/>
      <c r="MZT177" s="66"/>
      <c r="MZU177" s="66"/>
      <c r="MZV177" s="66"/>
      <c r="MZW177" s="66"/>
      <c r="MZX177" s="66"/>
      <c r="MZY177" s="66"/>
      <c r="MZZ177" s="66"/>
      <c r="NAA177" s="66"/>
      <c r="NAB177" s="66"/>
      <c r="NAC177" s="66"/>
      <c r="NAD177" s="66"/>
      <c r="NAE177" s="66"/>
      <c r="NAF177" s="66"/>
      <c r="NAG177" s="66"/>
      <c r="NAH177" s="66"/>
      <c r="NAI177" s="66"/>
      <c r="NAJ177" s="66"/>
      <c r="NAK177" s="66"/>
      <c r="NAL177" s="66"/>
      <c r="NAM177" s="66"/>
      <c r="NAN177" s="66"/>
      <c r="NAO177" s="66"/>
      <c r="NAP177" s="66"/>
      <c r="NAQ177" s="66"/>
      <c r="NAS177" s="66"/>
      <c r="NAT177" s="66"/>
      <c r="NAU177" s="66"/>
      <c r="NAV177" s="66"/>
      <c r="NAW177" s="66"/>
      <c r="NAX177" s="66"/>
      <c r="NAY177" s="66"/>
      <c r="NAZ177" s="66"/>
      <c r="NBA177" s="66"/>
      <c r="NBB177" s="66"/>
      <c r="NBC177" s="66"/>
      <c r="NBD177" s="66"/>
      <c r="NBE177" s="66"/>
      <c r="NBH177" s="66"/>
      <c r="NBK177" s="66"/>
      <c r="NBN177" s="66"/>
      <c r="NBQ177" s="66"/>
      <c r="NBT177" s="66"/>
      <c r="NBW177" s="66"/>
      <c r="NCF177" s="66"/>
      <c r="NCI177" s="66"/>
      <c r="NCL177" s="66"/>
      <c r="NCO177" s="66"/>
      <c r="NCX177" s="66"/>
      <c r="NDD177" s="66"/>
      <c r="NDG177" s="66"/>
      <c r="NDJ177" s="66"/>
      <c r="NDM177" s="66"/>
      <c r="NDS177" s="66"/>
      <c r="NEB177" s="66"/>
      <c r="NED177" s="66"/>
      <c r="NEE177" s="66"/>
      <c r="NEG177" s="66"/>
      <c r="NEJ177" s="66"/>
      <c r="NEM177" s="66"/>
      <c r="NEP177" s="66"/>
      <c r="NES177" s="66"/>
      <c r="NEV177" s="66"/>
      <c r="NEX177" s="66"/>
      <c r="NEZ177" s="66"/>
      <c r="NFC177" s="66"/>
      <c r="NFF177" s="66"/>
      <c r="NFI177" s="66"/>
      <c r="NFL177" s="66"/>
      <c r="NFO177" s="66"/>
      <c r="NFR177" s="66"/>
      <c r="NFU177" s="66"/>
      <c r="NFW177" s="66"/>
      <c r="NFZ177" s="66"/>
      <c r="NGF177" s="66"/>
      <c r="NGL177" s="66"/>
      <c r="NGO177" s="66"/>
      <c r="NGQ177" s="66"/>
      <c r="NGS177" s="66"/>
      <c r="NGT177" s="66"/>
      <c r="NGU177" s="66"/>
      <c r="NGV177" s="66"/>
      <c r="NGW177" s="66"/>
      <c r="NGX177" s="66"/>
      <c r="NHP177" s="66"/>
      <c r="NHQ177" s="66"/>
      <c r="NHT177" s="66"/>
      <c r="NHW177" s="66"/>
      <c r="NHY177" s="66"/>
      <c r="NIA177" s="66"/>
      <c r="NID177" s="66"/>
      <c r="NIG177" s="66"/>
      <c r="NIJ177" s="66"/>
      <c r="NIN177" s="66"/>
      <c r="NIQ177" s="66"/>
      <c r="NIT177" s="66"/>
      <c r="NJB177" s="66"/>
      <c r="NJN177" s="66"/>
      <c r="NJO177" s="66"/>
      <c r="NJP177" s="66"/>
      <c r="NJQ177" s="66"/>
      <c r="NJR177" s="66"/>
      <c r="NJS177" s="66"/>
      <c r="NJT177" s="66"/>
      <c r="NJU177" s="66"/>
      <c r="NJV177" s="66"/>
      <c r="NJW177" s="66"/>
      <c r="NJX177" s="66"/>
      <c r="NJY177" s="66"/>
      <c r="NJZ177" s="66"/>
      <c r="NKA177" s="66"/>
      <c r="NKB177" s="66"/>
      <c r="NKC177" s="66"/>
      <c r="NKD177" s="66"/>
      <c r="NKE177" s="66"/>
      <c r="NKF177" s="66"/>
      <c r="NKG177" s="66"/>
      <c r="NKH177" s="66"/>
      <c r="NKI177" s="66"/>
      <c r="NKJ177" s="66"/>
      <c r="NKK177" s="66"/>
      <c r="NKL177" s="66"/>
      <c r="NKM177" s="66"/>
      <c r="NKO177" s="66"/>
      <c r="NKP177" s="66"/>
      <c r="NKQ177" s="66"/>
      <c r="NKR177" s="66"/>
      <c r="NKS177" s="66"/>
      <c r="NKT177" s="66"/>
      <c r="NKU177" s="66"/>
      <c r="NKV177" s="66"/>
      <c r="NKW177" s="66"/>
      <c r="NKX177" s="66"/>
      <c r="NKY177" s="66"/>
      <c r="NKZ177" s="66"/>
      <c r="NLA177" s="66"/>
      <c r="NLD177" s="66"/>
      <c r="NLG177" s="66"/>
      <c r="NLJ177" s="66"/>
      <c r="NLM177" s="66"/>
      <c r="NLP177" s="66"/>
      <c r="NLS177" s="66"/>
      <c r="NMB177" s="66"/>
      <c r="NME177" s="66"/>
      <c r="NMH177" s="66"/>
      <c r="NMK177" s="66"/>
      <c r="NMT177" s="66"/>
      <c r="NMZ177" s="66"/>
      <c r="NNC177" s="66"/>
      <c r="NNF177" s="66"/>
      <c r="NNI177" s="66"/>
      <c r="NNO177" s="66"/>
      <c r="NNX177" s="66"/>
      <c r="NNZ177" s="66"/>
      <c r="NOA177" s="66"/>
      <c r="NOC177" s="66"/>
      <c r="NOF177" s="66"/>
      <c r="NOI177" s="66"/>
      <c r="NOL177" s="66"/>
      <c r="NOO177" s="66"/>
      <c r="NOR177" s="66"/>
      <c r="NOT177" s="66"/>
      <c r="NOV177" s="66"/>
      <c r="NOY177" s="66"/>
      <c r="NPB177" s="66"/>
      <c r="NPE177" s="66"/>
      <c r="NPH177" s="66"/>
      <c r="NPK177" s="66"/>
      <c r="NPN177" s="66"/>
      <c r="NPQ177" s="66"/>
      <c r="NPS177" s="66"/>
      <c r="NPV177" s="66"/>
      <c r="NQB177" s="66"/>
      <c r="NQH177" s="66"/>
      <c r="NQK177" s="66"/>
      <c r="NQM177" s="66"/>
      <c r="NQO177" s="66"/>
      <c r="NQP177" s="66"/>
      <c r="NQQ177" s="66"/>
      <c r="NQR177" s="66"/>
      <c r="NQS177" s="66"/>
      <c r="NQT177" s="66"/>
      <c r="NRL177" s="66"/>
      <c r="NRM177" s="66"/>
      <c r="NRP177" s="66"/>
      <c r="NRS177" s="66"/>
      <c r="NRU177" s="66"/>
      <c r="NRW177" s="66"/>
      <c r="NRZ177" s="66"/>
      <c r="NSC177" s="66"/>
      <c r="NSF177" s="66"/>
      <c r="NSJ177" s="66"/>
      <c r="NSM177" s="66"/>
      <c r="NSP177" s="66"/>
      <c r="NSX177" s="66"/>
      <c r="NTJ177" s="66"/>
      <c r="NTK177" s="66"/>
      <c r="NTL177" s="66"/>
      <c r="NTM177" s="66"/>
      <c r="NTN177" s="66"/>
      <c r="NTO177" s="66"/>
      <c r="NTP177" s="66"/>
      <c r="NTQ177" s="66"/>
      <c r="NTR177" s="66"/>
      <c r="NTS177" s="66"/>
      <c r="NTT177" s="66"/>
      <c r="NTU177" s="66"/>
      <c r="NTV177" s="66"/>
      <c r="NTW177" s="66"/>
      <c r="NTX177" s="66"/>
      <c r="NTY177" s="66"/>
      <c r="NTZ177" s="66"/>
      <c r="NUA177" s="66"/>
      <c r="NUB177" s="66"/>
      <c r="NUC177" s="66"/>
      <c r="NUD177" s="66"/>
      <c r="NUE177" s="66"/>
      <c r="NUF177" s="66"/>
      <c r="NUG177" s="66"/>
      <c r="NUH177" s="66"/>
      <c r="NUI177" s="66"/>
      <c r="NUK177" s="66"/>
      <c r="NUL177" s="66"/>
      <c r="NUM177" s="66"/>
      <c r="NUN177" s="66"/>
      <c r="NUO177" s="66"/>
      <c r="NUP177" s="66"/>
      <c r="NUQ177" s="66"/>
      <c r="NUR177" s="66"/>
      <c r="NUS177" s="66"/>
      <c r="NUT177" s="66"/>
      <c r="NUU177" s="66"/>
      <c r="NUV177" s="66"/>
      <c r="NUW177" s="66"/>
      <c r="NUZ177" s="66"/>
      <c r="NVC177" s="66"/>
      <c r="NVF177" s="66"/>
      <c r="NVI177" s="66"/>
      <c r="NVL177" s="66"/>
      <c r="NVO177" s="66"/>
      <c r="NVX177" s="66"/>
      <c r="NWA177" s="66"/>
      <c r="NWD177" s="66"/>
      <c r="NWG177" s="66"/>
      <c r="NWP177" s="66"/>
      <c r="NWV177" s="66"/>
      <c r="NWY177" s="66"/>
      <c r="NXB177" s="66"/>
      <c r="NXE177" s="66"/>
      <c r="NXK177" s="66"/>
      <c r="NXT177" s="66"/>
      <c r="NXV177" s="66"/>
      <c r="NXW177" s="66"/>
      <c r="NXY177" s="66"/>
      <c r="NYB177" s="66"/>
      <c r="NYE177" s="66"/>
      <c r="NYH177" s="66"/>
      <c r="NYK177" s="66"/>
      <c r="NYN177" s="66"/>
      <c r="NYP177" s="66"/>
      <c r="NYR177" s="66"/>
      <c r="NYU177" s="66"/>
      <c r="NYX177" s="66"/>
      <c r="NZA177" s="66"/>
      <c r="NZD177" s="66"/>
      <c r="NZG177" s="66"/>
      <c r="NZJ177" s="66"/>
      <c r="NZM177" s="66"/>
      <c r="NZO177" s="66"/>
      <c r="NZR177" s="66"/>
      <c r="NZX177" s="66"/>
      <c r="OAD177" s="66"/>
      <c r="OAG177" s="66"/>
      <c r="OAI177" s="66"/>
      <c r="OAK177" s="66"/>
      <c r="OAL177" s="66"/>
      <c r="OAM177" s="66"/>
      <c r="OAN177" s="66"/>
      <c r="OAO177" s="66"/>
      <c r="OAP177" s="66"/>
      <c r="OBH177" s="66"/>
      <c r="OBI177" s="66"/>
      <c r="OBL177" s="66"/>
      <c r="OBO177" s="66"/>
      <c r="OBQ177" s="66"/>
      <c r="OBS177" s="66"/>
      <c r="OBV177" s="66"/>
      <c r="OBY177" s="66"/>
      <c r="OCB177" s="66"/>
      <c r="OCF177" s="66"/>
      <c r="OCI177" s="66"/>
      <c r="OCL177" s="66"/>
      <c r="OCT177" s="66"/>
      <c r="ODF177" s="66"/>
      <c r="ODG177" s="66"/>
      <c r="ODH177" s="66"/>
      <c r="ODI177" s="66"/>
      <c r="ODJ177" s="66"/>
      <c r="ODK177" s="66"/>
      <c r="ODL177" s="66"/>
      <c r="ODM177" s="66"/>
      <c r="ODN177" s="66"/>
      <c r="ODO177" s="66"/>
      <c r="ODP177" s="66"/>
      <c r="ODQ177" s="66"/>
      <c r="ODR177" s="66"/>
      <c r="ODS177" s="66"/>
      <c r="ODT177" s="66"/>
      <c r="ODU177" s="66"/>
      <c r="ODV177" s="66"/>
      <c r="ODW177" s="66"/>
      <c r="ODX177" s="66"/>
      <c r="ODY177" s="66"/>
      <c r="ODZ177" s="66"/>
      <c r="OEA177" s="66"/>
      <c r="OEB177" s="66"/>
      <c r="OEC177" s="66"/>
      <c r="OED177" s="66"/>
      <c r="OEE177" s="66"/>
      <c r="OEG177" s="66"/>
      <c r="OEH177" s="66"/>
      <c r="OEI177" s="66"/>
      <c r="OEJ177" s="66"/>
      <c r="OEK177" s="66"/>
      <c r="OEL177" s="66"/>
      <c r="OEM177" s="66"/>
      <c r="OEN177" s="66"/>
      <c r="OEO177" s="66"/>
      <c r="OEP177" s="66"/>
      <c r="OEQ177" s="66"/>
      <c r="OER177" s="66"/>
      <c r="OES177" s="66"/>
      <c r="OEV177" s="66"/>
      <c r="OEY177" s="66"/>
      <c r="OFB177" s="66"/>
      <c r="OFE177" s="66"/>
      <c r="OFH177" s="66"/>
      <c r="OFK177" s="66"/>
      <c r="OFT177" s="66"/>
      <c r="OFW177" s="66"/>
      <c r="OFZ177" s="66"/>
      <c r="OGC177" s="66"/>
      <c r="OGL177" s="66"/>
      <c r="OGR177" s="66"/>
      <c r="OGU177" s="66"/>
      <c r="OGX177" s="66"/>
      <c r="OHA177" s="66"/>
      <c r="OHG177" s="66"/>
      <c r="OHP177" s="66"/>
      <c r="OHR177" s="66"/>
      <c r="OHS177" s="66"/>
      <c r="OHU177" s="66"/>
      <c r="OHX177" s="66"/>
      <c r="OIA177" s="66"/>
      <c r="OID177" s="66"/>
      <c r="OIG177" s="66"/>
      <c r="OIJ177" s="66"/>
      <c r="OIL177" s="66"/>
      <c r="OIN177" s="66"/>
      <c r="OIQ177" s="66"/>
      <c r="OIT177" s="66"/>
      <c r="OIW177" s="66"/>
      <c r="OIZ177" s="66"/>
      <c r="OJC177" s="66"/>
      <c r="OJF177" s="66"/>
      <c r="OJI177" s="66"/>
      <c r="OJK177" s="66"/>
      <c r="OJN177" s="66"/>
      <c r="OJT177" s="66"/>
      <c r="OJZ177" s="66"/>
      <c r="OKC177" s="66"/>
      <c r="OKE177" s="66"/>
      <c r="OKG177" s="66"/>
      <c r="OKH177" s="66"/>
      <c r="OKI177" s="66"/>
      <c r="OKJ177" s="66"/>
      <c r="OKK177" s="66"/>
      <c r="OKL177" s="66"/>
      <c r="OLD177" s="66"/>
      <c r="OLE177" s="66"/>
      <c r="OLH177" s="66"/>
      <c r="OLK177" s="66"/>
      <c r="OLM177" s="66"/>
      <c r="OLO177" s="66"/>
      <c r="OLR177" s="66"/>
      <c r="OLU177" s="66"/>
      <c r="OLX177" s="66"/>
      <c r="OMB177" s="66"/>
      <c r="OME177" s="66"/>
      <c r="OMH177" s="66"/>
      <c r="OMP177" s="66"/>
      <c r="ONB177" s="66"/>
      <c r="ONC177" s="66"/>
      <c r="OND177" s="66"/>
      <c r="ONE177" s="66"/>
      <c r="ONF177" s="66"/>
      <c r="ONG177" s="66"/>
      <c r="ONH177" s="66"/>
      <c r="ONI177" s="66"/>
      <c r="ONJ177" s="66"/>
      <c r="ONK177" s="66"/>
      <c r="ONL177" s="66"/>
      <c r="ONM177" s="66"/>
      <c r="ONN177" s="66"/>
      <c r="ONO177" s="66"/>
      <c r="ONP177" s="66"/>
      <c r="ONQ177" s="66"/>
      <c r="ONR177" s="66"/>
      <c r="ONS177" s="66"/>
      <c r="ONT177" s="66"/>
      <c r="ONU177" s="66"/>
      <c r="ONV177" s="66"/>
      <c r="ONW177" s="66"/>
      <c r="ONX177" s="66"/>
      <c r="ONY177" s="66"/>
      <c r="ONZ177" s="66"/>
      <c r="OOA177" s="66"/>
      <c r="OOC177" s="66"/>
      <c r="OOD177" s="66"/>
      <c r="OOE177" s="66"/>
      <c r="OOF177" s="66"/>
      <c r="OOG177" s="66"/>
      <c r="OOH177" s="66"/>
      <c r="OOI177" s="66"/>
      <c r="OOJ177" s="66"/>
      <c r="OOK177" s="66"/>
      <c r="OOL177" s="66"/>
      <c r="OOM177" s="66"/>
      <c r="OON177" s="66"/>
      <c r="OOO177" s="66"/>
      <c r="OOR177" s="66"/>
      <c r="OOU177" s="66"/>
      <c r="OOX177" s="66"/>
      <c r="OPA177" s="66"/>
      <c r="OPD177" s="66"/>
      <c r="OPG177" s="66"/>
      <c r="OPP177" s="66"/>
      <c r="OPS177" s="66"/>
      <c r="OPV177" s="66"/>
      <c r="OPY177" s="66"/>
      <c r="OQH177" s="66"/>
      <c r="OQN177" s="66"/>
      <c r="OQQ177" s="66"/>
      <c r="OQT177" s="66"/>
      <c r="OQW177" s="66"/>
      <c r="ORC177" s="66"/>
      <c r="ORL177" s="66"/>
      <c r="ORN177" s="66"/>
      <c r="ORO177" s="66"/>
      <c r="ORQ177" s="66"/>
      <c r="ORT177" s="66"/>
      <c r="ORW177" s="66"/>
      <c r="ORZ177" s="66"/>
      <c r="OSC177" s="66"/>
      <c r="OSF177" s="66"/>
      <c r="OSH177" s="66"/>
      <c r="OSJ177" s="66"/>
      <c r="OSM177" s="66"/>
      <c r="OSP177" s="66"/>
      <c r="OSS177" s="66"/>
      <c r="OSV177" s="66"/>
      <c r="OSY177" s="66"/>
      <c r="OTB177" s="66"/>
      <c r="OTE177" s="66"/>
      <c r="OTG177" s="66"/>
      <c r="OTJ177" s="66"/>
      <c r="OTP177" s="66"/>
      <c r="OTV177" s="66"/>
      <c r="OTY177" s="66"/>
      <c r="OUA177" s="66"/>
      <c r="OUC177" s="66"/>
      <c r="OUD177" s="66"/>
      <c r="OUE177" s="66"/>
      <c r="OUF177" s="66"/>
      <c r="OUG177" s="66"/>
      <c r="OUH177" s="66"/>
      <c r="OUZ177" s="66"/>
      <c r="OVA177" s="66"/>
      <c r="OVD177" s="66"/>
      <c r="OVG177" s="66"/>
      <c r="OVI177" s="66"/>
      <c r="OVK177" s="66"/>
      <c r="OVN177" s="66"/>
      <c r="OVQ177" s="66"/>
      <c r="OVT177" s="66"/>
      <c r="OVX177" s="66"/>
      <c r="OWA177" s="66"/>
      <c r="OWD177" s="66"/>
      <c r="OWL177" s="66"/>
      <c r="OWX177" s="66"/>
      <c r="OWY177" s="66"/>
      <c r="OWZ177" s="66"/>
      <c r="OXA177" s="66"/>
      <c r="OXB177" s="66"/>
      <c r="OXC177" s="66"/>
      <c r="OXD177" s="66"/>
      <c r="OXE177" s="66"/>
      <c r="OXF177" s="66"/>
      <c r="OXG177" s="66"/>
      <c r="OXH177" s="66"/>
      <c r="OXI177" s="66"/>
      <c r="OXJ177" s="66"/>
      <c r="OXK177" s="66"/>
      <c r="OXL177" s="66"/>
      <c r="OXM177" s="66"/>
      <c r="OXN177" s="66"/>
      <c r="OXO177" s="66"/>
      <c r="OXP177" s="66"/>
      <c r="OXQ177" s="66"/>
      <c r="OXR177" s="66"/>
      <c r="OXS177" s="66"/>
      <c r="OXT177" s="66"/>
      <c r="OXU177" s="66"/>
      <c r="OXV177" s="66"/>
      <c r="OXW177" s="66"/>
      <c r="OXY177" s="66"/>
      <c r="OXZ177" s="66"/>
      <c r="OYA177" s="66"/>
      <c r="OYB177" s="66"/>
      <c r="OYC177" s="66"/>
      <c r="OYD177" s="66"/>
      <c r="OYE177" s="66"/>
      <c r="OYF177" s="66"/>
      <c r="OYG177" s="66"/>
      <c r="OYH177" s="66"/>
      <c r="OYI177" s="66"/>
      <c r="OYJ177" s="66"/>
      <c r="OYK177" s="66"/>
      <c r="OYN177" s="66"/>
      <c r="OYQ177" s="66"/>
      <c r="OYT177" s="66"/>
      <c r="OYW177" s="66"/>
      <c r="OYZ177" s="66"/>
      <c r="OZC177" s="66"/>
      <c r="OZL177" s="66"/>
      <c r="OZO177" s="66"/>
      <c r="OZR177" s="66"/>
      <c r="OZU177" s="66"/>
      <c r="PAD177" s="66"/>
      <c r="PAJ177" s="66"/>
      <c r="PAM177" s="66"/>
      <c r="PAP177" s="66"/>
      <c r="PAS177" s="66"/>
      <c r="PAY177" s="66"/>
      <c r="PBH177" s="66"/>
      <c r="PBJ177" s="66"/>
      <c r="PBK177" s="66"/>
      <c r="PBM177" s="66"/>
      <c r="PBP177" s="66"/>
      <c r="PBS177" s="66"/>
      <c r="PBV177" s="66"/>
      <c r="PBY177" s="66"/>
      <c r="PCB177" s="66"/>
      <c r="PCD177" s="66"/>
      <c r="PCF177" s="66"/>
      <c r="PCI177" s="66"/>
      <c r="PCL177" s="66"/>
      <c r="PCO177" s="66"/>
      <c r="PCR177" s="66"/>
      <c r="PCU177" s="66"/>
      <c r="PCX177" s="66"/>
      <c r="PDA177" s="66"/>
      <c r="PDC177" s="66"/>
      <c r="PDF177" s="66"/>
      <c r="PDL177" s="66"/>
      <c r="PDR177" s="66"/>
      <c r="PDU177" s="66"/>
      <c r="PDW177" s="66"/>
      <c r="PDY177" s="66"/>
      <c r="PDZ177" s="66"/>
      <c r="PEA177" s="66"/>
      <c r="PEB177" s="66"/>
      <c r="PEC177" s="66"/>
      <c r="PED177" s="66"/>
      <c r="PEV177" s="66"/>
      <c r="PEW177" s="66"/>
      <c r="PEZ177" s="66"/>
      <c r="PFC177" s="66"/>
      <c r="PFE177" s="66"/>
      <c r="PFG177" s="66"/>
      <c r="PFJ177" s="66"/>
      <c r="PFM177" s="66"/>
      <c r="PFP177" s="66"/>
      <c r="PFT177" s="66"/>
      <c r="PFW177" s="66"/>
      <c r="PFZ177" s="66"/>
      <c r="PGH177" s="66"/>
      <c r="PGT177" s="66"/>
      <c r="PGU177" s="66"/>
      <c r="PGV177" s="66"/>
      <c r="PGW177" s="66"/>
      <c r="PGX177" s="66"/>
      <c r="PGY177" s="66"/>
      <c r="PGZ177" s="66"/>
      <c r="PHA177" s="66"/>
      <c r="PHB177" s="66"/>
      <c r="PHC177" s="66"/>
      <c r="PHD177" s="66"/>
      <c r="PHE177" s="66"/>
      <c r="PHF177" s="66"/>
      <c r="PHG177" s="66"/>
      <c r="PHH177" s="66"/>
      <c r="PHI177" s="66"/>
      <c r="PHJ177" s="66"/>
      <c r="PHK177" s="66"/>
      <c r="PHL177" s="66"/>
      <c r="PHM177" s="66"/>
      <c r="PHN177" s="66"/>
      <c r="PHO177" s="66"/>
      <c r="PHP177" s="66"/>
      <c r="PHQ177" s="66"/>
      <c r="PHR177" s="66"/>
      <c r="PHS177" s="66"/>
      <c r="PHU177" s="66"/>
      <c r="PHV177" s="66"/>
      <c r="PHW177" s="66"/>
      <c r="PHX177" s="66"/>
      <c r="PHY177" s="66"/>
      <c r="PHZ177" s="66"/>
      <c r="PIA177" s="66"/>
      <c r="PIB177" s="66"/>
      <c r="PIC177" s="66"/>
      <c r="PID177" s="66"/>
      <c r="PIE177" s="66"/>
      <c r="PIF177" s="66"/>
      <c r="PIG177" s="66"/>
      <c r="PIJ177" s="66"/>
      <c r="PIM177" s="66"/>
      <c r="PIP177" s="66"/>
      <c r="PIS177" s="66"/>
      <c r="PIV177" s="66"/>
      <c r="PIY177" s="66"/>
      <c r="PJH177" s="66"/>
      <c r="PJK177" s="66"/>
      <c r="PJN177" s="66"/>
      <c r="PJQ177" s="66"/>
      <c r="PJZ177" s="66"/>
      <c r="PKF177" s="66"/>
      <c r="PKI177" s="66"/>
      <c r="PKL177" s="66"/>
      <c r="PKO177" s="66"/>
      <c r="PKU177" s="66"/>
      <c r="PLD177" s="66"/>
      <c r="PLF177" s="66"/>
      <c r="PLG177" s="66"/>
      <c r="PLI177" s="66"/>
      <c r="PLL177" s="66"/>
      <c r="PLO177" s="66"/>
      <c r="PLR177" s="66"/>
      <c r="PLU177" s="66"/>
      <c r="PLX177" s="66"/>
      <c r="PLZ177" s="66"/>
      <c r="PMB177" s="66"/>
      <c r="PME177" s="66"/>
      <c r="PMH177" s="66"/>
      <c r="PMK177" s="66"/>
      <c r="PMN177" s="66"/>
      <c r="PMQ177" s="66"/>
      <c r="PMT177" s="66"/>
      <c r="PMW177" s="66"/>
      <c r="PMY177" s="66"/>
      <c r="PNB177" s="66"/>
      <c r="PNH177" s="66"/>
      <c r="PNN177" s="66"/>
      <c r="PNQ177" s="66"/>
      <c r="PNS177" s="66"/>
      <c r="PNU177" s="66"/>
      <c r="PNV177" s="66"/>
      <c r="PNW177" s="66"/>
      <c r="PNX177" s="66"/>
      <c r="PNY177" s="66"/>
      <c r="PNZ177" s="66"/>
      <c r="POR177" s="66"/>
      <c r="POS177" s="66"/>
      <c r="POV177" s="66"/>
      <c r="POY177" s="66"/>
      <c r="PPA177" s="66"/>
      <c r="PPC177" s="66"/>
      <c r="PPF177" s="66"/>
      <c r="PPI177" s="66"/>
      <c r="PPL177" s="66"/>
      <c r="PPP177" s="66"/>
      <c r="PPS177" s="66"/>
      <c r="PPV177" s="66"/>
      <c r="PQD177" s="66"/>
      <c r="PQP177" s="66"/>
      <c r="PQQ177" s="66"/>
      <c r="PQR177" s="66"/>
      <c r="PQS177" s="66"/>
      <c r="PQT177" s="66"/>
      <c r="PQU177" s="66"/>
      <c r="PQV177" s="66"/>
      <c r="PQW177" s="66"/>
      <c r="PQX177" s="66"/>
      <c r="PQY177" s="66"/>
      <c r="PQZ177" s="66"/>
      <c r="PRA177" s="66"/>
      <c r="PRB177" s="66"/>
      <c r="PRC177" s="66"/>
      <c r="PRD177" s="66"/>
      <c r="PRE177" s="66"/>
      <c r="PRF177" s="66"/>
      <c r="PRG177" s="66"/>
      <c r="PRH177" s="66"/>
      <c r="PRI177" s="66"/>
      <c r="PRJ177" s="66"/>
      <c r="PRK177" s="66"/>
      <c r="PRL177" s="66"/>
      <c r="PRM177" s="66"/>
      <c r="PRN177" s="66"/>
      <c r="PRO177" s="66"/>
      <c r="PRQ177" s="66"/>
      <c r="PRR177" s="66"/>
      <c r="PRS177" s="66"/>
      <c r="PRT177" s="66"/>
      <c r="PRU177" s="66"/>
      <c r="PRV177" s="66"/>
      <c r="PRW177" s="66"/>
      <c r="PRX177" s="66"/>
      <c r="PRY177" s="66"/>
      <c r="PRZ177" s="66"/>
      <c r="PSA177" s="66"/>
      <c r="PSB177" s="66"/>
      <c r="PSC177" s="66"/>
      <c r="PSF177" s="66"/>
      <c r="PSI177" s="66"/>
      <c r="PSL177" s="66"/>
      <c r="PSO177" s="66"/>
      <c r="PSR177" s="66"/>
      <c r="PSU177" s="66"/>
      <c r="PTD177" s="66"/>
      <c r="PTG177" s="66"/>
      <c r="PTJ177" s="66"/>
      <c r="PTM177" s="66"/>
      <c r="PTV177" s="66"/>
      <c r="PUB177" s="66"/>
      <c r="PUE177" s="66"/>
      <c r="PUH177" s="66"/>
      <c r="PUK177" s="66"/>
      <c r="PUQ177" s="66"/>
      <c r="PUZ177" s="66"/>
      <c r="PVB177" s="66"/>
      <c r="PVC177" s="66"/>
      <c r="PVE177" s="66"/>
      <c r="PVH177" s="66"/>
      <c r="PVK177" s="66"/>
      <c r="PVN177" s="66"/>
      <c r="PVQ177" s="66"/>
      <c r="PVT177" s="66"/>
      <c r="PVV177" s="66"/>
      <c r="PVX177" s="66"/>
      <c r="PWA177" s="66"/>
      <c r="PWD177" s="66"/>
      <c r="PWG177" s="66"/>
      <c r="PWJ177" s="66"/>
      <c r="PWM177" s="66"/>
      <c r="PWP177" s="66"/>
      <c r="PWS177" s="66"/>
      <c r="PWU177" s="66"/>
      <c r="PWX177" s="66"/>
      <c r="PXD177" s="66"/>
      <c r="PXJ177" s="66"/>
      <c r="PXM177" s="66"/>
      <c r="PXO177" s="66"/>
      <c r="PXQ177" s="66"/>
      <c r="PXR177" s="66"/>
      <c r="PXS177" s="66"/>
      <c r="PXT177" s="66"/>
      <c r="PXU177" s="66"/>
      <c r="PXV177" s="66"/>
      <c r="PYN177" s="66"/>
      <c r="PYO177" s="66"/>
      <c r="PYR177" s="66"/>
      <c r="PYU177" s="66"/>
      <c r="PYW177" s="66"/>
      <c r="PYY177" s="66"/>
      <c r="PZB177" s="66"/>
      <c r="PZE177" s="66"/>
      <c r="PZH177" s="66"/>
      <c r="PZL177" s="66"/>
      <c r="PZO177" s="66"/>
      <c r="PZR177" s="66"/>
      <c r="PZZ177" s="66"/>
      <c r="QAL177" s="66"/>
      <c r="QAM177" s="66"/>
      <c r="QAN177" s="66"/>
      <c r="QAO177" s="66"/>
      <c r="QAP177" s="66"/>
      <c r="QAQ177" s="66"/>
      <c r="QAR177" s="66"/>
      <c r="QAS177" s="66"/>
      <c r="QAT177" s="66"/>
      <c r="QAU177" s="66"/>
      <c r="QAV177" s="66"/>
      <c r="QAW177" s="66"/>
      <c r="QAX177" s="66"/>
      <c r="QAY177" s="66"/>
      <c r="QAZ177" s="66"/>
      <c r="QBA177" s="66"/>
      <c r="QBB177" s="66"/>
      <c r="QBC177" s="66"/>
      <c r="QBD177" s="66"/>
      <c r="QBE177" s="66"/>
      <c r="QBF177" s="66"/>
      <c r="QBG177" s="66"/>
      <c r="QBH177" s="66"/>
      <c r="QBI177" s="66"/>
      <c r="QBJ177" s="66"/>
      <c r="QBK177" s="66"/>
      <c r="QBM177" s="66"/>
      <c r="QBN177" s="66"/>
      <c r="QBO177" s="66"/>
      <c r="QBP177" s="66"/>
      <c r="QBQ177" s="66"/>
      <c r="QBR177" s="66"/>
      <c r="QBS177" s="66"/>
      <c r="QBT177" s="66"/>
      <c r="QBU177" s="66"/>
      <c r="QBV177" s="66"/>
      <c r="QBW177" s="66"/>
      <c r="QBX177" s="66"/>
      <c r="QBY177" s="66"/>
      <c r="QCB177" s="66"/>
      <c r="QCE177" s="66"/>
      <c r="QCH177" s="66"/>
      <c r="QCK177" s="66"/>
      <c r="QCN177" s="66"/>
      <c r="QCQ177" s="66"/>
      <c r="QCZ177" s="66"/>
      <c r="QDC177" s="66"/>
      <c r="QDF177" s="66"/>
      <c r="QDI177" s="66"/>
      <c r="QDR177" s="66"/>
      <c r="QDX177" s="66"/>
      <c r="QEA177" s="66"/>
      <c r="QED177" s="66"/>
      <c r="QEG177" s="66"/>
      <c r="QEM177" s="66"/>
      <c r="QEV177" s="66"/>
      <c r="QEX177" s="66"/>
      <c r="QEY177" s="66"/>
      <c r="QFA177" s="66"/>
      <c r="QFD177" s="66"/>
      <c r="QFG177" s="66"/>
      <c r="QFJ177" s="66"/>
      <c r="QFM177" s="66"/>
      <c r="QFP177" s="66"/>
      <c r="QFR177" s="66"/>
      <c r="QFT177" s="66"/>
      <c r="QFW177" s="66"/>
      <c r="QFZ177" s="66"/>
      <c r="QGC177" s="66"/>
      <c r="QGF177" s="66"/>
      <c r="QGI177" s="66"/>
      <c r="QGL177" s="66"/>
      <c r="QGO177" s="66"/>
      <c r="QGQ177" s="66"/>
      <c r="QGT177" s="66"/>
      <c r="QGZ177" s="66"/>
      <c r="QHF177" s="66"/>
      <c r="QHI177" s="66"/>
      <c r="QHK177" s="66"/>
      <c r="QHM177" s="66"/>
      <c r="QHN177" s="66"/>
      <c r="QHO177" s="66"/>
      <c r="QHP177" s="66"/>
      <c r="QHQ177" s="66"/>
      <c r="QHR177" s="66"/>
      <c r="QIJ177" s="66"/>
      <c r="QIK177" s="66"/>
      <c r="QIN177" s="66"/>
      <c r="QIQ177" s="66"/>
      <c r="QIS177" s="66"/>
      <c r="QIU177" s="66"/>
      <c r="QIX177" s="66"/>
      <c r="QJA177" s="66"/>
      <c r="QJD177" s="66"/>
      <c r="QJH177" s="66"/>
      <c r="QJK177" s="66"/>
      <c r="QJN177" s="66"/>
      <c r="QJV177" s="66"/>
      <c r="QKH177" s="66"/>
      <c r="QKI177" s="66"/>
      <c r="QKJ177" s="66"/>
      <c r="QKK177" s="66"/>
      <c r="QKL177" s="66"/>
      <c r="QKM177" s="66"/>
      <c r="QKN177" s="66"/>
      <c r="QKO177" s="66"/>
      <c r="QKP177" s="66"/>
      <c r="QKQ177" s="66"/>
      <c r="QKR177" s="66"/>
      <c r="QKS177" s="66"/>
      <c r="QKT177" s="66"/>
      <c r="QKU177" s="66"/>
      <c r="QKV177" s="66"/>
      <c r="QKW177" s="66"/>
      <c r="QKX177" s="66"/>
      <c r="QKY177" s="66"/>
      <c r="QKZ177" s="66"/>
      <c r="QLA177" s="66"/>
      <c r="QLB177" s="66"/>
      <c r="QLC177" s="66"/>
      <c r="QLD177" s="66"/>
      <c r="QLE177" s="66"/>
      <c r="QLF177" s="66"/>
      <c r="QLG177" s="66"/>
      <c r="QLI177" s="66"/>
      <c r="QLJ177" s="66"/>
      <c r="QLK177" s="66"/>
      <c r="QLL177" s="66"/>
      <c r="QLM177" s="66"/>
      <c r="QLN177" s="66"/>
      <c r="QLO177" s="66"/>
      <c r="QLP177" s="66"/>
      <c r="QLQ177" s="66"/>
      <c r="QLR177" s="66"/>
      <c r="QLS177" s="66"/>
      <c r="QLT177" s="66"/>
      <c r="QLU177" s="66"/>
      <c r="QLX177" s="66"/>
      <c r="QMA177" s="66"/>
      <c r="QMD177" s="66"/>
      <c r="QMG177" s="66"/>
      <c r="QMJ177" s="66"/>
      <c r="QMM177" s="66"/>
      <c r="QMV177" s="66"/>
      <c r="QMY177" s="66"/>
      <c r="QNB177" s="66"/>
      <c r="QNE177" s="66"/>
      <c r="QNN177" s="66"/>
      <c r="QNT177" s="66"/>
      <c r="QNW177" s="66"/>
      <c r="QNZ177" s="66"/>
      <c r="QOC177" s="66"/>
      <c r="QOI177" s="66"/>
      <c r="QOR177" s="66"/>
      <c r="QOT177" s="66"/>
      <c r="QOU177" s="66"/>
      <c r="QOW177" s="66"/>
      <c r="QOZ177" s="66"/>
      <c r="QPC177" s="66"/>
      <c r="QPF177" s="66"/>
      <c r="QPI177" s="66"/>
      <c r="QPL177" s="66"/>
      <c r="QPN177" s="66"/>
      <c r="QPP177" s="66"/>
      <c r="QPS177" s="66"/>
      <c r="QPV177" s="66"/>
      <c r="QPY177" s="66"/>
      <c r="QQB177" s="66"/>
      <c r="QQE177" s="66"/>
      <c r="QQH177" s="66"/>
      <c r="QQK177" s="66"/>
      <c r="QQM177" s="66"/>
      <c r="QQP177" s="66"/>
      <c r="QQV177" s="66"/>
      <c r="QRB177" s="66"/>
      <c r="QRE177" s="66"/>
      <c r="QRG177" s="66"/>
      <c r="QRI177" s="66"/>
      <c r="QRJ177" s="66"/>
      <c r="QRK177" s="66"/>
      <c r="QRL177" s="66"/>
      <c r="QRM177" s="66"/>
      <c r="QRN177" s="66"/>
      <c r="QSF177" s="66"/>
      <c r="QSG177" s="66"/>
      <c r="QSJ177" s="66"/>
      <c r="QSM177" s="66"/>
      <c r="QSO177" s="66"/>
      <c r="QSQ177" s="66"/>
      <c r="QST177" s="66"/>
      <c r="QSW177" s="66"/>
      <c r="QSZ177" s="66"/>
      <c r="QTD177" s="66"/>
      <c r="QTG177" s="66"/>
      <c r="QTJ177" s="66"/>
      <c r="QTR177" s="66"/>
      <c r="QUD177" s="66"/>
      <c r="QUE177" s="66"/>
      <c r="QUF177" s="66"/>
      <c r="QUG177" s="66"/>
      <c r="QUH177" s="66"/>
      <c r="QUI177" s="66"/>
      <c r="QUJ177" s="66"/>
      <c r="QUK177" s="66"/>
      <c r="QUL177" s="66"/>
      <c r="QUM177" s="66"/>
      <c r="QUN177" s="66"/>
      <c r="QUO177" s="66"/>
      <c r="QUP177" s="66"/>
      <c r="QUQ177" s="66"/>
      <c r="QUR177" s="66"/>
      <c r="QUS177" s="66"/>
      <c r="QUT177" s="66"/>
      <c r="QUU177" s="66"/>
      <c r="QUV177" s="66"/>
      <c r="QUW177" s="66"/>
      <c r="QUX177" s="66"/>
      <c r="QUY177" s="66"/>
      <c r="QUZ177" s="66"/>
      <c r="QVA177" s="66"/>
      <c r="QVB177" s="66"/>
      <c r="QVC177" s="66"/>
      <c r="QVE177" s="66"/>
      <c r="QVF177" s="66"/>
      <c r="QVG177" s="66"/>
      <c r="QVH177" s="66"/>
      <c r="QVI177" s="66"/>
      <c r="QVJ177" s="66"/>
      <c r="QVK177" s="66"/>
      <c r="QVL177" s="66"/>
      <c r="QVM177" s="66"/>
      <c r="QVN177" s="66"/>
      <c r="QVO177" s="66"/>
      <c r="QVP177" s="66"/>
      <c r="QVQ177" s="66"/>
      <c r="QVT177" s="66"/>
      <c r="QVW177" s="66"/>
      <c r="QVZ177" s="66"/>
      <c r="QWC177" s="66"/>
      <c r="QWF177" s="66"/>
      <c r="QWI177" s="66"/>
      <c r="QWR177" s="66"/>
      <c r="QWU177" s="66"/>
      <c r="QWX177" s="66"/>
      <c r="QXA177" s="66"/>
      <c r="QXJ177" s="66"/>
      <c r="QXP177" s="66"/>
      <c r="QXS177" s="66"/>
      <c r="QXV177" s="66"/>
      <c r="QXY177" s="66"/>
      <c r="QYE177" s="66"/>
      <c r="QYN177" s="66"/>
      <c r="QYP177" s="66"/>
      <c r="QYQ177" s="66"/>
      <c r="QYS177" s="66"/>
      <c r="QYV177" s="66"/>
      <c r="QYY177" s="66"/>
      <c r="QZB177" s="66"/>
      <c r="QZE177" s="66"/>
      <c r="QZH177" s="66"/>
      <c r="QZJ177" s="66"/>
      <c r="QZL177" s="66"/>
      <c r="QZO177" s="66"/>
      <c r="QZR177" s="66"/>
      <c r="QZU177" s="66"/>
      <c r="QZX177" s="66"/>
      <c r="RAA177" s="66"/>
      <c r="RAD177" s="66"/>
      <c r="RAG177" s="66"/>
      <c r="RAI177" s="66"/>
      <c r="RAL177" s="66"/>
      <c r="RAR177" s="66"/>
      <c r="RAX177" s="66"/>
      <c r="RBA177" s="66"/>
      <c r="RBC177" s="66"/>
      <c r="RBE177" s="66"/>
      <c r="RBF177" s="66"/>
      <c r="RBG177" s="66"/>
      <c r="RBH177" s="66"/>
      <c r="RBI177" s="66"/>
      <c r="RBJ177" s="66"/>
      <c r="RCB177" s="66"/>
      <c r="RCC177" s="66"/>
      <c r="RCF177" s="66"/>
      <c r="RCI177" s="66"/>
      <c r="RCK177" s="66"/>
      <c r="RCM177" s="66"/>
      <c r="RCP177" s="66"/>
      <c r="RCS177" s="66"/>
      <c r="RCV177" s="66"/>
      <c r="RCZ177" s="66"/>
      <c r="RDC177" s="66"/>
      <c r="RDF177" s="66"/>
      <c r="RDN177" s="66"/>
      <c r="RDZ177" s="66"/>
      <c r="REA177" s="66"/>
      <c r="REB177" s="66"/>
      <c r="REC177" s="66"/>
      <c r="RED177" s="66"/>
      <c r="REE177" s="66"/>
      <c r="REF177" s="66"/>
      <c r="REG177" s="66"/>
      <c r="REH177" s="66"/>
      <c r="REI177" s="66"/>
      <c r="REJ177" s="66"/>
      <c r="REK177" s="66"/>
      <c r="REL177" s="66"/>
      <c r="REM177" s="66"/>
      <c r="REN177" s="66"/>
      <c r="REO177" s="66"/>
      <c r="REP177" s="66"/>
      <c r="REQ177" s="66"/>
      <c r="RER177" s="66"/>
      <c r="RES177" s="66"/>
      <c r="RET177" s="66"/>
      <c r="REU177" s="66"/>
      <c r="REV177" s="66"/>
      <c r="REW177" s="66"/>
      <c r="REX177" s="66"/>
      <c r="REY177" s="66"/>
      <c r="RFA177" s="66"/>
      <c r="RFB177" s="66"/>
      <c r="RFC177" s="66"/>
      <c r="RFD177" s="66"/>
      <c r="RFE177" s="66"/>
      <c r="RFF177" s="66"/>
      <c r="RFG177" s="66"/>
      <c r="RFH177" s="66"/>
      <c r="RFI177" s="66"/>
      <c r="RFJ177" s="66"/>
      <c r="RFK177" s="66"/>
      <c r="RFL177" s="66"/>
      <c r="RFM177" s="66"/>
      <c r="RFP177" s="66"/>
      <c r="RFS177" s="66"/>
      <c r="RFV177" s="66"/>
      <c r="RFY177" s="66"/>
      <c r="RGB177" s="66"/>
      <c r="RGE177" s="66"/>
      <c r="RGN177" s="66"/>
      <c r="RGQ177" s="66"/>
      <c r="RGT177" s="66"/>
      <c r="RGW177" s="66"/>
      <c r="RHF177" s="66"/>
      <c r="RHL177" s="66"/>
      <c r="RHO177" s="66"/>
      <c r="RHR177" s="66"/>
      <c r="RHU177" s="66"/>
      <c r="RIA177" s="66"/>
      <c r="RIJ177" s="66"/>
      <c r="RIL177" s="66"/>
      <c r="RIM177" s="66"/>
      <c r="RIO177" s="66"/>
      <c r="RIR177" s="66"/>
      <c r="RIU177" s="66"/>
      <c r="RIX177" s="66"/>
      <c r="RJA177" s="66"/>
      <c r="RJD177" s="66"/>
      <c r="RJF177" s="66"/>
      <c r="RJH177" s="66"/>
      <c r="RJK177" s="66"/>
      <c r="RJN177" s="66"/>
      <c r="RJQ177" s="66"/>
      <c r="RJT177" s="66"/>
      <c r="RJW177" s="66"/>
      <c r="RJZ177" s="66"/>
      <c r="RKC177" s="66"/>
      <c r="RKE177" s="66"/>
      <c r="RKH177" s="66"/>
      <c r="RKN177" s="66"/>
      <c r="RKT177" s="66"/>
      <c r="RKW177" s="66"/>
      <c r="RKY177" s="66"/>
      <c r="RLA177" s="66"/>
      <c r="RLB177" s="66"/>
      <c r="RLC177" s="66"/>
      <c r="RLD177" s="66"/>
      <c r="RLE177" s="66"/>
      <c r="RLF177" s="66"/>
      <c r="RLX177" s="66"/>
      <c r="RLY177" s="66"/>
      <c r="RMB177" s="66"/>
      <c r="RME177" s="66"/>
      <c r="RMG177" s="66"/>
      <c r="RMI177" s="66"/>
      <c r="RML177" s="66"/>
      <c r="RMO177" s="66"/>
      <c r="RMR177" s="66"/>
      <c r="RMV177" s="66"/>
      <c r="RMY177" s="66"/>
      <c r="RNB177" s="66"/>
      <c r="RNJ177" s="66"/>
      <c r="RNV177" s="66"/>
      <c r="RNW177" s="66"/>
      <c r="RNX177" s="66"/>
      <c r="RNY177" s="66"/>
      <c r="RNZ177" s="66"/>
      <c r="ROA177" s="66"/>
      <c r="ROB177" s="66"/>
      <c r="ROC177" s="66"/>
      <c r="ROD177" s="66"/>
      <c r="ROE177" s="66"/>
      <c r="ROF177" s="66"/>
      <c r="ROG177" s="66"/>
      <c r="ROH177" s="66"/>
      <c r="ROI177" s="66"/>
      <c r="ROJ177" s="66"/>
      <c r="ROK177" s="66"/>
      <c r="ROL177" s="66"/>
      <c r="ROM177" s="66"/>
      <c r="RON177" s="66"/>
      <c r="ROO177" s="66"/>
      <c r="ROP177" s="66"/>
      <c r="ROQ177" s="66"/>
      <c r="ROR177" s="66"/>
      <c r="ROS177" s="66"/>
      <c r="ROT177" s="66"/>
      <c r="ROU177" s="66"/>
      <c r="ROW177" s="66"/>
      <c r="ROX177" s="66"/>
      <c r="ROY177" s="66"/>
      <c r="ROZ177" s="66"/>
      <c r="RPA177" s="66"/>
      <c r="RPB177" s="66"/>
      <c r="RPC177" s="66"/>
      <c r="RPD177" s="66"/>
      <c r="RPE177" s="66"/>
      <c r="RPF177" s="66"/>
      <c r="RPG177" s="66"/>
      <c r="RPH177" s="66"/>
      <c r="RPI177" s="66"/>
      <c r="RPL177" s="66"/>
      <c r="RPO177" s="66"/>
      <c r="RPR177" s="66"/>
      <c r="RPU177" s="66"/>
      <c r="RPX177" s="66"/>
      <c r="RQA177" s="66"/>
      <c r="RQJ177" s="66"/>
      <c r="RQM177" s="66"/>
      <c r="RQP177" s="66"/>
      <c r="RQS177" s="66"/>
      <c r="RRB177" s="66"/>
      <c r="RRH177" s="66"/>
      <c r="RRK177" s="66"/>
      <c r="RRN177" s="66"/>
      <c r="RRQ177" s="66"/>
      <c r="RRW177" s="66"/>
      <c r="RSF177" s="66"/>
      <c r="RSH177" s="66"/>
      <c r="RSI177" s="66"/>
      <c r="RSK177" s="66"/>
      <c r="RSN177" s="66"/>
      <c r="RSQ177" s="66"/>
      <c r="RST177" s="66"/>
      <c r="RSW177" s="66"/>
      <c r="RSZ177" s="66"/>
      <c r="RTB177" s="66"/>
      <c r="RTD177" s="66"/>
      <c r="RTG177" s="66"/>
      <c r="RTJ177" s="66"/>
      <c r="RTM177" s="66"/>
      <c r="RTP177" s="66"/>
      <c r="RTS177" s="66"/>
      <c r="RTV177" s="66"/>
      <c r="RTY177" s="66"/>
      <c r="RUA177" s="66"/>
      <c r="RUD177" s="66"/>
      <c r="RUJ177" s="66"/>
      <c r="RUP177" s="66"/>
      <c r="RUS177" s="66"/>
      <c r="RUU177" s="66"/>
      <c r="RUW177" s="66"/>
      <c r="RUX177" s="66"/>
      <c r="RUY177" s="66"/>
      <c r="RUZ177" s="66"/>
      <c r="RVA177" s="66"/>
      <c r="RVB177" s="66"/>
      <c r="RVT177" s="66"/>
      <c r="RVU177" s="66"/>
      <c r="RVX177" s="66"/>
      <c r="RWA177" s="66"/>
      <c r="RWC177" s="66"/>
      <c r="RWE177" s="66"/>
      <c r="RWH177" s="66"/>
      <c r="RWK177" s="66"/>
      <c r="RWN177" s="66"/>
      <c r="RWR177" s="66"/>
      <c r="RWU177" s="66"/>
      <c r="RWX177" s="66"/>
      <c r="RXF177" s="66"/>
      <c r="RXR177" s="66"/>
      <c r="RXS177" s="66"/>
      <c r="RXT177" s="66"/>
      <c r="RXU177" s="66"/>
      <c r="RXV177" s="66"/>
      <c r="RXW177" s="66"/>
      <c r="RXX177" s="66"/>
      <c r="RXY177" s="66"/>
      <c r="RXZ177" s="66"/>
      <c r="RYA177" s="66"/>
      <c r="RYB177" s="66"/>
      <c r="RYC177" s="66"/>
      <c r="RYD177" s="66"/>
      <c r="RYE177" s="66"/>
      <c r="RYF177" s="66"/>
      <c r="RYG177" s="66"/>
      <c r="RYH177" s="66"/>
      <c r="RYI177" s="66"/>
      <c r="RYJ177" s="66"/>
      <c r="RYK177" s="66"/>
      <c r="RYL177" s="66"/>
      <c r="RYM177" s="66"/>
      <c r="RYN177" s="66"/>
      <c r="RYO177" s="66"/>
      <c r="RYP177" s="66"/>
      <c r="RYQ177" s="66"/>
      <c r="RYS177" s="66"/>
      <c r="RYT177" s="66"/>
      <c r="RYU177" s="66"/>
      <c r="RYV177" s="66"/>
      <c r="RYW177" s="66"/>
      <c r="RYX177" s="66"/>
      <c r="RYY177" s="66"/>
      <c r="RYZ177" s="66"/>
      <c r="RZA177" s="66"/>
      <c r="RZB177" s="66"/>
      <c r="RZC177" s="66"/>
      <c r="RZD177" s="66"/>
      <c r="RZE177" s="66"/>
      <c r="RZH177" s="66"/>
      <c r="RZK177" s="66"/>
      <c r="RZN177" s="66"/>
      <c r="RZQ177" s="66"/>
      <c r="RZT177" s="66"/>
      <c r="RZW177" s="66"/>
      <c r="SAF177" s="66"/>
      <c r="SAI177" s="66"/>
      <c r="SAL177" s="66"/>
      <c r="SAO177" s="66"/>
      <c r="SAX177" s="66"/>
      <c r="SBD177" s="66"/>
      <c r="SBG177" s="66"/>
      <c r="SBJ177" s="66"/>
      <c r="SBM177" s="66"/>
      <c r="SBS177" s="66"/>
      <c r="SCB177" s="66"/>
      <c r="SCD177" s="66"/>
      <c r="SCE177" s="66"/>
      <c r="SCG177" s="66"/>
      <c r="SCJ177" s="66"/>
      <c r="SCM177" s="66"/>
      <c r="SCP177" s="66"/>
      <c r="SCS177" s="66"/>
      <c r="SCV177" s="66"/>
      <c r="SCX177" s="66"/>
      <c r="SCZ177" s="66"/>
      <c r="SDC177" s="66"/>
      <c r="SDF177" s="66"/>
      <c r="SDI177" s="66"/>
      <c r="SDL177" s="66"/>
      <c r="SDO177" s="66"/>
      <c r="SDR177" s="66"/>
      <c r="SDU177" s="66"/>
      <c r="SDW177" s="66"/>
      <c r="SDZ177" s="66"/>
      <c r="SEF177" s="66"/>
      <c r="SEL177" s="66"/>
      <c r="SEO177" s="66"/>
      <c r="SEQ177" s="66"/>
      <c r="SES177" s="66"/>
      <c r="SET177" s="66"/>
      <c r="SEU177" s="66"/>
      <c r="SEV177" s="66"/>
      <c r="SEW177" s="66"/>
      <c r="SEX177" s="66"/>
      <c r="SFP177" s="66"/>
      <c r="SFQ177" s="66"/>
      <c r="SFT177" s="66"/>
      <c r="SFW177" s="66"/>
      <c r="SFY177" s="66"/>
      <c r="SGA177" s="66"/>
      <c r="SGD177" s="66"/>
      <c r="SGG177" s="66"/>
      <c r="SGJ177" s="66"/>
      <c r="SGN177" s="66"/>
      <c r="SGQ177" s="66"/>
      <c r="SGT177" s="66"/>
      <c r="SHB177" s="66"/>
      <c r="SHN177" s="66"/>
      <c r="SHO177" s="66"/>
      <c r="SHP177" s="66"/>
      <c r="SHQ177" s="66"/>
      <c r="SHR177" s="66"/>
      <c r="SHS177" s="66"/>
      <c r="SHT177" s="66"/>
      <c r="SHU177" s="66"/>
      <c r="SHV177" s="66"/>
      <c r="SHW177" s="66"/>
      <c r="SHX177" s="66"/>
      <c r="SHY177" s="66"/>
      <c r="SHZ177" s="66"/>
      <c r="SIA177" s="66"/>
      <c r="SIB177" s="66"/>
      <c r="SIC177" s="66"/>
      <c r="SID177" s="66"/>
      <c r="SIE177" s="66"/>
      <c r="SIF177" s="66"/>
      <c r="SIG177" s="66"/>
      <c r="SIH177" s="66"/>
      <c r="SII177" s="66"/>
      <c r="SIJ177" s="66"/>
      <c r="SIK177" s="66"/>
      <c r="SIL177" s="66"/>
      <c r="SIM177" s="66"/>
      <c r="SIO177" s="66"/>
      <c r="SIP177" s="66"/>
      <c r="SIQ177" s="66"/>
      <c r="SIR177" s="66"/>
      <c r="SIS177" s="66"/>
      <c r="SIT177" s="66"/>
      <c r="SIU177" s="66"/>
      <c r="SIV177" s="66"/>
      <c r="SIW177" s="66"/>
      <c r="SIX177" s="66"/>
      <c r="SIY177" s="66"/>
      <c r="SIZ177" s="66"/>
      <c r="SJA177" s="66"/>
      <c r="SJD177" s="66"/>
      <c r="SJG177" s="66"/>
      <c r="SJJ177" s="66"/>
      <c r="SJM177" s="66"/>
      <c r="SJP177" s="66"/>
      <c r="SJS177" s="66"/>
      <c r="SKB177" s="66"/>
      <c r="SKE177" s="66"/>
      <c r="SKH177" s="66"/>
      <c r="SKK177" s="66"/>
      <c r="SKT177" s="66"/>
      <c r="SKZ177" s="66"/>
      <c r="SLC177" s="66"/>
      <c r="SLF177" s="66"/>
      <c r="SLI177" s="66"/>
      <c r="SLO177" s="66"/>
      <c r="SLX177" s="66"/>
      <c r="SLZ177" s="66"/>
      <c r="SMA177" s="66"/>
      <c r="SMC177" s="66"/>
      <c r="SMF177" s="66"/>
      <c r="SMI177" s="66"/>
      <c r="SML177" s="66"/>
      <c r="SMO177" s="66"/>
      <c r="SMR177" s="66"/>
      <c r="SMT177" s="66"/>
      <c r="SMV177" s="66"/>
      <c r="SMY177" s="66"/>
      <c r="SNB177" s="66"/>
      <c r="SNE177" s="66"/>
      <c r="SNH177" s="66"/>
      <c r="SNK177" s="66"/>
      <c r="SNN177" s="66"/>
      <c r="SNQ177" s="66"/>
      <c r="SNS177" s="66"/>
      <c r="SNV177" s="66"/>
      <c r="SOB177" s="66"/>
      <c r="SOH177" s="66"/>
      <c r="SOK177" s="66"/>
      <c r="SOM177" s="66"/>
      <c r="SOO177" s="66"/>
      <c r="SOP177" s="66"/>
      <c r="SOQ177" s="66"/>
      <c r="SOR177" s="66"/>
      <c r="SOS177" s="66"/>
      <c r="SOT177" s="66"/>
      <c r="SPL177" s="66"/>
      <c r="SPM177" s="66"/>
      <c r="SPP177" s="66"/>
      <c r="SPS177" s="66"/>
      <c r="SPU177" s="66"/>
      <c r="SPW177" s="66"/>
      <c r="SPZ177" s="66"/>
      <c r="SQC177" s="66"/>
      <c r="SQF177" s="66"/>
      <c r="SQJ177" s="66"/>
      <c r="SQM177" s="66"/>
      <c r="SQP177" s="66"/>
      <c r="SQX177" s="66"/>
      <c r="SRJ177" s="66"/>
      <c r="SRK177" s="66"/>
      <c r="SRL177" s="66"/>
      <c r="SRM177" s="66"/>
      <c r="SRN177" s="66"/>
      <c r="SRO177" s="66"/>
      <c r="SRP177" s="66"/>
      <c r="SRQ177" s="66"/>
      <c r="SRR177" s="66"/>
      <c r="SRS177" s="66"/>
      <c r="SRT177" s="66"/>
      <c r="SRU177" s="66"/>
      <c r="SRV177" s="66"/>
      <c r="SRW177" s="66"/>
      <c r="SRX177" s="66"/>
      <c r="SRY177" s="66"/>
      <c r="SRZ177" s="66"/>
      <c r="SSA177" s="66"/>
      <c r="SSB177" s="66"/>
      <c r="SSC177" s="66"/>
      <c r="SSD177" s="66"/>
      <c r="SSE177" s="66"/>
      <c r="SSF177" s="66"/>
      <c r="SSG177" s="66"/>
      <c r="SSH177" s="66"/>
      <c r="SSI177" s="66"/>
      <c r="SSK177" s="66"/>
      <c r="SSL177" s="66"/>
      <c r="SSM177" s="66"/>
      <c r="SSN177" s="66"/>
      <c r="SSO177" s="66"/>
      <c r="SSP177" s="66"/>
      <c r="SSQ177" s="66"/>
      <c r="SSR177" s="66"/>
      <c r="SSS177" s="66"/>
      <c r="SST177" s="66"/>
      <c r="SSU177" s="66"/>
      <c r="SSV177" s="66"/>
      <c r="SSW177" s="66"/>
      <c r="SSZ177" s="66"/>
      <c r="STC177" s="66"/>
      <c r="STF177" s="66"/>
      <c r="STI177" s="66"/>
      <c r="STL177" s="66"/>
      <c r="STO177" s="66"/>
      <c r="STX177" s="66"/>
      <c r="SUA177" s="66"/>
      <c r="SUD177" s="66"/>
      <c r="SUG177" s="66"/>
      <c r="SUP177" s="66"/>
      <c r="SUV177" s="66"/>
      <c r="SUY177" s="66"/>
      <c r="SVB177" s="66"/>
      <c r="SVE177" s="66"/>
      <c r="SVK177" s="66"/>
      <c r="SVT177" s="66"/>
      <c r="SVV177" s="66"/>
      <c r="SVW177" s="66"/>
      <c r="SVY177" s="66"/>
      <c r="SWB177" s="66"/>
      <c r="SWE177" s="66"/>
      <c r="SWH177" s="66"/>
      <c r="SWK177" s="66"/>
      <c r="SWN177" s="66"/>
      <c r="SWP177" s="66"/>
      <c r="SWR177" s="66"/>
      <c r="SWU177" s="66"/>
      <c r="SWX177" s="66"/>
      <c r="SXA177" s="66"/>
      <c r="SXD177" s="66"/>
      <c r="SXG177" s="66"/>
      <c r="SXJ177" s="66"/>
      <c r="SXM177" s="66"/>
      <c r="SXO177" s="66"/>
      <c r="SXR177" s="66"/>
      <c r="SXX177" s="66"/>
      <c r="SYD177" s="66"/>
      <c r="SYG177" s="66"/>
      <c r="SYI177" s="66"/>
      <c r="SYK177" s="66"/>
      <c r="SYL177" s="66"/>
      <c r="SYM177" s="66"/>
      <c r="SYN177" s="66"/>
      <c r="SYO177" s="66"/>
      <c r="SYP177" s="66"/>
      <c r="SZH177" s="66"/>
      <c r="SZI177" s="66"/>
      <c r="SZL177" s="66"/>
      <c r="SZO177" s="66"/>
      <c r="SZQ177" s="66"/>
      <c r="SZS177" s="66"/>
      <c r="SZV177" s="66"/>
      <c r="SZY177" s="66"/>
      <c r="TAB177" s="66"/>
      <c r="TAF177" s="66"/>
      <c r="TAI177" s="66"/>
      <c r="TAL177" s="66"/>
      <c r="TAT177" s="66"/>
      <c r="TBF177" s="66"/>
      <c r="TBG177" s="66"/>
      <c r="TBH177" s="66"/>
      <c r="TBI177" s="66"/>
      <c r="TBJ177" s="66"/>
      <c r="TBK177" s="66"/>
      <c r="TBL177" s="66"/>
      <c r="TBM177" s="66"/>
      <c r="TBN177" s="66"/>
      <c r="TBO177" s="66"/>
      <c r="TBP177" s="66"/>
      <c r="TBQ177" s="66"/>
      <c r="TBR177" s="66"/>
      <c r="TBS177" s="66"/>
      <c r="TBT177" s="66"/>
      <c r="TBU177" s="66"/>
      <c r="TBV177" s="66"/>
      <c r="TBW177" s="66"/>
      <c r="TBX177" s="66"/>
      <c r="TBY177" s="66"/>
      <c r="TBZ177" s="66"/>
      <c r="TCA177" s="66"/>
      <c r="TCB177" s="66"/>
      <c r="TCC177" s="66"/>
      <c r="TCD177" s="66"/>
      <c r="TCE177" s="66"/>
      <c r="TCG177" s="66"/>
      <c r="TCH177" s="66"/>
      <c r="TCI177" s="66"/>
      <c r="TCJ177" s="66"/>
      <c r="TCK177" s="66"/>
      <c r="TCL177" s="66"/>
      <c r="TCM177" s="66"/>
      <c r="TCN177" s="66"/>
      <c r="TCO177" s="66"/>
      <c r="TCP177" s="66"/>
      <c r="TCQ177" s="66"/>
      <c r="TCR177" s="66"/>
      <c r="TCS177" s="66"/>
      <c r="TCV177" s="66"/>
      <c r="TCY177" s="66"/>
      <c r="TDB177" s="66"/>
      <c r="TDE177" s="66"/>
      <c r="TDH177" s="66"/>
      <c r="TDK177" s="66"/>
      <c r="TDT177" s="66"/>
      <c r="TDW177" s="66"/>
      <c r="TDZ177" s="66"/>
      <c r="TEC177" s="66"/>
      <c r="TEL177" s="66"/>
      <c r="TER177" s="66"/>
      <c r="TEU177" s="66"/>
      <c r="TEX177" s="66"/>
      <c r="TFA177" s="66"/>
      <c r="TFG177" s="66"/>
      <c r="TFP177" s="66"/>
      <c r="TFR177" s="66"/>
      <c r="TFS177" s="66"/>
      <c r="TFU177" s="66"/>
      <c r="TFX177" s="66"/>
      <c r="TGA177" s="66"/>
      <c r="TGD177" s="66"/>
      <c r="TGG177" s="66"/>
      <c r="TGJ177" s="66"/>
      <c r="TGL177" s="66"/>
      <c r="TGN177" s="66"/>
      <c r="TGQ177" s="66"/>
      <c r="TGT177" s="66"/>
      <c r="TGW177" s="66"/>
      <c r="TGZ177" s="66"/>
      <c r="THC177" s="66"/>
      <c r="THF177" s="66"/>
      <c r="THI177" s="66"/>
      <c r="THK177" s="66"/>
      <c r="THN177" s="66"/>
      <c r="THT177" s="66"/>
      <c r="THZ177" s="66"/>
      <c r="TIC177" s="66"/>
      <c r="TIE177" s="66"/>
      <c r="TIG177" s="66"/>
      <c r="TIH177" s="66"/>
      <c r="TII177" s="66"/>
      <c r="TIJ177" s="66"/>
      <c r="TIK177" s="66"/>
      <c r="TIL177" s="66"/>
      <c r="TJD177" s="66"/>
      <c r="TJE177" s="66"/>
      <c r="TJH177" s="66"/>
      <c r="TJK177" s="66"/>
      <c r="TJM177" s="66"/>
      <c r="TJO177" s="66"/>
      <c r="TJR177" s="66"/>
      <c r="TJU177" s="66"/>
      <c r="TJX177" s="66"/>
      <c r="TKB177" s="66"/>
      <c r="TKE177" s="66"/>
      <c r="TKH177" s="66"/>
      <c r="TKP177" s="66"/>
      <c r="TLB177" s="66"/>
      <c r="TLC177" s="66"/>
      <c r="TLD177" s="66"/>
      <c r="TLE177" s="66"/>
      <c r="TLF177" s="66"/>
      <c r="TLG177" s="66"/>
      <c r="TLH177" s="66"/>
      <c r="TLI177" s="66"/>
      <c r="TLJ177" s="66"/>
      <c r="TLK177" s="66"/>
      <c r="TLL177" s="66"/>
      <c r="TLM177" s="66"/>
      <c r="TLN177" s="66"/>
      <c r="TLO177" s="66"/>
      <c r="TLP177" s="66"/>
      <c r="TLQ177" s="66"/>
      <c r="TLR177" s="66"/>
      <c r="TLS177" s="66"/>
      <c r="TLT177" s="66"/>
      <c r="TLU177" s="66"/>
      <c r="TLV177" s="66"/>
      <c r="TLW177" s="66"/>
      <c r="TLX177" s="66"/>
      <c r="TLY177" s="66"/>
      <c r="TLZ177" s="66"/>
      <c r="TMA177" s="66"/>
      <c r="TMC177" s="66"/>
      <c r="TMD177" s="66"/>
      <c r="TME177" s="66"/>
      <c r="TMF177" s="66"/>
      <c r="TMG177" s="66"/>
      <c r="TMH177" s="66"/>
      <c r="TMI177" s="66"/>
      <c r="TMJ177" s="66"/>
      <c r="TMK177" s="66"/>
      <c r="TML177" s="66"/>
      <c r="TMM177" s="66"/>
      <c r="TMN177" s="66"/>
      <c r="TMO177" s="66"/>
      <c r="TMR177" s="66"/>
      <c r="TMU177" s="66"/>
      <c r="TMX177" s="66"/>
      <c r="TNA177" s="66"/>
      <c r="TND177" s="66"/>
      <c r="TNG177" s="66"/>
      <c r="TNP177" s="66"/>
      <c r="TNS177" s="66"/>
      <c r="TNV177" s="66"/>
      <c r="TNY177" s="66"/>
      <c r="TOH177" s="66"/>
      <c r="TON177" s="66"/>
      <c r="TOQ177" s="66"/>
      <c r="TOT177" s="66"/>
      <c r="TOW177" s="66"/>
      <c r="TPC177" s="66"/>
      <c r="TPL177" s="66"/>
      <c r="TPN177" s="66"/>
      <c r="TPO177" s="66"/>
      <c r="TPQ177" s="66"/>
      <c r="TPT177" s="66"/>
      <c r="TPW177" s="66"/>
      <c r="TPZ177" s="66"/>
      <c r="TQC177" s="66"/>
      <c r="TQF177" s="66"/>
      <c r="TQH177" s="66"/>
      <c r="TQJ177" s="66"/>
      <c r="TQM177" s="66"/>
      <c r="TQP177" s="66"/>
      <c r="TQS177" s="66"/>
      <c r="TQV177" s="66"/>
      <c r="TQY177" s="66"/>
      <c r="TRB177" s="66"/>
      <c r="TRE177" s="66"/>
      <c r="TRG177" s="66"/>
      <c r="TRJ177" s="66"/>
      <c r="TRP177" s="66"/>
      <c r="TRV177" s="66"/>
      <c r="TRY177" s="66"/>
      <c r="TSA177" s="66"/>
      <c r="TSC177" s="66"/>
      <c r="TSD177" s="66"/>
      <c r="TSE177" s="66"/>
      <c r="TSF177" s="66"/>
      <c r="TSG177" s="66"/>
      <c r="TSH177" s="66"/>
      <c r="TSZ177" s="66"/>
      <c r="TTA177" s="66"/>
      <c r="TTD177" s="66"/>
      <c r="TTG177" s="66"/>
      <c r="TTI177" s="66"/>
      <c r="TTK177" s="66"/>
      <c r="TTN177" s="66"/>
      <c r="TTQ177" s="66"/>
      <c r="TTT177" s="66"/>
      <c r="TTX177" s="66"/>
      <c r="TUA177" s="66"/>
      <c r="TUD177" s="66"/>
      <c r="TUL177" s="66"/>
      <c r="TUX177" s="66"/>
      <c r="TUY177" s="66"/>
      <c r="TUZ177" s="66"/>
      <c r="TVA177" s="66"/>
      <c r="TVB177" s="66"/>
      <c r="TVC177" s="66"/>
      <c r="TVD177" s="66"/>
      <c r="TVE177" s="66"/>
      <c r="TVF177" s="66"/>
      <c r="TVG177" s="66"/>
      <c r="TVH177" s="66"/>
      <c r="TVI177" s="66"/>
      <c r="TVJ177" s="66"/>
      <c r="TVK177" s="66"/>
      <c r="TVL177" s="66"/>
      <c r="TVM177" s="66"/>
      <c r="TVN177" s="66"/>
      <c r="TVO177" s="66"/>
      <c r="TVP177" s="66"/>
      <c r="TVQ177" s="66"/>
      <c r="TVR177" s="66"/>
      <c r="TVS177" s="66"/>
      <c r="TVT177" s="66"/>
      <c r="TVU177" s="66"/>
      <c r="TVV177" s="66"/>
      <c r="TVW177" s="66"/>
      <c r="TVY177" s="66"/>
      <c r="TVZ177" s="66"/>
      <c r="TWA177" s="66"/>
      <c r="TWB177" s="66"/>
      <c r="TWC177" s="66"/>
      <c r="TWD177" s="66"/>
      <c r="TWE177" s="66"/>
      <c r="TWF177" s="66"/>
      <c r="TWG177" s="66"/>
      <c r="TWH177" s="66"/>
      <c r="TWI177" s="66"/>
      <c r="TWJ177" s="66"/>
      <c r="TWK177" s="66"/>
      <c r="TWN177" s="66"/>
      <c r="TWQ177" s="66"/>
      <c r="TWT177" s="66"/>
      <c r="TWW177" s="66"/>
      <c r="TWZ177" s="66"/>
      <c r="TXC177" s="66"/>
      <c r="TXL177" s="66"/>
      <c r="TXO177" s="66"/>
      <c r="TXR177" s="66"/>
      <c r="TXU177" s="66"/>
      <c r="TYD177" s="66"/>
      <c r="TYJ177" s="66"/>
      <c r="TYM177" s="66"/>
      <c r="TYP177" s="66"/>
      <c r="TYS177" s="66"/>
      <c r="TYY177" s="66"/>
      <c r="TZH177" s="66"/>
      <c r="TZJ177" s="66"/>
      <c r="TZK177" s="66"/>
      <c r="TZM177" s="66"/>
      <c r="TZP177" s="66"/>
      <c r="TZS177" s="66"/>
      <c r="TZV177" s="66"/>
      <c r="TZY177" s="66"/>
      <c r="UAB177" s="66"/>
      <c r="UAD177" s="66"/>
      <c r="UAF177" s="66"/>
      <c r="UAI177" s="66"/>
      <c r="UAL177" s="66"/>
      <c r="UAO177" s="66"/>
      <c r="UAR177" s="66"/>
      <c r="UAU177" s="66"/>
      <c r="UAX177" s="66"/>
      <c r="UBA177" s="66"/>
      <c r="UBC177" s="66"/>
      <c r="UBF177" s="66"/>
      <c r="UBL177" s="66"/>
      <c r="UBR177" s="66"/>
      <c r="UBU177" s="66"/>
      <c r="UBW177" s="66"/>
      <c r="UBY177" s="66"/>
      <c r="UBZ177" s="66"/>
      <c r="UCA177" s="66"/>
      <c r="UCB177" s="66"/>
      <c r="UCC177" s="66"/>
      <c r="UCD177" s="66"/>
      <c r="UCV177" s="66"/>
      <c r="UCW177" s="66"/>
      <c r="UCZ177" s="66"/>
      <c r="UDC177" s="66"/>
      <c r="UDE177" s="66"/>
      <c r="UDG177" s="66"/>
      <c r="UDJ177" s="66"/>
      <c r="UDM177" s="66"/>
      <c r="UDP177" s="66"/>
      <c r="UDT177" s="66"/>
      <c r="UDW177" s="66"/>
      <c r="UDZ177" s="66"/>
      <c r="UEH177" s="66"/>
      <c r="UET177" s="66"/>
      <c r="UEU177" s="66"/>
      <c r="UEV177" s="66"/>
      <c r="UEW177" s="66"/>
      <c r="UEX177" s="66"/>
      <c r="UEY177" s="66"/>
      <c r="UEZ177" s="66"/>
      <c r="UFA177" s="66"/>
      <c r="UFB177" s="66"/>
      <c r="UFC177" s="66"/>
      <c r="UFD177" s="66"/>
      <c r="UFE177" s="66"/>
      <c r="UFF177" s="66"/>
      <c r="UFG177" s="66"/>
      <c r="UFH177" s="66"/>
      <c r="UFI177" s="66"/>
      <c r="UFJ177" s="66"/>
      <c r="UFK177" s="66"/>
      <c r="UFL177" s="66"/>
      <c r="UFM177" s="66"/>
      <c r="UFN177" s="66"/>
      <c r="UFO177" s="66"/>
      <c r="UFP177" s="66"/>
      <c r="UFQ177" s="66"/>
      <c r="UFR177" s="66"/>
      <c r="UFS177" s="66"/>
      <c r="UFU177" s="66"/>
      <c r="UFV177" s="66"/>
      <c r="UFW177" s="66"/>
      <c r="UFX177" s="66"/>
      <c r="UFY177" s="66"/>
      <c r="UFZ177" s="66"/>
      <c r="UGA177" s="66"/>
      <c r="UGB177" s="66"/>
      <c r="UGC177" s="66"/>
      <c r="UGD177" s="66"/>
      <c r="UGE177" s="66"/>
      <c r="UGF177" s="66"/>
      <c r="UGG177" s="66"/>
      <c r="UGJ177" s="66"/>
      <c r="UGM177" s="66"/>
      <c r="UGP177" s="66"/>
      <c r="UGS177" s="66"/>
      <c r="UGV177" s="66"/>
      <c r="UGY177" s="66"/>
      <c r="UHH177" s="66"/>
      <c r="UHK177" s="66"/>
      <c r="UHN177" s="66"/>
      <c r="UHQ177" s="66"/>
      <c r="UHZ177" s="66"/>
      <c r="UIF177" s="66"/>
      <c r="UII177" s="66"/>
      <c r="UIL177" s="66"/>
      <c r="UIO177" s="66"/>
      <c r="UIU177" s="66"/>
      <c r="UJD177" s="66"/>
      <c r="UJF177" s="66"/>
      <c r="UJG177" s="66"/>
      <c r="UJI177" s="66"/>
      <c r="UJL177" s="66"/>
      <c r="UJO177" s="66"/>
      <c r="UJR177" s="66"/>
      <c r="UJU177" s="66"/>
      <c r="UJX177" s="66"/>
      <c r="UJZ177" s="66"/>
      <c r="UKB177" s="66"/>
      <c r="UKE177" s="66"/>
      <c r="UKH177" s="66"/>
      <c r="UKK177" s="66"/>
      <c r="UKN177" s="66"/>
      <c r="UKQ177" s="66"/>
      <c r="UKT177" s="66"/>
      <c r="UKW177" s="66"/>
      <c r="UKY177" s="66"/>
      <c r="ULB177" s="66"/>
      <c r="ULH177" s="66"/>
      <c r="ULN177" s="66"/>
      <c r="ULQ177" s="66"/>
      <c r="ULS177" s="66"/>
      <c r="ULU177" s="66"/>
      <c r="ULV177" s="66"/>
      <c r="ULW177" s="66"/>
      <c r="ULX177" s="66"/>
      <c r="ULY177" s="66"/>
      <c r="ULZ177" s="66"/>
      <c r="UMR177" s="66"/>
      <c r="UMS177" s="66"/>
      <c r="UMV177" s="66"/>
      <c r="UMY177" s="66"/>
      <c r="UNA177" s="66"/>
      <c r="UNC177" s="66"/>
      <c r="UNF177" s="66"/>
      <c r="UNI177" s="66"/>
      <c r="UNL177" s="66"/>
      <c r="UNP177" s="66"/>
      <c r="UNS177" s="66"/>
      <c r="UNV177" s="66"/>
      <c r="UOD177" s="66"/>
      <c r="UOP177" s="66"/>
      <c r="UOQ177" s="66"/>
      <c r="UOR177" s="66"/>
      <c r="UOS177" s="66"/>
      <c r="UOT177" s="66"/>
      <c r="UOU177" s="66"/>
      <c r="UOV177" s="66"/>
      <c r="UOW177" s="66"/>
      <c r="UOX177" s="66"/>
      <c r="UOY177" s="66"/>
      <c r="UOZ177" s="66"/>
      <c r="UPA177" s="66"/>
      <c r="UPB177" s="66"/>
      <c r="UPC177" s="66"/>
      <c r="UPD177" s="66"/>
      <c r="UPE177" s="66"/>
      <c r="UPF177" s="66"/>
      <c r="UPG177" s="66"/>
      <c r="UPH177" s="66"/>
      <c r="UPI177" s="66"/>
      <c r="UPJ177" s="66"/>
      <c r="UPK177" s="66"/>
      <c r="UPL177" s="66"/>
      <c r="UPM177" s="66"/>
      <c r="UPN177" s="66"/>
      <c r="UPO177" s="66"/>
      <c r="UPQ177" s="66"/>
      <c r="UPR177" s="66"/>
      <c r="UPS177" s="66"/>
      <c r="UPT177" s="66"/>
      <c r="UPU177" s="66"/>
      <c r="UPV177" s="66"/>
      <c r="UPW177" s="66"/>
      <c r="UPX177" s="66"/>
      <c r="UPY177" s="66"/>
      <c r="UPZ177" s="66"/>
      <c r="UQA177" s="66"/>
      <c r="UQB177" s="66"/>
      <c r="UQC177" s="66"/>
      <c r="UQF177" s="66"/>
      <c r="UQI177" s="66"/>
      <c r="UQL177" s="66"/>
      <c r="UQO177" s="66"/>
      <c r="UQR177" s="66"/>
      <c r="UQU177" s="66"/>
      <c r="URD177" s="66"/>
      <c r="URG177" s="66"/>
      <c r="URJ177" s="66"/>
      <c r="URM177" s="66"/>
      <c r="URV177" s="66"/>
      <c r="USB177" s="66"/>
      <c r="USE177" s="66"/>
      <c r="USH177" s="66"/>
      <c r="USK177" s="66"/>
      <c r="USQ177" s="66"/>
      <c r="USZ177" s="66"/>
      <c r="UTB177" s="66"/>
      <c r="UTC177" s="66"/>
      <c r="UTE177" s="66"/>
      <c r="UTH177" s="66"/>
      <c r="UTK177" s="66"/>
      <c r="UTN177" s="66"/>
      <c r="UTQ177" s="66"/>
      <c r="UTT177" s="66"/>
      <c r="UTV177" s="66"/>
      <c r="UTX177" s="66"/>
      <c r="UUA177" s="66"/>
      <c r="UUD177" s="66"/>
      <c r="UUG177" s="66"/>
      <c r="UUJ177" s="66"/>
      <c r="UUM177" s="66"/>
      <c r="UUP177" s="66"/>
      <c r="UUS177" s="66"/>
      <c r="UUU177" s="66"/>
      <c r="UUX177" s="66"/>
      <c r="UVD177" s="66"/>
      <c r="UVJ177" s="66"/>
      <c r="UVM177" s="66"/>
      <c r="UVO177" s="66"/>
      <c r="UVQ177" s="66"/>
      <c r="UVR177" s="66"/>
      <c r="UVS177" s="66"/>
      <c r="UVT177" s="66"/>
      <c r="UVU177" s="66"/>
      <c r="UVV177" s="66"/>
      <c r="UWN177" s="66"/>
      <c r="UWO177" s="66"/>
      <c r="UWR177" s="66"/>
      <c r="UWU177" s="66"/>
      <c r="UWW177" s="66"/>
      <c r="UWY177" s="66"/>
      <c r="UXB177" s="66"/>
      <c r="UXE177" s="66"/>
      <c r="UXH177" s="66"/>
      <c r="UXL177" s="66"/>
      <c r="UXO177" s="66"/>
      <c r="UXR177" s="66"/>
      <c r="UXZ177" s="66"/>
      <c r="UYL177" s="66"/>
      <c r="UYM177" s="66"/>
      <c r="UYN177" s="66"/>
      <c r="UYO177" s="66"/>
      <c r="UYP177" s="66"/>
      <c r="UYQ177" s="66"/>
      <c r="UYR177" s="66"/>
      <c r="UYS177" s="66"/>
      <c r="UYT177" s="66"/>
      <c r="UYU177" s="66"/>
      <c r="UYV177" s="66"/>
      <c r="UYW177" s="66"/>
      <c r="UYX177" s="66"/>
      <c r="UYY177" s="66"/>
      <c r="UYZ177" s="66"/>
      <c r="UZA177" s="66"/>
      <c r="UZB177" s="66"/>
      <c r="UZC177" s="66"/>
      <c r="UZD177" s="66"/>
      <c r="UZE177" s="66"/>
      <c r="UZF177" s="66"/>
      <c r="UZG177" s="66"/>
      <c r="UZH177" s="66"/>
      <c r="UZI177" s="66"/>
      <c r="UZJ177" s="66"/>
      <c r="UZK177" s="66"/>
      <c r="UZM177" s="66"/>
      <c r="UZN177" s="66"/>
      <c r="UZO177" s="66"/>
      <c r="UZP177" s="66"/>
      <c r="UZQ177" s="66"/>
      <c r="UZR177" s="66"/>
      <c r="UZS177" s="66"/>
      <c r="UZT177" s="66"/>
      <c r="UZU177" s="66"/>
      <c r="UZV177" s="66"/>
      <c r="UZW177" s="66"/>
      <c r="UZX177" s="66"/>
      <c r="UZY177" s="66"/>
      <c r="VAB177" s="66"/>
      <c r="VAE177" s="66"/>
      <c r="VAH177" s="66"/>
      <c r="VAK177" s="66"/>
      <c r="VAN177" s="66"/>
      <c r="VAQ177" s="66"/>
      <c r="VAZ177" s="66"/>
      <c r="VBC177" s="66"/>
      <c r="VBF177" s="66"/>
      <c r="VBI177" s="66"/>
      <c r="VBR177" s="66"/>
      <c r="VBX177" s="66"/>
      <c r="VCA177" s="66"/>
      <c r="VCD177" s="66"/>
      <c r="VCG177" s="66"/>
      <c r="VCM177" s="66"/>
      <c r="VCV177" s="66"/>
      <c r="VCX177" s="66"/>
      <c r="VCY177" s="66"/>
      <c r="VDA177" s="66"/>
      <c r="VDD177" s="66"/>
      <c r="VDG177" s="66"/>
      <c r="VDJ177" s="66"/>
      <c r="VDM177" s="66"/>
      <c r="VDP177" s="66"/>
      <c r="VDR177" s="66"/>
      <c r="VDT177" s="66"/>
      <c r="VDW177" s="66"/>
      <c r="VDZ177" s="66"/>
      <c r="VEC177" s="66"/>
      <c r="VEF177" s="66"/>
      <c r="VEI177" s="66"/>
      <c r="VEL177" s="66"/>
      <c r="VEO177" s="66"/>
      <c r="VEQ177" s="66"/>
      <c r="VET177" s="66"/>
      <c r="VEZ177" s="66"/>
      <c r="VFF177" s="66"/>
      <c r="VFI177" s="66"/>
      <c r="VFK177" s="66"/>
      <c r="VFM177" s="66"/>
      <c r="VFN177" s="66"/>
      <c r="VFO177" s="66"/>
      <c r="VFP177" s="66"/>
      <c r="VFQ177" s="66"/>
      <c r="VFR177" s="66"/>
      <c r="VGJ177" s="66"/>
      <c r="VGK177" s="66"/>
      <c r="VGN177" s="66"/>
      <c r="VGQ177" s="66"/>
      <c r="VGS177" s="66"/>
      <c r="VGU177" s="66"/>
      <c r="VGX177" s="66"/>
      <c r="VHA177" s="66"/>
      <c r="VHD177" s="66"/>
      <c r="VHH177" s="66"/>
      <c r="VHK177" s="66"/>
      <c r="VHN177" s="66"/>
      <c r="VHV177" s="66"/>
      <c r="VIH177" s="66"/>
      <c r="VII177" s="66"/>
      <c r="VIJ177" s="66"/>
      <c r="VIK177" s="66"/>
      <c r="VIL177" s="66"/>
      <c r="VIM177" s="66"/>
      <c r="VIN177" s="66"/>
      <c r="VIO177" s="66"/>
      <c r="VIP177" s="66"/>
      <c r="VIQ177" s="66"/>
      <c r="VIR177" s="66"/>
      <c r="VIS177" s="66"/>
      <c r="VIT177" s="66"/>
      <c r="VIU177" s="66"/>
      <c r="VIV177" s="66"/>
      <c r="VIW177" s="66"/>
      <c r="VIX177" s="66"/>
      <c r="VIY177" s="66"/>
      <c r="VIZ177" s="66"/>
      <c r="VJA177" s="66"/>
      <c r="VJB177" s="66"/>
      <c r="VJC177" s="66"/>
      <c r="VJD177" s="66"/>
      <c r="VJE177" s="66"/>
      <c r="VJF177" s="66"/>
      <c r="VJG177" s="66"/>
      <c r="VJI177" s="66"/>
      <c r="VJJ177" s="66"/>
      <c r="VJK177" s="66"/>
      <c r="VJL177" s="66"/>
      <c r="VJM177" s="66"/>
      <c r="VJN177" s="66"/>
      <c r="VJO177" s="66"/>
      <c r="VJP177" s="66"/>
      <c r="VJQ177" s="66"/>
      <c r="VJR177" s="66"/>
      <c r="VJS177" s="66"/>
      <c r="VJT177" s="66"/>
      <c r="VJU177" s="66"/>
      <c r="VJX177" s="66"/>
      <c r="VKA177" s="66"/>
      <c r="VKD177" s="66"/>
      <c r="VKG177" s="66"/>
      <c r="VKJ177" s="66"/>
      <c r="VKM177" s="66"/>
      <c r="VKV177" s="66"/>
      <c r="VKY177" s="66"/>
      <c r="VLB177" s="66"/>
      <c r="VLE177" s="66"/>
      <c r="VLN177" s="66"/>
      <c r="VLT177" s="66"/>
      <c r="VLW177" s="66"/>
      <c r="VLZ177" s="66"/>
      <c r="VMC177" s="66"/>
      <c r="VMI177" s="66"/>
      <c r="VMR177" s="66"/>
      <c r="VMT177" s="66"/>
      <c r="VMU177" s="66"/>
      <c r="VMW177" s="66"/>
      <c r="VMZ177" s="66"/>
      <c r="VNC177" s="66"/>
      <c r="VNF177" s="66"/>
      <c r="VNI177" s="66"/>
      <c r="VNL177" s="66"/>
      <c r="VNN177" s="66"/>
      <c r="VNP177" s="66"/>
      <c r="VNS177" s="66"/>
      <c r="VNV177" s="66"/>
      <c r="VNY177" s="66"/>
      <c r="VOB177" s="66"/>
      <c r="VOE177" s="66"/>
      <c r="VOH177" s="66"/>
      <c r="VOK177" s="66"/>
      <c r="VOM177" s="66"/>
      <c r="VOP177" s="66"/>
      <c r="VOV177" s="66"/>
      <c r="VPB177" s="66"/>
      <c r="VPE177" s="66"/>
      <c r="VPG177" s="66"/>
      <c r="VPI177" s="66"/>
      <c r="VPJ177" s="66"/>
      <c r="VPK177" s="66"/>
      <c r="VPL177" s="66"/>
      <c r="VPM177" s="66"/>
      <c r="VPN177" s="66"/>
      <c r="VQF177" s="66"/>
      <c r="VQG177" s="66"/>
      <c r="VQJ177" s="66"/>
      <c r="VQM177" s="66"/>
      <c r="VQO177" s="66"/>
      <c r="VQQ177" s="66"/>
      <c r="VQT177" s="66"/>
      <c r="VQW177" s="66"/>
      <c r="VQZ177" s="66"/>
      <c r="VRD177" s="66"/>
      <c r="VRG177" s="66"/>
      <c r="VRJ177" s="66"/>
      <c r="VRR177" s="66"/>
      <c r="VSD177" s="66"/>
      <c r="VSE177" s="66"/>
      <c r="VSF177" s="66"/>
      <c r="VSG177" s="66"/>
      <c r="VSH177" s="66"/>
      <c r="VSI177" s="66"/>
      <c r="VSJ177" s="66"/>
      <c r="VSK177" s="66"/>
      <c r="VSL177" s="66"/>
      <c r="VSM177" s="66"/>
      <c r="VSN177" s="66"/>
      <c r="VSO177" s="66"/>
      <c r="VSP177" s="66"/>
      <c r="VSQ177" s="66"/>
      <c r="VSR177" s="66"/>
      <c r="VSS177" s="66"/>
      <c r="VST177" s="66"/>
      <c r="VSU177" s="66"/>
      <c r="VSV177" s="66"/>
      <c r="VSW177" s="66"/>
      <c r="VSX177" s="66"/>
      <c r="VSY177" s="66"/>
      <c r="VSZ177" s="66"/>
      <c r="VTA177" s="66"/>
      <c r="VTB177" s="66"/>
      <c r="VTC177" s="66"/>
      <c r="VTE177" s="66"/>
      <c r="VTF177" s="66"/>
      <c r="VTG177" s="66"/>
      <c r="VTH177" s="66"/>
      <c r="VTI177" s="66"/>
      <c r="VTJ177" s="66"/>
      <c r="VTK177" s="66"/>
      <c r="VTL177" s="66"/>
      <c r="VTM177" s="66"/>
      <c r="VTN177" s="66"/>
      <c r="VTO177" s="66"/>
      <c r="VTP177" s="66"/>
      <c r="VTQ177" s="66"/>
      <c r="VTT177" s="66"/>
      <c r="VTW177" s="66"/>
      <c r="VTZ177" s="66"/>
      <c r="VUC177" s="66"/>
      <c r="VUF177" s="66"/>
      <c r="VUI177" s="66"/>
      <c r="VUR177" s="66"/>
      <c r="VUU177" s="66"/>
      <c r="VUX177" s="66"/>
      <c r="VVA177" s="66"/>
      <c r="VVJ177" s="66"/>
      <c r="VVP177" s="66"/>
      <c r="VVS177" s="66"/>
      <c r="VVV177" s="66"/>
      <c r="VVY177" s="66"/>
      <c r="VWE177" s="66"/>
      <c r="VWN177" s="66"/>
      <c r="VWP177" s="66"/>
      <c r="VWQ177" s="66"/>
      <c r="VWS177" s="66"/>
      <c r="VWV177" s="66"/>
      <c r="VWY177" s="66"/>
      <c r="VXB177" s="66"/>
      <c r="VXE177" s="66"/>
      <c r="VXH177" s="66"/>
      <c r="VXJ177" s="66"/>
      <c r="VXL177" s="66"/>
      <c r="VXO177" s="66"/>
      <c r="VXR177" s="66"/>
      <c r="VXU177" s="66"/>
      <c r="VXX177" s="66"/>
      <c r="VYA177" s="66"/>
      <c r="VYD177" s="66"/>
      <c r="VYG177" s="66"/>
      <c r="VYI177" s="66"/>
      <c r="VYL177" s="66"/>
      <c r="VYR177" s="66"/>
      <c r="VYX177" s="66"/>
      <c r="VZA177" s="66"/>
      <c r="VZC177" s="66"/>
      <c r="VZE177" s="66"/>
      <c r="VZF177" s="66"/>
      <c r="VZG177" s="66"/>
      <c r="VZH177" s="66"/>
      <c r="VZI177" s="66"/>
      <c r="VZJ177" s="66"/>
      <c r="WAB177" s="66"/>
      <c r="WAC177" s="66"/>
      <c r="WAF177" s="66"/>
      <c r="WAI177" s="66"/>
      <c r="WAK177" s="66"/>
      <c r="WAM177" s="66"/>
      <c r="WAP177" s="66"/>
      <c r="WAS177" s="66"/>
      <c r="WAV177" s="66"/>
      <c r="WAZ177" s="66"/>
      <c r="WBC177" s="66"/>
      <c r="WBF177" s="66"/>
      <c r="WBN177" s="66"/>
      <c r="WBZ177" s="66"/>
      <c r="WCA177" s="66"/>
      <c r="WCB177" s="66"/>
      <c r="WCC177" s="66"/>
      <c r="WCD177" s="66"/>
      <c r="WCE177" s="66"/>
      <c r="WCF177" s="66"/>
      <c r="WCG177" s="66"/>
      <c r="WCH177" s="66"/>
      <c r="WCI177" s="66"/>
      <c r="WCJ177" s="66"/>
      <c r="WCK177" s="66"/>
      <c r="WCL177" s="66"/>
      <c r="WCM177" s="66"/>
      <c r="WCN177" s="66"/>
      <c r="WCO177" s="66"/>
      <c r="WCP177" s="66"/>
      <c r="WCQ177" s="66"/>
      <c r="WCR177" s="66"/>
      <c r="WCS177" s="66"/>
      <c r="WCT177" s="66"/>
      <c r="WCU177" s="66"/>
      <c r="WCV177" s="66"/>
      <c r="WCW177" s="66"/>
      <c r="WCX177" s="66"/>
      <c r="WCY177" s="66"/>
      <c r="WDA177" s="66"/>
      <c r="WDB177" s="66"/>
      <c r="WDC177" s="66"/>
      <c r="WDD177" s="66"/>
      <c r="WDE177" s="66"/>
      <c r="WDF177" s="66"/>
      <c r="WDG177" s="66"/>
      <c r="WDH177" s="66"/>
      <c r="WDI177" s="66"/>
      <c r="WDJ177" s="66"/>
      <c r="WDK177" s="66"/>
      <c r="WDL177" s="66"/>
      <c r="WDM177" s="66"/>
      <c r="WDP177" s="66"/>
      <c r="WDS177" s="66"/>
      <c r="WDV177" s="66"/>
      <c r="WDY177" s="66"/>
      <c r="WEB177" s="66"/>
      <c r="WEE177" s="66"/>
      <c r="WEN177" s="66"/>
      <c r="WEQ177" s="66"/>
      <c r="WET177" s="66"/>
      <c r="WEW177" s="66"/>
      <c r="WFF177" s="66"/>
      <c r="WFL177" s="66"/>
      <c r="WFO177" s="66"/>
      <c r="WFR177" s="66"/>
      <c r="WFU177" s="66"/>
      <c r="WGA177" s="66"/>
      <c r="WGJ177" s="66"/>
      <c r="WGL177" s="66"/>
      <c r="WGM177" s="66"/>
      <c r="WGO177" s="66"/>
      <c r="WGR177" s="66"/>
      <c r="WGU177" s="66"/>
      <c r="WGX177" s="66"/>
      <c r="WHA177" s="66"/>
      <c r="WHD177" s="66"/>
      <c r="WHF177" s="66"/>
      <c r="WHH177" s="66"/>
      <c r="WHK177" s="66"/>
      <c r="WHN177" s="66"/>
      <c r="WHQ177" s="66"/>
      <c r="WHT177" s="66"/>
      <c r="WHW177" s="66"/>
      <c r="WHZ177" s="66"/>
      <c r="WIC177" s="66"/>
      <c r="WIE177" s="66"/>
      <c r="WIH177" s="66"/>
      <c r="WIN177" s="66"/>
      <c r="WIT177" s="66"/>
      <c r="WIW177" s="66"/>
      <c r="WIY177" s="66"/>
      <c r="WJA177" s="66"/>
      <c r="WJB177" s="66"/>
      <c r="WJC177" s="66"/>
      <c r="WJD177" s="66"/>
      <c r="WJE177" s="66"/>
      <c r="WJF177" s="66"/>
      <c r="WJX177" s="66"/>
      <c r="WJY177" s="66"/>
      <c r="WKB177" s="66"/>
      <c r="WKE177" s="66"/>
      <c r="WKG177" s="66"/>
      <c r="WKI177" s="66"/>
      <c r="WKL177" s="66"/>
      <c r="WKO177" s="66"/>
      <c r="WKR177" s="66"/>
      <c r="WKV177" s="66"/>
      <c r="WKY177" s="66"/>
      <c r="WLB177" s="66"/>
      <c r="WLJ177" s="66"/>
      <c r="WLV177" s="66"/>
      <c r="WLW177" s="66"/>
      <c r="WLX177" s="66"/>
      <c r="WLY177" s="66"/>
      <c r="WLZ177" s="66"/>
      <c r="WMA177" s="66"/>
      <c r="WMB177" s="66"/>
      <c r="WMC177" s="66"/>
      <c r="WMD177" s="66"/>
      <c r="WME177" s="66"/>
      <c r="WMF177" s="66"/>
      <c r="WMG177" s="66"/>
      <c r="WMH177" s="66"/>
      <c r="WMI177" s="66"/>
      <c r="WMJ177" s="66"/>
      <c r="WMK177" s="66"/>
      <c r="WML177" s="66"/>
      <c r="WMM177" s="66"/>
      <c r="WMN177" s="66"/>
      <c r="WMO177" s="66"/>
      <c r="WMP177" s="66"/>
      <c r="WMQ177" s="66"/>
      <c r="WMR177" s="66"/>
      <c r="WMS177" s="66"/>
      <c r="WMT177" s="66"/>
      <c r="WMU177" s="66"/>
      <c r="WMW177" s="66"/>
      <c r="WMX177" s="66"/>
      <c r="WMY177" s="66"/>
      <c r="WMZ177" s="66"/>
      <c r="WNA177" s="66"/>
      <c r="WNB177" s="66"/>
      <c r="WNC177" s="66"/>
      <c r="WND177" s="66"/>
      <c r="WNE177" s="66"/>
      <c r="WNF177" s="66"/>
      <c r="WNG177" s="66"/>
      <c r="WNH177" s="66"/>
      <c r="WNI177" s="66"/>
      <c r="WNL177" s="66"/>
      <c r="WNO177" s="66"/>
      <c r="WNR177" s="66"/>
      <c r="WNU177" s="66"/>
      <c r="WNX177" s="66"/>
      <c r="WOA177" s="66"/>
      <c r="WOJ177" s="66"/>
      <c r="WOM177" s="66"/>
      <c r="WOP177" s="66"/>
      <c r="WOS177" s="66"/>
      <c r="WPB177" s="66"/>
      <c r="WPH177" s="66"/>
      <c r="WPK177" s="66"/>
      <c r="WPN177" s="66"/>
      <c r="WPQ177" s="66"/>
      <c r="WPW177" s="66"/>
      <c r="WQF177" s="66"/>
      <c r="WQH177" s="66"/>
      <c r="WQI177" s="66"/>
      <c r="WQK177" s="66"/>
      <c r="WQN177" s="66"/>
      <c r="WQQ177" s="66"/>
      <c r="WQT177" s="66"/>
      <c r="WQW177" s="66"/>
      <c r="WQZ177" s="66"/>
      <c r="WRB177" s="66"/>
      <c r="WRD177" s="66"/>
      <c r="WRG177" s="66"/>
      <c r="WRJ177" s="66"/>
      <c r="WRM177" s="66"/>
      <c r="WRP177" s="66"/>
      <c r="WRS177" s="66"/>
      <c r="WRV177" s="66"/>
      <c r="WRY177" s="66"/>
      <c r="WSA177" s="66"/>
      <c r="WSD177" s="66"/>
      <c r="WSJ177" s="66"/>
      <c r="WSP177" s="66"/>
      <c r="WSS177" s="66"/>
      <c r="WSU177" s="66"/>
      <c r="WSW177" s="66"/>
      <c r="WSX177" s="66"/>
      <c r="WSY177" s="66"/>
      <c r="WSZ177" s="66"/>
      <c r="WTA177" s="66"/>
      <c r="WTB177" s="66"/>
      <c r="WTT177" s="66"/>
      <c r="WTU177" s="66"/>
      <c r="WTX177" s="66"/>
      <c r="WUA177" s="66"/>
      <c r="WUC177" s="66"/>
      <c r="WUE177" s="66"/>
      <c r="WUH177" s="66"/>
      <c r="WUK177" s="66"/>
      <c r="WUN177" s="66"/>
      <c r="WUR177" s="66"/>
      <c r="WUU177" s="66"/>
      <c r="WUX177" s="66"/>
      <c r="WVF177" s="66"/>
    </row>
    <row r="178" spans="1:1022 1034:2046 2058:3070 3082:4094 4106:5118 5130:6142 6154:7166 7178:8190 8202:9214 9226:10238 10250:11262 11274:12286 12298:13310 13322:14334 14346:15358 15370:16126" s="61" customFormat="1" ht="20.25" hidden="1" customHeight="1">
      <c r="A178" s="7" t="s">
        <v>180</v>
      </c>
      <c r="B178" s="47" t="s">
        <v>340</v>
      </c>
      <c r="C178" s="4"/>
      <c r="D178" s="48">
        <f>_xlfn.IFNA(VLOOKUP(A178,'2.2'!A187:C479,3,),)</f>
        <v>0</v>
      </c>
      <c r="E178" s="49"/>
      <c r="F178" s="51"/>
      <c r="G178" s="51"/>
      <c r="H178" s="29">
        <v>115</v>
      </c>
      <c r="I178" s="52">
        <v>30</v>
      </c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C178" s="50"/>
      <c r="DD178" s="50"/>
      <c r="DE178" s="50"/>
      <c r="DF178" s="50"/>
      <c r="DG178" s="50"/>
      <c r="DH178" s="50"/>
      <c r="DI178" s="50"/>
      <c r="DJ178" s="50"/>
      <c r="DK178" s="50"/>
      <c r="DL178" s="50"/>
      <c r="DM178" s="50"/>
      <c r="DN178" s="50"/>
      <c r="DO178" s="50"/>
      <c r="DP178" s="50"/>
      <c r="DQ178" s="50"/>
      <c r="DR178" s="50"/>
      <c r="DS178" s="50"/>
      <c r="DT178" s="50"/>
      <c r="DU178" s="50"/>
      <c r="DV178" s="50"/>
      <c r="DW178" s="50"/>
      <c r="DX178" s="50"/>
      <c r="DY178" s="50"/>
      <c r="DZ178" s="50"/>
      <c r="EA178" s="50"/>
      <c r="EB178" s="50"/>
      <c r="EC178" s="50"/>
      <c r="ED178" s="50"/>
      <c r="EE178" s="50"/>
      <c r="EF178" s="50"/>
      <c r="EG178" s="50"/>
      <c r="EH178" s="50"/>
      <c r="EI178" s="50"/>
      <c r="EJ178" s="50"/>
      <c r="EK178" s="50"/>
      <c r="EL178" s="50"/>
      <c r="EM178" s="50"/>
      <c r="EN178" s="50"/>
      <c r="EO178" s="50"/>
      <c r="EP178" s="50"/>
      <c r="EQ178" s="50"/>
      <c r="ER178" s="50"/>
      <c r="ES178" s="50"/>
      <c r="ET178" s="50"/>
      <c r="EU178" s="50"/>
      <c r="EV178" s="50"/>
      <c r="EW178" s="50"/>
      <c r="EX178" s="50"/>
      <c r="EY178" s="50"/>
      <c r="EZ178" s="50"/>
      <c r="FA178" s="50"/>
      <c r="FB178" s="50"/>
      <c r="FC178" s="50"/>
      <c r="FD178" s="50"/>
      <c r="FE178" s="50"/>
      <c r="FF178" s="50"/>
      <c r="FG178" s="50"/>
      <c r="FH178" s="50"/>
      <c r="FI178" s="50"/>
      <c r="FJ178" s="50"/>
      <c r="FK178" s="50"/>
      <c r="FL178" s="50"/>
      <c r="FM178" s="50"/>
      <c r="FN178" s="50"/>
      <c r="FO178" s="50"/>
      <c r="FP178" s="50"/>
      <c r="FQ178" s="50"/>
      <c r="FR178" s="50"/>
      <c r="FS178" s="50"/>
      <c r="FT178" s="50"/>
      <c r="FU178" s="50"/>
      <c r="FV178" s="50"/>
      <c r="FW178" s="50"/>
      <c r="FX178" s="50"/>
      <c r="FY178" s="50"/>
      <c r="FZ178" s="50"/>
      <c r="GA178" s="50"/>
      <c r="GB178" s="50"/>
      <c r="GC178" s="50"/>
      <c r="GD178" s="50"/>
      <c r="GE178" s="50"/>
      <c r="GF178" s="50"/>
      <c r="GG178" s="50"/>
      <c r="GH178" s="50"/>
      <c r="GI178" s="50"/>
      <c r="GJ178" s="50"/>
      <c r="GK178" s="50"/>
      <c r="GL178" s="50"/>
      <c r="GM178" s="50"/>
      <c r="GN178" s="50"/>
      <c r="GO178" s="50"/>
      <c r="GP178" s="50"/>
      <c r="GQ178" s="50"/>
      <c r="GR178" s="50"/>
      <c r="GS178" s="50"/>
      <c r="GT178" s="50"/>
      <c r="GU178" s="50"/>
      <c r="GV178" s="50"/>
      <c r="GW178" s="50"/>
      <c r="GX178" s="50"/>
      <c r="GY178" s="50"/>
      <c r="GZ178" s="50"/>
      <c r="HA178" s="50"/>
      <c r="HB178" s="50"/>
      <c r="HC178" s="50"/>
      <c r="HD178" s="50"/>
      <c r="HE178" s="50"/>
      <c r="HF178" s="50"/>
      <c r="HG178" s="50"/>
      <c r="HH178" s="50"/>
      <c r="HI178" s="50"/>
      <c r="HJ178" s="50"/>
      <c r="HK178" s="50"/>
      <c r="HL178" s="50"/>
      <c r="HM178" s="50"/>
      <c r="HN178" s="50"/>
      <c r="HO178" s="50"/>
      <c r="HP178" s="50"/>
      <c r="HQ178" s="50"/>
      <c r="HR178" s="50"/>
      <c r="HS178" s="50"/>
      <c r="HT178" s="50"/>
      <c r="HU178" s="50"/>
      <c r="HV178" s="50"/>
      <c r="HW178" s="50"/>
      <c r="HX178" s="50"/>
      <c r="HY178" s="50"/>
      <c r="HZ178" s="50"/>
      <c r="IA178" s="50"/>
      <c r="IB178" s="50"/>
      <c r="IC178" s="50"/>
      <c r="ID178" s="50"/>
      <c r="IE178" s="50"/>
      <c r="IF178" s="50"/>
      <c r="IG178" s="50"/>
      <c r="IH178" s="50"/>
      <c r="II178" s="50"/>
      <c r="IJ178" s="50"/>
      <c r="IK178" s="50"/>
      <c r="IL178" s="50"/>
      <c r="IM178" s="50"/>
      <c r="IN178" s="50"/>
      <c r="IO178" s="50"/>
      <c r="IP178" s="50"/>
      <c r="IQ178" s="50"/>
      <c r="IR178" s="50"/>
      <c r="IS178" s="50"/>
      <c r="IT178" s="50"/>
      <c r="IU178" s="50"/>
      <c r="IV178" s="50"/>
    </row>
    <row r="179" spans="1:1022 1034:2046 2058:3070 3082:4094 4106:5118 5130:6142 6154:7166 7178:8190 8202:9214 9226:10238 10250:11262 11274:12286 12298:13310 13322:14334 14346:15358 15370:16126" s="61" customFormat="1" ht="20.25" customHeight="1">
      <c r="A179" s="3" t="s">
        <v>181</v>
      </c>
      <c r="B179" s="76" t="s">
        <v>338</v>
      </c>
      <c r="C179" s="4">
        <v>50</v>
      </c>
      <c r="D179" s="48">
        <v>10000</v>
      </c>
      <c r="E179" s="69">
        <f>+D179*C179</f>
        <v>500000</v>
      </c>
      <c r="F179" s="51"/>
      <c r="G179" s="51"/>
      <c r="H179" s="29">
        <v>0</v>
      </c>
      <c r="I179" s="52">
        <v>20</v>
      </c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50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50"/>
      <c r="AY179" s="50"/>
      <c r="AZ179" s="66"/>
      <c r="BA179" s="50"/>
      <c r="BB179" s="50"/>
      <c r="BC179" s="66"/>
      <c r="BD179" s="50"/>
      <c r="BE179" s="50"/>
      <c r="BF179" s="66"/>
      <c r="BG179" s="50"/>
      <c r="BH179" s="50"/>
      <c r="BI179" s="66"/>
      <c r="BJ179" s="50"/>
      <c r="BK179" s="50"/>
      <c r="BL179" s="66"/>
      <c r="BM179" s="50"/>
      <c r="BN179" s="50"/>
      <c r="BO179" s="66"/>
      <c r="BP179" s="50"/>
      <c r="BQ179" s="50"/>
      <c r="BR179" s="50"/>
      <c r="BS179" s="50"/>
      <c r="BT179" s="50"/>
      <c r="BU179" s="50"/>
      <c r="BV179" s="50"/>
      <c r="BW179" s="50"/>
      <c r="BX179" s="66"/>
      <c r="BY179" s="50"/>
      <c r="BZ179" s="50"/>
      <c r="CA179" s="66"/>
      <c r="CB179" s="50"/>
      <c r="CC179" s="50"/>
      <c r="CD179" s="66"/>
      <c r="CE179" s="50"/>
      <c r="CF179" s="50"/>
      <c r="CG179" s="66"/>
      <c r="CH179" s="50"/>
      <c r="CI179" s="50"/>
      <c r="CJ179" s="50"/>
      <c r="CK179" s="50"/>
      <c r="CL179" s="50"/>
      <c r="CM179" s="50"/>
      <c r="CN179" s="50"/>
      <c r="CO179" s="50"/>
      <c r="CP179" s="66"/>
      <c r="CQ179" s="50"/>
      <c r="CR179" s="50"/>
      <c r="CS179" s="50"/>
      <c r="CT179" s="50"/>
      <c r="CU179" s="50"/>
      <c r="CV179" s="66"/>
      <c r="CW179" s="50"/>
      <c r="CX179" s="50"/>
      <c r="CY179" s="66"/>
      <c r="CZ179" s="50"/>
      <c r="DA179" s="50"/>
      <c r="DB179" s="66"/>
      <c r="DC179" s="50"/>
      <c r="DD179" s="50"/>
      <c r="DE179" s="66"/>
      <c r="DF179" s="50"/>
      <c r="DG179" s="50"/>
      <c r="DH179" s="50"/>
      <c r="DI179" s="50"/>
      <c r="DJ179" s="50"/>
      <c r="DK179" s="66"/>
      <c r="DL179" s="50"/>
      <c r="DM179" s="50"/>
      <c r="DN179" s="50"/>
      <c r="DO179" s="50"/>
      <c r="DP179" s="50"/>
      <c r="DQ179" s="50"/>
      <c r="DR179" s="50"/>
      <c r="DS179" s="50"/>
      <c r="DT179" s="66"/>
      <c r="DU179" s="50"/>
      <c r="DV179" s="66"/>
      <c r="DW179" s="66"/>
      <c r="DX179" s="50"/>
      <c r="DY179" s="66"/>
      <c r="DZ179" s="50"/>
      <c r="EA179" s="50"/>
      <c r="EB179" s="66"/>
      <c r="EC179" s="50"/>
      <c r="ED179" s="50"/>
      <c r="EE179" s="66"/>
      <c r="EF179" s="50"/>
      <c r="EG179" s="50"/>
      <c r="EH179" s="66"/>
      <c r="EI179" s="50"/>
      <c r="EJ179" s="50"/>
      <c r="EK179" s="66"/>
      <c r="EL179" s="50"/>
      <c r="EM179" s="50"/>
      <c r="EN179" s="66"/>
      <c r="EO179" s="50"/>
      <c r="EP179" s="66"/>
      <c r="EQ179" s="50"/>
      <c r="ER179" s="66"/>
      <c r="ES179" s="50"/>
      <c r="ET179" s="50"/>
      <c r="EU179" s="66"/>
      <c r="EV179" s="50"/>
      <c r="EW179" s="50"/>
      <c r="EX179" s="66"/>
      <c r="EY179" s="50"/>
      <c r="EZ179" s="50"/>
      <c r="FA179" s="66"/>
      <c r="FB179" s="50"/>
      <c r="FC179" s="50"/>
      <c r="FD179" s="66"/>
      <c r="FE179" s="50"/>
      <c r="FF179" s="50"/>
      <c r="FG179" s="66"/>
      <c r="FH179" s="50"/>
      <c r="FI179" s="50"/>
      <c r="FJ179" s="66"/>
      <c r="FK179" s="50"/>
      <c r="FL179" s="50"/>
      <c r="FM179" s="66"/>
      <c r="FN179" s="50"/>
      <c r="FO179" s="66"/>
      <c r="FP179" s="50"/>
      <c r="FQ179" s="50"/>
      <c r="FR179" s="66"/>
      <c r="FS179" s="50"/>
      <c r="FT179" s="50"/>
      <c r="FU179" s="50"/>
      <c r="FV179" s="50"/>
      <c r="FW179" s="50"/>
      <c r="FX179" s="66"/>
      <c r="FY179" s="50"/>
      <c r="FZ179" s="50"/>
      <c r="GA179" s="50"/>
      <c r="GB179" s="50"/>
      <c r="GC179" s="50"/>
      <c r="GD179" s="66"/>
      <c r="GE179" s="50"/>
      <c r="GF179" s="50"/>
      <c r="GG179" s="66"/>
      <c r="GH179" s="50"/>
      <c r="GI179" s="66"/>
      <c r="GJ179" s="50"/>
      <c r="GK179" s="66"/>
      <c r="GL179" s="66"/>
      <c r="GM179" s="66"/>
      <c r="GN179" s="66"/>
      <c r="GO179" s="66"/>
      <c r="GP179" s="66"/>
      <c r="GQ179" s="50"/>
      <c r="GR179" s="50"/>
      <c r="GS179" s="50"/>
      <c r="GT179" s="50"/>
      <c r="GU179" s="50"/>
      <c r="GV179" s="50"/>
      <c r="GW179" s="50"/>
      <c r="GX179" s="50"/>
      <c r="GY179" s="50"/>
      <c r="GZ179" s="50"/>
      <c r="HA179" s="50"/>
      <c r="HB179" s="50"/>
      <c r="HC179" s="50"/>
      <c r="HD179" s="50"/>
      <c r="HE179" s="50"/>
      <c r="HF179" s="50"/>
      <c r="HG179" s="50"/>
      <c r="HH179" s="66"/>
      <c r="HI179" s="66"/>
      <c r="HJ179" s="50"/>
      <c r="HK179" s="50"/>
      <c r="HL179" s="66"/>
      <c r="HM179" s="50"/>
      <c r="HN179" s="50"/>
      <c r="HO179" s="66"/>
      <c r="HP179" s="50"/>
      <c r="HQ179" s="66"/>
      <c r="HR179" s="50"/>
      <c r="HS179" s="66"/>
      <c r="HT179" s="50"/>
      <c r="HU179" s="50"/>
      <c r="HV179" s="66"/>
      <c r="HW179" s="50"/>
      <c r="HX179" s="50"/>
      <c r="HY179" s="66"/>
      <c r="HZ179" s="50"/>
      <c r="IA179" s="50"/>
      <c r="IB179" s="66"/>
      <c r="IC179" s="50"/>
      <c r="ID179" s="50"/>
      <c r="IE179" s="50"/>
      <c r="IF179" s="66"/>
      <c r="IG179" s="50"/>
      <c r="IH179" s="50"/>
      <c r="II179" s="66"/>
      <c r="IJ179" s="50"/>
      <c r="IK179" s="50"/>
      <c r="IL179" s="66"/>
      <c r="IM179" s="50"/>
      <c r="IN179" s="50"/>
      <c r="IO179" s="50"/>
      <c r="IP179" s="50"/>
      <c r="IQ179" s="50"/>
      <c r="IR179" s="50"/>
      <c r="IS179" s="50"/>
      <c r="IT179" s="66"/>
      <c r="IU179" s="50"/>
      <c r="IV179" s="50"/>
      <c r="JF179" s="67"/>
      <c r="JG179" s="67"/>
      <c r="JH179" s="67"/>
      <c r="JI179" s="67"/>
      <c r="JJ179" s="67"/>
      <c r="JK179" s="67"/>
      <c r="JL179" s="67"/>
      <c r="JM179" s="67"/>
      <c r="JN179" s="67"/>
      <c r="JO179" s="67"/>
      <c r="JP179" s="67"/>
      <c r="JQ179" s="67"/>
      <c r="JR179" s="67"/>
      <c r="JS179" s="67"/>
      <c r="JT179" s="67"/>
      <c r="JU179" s="67"/>
      <c r="JV179" s="67"/>
      <c r="JW179" s="67"/>
      <c r="JX179" s="67"/>
      <c r="JY179" s="67"/>
      <c r="JZ179" s="67"/>
      <c r="KA179" s="67"/>
      <c r="KB179" s="67"/>
      <c r="KC179" s="67"/>
      <c r="KD179" s="67"/>
      <c r="KE179" s="67"/>
      <c r="KG179" s="67"/>
      <c r="KH179" s="67"/>
      <c r="KI179" s="67"/>
      <c r="KJ179" s="67"/>
      <c r="KK179" s="67"/>
      <c r="KL179" s="67"/>
      <c r="KM179" s="67"/>
      <c r="KN179" s="67"/>
      <c r="KO179" s="67"/>
      <c r="KP179" s="67"/>
      <c r="KQ179" s="67"/>
      <c r="KR179" s="67"/>
      <c r="KS179" s="67"/>
      <c r="KV179" s="67"/>
      <c r="KY179" s="67"/>
      <c r="LB179" s="67"/>
      <c r="LE179" s="67"/>
      <c r="LH179" s="67"/>
      <c r="LK179" s="67"/>
      <c r="LT179" s="67"/>
      <c r="LW179" s="67"/>
      <c r="LZ179" s="67"/>
      <c r="MC179" s="67"/>
      <c r="ML179" s="67"/>
      <c r="MR179" s="67"/>
      <c r="MU179" s="67"/>
      <c r="MX179" s="67"/>
      <c r="NA179" s="67"/>
      <c r="NG179" s="67"/>
      <c r="NP179" s="67"/>
      <c r="NR179" s="67"/>
      <c r="NS179" s="67"/>
      <c r="NU179" s="67"/>
      <c r="NX179" s="67"/>
      <c r="OA179" s="67"/>
      <c r="OD179" s="67"/>
      <c r="OG179" s="67"/>
      <c r="OJ179" s="67"/>
      <c r="OL179" s="67"/>
      <c r="ON179" s="67"/>
      <c r="OQ179" s="67"/>
      <c r="OT179" s="67"/>
      <c r="OW179" s="67"/>
      <c r="OZ179" s="67"/>
      <c r="PC179" s="67"/>
      <c r="PF179" s="67"/>
      <c r="PI179" s="67"/>
      <c r="PK179" s="67"/>
      <c r="PN179" s="67"/>
      <c r="PT179" s="67"/>
      <c r="PZ179" s="67"/>
      <c r="QC179" s="67"/>
      <c r="QE179" s="67"/>
      <c r="QG179" s="67"/>
      <c r="QH179" s="67"/>
      <c r="QI179" s="67"/>
      <c r="QJ179" s="67"/>
      <c r="QK179" s="67"/>
      <c r="QL179" s="67"/>
      <c r="RD179" s="67"/>
      <c r="RE179" s="67"/>
      <c r="RH179" s="67"/>
      <c r="RK179" s="67"/>
      <c r="RM179" s="67"/>
      <c r="RO179" s="67"/>
      <c r="RR179" s="67"/>
      <c r="RU179" s="67"/>
      <c r="RX179" s="67"/>
      <c r="SB179" s="67"/>
      <c r="SE179" s="67"/>
      <c r="SH179" s="67"/>
      <c r="SP179" s="67"/>
      <c r="TB179" s="67"/>
      <c r="TC179" s="67"/>
      <c r="TD179" s="67"/>
      <c r="TE179" s="67"/>
      <c r="TF179" s="67"/>
      <c r="TG179" s="67"/>
      <c r="TH179" s="67"/>
      <c r="TI179" s="67"/>
      <c r="TJ179" s="67"/>
      <c r="TK179" s="67"/>
      <c r="TL179" s="67"/>
      <c r="TM179" s="67"/>
      <c r="TN179" s="67"/>
      <c r="TO179" s="67"/>
      <c r="TP179" s="67"/>
      <c r="TQ179" s="67"/>
      <c r="TR179" s="67"/>
      <c r="TS179" s="67"/>
      <c r="TT179" s="67"/>
      <c r="TU179" s="67"/>
      <c r="TV179" s="67"/>
      <c r="TW179" s="67"/>
      <c r="TX179" s="67"/>
      <c r="TY179" s="67"/>
      <c r="TZ179" s="67"/>
      <c r="UA179" s="67"/>
      <c r="UC179" s="67"/>
      <c r="UD179" s="67"/>
      <c r="UE179" s="67"/>
      <c r="UF179" s="67"/>
      <c r="UG179" s="67"/>
      <c r="UH179" s="67"/>
      <c r="UI179" s="67"/>
      <c r="UJ179" s="67"/>
      <c r="UK179" s="67"/>
      <c r="UL179" s="67"/>
      <c r="UM179" s="67"/>
      <c r="UN179" s="67"/>
      <c r="UO179" s="67"/>
      <c r="UR179" s="67"/>
      <c r="UU179" s="67"/>
      <c r="UX179" s="67"/>
      <c r="VA179" s="67"/>
      <c r="VD179" s="67"/>
      <c r="VG179" s="67"/>
      <c r="VP179" s="67"/>
      <c r="VS179" s="67"/>
      <c r="VV179" s="67"/>
      <c r="VY179" s="67"/>
      <c r="WH179" s="67"/>
      <c r="WN179" s="67"/>
      <c r="WQ179" s="67"/>
      <c r="WT179" s="67"/>
      <c r="WW179" s="67"/>
      <c r="XC179" s="67"/>
      <c r="XL179" s="67"/>
      <c r="XN179" s="67"/>
      <c r="XO179" s="67"/>
      <c r="XQ179" s="67"/>
      <c r="XT179" s="67"/>
      <c r="XW179" s="67"/>
      <c r="XZ179" s="67"/>
      <c r="YC179" s="67"/>
      <c r="YF179" s="67"/>
      <c r="YH179" s="67"/>
      <c r="YJ179" s="67"/>
      <c r="YM179" s="67"/>
      <c r="YP179" s="67"/>
      <c r="YS179" s="67"/>
      <c r="YV179" s="67"/>
      <c r="YY179" s="67"/>
      <c r="ZB179" s="67"/>
      <c r="ZE179" s="67"/>
      <c r="ZG179" s="67"/>
      <c r="ZJ179" s="67"/>
      <c r="ZP179" s="67"/>
      <c r="ZV179" s="67"/>
      <c r="ZY179" s="67"/>
      <c r="AAA179" s="67"/>
      <c r="AAC179" s="67"/>
      <c r="AAD179" s="67"/>
      <c r="AAE179" s="67"/>
      <c r="AAF179" s="67"/>
      <c r="AAG179" s="67"/>
      <c r="AAH179" s="67"/>
      <c r="AAZ179" s="67"/>
      <c r="ABA179" s="67"/>
      <c r="ABD179" s="67"/>
      <c r="ABG179" s="67"/>
      <c r="ABI179" s="67"/>
      <c r="ABK179" s="67"/>
      <c r="ABN179" s="67"/>
      <c r="ABQ179" s="67"/>
      <c r="ABT179" s="67"/>
      <c r="ABX179" s="67"/>
      <c r="ACA179" s="67"/>
      <c r="ACD179" s="67"/>
      <c r="ACL179" s="67"/>
      <c r="ACX179" s="67"/>
      <c r="ACY179" s="67"/>
      <c r="ACZ179" s="67"/>
      <c r="ADA179" s="67"/>
      <c r="ADB179" s="67"/>
      <c r="ADC179" s="67"/>
      <c r="ADD179" s="67"/>
      <c r="ADE179" s="67"/>
      <c r="ADF179" s="67"/>
      <c r="ADG179" s="67"/>
      <c r="ADH179" s="67"/>
      <c r="ADI179" s="67"/>
      <c r="ADJ179" s="67"/>
      <c r="ADK179" s="67"/>
      <c r="ADL179" s="67"/>
      <c r="ADM179" s="67"/>
      <c r="ADN179" s="67"/>
      <c r="ADO179" s="67"/>
      <c r="ADP179" s="67"/>
      <c r="ADQ179" s="67"/>
      <c r="ADR179" s="67"/>
      <c r="ADS179" s="67"/>
      <c r="ADT179" s="67"/>
      <c r="ADU179" s="67"/>
      <c r="ADV179" s="67"/>
      <c r="ADW179" s="67"/>
      <c r="ADY179" s="67"/>
      <c r="ADZ179" s="67"/>
      <c r="AEA179" s="67"/>
      <c r="AEB179" s="67"/>
      <c r="AEC179" s="67"/>
      <c r="AED179" s="67"/>
      <c r="AEE179" s="67"/>
      <c r="AEF179" s="67"/>
      <c r="AEG179" s="67"/>
      <c r="AEH179" s="67"/>
      <c r="AEI179" s="67"/>
      <c r="AEJ179" s="67"/>
      <c r="AEK179" s="67"/>
      <c r="AEN179" s="67"/>
      <c r="AEQ179" s="67"/>
      <c r="AET179" s="67"/>
      <c r="AEW179" s="67"/>
      <c r="AEZ179" s="67"/>
      <c r="AFC179" s="67"/>
      <c r="AFL179" s="67"/>
      <c r="AFO179" s="67"/>
      <c r="AFR179" s="67"/>
      <c r="AFU179" s="67"/>
      <c r="AGD179" s="67"/>
      <c r="AGJ179" s="67"/>
      <c r="AGM179" s="67"/>
      <c r="AGP179" s="67"/>
      <c r="AGS179" s="67"/>
      <c r="AGY179" s="67"/>
      <c r="AHH179" s="67"/>
      <c r="AHJ179" s="67"/>
      <c r="AHK179" s="67"/>
      <c r="AHM179" s="67"/>
      <c r="AHP179" s="67"/>
      <c r="AHS179" s="67"/>
      <c r="AHV179" s="67"/>
      <c r="AHY179" s="67"/>
      <c r="AIB179" s="67"/>
      <c r="AID179" s="67"/>
      <c r="AIF179" s="67"/>
      <c r="AII179" s="67"/>
      <c r="AIL179" s="67"/>
      <c r="AIO179" s="67"/>
      <c r="AIR179" s="67"/>
      <c r="AIU179" s="67"/>
      <c r="AIX179" s="67"/>
      <c r="AJA179" s="67"/>
      <c r="AJC179" s="67"/>
      <c r="AJF179" s="67"/>
      <c r="AJL179" s="67"/>
      <c r="AJR179" s="67"/>
      <c r="AJU179" s="67"/>
      <c r="AJW179" s="67"/>
      <c r="AJY179" s="67"/>
      <c r="AJZ179" s="67"/>
      <c r="AKA179" s="67"/>
      <c r="AKB179" s="67"/>
      <c r="AKC179" s="67"/>
      <c r="AKD179" s="67"/>
      <c r="AKV179" s="67"/>
      <c r="AKW179" s="67"/>
      <c r="AKZ179" s="67"/>
      <c r="ALC179" s="67"/>
      <c r="ALE179" s="67"/>
      <c r="ALG179" s="67"/>
      <c r="ALJ179" s="67"/>
      <c r="ALM179" s="67"/>
      <c r="ALP179" s="67"/>
      <c r="ALT179" s="67"/>
      <c r="ALW179" s="67"/>
      <c r="ALZ179" s="67"/>
      <c r="AMH179" s="67"/>
      <c r="AMT179" s="67"/>
      <c r="AMU179" s="67"/>
      <c r="AMV179" s="67"/>
      <c r="AMW179" s="67"/>
      <c r="AMX179" s="67"/>
      <c r="AMY179" s="67"/>
      <c r="AMZ179" s="67"/>
      <c r="ANA179" s="67"/>
      <c r="ANB179" s="67"/>
      <c r="ANC179" s="67"/>
      <c r="AND179" s="67"/>
      <c r="ANE179" s="67"/>
      <c r="ANF179" s="67"/>
      <c r="ANG179" s="67"/>
      <c r="ANH179" s="67"/>
      <c r="ANI179" s="67"/>
      <c r="ANJ179" s="67"/>
      <c r="ANK179" s="67"/>
      <c r="ANL179" s="67"/>
      <c r="ANM179" s="67"/>
      <c r="ANN179" s="67"/>
      <c r="ANO179" s="67"/>
      <c r="ANP179" s="67"/>
      <c r="ANQ179" s="67"/>
      <c r="ANR179" s="67"/>
      <c r="ANS179" s="67"/>
      <c r="ANU179" s="67"/>
      <c r="ANV179" s="67"/>
      <c r="ANW179" s="67"/>
      <c r="ANX179" s="67"/>
      <c r="ANY179" s="67"/>
      <c r="ANZ179" s="67"/>
      <c r="AOA179" s="67"/>
      <c r="AOB179" s="67"/>
      <c r="AOC179" s="67"/>
      <c r="AOD179" s="67"/>
      <c r="AOE179" s="67"/>
      <c r="AOF179" s="67"/>
      <c r="AOG179" s="67"/>
      <c r="AOJ179" s="67"/>
      <c r="AOM179" s="67"/>
      <c r="AOP179" s="67"/>
      <c r="AOS179" s="67"/>
      <c r="AOV179" s="67"/>
      <c r="AOY179" s="67"/>
      <c r="APH179" s="67"/>
      <c r="APK179" s="67"/>
      <c r="APN179" s="67"/>
      <c r="APQ179" s="67"/>
      <c r="APZ179" s="67"/>
      <c r="AQF179" s="67"/>
      <c r="AQI179" s="67"/>
      <c r="AQL179" s="67"/>
      <c r="AQO179" s="67"/>
      <c r="AQU179" s="67"/>
      <c r="ARD179" s="67"/>
      <c r="ARF179" s="67"/>
      <c r="ARG179" s="67"/>
      <c r="ARI179" s="67"/>
      <c r="ARL179" s="67"/>
      <c r="ARO179" s="67"/>
      <c r="ARR179" s="67"/>
      <c r="ARU179" s="67"/>
      <c r="ARX179" s="67"/>
      <c r="ARZ179" s="67"/>
      <c r="ASB179" s="67"/>
      <c r="ASE179" s="67"/>
      <c r="ASH179" s="67"/>
      <c r="ASK179" s="67"/>
      <c r="ASN179" s="67"/>
      <c r="ASQ179" s="67"/>
      <c r="AST179" s="67"/>
      <c r="ASW179" s="67"/>
      <c r="ASY179" s="67"/>
      <c r="ATB179" s="67"/>
      <c r="ATH179" s="67"/>
      <c r="ATN179" s="67"/>
      <c r="ATQ179" s="67"/>
      <c r="ATS179" s="67"/>
      <c r="ATU179" s="67"/>
      <c r="ATV179" s="67"/>
      <c r="ATW179" s="67"/>
      <c r="ATX179" s="67"/>
      <c r="ATY179" s="67"/>
      <c r="ATZ179" s="67"/>
      <c r="AUR179" s="67"/>
      <c r="AUS179" s="67"/>
      <c r="AUV179" s="67"/>
      <c r="AUY179" s="67"/>
      <c r="AVA179" s="67"/>
      <c r="AVC179" s="67"/>
      <c r="AVF179" s="67"/>
      <c r="AVI179" s="67"/>
      <c r="AVL179" s="67"/>
      <c r="AVP179" s="67"/>
      <c r="AVS179" s="67"/>
      <c r="AVV179" s="67"/>
      <c r="AWD179" s="67"/>
      <c r="AWP179" s="67"/>
      <c r="AWQ179" s="67"/>
      <c r="AWR179" s="67"/>
      <c r="AWS179" s="67"/>
      <c r="AWT179" s="67"/>
      <c r="AWU179" s="67"/>
      <c r="AWV179" s="67"/>
      <c r="AWW179" s="67"/>
      <c r="AWX179" s="67"/>
      <c r="AWY179" s="67"/>
      <c r="AWZ179" s="67"/>
      <c r="AXA179" s="67"/>
      <c r="AXB179" s="67"/>
      <c r="AXC179" s="67"/>
      <c r="AXD179" s="67"/>
      <c r="AXE179" s="67"/>
      <c r="AXF179" s="67"/>
      <c r="AXG179" s="67"/>
      <c r="AXH179" s="67"/>
      <c r="AXI179" s="67"/>
      <c r="AXJ179" s="67"/>
      <c r="AXK179" s="67"/>
      <c r="AXL179" s="67"/>
      <c r="AXM179" s="67"/>
      <c r="AXN179" s="67"/>
      <c r="AXO179" s="67"/>
      <c r="AXQ179" s="67"/>
      <c r="AXR179" s="67"/>
      <c r="AXS179" s="67"/>
      <c r="AXT179" s="67"/>
      <c r="AXU179" s="67"/>
      <c r="AXV179" s="67"/>
      <c r="AXW179" s="67"/>
      <c r="AXX179" s="67"/>
      <c r="AXY179" s="67"/>
      <c r="AXZ179" s="67"/>
      <c r="AYA179" s="67"/>
      <c r="AYB179" s="67"/>
      <c r="AYC179" s="67"/>
      <c r="AYF179" s="67"/>
      <c r="AYI179" s="67"/>
      <c r="AYL179" s="67"/>
      <c r="AYO179" s="67"/>
      <c r="AYR179" s="67"/>
      <c r="AYU179" s="67"/>
      <c r="AZD179" s="67"/>
      <c r="AZG179" s="67"/>
      <c r="AZJ179" s="67"/>
      <c r="AZM179" s="67"/>
      <c r="AZV179" s="67"/>
      <c r="BAB179" s="67"/>
      <c r="BAE179" s="67"/>
      <c r="BAH179" s="67"/>
      <c r="BAK179" s="67"/>
      <c r="BAQ179" s="67"/>
      <c r="BAZ179" s="67"/>
      <c r="BBB179" s="67"/>
      <c r="BBC179" s="67"/>
      <c r="BBE179" s="67"/>
      <c r="BBH179" s="67"/>
      <c r="BBK179" s="67"/>
      <c r="BBN179" s="67"/>
      <c r="BBQ179" s="67"/>
      <c r="BBT179" s="67"/>
      <c r="BBV179" s="67"/>
      <c r="BBX179" s="67"/>
      <c r="BCA179" s="67"/>
      <c r="BCD179" s="67"/>
      <c r="BCG179" s="67"/>
      <c r="BCJ179" s="67"/>
      <c r="BCM179" s="67"/>
      <c r="BCP179" s="67"/>
      <c r="BCS179" s="67"/>
      <c r="BCU179" s="67"/>
      <c r="BCX179" s="67"/>
      <c r="BDD179" s="67"/>
      <c r="BDJ179" s="67"/>
      <c r="BDM179" s="67"/>
      <c r="BDO179" s="67"/>
      <c r="BDQ179" s="67"/>
      <c r="BDR179" s="67"/>
      <c r="BDS179" s="67"/>
      <c r="BDT179" s="67"/>
      <c r="BDU179" s="67"/>
      <c r="BDV179" s="67"/>
      <c r="BEN179" s="67"/>
      <c r="BEO179" s="67"/>
      <c r="BER179" s="67"/>
      <c r="BEU179" s="67"/>
      <c r="BEW179" s="67"/>
      <c r="BEY179" s="67"/>
      <c r="BFB179" s="67"/>
      <c r="BFE179" s="67"/>
      <c r="BFH179" s="67"/>
      <c r="BFL179" s="67"/>
      <c r="BFO179" s="67"/>
      <c r="BFR179" s="67"/>
      <c r="BFZ179" s="67"/>
      <c r="BGL179" s="67"/>
      <c r="BGM179" s="67"/>
      <c r="BGN179" s="67"/>
      <c r="BGO179" s="67"/>
      <c r="BGP179" s="67"/>
      <c r="BGQ179" s="67"/>
      <c r="BGR179" s="67"/>
      <c r="BGS179" s="67"/>
      <c r="BGT179" s="67"/>
      <c r="BGU179" s="67"/>
      <c r="BGV179" s="67"/>
      <c r="BGW179" s="67"/>
      <c r="BGX179" s="67"/>
      <c r="BGY179" s="67"/>
      <c r="BGZ179" s="67"/>
      <c r="BHA179" s="67"/>
      <c r="BHB179" s="67"/>
      <c r="BHC179" s="67"/>
      <c r="BHD179" s="67"/>
      <c r="BHE179" s="67"/>
      <c r="BHF179" s="67"/>
      <c r="BHG179" s="67"/>
      <c r="BHH179" s="67"/>
      <c r="BHI179" s="67"/>
      <c r="BHJ179" s="67"/>
      <c r="BHK179" s="67"/>
      <c r="BHM179" s="67"/>
      <c r="BHN179" s="67"/>
      <c r="BHO179" s="67"/>
      <c r="BHP179" s="67"/>
      <c r="BHQ179" s="67"/>
      <c r="BHR179" s="67"/>
      <c r="BHS179" s="67"/>
      <c r="BHT179" s="67"/>
      <c r="BHU179" s="67"/>
      <c r="BHV179" s="67"/>
      <c r="BHW179" s="67"/>
      <c r="BHX179" s="67"/>
      <c r="BHY179" s="67"/>
      <c r="BIB179" s="67"/>
      <c r="BIE179" s="67"/>
      <c r="BIH179" s="67"/>
      <c r="BIK179" s="67"/>
      <c r="BIN179" s="67"/>
      <c r="BIQ179" s="67"/>
      <c r="BIZ179" s="67"/>
      <c r="BJC179" s="67"/>
      <c r="BJF179" s="67"/>
      <c r="BJI179" s="67"/>
      <c r="BJR179" s="67"/>
      <c r="BJX179" s="67"/>
      <c r="BKA179" s="67"/>
      <c r="BKD179" s="67"/>
      <c r="BKG179" s="67"/>
      <c r="BKM179" s="67"/>
      <c r="BKV179" s="67"/>
      <c r="BKX179" s="67"/>
      <c r="BKY179" s="67"/>
      <c r="BLA179" s="67"/>
      <c r="BLD179" s="67"/>
      <c r="BLG179" s="67"/>
      <c r="BLJ179" s="67"/>
      <c r="BLM179" s="67"/>
      <c r="BLP179" s="67"/>
      <c r="BLR179" s="67"/>
      <c r="BLT179" s="67"/>
      <c r="BLW179" s="67"/>
      <c r="BLZ179" s="67"/>
      <c r="BMC179" s="67"/>
      <c r="BMF179" s="67"/>
      <c r="BMI179" s="67"/>
      <c r="BML179" s="67"/>
      <c r="BMO179" s="67"/>
      <c r="BMQ179" s="67"/>
      <c r="BMT179" s="67"/>
      <c r="BMZ179" s="67"/>
      <c r="BNF179" s="67"/>
      <c r="BNI179" s="67"/>
      <c r="BNK179" s="67"/>
      <c r="BNM179" s="67"/>
      <c r="BNN179" s="67"/>
      <c r="BNO179" s="67"/>
      <c r="BNP179" s="67"/>
      <c r="BNQ179" s="67"/>
      <c r="BNR179" s="67"/>
      <c r="BOJ179" s="67"/>
      <c r="BOK179" s="67"/>
      <c r="BON179" s="67"/>
      <c r="BOQ179" s="67"/>
      <c r="BOS179" s="67"/>
      <c r="BOU179" s="67"/>
      <c r="BOX179" s="67"/>
      <c r="BPA179" s="67"/>
      <c r="BPD179" s="67"/>
      <c r="BPH179" s="67"/>
      <c r="BPK179" s="67"/>
      <c r="BPN179" s="67"/>
      <c r="BPV179" s="67"/>
      <c r="BQH179" s="67"/>
      <c r="BQI179" s="67"/>
      <c r="BQJ179" s="67"/>
      <c r="BQK179" s="67"/>
      <c r="BQL179" s="67"/>
      <c r="BQM179" s="67"/>
      <c r="BQN179" s="67"/>
      <c r="BQO179" s="67"/>
      <c r="BQP179" s="67"/>
      <c r="BQQ179" s="67"/>
      <c r="BQR179" s="67"/>
      <c r="BQS179" s="67"/>
      <c r="BQT179" s="67"/>
      <c r="BQU179" s="67"/>
      <c r="BQV179" s="67"/>
      <c r="BQW179" s="67"/>
      <c r="BQX179" s="67"/>
      <c r="BQY179" s="67"/>
      <c r="BQZ179" s="67"/>
      <c r="BRA179" s="67"/>
      <c r="BRB179" s="67"/>
      <c r="BRC179" s="67"/>
      <c r="BRD179" s="67"/>
      <c r="BRE179" s="67"/>
      <c r="BRF179" s="67"/>
      <c r="BRG179" s="67"/>
      <c r="BRI179" s="67"/>
      <c r="BRJ179" s="67"/>
      <c r="BRK179" s="67"/>
      <c r="BRL179" s="67"/>
      <c r="BRM179" s="67"/>
      <c r="BRN179" s="67"/>
      <c r="BRO179" s="67"/>
      <c r="BRP179" s="67"/>
      <c r="BRQ179" s="67"/>
      <c r="BRR179" s="67"/>
      <c r="BRS179" s="67"/>
      <c r="BRT179" s="67"/>
      <c r="BRU179" s="67"/>
      <c r="BRX179" s="67"/>
      <c r="BSA179" s="67"/>
      <c r="BSD179" s="67"/>
      <c r="BSG179" s="67"/>
      <c r="BSJ179" s="67"/>
      <c r="BSM179" s="67"/>
      <c r="BSV179" s="67"/>
      <c r="BSY179" s="67"/>
      <c r="BTB179" s="67"/>
      <c r="BTE179" s="67"/>
      <c r="BTN179" s="67"/>
      <c r="BTT179" s="67"/>
      <c r="BTW179" s="67"/>
      <c r="BTZ179" s="67"/>
      <c r="BUC179" s="67"/>
      <c r="BUI179" s="67"/>
      <c r="BUR179" s="67"/>
      <c r="BUT179" s="67"/>
      <c r="BUU179" s="67"/>
      <c r="BUW179" s="67"/>
      <c r="BUZ179" s="67"/>
      <c r="BVC179" s="67"/>
      <c r="BVF179" s="67"/>
      <c r="BVI179" s="67"/>
      <c r="BVL179" s="67"/>
      <c r="BVN179" s="67"/>
      <c r="BVP179" s="67"/>
      <c r="BVS179" s="67"/>
      <c r="BVV179" s="67"/>
      <c r="BVY179" s="67"/>
      <c r="BWB179" s="67"/>
      <c r="BWE179" s="67"/>
      <c r="BWH179" s="67"/>
      <c r="BWK179" s="67"/>
      <c r="BWM179" s="67"/>
      <c r="BWP179" s="67"/>
      <c r="BWV179" s="67"/>
      <c r="BXB179" s="67"/>
      <c r="BXE179" s="67"/>
      <c r="BXG179" s="67"/>
      <c r="BXI179" s="67"/>
      <c r="BXJ179" s="67"/>
      <c r="BXK179" s="67"/>
      <c r="BXL179" s="67"/>
      <c r="BXM179" s="67"/>
      <c r="BXN179" s="67"/>
      <c r="BYF179" s="67"/>
      <c r="BYG179" s="67"/>
      <c r="BYJ179" s="67"/>
      <c r="BYM179" s="67"/>
      <c r="BYO179" s="67"/>
      <c r="BYQ179" s="67"/>
      <c r="BYT179" s="67"/>
      <c r="BYW179" s="67"/>
      <c r="BYZ179" s="67"/>
      <c r="BZD179" s="67"/>
      <c r="BZG179" s="67"/>
      <c r="BZJ179" s="67"/>
      <c r="BZR179" s="67"/>
      <c r="CAD179" s="67"/>
      <c r="CAE179" s="67"/>
      <c r="CAF179" s="67"/>
      <c r="CAG179" s="67"/>
      <c r="CAH179" s="67"/>
      <c r="CAI179" s="67"/>
      <c r="CAJ179" s="67"/>
      <c r="CAK179" s="67"/>
      <c r="CAL179" s="67"/>
      <c r="CAM179" s="67"/>
      <c r="CAN179" s="67"/>
      <c r="CAO179" s="67"/>
      <c r="CAP179" s="67"/>
      <c r="CAQ179" s="67"/>
      <c r="CAR179" s="67"/>
      <c r="CAS179" s="67"/>
      <c r="CAT179" s="67"/>
      <c r="CAU179" s="67"/>
      <c r="CAV179" s="67"/>
      <c r="CAW179" s="67"/>
      <c r="CAX179" s="67"/>
      <c r="CAY179" s="67"/>
      <c r="CAZ179" s="67"/>
      <c r="CBA179" s="67"/>
      <c r="CBB179" s="67"/>
      <c r="CBC179" s="67"/>
      <c r="CBE179" s="67"/>
      <c r="CBF179" s="67"/>
      <c r="CBG179" s="67"/>
      <c r="CBH179" s="67"/>
      <c r="CBI179" s="67"/>
      <c r="CBJ179" s="67"/>
      <c r="CBK179" s="67"/>
      <c r="CBL179" s="67"/>
      <c r="CBM179" s="67"/>
      <c r="CBN179" s="67"/>
      <c r="CBO179" s="67"/>
      <c r="CBP179" s="67"/>
      <c r="CBQ179" s="67"/>
      <c r="CBT179" s="67"/>
      <c r="CBW179" s="67"/>
      <c r="CBZ179" s="67"/>
      <c r="CCC179" s="67"/>
      <c r="CCF179" s="67"/>
      <c r="CCI179" s="67"/>
      <c r="CCR179" s="67"/>
      <c r="CCU179" s="67"/>
      <c r="CCX179" s="67"/>
      <c r="CDA179" s="67"/>
      <c r="CDJ179" s="67"/>
      <c r="CDP179" s="67"/>
      <c r="CDS179" s="67"/>
      <c r="CDV179" s="67"/>
      <c r="CDY179" s="67"/>
      <c r="CEE179" s="67"/>
      <c r="CEN179" s="67"/>
      <c r="CEP179" s="67"/>
      <c r="CEQ179" s="67"/>
      <c r="CES179" s="67"/>
      <c r="CEV179" s="67"/>
      <c r="CEY179" s="67"/>
      <c r="CFB179" s="67"/>
      <c r="CFE179" s="67"/>
      <c r="CFH179" s="67"/>
      <c r="CFJ179" s="67"/>
      <c r="CFL179" s="67"/>
      <c r="CFO179" s="67"/>
      <c r="CFR179" s="67"/>
      <c r="CFU179" s="67"/>
      <c r="CFX179" s="67"/>
      <c r="CGA179" s="67"/>
      <c r="CGD179" s="67"/>
      <c r="CGG179" s="67"/>
      <c r="CGI179" s="67"/>
      <c r="CGL179" s="67"/>
      <c r="CGR179" s="67"/>
      <c r="CGX179" s="67"/>
      <c r="CHA179" s="67"/>
      <c r="CHC179" s="67"/>
      <c r="CHE179" s="67"/>
      <c r="CHF179" s="67"/>
      <c r="CHG179" s="67"/>
      <c r="CHH179" s="67"/>
      <c r="CHI179" s="67"/>
      <c r="CHJ179" s="67"/>
      <c r="CIB179" s="67"/>
      <c r="CIC179" s="67"/>
      <c r="CIF179" s="67"/>
      <c r="CII179" s="67"/>
      <c r="CIK179" s="67"/>
      <c r="CIM179" s="67"/>
      <c r="CIP179" s="67"/>
      <c r="CIS179" s="67"/>
      <c r="CIV179" s="67"/>
      <c r="CIZ179" s="67"/>
      <c r="CJC179" s="67"/>
      <c r="CJF179" s="67"/>
      <c r="CJN179" s="67"/>
      <c r="CJZ179" s="67"/>
      <c r="CKA179" s="67"/>
      <c r="CKB179" s="67"/>
      <c r="CKC179" s="67"/>
      <c r="CKD179" s="67"/>
      <c r="CKE179" s="67"/>
      <c r="CKF179" s="67"/>
      <c r="CKG179" s="67"/>
      <c r="CKH179" s="67"/>
      <c r="CKI179" s="67"/>
      <c r="CKJ179" s="67"/>
      <c r="CKK179" s="67"/>
      <c r="CKL179" s="67"/>
      <c r="CKM179" s="67"/>
      <c r="CKN179" s="67"/>
      <c r="CKO179" s="67"/>
      <c r="CKP179" s="67"/>
      <c r="CKQ179" s="67"/>
      <c r="CKR179" s="67"/>
      <c r="CKS179" s="67"/>
      <c r="CKT179" s="67"/>
      <c r="CKU179" s="67"/>
      <c r="CKV179" s="67"/>
      <c r="CKW179" s="67"/>
      <c r="CKX179" s="67"/>
      <c r="CKY179" s="67"/>
      <c r="CLA179" s="67"/>
      <c r="CLB179" s="67"/>
      <c r="CLC179" s="67"/>
      <c r="CLD179" s="67"/>
      <c r="CLE179" s="67"/>
      <c r="CLF179" s="67"/>
      <c r="CLG179" s="67"/>
      <c r="CLH179" s="67"/>
      <c r="CLI179" s="67"/>
      <c r="CLJ179" s="67"/>
      <c r="CLK179" s="67"/>
      <c r="CLL179" s="67"/>
      <c r="CLM179" s="67"/>
      <c r="CLP179" s="67"/>
      <c r="CLS179" s="67"/>
      <c r="CLV179" s="67"/>
      <c r="CLY179" s="67"/>
      <c r="CMB179" s="67"/>
      <c r="CME179" s="67"/>
      <c r="CMN179" s="67"/>
      <c r="CMQ179" s="67"/>
      <c r="CMT179" s="67"/>
      <c r="CMW179" s="67"/>
      <c r="CNF179" s="67"/>
      <c r="CNL179" s="67"/>
      <c r="CNO179" s="67"/>
      <c r="CNR179" s="67"/>
      <c r="CNU179" s="67"/>
      <c r="COA179" s="67"/>
      <c r="COJ179" s="67"/>
      <c r="COL179" s="67"/>
      <c r="COM179" s="67"/>
      <c r="COO179" s="67"/>
      <c r="COR179" s="67"/>
      <c r="COU179" s="67"/>
      <c r="COX179" s="67"/>
      <c r="CPA179" s="67"/>
      <c r="CPD179" s="67"/>
      <c r="CPF179" s="67"/>
      <c r="CPH179" s="67"/>
      <c r="CPK179" s="67"/>
      <c r="CPN179" s="67"/>
      <c r="CPQ179" s="67"/>
      <c r="CPT179" s="67"/>
      <c r="CPW179" s="67"/>
      <c r="CPZ179" s="67"/>
      <c r="CQC179" s="67"/>
      <c r="CQE179" s="67"/>
      <c r="CQH179" s="67"/>
      <c r="CQN179" s="67"/>
      <c r="CQT179" s="67"/>
      <c r="CQW179" s="67"/>
      <c r="CQY179" s="67"/>
      <c r="CRA179" s="67"/>
      <c r="CRB179" s="67"/>
      <c r="CRC179" s="67"/>
      <c r="CRD179" s="67"/>
      <c r="CRE179" s="67"/>
      <c r="CRF179" s="67"/>
      <c r="CRX179" s="67"/>
      <c r="CRY179" s="67"/>
      <c r="CSB179" s="67"/>
      <c r="CSE179" s="67"/>
      <c r="CSG179" s="67"/>
      <c r="CSI179" s="67"/>
      <c r="CSL179" s="67"/>
      <c r="CSO179" s="67"/>
      <c r="CSR179" s="67"/>
      <c r="CSV179" s="67"/>
      <c r="CSY179" s="67"/>
      <c r="CTB179" s="67"/>
      <c r="CTJ179" s="67"/>
      <c r="CTV179" s="67"/>
      <c r="CTW179" s="67"/>
      <c r="CTX179" s="67"/>
      <c r="CTY179" s="67"/>
      <c r="CTZ179" s="67"/>
      <c r="CUA179" s="67"/>
      <c r="CUB179" s="67"/>
      <c r="CUC179" s="67"/>
      <c r="CUD179" s="67"/>
      <c r="CUE179" s="67"/>
      <c r="CUF179" s="67"/>
      <c r="CUG179" s="67"/>
      <c r="CUH179" s="67"/>
      <c r="CUI179" s="67"/>
      <c r="CUJ179" s="67"/>
      <c r="CUK179" s="67"/>
      <c r="CUL179" s="67"/>
      <c r="CUM179" s="67"/>
      <c r="CUN179" s="67"/>
      <c r="CUO179" s="67"/>
      <c r="CUP179" s="67"/>
      <c r="CUQ179" s="67"/>
      <c r="CUR179" s="67"/>
      <c r="CUS179" s="67"/>
      <c r="CUT179" s="67"/>
      <c r="CUU179" s="67"/>
      <c r="CUW179" s="67"/>
      <c r="CUX179" s="67"/>
      <c r="CUY179" s="67"/>
      <c r="CUZ179" s="67"/>
      <c r="CVA179" s="67"/>
      <c r="CVB179" s="67"/>
      <c r="CVC179" s="67"/>
      <c r="CVD179" s="67"/>
      <c r="CVE179" s="67"/>
      <c r="CVF179" s="67"/>
      <c r="CVG179" s="67"/>
      <c r="CVH179" s="67"/>
      <c r="CVI179" s="67"/>
      <c r="CVL179" s="67"/>
      <c r="CVO179" s="67"/>
      <c r="CVR179" s="67"/>
      <c r="CVU179" s="67"/>
      <c r="CVX179" s="67"/>
      <c r="CWA179" s="67"/>
      <c r="CWJ179" s="67"/>
      <c r="CWM179" s="67"/>
      <c r="CWP179" s="67"/>
      <c r="CWS179" s="67"/>
      <c r="CXB179" s="67"/>
      <c r="CXH179" s="67"/>
      <c r="CXK179" s="67"/>
      <c r="CXN179" s="67"/>
      <c r="CXQ179" s="67"/>
      <c r="CXW179" s="67"/>
      <c r="CYF179" s="67"/>
      <c r="CYH179" s="67"/>
      <c r="CYI179" s="67"/>
      <c r="CYK179" s="67"/>
      <c r="CYN179" s="67"/>
      <c r="CYQ179" s="67"/>
      <c r="CYT179" s="67"/>
      <c r="CYW179" s="67"/>
      <c r="CYZ179" s="67"/>
      <c r="CZB179" s="67"/>
      <c r="CZD179" s="67"/>
      <c r="CZG179" s="67"/>
      <c r="CZJ179" s="67"/>
      <c r="CZM179" s="67"/>
      <c r="CZP179" s="67"/>
      <c r="CZS179" s="67"/>
      <c r="CZV179" s="67"/>
      <c r="CZY179" s="67"/>
      <c r="DAA179" s="67"/>
      <c r="DAD179" s="67"/>
      <c r="DAJ179" s="67"/>
      <c r="DAP179" s="67"/>
      <c r="DAS179" s="67"/>
      <c r="DAU179" s="67"/>
      <c r="DAW179" s="67"/>
      <c r="DAX179" s="67"/>
      <c r="DAY179" s="67"/>
      <c r="DAZ179" s="67"/>
      <c r="DBA179" s="67"/>
      <c r="DBB179" s="67"/>
      <c r="DBT179" s="67"/>
      <c r="DBU179" s="67"/>
      <c r="DBX179" s="67"/>
      <c r="DCA179" s="67"/>
      <c r="DCC179" s="67"/>
      <c r="DCE179" s="67"/>
      <c r="DCH179" s="67"/>
      <c r="DCK179" s="67"/>
      <c r="DCN179" s="67"/>
      <c r="DCR179" s="67"/>
      <c r="DCU179" s="67"/>
      <c r="DCX179" s="67"/>
      <c r="DDF179" s="67"/>
      <c r="DDR179" s="67"/>
      <c r="DDS179" s="67"/>
      <c r="DDT179" s="67"/>
      <c r="DDU179" s="67"/>
      <c r="DDV179" s="67"/>
      <c r="DDW179" s="67"/>
      <c r="DDX179" s="67"/>
      <c r="DDY179" s="67"/>
      <c r="DDZ179" s="67"/>
      <c r="DEA179" s="67"/>
      <c r="DEB179" s="67"/>
      <c r="DEC179" s="67"/>
      <c r="DED179" s="67"/>
      <c r="DEE179" s="67"/>
      <c r="DEF179" s="67"/>
      <c r="DEG179" s="67"/>
      <c r="DEH179" s="67"/>
      <c r="DEI179" s="67"/>
      <c r="DEJ179" s="67"/>
      <c r="DEK179" s="67"/>
      <c r="DEL179" s="67"/>
      <c r="DEM179" s="67"/>
      <c r="DEN179" s="67"/>
      <c r="DEO179" s="67"/>
      <c r="DEP179" s="67"/>
      <c r="DEQ179" s="67"/>
      <c r="DES179" s="67"/>
      <c r="DET179" s="67"/>
      <c r="DEU179" s="67"/>
      <c r="DEV179" s="67"/>
      <c r="DEW179" s="67"/>
      <c r="DEX179" s="67"/>
      <c r="DEY179" s="67"/>
      <c r="DEZ179" s="67"/>
      <c r="DFA179" s="67"/>
      <c r="DFB179" s="67"/>
      <c r="DFC179" s="67"/>
      <c r="DFD179" s="67"/>
      <c r="DFE179" s="67"/>
      <c r="DFH179" s="67"/>
      <c r="DFK179" s="67"/>
      <c r="DFN179" s="67"/>
      <c r="DFQ179" s="67"/>
      <c r="DFT179" s="67"/>
      <c r="DFW179" s="67"/>
      <c r="DGF179" s="67"/>
      <c r="DGI179" s="67"/>
      <c r="DGL179" s="67"/>
      <c r="DGO179" s="67"/>
      <c r="DGX179" s="67"/>
      <c r="DHD179" s="67"/>
      <c r="DHG179" s="67"/>
      <c r="DHJ179" s="67"/>
      <c r="DHM179" s="67"/>
      <c r="DHS179" s="67"/>
      <c r="DIB179" s="67"/>
      <c r="DID179" s="67"/>
      <c r="DIE179" s="67"/>
      <c r="DIG179" s="67"/>
      <c r="DIJ179" s="67"/>
      <c r="DIM179" s="67"/>
      <c r="DIP179" s="67"/>
      <c r="DIS179" s="67"/>
      <c r="DIV179" s="67"/>
      <c r="DIX179" s="67"/>
      <c r="DIZ179" s="67"/>
      <c r="DJC179" s="67"/>
      <c r="DJF179" s="67"/>
      <c r="DJI179" s="67"/>
      <c r="DJL179" s="67"/>
      <c r="DJO179" s="67"/>
      <c r="DJR179" s="67"/>
      <c r="DJU179" s="67"/>
      <c r="DJW179" s="67"/>
      <c r="DJZ179" s="67"/>
      <c r="DKF179" s="67"/>
      <c r="DKL179" s="67"/>
      <c r="DKO179" s="67"/>
      <c r="DKQ179" s="67"/>
      <c r="DKS179" s="67"/>
      <c r="DKT179" s="67"/>
      <c r="DKU179" s="67"/>
      <c r="DKV179" s="67"/>
      <c r="DKW179" s="67"/>
      <c r="DKX179" s="67"/>
      <c r="DLP179" s="67"/>
      <c r="DLQ179" s="67"/>
      <c r="DLT179" s="67"/>
      <c r="DLW179" s="67"/>
      <c r="DLY179" s="67"/>
      <c r="DMA179" s="67"/>
      <c r="DMD179" s="67"/>
      <c r="DMG179" s="67"/>
      <c r="DMJ179" s="67"/>
      <c r="DMN179" s="67"/>
      <c r="DMQ179" s="67"/>
      <c r="DMT179" s="67"/>
      <c r="DNB179" s="67"/>
      <c r="DNN179" s="67"/>
      <c r="DNO179" s="67"/>
      <c r="DNP179" s="67"/>
      <c r="DNQ179" s="67"/>
      <c r="DNR179" s="67"/>
      <c r="DNS179" s="67"/>
      <c r="DNT179" s="67"/>
      <c r="DNU179" s="67"/>
      <c r="DNV179" s="67"/>
      <c r="DNW179" s="67"/>
      <c r="DNX179" s="67"/>
      <c r="DNY179" s="67"/>
      <c r="DNZ179" s="67"/>
      <c r="DOA179" s="67"/>
      <c r="DOB179" s="67"/>
      <c r="DOC179" s="67"/>
      <c r="DOD179" s="67"/>
      <c r="DOE179" s="67"/>
      <c r="DOF179" s="67"/>
      <c r="DOG179" s="67"/>
      <c r="DOH179" s="67"/>
      <c r="DOI179" s="67"/>
      <c r="DOJ179" s="67"/>
      <c r="DOK179" s="67"/>
      <c r="DOL179" s="67"/>
      <c r="DOM179" s="67"/>
      <c r="DOO179" s="67"/>
      <c r="DOP179" s="67"/>
      <c r="DOQ179" s="67"/>
      <c r="DOR179" s="67"/>
      <c r="DOS179" s="67"/>
      <c r="DOT179" s="67"/>
      <c r="DOU179" s="67"/>
      <c r="DOV179" s="67"/>
      <c r="DOW179" s="67"/>
      <c r="DOX179" s="67"/>
      <c r="DOY179" s="67"/>
      <c r="DOZ179" s="67"/>
      <c r="DPA179" s="67"/>
      <c r="DPD179" s="67"/>
      <c r="DPG179" s="67"/>
      <c r="DPJ179" s="67"/>
      <c r="DPM179" s="67"/>
      <c r="DPP179" s="67"/>
      <c r="DPS179" s="67"/>
      <c r="DQB179" s="67"/>
      <c r="DQE179" s="67"/>
      <c r="DQH179" s="67"/>
      <c r="DQK179" s="67"/>
      <c r="DQT179" s="67"/>
      <c r="DQZ179" s="67"/>
      <c r="DRC179" s="67"/>
      <c r="DRF179" s="67"/>
      <c r="DRI179" s="67"/>
      <c r="DRO179" s="67"/>
      <c r="DRX179" s="67"/>
      <c r="DRZ179" s="67"/>
      <c r="DSA179" s="67"/>
      <c r="DSC179" s="67"/>
      <c r="DSF179" s="67"/>
      <c r="DSI179" s="67"/>
      <c r="DSL179" s="67"/>
      <c r="DSO179" s="67"/>
      <c r="DSR179" s="67"/>
      <c r="DST179" s="67"/>
      <c r="DSV179" s="67"/>
      <c r="DSY179" s="67"/>
      <c r="DTB179" s="67"/>
      <c r="DTE179" s="67"/>
      <c r="DTH179" s="67"/>
      <c r="DTK179" s="67"/>
      <c r="DTN179" s="67"/>
      <c r="DTQ179" s="67"/>
      <c r="DTS179" s="67"/>
      <c r="DTV179" s="67"/>
      <c r="DUB179" s="67"/>
      <c r="DUH179" s="67"/>
      <c r="DUK179" s="67"/>
      <c r="DUM179" s="67"/>
      <c r="DUO179" s="67"/>
      <c r="DUP179" s="67"/>
      <c r="DUQ179" s="67"/>
      <c r="DUR179" s="67"/>
      <c r="DUS179" s="67"/>
      <c r="DUT179" s="67"/>
      <c r="DVL179" s="67"/>
      <c r="DVM179" s="67"/>
      <c r="DVP179" s="67"/>
      <c r="DVS179" s="67"/>
      <c r="DVU179" s="67"/>
      <c r="DVW179" s="67"/>
      <c r="DVZ179" s="67"/>
      <c r="DWC179" s="67"/>
      <c r="DWF179" s="67"/>
      <c r="DWJ179" s="67"/>
      <c r="DWM179" s="67"/>
      <c r="DWP179" s="67"/>
      <c r="DWX179" s="67"/>
      <c r="DXJ179" s="67"/>
      <c r="DXK179" s="67"/>
      <c r="DXL179" s="67"/>
      <c r="DXM179" s="67"/>
      <c r="DXN179" s="67"/>
      <c r="DXO179" s="67"/>
      <c r="DXP179" s="67"/>
      <c r="DXQ179" s="67"/>
      <c r="DXR179" s="67"/>
      <c r="DXS179" s="67"/>
      <c r="DXT179" s="67"/>
      <c r="DXU179" s="67"/>
      <c r="DXV179" s="67"/>
      <c r="DXW179" s="67"/>
      <c r="DXX179" s="67"/>
      <c r="DXY179" s="67"/>
      <c r="DXZ179" s="67"/>
      <c r="DYA179" s="67"/>
      <c r="DYB179" s="67"/>
      <c r="DYC179" s="67"/>
      <c r="DYD179" s="67"/>
      <c r="DYE179" s="67"/>
      <c r="DYF179" s="67"/>
      <c r="DYG179" s="67"/>
      <c r="DYH179" s="67"/>
      <c r="DYI179" s="67"/>
      <c r="DYK179" s="67"/>
      <c r="DYL179" s="67"/>
      <c r="DYM179" s="67"/>
      <c r="DYN179" s="67"/>
      <c r="DYO179" s="67"/>
      <c r="DYP179" s="67"/>
      <c r="DYQ179" s="67"/>
      <c r="DYR179" s="67"/>
      <c r="DYS179" s="67"/>
      <c r="DYT179" s="67"/>
      <c r="DYU179" s="67"/>
      <c r="DYV179" s="67"/>
      <c r="DYW179" s="67"/>
      <c r="DYZ179" s="67"/>
      <c r="DZC179" s="67"/>
      <c r="DZF179" s="67"/>
      <c r="DZI179" s="67"/>
      <c r="DZL179" s="67"/>
      <c r="DZO179" s="67"/>
      <c r="DZX179" s="67"/>
      <c r="EAA179" s="67"/>
      <c r="EAD179" s="67"/>
      <c r="EAG179" s="67"/>
      <c r="EAP179" s="67"/>
      <c r="EAV179" s="67"/>
      <c r="EAY179" s="67"/>
      <c r="EBB179" s="67"/>
      <c r="EBE179" s="67"/>
      <c r="EBK179" s="67"/>
      <c r="EBT179" s="67"/>
      <c r="EBV179" s="67"/>
      <c r="EBW179" s="67"/>
      <c r="EBY179" s="67"/>
      <c r="ECB179" s="67"/>
      <c r="ECE179" s="67"/>
      <c r="ECH179" s="67"/>
      <c r="ECK179" s="67"/>
      <c r="ECN179" s="67"/>
      <c r="ECP179" s="67"/>
      <c r="ECR179" s="67"/>
      <c r="ECU179" s="67"/>
      <c r="ECX179" s="67"/>
      <c r="EDA179" s="67"/>
      <c r="EDD179" s="67"/>
      <c r="EDG179" s="67"/>
      <c r="EDJ179" s="67"/>
      <c r="EDM179" s="67"/>
      <c r="EDO179" s="67"/>
      <c r="EDR179" s="67"/>
      <c r="EDX179" s="67"/>
      <c r="EED179" s="67"/>
      <c r="EEG179" s="67"/>
      <c r="EEI179" s="67"/>
      <c r="EEK179" s="67"/>
      <c r="EEL179" s="67"/>
      <c r="EEM179" s="67"/>
      <c r="EEN179" s="67"/>
      <c r="EEO179" s="67"/>
      <c r="EEP179" s="67"/>
      <c r="EFH179" s="67"/>
      <c r="EFI179" s="67"/>
      <c r="EFL179" s="67"/>
      <c r="EFO179" s="67"/>
      <c r="EFQ179" s="67"/>
      <c r="EFS179" s="67"/>
      <c r="EFV179" s="67"/>
      <c r="EFY179" s="67"/>
      <c r="EGB179" s="67"/>
      <c r="EGF179" s="67"/>
      <c r="EGI179" s="67"/>
      <c r="EGL179" s="67"/>
      <c r="EGT179" s="67"/>
      <c r="EHF179" s="67"/>
      <c r="EHG179" s="67"/>
      <c r="EHH179" s="67"/>
      <c r="EHI179" s="67"/>
      <c r="EHJ179" s="67"/>
      <c r="EHK179" s="67"/>
      <c r="EHL179" s="67"/>
      <c r="EHM179" s="67"/>
      <c r="EHN179" s="67"/>
      <c r="EHO179" s="67"/>
      <c r="EHP179" s="67"/>
      <c r="EHQ179" s="67"/>
      <c r="EHR179" s="67"/>
      <c r="EHS179" s="67"/>
      <c r="EHT179" s="67"/>
      <c r="EHU179" s="67"/>
      <c r="EHV179" s="67"/>
      <c r="EHW179" s="67"/>
      <c r="EHX179" s="67"/>
      <c r="EHY179" s="67"/>
      <c r="EHZ179" s="67"/>
      <c r="EIA179" s="67"/>
      <c r="EIB179" s="67"/>
      <c r="EIC179" s="67"/>
      <c r="EID179" s="67"/>
      <c r="EIE179" s="67"/>
      <c r="EIG179" s="67"/>
      <c r="EIH179" s="67"/>
      <c r="EII179" s="67"/>
      <c r="EIJ179" s="67"/>
      <c r="EIK179" s="67"/>
      <c r="EIL179" s="67"/>
      <c r="EIM179" s="67"/>
      <c r="EIN179" s="67"/>
      <c r="EIO179" s="67"/>
      <c r="EIP179" s="67"/>
      <c r="EIQ179" s="67"/>
      <c r="EIR179" s="67"/>
      <c r="EIS179" s="67"/>
      <c r="EIV179" s="67"/>
      <c r="EIY179" s="67"/>
      <c r="EJB179" s="67"/>
      <c r="EJE179" s="67"/>
      <c r="EJH179" s="67"/>
      <c r="EJK179" s="67"/>
      <c r="EJT179" s="67"/>
      <c r="EJW179" s="67"/>
      <c r="EJZ179" s="67"/>
      <c r="EKC179" s="67"/>
      <c r="EKL179" s="67"/>
      <c r="EKR179" s="67"/>
      <c r="EKU179" s="67"/>
      <c r="EKX179" s="67"/>
      <c r="ELA179" s="67"/>
      <c r="ELG179" s="67"/>
      <c r="ELP179" s="67"/>
      <c r="ELR179" s="67"/>
      <c r="ELS179" s="67"/>
      <c r="ELU179" s="67"/>
      <c r="ELX179" s="67"/>
      <c r="EMA179" s="67"/>
      <c r="EMD179" s="67"/>
      <c r="EMG179" s="67"/>
      <c r="EMJ179" s="67"/>
      <c r="EML179" s="67"/>
      <c r="EMN179" s="67"/>
      <c r="EMQ179" s="67"/>
      <c r="EMT179" s="67"/>
      <c r="EMW179" s="67"/>
      <c r="EMZ179" s="67"/>
      <c r="ENC179" s="67"/>
      <c r="ENF179" s="67"/>
      <c r="ENI179" s="67"/>
      <c r="ENK179" s="67"/>
      <c r="ENN179" s="67"/>
      <c r="ENT179" s="67"/>
      <c r="ENZ179" s="67"/>
      <c r="EOC179" s="67"/>
      <c r="EOE179" s="67"/>
      <c r="EOG179" s="67"/>
      <c r="EOH179" s="67"/>
      <c r="EOI179" s="67"/>
      <c r="EOJ179" s="67"/>
      <c r="EOK179" s="67"/>
      <c r="EOL179" s="67"/>
      <c r="EPD179" s="67"/>
      <c r="EPE179" s="67"/>
      <c r="EPH179" s="67"/>
      <c r="EPK179" s="67"/>
      <c r="EPM179" s="67"/>
      <c r="EPO179" s="67"/>
      <c r="EPR179" s="67"/>
      <c r="EPU179" s="67"/>
      <c r="EPX179" s="67"/>
      <c r="EQB179" s="67"/>
      <c r="EQE179" s="67"/>
      <c r="EQH179" s="67"/>
      <c r="EQP179" s="67"/>
      <c r="ERB179" s="67"/>
      <c r="ERC179" s="67"/>
      <c r="ERD179" s="67"/>
      <c r="ERE179" s="67"/>
      <c r="ERF179" s="67"/>
      <c r="ERG179" s="67"/>
      <c r="ERH179" s="67"/>
      <c r="ERI179" s="67"/>
      <c r="ERJ179" s="67"/>
      <c r="ERK179" s="67"/>
      <c r="ERL179" s="67"/>
      <c r="ERM179" s="67"/>
      <c r="ERN179" s="67"/>
      <c r="ERO179" s="67"/>
      <c r="ERP179" s="67"/>
      <c r="ERQ179" s="67"/>
      <c r="ERR179" s="67"/>
      <c r="ERS179" s="67"/>
      <c r="ERT179" s="67"/>
      <c r="ERU179" s="67"/>
      <c r="ERV179" s="67"/>
      <c r="ERW179" s="67"/>
      <c r="ERX179" s="67"/>
      <c r="ERY179" s="67"/>
      <c r="ERZ179" s="67"/>
      <c r="ESA179" s="67"/>
      <c r="ESC179" s="67"/>
      <c r="ESD179" s="67"/>
      <c r="ESE179" s="67"/>
      <c r="ESF179" s="67"/>
      <c r="ESG179" s="67"/>
      <c r="ESH179" s="67"/>
      <c r="ESI179" s="67"/>
      <c r="ESJ179" s="67"/>
      <c r="ESK179" s="67"/>
      <c r="ESL179" s="67"/>
      <c r="ESM179" s="67"/>
      <c r="ESN179" s="67"/>
      <c r="ESO179" s="67"/>
      <c r="ESR179" s="67"/>
      <c r="ESU179" s="67"/>
      <c r="ESX179" s="67"/>
      <c r="ETA179" s="67"/>
      <c r="ETD179" s="67"/>
      <c r="ETG179" s="67"/>
      <c r="ETP179" s="67"/>
      <c r="ETS179" s="67"/>
      <c r="ETV179" s="67"/>
      <c r="ETY179" s="67"/>
      <c r="EUH179" s="67"/>
      <c r="EUN179" s="67"/>
      <c r="EUQ179" s="67"/>
      <c r="EUT179" s="67"/>
      <c r="EUW179" s="67"/>
      <c r="EVC179" s="67"/>
      <c r="EVL179" s="67"/>
      <c r="EVN179" s="67"/>
      <c r="EVO179" s="67"/>
      <c r="EVQ179" s="67"/>
      <c r="EVT179" s="67"/>
      <c r="EVW179" s="67"/>
      <c r="EVZ179" s="67"/>
      <c r="EWC179" s="67"/>
      <c r="EWF179" s="67"/>
      <c r="EWH179" s="67"/>
      <c r="EWJ179" s="67"/>
      <c r="EWM179" s="67"/>
      <c r="EWP179" s="67"/>
      <c r="EWS179" s="67"/>
      <c r="EWV179" s="67"/>
      <c r="EWY179" s="67"/>
      <c r="EXB179" s="67"/>
      <c r="EXE179" s="67"/>
      <c r="EXG179" s="67"/>
      <c r="EXJ179" s="67"/>
      <c r="EXP179" s="67"/>
      <c r="EXV179" s="67"/>
      <c r="EXY179" s="67"/>
      <c r="EYA179" s="67"/>
      <c r="EYC179" s="67"/>
      <c r="EYD179" s="67"/>
      <c r="EYE179" s="67"/>
      <c r="EYF179" s="67"/>
      <c r="EYG179" s="67"/>
      <c r="EYH179" s="67"/>
      <c r="EYZ179" s="67"/>
      <c r="EZA179" s="67"/>
      <c r="EZD179" s="67"/>
      <c r="EZG179" s="67"/>
      <c r="EZI179" s="67"/>
      <c r="EZK179" s="67"/>
      <c r="EZN179" s="67"/>
      <c r="EZQ179" s="67"/>
      <c r="EZT179" s="67"/>
      <c r="EZX179" s="67"/>
      <c r="FAA179" s="67"/>
      <c r="FAD179" s="67"/>
      <c r="FAL179" s="67"/>
      <c r="FAX179" s="67"/>
      <c r="FAY179" s="67"/>
      <c r="FAZ179" s="67"/>
      <c r="FBA179" s="67"/>
      <c r="FBB179" s="67"/>
      <c r="FBC179" s="67"/>
      <c r="FBD179" s="67"/>
      <c r="FBE179" s="67"/>
      <c r="FBF179" s="67"/>
      <c r="FBG179" s="67"/>
      <c r="FBH179" s="67"/>
      <c r="FBI179" s="67"/>
      <c r="FBJ179" s="67"/>
      <c r="FBK179" s="67"/>
      <c r="FBL179" s="67"/>
      <c r="FBM179" s="67"/>
      <c r="FBN179" s="67"/>
      <c r="FBO179" s="67"/>
      <c r="FBP179" s="67"/>
      <c r="FBQ179" s="67"/>
      <c r="FBR179" s="67"/>
      <c r="FBS179" s="67"/>
      <c r="FBT179" s="67"/>
      <c r="FBU179" s="67"/>
      <c r="FBV179" s="67"/>
      <c r="FBW179" s="67"/>
      <c r="FBY179" s="67"/>
      <c r="FBZ179" s="67"/>
      <c r="FCA179" s="67"/>
      <c r="FCB179" s="67"/>
      <c r="FCC179" s="67"/>
      <c r="FCD179" s="67"/>
      <c r="FCE179" s="67"/>
      <c r="FCF179" s="67"/>
      <c r="FCG179" s="67"/>
      <c r="FCH179" s="67"/>
      <c r="FCI179" s="67"/>
      <c r="FCJ179" s="67"/>
      <c r="FCK179" s="67"/>
      <c r="FCN179" s="67"/>
      <c r="FCQ179" s="67"/>
      <c r="FCT179" s="67"/>
      <c r="FCW179" s="67"/>
      <c r="FCZ179" s="67"/>
      <c r="FDC179" s="67"/>
      <c r="FDL179" s="67"/>
      <c r="FDO179" s="67"/>
      <c r="FDR179" s="67"/>
      <c r="FDU179" s="67"/>
      <c r="FED179" s="67"/>
      <c r="FEJ179" s="67"/>
      <c r="FEM179" s="67"/>
      <c r="FEP179" s="67"/>
      <c r="FES179" s="67"/>
      <c r="FEY179" s="67"/>
      <c r="FFH179" s="67"/>
      <c r="FFJ179" s="67"/>
      <c r="FFK179" s="67"/>
      <c r="FFM179" s="67"/>
      <c r="FFP179" s="67"/>
      <c r="FFS179" s="67"/>
      <c r="FFV179" s="67"/>
      <c r="FFY179" s="67"/>
      <c r="FGB179" s="67"/>
      <c r="FGD179" s="67"/>
      <c r="FGF179" s="67"/>
      <c r="FGI179" s="67"/>
      <c r="FGL179" s="67"/>
      <c r="FGO179" s="67"/>
      <c r="FGR179" s="67"/>
      <c r="FGU179" s="67"/>
      <c r="FGX179" s="67"/>
      <c r="FHA179" s="67"/>
      <c r="FHC179" s="67"/>
      <c r="FHF179" s="67"/>
      <c r="FHL179" s="67"/>
      <c r="FHR179" s="67"/>
      <c r="FHU179" s="67"/>
      <c r="FHW179" s="67"/>
      <c r="FHY179" s="67"/>
      <c r="FHZ179" s="67"/>
      <c r="FIA179" s="67"/>
      <c r="FIB179" s="67"/>
      <c r="FIC179" s="67"/>
      <c r="FID179" s="67"/>
      <c r="FIV179" s="67"/>
      <c r="FIW179" s="67"/>
      <c r="FIZ179" s="67"/>
      <c r="FJC179" s="67"/>
      <c r="FJE179" s="67"/>
      <c r="FJG179" s="67"/>
      <c r="FJJ179" s="67"/>
      <c r="FJM179" s="67"/>
      <c r="FJP179" s="67"/>
      <c r="FJT179" s="67"/>
      <c r="FJW179" s="67"/>
      <c r="FJZ179" s="67"/>
      <c r="FKH179" s="67"/>
      <c r="FKT179" s="67"/>
      <c r="FKU179" s="67"/>
      <c r="FKV179" s="67"/>
      <c r="FKW179" s="67"/>
      <c r="FKX179" s="67"/>
      <c r="FKY179" s="67"/>
      <c r="FKZ179" s="67"/>
      <c r="FLA179" s="67"/>
      <c r="FLB179" s="67"/>
      <c r="FLC179" s="67"/>
      <c r="FLD179" s="67"/>
      <c r="FLE179" s="67"/>
      <c r="FLF179" s="67"/>
      <c r="FLG179" s="67"/>
      <c r="FLH179" s="67"/>
      <c r="FLI179" s="67"/>
      <c r="FLJ179" s="67"/>
      <c r="FLK179" s="67"/>
      <c r="FLL179" s="67"/>
      <c r="FLM179" s="67"/>
      <c r="FLN179" s="67"/>
      <c r="FLO179" s="67"/>
      <c r="FLP179" s="67"/>
      <c r="FLQ179" s="67"/>
      <c r="FLR179" s="67"/>
      <c r="FLS179" s="67"/>
      <c r="FLU179" s="67"/>
      <c r="FLV179" s="67"/>
      <c r="FLW179" s="67"/>
      <c r="FLX179" s="67"/>
      <c r="FLY179" s="67"/>
      <c r="FLZ179" s="67"/>
      <c r="FMA179" s="67"/>
      <c r="FMB179" s="67"/>
      <c r="FMC179" s="67"/>
      <c r="FMD179" s="67"/>
      <c r="FME179" s="67"/>
      <c r="FMF179" s="67"/>
      <c r="FMG179" s="67"/>
      <c r="FMJ179" s="67"/>
      <c r="FMM179" s="67"/>
      <c r="FMP179" s="67"/>
      <c r="FMS179" s="67"/>
      <c r="FMV179" s="67"/>
      <c r="FMY179" s="67"/>
      <c r="FNH179" s="67"/>
      <c r="FNK179" s="67"/>
      <c r="FNN179" s="67"/>
      <c r="FNQ179" s="67"/>
      <c r="FNZ179" s="67"/>
      <c r="FOF179" s="67"/>
      <c r="FOI179" s="67"/>
      <c r="FOL179" s="67"/>
      <c r="FOO179" s="67"/>
      <c r="FOU179" s="67"/>
      <c r="FPD179" s="67"/>
      <c r="FPF179" s="67"/>
      <c r="FPG179" s="67"/>
      <c r="FPI179" s="67"/>
      <c r="FPL179" s="67"/>
      <c r="FPO179" s="67"/>
      <c r="FPR179" s="67"/>
      <c r="FPU179" s="67"/>
      <c r="FPX179" s="67"/>
      <c r="FPZ179" s="67"/>
      <c r="FQB179" s="67"/>
      <c r="FQE179" s="67"/>
      <c r="FQH179" s="67"/>
      <c r="FQK179" s="67"/>
      <c r="FQN179" s="67"/>
      <c r="FQQ179" s="67"/>
      <c r="FQT179" s="67"/>
      <c r="FQW179" s="67"/>
      <c r="FQY179" s="67"/>
      <c r="FRB179" s="67"/>
      <c r="FRH179" s="67"/>
      <c r="FRN179" s="67"/>
      <c r="FRQ179" s="67"/>
      <c r="FRS179" s="67"/>
      <c r="FRU179" s="67"/>
      <c r="FRV179" s="67"/>
      <c r="FRW179" s="67"/>
      <c r="FRX179" s="67"/>
      <c r="FRY179" s="67"/>
      <c r="FRZ179" s="67"/>
      <c r="FSR179" s="67"/>
      <c r="FSS179" s="67"/>
      <c r="FSV179" s="67"/>
      <c r="FSY179" s="67"/>
      <c r="FTA179" s="67"/>
      <c r="FTC179" s="67"/>
      <c r="FTF179" s="67"/>
      <c r="FTI179" s="67"/>
      <c r="FTL179" s="67"/>
      <c r="FTP179" s="67"/>
      <c r="FTS179" s="67"/>
      <c r="FTV179" s="67"/>
      <c r="FUD179" s="67"/>
      <c r="FUP179" s="67"/>
      <c r="FUQ179" s="67"/>
      <c r="FUR179" s="67"/>
      <c r="FUS179" s="67"/>
      <c r="FUT179" s="67"/>
      <c r="FUU179" s="67"/>
      <c r="FUV179" s="67"/>
      <c r="FUW179" s="67"/>
      <c r="FUX179" s="67"/>
      <c r="FUY179" s="67"/>
      <c r="FUZ179" s="67"/>
      <c r="FVA179" s="67"/>
      <c r="FVB179" s="67"/>
      <c r="FVC179" s="67"/>
      <c r="FVD179" s="67"/>
      <c r="FVE179" s="67"/>
      <c r="FVF179" s="67"/>
      <c r="FVG179" s="67"/>
      <c r="FVH179" s="67"/>
      <c r="FVI179" s="67"/>
      <c r="FVJ179" s="67"/>
      <c r="FVK179" s="67"/>
      <c r="FVL179" s="67"/>
      <c r="FVM179" s="67"/>
      <c r="FVN179" s="67"/>
      <c r="FVO179" s="67"/>
      <c r="FVQ179" s="67"/>
      <c r="FVR179" s="67"/>
      <c r="FVS179" s="67"/>
      <c r="FVT179" s="67"/>
      <c r="FVU179" s="67"/>
      <c r="FVV179" s="67"/>
      <c r="FVW179" s="67"/>
      <c r="FVX179" s="67"/>
      <c r="FVY179" s="67"/>
      <c r="FVZ179" s="67"/>
      <c r="FWA179" s="67"/>
      <c r="FWB179" s="67"/>
      <c r="FWC179" s="67"/>
      <c r="FWF179" s="67"/>
      <c r="FWI179" s="67"/>
      <c r="FWL179" s="67"/>
      <c r="FWO179" s="67"/>
      <c r="FWR179" s="67"/>
      <c r="FWU179" s="67"/>
      <c r="FXD179" s="67"/>
      <c r="FXG179" s="67"/>
      <c r="FXJ179" s="67"/>
      <c r="FXM179" s="67"/>
      <c r="FXV179" s="67"/>
      <c r="FYB179" s="67"/>
      <c r="FYE179" s="67"/>
      <c r="FYH179" s="67"/>
      <c r="FYK179" s="67"/>
      <c r="FYQ179" s="67"/>
      <c r="FYZ179" s="67"/>
      <c r="FZB179" s="67"/>
      <c r="FZC179" s="67"/>
      <c r="FZE179" s="67"/>
      <c r="FZH179" s="67"/>
      <c r="FZK179" s="67"/>
      <c r="FZN179" s="67"/>
      <c r="FZQ179" s="67"/>
      <c r="FZT179" s="67"/>
      <c r="FZV179" s="67"/>
      <c r="FZX179" s="67"/>
      <c r="GAA179" s="67"/>
      <c r="GAD179" s="67"/>
      <c r="GAG179" s="67"/>
      <c r="GAJ179" s="67"/>
      <c r="GAM179" s="67"/>
      <c r="GAP179" s="67"/>
      <c r="GAS179" s="67"/>
      <c r="GAU179" s="67"/>
      <c r="GAX179" s="67"/>
      <c r="GBD179" s="67"/>
      <c r="GBJ179" s="67"/>
      <c r="GBM179" s="67"/>
      <c r="GBO179" s="67"/>
      <c r="GBQ179" s="67"/>
      <c r="GBR179" s="67"/>
      <c r="GBS179" s="67"/>
      <c r="GBT179" s="67"/>
      <c r="GBU179" s="67"/>
      <c r="GBV179" s="67"/>
      <c r="GCN179" s="67"/>
      <c r="GCO179" s="67"/>
      <c r="GCR179" s="67"/>
      <c r="GCU179" s="67"/>
      <c r="GCW179" s="67"/>
      <c r="GCY179" s="67"/>
      <c r="GDB179" s="67"/>
      <c r="GDE179" s="67"/>
      <c r="GDH179" s="67"/>
      <c r="GDL179" s="67"/>
      <c r="GDO179" s="67"/>
      <c r="GDR179" s="67"/>
      <c r="GDZ179" s="67"/>
      <c r="GEL179" s="67"/>
      <c r="GEM179" s="67"/>
      <c r="GEN179" s="67"/>
      <c r="GEO179" s="67"/>
      <c r="GEP179" s="67"/>
      <c r="GEQ179" s="67"/>
      <c r="GER179" s="67"/>
      <c r="GES179" s="67"/>
      <c r="GET179" s="67"/>
      <c r="GEU179" s="67"/>
      <c r="GEV179" s="67"/>
      <c r="GEW179" s="67"/>
      <c r="GEX179" s="67"/>
      <c r="GEY179" s="67"/>
      <c r="GEZ179" s="67"/>
      <c r="GFA179" s="67"/>
      <c r="GFB179" s="67"/>
      <c r="GFC179" s="67"/>
      <c r="GFD179" s="67"/>
      <c r="GFE179" s="67"/>
      <c r="GFF179" s="67"/>
      <c r="GFG179" s="67"/>
      <c r="GFH179" s="67"/>
      <c r="GFI179" s="67"/>
      <c r="GFJ179" s="67"/>
      <c r="GFK179" s="67"/>
      <c r="GFM179" s="67"/>
      <c r="GFN179" s="67"/>
      <c r="GFO179" s="67"/>
      <c r="GFP179" s="67"/>
      <c r="GFQ179" s="67"/>
      <c r="GFR179" s="67"/>
      <c r="GFS179" s="67"/>
      <c r="GFT179" s="67"/>
      <c r="GFU179" s="67"/>
      <c r="GFV179" s="67"/>
      <c r="GFW179" s="67"/>
      <c r="GFX179" s="67"/>
      <c r="GFY179" s="67"/>
      <c r="GGB179" s="67"/>
      <c r="GGE179" s="67"/>
      <c r="GGH179" s="67"/>
      <c r="GGK179" s="67"/>
      <c r="GGN179" s="67"/>
      <c r="GGQ179" s="67"/>
      <c r="GGZ179" s="67"/>
      <c r="GHC179" s="67"/>
      <c r="GHF179" s="67"/>
      <c r="GHI179" s="67"/>
      <c r="GHR179" s="67"/>
      <c r="GHX179" s="67"/>
      <c r="GIA179" s="67"/>
      <c r="GID179" s="67"/>
      <c r="GIG179" s="67"/>
      <c r="GIM179" s="67"/>
      <c r="GIV179" s="67"/>
      <c r="GIX179" s="67"/>
      <c r="GIY179" s="67"/>
      <c r="GJA179" s="67"/>
      <c r="GJD179" s="67"/>
      <c r="GJG179" s="67"/>
      <c r="GJJ179" s="67"/>
      <c r="GJM179" s="67"/>
      <c r="GJP179" s="67"/>
      <c r="GJR179" s="67"/>
      <c r="GJT179" s="67"/>
      <c r="GJW179" s="67"/>
      <c r="GJZ179" s="67"/>
      <c r="GKC179" s="67"/>
      <c r="GKF179" s="67"/>
      <c r="GKI179" s="67"/>
      <c r="GKL179" s="67"/>
      <c r="GKO179" s="67"/>
      <c r="GKQ179" s="67"/>
      <c r="GKT179" s="67"/>
      <c r="GKZ179" s="67"/>
      <c r="GLF179" s="67"/>
      <c r="GLI179" s="67"/>
      <c r="GLK179" s="67"/>
      <c r="GLM179" s="67"/>
      <c r="GLN179" s="67"/>
      <c r="GLO179" s="67"/>
      <c r="GLP179" s="67"/>
      <c r="GLQ179" s="67"/>
      <c r="GLR179" s="67"/>
      <c r="GMJ179" s="67"/>
      <c r="GMK179" s="67"/>
      <c r="GMN179" s="67"/>
      <c r="GMQ179" s="67"/>
      <c r="GMS179" s="67"/>
      <c r="GMU179" s="67"/>
      <c r="GMX179" s="67"/>
      <c r="GNA179" s="67"/>
      <c r="GND179" s="67"/>
      <c r="GNH179" s="67"/>
      <c r="GNK179" s="67"/>
      <c r="GNN179" s="67"/>
      <c r="GNV179" s="67"/>
      <c r="GOH179" s="67"/>
      <c r="GOI179" s="67"/>
      <c r="GOJ179" s="67"/>
      <c r="GOK179" s="67"/>
      <c r="GOL179" s="67"/>
      <c r="GOM179" s="67"/>
      <c r="GON179" s="67"/>
      <c r="GOO179" s="67"/>
      <c r="GOP179" s="67"/>
      <c r="GOQ179" s="67"/>
      <c r="GOR179" s="67"/>
      <c r="GOS179" s="67"/>
      <c r="GOT179" s="67"/>
      <c r="GOU179" s="67"/>
      <c r="GOV179" s="67"/>
      <c r="GOW179" s="67"/>
      <c r="GOX179" s="67"/>
      <c r="GOY179" s="67"/>
      <c r="GOZ179" s="67"/>
      <c r="GPA179" s="67"/>
      <c r="GPB179" s="67"/>
      <c r="GPC179" s="67"/>
      <c r="GPD179" s="67"/>
      <c r="GPE179" s="67"/>
      <c r="GPF179" s="67"/>
      <c r="GPG179" s="67"/>
      <c r="GPI179" s="67"/>
      <c r="GPJ179" s="67"/>
      <c r="GPK179" s="67"/>
      <c r="GPL179" s="67"/>
      <c r="GPM179" s="67"/>
      <c r="GPN179" s="67"/>
      <c r="GPO179" s="67"/>
      <c r="GPP179" s="67"/>
      <c r="GPQ179" s="67"/>
      <c r="GPR179" s="67"/>
      <c r="GPS179" s="67"/>
      <c r="GPT179" s="67"/>
      <c r="GPU179" s="67"/>
      <c r="GPX179" s="67"/>
      <c r="GQA179" s="67"/>
      <c r="GQD179" s="67"/>
      <c r="GQG179" s="67"/>
      <c r="GQJ179" s="67"/>
      <c r="GQM179" s="67"/>
      <c r="GQV179" s="67"/>
      <c r="GQY179" s="67"/>
      <c r="GRB179" s="67"/>
      <c r="GRE179" s="67"/>
      <c r="GRN179" s="67"/>
      <c r="GRT179" s="67"/>
      <c r="GRW179" s="67"/>
      <c r="GRZ179" s="67"/>
      <c r="GSC179" s="67"/>
      <c r="GSI179" s="67"/>
      <c r="GSR179" s="67"/>
      <c r="GST179" s="67"/>
      <c r="GSU179" s="67"/>
      <c r="GSW179" s="67"/>
      <c r="GSZ179" s="67"/>
      <c r="GTC179" s="67"/>
      <c r="GTF179" s="67"/>
      <c r="GTI179" s="67"/>
      <c r="GTL179" s="67"/>
      <c r="GTN179" s="67"/>
      <c r="GTP179" s="67"/>
      <c r="GTS179" s="67"/>
      <c r="GTV179" s="67"/>
      <c r="GTY179" s="67"/>
      <c r="GUB179" s="67"/>
      <c r="GUE179" s="67"/>
      <c r="GUH179" s="67"/>
      <c r="GUK179" s="67"/>
      <c r="GUM179" s="67"/>
      <c r="GUP179" s="67"/>
      <c r="GUV179" s="67"/>
      <c r="GVB179" s="67"/>
      <c r="GVE179" s="67"/>
      <c r="GVG179" s="67"/>
      <c r="GVI179" s="67"/>
      <c r="GVJ179" s="67"/>
      <c r="GVK179" s="67"/>
      <c r="GVL179" s="67"/>
      <c r="GVM179" s="67"/>
      <c r="GVN179" s="67"/>
      <c r="GWF179" s="67"/>
      <c r="GWG179" s="67"/>
      <c r="GWJ179" s="67"/>
      <c r="GWM179" s="67"/>
      <c r="GWO179" s="67"/>
      <c r="GWQ179" s="67"/>
      <c r="GWT179" s="67"/>
      <c r="GWW179" s="67"/>
      <c r="GWZ179" s="67"/>
      <c r="GXD179" s="67"/>
      <c r="GXG179" s="67"/>
      <c r="GXJ179" s="67"/>
      <c r="GXR179" s="67"/>
      <c r="GYD179" s="67"/>
      <c r="GYE179" s="67"/>
      <c r="GYF179" s="67"/>
      <c r="GYG179" s="67"/>
      <c r="GYH179" s="67"/>
      <c r="GYI179" s="67"/>
      <c r="GYJ179" s="67"/>
      <c r="GYK179" s="67"/>
      <c r="GYL179" s="67"/>
      <c r="GYM179" s="67"/>
      <c r="GYN179" s="67"/>
      <c r="GYO179" s="67"/>
      <c r="GYP179" s="67"/>
      <c r="GYQ179" s="67"/>
      <c r="GYR179" s="67"/>
      <c r="GYS179" s="67"/>
      <c r="GYT179" s="67"/>
      <c r="GYU179" s="67"/>
      <c r="GYV179" s="67"/>
      <c r="GYW179" s="67"/>
      <c r="GYX179" s="67"/>
      <c r="GYY179" s="67"/>
      <c r="GYZ179" s="67"/>
      <c r="GZA179" s="67"/>
      <c r="GZB179" s="67"/>
      <c r="GZC179" s="67"/>
      <c r="GZE179" s="67"/>
      <c r="GZF179" s="67"/>
      <c r="GZG179" s="67"/>
      <c r="GZH179" s="67"/>
      <c r="GZI179" s="67"/>
      <c r="GZJ179" s="67"/>
      <c r="GZK179" s="67"/>
      <c r="GZL179" s="67"/>
      <c r="GZM179" s="67"/>
      <c r="GZN179" s="67"/>
      <c r="GZO179" s="67"/>
      <c r="GZP179" s="67"/>
      <c r="GZQ179" s="67"/>
      <c r="GZT179" s="67"/>
      <c r="GZW179" s="67"/>
      <c r="GZZ179" s="67"/>
      <c r="HAC179" s="67"/>
      <c r="HAF179" s="67"/>
      <c r="HAI179" s="67"/>
      <c r="HAR179" s="67"/>
      <c r="HAU179" s="67"/>
      <c r="HAX179" s="67"/>
      <c r="HBA179" s="67"/>
      <c r="HBJ179" s="67"/>
      <c r="HBP179" s="67"/>
      <c r="HBS179" s="67"/>
      <c r="HBV179" s="67"/>
      <c r="HBY179" s="67"/>
      <c r="HCE179" s="67"/>
      <c r="HCN179" s="67"/>
      <c r="HCP179" s="67"/>
      <c r="HCQ179" s="67"/>
      <c r="HCS179" s="67"/>
      <c r="HCV179" s="67"/>
      <c r="HCY179" s="67"/>
      <c r="HDB179" s="67"/>
      <c r="HDE179" s="67"/>
      <c r="HDH179" s="67"/>
      <c r="HDJ179" s="67"/>
      <c r="HDL179" s="67"/>
      <c r="HDO179" s="67"/>
      <c r="HDR179" s="67"/>
      <c r="HDU179" s="67"/>
      <c r="HDX179" s="67"/>
      <c r="HEA179" s="67"/>
      <c r="HED179" s="67"/>
      <c r="HEG179" s="67"/>
      <c r="HEI179" s="67"/>
      <c r="HEL179" s="67"/>
      <c r="HER179" s="67"/>
      <c r="HEX179" s="67"/>
      <c r="HFA179" s="67"/>
      <c r="HFC179" s="67"/>
      <c r="HFE179" s="67"/>
      <c r="HFF179" s="67"/>
      <c r="HFG179" s="67"/>
      <c r="HFH179" s="67"/>
      <c r="HFI179" s="67"/>
      <c r="HFJ179" s="67"/>
      <c r="HGB179" s="67"/>
      <c r="HGC179" s="67"/>
      <c r="HGF179" s="67"/>
      <c r="HGI179" s="67"/>
      <c r="HGK179" s="67"/>
      <c r="HGM179" s="67"/>
      <c r="HGP179" s="67"/>
      <c r="HGS179" s="67"/>
      <c r="HGV179" s="67"/>
      <c r="HGZ179" s="67"/>
      <c r="HHC179" s="67"/>
      <c r="HHF179" s="67"/>
      <c r="HHN179" s="67"/>
      <c r="HHZ179" s="67"/>
      <c r="HIA179" s="67"/>
      <c r="HIB179" s="67"/>
      <c r="HIC179" s="67"/>
      <c r="HID179" s="67"/>
      <c r="HIE179" s="67"/>
      <c r="HIF179" s="67"/>
      <c r="HIG179" s="67"/>
      <c r="HIH179" s="67"/>
      <c r="HII179" s="67"/>
      <c r="HIJ179" s="67"/>
      <c r="HIK179" s="67"/>
      <c r="HIL179" s="67"/>
      <c r="HIM179" s="67"/>
      <c r="HIN179" s="67"/>
      <c r="HIO179" s="67"/>
      <c r="HIP179" s="67"/>
      <c r="HIQ179" s="67"/>
      <c r="HIR179" s="67"/>
      <c r="HIS179" s="67"/>
      <c r="HIT179" s="67"/>
      <c r="HIU179" s="67"/>
      <c r="HIV179" s="67"/>
      <c r="HIW179" s="67"/>
      <c r="HIX179" s="67"/>
      <c r="HIY179" s="67"/>
      <c r="HJA179" s="67"/>
      <c r="HJB179" s="67"/>
      <c r="HJC179" s="67"/>
      <c r="HJD179" s="67"/>
      <c r="HJE179" s="67"/>
      <c r="HJF179" s="67"/>
      <c r="HJG179" s="67"/>
      <c r="HJH179" s="67"/>
      <c r="HJI179" s="67"/>
      <c r="HJJ179" s="67"/>
      <c r="HJK179" s="67"/>
      <c r="HJL179" s="67"/>
      <c r="HJM179" s="67"/>
      <c r="HJP179" s="67"/>
      <c r="HJS179" s="67"/>
      <c r="HJV179" s="67"/>
      <c r="HJY179" s="67"/>
      <c r="HKB179" s="67"/>
      <c r="HKE179" s="67"/>
      <c r="HKN179" s="67"/>
      <c r="HKQ179" s="67"/>
      <c r="HKT179" s="67"/>
      <c r="HKW179" s="67"/>
      <c r="HLF179" s="67"/>
      <c r="HLL179" s="67"/>
      <c r="HLO179" s="67"/>
      <c r="HLR179" s="67"/>
      <c r="HLU179" s="67"/>
      <c r="HMA179" s="67"/>
      <c r="HMJ179" s="67"/>
      <c r="HML179" s="67"/>
      <c r="HMM179" s="67"/>
      <c r="HMO179" s="67"/>
      <c r="HMR179" s="67"/>
      <c r="HMU179" s="67"/>
      <c r="HMX179" s="67"/>
      <c r="HNA179" s="67"/>
      <c r="HND179" s="67"/>
      <c r="HNF179" s="67"/>
      <c r="HNH179" s="67"/>
      <c r="HNK179" s="67"/>
      <c r="HNN179" s="67"/>
      <c r="HNQ179" s="67"/>
      <c r="HNT179" s="67"/>
      <c r="HNW179" s="67"/>
      <c r="HNZ179" s="67"/>
      <c r="HOC179" s="67"/>
      <c r="HOE179" s="67"/>
      <c r="HOH179" s="67"/>
      <c r="HON179" s="67"/>
      <c r="HOT179" s="67"/>
      <c r="HOW179" s="67"/>
      <c r="HOY179" s="67"/>
      <c r="HPA179" s="67"/>
      <c r="HPB179" s="67"/>
      <c r="HPC179" s="67"/>
      <c r="HPD179" s="67"/>
      <c r="HPE179" s="67"/>
      <c r="HPF179" s="67"/>
      <c r="HPX179" s="67"/>
      <c r="HPY179" s="67"/>
      <c r="HQB179" s="67"/>
      <c r="HQE179" s="67"/>
      <c r="HQG179" s="67"/>
      <c r="HQI179" s="67"/>
      <c r="HQL179" s="67"/>
      <c r="HQO179" s="67"/>
      <c r="HQR179" s="67"/>
      <c r="HQV179" s="67"/>
      <c r="HQY179" s="67"/>
      <c r="HRB179" s="67"/>
      <c r="HRJ179" s="67"/>
      <c r="HRV179" s="67"/>
      <c r="HRW179" s="67"/>
      <c r="HRX179" s="67"/>
      <c r="HRY179" s="67"/>
      <c r="HRZ179" s="67"/>
      <c r="HSA179" s="67"/>
      <c r="HSB179" s="67"/>
      <c r="HSC179" s="67"/>
      <c r="HSD179" s="67"/>
      <c r="HSE179" s="67"/>
      <c r="HSF179" s="67"/>
      <c r="HSG179" s="67"/>
      <c r="HSH179" s="67"/>
      <c r="HSI179" s="67"/>
      <c r="HSJ179" s="67"/>
      <c r="HSK179" s="67"/>
      <c r="HSL179" s="67"/>
      <c r="HSM179" s="67"/>
      <c r="HSN179" s="67"/>
      <c r="HSO179" s="67"/>
      <c r="HSP179" s="67"/>
      <c r="HSQ179" s="67"/>
      <c r="HSR179" s="67"/>
      <c r="HSS179" s="67"/>
      <c r="HST179" s="67"/>
      <c r="HSU179" s="67"/>
      <c r="HSW179" s="67"/>
      <c r="HSX179" s="67"/>
      <c r="HSY179" s="67"/>
      <c r="HSZ179" s="67"/>
      <c r="HTA179" s="67"/>
      <c r="HTB179" s="67"/>
      <c r="HTC179" s="67"/>
      <c r="HTD179" s="67"/>
      <c r="HTE179" s="67"/>
      <c r="HTF179" s="67"/>
      <c r="HTG179" s="67"/>
      <c r="HTH179" s="67"/>
      <c r="HTI179" s="67"/>
      <c r="HTL179" s="67"/>
      <c r="HTO179" s="67"/>
      <c r="HTR179" s="67"/>
      <c r="HTU179" s="67"/>
      <c r="HTX179" s="67"/>
      <c r="HUA179" s="67"/>
      <c r="HUJ179" s="67"/>
      <c r="HUM179" s="67"/>
      <c r="HUP179" s="67"/>
      <c r="HUS179" s="67"/>
      <c r="HVB179" s="67"/>
      <c r="HVH179" s="67"/>
      <c r="HVK179" s="67"/>
      <c r="HVN179" s="67"/>
      <c r="HVQ179" s="67"/>
      <c r="HVW179" s="67"/>
      <c r="HWF179" s="67"/>
      <c r="HWH179" s="67"/>
      <c r="HWI179" s="67"/>
      <c r="HWK179" s="67"/>
      <c r="HWN179" s="67"/>
      <c r="HWQ179" s="67"/>
      <c r="HWT179" s="67"/>
      <c r="HWW179" s="67"/>
      <c r="HWZ179" s="67"/>
      <c r="HXB179" s="67"/>
      <c r="HXD179" s="67"/>
      <c r="HXG179" s="67"/>
      <c r="HXJ179" s="67"/>
      <c r="HXM179" s="67"/>
      <c r="HXP179" s="67"/>
      <c r="HXS179" s="67"/>
      <c r="HXV179" s="67"/>
      <c r="HXY179" s="67"/>
      <c r="HYA179" s="67"/>
      <c r="HYD179" s="67"/>
      <c r="HYJ179" s="67"/>
      <c r="HYP179" s="67"/>
      <c r="HYS179" s="67"/>
      <c r="HYU179" s="67"/>
      <c r="HYW179" s="67"/>
      <c r="HYX179" s="67"/>
      <c r="HYY179" s="67"/>
      <c r="HYZ179" s="67"/>
      <c r="HZA179" s="67"/>
      <c r="HZB179" s="67"/>
      <c r="HZT179" s="67"/>
      <c r="HZU179" s="67"/>
      <c r="HZX179" s="67"/>
      <c r="IAA179" s="67"/>
      <c r="IAC179" s="67"/>
      <c r="IAE179" s="67"/>
      <c r="IAH179" s="67"/>
      <c r="IAK179" s="67"/>
      <c r="IAN179" s="67"/>
      <c r="IAR179" s="67"/>
      <c r="IAU179" s="67"/>
      <c r="IAX179" s="67"/>
      <c r="IBF179" s="67"/>
      <c r="IBR179" s="67"/>
      <c r="IBS179" s="67"/>
      <c r="IBT179" s="67"/>
      <c r="IBU179" s="67"/>
      <c r="IBV179" s="67"/>
      <c r="IBW179" s="67"/>
      <c r="IBX179" s="67"/>
      <c r="IBY179" s="67"/>
      <c r="IBZ179" s="67"/>
      <c r="ICA179" s="67"/>
      <c r="ICB179" s="67"/>
      <c r="ICC179" s="67"/>
      <c r="ICD179" s="67"/>
      <c r="ICE179" s="67"/>
      <c r="ICF179" s="67"/>
      <c r="ICG179" s="67"/>
      <c r="ICH179" s="67"/>
      <c r="ICI179" s="67"/>
      <c r="ICJ179" s="67"/>
      <c r="ICK179" s="67"/>
      <c r="ICL179" s="67"/>
      <c r="ICM179" s="67"/>
      <c r="ICN179" s="67"/>
      <c r="ICO179" s="67"/>
      <c r="ICP179" s="67"/>
      <c r="ICQ179" s="67"/>
      <c r="ICS179" s="67"/>
      <c r="ICT179" s="67"/>
      <c r="ICU179" s="67"/>
      <c r="ICV179" s="67"/>
      <c r="ICW179" s="67"/>
      <c r="ICX179" s="67"/>
      <c r="ICY179" s="67"/>
      <c r="ICZ179" s="67"/>
      <c r="IDA179" s="67"/>
      <c r="IDB179" s="67"/>
      <c r="IDC179" s="67"/>
      <c r="IDD179" s="67"/>
      <c r="IDE179" s="67"/>
      <c r="IDH179" s="67"/>
      <c r="IDK179" s="67"/>
      <c r="IDN179" s="67"/>
      <c r="IDQ179" s="67"/>
      <c r="IDT179" s="67"/>
      <c r="IDW179" s="67"/>
      <c r="IEF179" s="67"/>
      <c r="IEI179" s="67"/>
      <c r="IEL179" s="67"/>
      <c r="IEO179" s="67"/>
      <c r="IEX179" s="67"/>
      <c r="IFD179" s="67"/>
      <c r="IFG179" s="67"/>
      <c r="IFJ179" s="67"/>
      <c r="IFM179" s="67"/>
      <c r="IFS179" s="67"/>
      <c r="IGB179" s="67"/>
      <c r="IGD179" s="67"/>
      <c r="IGE179" s="67"/>
      <c r="IGG179" s="67"/>
      <c r="IGJ179" s="67"/>
      <c r="IGM179" s="67"/>
      <c r="IGP179" s="67"/>
      <c r="IGS179" s="67"/>
      <c r="IGV179" s="67"/>
      <c r="IGX179" s="67"/>
      <c r="IGZ179" s="67"/>
      <c r="IHC179" s="67"/>
      <c r="IHF179" s="67"/>
      <c r="IHI179" s="67"/>
      <c r="IHL179" s="67"/>
      <c r="IHO179" s="67"/>
      <c r="IHR179" s="67"/>
      <c r="IHU179" s="67"/>
      <c r="IHW179" s="67"/>
      <c r="IHZ179" s="67"/>
      <c r="IIF179" s="67"/>
      <c r="IIL179" s="67"/>
      <c r="IIO179" s="67"/>
      <c r="IIQ179" s="67"/>
      <c r="IIS179" s="67"/>
      <c r="IIT179" s="67"/>
      <c r="IIU179" s="67"/>
      <c r="IIV179" s="67"/>
      <c r="IIW179" s="67"/>
      <c r="IIX179" s="67"/>
      <c r="IJP179" s="67"/>
      <c r="IJQ179" s="67"/>
      <c r="IJT179" s="67"/>
      <c r="IJW179" s="67"/>
      <c r="IJY179" s="67"/>
      <c r="IKA179" s="67"/>
      <c r="IKD179" s="67"/>
      <c r="IKG179" s="67"/>
      <c r="IKJ179" s="67"/>
      <c r="IKN179" s="67"/>
      <c r="IKQ179" s="67"/>
      <c r="IKT179" s="67"/>
      <c r="ILB179" s="67"/>
      <c r="ILN179" s="67"/>
      <c r="ILO179" s="67"/>
      <c r="ILP179" s="67"/>
      <c r="ILQ179" s="67"/>
      <c r="ILR179" s="67"/>
      <c r="ILS179" s="67"/>
      <c r="ILT179" s="67"/>
      <c r="ILU179" s="67"/>
      <c r="ILV179" s="67"/>
      <c r="ILW179" s="67"/>
      <c r="ILX179" s="67"/>
      <c r="ILY179" s="67"/>
      <c r="ILZ179" s="67"/>
      <c r="IMA179" s="67"/>
      <c r="IMB179" s="67"/>
      <c r="IMC179" s="67"/>
      <c r="IMD179" s="67"/>
      <c r="IME179" s="67"/>
      <c r="IMF179" s="67"/>
      <c r="IMG179" s="67"/>
      <c r="IMH179" s="67"/>
      <c r="IMI179" s="67"/>
      <c r="IMJ179" s="67"/>
      <c r="IMK179" s="67"/>
      <c r="IML179" s="67"/>
      <c r="IMM179" s="67"/>
      <c r="IMO179" s="67"/>
      <c r="IMP179" s="67"/>
      <c r="IMQ179" s="67"/>
      <c r="IMR179" s="67"/>
      <c r="IMS179" s="67"/>
      <c r="IMT179" s="67"/>
      <c r="IMU179" s="67"/>
      <c r="IMV179" s="67"/>
      <c r="IMW179" s="67"/>
      <c r="IMX179" s="67"/>
      <c r="IMY179" s="67"/>
      <c r="IMZ179" s="67"/>
      <c r="INA179" s="67"/>
      <c r="IND179" s="67"/>
      <c r="ING179" s="67"/>
      <c r="INJ179" s="67"/>
      <c r="INM179" s="67"/>
      <c r="INP179" s="67"/>
      <c r="INS179" s="67"/>
      <c r="IOB179" s="67"/>
      <c r="IOE179" s="67"/>
      <c r="IOH179" s="67"/>
      <c r="IOK179" s="67"/>
      <c r="IOT179" s="67"/>
      <c r="IOZ179" s="67"/>
      <c r="IPC179" s="67"/>
      <c r="IPF179" s="67"/>
      <c r="IPI179" s="67"/>
      <c r="IPO179" s="67"/>
      <c r="IPX179" s="67"/>
      <c r="IPZ179" s="67"/>
      <c r="IQA179" s="67"/>
      <c r="IQC179" s="67"/>
      <c r="IQF179" s="67"/>
      <c r="IQI179" s="67"/>
      <c r="IQL179" s="67"/>
      <c r="IQO179" s="67"/>
      <c r="IQR179" s="67"/>
      <c r="IQT179" s="67"/>
      <c r="IQV179" s="67"/>
      <c r="IQY179" s="67"/>
      <c r="IRB179" s="67"/>
      <c r="IRE179" s="67"/>
      <c r="IRH179" s="67"/>
      <c r="IRK179" s="67"/>
      <c r="IRN179" s="67"/>
      <c r="IRQ179" s="67"/>
      <c r="IRS179" s="67"/>
      <c r="IRV179" s="67"/>
      <c r="ISB179" s="67"/>
      <c r="ISH179" s="67"/>
      <c r="ISK179" s="67"/>
      <c r="ISM179" s="67"/>
      <c r="ISO179" s="67"/>
      <c r="ISP179" s="67"/>
      <c r="ISQ179" s="67"/>
      <c r="ISR179" s="67"/>
      <c r="ISS179" s="67"/>
      <c r="IST179" s="67"/>
      <c r="ITL179" s="67"/>
      <c r="ITM179" s="67"/>
      <c r="ITP179" s="67"/>
      <c r="ITS179" s="67"/>
      <c r="ITU179" s="67"/>
      <c r="ITW179" s="67"/>
      <c r="ITZ179" s="67"/>
      <c r="IUC179" s="67"/>
      <c r="IUF179" s="67"/>
      <c r="IUJ179" s="67"/>
      <c r="IUM179" s="67"/>
      <c r="IUP179" s="67"/>
      <c r="IUX179" s="67"/>
      <c r="IVJ179" s="67"/>
      <c r="IVK179" s="67"/>
      <c r="IVL179" s="67"/>
      <c r="IVM179" s="67"/>
      <c r="IVN179" s="67"/>
      <c r="IVO179" s="67"/>
      <c r="IVP179" s="67"/>
      <c r="IVQ179" s="67"/>
      <c r="IVR179" s="67"/>
      <c r="IVS179" s="67"/>
      <c r="IVT179" s="67"/>
      <c r="IVU179" s="67"/>
      <c r="IVV179" s="67"/>
      <c r="IVW179" s="67"/>
      <c r="IVX179" s="67"/>
      <c r="IVY179" s="67"/>
      <c r="IVZ179" s="67"/>
      <c r="IWA179" s="67"/>
      <c r="IWB179" s="67"/>
      <c r="IWC179" s="67"/>
      <c r="IWD179" s="67"/>
      <c r="IWE179" s="67"/>
      <c r="IWF179" s="67"/>
      <c r="IWG179" s="67"/>
      <c r="IWH179" s="67"/>
      <c r="IWI179" s="67"/>
      <c r="IWK179" s="67"/>
      <c r="IWL179" s="67"/>
      <c r="IWM179" s="67"/>
      <c r="IWN179" s="67"/>
      <c r="IWO179" s="67"/>
      <c r="IWP179" s="67"/>
      <c r="IWQ179" s="67"/>
      <c r="IWR179" s="67"/>
      <c r="IWS179" s="67"/>
      <c r="IWT179" s="67"/>
      <c r="IWU179" s="67"/>
      <c r="IWV179" s="67"/>
      <c r="IWW179" s="67"/>
      <c r="IWZ179" s="67"/>
      <c r="IXC179" s="67"/>
      <c r="IXF179" s="67"/>
      <c r="IXI179" s="67"/>
      <c r="IXL179" s="67"/>
      <c r="IXO179" s="67"/>
      <c r="IXX179" s="67"/>
      <c r="IYA179" s="67"/>
      <c r="IYD179" s="67"/>
      <c r="IYG179" s="67"/>
      <c r="IYP179" s="67"/>
      <c r="IYV179" s="67"/>
      <c r="IYY179" s="67"/>
      <c r="IZB179" s="67"/>
      <c r="IZE179" s="67"/>
      <c r="IZK179" s="67"/>
      <c r="IZT179" s="67"/>
      <c r="IZV179" s="67"/>
      <c r="IZW179" s="67"/>
      <c r="IZY179" s="67"/>
      <c r="JAB179" s="67"/>
      <c r="JAE179" s="67"/>
      <c r="JAH179" s="67"/>
      <c r="JAK179" s="67"/>
      <c r="JAN179" s="67"/>
      <c r="JAP179" s="67"/>
      <c r="JAR179" s="67"/>
      <c r="JAU179" s="67"/>
      <c r="JAX179" s="67"/>
      <c r="JBA179" s="67"/>
      <c r="JBD179" s="67"/>
      <c r="JBG179" s="67"/>
      <c r="JBJ179" s="67"/>
      <c r="JBM179" s="67"/>
      <c r="JBO179" s="67"/>
      <c r="JBR179" s="67"/>
      <c r="JBX179" s="67"/>
      <c r="JCD179" s="67"/>
      <c r="JCG179" s="67"/>
      <c r="JCI179" s="67"/>
      <c r="JCK179" s="67"/>
      <c r="JCL179" s="67"/>
      <c r="JCM179" s="67"/>
      <c r="JCN179" s="67"/>
      <c r="JCO179" s="67"/>
      <c r="JCP179" s="67"/>
      <c r="JDH179" s="67"/>
      <c r="JDI179" s="67"/>
      <c r="JDL179" s="67"/>
      <c r="JDO179" s="67"/>
      <c r="JDQ179" s="67"/>
      <c r="JDS179" s="67"/>
      <c r="JDV179" s="67"/>
      <c r="JDY179" s="67"/>
      <c r="JEB179" s="67"/>
      <c r="JEF179" s="67"/>
      <c r="JEI179" s="67"/>
      <c r="JEL179" s="67"/>
      <c r="JET179" s="67"/>
      <c r="JFF179" s="67"/>
      <c r="JFG179" s="67"/>
      <c r="JFH179" s="67"/>
      <c r="JFI179" s="67"/>
      <c r="JFJ179" s="67"/>
      <c r="JFK179" s="67"/>
      <c r="JFL179" s="67"/>
      <c r="JFM179" s="67"/>
      <c r="JFN179" s="67"/>
      <c r="JFO179" s="67"/>
      <c r="JFP179" s="67"/>
      <c r="JFQ179" s="67"/>
      <c r="JFR179" s="67"/>
      <c r="JFS179" s="67"/>
      <c r="JFT179" s="67"/>
      <c r="JFU179" s="67"/>
      <c r="JFV179" s="67"/>
      <c r="JFW179" s="67"/>
      <c r="JFX179" s="67"/>
      <c r="JFY179" s="67"/>
      <c r="JFZ179" s="67"/>
      <c r="JGA179" s="67"/>
      <c r="JGB179" s="67"/>
      <c r="JGC179" s="67"/>
      <c r="JGD179" s="67"/>
      <c r="JGE179" s="67"/>
      <c r="JGG179" s="67"/>
      <c r="JGH179" s="67"/>
      <c r="JGI179" s="67"/>
      <c r="JGJ179" s="67"/>
      <c r="JGK179" s="67"/>
      <c r="JGL179" s="67"/>
      <c r="JGM179" s="67"/>
      <c r="JGN179" s="67"/>
      <c r="JGO179" s="67"/>
      <c r="JGP179" s="67"/>
      <c r="JGQ179" s="67"/>
      <c r="JGR179" s="67"/>
      <c r="JGS179" s="67"/>
      <c r="JGV179" s="67"/>
      <c r="JGY179" s="67"/>
      <c r="JHB179" s="67"/>
      <c r="JHE179" s="67"/>
      <c r="JHH179" s="67"/>
      <c r="JHK179" s="67"/>
      <c r="JHT179" s="67"/>
      <c r="JHW179" s="67"/>
      <c r="JHZ179" s="67"/>
      <c r="JIC179" s="67"/>
      <c r="JIL179" s="67"/>
      <c r="JIR179" s="67"/>
      <c r="JIU179" s="67"/>
      <c r="JIX179" s="67"/>
      <c r="JJA179" s="67"/>
      <c r="JJG179" s="67"/>
      <c r="JJP179" s="67"/>
      <c r="JJR179" s="67"/>
      <c r="JJS179" s="67"/>
      <c r="JJU179" s="67"/>
      <c r="JJX179" s="67"/>
      <c r="JKA179" s="67"/>
      <c r="JKD179" s="67"/>
      <c r="JKG179" s="67"/>
      <c r="JKJ179" s="67"/>
      <c r="JKL179" s="67"/>
      <c r="JKN179" s="67"/>
      <c r="JKQ179" s="67"/>
      <c r="JKT179" s="67"/>
      <c r="JKW179" s="67"/>
      <c r="JKZ179" s="67"/>
      <c r="JLC179" s="67"/>
      <c r="JLF179" s="67"/>
      <c r="JLI179" s="67"/>
      <c r="JLK179" s="67"/>
      <c r="JLN179" s="67"/>
      <c r="JLT179" s="67"/>
      <c r="JLZ179" s="67"/>
      <c r="JMC179" s="67"/>
      <c r="JME179" s="67"/>
      <c r="JMG179" s="67"/>
      <c r="JMH179" s="67"/>
      <c r="JMI179" s="67"/>
      <c r="JMJ179" s="67"/>
      <c r="JMK179" s="67"/>
      <c r="JML179" s="67"/>
      <c r="JND179" s="67"/>
      <c r="JNE179" s="67"/>
      <c r="JNH179" s="67"/>
      <c r="JNK179" s="67"/>
      <c r="JNM179" s="67"/>
      <c r="JNO179" s="67"/>
      <c r="JNR179" s="67"/>
      <c r="JNU179" s="67"/>
      <c r="JNX179" s="67"/>
      <c r="JOB179" s="67"/>
      <c r="JOE179" s="67"/>
      <c r="JOH179" s="67"/>
      <c r="JOP179" s="67"/>
      <c r="JPB179" s="67"/>
      <c r="JPC179" s="67"/>
      <c r="JPD179" s="67"/>
      <c r="JPE179" s="67"/>
      <c r="JPF179" s="67"/>
      <c r="JPG179" s="67"/>
      <c r="JPH179" s="67"/>
      <c r="JPI179" s="67"/>
      <c r="JPJ179" s="67"/>
      <c r="JPK179" s="67"/>
      <c r="JPL179" s="67"/>
      <c r="JPM179" s="67"/>
      <c r="JPN179" s="67"/>
      <c r="JPO179" s="67"/>
      <c r="JPP179" s="67"/>
      <c r="JPQ179" s="67"/>
      <c r="JPR179" s="67"/>
      <c r="JPS179" s="67"/>
      <c r="JPT179" s="67"/>
      <c r="JPU179" s="67"/>
      <c r="JPV179" s="67"/>
      <c r="JPW179" s="67"/>
      <c r="JPX179" s="67"/>
      <c r="JPY179" s="67"/>
      <c r="JPZ179" s="67"/>
      <c r="JQA179" s="67"/>
      <c r="JQC179" s="67"/>
      <c r="JQD179" s="67"/>
      <c r="JQE179" s="67"/>
      <c r="JQF179" s="67"/>
      <c r="JQG179" s="67"/>
      <c r="JQH179" s="67"/>
      <c r="JQI179" s="67"/>
      <c r="JQJ179" s="67"/>
      <c r="JQK179" s="67"/>
      <c r="JQL179" s="67"/>
      <c r="JQM179" s="67"/>
      <c r="JQN179" s="67"/>
      <c r="JQO179" s="67"/>
      <c r="JQR179" s="67"/>
      <c r="JQU179" s="67"/>
      <c r="JQX179" s="67"/>
      <c r="JRA179" s="67"/>
      <c r="JRD179" s="67"/>
      <c r="JRG179" s="67"/>
      <c r="JRP179" s="67"/>
      <c r="JRS179" s="67"/>
      <c r="JRV179" s="67"/>
      <c r="JRY179" s="67"/>
      <c r="JSH179" s="67"/>
      <c r="JSN179" s="67"/>
      <c r="JSQ179" s="67"/>
      <c r="JST179" s="67"/>
      <c r="JSW179" s="67"/>
      <c r="JTC179" s="67"/>
      <c r="JTL179" s="67"/>
      <c r="JTN179" s="67"/>
      <c r="JTO179" s="67"/>
      <c r="JTQ179" s="67"/>
      <c r="JTT179" s="67"/>
      <c r="JTW179" s="67"/>
      <c r="JTZ179" s="67"/>
      <c r="JUC179" s="67"/>
      <c r="JUF179" s="67"/>
      <c r="JUH179" s="67"/>
      <c r="JUJ179" s="67"/>
      <c r="JUM179" s="67"/>
      <c r="JUP179" s="67"/>
      <c r="JUS179" s="67"/>
      <c r="JUV179" s="67"/>
      <c r="JUY179" s="67"/>
      <c r="JVB179" s="67"/>
      <c r="JVE179" s="67"/>
      <c r="JVG179" s="67"/>
      <c r="JVJ179" s="67"/>
      <c r="JVP179" s="67"/>
      <c r="JVV179" s="67"/>
      <c r="JVY179" s="67"/>
      <c r="JWA179" s="67"/>
      <c r="JWC179" s="67"/>
      <c r="JWD179" s="67"/>
      <c r="JWE179" s="67"/>
      <c r="JWF179" s="67"/>
      <c r="JWG179" s="67"/>
      <c r="JWH179" s="67"/>
      <c r="JWZ179" s="67"/>
      <c r="JXA179" s="67"/>
      <c r="JXD179" s="67"/>
      <c r="JXG179" s="67"/>
      <c r="JXI179" s="67"/>
      <c r="JXK179" s="67"/>
      <c r="JXN179" s="67"/>
      <c r="JXQ179" s="67"/>
      <c r="JXT179" s="67"/>
      <c r="JXX179" s="67"/>
      <c r="JYA179" s="67"/>
      <c r="JYD179" s="67"/>
      <c r="JYL179" s="67"/>
      <c r="JYX179" s="67"/>
      <c r="JYY179" s="67"/>
      <c r="JYZ179" s="67"/>
      <c r="JZA179" s="67"/>
      <c r="JZB179" s="67"/>
      <c r="JZC179" s="67"/>
      <c r="JZD179" s="67"/>
      <c r="JZE179" s="67"/>
      <c r="JZF179" s="67"/>
      <c r="JZG179" s="67"/>
      <c r="JZH179" s="67"/>
      <c r="JZI179" s="67"/>
      <c r="JZJ179" s="67"/>
      <c r="JZK179" s="67"/>
      <c r="JZL179" s="67"/>
      <c r="JZM179" s="67"/>
      <c r="JZN179" s="67"/>
      <c r="JZO179" s="67"/>
      <c r="JZP179" s="67"/>
      <c r="JZQ179" s="67"/>
      <c r="JZR179" s="67"/>
      <c r="JZS179" s="67"/>
      <c r="JZT179" s="67"/>
      <c r="JZU179" s="67"/>
      <c r="JZV179" s="67"/>
      <c r="JZW179" s="67"/>
      <c r="JZY179" s="67"/>
      <c r="JZZ179" s="67"/>
      <c r="KAA179" s="67"/>
      <c r="KAB179" s="67"/>
      <c r="KAC179" s="67"/>
      <c r="KAD179" s="67"/>
      <c r="KAE179" s="67"/>
      <c r="KAF179" s="67"/>
      <c r="KAG179" s="67"/>
      <c r="KAH179" s="67"/>
      <c r="KAI179" s="67"/>
      <c r="KAJ179" s="67"/>
      <c r="KAK179" s="67"/>
      <c r="KAN179" s="67"/>
      <c r="KAQ179" s="67"/>
      <c r="KAT179" s="67"/>
      <c r="KAW179" s="67"/>
      <c r="KAZ179" s="67"/>
      <c r="KBC179" s="67"/>
      <c r="KBL179" s="67"/>
      <c r="KBO179" s="67"/>
      <c r="KBR179" s="67"/>
      <c r="KBU179" s="67"/>
      <c r="KCD179" s="67"/>
      <c r="KCJ179" s="67"/>
      <c r="KCM179" s="67"/>
      <c r="KCP179" s="67"/>
      <c r="KCS179" s="67"/>
      <c r="KCY179" s="67"/>
      <c r="KDH179" s="67"/>
      <c r="KDJ179" s="67"/>
      <c r="KDK179" s="67"/>
      <c r="KDM179" s="67"/>
      <c r="KDP179" s="67"/>
      <c r="KDS179" s="67"/>
      <c r="KDV179" s="67"/>
      <c r="KDY179" s="67"/>
      <c r="KEB179" s="67"/>
      <c r="KED179" s="67"/>
      <c r="KEF179" s="67"/>
      <c r="KEI179" s="67"/>
      <c r="KEL179" s="67"/>
      <c r="KEO179" s="67"/>
      <c r="KER179" s="67"/>
      <c r="KEU179" s="67"/>
      <c r="KEX179" s="67"/>
      <c r="KFA179" s="67"/>
      <c r="KFC179" s="67"/>
      <c r="KFF179" s="67"/>
      <c r="KFL179" s="67"/>
      <c r="KFR179" s="67"/>
      <c r="KFU179" s="67"/>
      <c r="KFW179" s="67"/>
      <c r="KFY179" s="67"/>
      <c r="KFZ179" s="67"/>
      <c r="KGA179" s="67"/>
      <c r="KGB179" s="67"/>
      <c r="KGC179" s="67"/>
      <c r="KGD179" s="67"/>
      <c r="KGV179" s="67"/>
      <c r="KGW179" s="67"/>
      <c r="KGZ179" s="67"/>
      <c r="KHC179" s="67"/>
      <c r="KHE179" s="67"/>
      <c r="KHG179" s="67"/>
      <c r="KHJ179" s="67"/>
      <c r="KHM179" s="67"/>
      <c r="KHP179" s="67"/>
      <c r="KHT179" s="67"/>
      <c r="KHW179" s="67"/>
      <c r="KHZ179" s="67"/>
      <c r="KIH179" s="67"/>
      <c r="KIT179" s="67"/>
      <c r="KIU179" s="67"/>
      <c r="KIV179" s="67"/>
      <c r="KIW179" s="67"/>
      <c r="KIX179" s="67"/>
      <c r="KIY179" s="67"/>
      <c r="KIZ179" s="67"/>
      <c r="KJA179" s="67"/>
      <c r="KJB179" s="67"/>
      <c r="KJC179" s="67"/>
      <c r="KJD179" s="67"/>
      <c r="KJE179" s="67"/>
      <c r="KJF179" s="67"/>
      <c r="KJG179" s="67"/>
      <c r="KJH179" s="67"/>
      <c r="KJI179" s="67"/>
      <c r="KJJ179" s="67"/>
      <c r="KJK179" s="67"/>
      <c r="KJL179" s="67"/>
      <c r="KJM179" s="67"/>
      <c r="KJN179" s="67"/>
      <c r="KJO179" s="67"/>
      <c r="KJP179" s="67"/>
      <c r="KJQ179" s="67"/>
      <c r="KJR179" s="67"/>
      <c r="KJS179" s="67"/>
      <c r="KJU179" s="67"/>
      <c r="KJV179" s="67"/>
      <c r="KJW179" s="67"/>
      <c r="KJX179" s="67"/>
      <c r="KJY179" s="67"/>
      <c r="KJZ179" s="67"/>
      <c r="KKA179" s="67"/>
      <c r="KKB179" s="67"/>
      <c r="KKC179" s="67"/>
      <c r="KKD179" s="67"/>
      <c r="KKE179" s="67"/>
      <c r="KKF179" s="67"/>
      <c r="KKG179" s="67"/>
      <c r="KKJ179" s="67"/>
      <c r="KKM179" s="67"/>
      <c r="KKP179" s="67"/>
      <c r="KKS179" s="67"/>
      <c r="KKV179" s="67"/>
      <c r="KKY179" s="67"/>
      <c r="KLH179" s="67"/>
      <c r="KLK179" s="67"/>
      <c r="KLN179" s="67"/>
      <c r="KLQ179" s="67"/>
      <c r="KLZ179" s="67"/>
      <c r="KMF179" s="67"/>
      <c r="KMI179" s="67"/>
      <c r="KML179" s="67"/>
      <c r="KMO179" s="67"/>
      <c r="KMU179" s="67"/>
      <c r="KND179" s="67"/>
      <c r="KNF179" s="67"/>
      <c r="KNG179" s="67"/>
      <c r="KNI179" s="67"/>
      <c r="KNL179" s="67"/>
      <c r="KNO179" s="67"/>
      <c r="KNR179" s="67"/>
      <c r="KNU179" s="67"/>
      <c r="KNX179" s="67"/>
      <c r="KNZ179" s="67"/>
      <c r="KOB179" s="67"/>
      <c r="KOE179" s="67"/>
      <c r="KOH179" s="67"/>
      <c r="KOK179" s="67"/>
      <c r="KON179" s="67"/>
      <c r="KOQ179" s="67"/>
      <c r="KOT179" s="67"/>
      <c r="KOW179" s="67"/>
      <c r="KOY179" s="67"/>
      <c r="KPB179" s="67"/>
      <c r="KPH179" s="67"/>
      <c r="KPN179" s="67"/>
      <c r="KPQ179" s="67"/>
      <c r="KPS179" s="67"/>
      <c r="KPU179" s="67"/>
      <c r="KPV179" s="67"/>
      <c r="KPW179" s="67"/>
      <c r="KPX179" s="67"/>
      <c r="KPY179" s="67"/>
      <c r="KPZ179" s="67"/>
      <c r="KQR179" s="67"/>
      <c r="KQS179" s="67"/>
      <c r="KQV179" s="67"/>
      <c r="KQY179" s="67"/>
      <c r="KRA179" s="67"/>
      <c r="KRC179" s="67"/>
      <c r="KRF179" s="67"/>
      <c r="KRI179" s="67"/>
      <c r="KRL179" s="67"/>
      <c r="KRP179" s="67"/>
      <c r="KRS179" s="67"/>
      <c r="KRV179" s="67"/>
      <c r="KSD179" s="67"/>
      <c r="KSP179" s="67"/>
      <c r="KSQ179" s="67"/>
      <c r="KSR179" s="67"/>
      <c r="KSS179" s="67"/>
      <c r="KST179" s="67"/>
      <c r="KSU179" s="67"/>
      <c r="KSV179" s="67"/>
      <c r="KSW179" s="67"/>
      <c r="KSX179" s="67"/>
      <c r="KSY179" s="67"/>
      <c r="KSZ179" s="67"/>
      <c r="KTA179" s="67"/>
      <c r="KTB179" s="67"/>
      <c r="KTC179" s="67"/>
      <c r="KTD179" s="67"/>
      <c r="KTE179" s="67"/>
      <c r="KTF179" s="67"/>
      <c r="KTG179" s="67"/>
      <c r="KTH179" s="67"/>
      <c r="KTI179" s="67"/>
      <c r="KTJ179" s="67"/>
      <c r="KTK179" s="67"/>
      <c r="KTL179" s="67"/>
      <c r="KTM179" s="67"/>
      <c r="KTN179" s="67"/>
      <c r="KTO179" s="67"/>
      <c r="KTQ179" s="67"/>
      <c r="KTR179" s="67"/>
      <c r="KTS179" s="67"/>
      <c r="KTT179" s="67"/>
      <c r="KTU179" s="67"/>
      <c r="KTV179" s="67"/>
      <c r="KTW179" s="67"/>
      <c r="KTX179" s="67"/>
      <c r="KTY179" s="67"/>
      <c r="KTZ179" s="67"/>
      <c r="KUA179" s="67"/>
      <c r="KUB179" s="67"/>
      <c r="KUC179" s="67"/>
      <c r="KUF179" s="67"/>
      <c r="KUI179" s="67"/>
      <c r="KUL179" s="67"/>
      <c r="KUO179" s="67"/>
      <c r="KUR179" s="67"/>
      <c r="KUU179" s="67"/>
      <c r="KVD179" s="67"/>
      <c r="KVG179" s="67"/>
      <c r="KVJ179" s="67"/>
      <c r="KVM179" s="67"/>
      <c r="KVV179" s="67"/>
      <c r="KWB179" s="67"/>
      <c r="KWE179" s="67"/>
      <c r="KWH179" s="67"/>
      <c r="KWK179" s="67"/>
      <c r="KWQ179" s="67"/>
      <c r="KWZ179" s="67"/>
      <c r="KXB179" s="67"/>
      <c r="KXC179" s="67"/>
      <c r="KXE179" s="67"/>
      <c r="KXH179" s="67"/>
      <c r="KXK179" s="67"/>
      <c r="KXN179" s="67"/>
      <c r="KXQ179" s="67"/>
      <c r="KXT179" s="67"/>
      <c r="KXV179" s="67"/>
      <c r="KXX179" s="67"/>
      <c r="KYA179" s="67"/>
      <c r="KYD179" s="67"/>
      <c r="KYG179" s="67"/>
      <c r="KYJ179" s="67"/>
      <c r="KYM179" s="67"/>
      <c r="KYP179" s="67"/>
      <c r="KYS179" s="67"/>
      <c r="KYU179" s="67"/>
      <c r="KYX179" s="67"/>
      <c r="KZD179" s="67"/>
      <c r="KZJ179" s="67"/>
      <c r="KZM179" s="67"/>
      <c r="KZO179" s="67"/>
      <c r="KZQ179" s="67"/>
      <c r="KZR179" s="67"/>
      <c r="KZS179" s="67"/>
      <c r="KZT179" s="67"/>
      <c r="KZU179" s="67"/>
      <c r="KZV179" s="67"/>
      <c r="LAN179" s="67"/>
      <c r="LAO179" s="67"/>
      <c r="LAR179" s="67"/>
      <c r="LAU179" s="67"/>
      <c r="LAW179" s="67"/>
      <c r="LAY179" s="67"/>
      <c r="LBB179" s="67"/>
      <c r="LBE179" s="67"/>
      <c r="LBH179" s="67"/>
      <c r="LBL179" s="67"/>
      <c r="LBO179" s="67"/>
      <c r="LBR179" s="67"/>
      <c r="LBZ179" s="67"/>
      <c r="LCL179" s="67"/>
      <c r="LCM179" s="67"/>
      <c r="LCN179" s="67"/>
      <c r="LCO179" s="67"/>
      <c r="LCP179" s="67"/>
      <c r="LCQ179" s="67"/>
      <c r="LCR179" s="67"/>
      <c r="LCS179" s="67"/>
      <c r="LCT179" s="67"/>
      <c r="LCU179" s="67"/>
      <c r="LCV179" s="67"/>
      <c r="LCW179" s="67"/>
      <c r="LCX179" s="67"/>
      <c r="LCY179" s="67"/>
      <c r="LCZ179" s="67"/>
      <c r="LDA179" s="67"/>
      <c r="LDB179" s="67"/>
      <c r="LDC179" s="67"/>
      <c r="LDD179" s="67"/>
      <c r="LDE179" s="67"/>
      <c r="LDF179" s="67"/>
      <c r="LDG179" s="67"/>
      <c r="LDH179" s="67"/>
      <c r="LDI179" s="67"/>
      <c r="LDJ179" s="67"/>
      <c r="LDK179" s="67"/>
      <c r="LDM179" s="67"/>
      <c r="LDN179" s="67"/>
      <c r="LDO179" s="67"/>
      <c r="LDP179" s="67"/>
      <c r="LDQ179" s="67"/>
      <c r="LDR179" s="67"/>
      <c r="LDS179" s="67"/>
      <c r="LDT179" s="67"/>
      <c r="LDU179" s="67"/>
      <c r="LDV179" s="67"/>
      <c r="LDW179" s="67"/>
      <c r="LDX179" s="67"/>
      <c r="LDY179" s="67"/>
      <c r="LEB179" s="67"/>
      <c r="LEE179" s="67"/>
      <c r="LEH179" s="67"/>
      <c r="LEK179" s="67"/>
      <c r="LEN179" s="67"/>
      <c r="LEQ179" s="67"/>
      <c r="LEZ179" s="67"/>
      <c r="LFC179" s="67"/>
      <c r="LFF179" s="67"/>
      <c r="LFI179" s="67"/>
      <c r="LFR179" s="67"/>
      <c r="LFX179" s="67"/>
      <c r="LGA179" s="67"/>
      <c r="LGD179" s="67"/>
      <c r="LGG179" s="67"/>
      <c r="LGM179" s="67"/>
      <c r="LGV179" s="67"/>
      <c r="LGX179" s="67"/>
      <c r="LGY179" s="67"/>
      <c r="LHA179" s="67"/>
      <c r="LHD179" s="67"/>
      <c r="LHG179" s="67"/>
      <c r="LHJ179" s="67"/>
      <c r="LHM179" s="67"/>
      <c r="LHP179" s="67"/>
      <c r="LHR179" s="67"/>
      <c r="LHT179" s="67"/>
      <c r="LHW179" s="67"/>
      <c r="LHZ179" s="67"/>
      <c r="LIC179" s="67"/>
      <c r="LIF179" s="67"/>
      <c r="LII179" s="67"/>
      <c r="LIL179" s="67"/>
      <c r="LIO179" s="67"/>
      <c r="LIQ179" s="67"/>
      <c r="LIT179" s="67"/>
      <c r="LIZ179" s="67"/>
      <c r="LJF179" s="67"/>
      <c r="LJI179" s="67"/>
      <c r="LJK179" s="67"/>
      <c r="LJM179" s="67"/>
      <c r="LJN179" s="67"/>
      <c r="LJO179" s="67"/>
      <c r="LJP179" s="67"/>
      <c r="LJQ179" s="67"/>
      <c r="LJR179" s="67"/>
      <c r="LKJ179" s="67"/>
      <c r="LKK179" s="67"/>
      <c r="LKN179" s="67"/>
      <c r="LKQ179" s="67"/>
      <c r="LKS179" s="67"/>
      <c r="LKU179" s="67"/>
      <c r="LKX179" s="67"/>
      <c r="LLA179" s="67"/>
      <c r="LLD179" s="67"/>
      <c r="LLH179" s="67"/>
      <c r="LLK179" s="67"/>
      <c r="LLN179" s="67"/>
      <c r="LLV179" s="67"/>
      <c r="LMH179" s="67"/>
      <c r="LMI179" s="67"/>
      <c r="LMJ179" s="67"/>
      <c r="LMK179" s="67"/>
      <c r="LML179" s="67"/>
      <c r="LMM179" s="67"/>
      <c r="LMN179" s="67"/>
      <c r="LMO179" s="67"/>
      <c r="LMP179" s="67"/>
      <c r="LMQ179" s="67"/>
      <c r="LMR179" s="67"/>
      <c r="LMS179" s="67"/>
      <c r="LMT179" s="67"/>
      <c r="LMU179" s="67"/>
      <c r="LMV179" s="67"/>
      <c r="LMW179" s="67"/>
      <c r="LMX179" s="67"/>
      <c r="LMY179" s="67"/>
      <c r="LMZ179" s="67"/>
      <c r="LNA179" s="67"/>
      <c r="LNB179" s="67"/>
      <c r="LNC179" s="67"/>
      <c r="LND179" s="67"/>
      <c r="LNE179" s="67"/>
      <c r="LNF179" s="67"/>
      <c r="LNG179" s="67"/>
      <c r="LNI179" s="67"/>
      <c r="LNJ179" s="67"/>
      <c r="LNK179" s="67"/>
      <c r="LNL179" s="67"/>
      <c r="LNM179" s="67"/>
      <c r="LNN179" s="67"/>
      <c r="LNO179" s="67"/>
      <c r="LNP179" s="67"/>
      <c r="LNQ179" s="67"/>
      <c r="LNR179" s="67"/>
      <c r="LNS179" s="67"/>
      <c r="LNT179" s="67"/>
      <c r="LNU179" s="67"/>
      <c r="LNX179" s="67"/>
      <c r="LOA179" s="67"/>
      <c r="LOD179" s="67"/>
      <c r="LOG179" s="67"/>
      <c r="LOJ179" s="67"/>
      <c r="LOM179" s="67"/>
      <c r="LOV179" s="67"/>
      <c r="LOY179" s="67"/>
      <c r="LPB179" s="67"/>
      <c r="LPE179" s="67"/>
      <c r="LPN179" s="67"/>
      <c r="LPT179" s="67"/>
      <c r="LPW179" s="67"/>
      <c r="LPZ179" s="67"/>
      <c r="LQC179" s="67"/>
      <c r="LQI179" s="67"/>
      <c r="LQR179" s="67"/>
      <c r="LQT179" s="67"/>
      <c r="LQU179" s="67"/>
      <c r="LQW179" s="67"/>
      <c r="LQZ179" s="67"/>
      <c r="LRC179" s="67"/>
      <c r="LRF179" s="67"/>
      <c r="LRI179" s="67"/>
      <c r="LRL179" s="67"/>
      <c r="LRN179" s="67"/>
      <c r="LRP179" s="67"/>
      <c r="LRS179" s="67"/>
      <c r="LRV179" s="67"/>
      <c r="LRY179" s="67"/>
      <c r="LSB179" s="67"/>
      <c r="LSE179" s="67"/>
      <c r="LSH179" s="67"/>
      <c r="LSK179" s="67"/>
      <c r="LSM179" s="67"/>
      <c r="LSP179" s="67"/>
      <c r="LSV179" s="67"/>
      <c r="LTB179" s="67"/>
      <c r="LTE179" s="67"/>
      <c r="LTG179" s="67"/>
      <c r="LTI179" s="67"/>
      <c r="LTJ179" s="67"/>
      <c r="LTK179" s="67"/>
      <c r="LTL179" s="67"/>
      <c r="LTM179" s="67"/>
      <c r="LTN179" s="67"/>
      <c r="LUF179" s="67"/>
      <c r="LUG179" s="67"/>
      <c r="LUJ179" s="67"/>
      <c r="LUM179" s="67"/>
      <c r="LUO179" s="67"/>
      <c r="LUQ179" s="67"/>
      <c r="LUT179" s="67"/>
      <c r="LUW179" s="67"/>
      <c r="LUZ179" s="67"/>
      <c r="LVD179" s="67"/>
      <c r="LVG179" s="67"/>
      <c r="LVJ179" s="67"/>
      <c r="LVR179" s="67"/>
      <c r="LWD179" s="67"/>
      <c r="LWE179" s="67"/>
      <c r="LWF179" s="67"/>
      <c r="LWG179" s="67"/>
      <c r="LWH179" s="67"/>
      <c r="LWI179" s="67"/>
      <c r="LWJ179" s="67"/>
      <c r="LWK179" s="67"/>
      <c r="LWL179" s="67"/>
      <c r="LWM179" s="67"/>
      <c r="LWN179" s="67"/>
      <c r="LWO179" s="67"/>
      <c r="LWP179" s="67"/>
      <c r="LWQ179" s="67"/>
      <c r="LWR179" s="67"/>
      <c r="LWS179" s="67"/>
      <c r="LWT179" s="67"/>
      <c r="LWU179" s="67"/>
      <c r="LWV179" s="67"/>
      <c r="LWW179" s="67"/>
      <c r="LWX179" s="67"/>
      <c r="LWY179" s="67"/>
      <c r="LWZ179" s="67"/>
      <c r="LXA179" s="67"/>
      <c r="LXB179" s="67"/>
      <c r="LXC179" s="67"/>
      <c r="LXE179" s="67"/>
      <c r="LXF179" s="67"/>
      <c r="LXG179" s="67"/>
      <c r="LXH179" s="67"/>
      <c r="LXI179" s="67"/>
      <c r="LXJ179" s="67"/>
      <c r="LXK179" s="67"/>
      <c r="LXL179" s="67"/>
      <c r="LXM179" s="67"/>
      <c r="LXN179" s="67"/>
      <c r="LXO179" s="67"/>
      <c r="LXP179" s="67"/>
      <c r="LXQ179" s="67"/>
      <c r="LXT179" s="67"/>
      <c r="LXW179" s="67"/>
      <c r="LXZ179" s="67"/>
      <c r="LYC179" s="67"/>
      <c r="LYF179" s="67"/>
      <c r="LYI179" s="67"/>
      <c r="LYR179" s="67"/>
      <c r="LYU179" s="67"/>
      <c r="LYX179" s="67"/>
      <c r="LZA179" s="67"/>
      <c r="LZJ179" s="67"/>
      <c r="LZP179" s="67"/>
      <c r="LZS179" s="67"/>
      <c r="LZV179" s="67"/>
      <c r="LZY179" s="67"/>
      <c r="MAE179" s="67"/>
      <c r="MAN179" s="67"/>
      <c r="MAP179" s="67"/>
      <c r="MAQ179" s="67"/>
      <c r="MAS179" s="67"/>
      <c r="MAV179" s="67"/>
      <c r="MAY179" s="67"/>
      <c r="MBB179" s="67"/>
      <c r="MBE179" s="67"/>
      <c r="MBH179" s="67"/>
      <c r="MBJ179" s="67"/>
      <c r="MBL179" s="67"/>
      <c r="MBO179" s="67"/>
      <c r="MBR179" s="67"/>
      <c r="MBU179" s="67"/>
      <c r="MBX179" s="67"/>
      <c r="MCA179" s="67"/>
      <c r="MCD179" s="67"/>
      <c r="MCG179" s="67"/>
      <c r="MCI179" s="67"/>
      <c r="MCL179" s="67"/>
      <c r="MCR179" s="67"/>
      <c r="MCX179" s="67"/>
      <c r="MDA179" s="67"/>
      <c r="MDC179" s="67"/>
      <c r="MDE179" s="67"/>
      <c r="MDF179" s="67"/>
      <c r="MDG179" s="67"/>
      <c r="MDH179" s="67"/>
      <c r="MDI179" s="67"/>
      <c r="MDJ179" s="67"/>
      <c r="MEB179" s="67"/>
      <c r="MEC179" s="67"/>
      <c r="MEF179" s="67"/>
      <c r="MEI179" s="67"/>
      <c r="MEK179" s="67"/>
      <c r="MEM179" s="67"/>
      <c r="MEP179" s="67"/>
      <c r="MES179" s="67"/>
      <c r="MEV179" s="67"/>
      <c r="MEZ179" s="67"/>
      <c r="MFC179" s="67"/>
      <c r="MFF179" s="67"/>
      <c r="MFN179" s="67"/>
      <c r="MFZ179" s="67"/>
      <c r="MGA179" s="67"/>
      <c r="MGB179" s="67"/>
      <c r="MGC179" s="67"/>
      <c r="MGD179" s="67"/>
      <c r="MGE179" s="67"/>
      <c r="MGF179" s="67"/>
      <c r="MGG179" s="67"/>
      <c r="MGH179" s="67"/>
      <c r="MGI179" s="67"/>
      <c r="MGJ179" s="67"/>
      <c r="MGK179" s="67"/>
      <c r="MGL179" s="67"/>
      <c r="MGM179" s="67"/>
      <c r="MGN179" s="67"/>
      <c r="MGO179" s="67"/>
      <c r="MGP179" s="67"/>
      <c r="MGQ179" s="67"/>
      <c r="MGR179" s="67"/>
      <c r="MGS179" s="67"/>
      <c r="MGT179" s="67"/>
      <c r="MGU179" s="67"/>
      <c r="MGV179" s="67"/>
      <c r="MGW179" s="67"/>
      <c r="MGX179" s="67"/>
      <c r="MGY179" s="67"/>
      <c r="MHA179" s="67"/>
      <c r="MHB179" s="67"/>
      <c r="MHC179" s="67"/>
      <c r="MHD179" s="67"/>
      <c r="MHE179" s="67"/>
      <c r="MHF179" s="67"/>
      <c r="MHG179" s="67"/>
      <c r="MHH179" s="67"/>
      <c r="MHI179" s="67"/>
      <c r="MHJ179" s="67"/>
      <c r="MHK179" s="67"/>
      <c r="MHL179" s="67"/>
      <c r="MHM179" s="67"/>
      <c r="MHP179" s="67"/>
      <c r="MHS179" s="67"/>
      <c r="MHV179" s="67"/>
      <c r="MHY179" s="67"/>
      <c r="MIB179" s="67"/>
      <c r="MIE179" s="67"/>
      <c r="MIN179" s="67"/>
      <c r="MIQ179" s="67"/>
      <c r="MIT179" s="67"/>
      <c r="MIW179" s="67"/>
      <c r="MJF179" s="67"/>
      <c r="MJL179" s="67"/>
      <c r="MJO179" s="67"/>
      <c r="MJR179" s="67"/>
      <c r="MJU179" s="67"/>
      <c r="MKA179" s="67"/>
      <c r="MKJ179" s="67"/>
      <c r="MKL179" s="67"/>
      <c r="MKM179" s="67"/>
      <c r="MKO179" s="67"/>
      <c r="MKR179" s="67"/>
      <c r="MKU179" s="67"/>
      <c r="MKX179" s="67"/>
      <c r="MLA179" s="67"/>
      <c r="MLD179" s="67"/>
      <c r="MLF179" s="67"/>
      <c r="MLH179" s="67"/>
      <c r="MLK179" s="67"/>
      <c r="MLN179" s="67"/>
      <c r="MLQ179" s="67"/>
      <c r="MLT179" s="67"/>
      <c r="MLW179" s="67"/>
      <c r="MLZ179" s="67"/>
      <c r="MMC179" s="67"/>
      <c r="MME179" s="67"/>
      <c r="MMH179" s="67"/>
      <c r="MMN179" s="67"/>
      <c r="MMT179" s="67"/>
      <c r="MMW179" s="67"/>
      <c r="MMY179" s="67"/>
      <c r="MNA179" s="67"/>
      <c r="MNB179" s="67"/>
      <c r="MNC179" s="67"/>
      <c r="MND179" s="67"/>
      <c r="MNE179" s="67"/>
      <c r="MNF179" s="67"/>
      <c r="MNX179" s="67"/>
      <c r="MNY179" s="67"/>
      <c r="MOB179" s="67"/>
      <c r="MOE179" s="67"/>
      <c r="MOG179" s="67"/>
      <c r="MOI179" s="67"/>
      <c r="MOL179" s="67"/>
      <c r="MOO179" s="67"/>
      <c r="MOR179" s="67"/>
      <c r="MOV179" s="67"/>
      <c r="MOY179" s="67"/>
      <c r="MPB179" s="67"/>
      <c r="MPJ179" s="67"/>
      <c r="MPV179" s="67"/>
      <c r="MPW179" s="67"/>
      <c r="MPX179" s="67"/>
      <c r="MPY179" s="67"/>
      <c r="MPZ179" s="67"/>
      <c r="MQA179" s="67"/>
      <c r="MQB179" s="67"/>
      <c r="MQC179" s="67"/>
      <c r="MQD179" s="67"/>
      <c r="MQE179" s="67"/>
      <c r="MQF179" s="67"/>
      <c r="MQG179" s="67"/>
      <c r="MQH179" s="67"/>
      <c r="MQI179" s="67"/>
      <c r="MQJ179" s="67"/>
      <c r="MQK179" s="67"/>
      <c r="MQL179" s="67"/>
      <c r="MQM179" s="67"/>
      <c r="MQN179" s="67"/>
      <c r="MQO179" s="67"/>
      <c r="MQP179" s="67"/>
      <c r="MQQ179" s="67"/>
      <c r="MQR179" s="67"/>
      <c r="MQS179" s="67"/>
      <c r="MQT179" s="67"/>
      <c r="MQU179" s="67"/>
      <c r="MQW179" s="67"/>
      <c r="MQX179" s="67"/>
      <c r="MQY179" s="67"/>
      <c r="MQZ179" s="67"/>
      <c r="MRA179" s="67"/>
      <c r="MRB179" s="67"/>
      <c r="MRC179" s="67"/>
      <c r="MRD179" s="67"/>
      <c r="MRE179" s="67"/>
      <c r="MRF179" s="67"/>
      <c r="MRG179" s="67"/>
      <c r="MRH179" s="67"/>
      <c r="MRI179" s="67"/>
      <c r="MRL179" s="67"/>
      <c r="MRO179" s="67"/>
      <c r="MRR179" s="67"/>
      <c r="MRU179" s="67"/>
      <c r="MRX179" s="67"/>
      <c r="MSA179" s="67"/>
      <c r="MSJ179" s="67"/>
      <c r="MSM179" s="67"/>
      <c r="MSP179" s="67"/>
      <c r="MSS179" s="67"/>
      <c r="MTB179" s="67"/>
      <c r="MTH179" s="67"/>
      <c r="MTK179" s="67"/>
      <c r="MTN179" s="67"/>
      <c r="MTQ179" s="67"/>
      <c r="MTW179" s="67"/>
      <c r="MUF179" s="67"/>
      <c r="MUH179" s="67"/>
      <c r="MUI179" s="67"/>
      <c r="MUK179" s="67"/>
      <c r="MUN179" s="67"/>
      <c r="MUQ179" s="67"/>
      <c r="MUT179" s="67"/>
      <c r="MUW179" s="67"/>
      <c r="MUZ179" s="67"/>
      <c r="MVB179" s="67"/>
      <c r="MVD179" s="67"/>
      <c r="MVG179" s="67"/>
      <c r="MVJ179" s="67"/>
      <c r="MVM179" s="67"/>
      <c r="MVP179" s="67"/>
      <c r="MVS179" s="67"/>
      <c r="MVV179" s="67"/>
      <c r="MVY179" s="67"/>
      <c r="MWA179" s="67"/>
      <c r="MWD179" s="67"/>
      <c r="MWJ179" s="67"/>
      <c r="MWP179" s="67"/>
      <c r="MWS179" s="67"/>
      <c r="MWU179" s="67"/>
      <c r="MWW179" s="67"/>
      <c r="MWX179" s="67"/>
      <c r="MWY179" s="67"/>
      <c r="MWZ179" s="67"/>
      <c r="MXA179" s="67"/>
      <c r="MXB179" s="67"/>
      <c r="MXT179" s="67"/>
      <c r="MXU179" s="67"/>
      <c r="MXX179" s="67"/>
      <c r="MYA179" s="67"/>
      <c r="MYC179" s="67"/>
      <c r="MYE179" s="67"/>
      <c r="MYH179" s="67"/>
      <c r="MYK179" s="67"/>
      <c r="MYN179" s="67"/>
      <c r="MYR179" s="67"/>
      <c r="MYU179" s="67"/>
      <c r="MYX179" s="67"/>
      <c r="MZF179" s="67"/>
      <c r="MZR179" s="67"/>
      <c r="MZS179" s="67"/>
      <c r="MZT179" s="67"/>
      <c r="MZU179" s="67"/>
      <c r="MZV179" s="67"/>
      <c r="MZW179" s="67"/>
      <c r="MZX179" s="67"/>
      <c r="MZY179" s="67"/>
      <c r="MZZ179" s="67"/>
      <c r="NAA179" s="67"/>
      <c r="NAB179" s="67"/>
      <c r="NAC179" s="67"/>
      <c r="NAD179" s="67"/>
      <c r="NAE179" s="67"/>
      <c r="NAF179" s="67"/>
      <c r="NAG179" s="67"/>
      <c r="NAH179" s="67"/>
      <c r="NAI179" s="67"/>
      <c r="NAJ179" s="67"/>
      <c r="NAK179" s="67"/>
      <c r="NAL179" s="67"/>
      <c r="NAM179" s="67"/>
      <c r="NAN179" s="67"/>
      <c r="NAO179" s="67"/>
      <c r="NAP179" s="67"/>
      <c r="NAQ179" s="67"/>
      <c r="NAS179" s="67"/>
      <c r="NAT179" s="67"/>
      <c r="NAU179" s="67"/>
      <c r="NAV179" s="67"/>
      <c r="NAW179" s="67"/>
      <c r="NAX179" s="67"/>
      <c r="NAY179" s="67"/>
      <c r="NAZ179" s="67"/>
      <c r="NBA179" s="67"/>
      <c r="NBB179" s="67"/>
      <c r="NBC179" s="67"/>
      <c r="NBD179" s="67"/>
      <c r="NBE179" s="67"/>
      <c r="NBH179" s="67"/>
      <c r="NBK179" s="67"/>
      <c r="NBN179" s="67"/>
      <c r="NBQ179" s="67"/>
      <c r="NBT179" s="67"/>
      <c r="NBW179" s="67"/>
      <c r="NCF179" s="67"/>
      <c r="NCI179" s="67"/>
      <c r="NCL179" s="67"/>
      <c r="NCO179" s="67"/>
      <c r="NCX179" s="67"/>
      <c r="NDD179" s="67"/>
      <c r="NDG179" s="67"/>
      <c r="NDJ179" s="67"/>
      <c r="NDM179" s="67"/>
      <c r="NDS179" s="67"/>
      <c r="NEB179" s="67"/>
      <c r="NED179" s="67"/>
      <c r="NEE179" s="67"/>
      <c r="NEG179" s="67"/>
      <c r="NEJ179" s="67"/>
      <c r="NEM179" s="67"/>
      <c r="NEP179" s="67"/>
      <c r="NES179" s="67"/>
      <c r="NEV179" s="67"/>
      <c r="NEX179" s="67"/>
      <c r="NEZ179" s="67"/>
      <c r="NFC179" s="67"/>
      <c r="NFF179" s="67"/>
      <c r="NFI179" s="67"/>
      <c r="NFL179" s="67"/>
      <c r="NFO179" s="67"/>
      <c r="NFR179" s="67"/>
      <c r="NFU179" s="67"/>
      <c r="NFW179" s="67"/>
      <c r="NFZ179" s="67"/>
      <c r="NGF179" s="67"/>
      <c r="NGL179" s="67"/>
      <c r="NGO179" s="67"/>
      <c r="NGQ179" s="67"/>
      <c r="NGS179" s="67"/>
      <c r="NGT179" s="67"/>
      <c r="NGU179" s="67"/>
      <c r="NGV179" s="67"/>
      <c r="NGW179" s="67"/>
      <c r="NGX179" s="67"/>
      <c r="NHP179" s="67"/>
      <c r="NHQ179" s="67"/>
      <c r="NHT179" s="67"/>
      <c r="NHW179" s="67"/>
      <c r="NHY179" s="67"/>
      <c r="NIA179" s="67"/>
      <c r="NID179" s="67"/>
      <c r="NIG179" s="67"/>
      <c r="NIJ179" s="67"/>
      <c r="NIN179" s="67"/>
      <c r="NIQ179" s="67"/>
      <c r="NIT179" s="67"/>
      <c r="NJB179" s="67"/>
      <c r="NJN179" s="67"/>
      <c r="NJO179" s="67"/>
      <c r="NJP179" s="67"/>
      <c r="NJQ179" s="67"/>
      <c r="NJR179" s="67"/>
      <c r="NJS179" s="67"/>
      <c r="NJT179" s="67"/>
      <c r="NJU179" s="67"/>
      <c r="NJV179" s="67"/>
      <c r="NJW179" s="67"/>
      <c r="NJX179" s="67"/>
      <c r="NJY179" s="67"/>
      <c r="NJZ179" s="67"/>
      <c r="NKA179" s="67"/>
      <c r="NKB179" s="67"/>
      <c r="NKC179" s="67"/>
      <c r="NKD179" s="67"/>
      <c r="NKE179" s="67"/>
      <c r="NKF179" s="67"/>
      <c r="NKG179" s="67"/>
      <c r="NKH179" s="67"/>
      <c r="NKI179" s="67"/>
      <c r="NKJ179" s="67"/>
      <c r="NKK179" s="67"/>
      <c r="NKL179" s="67"/>
      <c r="NKM179" s="67"/>
      <c r="NKO179" s="67"/>
      <c r="NKP179" s="67"/>
      <c r="NKQ179" s="67"/>
      <c r="NKR179" s="67"/>
      <c r="NKS179" s="67"/>
      <c r="NKT179" s="67"/>
      <c r="NKU179" s="67"/>
      <c r="NKV179" s="67"/>
      <c r="NKW179" s="67"/>
      <c r="NKX179" s="67"/>
      <c r="NKY179" s="67"/>
      <c r="NKZ179" s="67"/>
      <c r="NLA179" s="67"/>
      <c r="NLD179" s="67"/>
      <c r="NLG179" s="67"/>
      <c r="NLJ179" s="67"/>
      <c r="NLM179" s="67"/>
      <c r="NLP179" s="67"/>
      <c r="NLS179" s="67"/>
      <c r="NMB179" s="67"/>
      <c r="NME179" s="67"/>
      <c r="NMH179" s="67"/>
      <c r="NMK179" s="67"/>
      <c r="NMT179" s="67"/>
      <c r="NMZ179" s="67"/>
      <c r="NNC179" s="67"/>
      <c r="NNF179" s="67"/>
      <c r="NNI179" s="67"/>
      <c r="NNO179" s="67"/>
      <c r="NNX179" s="67"/>
      <c r="NNZ179" s="67"/>
      <c r="NOA179" s="67"/>
      <c r="NOC179" s="67"/>
      <c r="NOF179" s="67"/>
      <c r="NOI179" s="67"/>
      <c r="NOL179" s="67"/>
      <c r="NOO179" s="67"/>
      <c r="NOR179" s="67"/>
      <c r="NOT179" s="67"/>
      <c r="NOV179" s="67"/>
      <c r="NOY179" s="67"/>
      <c r="NPB179" s="67"/>
      <c r="NPE179" s="67"/>
      <c r="NPH179" s="67"/>
      <c r="NPK179" s="67"/>
      <c r="NPN179" s="67"/>
      <c r="NPQ179" s="67"/>
      <c r="NPS179" s="67"/>
      <c r="NPV179" s="67"/>
      <c r="NQB179" s="67"/>
      <c r="NQH179" s="67"/>
      <c r="NQK179" s="67"/>
      <c r="NQM179" s="67"/>
      <c r="NQO179" s="67"/>
      <c r="NQP179" s="67"/>
      <c r="NQQ179" s="67"/>
      <c r="NQR179" s="67"/>
      <c r="NQS179" s="67"/>
      <c r="NQT179" s="67"/>
      <c r="NRL179" s="67"/>
      <c r="NRM179" s="67"/>
      <c r="NRP179" s="67"/>
      <c r="NRS179" s="67"/>
      <c r="NRU179" s="67"/>
      <c r="NRW179" s="67"/>
      <c r="NRZ179" s="67"/>
      <c r="NSC179" s="67"/>
      <c r="NSF179" s="67"/>
      <c r="NSJ179" s="67"/>
      <c r="NSM179" s="67"/>
      <c r="NSP179" s="67"/>
      <c r="NSX179" s="67"/>
      <c r="NTJ179" s="67"/>
      <c r="NTK179" s="67"/>
      <c r="NTL179" s="67"/>
      <c r="NTM179" s="67"/>
      <c r="NTN179" s="67"/>
      <c r="NTO179" s="67"/>
      <c r="NTP179" s="67"/>
      <c r="NTQ179" s="67"/>
      <c r="NTR179" s="67"/>
      <c r="NTS179" s="67"/>
      <c r="NTT179" s="67"/>
      <c r="NTU179" s="67"/>
      <c r="NTV179" s="67"/>
      <c r="NTW179" s="67"/>
      <c r="NTX179" s="67"/>
      <c r="NTY179" s="67"/>
      <c r="NTZ179" s="67"/>
      <c r="NUA179" s="67"/>
      <c r="NUB179" s="67"/>
      <c r="NUC179" s="67"/>
      <c r="NUD179" s="67"/>
      <c r="NUE179" s="67"/>
      <c r="NUF179" s="67"/>
      <c r="NUG179" s="67"/>
      <c r="NUH179" s="67"/>
      <c r="NUI179" s="67"/>
      <c r="NUK179" s="67"/>
      <c r="NUL179" s="67"/>
      <c r="NUM179" s="67"/>
      <c r="NUN179" s="67"/>
      <c r="NUO179" s="67"/>
      <c r="NUP179" s="67"/>
      <c r="NUQ179" s="67"/>
      <c r="NUR179" s="67"/>
      <c r="NUS179" s="67"/>
      <c r="NUT179" s="67"/>
      <c r="NUU179" s="67"/>
      <c r="NUV179" s="67"/>
      <c r="NUW179" s="67"/>
      <c r="NUZ179" s="67"/>
      <c r="NVC179" s="67"/>
      <c r="NVF179" s="67"/>
      <c r="NVI179" s="67"/>
      <c r="NVL179" s="67"/>
      <c r="NVO179" s="67"/>
      <c r="NVX179" s="67"/>
      <c r="NWA179" s="67"/>
      <c r="NWD179" s="67"/>
      <c r="NWG179" s="67"/>
      <c r="NWP179" s="67"/>
      <c r="NWV179" s="67"/>
      <c r="NWY179" s="67"/>
      <c r="NXB179" s="67"/>
      <c r="NXE179" s="67"/>
      <c r="NXK179" s="67"/>
      <c r="NXT179" s="67"/>
      <c r="NXV179" s="67"/>
      <c r="NXW179" s="67"/>
      <c r="NXY179" s="67"/>
      <c r="NYB179" s="67"/>
      <c r="NYE179" s="67"/>
      <c r="NYH179" s="67"/>
      <c r="NYK179" s="67"/>
      <c r="NYN179" s="67"/>
      <c r="NYP179" s="67"/>
      <c r="NYR179" s="67"/>
      <c r="NYU179" s="67"/>
      <c r="NYX179" s="67"/>
      <c r="NZA179" s="67"/>
      <c r="NZD179" s="67"/>
      <c r="NZG179" s="67"/>
      <c r="NZJ179" s="67"/>
      <c r="NZM179" s="67"/>
      <c r="NZO179" s="67"/>
      <c r="NZR179" s="67"/>
      <c r="NZX179" s="67"/>
      <c r="OAD179" s="67"/>
      <c r="OAG179" s="67"/>
      <c r="OAI179" s="67"/>
      <c r="OAK179" s="67"/>
      <c r="OAL179" s="67"/>
      <c r="OAM179" s="67"/>
      <c r="OAN179" s="67"/>
      <c r="OAO179" s="67"/>
      <c r="OAP179" s="67"/>
      <c r="OBH179" s="67"/>
      <c r="OBI179" s="67"/>
      <c r="OBL179" s="67"/>
      <c r="OBO179" s="67"/>
      <c r="OBQ179" s="67"/>
      <c r="OBS179" s="67"/>
      <c r="OBV179" s="67"/>
      <c r="OBY179" s="67"/>
      <c r="OCB179" s="67"/>
      <c r="OCF179" s="67"/>
      <c r="OCI179" s="67"/>
      <c r="OCL179" s="67"/>
      <c r="OCT179" s="67"/>
      <c r="ODF179" s="67"/>
      <c r="ODG179" s="67"/>
      <c r="ODH179" s="67"/>
      <c r="ODI179" s="67"/>
      <c r="ODJ179" s="67"/>
      <c r="ODK179" s="67"/>
      <c r="ODL179" s="67"/>
      <c r="ODM179" s="67"/>
      <c r="ODN179" s="67"/>
      <c r="ODO179" s="67"/>
      <c r="ODP179" s="67"/>
      <c r="ODQ179" s="67"/>
      <c r="ODR179" s="67"/>
      <c r="ODS179" s="67"/>
      <c r="ODT179" s="67"/>
      <c r="ODU179" s="67"/>
      <c r="ODV179" s="67"/>
      <c r="ODW179" s="67"/>
      <c r="ODX179" s="67"/>
      <c r="ODY179" s="67"/>
      <c r="ODZ179" s="67"/>
      <c r="OEA179" s="67"/>
      <c r="OEB179" s="67"/>
      <c r="OEC179" s="67"/>
      <c r="OED179" s="67"/>
      <c r="OEE179" s="67"/>
      <c r="OEG179" s="67"/>
      <c r="OEH179" s="67"/>
      <c r="OEI179" s="67"/>
      <c r="OEJ179" s="67"/>
      <c r="OEK179" s="67"/>
      <c r="OEL179" s="67"/>
      <c r="OEM179" s="67"/>
      <c r="OEN179" s="67"/>
      <c r="OEO179" s="67"/>
      <c r="OEP179" s="67"/>
      <c r="OEQ179" s="67"/>
      <c r="OER179" s="67"/>
      <c r="OES179" s="67"/>
      <c r="OEV179" s="67"/>
      <c r="OEY179" s="67"/>
      <c r="OFB179" s="67"/>
      <c r="OFE179" s="67"/>
      <c r="OFH179" s="67"/>
      <c r="OFK179" s="67"/>
      <c r="OFT179" s="67"/>
      <c r="OFW179" s="67"/>
      <c r="OFZ179" s="67"/>
      <c r="OGC179" s="67"/>
      <c r="OGL179" s="67"/>
      <c r="OGR179" s="67"/>
      <c r="OGU179" s="67"/>
      <c r="OGX179" s="67"/>
      <c r="OHA179" s="67"/>
      <c r="OHG179" s="67"/>
      <c r="OHP179" s="67"/>
      <c r="OHR179" s="67"/>
      <c r="OHS179" s="67"/>
      <c r="OHU179" s="67"/>
      <c r="OHX179" s="67"/>
      <c r="OIA179" s="67"/>
      <c r="OID179" s="67"/>
      <c r="OIG179" s="67"/>
      <c r="OIJ179" s="67"/>
      <c r="OIL179" s="67"/>
      <c r="OIN179" s="67"/>
      <c r="OIQ179" s="67"/>
      <c r="OIT179" s="67"/>
      <c r="OIW179" s="67"/>
      <c r="OIZ179" s="67"/>
      <c r="OJC179" s="67"/>
      <c r="OJF179" s="67"/>
      <c r="OJI179" s="67"/>
      <c r="OJK179" s="67"/>
      <c r="OJN179" s="67"/>
      <c r="OJT179" s="67"/>
      <c r="OJZ179" s="67"/>
      <c r="OKC179" s="67"/>
      <c r="OKE179" s="67"/>
      <c r="OKG179" s="67"/>
      <c r="OKH179" s="67"/>
      <c r="OKI179" s="67"/>
      <c r="OKJ179" s="67"/>
      <c r="OKK179" s="67"/>
      <c r="OKL179" s="67"/>
      <c r="OLD179" s="67"/>
      <c r="OLE179" s="67"/>
      <c r="OLH179" s="67"/>
      <c r="OLK179" s="67"/>
      <c r="OLM179" s="67"/>
      <c r="OLO179" s="67"/>
      <c r="OLR179" s="67"/>
      <c r="OLU179" s="67"/>
      <c r="OLX179" s="67"/>
      <c r="OMB179" s="67"/>
      <c r="OME179" s="67"/>
      <c r="OMH179" s="67"/>
      <c r="OMP179" s="67"/>
      <c r="ONB179" s="67"/>
      <c r="ONC179" s="67"/>
      <c r="OND179" s="67"/>
      <c r="ONE179" s="67"/>
      <c r="ONF179" s="67"/>
      <c r="ONG179" s="67"/>
      <c r="ONH179" s="67"/>
      <c r="ONI179" s="67"/>
      <c r="ONJ179" s="67"/>
      <c r="ONK179" s="67"/>
      <c r="ONL179" s="67"/>
      <c r="ONM179" s="67"/>
      <c r="ONN179" s="67"/>
      <c r="ONO179" s="67"/>
      <c r="ONP179" s="67"/>
      <c r="ONQ179" s="67"/>
      <c r="ONR179" s="67"/>
      <c r="ONS179" s="67"/>
      <c r="ONT179" s="67"/>
      <c r="ONU179" s="67"/>
      <c r="ONV179" s="67"/>
      <c r="ONW179" s="67"/>
      <c r="ONX179" s="67"/>
      <c r="ONY179" s="67"/>
      <c r="ONZ179" s="67"/>
      <c r="OOA179" s="67"/>
      <c r="OOC179" s="67"/>
      <c r="OOD179" s="67"/>
      <c r="OOE179" s="67"/>
      <c r="OOF179" s="67"/>
      <c r="OOG179" s="67"/>
      <c r="OOH179" s="67"/>
      <c r="OOI179" s="67"/>
      <c r="OOJ179" s="67"/>
      <c r="OOK179" s="67"/>
      <c r="OOL179" s="67"/>
      <c r="OOM179" s="67"/>
      <c r="OON179" s="67"/>
      <c r="OOO179" s="67"/>
      <c r="OOR179" s="67"/>
      <c r="OOU179" s="67"/>
      <c r="OOX179" s="67"/>
      <c r="OPA179" s="67"/>
      <c r="OPD179" s="67"/>
      <c r="OPG179" s="67"/>
      <c r="OPP179" s="67"/>
      <c r="OPS179" s="67"/>
      <c r="OPV179" s="67"/>
      <c r="OPY179" s="67"/>
      <c r="OQH179" s="67"/>
      <c r="OQN179" s="67"/>
      <c r="OQQ179" s="67"/>
      <c r="OQT179" s="67"/>
      <c r="OQW179" s="67"/>
      <c r="ORC179" s="67"/>
      <c r="ORL179" s="67"/>
      <c r="ORN179" s="67"/>
      <c r="ORO179" s="67"/>
      <c r="ORQ179" s="67"/>
      <c r="ORT179" s="67"/>
      <c r="ORW179" s="67"/>
      <c r="ORZ179" s="67"/>
      <c r="OSC179" s="67"/>
      <c r="OSF179" s="67"/>
      <c r="OSH179" s="67"/>
      <c r="OSJ179" s="67"/>
      <c r="OSM179" s="67"/>
      <c r="OSP179" s="67"/>
      <c r="OSS179" s="67"/>
      <c r="OSV179" s="67"/>
      <c r="OSY179" s="67"/>
      <c r="OTB179" s="67"/>
      <c r="OTE179" s="67"/>
      <c r="OTG179" s="67"/>
      <c r="OTJ179" s="67"/>
      <c r="OTP179" s="67"/>
      <c r="OTV179" s="67"/>
      <c r="OTY179" s="67"/>
      <c r="OUA179" s="67"/>
      <c r="OUC179" s="67"/>
      <c r="OUD179" s="67"/>
      <c r="OUE179" s="67"/>
      <c r="OUF179" s="67"/>
      <c r="OUG179" s="67"/>
      <c r="OUH179" s="67"/>
      <c r="OUZ179" s="67"/>
      <c r="OVA179" s="67"/>
      <c r="OVD179" s="67"/>
      <c r="OVG179" s="67"/>
      <c r="OVI179" s="67"/>
      <c r="OVK179" s="67"/>
      <c r="OVN179" s="67"/>
      <c r="OVQ179" s="67"/>
      <c r="OVT179" s="67"/>
      <c r="OVX179" s="67"/>
      <c r="OWA179" s="67"/>
      <c r="OWD179" s="67"/>
      <c r="OWL179" s="67"/>
      <c r="OWX179" s="67"/>
      <c r="OWY179" s="67"/>
      <c r="OWZ179" s="67"/>
      <c r="OXA179" s="67"/>
      <c r="OXB179" s="67"/>
      <c r="OXC179" s="67"/>
      <c r="OXD179" s="67"/>
      <c r="OXE179" s="67"/>
      <c r="OXF179" s="67"/>
      <c r="OXG179" s="67"/>
      <c r="OXH179" s="67"/>
      <c r="OXI179" s="67"/>
      <c r="OXJ179" s="67"/>
      <c r="OXK179" s="67"/>
      <c r="OXL179" s="67"/>
      <c r="OXM179" s="67"/>
      <c r="OXN179" s="67"/>
      <c r="OXO179" s="67"/>
      <c r="OXP179" s="67"/>
      <c r="OXQ179" s="67"/>
      <c r="OXR179" s="67"/>
      <c r="OXS179" s="67"/>
      <c r="OXT179" s="67"/>
      <c r="OXU179" s="67"/>
      <c r="OXV179" s="67"/>
      <c r="OXW179" s="67"/>
      <c r="OXY179" s="67"/>
      <c r="OXZ179" s="67"/>
      <c r="OYA179" s="67"/>
      <c r="OYB179" s="67"/>
      <c r="OYC179" s="67"/>
      <c r="OYD179" s="67"/>
      <c r="OYE179" s="67"/>
      <c r="OYF179" s="67"/>
      <c r="OYG179" s="67"/>
      <c r="OYH179" s="67"/>
      <c r="OYI179" s="67"/>
      <c r="OYJ179" s="67"/>
      <c r="OYK179" s="67"/>
      <c r="OYN179" s="67"/>
      <c r="OYQ179" s="67"/>
      <c r="OYT179" s="67"/>
      <c r="OYW179" s="67"/>
      <c r="OYZ179" s="67"/>
      <c r="OZC179" s="67"/>
      <c r="OZL179" s="67"/>
      <c r="OZO179" s="67"/>
      <c r="OZR179" s="67"/>
      <c r="OZU179" s="67"/>
      <c r="PAD179" s="67"/>
      <c r="PAJ179" s="67"/>
      <c r="PAM179" s="67"/>
      <c r="PAP179" s="67"/>
      <c r="PAS179" s="67"/>
      <c r="PAY179" s="67"/>
      <c r="PBH179" s="67"/>
      <c r="PBJ179" s="67"/>
      <c r="PBK179" s="67"/>
      <c r="PBM179" s="67"/>
      <c r="PBP179" s="67"/>
      <c r="PBS179" s="67"/>
      <c r="PBV179" s="67"/>
      <c r="PBY179" s="67"/>
      <c r="PCB179" s="67"/>
      <c r="PCD179" s="67"/>
      <c r="PCF179" s="67"/>
      <c r="PCI179" s="67"/>
      <c r="PCL179" s="67"/>
      <c r="PCO179" s="67"/>
      <c r="PCR179" s="67"/>
      <c r="PCU179" s="67"/>
      <c r="PCX179" s="67"/>
      <c r="PDA179" s="67"/>
      <c r="PDC179" s="67"/>
      <c r="PDF179" s="67"/>
      <c r="PDL179" s="67"/>
      <c r="PDR179" s="67"/>
      <c r="PDU179" s="67"/>
      <c r="PDW179" s="67"/>
      <c r="PDY179" s="67"/>
      <c r="PDZ179" s="67"/>
      <c r="PEA179" s="67"/>
      <c r="PEB179" s="67"/>
      <c r="PEC179" s="67"/>
      <c r="PED179" s="67"/>
      <c r="PEV179" s="67"/>
      <c r="PEW179" s="67"/>
      <c r="PEZ179" s="67"/>
      <c r="PFC179" s="67"/>
      <c r="PFE179" s="67"/>
      <c r="PFG179" s="67"/>
      <c r="PFJ179" s="67"/>
      <c r="PFM179" s="67"/>
      <c r="PFP179" s="67"/>
      <c r="PFT179" s="67"/>
      <c r="PFW179" s="67"/>
      <c r="PFZ179" s="67"/>
      <c r="PGH179" s="67"/>
      <c r="PGT179" s="67"/>
      <c r="PGU179" s="67"/>
      <c r="PGV179" s="67"/>
      <c r="PGW179" s="67"/>
      <c r="PGX179" s="67"/>
      <c r="PGY179" s="67"/>
      <c r="PGZ179" s="67"/>
      <c r="PHA179" s="67"/>
      <c r="PHB179" s="67"/>
      <c r="PHC179" s="67"/>
      <c r="PHD179" s="67"/>
      <c r="PHE179" s="67"/>
      <c r="PHF179" s="67"/>
      <c r="PHG179" s="67"/>
      <c r="PHH179" s="67"/>
      <c r="PHI179" s="67"/>
      <c r="PHJ179" s="67"/>
      <c r="PHK179" s="67"/>
      <c r="PHL179" s="67"/>
      <c r="PHM179" s="67"/>
      <c r="PHN179" s="67"/>
      <c r="PHO179" s="67"/>
      <c r="PHP179" s="67"/>
      <c r="PHQ179" s="67"/>
      <c r="PHR179" s="67"/>
      <c r="PHS179" s="67"/>
      <c r="PHU179" s="67"/>
      <c r="PHV179" s="67"/>
      <c r="PHW179" s="67"/>
      <c r="PHX179" s="67"/>
      <c r="PHY179" s="67"/>
      <c r="PHZ179" s="67"/>
      <c r="PIA179" s="67"/>
      <c r="PIB179" s="67"/>
      <c r="PIC179" s="67"/>
      <c r="PID179" s="67"/>
      <c r="PIE179" s="67"/>
      <c r="PIF179" s="67"/>
      <c r="PIG179" s="67"/>
      <c r="PIJ179" s="67"/>
      <c r="PIM179" s="67"/>
      <c r="PIP179" s="67"/>
      <c r="PIS179" s="67"/>
      <c r="PIV179" s="67"/>
      <c r="PIY179" s="67"/>
      <c r="PJH179" s="67"/>
      <c r="PJK179" s="67"/>
      <c r="PJN179" s="67"/>
      <c r="PJQ179" s="67"/>
      <c r="PJZ179" s="67"/>
      <c r="PKF179" s="67"/>
      <c r="PKI179" s="67"/>
      <c r="PKL179" s="67"/>
      <c r="PKO179" s="67"/>
      <c r="PKU179" s="67"/>
      <c r="PLD179" s="67"/>
      <c r="PLF179" s="67"/>
      <c r="PLG179" s="67"/>
      <c r="PLI179" s="67"/>
      <c r="PLL179" s="67"/>
      <c r="PLO179" s="67"/>
      <c r="PLR179" s="67"/>
      <c r="PLU179" s="67"/>
      <c r="PLX179" s="67"/>
      <c r="PLZ179" s="67"/>
      <c r="PMB179" s="67"/>
      <c r="PME179" s="67"/>
      <c r="PMH179" s="67"/>
      <c r="PMK179" s="67"/>
      <c r="PMN179" s="67"/>
      <c r="PMQ179" s="67"/>
      <c r="PMT179" s="67"/>
      <c r="PMW179" s="67"/>
      <c r="PMY179" s="67"/>
      <c r="PNB179" s="67"/>
      <c r="PNH179" s="67"/>
      <c r="PNN179" s="67"/>
      <c r="PNQ179" s="67"/>
      <c r="PNS179" s="67"/>
      <c r="PNU179" s="67"/>
      <c r="PNV179" s="67"/>
      <c r="PNW179" s="67"/>
      <c r="PNX179" s="67"/>
      <c r="PNY179" s="67"/>
      <c r="PNZ179" s="67"/>
      <c r="POR179" s="67"/>
      <c r="POS179" s="67"/>
      <c r="POV179" s="67"/>
      <c r="POY179" s="67"/>
      <c r="PPA179" s="67"/>
      <c r="PPC179" s="67"/>
      <c r="PPF179" s="67"/>
      <c r="PPI179" s="67"/>
      <c r="PPL179" s="67"/>
      <c r="PPP179" s="67"/>
      <c r="PPS179" s="67"/>
      <c r="PPV179" s="67"/>
      <c r="PQD179" s="67"/>
      <c r="PQP179" s="67"/>
      <c r="PQQ179" s="67"/>
      <c r="PQR179" s="67"/>
      <c r="PQS179" s="67"/>
      <c r="PQT179" s="67"/>
      <c r="PQU179" s="67"/>
      <c r="PQV179" s="67"/>
      <c r="PQW179" s="67"/>
      <c r="PQX179" s="67"/>
      <c r="PQY179" s="67"/>
      <c r="PQZ179" s="67"/>
      <c r="PRA179" s="67"/>
      <c r="PRB179" s="67"/>
      <c r="PRC179" s="67"/>
      <c r="PRD179" s="67"/>
      <c r="PRE179" s="67"/>
      <c r="PRF179" s="67"/>
      <c r="PRG179" s="67"/>
      <c r="PRH179" s="67"/>
      <c r="PRI179" s="67"/>
      <c r="PRJ179" s="67"/>
      <c r="PRK179" s="67"/>
      <c r="PRL179" s="67"/>
      <c r="PRM179" s="67"/>
      <c r="PRN179" s="67"/>
      <c r="PRO179" s="67"/>
      <c r="PRQ179" s="67"/>
      <c r="PRR179" s="67"/>
      <c r="PRS179" s="67"/>
      <c r="PRT179" s="67"/>
      <c r="PRU179" s="67"/>
      <c r="PRV179" s="67"/>
      <c r="PRW179" s="67"/>
      <c r="PRX179" s="67"/>
      <c r="PRY179" s="67"/>
      <c r="PRZ179" s="67"/>
      <c r="PSA179" s="67"/>
      <c r="PSB179" s="67"/>
      <c r="PSC179" s="67"/>
      <c r="PSF179" s="67"/>
      <c r="PSI179" s="67"/>
      <c r="PSL179" s="67"/>
      <c r="PSO179" s="67"/>
      <c r="PSR179" s="67"/>
      <c r="PSU179" s="67"/>
      <c r="PTD179" s="67"/>
      <c r="PTG179" s="67"/>
      <c r="PTJ179" s="67"/>
      <c r="PTM179" s="67"/>
      <c r="PTV179" s="67"/>
      <c r="PUB179" s="67"/>
      <c r="PUE179" s="67"/>
      <c r="PUH179" s="67"/>
      <c r="PUK179" s="67"/>
      <c r="PUQ179" s="67"/>
      <c r="PUZ179" s="67"/>
      <c r="PVB179" s="67"/>
      <c r="PVC179" s="67"/>
      <c r="PVE179" s="67"/>
      <c r="PVH179" s="67"/>
      <c r="PVK179" s="67"/>
      <c r="PVN179" s="67"/>
      <c r="PVQ179" s="67"/>
      <c r="PVT179" s="67"/>
      <c r="PVV179" s="67"/>
      <c r="PVX179" s="67"/>
      <c r="PWA179" s="67"/>
      <c r="PWD179" s="67"/>
      <c r="PWG179" s="67"/>
      <c r="PWJ179" s="67"/>
      <c r="PWM179" s="67"/>
      <c r="PWP179" s="67"/>
      <c r="PWS179" s="67"/>
      <c r="PWU179" s="67"/>
      <c r="PWX179" s="67"/>
      <c r="PXD179" s="67"/>
      <c r="PXJ179" s="67"/>
      <c r="PXM179" s="67"/>
      <c r="PXO179" s="67"/>
      <c r="PXQ179" s="67"/>
      <c r="PXR179" s="67"/>
      <c r="PXS179" s="67"/>
      <c r="PXT179" s="67"/>
      <c r="PXU179" s="67"/>
      <c r="PXV179" s="67"/>
      <c r="PYN179" s="67"/>
      <c r="PYO179" s="67"/>
      <c r="PYR179" s="67"/>
      <c r="PYU179" s="67"/>
      <c r="PYW179" s="67"/>
      <c r="PYY179" s="67"/>
      <c r="PZB179" s="67"/>
      <c r="PZE179" s="67"/>
      <c r="PZH179" s="67"/>
      <c r="PZL179" s="67"/>
      <c r="PZO179" s="67"/>
      <c r="PZR179" s="67"/>
      <c r="PZZ179" s="67"/>
      <c r="QAL179" s="67"/>
      <c r="QAM179" s="67"/>
      <c r="QAN179" s="67"/>
      <c r="QAO179" s="67"/>
      <c r="QAP179" s="67"/>
      <c r="QAQ179" s="67"/>
      <c r="QAR179" s="67"/>
      <c r="QAS179" s="67"/>
      <c r="QAT179" s="67"/>
      <c r="QAU179" s="67"/>
      <c r="QAV179" s="67"/>
      <c r="QAW179" s="67"/>
      <c r="QAX179" s="67"/>
      <c r="QAY179" s="67"/>
      <c r="QAZ179" s="67"/>
      <c r="QBA179" s="67"/>
      <c r="QBB179" s="67"/>
      <c r="QBC179" s="67"/>
      <c r="QBD179" s="67"/>
      <c r="QBE179" s="67"/>
      <c r="QBF179" s="67"/>
      <c r="QBG179" s="67"/>
      <c r="QBH179" s="67"/>
      <c r="QBI179" s="67"/>
      <c r="QBJ179" s="67"/>
      <c r="QBK179" s="67"/>
      <c r="QBM179" s="67"/>
      <c r="QBN179" s="67"/>
      <c r="QBO179" s="67"/>
      <c r="QBP179" s="67"/>
      <c r="QBQ179" s="67"/>
      <c r="QBR179" s="67"/>
      <c r="QBS179" s="67"/>
      <c r="QBT179" s="67"/>
      <c r="QBU179" s="67"/>
      <c r="QBV179" s="67"/>
      <c r="QBW179" s="67"/>
      <c r="QBX179" s="67"/>
      <c r="QBY179" s="67"/>
      <c r="QCB179" s="67"/>
      <c r="QCE179" s="67"/>
      <c r="QCH179" s="67"/>
      <c r="QCK179" s="67"/>
      <c r="QCN179" s="67"/>
      <c r="QCQ179" s="67"/>
      <c r="QCZ179" s="67"/>
      <c r="QDC179" s="67"/>
      <c r="QDF179" s="67"/>
      <c r="QDI179" s="67"/>
      <c r="QDR179" s="67"/>
      <c r="QDX179" s="67"/>
      <c r="QEA179" s="67"/>
      <c r="QED179" s="67"/>
      <c r="QEG179" s="67"/>
      <c r="QEM179" s="67"/>
      <c r="QEV179" s="67"/>
      <c r="QEX179" s="67"/>
      <c r="QEY179" s="67"/>
      <c r="QFA179" s="67"/>
      <c r="QFD179" s="67"/>
      <c r="QFG179" s="67"/>
      <c r="QFJ179" s="67"/>
      <c r="QFM179" s="67"/>
      <c r="QFP179" s="67"/>
      <c r="QFR179" s="67"/>
      <c r="QFT179" s="67"/>
      <c r="QFW179" s="67"/>
      <c r="QFZ179" s="67"/>
      <c r="QGC179" s="67"/>
      <c r="QGF179" s="67"/>
      <c r="QGI179" s="67"/>
      <c r="QGL179" s="67"/>
      <c r="QGO179" s="67"/>
      <c r="QGQ179" s="67"/>
      <c r="QGT179" s="67"/>
      <c r="QGZ179" s="67"/>
      <c r="QHF179" s="67"/>
      <c r="QHI179" s="67"/>
      <c r="QHK179" s="67"/>
      <c r="QHM179" s="67"/>
      <c r="QHN179" s="67"/>
      <c r="QHO179" s="67"/>
      <c r="QHP179" s="67"/>
      <c r="QHQ179" s="67"/>
      <c r="QHR179" s="67"/>
      <c r="QIJ179" s="67"/>
      <c r="QIK179" s="67"/>
      <c r="QIN179" s="67"/>
      <c r="QIQ179" s="67"/>
      <c r="QIS179" s="67"/>
      <c r="QIU179" s="67"/>
      <c r="QIX179" s="67"/>
      <c r="QJA179" s="67"/>
      <c r="QJD179" s="67"/>
      <c r="QJH179" s="67"/>
      <c r="QJK179" s="67"/>
      <c r="QJN179" s="67"/>
      <c r="QJV179" s="67"/>
      <c r="QKH179" s="67"/>
      <c r="QKI179" s="67"/>
      <c r="QKJ179" s="67"/>
      <c r="QKK179" s="67"/>
      <c r="QKL179" s="67"/>
      <c r="QKM179" s="67"/>
      <c r="QKN179" s="67"/>
      <c r="QKO179" s="67"/>
      <c r="QKP179" s="67"/>
      <c r="QKQ179" s="67"/>
      <c r="QKR179" s="67"/>
      <c r="QKS179" s="67"/>
      <c r="QKT179" s="67"/>
      <c r="QKU179" s="67"/>
      <c r="QKV179" s="67"/>
      <c r="QKW179" s="67"/>
      <c r="QKX179" s="67"/>
      <c r="QKY179" s="67"/>
      <c r="QKZ179" s="67"/>
      <c r="QLA179" s="67"/>
      <c r="QLB179" s="67"/>
      <c r="QLC179" s="67"/>
      <c r="QLD179" s="67"/>
      <c r="QLE179" s="67"/>
      <c r="QLF179" s="67"/>
      <c r="QLG179" s="67"/>
      <c r="QLI179" s="67"/>
      <c r="QLJ179" s="67"/>
      <c r="QLK179" s="67"/>
      <c r="QLL179" s="67"/>
      <c r="QLM179" s="67"/>
      <c r="QLN179" s="67"/>
      <c r="QLO179" s="67"/>
      <c r="QLP179" s="67"/>
      <c r="QLQ179" s="67"/>
      <c r="QLR179" s="67"/>
      <c r="QLS179" s="67"/>
      <c r="QLT179" s="67"/>
      <c r="QLU179" s="67"/>
      <c r="QLX179" s="67"/>
      <c r="QMA179" s="67"/>
      <c r="QMD179" s="67"/>
      <c r="QMG179" s="67"/>
      <c r="QMJ179" s="67"/>
      <c r="QMM179" s="67"/>
      <c r="QMV179" s="67"/>
      <c r="QMY179" s="67"/>
      <c r="QNB179" s="67"/>
      <c r="QNE179" s="67"/>
      <c r="QNN179" s="67"/>
      <c r="QNT179" s="67"/>
      <c r="QNW179" s="67"/>
      <c r="QNZ179" s="67"/>
      <c r="QOC179" s="67"/>
      <c r="QOI179" s="67"/>
      <c r="QOR179" s="67"/>
      <c r="QOT179" s="67"/>
      <c r="QOU179" s="67"/>
      <c r="QOW179" s="67"/>
      <c r="QOZ179" s="67"/>
      <c r="QPC179" s="67"/>
      <c r="QPF179" s="67"/>
      <c r="QPI179" s="67"/>
      <c r="QPL179" s="67"/>
      <c r="QPN179" s="67"/>
      <c r="QPP179" s="67"/>
      <c r="QPS179" s="67"/>
      <c r="QPV179" s="67"/>
      <c r="QPY179" s="67"/>
      <c r="QQB179" s="67"/>
      <c r="QQE179" s="67"/>
      <c r="QQH179" s="67"/>
      <c r="QQK179" s="67"/>
      <c r="QQM179" s="67"/>
      <c r="QQP179" s="67"/>
      <c r="QQV179" s="67"/>
      <c r="QRB179" s="67"/>
      <c r="QRE179" s="67"/>
      <c r="QRG179" s="67"/>
      <c r="QRI179" s="67"/>
      <c r="QRJ179" s="67"/>
      <c r="QRK179" s="67"/>
      <c r="QRL179" s="67"/>
      <c r="QRM179" s="67"/>
      <c r="QRN179" s="67"/>
      <c r="QSF179" s="67"/>
      <c r="QSG179" s="67"/>
      <c r="QSJ179" s="67"/>
      <c r="QSM179" s="67"/>
      <c r="QSO179" s="67"/>
      <c r="QSQ179" s="67"/>
      <c r="QST179" s="67"/>
      <c r="QSW179" s="67"/>
      <c r="QSZ179" s="67"/>
      <c r="QTD179" s="67"/>
      <c r="QTG179" s="67"/>
      <c r="QTJ179" s="67"/>
      <c r="QTR179" s="67"/>
      <c r="QUD179" s="67"/>
      <c r="QUE179" s="67"/>
      <c r="QUF179" s="67"/>
      <c r="QUG179" s="67"/>
      <c r="QUH179" s="67"/>
      <c r="QUI179" s="67"/>
      <c r="QUJ179" s="67"/>
      <c r="QUK179" s="67"/>
      <c r="QUL179" s="67"/>
      <c r="QUM179" s="67"/>
      <c r="QUN179" s="67"/>
      <c r="QUO179" s="67"/>
      <c r="QUP179" s="67"/>
      <c r="QUQ179" s="67"/>
      <c r="QUR179" s="67"/>
      <c r="QUS179" s="67"/>
      <c r="QUT179" s="67"/>
      <c r="QUU179" s="67"/>
      <c r="QUV179" s="67"/>
      <c r="QUW179" s="67"/>
      <c r="QUX179" s="67"/>
      <c r="QUY179" s="67"/>
      <c r="QUZ179" s="67"/>
      <c r="QVA179" s="67"/>
      <c r="QVB179" s="67"/>
      <c r="QVC179" s="67"/>
      <c r="QVE179" s="67"/>
      <c r="QVF179" s="67"/>
      <c r="QVG179" s="67"/>
      <c r="QVH179" s="67"/>
      <c r="QVI179" s="67"/>
      <c r="QVJ179" s="67"/>
      <c r="QVK179" s="67"/>
      <c r="QVL179" s="67"/>
      <c r="QVM179" s="67"/>
      <c r="QVN179" s="67"/>
      <c r="QVO179" s="67"/>
      <c r="QVP179" s="67"/>
      <c r="QVQ179" s="67"/>
      <c r="QVT179" s="67"/>
      <c r="QVW179" s="67"/>
      <c r="QVZ179" s="67"/>
      <c r="QWC179" s="67"/>
      <c r="QWF179" s="67"/>
      <c r="QWI179" s="67"/>
      <c r="QWR179" s="67"/>
      <c r="QWU179" s="67"/>
      <c r="QWX179" s="67"/>
      <c r="QXA179" s="67"/>
      <c r="QXJ179" s="67"/>
      <c r="QXP179" s="67"/>
      <c r="QXS179" s="67"/>
      <c r="QXV179" s="67"/>
      <c r="QXY179" s="67"/>
      <c r="QYE179" s="67"/>
      <c r="QYN179" s="67"/>
      <c r="QYP179" s="67"/>
      <c r="QYQ179" s="67"/>
      <c r="QYS179" s="67"/>
      <c r="QYV179" s="67"/>
      <c r="QYY179" s="67"/>
      <c r="QZB179" s="67"/>
      <c r="QZE179" s="67"/>
      <c r="QZH179" s="67"/>
      <c r="QZJ179" s="67"/>
      <c r="QZL179" s="67"/>
      <c r="QZO179" s="67"/>
      <c r="QZR179" s="67"/>
      <c r="QZU179" s="67"/>
      <c r="QZX179" s="67"/>
      <c r="RAA179" s="67"/>
      <c r="RAD179" s="67"/>
      <c r="RAG179" s="67"/>
      <c r="RAI179" s="67"/>
      <c r="RAL179" s="67"/>
      <c r="RAR179" s="67"/>
      <c r="RAX179" s="67"/>
      <c r="RBA179" s="67"/>
      <c r="RBC179" s="67"/>
      <c r="RBE179" s="67"/>
      <c r="RBF179" s="67"/>
      <c r="RBG179" s="67"/>
      <c r="RBH179" s="67"/>
      <c r="RBI179" s="67"/>
      <c r="RBJ179" s="67"/>
      <c r="RCB179" s="67"/>
      <c r="RCC179" s="67"/>
      <c r="RCF179" s="67"/>
      <c r="RCI179" s="67"/>
      <c r="RCK179" s="67"/>
      <c r="RCM179" s="67"/>
      <c r="RCP179" s="67"/>
      <c r="RCS179" s="67"/>
      <c r="RCV179" s="67"/>
      <c r="RCZ179" s="67"/>
      <c r="RDC179" s="67"/>
      <c r="RDF179" s="67"/>
      <c r="RDN179" s="67"/>
      <c r="RDZ179" s="67"/>
      <c r="REA179" s="67"/>
      <c r="REB179" s="67"/>
      <c r="REC179" s="67"/>
      <c r="RED179" s="67"/>
      <c r="REE179" s="67"/>
      <c r="REF179" s="67"/>
      <c r="REG179" s="67"/>
      <c r="REH179" s="67"/>
      <c r="REI179" s="67"/>
      <c r="REJ179" s="67"/>
      <c r="REK179" s="67"/>
      <c r="REL179" s="67"/>
      <c r="REM179" s="67"/>
      <c r="REN179" s="67"/>
      <c r="REO179" s="67"/>
      <c r="REP179" s="67"/>
      <c r="REQ179" s="67"/>
      <c r="RER179" s="67"/>
      <c r="RES179" s="67"/>
      <c r="RET179" s="67"/>
      <c r="REU179" s="67"/>
      <c r="REV179" s="67"/>
      <c r="REW179" s="67"/>
      <c r="REX179" s="67"/>
      <c r="REY179" s="67"/>
      <c r="RFA179" s="67"/>
      <c r="RFB179" s="67"/>
      <c r="RFC179" s="67"/>
      <c r="RFD179" s="67"/>
      <c r="RFE179" s="67"/>
      <c r="RFF179" s="67"/>
      <c r="RFG179" s="67"/>
      <c r="RFH179" s="67"/>
      <c r="RFI179" s="67"/>
      <c r="RFJ179" s="67"/>
      <c r="RFK179" s="67"/>
      <c r="RFL179" s="67"/>
      <c r="RFM179" s="67"/>
      <c r="RFP179" s="67"/>
      <c r="RFS179" s="67"/>
      <c r="RFV179" s="67"/>
      <c r="RFY179" s="67"/>
      <c r="RGB179" s="67"/>
      <c r="RGE179" s="67"/>
      <c r="RGN179" s="67"/>
      <c r="RGQ179" s="67"/>
      <c r="RGT179" s="67"/>
      <c r="RGW179" s="67"/>
      <c r="RHF179" s="67"/>
      <c r="RHL179" s="67"/>
      <c r="RHO179" s="67"/>
      <c r="RHR179" s="67"/>
      <c r="RHU179" s="67"/>
      <c r="RIA179" s="67"/>
      <c r="RIJ179" s="67"/>
      <c r="RIL179" s="67"/>
      <c r="RIM179" s="67"/>
      <c r="RIO179" s="67"/>
      <c r="RIR179" s="67"/>
      <c r="RIU179" s="67"/>
      <c r="RIX179" s="67"/>
      <c r="RJA179" s="67"/>
      <c r="RJD179" s="67"/>
      <c r="RJF179" s="67"/>
      <c r="RJH179" s="67"/>
      <c r="RJK179" s="67"/>
      <c r="RJN179" s="67"/>
      <c r="RJQ179" s="67"/>
      <c r="RJT179" s="67"/>
      <c r="RJW179" s="67"/>
      <c r="RJZ179" s="67"/>
      <c r="RKC179" s="67"/>
      <c r="RKE179" s="67"/>
      <c r="RKH179" s="67"/>
      <c r="RKN179" s="67"/>
      <c r="RKT179" s="67"/>
      <c r="RKW179" s="67"/>
      <c r="RKY179" s="67"/>
      <c r="RLA179" s="67"/>
      <c r="RLB179" s="67"/>
      <c r="RLC179" s="67"/>
      <c r="RLD179" s="67"/>
      <c r="RLE179" s="67"/>
      <c r="RLF179" s="67"/>
      <c r="RLX179" s="67"/>
      <c r="RLY179" s="67"/>
      <c r="RMB179" s="67"/>
      <c r="RME179" s="67"/>
      <c r="RMG179" s="67"/>
      <c r="RMI179" s="67"/>
      <c r="RML179" s="67"/>
      <c r="RMO179" s="67"/>
      <c r="RMR179" s="67"/>
      <c r="RMV179" s="67"/>
      <c r="RMY179" s="67"/>
      <c r="RNB179" s="67"/>
      <c r="RNJ179" s="67"/>
      <c r="RNV179" s="67"/>
      <c r="RNW179" s="67"/>
      <c r="RNX179" s="67"/>
      <c r="RNY179" s="67"/>
      <c r="RNZ179" s="67"/>
      <c r="ROA179" s="67"/>
      <c r="ROB179" s="67"/>
      <c r="ROC179" s="67"/>
      <c r="ROD179" s="67"/>
      <c r="ROE179" s="67"/>
      <c r="ROF179" s="67"/>
      <c r="ROG179" s="67"/>
      <c r="ROH179" s="67"/>
      <c r="ROI179" s="67"/>
      <c r="ROJ179" s="67"/>
      <c r="ROK179" s="67"/>
      <c r="ROL179" s="67"/>
      <c r="ROM179" s="67"/>
      <c r="RON179" s="67"/>
      <c r="ROO179" s="67"/>
      <c r="ROP179" s="67"/>
      <c r="ROQ179" s="67"/>
      <c r="ROR179" s="67"/>
      <c r="ROS179" s="67"/>
      <c r="ROT179" s="67"/>
      <c r="ROU179" s="67"/>
      <c r="ROW179" s="67"/>
      <c r="ROX179" s="67"/>
      <c r="ROY179" s="67"/>
      <c r="ROZ179" s="67"/>
      <c r="RPA179" s="67"/>
      <c r="RPB179" s="67"/>
      <c r="RPC179" s="67"/>
      <c r="RPD179" s="67"/>
      <c r="RPE179" s="67"/>
      <c r="RPF179" s="67"/>
      <c r="RPG179" s="67"/>
      <c r="RPH179" s="67"/>
      <c r="RPI179" s="67"/>
      <c r="RPL179" s="67"/>
      <c r="RPO179" s="67"/>
      <c r="RPR179" s="67"/>
      <c r="RPU179" s="67"/>
      <c r="RPX179" s="67"/>
      <c r="RQA179" s="67"/>
      <c r="RQJ179" s="67"/>
      <c r="RQM179" s="67"/>
      <c r="RQP179" s="67"/>
      <c r="RQS179" s="67"/>
      <c r="RRB179" s="67"/>
      <c r="RRH179" s="67"/>
      <c r="RRK179" s="67"/>
      <c r="RRN179" s="67"/>
      <c r="RRQ179" s="67"/>
      <c r="RRW179" s="67"/>
      <c r="RSF179" s="67"/>
      <c r="RSH179" s="67"/>
      <c r="RSI179" s="67"/>
      <c r="RSK179" s="67"/>
      <c r="RSN179" s="67"/>
      <c r="RSQ179" s="67"/>
      <c r="RST179" s="67"/>
      <c r="RSW179" s="67"/>
      <c r="RSZ179" s="67"/>
      <c r="RTB179" s="67"/>
      <c r="RTD179" s="67"/>
      <c r="RTG179" s="67"/>
      <c r="RTJ179" s="67"/>
      <c r="RTM179" s="67"/>
      <c r="RTP179" s="67"/>
      <c r="RTS179" s="67"/>
      <c r="RTV179" s="67"/>
      <c r="RTY179" s="67"/>
      <c r="RUA179" s="67"/>
      <c r="RUD179" s="67"/>
      <c r="RUJ179" s="67"/>
      <c r="RUP179" s="67"/>
      <c r="RUS179" s="67"/>
      <c r="RUU179" s="67"/>
      <c r="RUW179" s="67"/>
      <c r="RUX179" s="67"/>
      <c r="RUY179" s="67"/>
      <c r="RUZ179" s="67"/>
      <c r="RVA179" s="67"/>
      <c r="RVB179" s="67"/>
      <c r="RVT179" s="67"/>
      <c r="RVU179" s="67"/>
      <c r="RVX179" s="67"/>
      <c r="RWA179" s="67"/>
      <c r="RWC179" s="67"/>
      <c r="RWE179" s="67"/>
      <c r="RWH179" s="67"/>
      <c r="RWK179" s="67"/>
      <c r="RWN179" s="67"/>
      <c r="RWR179" s="67"/>
      <c r="RWU179" s="67"/>
      <c r="RWX179" s="67"/>
      <c r="RXF179" s="67"/>
      <c r="RXR179" s="67"/>
      <c r="RXS179" s="67"/>
      <c r="RXT179" s="67"/>
      <c r="RXU179" s="67"/>
      <c r="RXV179" s="67"/>
      <c r="RXW179" s="67"/>
      <c r="RXX179" s="67"/>
      <c r="RXY179" s="67"/>
      <c r="RXZ179" s="67"/>
      <c r="RYA179" s="67"/>
      <c r="RYB179" s="67"/>
      <c r="RYC179" s="67"/>
      <c r="RYD179" s="67"/>
      <c r="RYE179" s="67"/>
      <c r="RYF179" s="67"/>
      <c r="RYG179" s="67"/>
      <c r="RYH179" s="67"/>
      <c r="RYI179" s="67"/>
      <c r="RYJ179" s="67"/>
      <c r="RYK179" s="67"/>
      <c r="RYL179" s="67"/>
      <c r="RYM179" s="67"/>
      <c r="RYN179" s="67"/>
      <c r="RYO179" s="67"/>
      <c r="RYP179" s="67"/>
      <c r="RYQ179" s="67"/>
      <c r="RYS179" s="67"/>
      <c r="RYT179" s="67"/>
      <c r="RYU179" s="67"/>
      <c r="RYV179" s="67"/>
      <c r="RYW179" s="67"/>
      <c r="RYX179" s="67"/>
      <c r="RYY179" s="67"/>
      <c r="RYZ179" s="67"/>
      <c r="RZA179" s="67"/>
      <c r="RZB179" s="67"/>
      <c r="RZC179" s="67"/>
      <c r="RZD179" s="67"/>
      <c r="RZE179" s="67"/>
      <c r="RZH179" s="67"/>
      <c r="RZK179" s="67"/>
      <c r="RZN179" s="67"/>
      <c r="RZQ179" s="67"/>
      <c r="RZT179" s="67"/>
      <c r="RZW179" s="67"/>
      <c r="SAF179" s="67"/>
      <c r="SAI179" s="67"/>
      <c r="SAL179" s="67"/>
      <c r="SAO179" s="67"/>
      <c r="SAX179" s="67"/>
      <c r="SBD179" s="67"/>
      <c r="SBG179" s="67"/>
      <c r="SBJ179" s="67"/>
      <c r="SBM179" s="67"/>
      <c r="SBS179" s="67"/>
      <c r="SCB179" s="67"/>
      <c r="SCD179" s="67"/>
      <c r="SCE179" s="67"/>
      <c r="SCG179" s="67"/>
      <c r="SCJ179" s="67"/>
      <c r="SCM179" s="67"/>
      <c r="SCP179" s="67"/>
      <c r="SCS179" s="67"/>
      <c r="SCV179" s="67"/>
      <c r="SCX179" s="67"/>
      <c r="SCZ179" s="67"/>
      <c r="SDC179" s="67"/>
      <c r="SDF179" s="67"/>
      <c r="SDI179" s="67"/>
      <c r="SDL179" s="67"/>
      <c r="SDO179" s="67"/>
      <c r="SDR179" s="67"/>
      <c r="SDU179" s="67"/>
      <c r="SDW179" s="67"/>
      <c r="SDZ179" s="67"/>
      <c r="SEF179" s="67"/>
      <c r="SEL179" s="67"/>
      <c r="SEO179" s="67"/>
      <c r="SEQ179" s="67"/>
      <c r="SES179" s="67"/>
      <c r="SET179" s="67"/>
      <c r="SEU179" s="67"/>
      <c r="SEV179" s="67"/>
      <c r="SEW179" s="67"/>
      <c r="SEX179" s="67"/>
      <c r="SFP179" s="67"/>
      <c r="SFQ179" s="67"/>
      <c r="SFT179" s="67"/>
      <c r="SFW179" s="67"/>
      <c r="SFY179" s="67"/>
      <c r="SGA179" s="67"/>
      <c r="SGD179" s="67"/>
      <c r="SGG179" s="67"/>
      <c r="SGJ179" s="67"/>
      <c r="SGN179" s="67"/>
      <c r="SGQ179" s="67"/>
      <c r="SGT179" s="67"/>
      <c r="SHB179" s="67"/>
      <c r="SHN179" s="67"/>
      <c r="SHO179" s="67"/>
      <c r="SHP179" s="67"/>
      <c r="SHQ179" s="67"/>
      <c r="SHR179" s="67"/>
      <c r="SHS179" s="67"/>
      <c r="SHT179" s="67"/>
      <c r="SHU179" s="67"/>
      <c r="SHV179" s="67"/>
      <c r="SHW179" s="67"/>
      <c r="SHX179" s="67"/>
      <c r="SHY179" s="67"/>
      <c r="SHZ179" s="67"/>
      <c r="SIA179" s="67"/>
      <c r="SIB179" s="67"/>
      <c r="SIC179" s="67"/>
      <c r="SID179" s="67"/>
      <c r="SIE179" s="67"/>
      <c r="SIF179" s="67"/>
      <c r="SIG179" s="67"/>
      <c r="SIH179" s="67"/>
      <c r="SII179" s="67"/>
      <c r="SIJ179" s="67"/>
      <c r="SIK179" s="67"/>
      <c r="SIL179" s="67"/>
      <c r="SIM179" s="67"/>
      <c r="SIO179" s="67"/>
      <c r="SIP179" s="67"/>
      <c r="SIQ179" s="67"/>
      <c r="SIR179" s="67"/>
      <c r="SIS179" s="67"/>
      <c r="SIT179" s="67"/>
      <c r="SIU179" s="67"/>
      <c r="SIV179" s="67"/>
      <c r="SIW179" s="67"/>
      <c r="SIX179" s="67"/>
      <c r="SIY179" s="67"/>
      <c r="SIZ179" s="67"/>
      <c r="SJA179" s="67"/>
      <c r="SJD179" s="67"/>
      <c r="SJG179" s="67"/>
      <c r="SJJ179" s="67"/>
      <c r="SJM179" s="67"/>
      <c r="SJP179" s="67"/>
      <c r="SJS179" s="67"/>
      <c r="SKB179" s="67"/>
      <c r="SKE179" s="67"/>
      <c r="SKH179" s="67"/>
      <c r="SKK179" s="67"/>
      <c r="SKT179" s="67"/>
      <c r="SKZ179" s="67"/>
      <c r="SLC179" s="67"/>
      <c r="SLF179" s="67"/>
      <c r="SLI179" s="67"/>
      <c r="SLO179" s="67"/>
      <c r="SLX179" s="67"/>
      <c r="SLZ179" s="67"/>
      <c r="SMA179" s="67"/>
      <c r="SMC179" s="67"/>
      <c r="SMF179" s="67"/>
      <c r="SMI179" s="67"/>
      <c r="SML179" s="67"/>
      <c r="SMO179" s="67"/>
      <c r="SMR179" s="67"/>
      <c r="SMT179" s="67"/>
      <c r="SMV179" s="67"/>
      <c r="SMY179" s="67"/>
      <c r="SNB179" s="67"/>
      <c r="SNE179" s="67"/>
      <c r="SNH179" s="67"/>
      <c r="SNK179" s="67"/>
      <c r="SNN179" s="67"/>
      <c r="SNQ179" s="67"/>
      <c r="SNS179" s="67"/>
      <c r="SNV179" s="67"/>
      <c r="SOB179" s="67"/>
      <c r="SOH179" s="67"/>
      <c r="SOK179" s="67"/>
      <c r="SOM179" s="67"/>
      <c r="SOO179" s="67"/>
      <c r="SOP179" s="67"/>
      <c r="SOQ179" s="67"/>
      <c r="SOR179" s="67"/>
      <c r="SOS179" s="67"/>
      <c r="SOT179" s="67"/>
      <c r="SPL179" s="67"/>
      <c r="SPM179" s="67"/>
      <c r="SPP179" s="67"/>
      <c r="SPS179" s="67"/>
      <c r="SPU179" s="67"/>
      <c r="SPW179" s="67"/>
      <c r="SPZ179" s="67"/>
      <c r="SQC179" s="67"/>
      <c r="SQF179" s="67"/>
      <c r="SQJ179" s="67"/>
      <c r="SQM179" s="67"/>
      <c r="SQP179" s="67"/>
      <c r="SQX179" s="67"/>
      <c r="SRJ179" s="67"/>
      <c r="SRK179" s="67"/>
      <c r="SRL179" s="67"/>
      <c r="SRM179" s="67"/>
      <c r="SRN179" s="67"/>
      <c r="SRO179" s="67"/>
      <c r="SRP179" s="67"/>
      <c r="SRQ179" s="67"/>
      <c r="SRR179" s="67"/>
      <c r="SRS179" s="67"/>
      <c r="SRT179" s="67"/>
      <c r="SRU179" s="67"/>
      <c r="SRV179" s="67"/>
      <c r="SRW179" s="67"/>
      <c r="SRX179" s="67"/>
      <c r="SRY179" s="67"/>
      <c r="SRZ179" s="67"/>
      <c r="SSA179" s="67"/>
      <c r="SSB179" s="67"/>
      <c r="SSC179" s="67"/>
      <c r="SSD179" s="67"/>
      <c r="SSE179" s="67"/>
      <c r="SSF179" s="67"/>
      <c r="SSG179" s="67"/>
      <c r="SSH179" s="67"/>
      <c r="SSI179" s="67"/>
      <c r="SSK179" s="67"/>
      <c r="SSL179" s="67"/>
      <c r="SSM179" s="67"/>
      <c r="SSN179" s="67"/>
      <c r="SSO179" s="67"/>
      <c r="SSP179" s="67"/>
      <c r="SSQ179" s="67"/>
      <c r="SSR179" s="67"/>
      <c r="SSS179" s="67"/>
      <c r="SST179" s="67"/>
      <c r="SSU179" s="67"/>
      <c r="SSV179" s="67"/>
      <c r="SSW179" s="67"/>
      <c r="SSZ179" s="67"/>
      <c r="STC179" s="67"/>
      <c r="STF179" s="67"/>
      <c r="STI179" s="67"/>
      <c r="STL179" s="67"/>
      <c r="STO179" s="67"/>
      <c r="STX179" s="67"/>
      <c r="SUA179" s="67"/>
      <c r="SUD179" s="67"/>
      <c r="SUG179" s="67"/>
      <c r="SUP179" s="67"/>
      <c r="SUV179" s="67"/>
      <c r="SUY179" s="67"/>
      <c r="SVB179" s="67"/>
      <c r="SVE179" s="67"/>
      <c r="SVK179" s="67"/>
      <c r="SVT179" s="67"/>
      <c r="SVV179" s="67"/>
      <c r="SVW179" s="67"/>
      <c r="SVY179" s="67"/>
      <c r="SWB179" s="67"/>
      <c r="SWE179" s="67"/>
      <c r="SWH179" s="67"/>
      <c r="SWK179" s="67"/>
      <c r="SWN179" s="67"/>
      <c r="SWP179" s="67"/>
      <c r="SWR179" s="67"/>
      <c r="SWU179" s="67"/>
      <c r="SWX179" s="67"/>
      <c r="SXA179" s="67"/>
      <c r="SXD179" s="67"/>
      <c r="SXG179" s="67"/>
      <c r="SXJ179" s="67"/>
      <c r="SXM179" s="67"/>
      <c r="SXO179" s="67"/>
      <c r="SXR179" s="67"/>
      <c r="SXX179" s="67"/>
      <c r="SYD179" s="67"/>
      <c r="SYG179" s="67"/>
      <c r="SYI179" s="67"/>
      <c r="SYK179" s="67"/>
      <c r="SYL179" s="67"/>
      <c r="SYM179" s="67"/>
      <c r="SYN179" s="67"/>
      <c r="SYO179" s="67"/>
      <c r="SYP179" s="67"/>
      <c r="SZH179" s="67"/>
      <c r="SZI179" s="67"/>
      <c r="SZL179" s="67"/>
      <c r="SZO179" s="67"/>
      <c r="SZQ179" s="67"/>
      <c r="SZS179" s="67"/>
      <c r="SZV179" s="67"/>
      <c r="SZY179" s="67"/>
      <c r="TAB179" s="67"/>
      <c r="TAF179" s="67"/>
      <c r="TAI179" s="67"/>
      <c r="TAL179" s="67"/>
      <c r="TAT179" s="67"/>
      <c r="TBF179" s="67"/>
      <c r="TBG179" s="67"/>
      <c r="TBH179" s="67"/>
      <c r="TBI179" s="67"/>
      <c r="TBJ179" s="67"/>
      <c r="TBK179" s="67"/>
      <c r="TBL179" s="67"/>
      <c r="TBM179" s="67"/>
      <c r="TBN179" s="67"/>
      <c r="TBO179" s="67"/>
      <c r="TBP179" s="67"/>
      <c r="TBQ179" s="67"/>
      <c r="TBR179" s="67"/>
      <c r="TBS179" s="67"/>
      <c r="TBT179" s="67"/>
      <c r="TBU179" s="67"/>
      <c r="TBV179" s="67"/>
      <c r="TBW179" s="67"/>
      <c r="TBX179" s="67"/>
      <c r="TBY179" s="67"/>
      <c r="TBZ179" s="67"/>
      <c r="TCA179" s="67"/>
      <c r="TCB179" s="67"/>
      <c r="TCC179" s="67"/>
      <c r="TCD179" s="67"/>
      <c r="TCE179" s="67"/>
      <c r="TCG179" s="67"/>
      <c r="TCH179" s="67"/>
      <c r="TCI179" s="67"/>
      <c r="TCJ179" s="67"/>
      <c r="TCK179" s="67"/>
      <c r="TCL179" s="67"/>
      <c r="TCM179" s="67"/>
      <c r="TCN179" s="67"/>
      <c r="TCO179" s="67"/>
      <c r="TCP179" s="67"/>
      <c r="TCQ179" s="67"/>
      <c r="TCR179" s="67"/>
      <c r="TCS179" s="67"/>
      <c r="TCV179" s="67"/>
      <c r="TCY179" s="67"/>
      <c r="TDB179" s="67"/>
      <c r="TDE179" s="67"/>
      <c r="TDH179" s="67"/>
      <c r="TDK179" s="67"/>
      <c r="TDT179" s="67"/>
      <c r="TDW179" s="67"/>
      <c r="TDZ179" s="67"/>
      <c r="TEC179" s="67"/>
      <c r="TEL179" s="67"/>
      <c r="TER179" s="67"/>
      <c r="TEU179" s="67"/>
      <c r="TEX179" s="67"/>
      <c r="TFA179" s="67"/>
      <c r="TFG179" s="67"/>
      <c r="TFP179" s="67"/>
      <c r="TFR179" s="67"/>
      <c r="TFS179" s="67"/>
      <c r="TFU179" s="67"/>
      <c r="TFX179" s="67"/>
      <c r="TGA179" s="67"/>
      <c r="TGD179" s="67"/>
      <c r="TGG179" s="67"/>
      <c r="TGJ179" s="67"/>
      <c r="TGL179" s="67"/>
      <c r="TGN179" s="67"/>
      <c r="TGQ179" s="67"/>
      <c r="TGT179" s="67"/>
      <c r="TGW179" s="67"/>
      <c r="TGZ179" s="67"/>
      <c r="THC179" s="67"/>
      <c r="THF179" s="67"/>
      <c r="THI179" s="67"/>
      <c r="THK179" s="67"/>
      <c r="THN179" s="67"/>
      <c r="THT179" s="67"/>
      <c r="THZ179" s="67"/>
      <c r="TIC179" s="67"/>
      <c r="TIE179" s="67"/>
      <c r="TIG179" s="67"/>
      <c r="TIH179" s="67"/>
      <c r="TII179" s="67"/>
      <c r="TIJ179" s="67"/>
      <c r="TIK179" s="67"/>
      <c r="TIL179" s="67"/>
      <c r="TJD179" s="67"/>
      <c r="TJE179" s="67"/>
      <c r="TJH179" s="67"/>
      <c r="TJK179" s="67"/>
      <c r="TJM179" s="67"/>
      <c r="TJO179" s="67"/>
      <c r="TJR179" s="67"/>
      <c r="TJU179" s="67"/>
      <c r="TJX179" s="67"/>
      <c r="TKB179" s="67"/>
      <c r="TKE179" s="67"/>
      <c r="TKH179" s="67"/>
      <c r="TKP179" s="67"/>
      <c r="TLB179" s="67"/>
      <c r="TLC179" s="67"/>
      <c r="TLD179" s="67"/>
      <c r="TLE179" s="67"/>
      <c r="TLF179" s="67"/>
      <c r="TLG179" s="67"/>
      <c r="TLH179" s="67"/>
      <c r="TLI179" s="67"/>
      <c r="TLJ179" s="67"/>
      <c r="TLK179" s="67"/>
      <c r="TLL179" s="67"/>
      <c r="TLM179" s="67"/>
      <c r="TLN179" s="67"/>
      <c r="TLO179" s="67"/>
      <c r="TLP179" s="67"/>
      <c r="TLQ179" s="67"/>
      <c r="TLR179" s="67"/>
      <c r="TLS179" s="67"/>
      <c r="TLT179" s="67"/>
      <c r="TLU179" s="67"/>
      <c r="TLV179" s="67"/>
      <c r="TLW179" s="67"/>
      <c r="TLX179" s="67"/>
      <c r="TLY179" s="67"/>
      <c r="TLZ179" s="67"/>
      <c r="TMA179" s="67"/>
      <c r="TMC179" s="67"/>
      <c r="TMD179" s="67"/>
      <c r="TME179" s="67"/>
      <c r="TMF179" s="67"/>
      <c r="TMG179" s="67"/>
      <c r="TMH179" s="67"/>
      <c r="TMI179" s="67"/>
      <c r="TMJ179" s="67"/>
      <c r="TMK179" s="67"/>
      <c r="TML179" s="67"/>
      <c r="TMM179" s="67"/>
      <c r="TMN179" s="67"/>
      <c r="TMO179" s="67"/>
      <c r="TMR179" s="67"/>
      <c r="TMU179" s="67"/>
      <c r="TMX179" s="67"/>
      <c r="TNA179" s="67"/>
      <c r="TND179" s="67"/>
      <c r="TNG179" s="67"/>
      <c r="TNP179" s="67"/>
      <c r="TNS179" s="67"/>
      <c r="TNV179" s="67"/>
      <c r="TNY179" s="67"/>
      <c r="TOH179" s="67"/>
      <c r="TON179" s="67"/>
      <c r="TOQ179" s="67"/>
      <c r="TOT179" s="67"/>
      <c r="TOW179" s="67"/>
      <c r="TPC179" s="67"/>
      <c r="TPL179" s="67"/>
      <c r="TPN179" s="67"/>
      <c r="TPO179" s="67"/>
      <c r="TPQ179" s="67"/>
      <c r="TPT179" s="67"/>
      <c r="TPW179" s="67"/>
      <c r="TPZ179" s="67"/>
      <c r="TQC179" s="67"/>
      <c r="TQF179" s="67"/>
      <c r="TQH179" s="67"/>
      <c r="TQJ179" s="67"/>
      <c r="TQM179" s="67"/>
      <c r="TQP179" s="67"/>
      <c r="TQS179" s="67"/>
      <c r="TQV179" s="67"/>
      <c r="TQY179" s="67"/>
      <c r="TRB179" s="67"/>
      <c r="TRE179" s="67"/>
      <c r="TRG179" s="67"/>
      <c r="TRJ179" s="67"/>
      <c r="TRP179" s="67"/>
      <c r="TRV179" s="67"/>
      <c r="TRY179" s="67"/>
      <c r="TSA179" s="67"/>
      <c r="TSC179" s="67"/>
      <c r="TSD179" s="67"/>
      <c r="TSE179" s="67"/>
      <c r="TSF179" s="67"/>
      <c r="TSG179" s="67"/>
      <c r="TSH179" s="67"/>
      <c r="TSZ179" s="67"/>
      <c r="TTA179" s="67"/>
      <c r="TTD179" s="67"/>
      <c r="TTG179" s="67"/>
      <c r="TTI179" s="67"/>
      <c r="TTK179" s="67"/>
      <c r="TTN179" s="67"/>
      <c r="TTQ179" s="67"/>
      <c r="TTT179" s="67"/>
      <c r="TTX179" s="67"/>
      <c r="TUA179" s="67"/>
      <c r="TUD179" s="67"/>
      <c r="TUL179" s="67"/>
      <c r="TUX179" s="67"/>
      <c r="TUY179" s="67"/>
      <c r="TUZ179" s="67"/>
      <c r="TVA179" s="67"/>
      <c r="TVB179" s="67"/>
      <c r="TVC179" s="67"/>
      <c r="TVD179" s="67"/>
      <c r="TVE179" s="67"/>
      <c r="TVF179" s="67"/>
      <c r="TVG179" s="67"/>
      <c r="TVH179" s="67"/>
      <c r="TVI179" s="67"/>
      <c r="TVJ179" s="67"/>
      <c r="TVK179" s="67"/>
      <c r="TVL179" s="67"/>
      <c r="TVM179" s="67"/>
      <c r="TVN179" s="67"/>
      <c r="TVO179" s="67"/>
      <c r="TVP179" s="67"/>
      <c r="TVQ179" s="67"/>
      <c r="TVR179" s="67"/>
      <c r="TVS179" s="67"/>
      <c r="TVT179" s="67"/>
      <c r="TVU179" s="67"/>
      <c r="TVV179" s="67"/>
      <c r="TVW179" s="67"/>
      <c r="TVY179" s="67"/>
      <c r="TVZ179" s="67"/>
      <c r="TWA179" s="67"/>
      <c r="TWB179" s="67"/>
      <c r="TWC179" s="67"/>
      <c r="TWD179" s="67"/>
      <c r="TWE179" s="67"/>
      <c r="TWF179" s="67"/>
      <c r="TWG179" s="67"/>
      <c r="TWH179" s="67"/>
      <c r="TWI179" s="67"/>
      <c r="TWJ179" s="67"/>
      <c r="TWK179" s="67"/>
      <c r="TWN179" s="67"/>
      <c r="TWQ179" s="67"/>
      <c r="TWT179" s="67"/>
      <c r="TWW179" s="67"/>
      <c r="TWZ179" s="67"/>
      <c r="TXC179" s="67"/>
      <c r="TXL179" s="67"/>
      <c r="TXO179" s="67"/>
      <c r="TXR179" s="67"/>
      <c r="TXU179" s="67"/>
      <c r="TYD179" s="67"/>
      <c r="TYJ179" s="67"/>
      <c r="TYM179" s="67"/>
      <c r="TYP179" s="67"/>
      <c r="TYS179" s="67"/>
      <c r="TYY179" s="67"/>
      <c r="TZH179" s="67"/>
      <c r="TZJ179" s="67"/>
      <c r="TZK179" s="67"/>
      <c r="TZM179" s="67"/>
      <c r="TZP179" s="67"/>
      <c r="TZS179" s="67"/>
      <c r="TZV179" s="67"/>
      <c r="TZY179" s="67"/>
      <c r="UAB179" s="67"/>
      <c r="UAD179" s="67"/>
      <c r="UAF179" s="67"/>
      <c r="UAI179" s="67"/>
      <c r="UAL179" s="67"/>
      <c r="UAO179" s="67"/>
      <c r="UAR179" s="67"/>
      <c r="UAU179" s="67"/>
      <c r="UAX179" s="67"/>
      <c r="UBA179" s="67"/>
      <c r="UBC179" s="67"/>
      <c r="UBF179" s="67"/>
      <c r="UBL179" s="67"/>
      <c r="UBR179" s="67"/>
      <c r="UBU179" s="67"/>
      <c r="UBW179" s="67"/>
      <c r="UBY179" s="67"/>
      <c r="UBZ179" s="67"/>
      <c r="UCA179" s="67"/>
      <c r="UCB179" s="67"/>
      <c r="UCC179" s="67"/>
      <c r="UCD179" s="67"/>
      <c r="UCV179" s="67"/>
      <c r="UCW179" s="67"/>
      <c r="UCZ179" s="67"/>
      <c r="UDC179" s="67"/>
      <c r="UDE179" s="67"/>
      <c r="UDG179" s="67"/>
      <c r="UDJ179" s="67"/>
      <c r="UDM179" s="67"/>
      <c r="UDP179" s="67"/>
      <c r="UDT179" s="67"/>
      <c r="UDW179" s="67"/>
      <c r="UDZ179" s="67"/>
      <c r="UEH179" s="67"/>
      <c r="UET179" s="67"/>
      <c r="UEU179" s="67"/>
      <c r="UEV179" s="67"/>
      <c r="UEW179" s="67"/>
      <c r="UEX179" s="67"/>
      <c r="UEY179" s="67"/>
      <c r="UEZ179" s="67"/>
      <c r="UFA179" s="67"/>
      <c r="UFB179" s="67"/>
      <c r="UFC179" s="67"/>
      <c r="UFD179" s="67"/>
      <c r="UFE179" s="67"/>
      <c r="UFF179" s="67"/>
      <c r="UFG179" s="67"/>
      <c r="UFH179" s="67"/>
      <c r="UFI179" s="67"/>
      <c r="UFJ179" s="67"/>
      <c r="UFK179" s="67"/>
      <c r="UFL179" s="67"/>
      <c r="UFM179" s="67"/>
      <c r="UFN179" s="67"/>
      <c r="UFO179" s="67"/>
      <c r="UFP179" s="67"/>
      <c r="UFQ179" s="67"/>
      <c r="UFR179" s="67"/>
      <c r="UFS179" s="67"/>
      <c r="UFU179" s="67"/>
      <c r="UFV179" s="67"/>
      <c r="UFW179" s="67"/>
      <c r="UFX179" s="67"/>
      <c r="UFY179" s="67"/>
      <c r="UFZ179" s="67"/>
      <c r="UGA179" s="67"/>
      <c r="UGB179" s="67"/>
      <c r="UGC179" s="67"/>
      <c r="UGD179" s="67"/>
      <c r="UGE179" s="67"/>
      <c r="UGF179" s="67"/>
      <c r="UGG179" s="67"/>
      <c r="UGJ179" s="67"/>
      <c r="UGM179" s="67"/>
      <c r="UGP179" s="67"/>
      <c r="UGS179" s="67"/>
      <c r="UGV179" s="67"/>
      <c r="UGY179" s="67"/>
      <c r="UHH179" s="67"/>
      <c r="UHK179" s="67"/>
      <c r="UHN179" s="67"/>
      <c r="UHQ179" s="67"/>
      <c r="UHZ179" s="67"/>
      <c r="UIF179" s="67"/>
      <c r="UII179" s="67"/>
      <c r="UIL179" s="67"/>
      <c r="UIO179" s="67"/>
      <c r="UIU179" s="67"/>
      <c r="UJD179" s="67"/>
      <c r="UJF179" s="67"/>
      <c r="UJG179" s="67"/>
      <c r="UJI179" s="67"/>
      <c r="UJL179" s="67"/>
      <c r="UJO179" s="67"/>
      <c r="UJR179" s="67"/>
      <c r="UJU179" s="67"/>
      <c r="UJX179" s="67"/>
      <c r="UJZ179" s="67"/>
      <c r="UKB179" s="67"/>
      <c r="UKE179" s="67"/>
      <c r="UKH179" s="67"/>
      <c r="UKK179" s="67"/>
      <c r="UKN179" s="67"/>
      <c r="UKQ179" s="67"/>
      <c r="UKT179" s="67"/>
      <c r="UKW179" s="67"/>
      <c r="UKY179" s="67"/>
      <c r="ULB179" s="67"/>
      <c r="ULH179" s="67"/>
      <c r="ULN179" s="67"/>
      <c r="ULQ179" s="67"/>
      <c r="ULS179" s="67"/>
      <c r="ULU179" s="67"/>
      <c r="ULV179" s="67"/>
      <c r="ULW179" s="67"/>
      <c r="ULX179" s="67"/>
      <c r="ULY179" s="67"/>
      <c r="ULZ179" s="67"/>
      <c r="UMR179" s="67"/>
      <c r="UMS179" s="67"/>
      <c r="UMV179" s="67"/>
      <c r="UMY179" s="67"/>
      <c r="UNA179" s="67"/>
      <c r="UNC179" s="67"/>
      <c r="UNF179" s="67"/>
      <c r="UNI179" s="67"/>
      <c r="UNL179" s="67"/>
      <c r="UNP179" s="67"/>
      <c r="UNS179" s="67"/>
      <c r="UNV179" s="67"/>
      <c r="UOD179" s="67"/>
      <c r="UOP179" s="67"/>
      <c r="UOQ179" s="67"/>
      <c r="UOR179" s="67"/>
      <c r="UOS179" s="67"/>
      <c r="UOT179" s="67"/>
      <c r="UOU179" s="67"/>
      <c r="UOV179" s="67"/>
      <c r="UOW179" s="67"/>
      <c r="UOX179" s="67"/>
      <c r="UOY179" s="67"/>
      <c r="UOZ179" s="67"/>
      <c r="UPA179" s="67"/>
      <c r="UPB179" s="67"/>
      <c r="UPC179" s="67"/>
      <c r="UPD179" s="67"/>
      <c r="UPE179" s="67"/>
      <c r="UPF179" s="67"/>
      <c r="UPG179" s="67"/>
      <c r="UPH179" s="67"/>
      <c r="UPI179" s="67"/>
      <c r="UPJ179" s="67"/>
      <c r="UPK179" s="67"/>
      <c r="UPL179" s="67"/>
      <c r="UPM179" s="67"/>
      <c r="UPN179" s="67"/>
      <c r="UPO179" s="67"/>
      <c r="UPQ179" s="67"/>
      <c r="UPR179" s="67"/>
      <c r="UPS179" s="67"/>
      <c r="UPT179" s="67"/>
      <c r="UPU179" s="67"/>
      <c r="UPV179" s="67"/>
      <c r="UPW179" s="67"/>
      <c r="UPX179" s="67"/>
      <c r="UPY179" s="67"/>
      <c r="UPZ179" s="67"/>
      <c r="UQA179" s="67"/>
      <c r="UQB179" s="67"/>
      <c r="UQC179" s="67"/>
      <c r="UQF179" s="67"/>
      <c r="UQI179" s="67"/>
      <c r="UQL179" s="67"/>
      <c r="UQO179" s="67"/>
      <c r="UQR179" s="67"/>
      <c r="UQU179" s="67"/>
      <c r="URD179" s="67"/>
      <c r="URG179" s="67"/>
      <c r="URJ179" s="67"/>
      <c r="URM179" s="67"/>
      <c r="URV179" s="67"/>
      <c r="USB179" s="67"/>
      <c r="USE179" s="67"/>
      <c r="USH179" s="67"/>
      <c r="USK179" s="67"/>
      <c r="USQ179" s="67"/>
      <c r="USZ179" s="67"/>
      <c r="UTB179" s="67"/>
      <c r="UTC179" s="67"/>
      <c r="UTE179" s="67"/>
      <c r="UTH179" s="67"/>
      <c r="UTK179" s="67"/>
      <c r="UTN179" s="67"/>
      <c r="UTQ179" s="67"/>
      <c r="UTT179" s="67"/>
      <c r="UTV179" s="67"/>
      <c r="UTX179" s="67"/>
      <c r="UUA179" s="67"/>
      <c r="UUD179" s="67"/>
      <c r="UUG179" s="67"/>
      <c r="UUJ179" s="67"/>
      <c r="UUM179" s="67"/>
      <c r="UUP179" s="67"/>
      <c r="UUS179" s="67"/>
      <c r="UUU179" s="67"/>
      <c r="UUX179" s="67"/>
      <c r="UVD179" s="67"/>
      <c r="UVJ179" s="67"/>
      <c r="UVM179" s="67"/>
      <c r="UVO179" s="67"/>
      <c r="UVQ179" s="67"/>
      <c r="UVR179" s="67"/>
      <c r="UVS179" s="67"/>
      <c r="UVT179" s="67"/>
      <c r="UVU179" s="67"/>
      <c r="UVV179" s="67"/>
      <c r="UWN179" s="67"/>
      <c r="UWO179" s="67"/>
      <c r="UWR179" s="67"/>
      <c r="UWU179" s="67"/>
      <c r="UWW179" s="67"/>
      <c r="UWY179" s="67"/>
      <c r="UXB179" s="67"/>
      <c r="UXE179" s="67"/>
      <c r="UXH179" s="67"/>
      <c r="UXL179" s="67"/>
      <c r="UXO179" s="67"/>
      <c r="UXR179" s="67"/>
      <c r="UXZ179" s="67"/>
      <c r="UYL179" s="67"/>
      <c r="UYM179" s="67"/>
      <c r="UYN179" s="67"/>
      <c r="UYO179" s="67"/>
      <c r="UYP179" s="67"/>
      <c r="UYQ179" s="67"/>
      <c r="UYR179" s="67"/>
      <c r="UYS179" s="67"/>
      <c r="UYT179" s="67"/>
      <c r="UYU179" s="67"/>
      <c r="UYV179" s="67"/>
      <c r="UYW179" s="67"/>
      <c r="UYX179" s="67"/>
      <c r="UYY179" s="67"/>
      <c r="UYZ179" s="67"/>
      <c r="UZA179" s="67"/>
      <c r="UZB179" s="67"/>
      <c r="UZC179" s="67"/>
      <c r="UZD179" s="67"/>
      <c r="UZE179" s="67"/>
      <c r="UZF179" s="67"/>
      <c r="UZG179" s="67"/>
      <c r="UZH179" s="67"/>
      <c r="UZI179" s="67"/>
      <c r="UZJ179" s="67"/>
      <c r="UZK179" s="67"/>
      <c r="UZM179" s="67"/>
      <c r="UZN179" s="67"/>
      <c r="UZO179" s="67"/>
      <c r="UZP179" s="67"/>
      <c r="UZQ179" s="67"/>
      <c r="UZR179" s="67"/>
      <c r="UZS179" s="67"/>
      <c r="UZT179" s="67"/>
      <c r="UZU179" s="67"/>
      <c r="UZV179" s="67"/>
      <c r="UZW179" s="67"/>
      <c r="UZX179" s="67"/>
      <c r="UZY179" s="67"/>
      <c r="VAB179" s="67"/>
      <c r="VAE179" s="67"/>
      <c r="VAH179" s="67"/>
      <c r="VAK179" s="67"/>
      <c r="VAN179" s="67"/>
      <c r="VAQ179" s="67"/>
      <c r="VAZ179" s="67"/>
      <c r="VBC179" s="67"/>
      <c r="VBF179" s="67"/>
      <c r="VBI179" s="67"/>
      <c r="VBR179" s="67"/>
      <c r="VBX179" s="67"/>
      <c r="VCA179" s="67"/>
      <c r="VCD179" s="67"/>
      <c r="VCG179" s="67"/>
      <c r="VCM179" s="67"/>
      <c r="VCV179" s="67"/>
      <c r="VCX179" s="67"/>
      <c r="VCY179" s="67"/>
      <c r="VDA179" s="67"/>
      <c r="VDD179" s="67"/>
      <c r="VDG179" s="67"/>
      <c r="VDJ179" s="67"/>
      <c r="VDM179" s="67"/>
      <c r="VDP179" s="67"/>
      <c r="VDR179" s="67"/>
      <c r="VDT179" s="67"/>
      <c r="VDW179" s="67"/>
      <c r="VDZ179" s="67"/>
      <c r="VEC179" s="67"/>
      <c r="VEF179" s="67"/>
      <c r="VEI179" s="67"/>
      <c r="VEL179" s="67"/>
      <c r="VEO179" s="67"/>
      <c r="VEQ179" s="67"/>
      <c r="VET179" s="67"/>
      <c r="VEZ179" s="67"/>
      <c r="VFF179" s="67"/>
      <c r="VFI179" s="67"/>
      <c r="VFK179" s="67"/>
      <c r="VFM179" s="67"/>
      <c r="VFN179" s="67"/>
      <c r="VFO179" s="67"/>
      <c r="VFP179" s="67"/>
      <c r="VFQ179" s="67"/>
      <c r="VFR179" s="67"/>
      <c r="VGJ179" s="67"/>
      <c r="VGK179" s="67"/>
      <c r="VGN179" s="67"/>
      <c r="VGQ179" s="67"/>
      <c r="VGS179" s="67"/>
      <c r="VGU179" s="67"/>
      <c r="VGX179" s="67"/>
      <c r="VHA179" s="67"/>
      <c r="VHD179" s="67"/>
      <c r="VHH179" s="67"/>
      <c r="VHK179" s="67"/>
      <c r="VHN179" s="67"/>
      <c r="VHV179" s="67"/>
      <c r="VIH179" s="67"/>
      <c r="VII179" s="67"/>
      <c r="VIJ179" s="67"/>
      <c r="VIK179" s="67"/>
      <c r="VIL179" s="67"/>
      <c r="VIM179" s="67"/>
      <c r="VIN179" s="67"/>
      <c r="VIO179" s="67"/>
      <c r="VIP179" s="67"/>
      <c r="VIQ179" s="67"/>
      <c r="VIR179" s="67"/>
      <c r="VIS179" s="67"/>
      <c r="VIT179" s="67"/>
      <c r="VIU179" s="67"/>
      <c r="VIV179" s="67"/>
      <c r="VIW179" s="67"/>
      <c r="VIX179" s="67"/>
      <c r="VIY179" s="67"/>
      <c r="VIZ179" s="67"/>
      <c r="VJA179" s="67"/>
      <c r="VJB179" s="67"/>
      <c r="VJC179" s="67"/>
      <c r="VJD179" s="67"/>
      <c r="VJE179" s="67"/>
      <c r="VJF179" s="67"/>
      <c r="VJG179" s="67"/>
      <c r="VJI179" s="67"/>
      <c r="VJJ179" s="67"/>
      <c r="VJK179" s="67"/>
      <c r="VJL179" s="67"/>
      <c r="VJM179" s="67"/>
      <c r="VJN179" s="67"/>
      <c r="VJO179" s="67"/>
      <c r="VJP179" s="67"/>
      <c r="VJQ179" s="67"/>
      <c r="VJR179" s="67"/>
      <c r="VJS179" s="67"/>
      <c r="VJT179" s="67"/>
      <c r="VJU179" s="67"/>
      <c r="VJX179" s="67"/>
      <c r="VKA179" s="67"/>
      <c r="VKD179" s="67"/>
      <c r="VKG179" s="67"/>
      <c r="VKJ179" s="67"/>
      <c r="VKM179" s="67"/>
      <c r="VKV179" s="67"/>
      <c r="VKY179" s="67"/>
      <c r="VLB179" s="67"/>
      <c r="VLE179" s="67"/>
      <c r="VLN179" s="67"/>
      <c r="VLT179" s="67"/>
      <c r="VLW179" s="67"/>
      <c r="VLZ179" s="67"/>
      <c r="VMC179" s="67"/>
      <c r="VMI179" s="67"/>
      <c r="VMR179" s="67"/>
      <c r="VMT179" s="67"/>
      <c r="VMU179" s="67"/>
      <c r="VMW179" s="67"/>
      <c r="VMZ179" s="67"/>
      <c r="VNC179" s="67"/>
      <c r="VNF179" s="67"/>
      <c r="VNI179" s="67"/>
      <c r="VNL179" s="67"/>
      <c r="VNN179" s="67"/>
      <c r="VNP179" s="67"/>
      <c r="VNS179" s="67"/>
      <c r="VNV179" s="67"/>
      <c r="VNY179" s="67"/>
      <c r="VOB179" s="67"/>
      <c r="VOE179" s="67"/>
      <c r="VOH179" s="67"/>
      <c r="VOK179" s="67"/>
      <c r="VOM179" s="67"/>
      <c r="VOP179" s="67"/>
      <c r="VOV179" s="67"/>
      <c r="VPB179" s="67"/>
      <c r="VPE179" s="67"/>
      <c r="VPG179" s="67"/>
      <c r="VPI179" s="67"/>
      <c r="VPJ179" s="67"/>
      <c r="VPK179" s="67"/>
      <c r="VPL179" s="67"/>
      <c r="VPM179" s="67"/>
      <c r="VPN179" s="67"/>
      <c r="VQF179" s="67"/>
      <c r="VQG179" s="67"/>
      <c r="VQJ179" s="67"/>
      <c r="VQM179" s="67"/>
      <c r="VQO179" s="67"/>
      <c r="VQQ179" s="67"/>
      <c r="VQT179" s="67"/>
      <c r="VQW179" s="67"/>
      <c r="VQZ179" s="67"/>
      <c r="VRD179" s="67"/>
      <c r="VRG179" s="67"/>
      <c r="VRJ179" s="67"/>
      <c r="VRR179" s="67"/>
      <c r="VSD179" s="67"/>
      <c r="VSE179" s="67"/>
      <c r="VSF179" s="67"/>
      <c r="VSG179" s="67"/>
      <c r="VSH179" s="67"/>
      <c r="VSI179" s="67"/>
      <c r="VSJ179" s="67"/>
      <c r="VSK179" s="67"/>
      <c r="VSL179" s="67"/>
      <c r="VSM179" s="67"/>
      <c r="VSN179" s="67"/>
      <c r="VSO179" s="67"/>
      <c r="VSP179" s="67"/>
      <c r="VSQ179" s="67"/>
      <c r="VSR179" s="67"/>
      <c r="VSS179" s="67"/>
      <c r="VST179" s="67"/>
      <c r="VSU179" s="67"/>
      <c r="VSV179" s="67"/>
      <c r="VSW179" s="67"/>
      <c r="VSX179" s="67"/>
      <c r="VSY179" s="67"/>
      <c r="VSZ179" s="67"/>
      <c r="VTA179" s="67"/>
      <c r="VTB179" s="67"/>
      <c r="VTC179" s="67"/>
      <c r="VTE179" s="67"/>
      <c r="VTF179" s="67"/>
      <c r="VTG179" s="67"/>
      <c r="VTH179" s="67"/>
      <c r="VTI179" s="67"/>
      <c r="VTJ179" s="67"/>
      <c r="VTK179" s="67"/>
      <c r="VTL179" s="67"/>
      <c r="VTM179" s="67"/>
      <c r="VTN179" s="67"/>
      <c r="VTO179" s="67"/>
      <c r="VTP179" s="67"/>
      <c r="VTQ179" s="67"/>
      <c r="VTT179" s="67"/>
      <c r="VTW179" s="67"/>
      <c r="VTZ179" s="67"/>
      <c r="VUC179" s="67"/>
      <c r="VUF179" s="67"/>
      <c r="VUI179" s="67"/>
      <c r="VUR179" s="67"/>
      <c r="VUU179" s="67"/>
      <c r="VUX179" s="67"/>
      <c r="VVA179" s="67"/>
      <c r="VVJ179" s="67"/>
      <c r="VVP179" s="67"/>
      <c r="VVS179" s="67"/>
      <c r="VVV179" s="67"/>
      <c r="VVY179" s="67"/>
      <c r="VWE179" s="67"/>
      <c r="VWN179" s="67"/>
      <c r="VWP179" s="67"/>
      <c r="VWQ179" s="67"/>
      <c r="VWS179" s="67"/>
      <c r="VWV179" s="67"/>
      <c r="VWY179" s="67"/>
      <c r="VXB179" s="67"/>
      <c r="VXE179" s="67"/>
      <c r="VXH179" s="67"/>
      <c r="VXJ179" s="67"/>
      <c r="VXL179" s="67"/>
      <c r="VXO179" s="67"/>
      <c r="VXR179" s="67"/>
      <c r="VXU179" s="67"/>
      <c r="VXX179" s="67"/>
      <c r="VYA179" s="67"/>
      <c r="VYD179" s="67"/>
      <c r="VYG179" s="67"/>
      <c r="VYI179" s="67"/>
      <c r="VYL179" s="67"/>
      <c r="VYR179" s="67"/>
      <c r="VYX179" s="67"/>
      <c r="VZA179" s="67"/>
      <c r="VZC179" s="67"/>
      <c r="VZE179" s="67"/>
      <c r="VZF179" s="67"/>
      <c r="VZG179" s="67"/>
      <c r="VZH179" s="67"/>
      <c r="VZI179" s="67"/>
      <c r="VZJ179" s="67"/>
      <c r="WAB179" s="67"/>
      <c r="WAC179" s="67"/>
      <c r="WAF179" s="67"/>
      <c r="WAI179" s="67"/>
      <c r="WAK179" s="67"/>
      <c r="WAM179" s="67"/>
      <c r="WAP179" s="67"/>
      <c r="WAS179" s="67"/>
      <c r="WAV179" s="67"/>
      <c r="WAZ179" s="67"/>
      <c r="WBC179" s="67"/>
      <c r="WBF179" s="67"/>
      <c r="WBN179" s="67"/>
      <c r="WBZ179" s="67"/>
      <c r="WCA179" s="67"/>
      <c r="WCB179" s="67"/>
      <c r="WCC179" s="67"/>
      <c r="WCD179" s="67"/>
      <c r="WCE179" s="67"/>
      <c r="WCF179" s="67"/>
      <c r="WCG179" s="67"/>
      <c r="WCH179" s="67"/>
      <c r="WCI179" s="67"/>
      <c r="WCJ179" s="67"/>
      <c r="WCK179" s="67"/>
      <c r="WCL179" s="67"/>
      <c r="WCM179" s="67"/>
      <c r="WCN179" s="67"/>
      <c r="WCO179" s="67"/>
      <c r="WCP179" s="67"/>
      <c r="WCQ179" s="67"/>
      <c r="WCR179" s="67"/>
      <c r="WCS179" s="67"/>
      <c r="WCT179" s="67"/>
      <c r="WCU179" s="67"/>
      <c r="WCV179" s="67"/>
      <c r="WCW179" s="67"/>
      <c r="WCX179" s="67"/>
      <c r="WCY179" s="67"/>
      <c r="WDA179" s="67"/>
      <c r="WDB179" s="67"/>
      <c r="WDC179" s="67"/>
      <c r="WDD179" s="67"/>
      <c r="WDE179" s="67"/>
      <c r="WDF179" s="67"/>
      <c r="WDG179" s="67"/>
      <c r="WDH179" s="67"/>
      <c r="WDI179" s="67"/>
      <c r="WDJ179" s="67"/>
      <c r="WDK179" s="67"/>
      <c r="WDL179" s="67"/>
      <c r="WDM179" s="67"/>
      <c r="WDP179" s="67"/>
      <c r="WDS179" s="67"/>
      <c r="WDV179" s="67"/>
      <c r="WDY179" s="67"/>
      <c r="WEB179" s="67"/>
      <c r="WEE179" s="67"/>
      <c r="WEN179" s="67"/>
      <c r="WEQ179" s="67"/>
      <c r="WET179" s="67"/>
      <c r="WEW179" s="67"/>
      <c r="WFF179" s="67"/>
      <c r="WFL179" s="67"/>
      <c r="WFO179" s="67"/>
      <c r="WFR179" s="67"/>
      <c r="WFU179" s="67"/>
      <c r="WGA179" s="67"/>
      <c r="WGJ179" s="67"/>
      <c r="WGL179" s="67"/>
      <c r="WGM179" s="67"/>
      <c r="WGO179" s="67"/>
      <c r="WGR179" s="67"/>
      <c r="WGU179" s="67"/>
      <c r="WGX179" s="67"/>
      <c r="WHA179" s="67"/>
      <c r="WHD179" s="67"/>
      <c r="WHF179" s="67"/>
      <c r="WHH179" s="67"/>
      <c r="WHK179" s="67"/>
      <c r="WHN179" s="67"/>
      <c r="WHQ179" s="67"/>
      <c r="WHT179" s="67"/>
      <c r="WHW179" s="67"/>
      <c r="WHZ179" s="67"/>
      <c r="WIC179" s="67"/>
      <c r="WIE179" s="67"/>
      <c r="WIH179" s="67"/>
      <c r="WIN179" s="67"/>
      <c r="WIT179" s="67"/>
      <c r="WIW179" s="67"/>
      <c r="WIY179" s="67"/>
      <c r="WJA179" s="67"/>
      <c r="WJB179" s="67"/>
      <c r="WJC179" s="67"/>
      <c r="WJD179" s="67"/>
      <c r="WJE179" s="67"/>
      <c r="WJF179" s="67"/>
      <c r="WJX179" s="67"/>
      <c r="WJY179" s="67"/>
      <c r="WKB179" s="67"/>
      <c r="WKE179" s="67"/>
      <c r="WKG179" s="67"/>
      <c r="WKI179" s="67"/>
      <c r="WKL179" s="67"/>
      <c r="WKO179" s="67"/>
      <c r="WKR179" s="67"/>
      <c r="WKV179" s="67"/>
      <c r="WKY179" s="67"/>
      <c r="WLB179" s="67"/>
      <c r="WLJ179" s="67"/>
      <c r="WLV179" s="67"/>
      <c r="WLW179" s="67"/>
      <c r="WLX179" s="67"/>
      <c r="WLY179" s="67"/>
      <c r="WLZ179" s="67"/>
      <c r="WMA179" s="67"/>
      <c r="WMB179" s="67"/>
      <c r="WMC179" s="67"/>
      <c r="WMD179" s="67"/>
      <c r="WME179" s="67"/>
      <c r="WMF179" s="67"/>
      <c r="WMG179" s="67"/>
      <c r="WMH179" s="67"/>
      <c r="WMI179" s="67"/>
      <c r="WMJ179" s="67"/>
      <c r="WMK179" s="67"/>
      <c r="WML179" s="67"/>
      <c r="WMM179" s="67"/>
      <c r="WMN179" s="67"/>
      <c r="WMO179" s="67"/>
      <c r="WMP179" s="67"/>
      <c r="WMQ179" s="67"/>
      <c r="WMR179" s="67"/>
      <c r="WMS179" s="67"/>
      <c r="WMT179" s="67"/>
      <c r="WMU179" s="67"/>
      <c r="WMW179" s="67"/>
      <c r="WMX179" s="67"/>
      <c r="WMY179" s="67"/>
      <c r="WMZ179" s="67"/>
      <c r="WNA179" s="67"/>
      <c r="WNB179" s="67"/>
      <c r="WNC179" s="67"/>
      <c r="WND179" s="67"/>
      <c r="WNE179" s="67"/>
      <c r="WNF179" s="67"/>
      <c r="WNG179" s="67"/>
      <c r="WNH179" s="67"/>
      <c r="WNI179" s="67"/>
      <c r="WNL179" s="67"/>
      <c r="WNO179" s="67"/>
      <c r="WNR179" s="67"/>
      <c r="WNU179" s="67"/>
      <c r="WNX179" s="67"/>
      <c r="WOA179" s="67"/>
      <c r="WOJ179" s="67"/>
      <c r="WOM179" s="67"/>
      <c r="WOP179" s="67"/>
      <c r="WOS179" s="67"/>
      <c r="WPB179" s="67"/>
      <c r="WPH179" s="67"/>
      <c r="WPK179" s="67"/>
      <c r="WPN179" s="67"/>
      <c r="WPQ179" s="67"/>
      <c r="WPW179" s="67"/>
      <c r="WQF179" s="67"/>
      <c r="WQH179" s="67"/>
      <c r="WQI179" s="67"/>
      <c r="WQK179" s="67"/>
      <c r="WQN179" s="67"/>
      <c r="WQQ179" s="67"/>
      <c r="WQT179" s="67"/>
      <c r="WQW179" s="67"/>
      <c r="WQZ179" s="67"/>
      <c r="WRB179" s="67"/>
      <c r="WRD179" s="67"/>
      <c r="WRG179" s="67"/>
      <c r="WRJ179" s="67"/>
      <c r="WRM179" s="67"/>
      <c r="WRP179" s="67"/>
      <c r="WRS179" s="67"/>
      <c r="WRV179" s="67"/>
      <c r="WRY179" s="67"/>
      <c r="WSA179" s="67"/>
      <c r="WSD179" s="67"/>
      <c r="WSJ179" s="67"/>
      <c r="WSP179" s="67"/>
      <c r="WSS179" s="67"/>
      <c r="WSU179" s="67"/>
      <c r="WSW179" s="67"/>
      <c r="WSX179" s="67"/>
      <c r="WSY179" s="67"/>
      <c r="WSZ179" s="67"/>
      <c r="WTA179" s="67"/>
      <c r="WTB179" s="67"/>
      <c r="WTT179" s="67"/>
      <c r="WTU179" s="67"/>
      <c r="WTX179" s="67"/>
      <c r="WUA179" s="67"/>
      <c r="WUC179" s="67"/>
      <c r="WUE179" s="67"/>
      <c r="WUH179" s="67"/>
      <c r="WUK179" s="67"/>
      <c r="WUN179" s="67"/>
      <c r="WUR179" s="67"/>
      <c r="WUU179" s="67"/>
      <c r="WUX179" s="67"/>
      <c r="WVF179" s="67"/>
    </row>
    <row r="180" spans="1:1022 1034:2046 2058:3070 3082:4094 4106:5118 5130:6142 6154:7166 7178:8190 8202:9214 9226:10238 10250:11262 11274:12286 12298:13310 13322:14334 14346:15358 15370:16126" s="50" customFormat="1" ht="21.75" hidden="1" customHeight="1">
      <c r="A180" s="3" t="s">
        <v>182</v>
      </c>
      <c r="B180" s="47" t="s">
        <v>338</v>
      </c>
      <c r="C180" s="4"/>
      <c r="D180" s="48">
        <f>_xlfn.IFNA(VLOOKUP(A180,'2.2'!A189:C481,3,),)</f>
        <v>0</v>
      </c>
      <c r="E180" s="49"/>
      <c r="F180" s="51"/>
      <c r="G180" s="51"/>
      <c r="H180" s="29">
        <v>0</v>
      </c>
      <c r="I180" s="52">
        <v>20</v>
      </c>
    </row>
    <row r="181" spans="1:1022 1034:2046 2058:3070 3082:4094 4106:5118 5130:6142 6154:7166 7178:8190 8202:9214 9226:10238 10250:11262 11274:12286 12298:13310 13322:14334 14346:15358 15370:16126" s="50" customFormat="1" ht="21.75" hidden="1" customHeight="1">
      <c r="A181" s="3" t="s">
        <v>183</v>
      </c>
      <c r="B181" s="47" t="s">
        <v>340</v>
      </c>
      <c r="C181" s="4"/>
      <c r="D181" s="48">
        <f>_xlfn.IFNA(VLOOKUP(A181,'2.2'!A190:C482,3,),)</f>
        <v>0</v>
      </c>
      <c r="E181" s="49"/>
      <c r="F181" s="51"/>
      <c r="G181" s="51"/>
      <c r="H181" s="29">
        <v>8</v>
      </c>
      <c r="I181" s="52">
        <v>30</v>
      </c>
    </row>
    <row r="182" spans="1:1022 1034:2046 2058:3070 3082:4094 4106:5118 5130:6142 6154:7166 7178:8190 8202:9214 9226:10238 10250:11262 11274:12286 12298:13310 13322:14334 14346:15358 15370:16126" s="50" customFormat="1" ht="21.75" hidden="1" customHeight="1">
      <c r="A182" s="7" t="s">
        <v>184</v>
      </c>
      <c r="B182" s="47" t="s">
        <v>340</v>
      </c>
      <c r="C182" s="4"/>
      <c r="D182" s="48">
        <f>_xlfn.IFNA(VLOOKUP(A182,'2.2'!A191:C483,3,),)</f>
        <v>0</v>
      </c>
      <c r="E182" s="49"/>
      <c r="F182" s="51"/>
      <c r="G182" s="51">
        <v>0</v>
      </c>
      <c r="H182" s="29">
        <v>0</v>
      </c>
      <c r="I182" s="52">
        <v>30</v>
      </c>
    </row>
    <row r="183" spans="1:1022 1034:2046 2058:3070 3082:4094 4106:5118 5130:6142 6154:7166 7178:8190 8202:9214 9226:10238 10250:11262 11274:12286 12298:13310 13322:14334 14346:15358 15370:16126" s="50" customFormat="1" ht="20.25" hidden="1" customHeight="1">
      <c r="A183" s="12" t="s">
        <v>302</v>
      </c>
      <c r="B183" s="47" t="s">
        <v>338</v>
      </c>
      <c r="C183" s="4"/>
      <c r="D183" s="48">
        <f>_xlfn.IFNA(VLOOKUP(A183,'2.2'!A192:C484,3,),)</f>
        <v>0</v>
      </c>
      <c r="E183" s="49"/>
      <c r="F183" s="51"/>
      <c r="G183" s="51"/>
      <c r="H183" s="29">
        <v>190</v>
      </c>
      <c r="I183" s="52">
        <v>20</v>
      </c>
    </row>
    <row r="184" spans="1:1022 1034:2046 2058:3070 3082:4094 4106:5118 5130:6142 6154:7166 7178:8190 8202:9214 9226:10238 10250:11262 11274:12286 12298:13310 13322:14334 14346:15358 15370:16126" s="50" customFormat="1" ht="21.75" hidden="1" customHeight="1">
      <c r="A184" s="12" t="s">
        <v>303</v>
      </c>
      <c r="B184" s="47" t="s">
        <v>338</v>
      </c>
      <c r="C184" s="4"/>
      <c r="D184" s="48">
        <f>_xlfn.IFNA(VLOOKUP(A184,'2.2'!A193:C485,3,),)</f>
        <v>0</v>
      </c>
      <c r="E184" s="49"/>
      <c r="F184" s="51"/>
      <c r="G184" s="51"/>
      <c r="H184" s="29">
        <v>0</v>
      </c>
      <c r="I184" s="52">
        <v>20</v>
      </c>
    </row>
    <row r="185" spans="1:1022 1034:2046 2058:3070 3082:4094 4106:5118 5130:6142 6154:7166 7178:8190 8202:9214 9226:10238 10250:11262 11274:12286 12298:13310 13322:14334 14346:15358 15370:16126" s="50" customFormat="1" ht="21.75" hidden="1" customHeight="1">
      <c r="A185" s="12" t="s">
        <v>304</v>
      </c>
      <c r="B185" s="47" t="s">
        <v>338</v>
      </c>
      <c r="C185" s="4"/>
      <c r="D185" s="48">
        <f>_xlfn.IFNA(VLOOKUP(A185,'2.2'!A194:C486,3,),)</f>
        <v>0</v>
      </c>
      <c r="E185" s="49"/>
      <c r="F185" s="51"/>
      <c r="G185" s="51"/>
      <c r="H185" s="29">
        <v>1</v>
      </c>
      <c r="I185" s="52">
        <v>20</v>
      </c>
    </row>
    <row r="186" spans="1:1022 1034:2046 2058:3070 3082:4094 4106:5118 5130:6142 6154:7166 7178:8190 8202:9214 9226:10238 10250:11262 11274:12286 12298:13310 13322:14334 14346:15358 15370:16126" s="50" customFormat="1" ht="20.25" customHeight="1">
      <c r="A186" s="77" t="s">
        <v>305</v>
      </c>
      <c r="B186" s="76" t="s">
        <v>340</v>
      </c>
      <c r="C186" s="4">
        <v>68</v>
      </c>
      <c r="D186" s="48">
        <v>85000</v>
      </c>
      <c r="E186" s="69">
        <f>+D186*C186</f>
        <v>5780000</v>
      </c>
      <c r="F186" s="51"/>
      <c r="G186" s="51"/>
      <c r="H186" s="29">
        <v>0</v>
      </c>
      <c r="I186" s="52">
        <v>20</v>
      </c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Z186" s="66"/>
      <c r="BC186" s="66"/>
      <c r="BF186" s="66"/>
      <c r="BI186" s="66"/>
      <c r="BL186" s="66"/>
      <c r="BO186" s="66"/>
      <c r="BX186" s="66"/>
      <c r="CA186" s="66"/>
      <c r="CD186" s="66"/>
      <c r="CG186" s="66"/>
      <c r="CP186" s="66"/>
      <c r="CV186" s="66"/>
      <c r="CY186" s="66"/>
      <c r="DB186" s="66"/>
      <c r="DE186" s="66"/>
      <c r="DK186" s="66"/>
      <c r="DT186" s="66"/>
      <c r="DV186" s="66"/>
      <c r="DW186" s="66"/>
      <c r="DY186" s="66"/>
      <c r="EB186" s="66"/>
      <c r="EE186" s="66"/>
      <c r="EH186" s="66"/>
      <c r="EK186" s="66"/>
      <c r="EN186" s="66"/>
      <c r="EP186" s="66"/>
      <c r="ER186" s="66"/>
      <c r="EU186" s="66"/>
      <c r="EX186" s="66"/>
      <c r="FA186" s="66"/>
      <c r="FD186" s="66"/>
      <c r="FG186" s="66"/>
      <c r="FJ186" s="66"/>
      <c r="FM186" s="66"/>
      <c r="FO186" s="66"/>
      <c r="FR186" s="66"/>
      <c r="FX186" s="66"/>
      <c r="GD186" s="66"/>
      <c r="GG186" s="66"/>
      <c r="GI186" s="66"/>
      <c r="GK186" s="66"/>
      <c r="GL186" s="66"/>
      <c r="GM186" s="66"/>
      <c r="GN186" s="66"/>
      <c r="GO186" s="66"/>
      <c r="GP186" s="66"/>
      <c r="HH186" s="66"/>
      <c r="HI186" s="66"/>
      <c r="HL186" s="66"/>
      <c r="HO186" s="66"/>
      <c r="HQ186" s="66"/>
      <c r="HS186" s="66"/>
      <c r="HV186" s="66"/>
      <c r="HY186" s="66"/>
      <c r="IB186" s="66"/>
      <c r="IF186" s="66"/>
      <c r="II186" s="66"/>
      <c r="IL186" s="66"/>
      <c r="IT186" s="66"/>
      <c r="JF186" s="66"/>
      <c r="JG186" s="66"/>
      <c r="JH186" s="66"/>
      <c r="JI186" s="66"/>
      <c r="JJ186" s="66"/>
      <c r="JK186" s="66"/>
      <c r="JL186" s="66"/>
      <c r="JM186" s="66"/>
      <c r="JN186" s="66"/>
      <c r="JO186" s="66"/>
      <c r="JP186" s="66"/>
      <c r="JQ186" s="66"/>
      <c r="JR186" s="66"/>
      <c r="JS186" s="66"/>
      <c r="JT186" s="66"/>
      <c r="JU186" s="66"/>
      <c r="JV186" s="66"/>
      <c r="JW186" s="66"/>
      <c r="JX186" s="66"/>
      <c r="JY186" s="66"/>
      <c r="JZ186" s="66"/>
      <c r="KA186" s="66"/>
      <c r="KB186" s="66"/>
      <c r="KC186" s="66"/>
      <c r="KD186" s="66"/>
      <c r="KE186" s="66"/>
      <c r="KG186" s="66"/>
      <c r="KH186" s="66"/>
      <c r="KI186" s="66"/>
      <c r="KJ186" s="66"/>
      <c r="KK186" s="66"/>
      <c r="KL186" s="66"/>
      <c r="KM186" s="66"/>
      <c r="KN186" s="66"/>
      <c r="KO186" s="66"/>
      <c r="KP186" s="66"/>
      <c r="KQ186" s="66"/>
      <c r="KR186" s="66"/>
      <c r="KS186" s="66"/>
      <c r="KV186" s="66"/>
      <c r="KY186" s="66"/>
      <c r="LB186" s="66"/>
      <c r="LE186" s="66"/>
      <c r="LH186" s="66"/>
      <c r="LK186" s="66"/>
      <c r="LT186" s="66"/>
      <c r="LW186" s="66"/>
      <c r="LZ186" s="66"/>
      <c r="MC186" s="66"/>
      <c r="ML186" s="66"/>
      <c r="MR186" s="66"/>
      <c r="MU186" s="66"/>
      <c r="MX186" s="66"/>
      <c r="NA186" s="66"/>
      <c r="NG186" s="66"/>
      <c r="NP186" s="66"/>
      <c r="NR186" s="66"/>
      <c r="NS186" s="66"/>
      <c r="NU186" s="66"/>
      <c r="NX186" s="66"/>
      <c r="OA186" s="66"/>
      <c r="OD186" s="66"/>
      <c r="OG186" s="66"/>
      <c r="OJ186" s="66"/>
      <c r="OL186" s="66"/>
      <c r="ON186" s="66"/>
      <c r="OQ186" s="66"/>
      <c r="OT186" s="66"/>
      <c r="OW186" s="66"/>
      <c r="OZ186" s="66"/>
      <c r="PC186" s="66"/>
      <c r="PF186" s="66"/>
      <c r="PI186" s="66"/>
      <c r="PK186" s="66"/>
      <c r="PN186" s="66"/>
      <c r="PT186" s="66"/>
      <c r="PZ186" s="66"/>
      <c r="QC186" s="66"/>
      <c r="QE186" s="66"/>
      <c r="QG186" s="66"/>
      <c r="QH186" s="66"/>
      <c r="QI186" s="66"/>
      <c r="QJ186" s="66"/>
      <c r="QK186" s="66"/>
      <c r="QL186" s="66"/>
      <c r="RD186" s="66"/>
      <c r="RE186" s="66"/>
      <c r="RH186" s="66"/>
      <c r="RK186" s="66"/>
      <c r="RM186" s="66"/>
      <c r="RO186" s="66"/>
      <c r="RR186" s="66"/>
      <c r="RU186" s="66"/>
      <c r="RX186" s="66"/>
      <c r="SB186" s="66"/>
      <c r="SE186" s="66"/>
      <c r="SH186" s="66"/>
      <c r="SP186" s="66"/>
      <c r="TB186" s="66"/>
      <c r="TC186" s="66"/>
      <c r="TD186" s="66"/>
      <c r="TE186" s="66"/>
      <c r="TF186" s="66"/>
      <c r="TG186" s="66"/>
      <c r="TH186" s="66"/>
      <c r="TI186" s="66"/>
      <c r="TJ186" s="66"/>
      <c r="TK186" s="66"/>
      <c r="TL186" s="66"/>
      <c r="TM186" s="66"/>
      <c r="TN186" s="66"/>
      <c r="TO186" s="66"/>
      <c r="TP186" s="66"/>
      <c r="TQ186" s="66"/>
      <c r="TR186" s="66"/>
      <c r="TS186" s="66"/>
      <c r="TT186" s="66"/>
      <c r="TU186" s="66"/>
      <c r="TV186" s="66"/>
      <c r="TW186" s="66"/>
      <c r="TX186" s="66"/>
      <c r="TY186" s="66"/>
      <c r="TZ186" s="66"/>
      <c r="UA186" s="66"/>
      <c r="UC186" s="66"/>
      <c r="UD186" s="66"/>
      <c r="UE186" s="66"/>
      <c r="UF186" s="66"/>
      <c r="UG186" s="66"/>
      <c r="UH186" s="66"/>
      <c r="UI186" s="66"/>
      <c r="UJ186" s="66"/>
      <c r="UK186" s="66"/>
      <c r="UL186" s="66"/>
      <c r="UM186" s="66"/>
      <c r="UN186" s="66"/>
      <c r="UO186" s="66"/>
      <c r="UR186" s="66"/>
      <c r="UU186" s="66"/>
      <c r="UX186" s="66"/>
      <c r="VA186" s="66"/>
      <c r="VD186" s="66"/>
      <c r="VG186" s="66"/>
      <c r="VP186" s="66"/>
      <c r="VS186" s="66"/>
      <c r="VV186" s="66"/>
      <c r="VY186" s="66"/>
      <c r="WH186" s="66"/>
      <c r="WN186" s="66"/>
      <c r="WQ186" s="66"/>
      <c r="WT186" s="66"/>
      <c r="WW186" s="66"/>
      <c r="XC186" s="66"/>
      <c r="XL186" s="66"/>
      <c r="XN186" s="66"/>
      <c r="XO186" s="66"/>
      <c r="XQ186" s="66"/>
      <c r="XT186" s="66"/>
      <c r="XW186" s="66"/>
      <c r="XZ186" s="66"/>
      <c r="YC186" s="66"/>
      <c r="YF186" s="66"/>
      <c r="YH186" s="66"/>
      <c r="YJ186" s="66"/>
      <c r="YM186" s="66"/>
      <c r="YP186" s="66"/>
      <c r="YS186" s="66"/>
      <c r="YV186" s="66"/>
      <c r="YY186" s="66"/>
      <c r="ZB186" s="66"/>
      <c r="ZE186" s="66"/>
      <c r="ZG186" s="66"/>
      <c r="ZJ186" s="66"/>
      <c r="ZP186" s="66"/>
      <c r="ZV186" s="66"/>
      <c r="ZY186" s="66"/>
      <c r="AAA186" s="66"/>
      <c r="AAC186" s="66"/>
      <c r="AAD186" s="66"/>
      <c r="AAE186" s="66"/>
      <c r="AAF186" s="66"/>
      <c r="AAG186" s="66"/>
      <c r="AAH186" s="66"/>
      <c r="AAZ186" s="66"/>
      <c r="ABA186" s="66"/>
      <c r="ABD186" s="66"/>
      <c r="ABG186" s="66"/>
      <c r="ABI186" s="66"/>
      <c r="ABK186" s="66"/>
      <c r="ABN186" s="66"/>
      <c r="ABQ186" s="66"/>
      <c r="ABT186" s="66"/>
      <c r="ABX186" s="66"/>
      <c r="ACA186" s="66"/>
      <c r="ACD186" s="66"/>
      <c r="ACL186" s="66"/>
      <c r="ACX186" s="66"/>
      <c r="ACY186" s="66"/>
      <c r="ACZ186" s="66"/>
      <c r="ADA186" s="66"/>
      <c r="ADB186" s="66"/>
      <c r="ADC186" s="66"/>
      <c r="ADD186" s="66"/>
      <c r="ADE186" s="66"/>
      <c r="ADF186" s="66"/>
      <c r="ADG186" s="66"/>
      <c r="ADH186" s="66"/>
      <c r="ADI186" s="66"/>
      <c r="ADJ186" s="66"/>
      <c r="ADK186" s="66"/>
      <c r="ADL186" s="66"/>
      <c r="ADM186" s="66"/>
      <c r="ADN186" s="66"/>
      <c r="ADO186" s="66"/>
      <c r="ADP186" s="66"/>
      <c r="ADQ186" s="66"/>
      <c r="ADR186" s="66"/>
      <c r="ADS186" s="66"/>
      <c r="ADT186" s="66"/>
      <c r="ADU186" s="66"/>
      <c r="ADV186" s="66"/>
      <c r="ADW186" s="66"/>
      <c r="ADY186" s="66"/>
      <c r="ADZ186" s="66"/>
      <c r="AEA186" s="66"/>
      <c r="AEB186" s="66"/>
      <c r="AEC186" s="66"/>
      <c r="AED186" s="66"/>
      <c r="AEE186" s="66"/>
      <c r="AEF186" s="66"/>
      <c r="AEG186" s="66"/>
      <c r="AEH186" s="66"/>
      <c r="AEI186" s="66"/>
      <c r="AEJ186" s="66"/>
      <c r="AEK186" s="66"/>
      <c r="AEN186" s="66"/>
      <c r="AEQ186" s="66"/>
      <c r="AET186" s="66"/>
      <c r="AEW186" s="66"/>
      <c r="AEZ186" s="66"/>
      <c r="AFC186" s="66"/>
      <c r="AFL186" s="66"/>
      <c r="AFO186" s="66"/>
      <c r="AFR186" s="66"/>
      <c r="AFU186" s="66"/>
      <c r="AGD186" s="66"/>
      <c r="AGJ186" s="66"/>
      <c r="AGM186" s="66"/>
      <c r="AGP186" s="66"/>
      <c r="AGS186" s="66"/>
      <c r="AGY186" s="66"/>
      <c r="AHH186" s="66"/>
      <c r="AHJ186" s="66"/>
      <c r="AHK186" s="66"/>
      <c r="AHM186" s="66"/>
      <c r="AHP186" s="66"/>
      <c r="AHS186" s="66"/>
      <c r="AHV186" s="66"/>
      <c r="AHY186" s="66"/>
      <c r="AIB186" s="66"/>
      <c r="AID186" s="66"/>
      <c r="AIF186" s="66"/>
      <c r="AII186" s="66"/>
      <c r="AIL186" s="66"/>
      <c r="AIO186" s="66"/>
      <c r="AIR186" s="66"/>
      <c r="AIU186" s="66"/>
      <c r="AIX186" s="66"/>
      <c r="AJA186" s="66"/>
      <c r="AJC186" s="66"/>
      <c r="AJF186" s="66"/>
      <c r="AJL186" s="66"/>
      <c r="AJR186" s="66"/>
      <c r="AJU186" s="66"/>
      <c r="AJW186" s="66"/>
      <c r="AJY186" s="66"/>
      <c r="AJZ186" s="66"/>
      <c r="AKA186" s="66"/>
      <c r="AKB186" s="66"/>
      <c r="AKC186" s="66"/>
      <c r="AKD186" s="66"/>
      <c r="AKV186" s="66"/>
      <c r="AKW186" s="66"/>
      <c r="AKZ186" s="66"/>
      <c r="ALC186" s="66"/>
      <c r="ALE186" s="66"/>
      <c r="ALG186" s="66"/>
      <c r="ALJ186" s="66"/>
      <c r="ALM186" s="66"/>
      <c r="ALP186" s="66"/>
      <c r="ALT186" s="66"/>
      <c r="ALW186" s="66"/>
      <c r="ALZ186" s="66"/>
      <c r="AMH186" s="66"/>
      <c r="AMT186" s="66"/>
      <c r="AMU186" s="66"/>
      <c r="AMV186" s="66"/>
      <c r="AMW186" s="66"/>
      <c r="AMX186" s="66"/>
      <c r="AMY186" s="66"/>
      <c r="AMZ186" s="66"/>
      <c r="ANA186" s="66"/>
      <c r="ANB186" s="66"/>
      <c r="ANC186" s="66"/>
      <c r="AND186" s="66"/>
      <c r="ANE186" s="66"/>
      <c r="ANF186" s="66"/>
      <c r="ANG186" s="66"/>
      <c r="ANH186" s="66"/>
      <c r="ANI186" s="66"/>
      <c r="ANJ186" s="66"/>
      <c r="ANK186" s="66"/>
      <c r="ANL186" s="66"/>
      <c r="ANM186" s="66"/>
      <c r="ANN186" s="66"/>
      <c r="ANO186" s="66"/>
      <c r="ANP186" s="66"/>
      <c r="ANQ186" s="66"/>
      <c r="ANR186" s="66"/>
      <c r="ANS186" s="66"/>
      <c r="ANU186" s="66"/>
      <c r="ANV186" s="66"/>
      <c r="ANW186" s="66"/>
      <c r="ANX186" s="66"/>
      <c r="ANY186" s="66"/>
      <c r="ANZ186" s="66"/>
      <c r="AOA186" s="66"/>
      <c r="AOB186" s="66"/>
      <c r="AOC186" s="66"/>
      <c r="AOD186" s="66"/>
      <c r="AOE186" s="66"/>
      <c r="AOF186" s="66"/>
      <c r="AOG186" s="66"/>
      <c r="AOJ186" s="66"/>
      <c r="AOM186" s="66"/>
      <c r="AOP186" s="66"/>
      <c r="AOS186" s="66"/>
      <c r="AOV186" s="66"/>
      <c r="AOY186" s="66"/>
      <c r="APH186" s="66"/>
      <c r="APK186" s="66"/>
      <c r="APN186" s="66"/>
      <c r="APQ186" s="66"/>
      <c r="APZ186" s="66"/>
      <c r="AQF186" s="66"/>
      <c r="AQI186" s="66"/>
      <c r="AQL186" s="66"/>
      <c r="AQO186" s="66"/>
      <c r="AQU186" s="66"/>
      <c r="ARD186" s="66"/>
      <c r="ARF186" s="66"/>
      <c r="ARG186" s="66"/>
      <c r="ARI186" s="66"/>
      <c r="ARL186" s="66"/>
      <c r="ARO186" s="66"/>
      <c r="ARR186" s="66"/>
      <c r="ARU186" s="66"/>
      <c r="ARX186" s="66"/>
      <c r="ARZ186" s="66"/>
      <c r="ASB186" s="66"/>
      <c r="ASE186" s="66"/>
      <c r="ASH186" s="66"/>
      <c r="ASK186" s="66"/>
      <c r="ASN186" s="66"/>
      <c r="ASQ186" s="66"/>
      <c r="AST186" s="66"/>
      <c r="ASW186" s="66"/>
      <c r="ASY186" s="66"/>
      <c r="ATB186" s="66"/>
      <c r="ATH186" s="66"/>
      <c r="ATN186" s="66"/>
      <c r="ATQ186" s="66"/>
      <c r="ATS186" s="66"/>
      <c r="ATU186" s="66"/>
      <c r="ATV186" s="66"/>
      <c r="ATW186" s="66"/>
      <c r="ATX186" s="66"/>
      <c r="ATY186" s="66"/>
      <c r="ATZ186" s="66"/>
      <c r="AUR186" s="66"/>
      <c r="AUS186" s="66"/>
      <c r="AUV186" s="66"/>
      <c r="AUY186" s="66"/>
      <c r="AVA186" s="66"/>
      <c r="AVC186" s="66"/>
      <c r="AVF186" s="66"/>
      <c r="AVI186" s="66"/>
      <c r="AVL186" s="66"/>
      <c r="AVP186" s="66"/>
      <c r="AVS186" s="66"/>
      <c r="AVV186" s="66"/>
      <c r="AWD186" s="66"/>
      <c r="AWP186" s="66"/>
      <c r="AWQ186" s="66"/>
      <c r="AWR186" s="66"/>
      <c r="AWS186" s="66"/>
      <c r="AWT186" s="66"/>
      <c r="AWU186" s="66"/>
      <c r="AWV186" s="66"/>
      <c r="AWW186" s="66"/>
      <c r="AWX186" s="66"/>
      <c r="AWY186" s="66"/>
      <c r="AWZ186" s="66"/>
      <c r="AXA186" s="66"/>
      <c r="AXB186" s="66"/>
      <c r="AXC186" s="66"/>
      <c r="AXD186" s="66"/>
      <c r="AXE186" s="66"/>
      <c r="AXF186" s="66"/>
      <c r="AXG186" s="66"/>
      <c r="AXH186" s="66"/>
      <c r="AXI186" s="66"/>
      <c r="AXJ186" s="66"/>
      <c r="AXK186" s="66"/>
      <c r="AXL186" s="66"/>
      <c r="AXM186" s="66"/>
      <c r="AXN186" s="66"/>
      <c r="AXO186" s="66"/>
      <c r="AXQ186" s="66"/>
      <c r="AXR186" s="66"/>
      <c r="AXS186" s="66"/>
      <c r="AXT186" s="66"/>
      <c r="AXU186" s="66"/>
      <c r="AXV186" s="66"/>
      <c r="AXW186" s="66"/>
      <c r="AXX186" s="66"/>
      <c r="AXY186" s="66"/>
      <c r="AXZ186" s="66"/>
      <c r="AYA186" s="66"/>
      <c r="AYB186" s="66"/>
      <c r="AYC186" s="66"/>
      <c r="AYF186" s="66"/>
      <c r="AYI186" s="66"/>
      <c r="AYL186" s="66"/>
      <c r="AYO186" s="66"/>
      <c r="AYR186" s="66"/>
      <c r="AYU186" s="66"/>
      <c r="AZD186" s="66"/>
      <c r="AZG186" s="66"/>
      <c r="AZJ186" s="66"/>
      <c r="AZM186" s="66"/>
      <c r="AZV186" s="66"/>
      <c r="BAB186" s="66"/>
      <c r="BAE186" s="66"/>
      <c r="BAH186" s="66"/>
      <c r="BAK186" s="66"/>
      <c r="BAQ186" s="66"/>
      <c r="BAZ186" s="66"/>
      <c r="BBB186" s="66"/>
      <c r="BBC186" s="66"/>
      <c r="BBE186" s="66"/>
      <c r="BBH186" s="66"/>
      <c r="BBK186" s="66"/>
      <c r="BBN186" s="66"/>
      <c r="BBQ186" s="66"/>
      <c r="BBT186" s="66"/>
      <c r="BBV186" s="66"/>
      <c r="BBX186" s="66"/>
      <c r="BCA186" s="66"/>
      <c r="BCD186" s="66"/>
      <c r="BCG186" s="66"/>
      <c r="BCJ186" s="66"/>
      <c r="BCM186" s="66"/>
      <c r="BCP186" s="66"/>
      <c r="BCS186" s="66"/>
      <c r="BCU186" s="66"/>
      <c r="BCX186" s="66"/>
      <c r="BDD186" s="66"/>
      <c r="BDJ186" s="66"/>
      <c r="BDM186" s="66"/>
      <c r="BDO186" s="66"/>
      <c r="BDQ186" s="66"/>
      <c r="BDR186" s="66"/>
      <c r="BDS186" s="66"/>
      <c r="BDT186" s="66"/>
      <c r="BDU186" s="66"/>
      <c r="BDV186" s="66"/>
      <c r="BEN186" s="66"/>
      <c r="BEO186" s="66"/>
      <c r="BER186" s="66"/>
      <c r="BEU186" s="66"/>
      <c r="BEW186" s="66"/>
      <c r="BEY186" s="66"/>
      <c r="BFB186" s="66"/>
      <c r="BFE186" s="66"/>
      <c r="BFH186" s="66"/>
      <c r="BFL186" s="66"/>
      <c r="BFO186" s="66"/>
      <c r="BFR186" s="66"/>
      <c r="BFZ186" s="66"/>
      <c r="BGL186" s="66"/>
      <c r="BGM186" s="66"/>
      <c r="BGN186" s="66"/>
      <c r="BGO186" s="66"/>
      <c r="BGP186" s="66"/>
      <c r="BGQ186" s="66"/>
      <c r="BGR186" s="66"/>
      <c r="BGS186" s="66"/>
      <c r="BGT186" s="66"/>
      <c r="BGU186" s="66"/>
      <c r="BGV186" s="66"/>
      <c r="BGW186" s="66"/>
      <c r="BGX186" s="66"/>
      <c r="BGY186" s="66"/>
      <c r="BGZ186" s="66"/>
      <c r="BHA186" s="66"/>
      <c r="BHB186" s="66"/>
      <c r="BHC186" s="66"/>
      <c r="BHD186" s="66"/>
      <c r="BHE186" s="66"/>
      <c r="BHF186" s="66"/>
      <c r="BHG186" s="66"/>
      <c r="BHH186" s="66"/>
      <c r="BHI186" s="66"/>
      <c r="BHJ186" s="66"/>
      <c r="BHK186" s="66"/>
      <c r="BHM186" s="66"/>
      <c r="BHN186" s="66"/>
      <c r="BHO186" s="66"/>
      <c r="BHP186" s="66"/>
      <c r="BHQ186" s="66"/>
      <c r="BHR186" s="66"/>
      <c r="BHS186" s="66"/>
      <c r="BHT186" s="66"/>
      <c r="BHU186" s="66"/>
      <c r="BHV186" s="66"/>
      <c r="BHW186" s="66"/>
      <c r="BHX186" s="66"/>
      <c r="BHY186" s="66"/>
      <c r="BIB186" s="66"/>
      <c r="BIE186" s="66"/>
      <c r="BIH186" s="66"/>
      <c r="BIK186" s="66"/>
      <c r="BIN186" s="66"/>
      <c r="BIQ186" s="66"/>
      <c r="BIZ186" s="66"/>
      <c r="BJC186" s="66"/>
      <c r="BJF186" s="66"/>
      <c r="BJI186" s="66"/>
      <c r="BJR186" s="66"/>
      <c r="BJX186" s="66"/>
      <c r="BKA186" s="66"/>
      <c r="BKD186" s="66"/>
      <c r="BKG186" s="66"/>
      <c r="BKM186" s="66"/>
      <c r="BKV186" s="66"/>
      <c r="BKX186" s="66"/>
      <c r="BKY186" s="66"/>
      <c r="BLA186" s="66"/>
      <c r="BLD186" s="66"/>
      <c r="BLG186" s="66"/>
      <c r="BLJ186" s="66"/>
      <c r="BLM186" s="66"/>
      <c r="BLP186" s="66"/>
      <c r="BLR186" s="66"/>
      <c r="BLT186" s="66"/>
      <c r="BLW186" s="66"/>
      <c r="BLZ186" s="66"/>
      <c r="BMC186" s="66"/>
      <c r="BMF186" s="66"/>
      <c r="BMI186" s="66"/>
      <c r="BML186" s="66"/>
      <c r="BMO186" s="66"/>
      <c r="BMQ186" s="66"/>
      <c r="BMT186" s="66"/>
      <c r="BMZ186" s="66"/>
      <c r="BNF186" s="66"/>
      <c r="BNI186" s="66"/>
      <c r="BNK186" s="66"/>
      <c r="BNM186" s="66"/>
      <c r="BNN186" s="66"/>
      <c r="BNO186" s="66"/>
      <c r="BNP186" s="66"/>
      <c r="BNQ186" s="66"/>
      <c r="BNR186" s="66"/>
      <c r="BOJ186" s="66"/>
      <c r="BOK186" s="66"/>
      <c r="BON186" s="66"/>
      <c r="BOQ186" s="66"/>
      <c r="BOS186" s="66"/>
      <c r="BOU186" s="66"/>
      <c r="BOX186" s="66"/>
      <c r="BPA186" s="66"/>
      <c r="BPD186" s="66"/>
      <c r="BPH186" s="66"/>
      <c r="BPK186" s="66"/>
      <c r="BPN186" s="66"/>
      <c r="BPV186" s="66"/>
      <c r="BQH186" s="66"/>
      <c r="BQI186" s="66"/>
      <c r="BQJ186" s="66"/>
      <c r="BQK186" s="66"/>
      <c r="BQL186" s="66"/>
      <c r="BQM186" s="66"/>
      <c r="BQN186" s="66"/>
      <c r="BQO186" s="66"/>
      <c r="BQP186" s="66"/>
      <c r="BQQ186" s="66"/>
      <c r="BQR186" s="66"/>
      <c r="BQS186" s="66"/>
      <c r="BQT186" s="66"/>
      <c r="BQU186" s="66"/>
      <c r="BQV186" s="66"/>
      <c r="BQW186" s="66"/>
      <c r="BQX186" s="66"/>
      <c r="BQY186" s="66"/>
      <c r="BQZ186" s="66"/>
      <c r="BRA186" s="66"/>
      <c r="BRB186" s="66"/>
      <c r="BRC186" s="66"/>
      <c r="BRD186" s="66"/>
      <c r="BRE186" s="66"/>
      <c r="BRF186" s="66"/>
      <c r="BRG186" s="66"/>
      <c r="BRI186" s="66"/>
      <c r="BRJ186" s="66"/>
      <c r="BRK186" s="66"/>
      <c r="BRL186" s="66"/>
      <c r="BRM186" s="66"/>
      <c r="BRN186" s="66"/>
      <c r="BRO186" s="66"/>
      <c r="BRP186" s="66"/>
      <c r="BRQ186" s="66"/>
      <c r="BRR186" s="66"/>
      <c r="BRS186" s="66"/>
      <c r="BRT186" s="66"/>
      <c r="BRU186" s="66"/>
      <c r="BRX186" s="66"/>
      <c r="BSA186" s="66"/>
      <c r="BSD186" s="66"/>
      <c r="BSG186" s="66"/>
      <c r="BSJ186" s="66"/>
      <c r="BSM186" s="66"/>
      <c r="BSV186" s="66"/>
      <c r="BSY186" s="66"/>
      <c r="BTB186" s="66"/>
      <c r="BTE186" s="66"/>
      <c r="BTN186" s="66"/>
      <c r="BTT186" s="66"/>
      <c r="BTW186" s="66"/>
      <c r="BTZ186" s="66"/>
      <c r="BUC186" s="66"/>
      <c r="BUI186" s="66"/>
      <c r="BUR186" s="66"/>
      <c r="BUT186" s="66"/>
      <c r="BUU186" s="66"/>
      <c r="BUW186" s="66"/>
      <c r="BUZ186" s="66"/>
      <c r="BVC186" s="66"/>
      <c r="BVF186" s="66"/>
      <c r="BVI186" s="66"/>
      <c r="BVL186" s="66"/>
      <c r="BVN186" s="66"/>
      <c r="BVP186" s="66"/>
      <c r="BVS186" s="66"/>
      <c r="BVV186" s="66"/>
      <c r="BVY186" s="66"/>
      <c r="BWB186" s="66"/>
      <c r="BWE186" s="66"/>
      <c r="BWH186" s="66"/>
      <c r="BWK186" s="66"/>
      <c r="BWM186" s="66"/>
      <c r="BWP186" s="66"/>
      <c r="BWV186" s="66"/>
      <c r="BXB186" s="66"/>
      <c r="BXE186" s="66"/>
      <c r="BXG186" s="66"/>
      <c r="BXI186" s="66"/>
      <c r="BXJ186" s="66"/>
      <c r="BXK186" s="66"/>
      <c r="BXL186" s="66"/>
      <c r="BXM186" s="66"/>
      <c r="BXN186" s="66"/>
      <c r="BYF186" s="66"/>
      <c r="BYG186" s="66"/>
      <c r="BYJ186" s="66"/>
      <c r="BYM186" s="66"/>
      <c r="BYO186" s="66"/>
      <c r="BYQ186" s="66"/>
      <c r="BYT186" s="66"/>
      <c r="BYW186" s="66"/>
      <c r="BYZ186" s="66"/>
      <c r="BZD186" s="66"/>
      <c r="BZG186" s="66"/>
      <c r="BZJ186" s="66"/>
      <c r="BZR186" s="66"/>
      <c r="CAD186" s="66"/>
      <c r="CAE186" s="66"/>
      <c r="CAF186" s="66"/>
      <c r="CAG186" s="66"/>
      <c r="CAH186" s="66"/>
      <c r="CAI186" s="66"/>
      <c r="CAJ186" s="66"/>
      <c r="CAK186" s="66"/>
      <c r="CAL186" s="66"/>
      <c r="CAM186" s="66"/>
      <c r="CAN186" s="66"/>
      <c r="CAO186" s="66"/>
      <c r="CAP186" s="66"/>
      <c r="CAQ186" s="66"/>
      <c r="CAR186" s="66"/>
      <c r="CAS186" s="66"/>
      <c r="CAT186" s="66"/>
      <c r="CAU186" s="66"/>
      <c r="CAV186" s="66"/>
      <c r="CAW186" s="66"/>
      <c r="CAX186" s="66"/>
      <c r="CAY186" s="66"/>
      <c r="CAZ186" s="66"/>
      <c r="CBA186" s="66"/>
      <c r="CBB186" s="66"/>
      <c r="CBC186" s="66"/>
      <c r="CBE186" s="66"/>
      <c r="CBF186" s="66"/>
      <c r="CBG186" s="66"/>
      <c r="CBH186" s="66"/>
      <c r="CBI186" s="66"/>
      <c r="CBJ186" s="66"/>
      <c r="CBK186" s="66"/>
      <c r="CBL186" s="66"/>
      <c r="CBM186" s="66"/>
      <c r="CBN186" s="66"/>
      <c r="CBO186" s="66"/>
      <c r="CBP186" s="66"/>
      <c r="CBQ186" s="66"/>
      <c r="CBT186" s="66"/>
      <c r="CBW186" s="66"/>
      <c r="CBZ186" s="66"/>
      <c r="CCC186" s="66"/>
      <c r="CCF186" s="66"/>
      <c r="CCI186" s="66"/>
      <c r="CCR186" s="66"/>
      <c r="CCU186" s="66"/>
      <c r="CCX186" s="66"/>
      <c r="CDA186" s="66"/>
      <c r="CDJ186" s="66"/>
      <c r="CDP186" s="66"/>
      <c r="CDS186" s="66"/>
      <c r="CDV186" s="66"/>
      <c r="CDY186" s="66"/>
      <c r="CEE186" s="66"/>
      <c r="CEN186" s="66"/>
      <c r="CEP186" s="66"/>
      <c r="CEQ186" s="66"/>
      <c r="CES186" s="66"/>
      <c r="CEV186" s="66"/>
      <c r="CEY186" s="66"/>
      <c r="CFB186" s="66"/>
      <c r="CFE186" s="66"/>
      <c r="CFH186" s="66"/>
      <c r="CFJ186" s="66"/>
      <c r="CFL186" s="66"/>
      <c r="CFO186" s="66"/>
      <c r="CFR186" s="66"/>
      <c r="CFU186" s="66"/>
      <c r="CFX186" s="66"/>
      <c r="CGA186" s="66"/>
      <c r="CGD186" s="66"/>
      <c r="CGG186" s="66"/>
      <c r="CGI186" s="66"/>
      <c r="CGL186" s="66"/>
      <c r="CGR186" s="66"/>
      <c r="CGX186" s="66"/>
      <c r="CHA186" s="66"/>
      <c r="CHC186" s="66"/>
      <c r="CHE186" s="66"/>
      <c r="CHF186" s="66"/>
      <c r="CHG186" s="66"/>
      <c r="CHH186" s="66"/>
      <c r="CHI186" s="66"/>
      <c r="CHJ186" s="66"/>
      <c r="CIB186" s="66"/>
      <c r="CIC186" s="66"/>
      <c r="CIF186" s="66"/>
      <c r="CII186" s="66"/>
      <c r="CIK186" s="66"/>
      <c r="CIM186" s="66"/>
      <c r="CIP186" s="66"/>
      <c r="CIS186" s="66"/>
      <c r="CIV186" s="66"/>
      <c r="CIZ186" s="66"/>
      <c r="CJC186" s="66"/>
      <c r="CJF186" s="66"/>
      <c r="CJN186" s="66"/>
      <c r="CJZ186" s="66"/>
      <c r="CKA186" s="66"/>
      <c r="CKB186" s="66"/>
      <c r="CKC186" s="66"/>
      <c r="CKD186" s="66"/>
      <c r="CKE186" s="66"/>
      <c r="CKF186" s="66"/>
      <c r="CKG186" s="66"/>
      <c r="CKH186" s="66"/>
      <c r="CKI186" s="66"/>
      <c r="CKJ186" s="66"/>
      <c r="CKK186" s="66"/>
      <c r="CKL186" s="66"/>
      <c r="CKM186" s="66"/>
      <c r="CKN186" s="66"/>
      <c r="CKO186" s="66"/>
      <c r="CKP186" s="66"/>
      <c r="CKQ186" s="66"/>
      <c r="CKR186" s="66"/>
      <c r="CKS186" s="66"/>
      <c r="CKT186" s="66"/>
      <c r="CKU186" s="66"/>
      <c r="CKV186" s="66"/>
      <c r="CKW186" s="66"/>
      <c r="CKX186" s="66"/>
      <c r="CKY186" s="66"/>
      <c r="CLA186" s="66"/>
      <c r="CLB186" s="66"/>
      <c r="CLC186" s="66"/>
      <c r="CLD186" s="66"/>
      <c r="CLE186" s="66"/>
      <c r="CLF186" s="66"/>
      <c r="CLG186" s="66"/>
      <c r="CLH186" s="66"/>
      <c r="CLI186" s="66"/>
      <c r="CLJ186" s="66"/>
      <c r="CLK186" s="66"/>
      <c r="CLL186" s="66"/>
      <c r="CLM186" s="66"/>
      <c r="CLP186" s="66"/>
      <c r="CLS186" s="66"/>
      <c r="CLV186" s="66"/>
      <c r="CLY186" s="66"/>
      <c r="CMB186" s="66"/>
      <c r="CME186" s="66"/>
      <c r="CMN186" s="66"/>
      <c r="CMQ186" s="66"/>
      <c r="CMT186" s="66"/>
      <c r="CMW186" s="66"/>
      <c r="CNF186" s="66"/>
      <c r="CNL186" s="66"/>
      <c r="CNO186" s="66"/>
      <c r="CNR186" s="66"/>
      <c r="CNU186" s="66"/>
      <c r="COA186" s="66"/>
      <c r="COJ186" s="66"/>
      <c r="COL186" s="66"/>
      <c r="COM186" s="66"/>
      <c r="COO186" s="66"/>
      <c r="COR186" s="66"/>
      <c r="COU186" s="66"/>
      <c r="COX186" s="66"/>
      <c r="CPA186" s="66"/>
      <c r="CPD186" s="66"/>
      <c r="CPF186" s="66"/>
      <c r="CPH186" s="66"/>
      <c r="CPK186" s="66"/>
      <c r="CPN186" s="66"/>
      <c r="CPQ186" s="66"/>
      <c r="CPT186" s="66"/>
      <c r="CPW186" s="66"/>
      <c r="CPZ186" s="66"/>
      <c r="CQC186" s="66"/>
      <c r="CQE186" s="66"/>
      <c r="CQH186" s="66"/>
      <c r="CQN186" s="66"/>
      <c r="CQT186" s="66"/>
      <c r="CQW186" s="66"/>
      <c r="CQY186" s="66"/>
      <c r="CRA186" s="66"/>
      <c r="CRB186" s="66"/>
      <c r="CRC186" s="66"/>
      <c r="CRD186" s="66"/>
      <c r="CRE186" s="66"/>
      <c r="CRF186" s="66"/>
      <c r="CRX186" s="66"/>
      <c r="CRY186" s="66"/>
      <c r="CSB186" s="66"/>
      <c r="CSE186" s="66"/>
      <c r="CSG186" s="66"/>
      <c r="CSI186" s="66"/>
      <c r="CSL186" s="66"/>
      <c r="CSO186" s="66"/>
      <c r="CSR186" s="66"/>
      <c r="CSV186" s="66"/>
      <c r="CSY186" s="66"/>
      <c r="CTB186" s="66"/>
      <c r="CTJ186" s="66"/>
      <c r="CTV186" s="66"/>
      <c r="CTW186" s="66"/>
      <c r="CTX186" s="66"/>
      <c r="CTY186" s="66"/>
      <c r="CTZ186" s="66"/>
      <c r="CUA186" s="66"/>
      <c r="CUB186" s="66"/>
      <c r="CUC186" s="66"/>
      <c r="CUD186" s="66"/>
      <c r="CUE186" s="66"/>
      <c r="CUF186" s="66"/>
      <c r="CUG186" s="66"/>
      <c r="CUH186" s="66"/>
      <c r="CUI186" s="66"/>
      <c r="CUJ186" s="66"/>
      <c r="CUK186" s="66"/>
      <c r="CUL186" s="66"/>
      <c r="CUM186" s="66"/>
      <c r="CUN186" s="66"/>
      <c r="CUO186" s="66"/>
      <c r="CUP186" s="66"/>
      <c r="CUQ186" s="66"/>
      <c r="CUR186" s="66"/>
      <c r="CUS186" s="66"/>
      <c r="CUT186" s="66"/>
      <c r="CUU186" s="66"/>
      <c r="CUW186" s="66"/>
      <c r="CUX186" s="66"/>
      <c r="CUY186" s="66"/>
      <c r="CUZ186" s="66"/>
      <c r="CVA186" s="66"/>
      <c r="CVB186" s="66"/>
      <c r="CVC186" s="66"/>
      <c r="CVD186" s="66"/>
      <c r="CVE186" s="66"/>
      <c r="CVF186" s="66"/>
      <c r="CVG186" s="66"/>
      <c r="CVH186" s="66"/>
      <c r="CVI186" s="66"/>
      <c r="CVL186" s="66"/>
      <c r="CVO186" s="66"/>
      <c r="CVR186" s="66"/>
      <c r="CVU186" s="66"/>
      <c r="CVX186" s="66"/>
      <c r="CWA186" s="66"/>
      <c r="CWJ186" s="66"/>
      <c r="CWM186" s="66"/>
      <c r="CWP186" s="66"/>
      <c r="CWS186" s="66"/>
      <c r="CXB186" s="66"/>
      <c r="CXH186" s="66"/>
      <c r="CXK186" s="66"/>
      <c r="CXN186" s="66"/>
      <c r="CXQ186" s="66"/>
      <c r="CXW186" s="66"/>
      <c r="CYF186" s="66"/>
      <c r="CYH186" s="66"/>
      <c r="CYI186" s="66"/>
      <c r="CYK186" s="66"/>
      <c r="CYN186" s="66"/>
      <c r="CYQ186" s="66"/>
      <c r="CYT186" s="66"/>
      <c r="CYW186" s="66"/>
      <c r="CYZ186" s="66"/>
      <c r="CZB186" s="66"/>
      <c r="CZD186" s="66"/>
      <c r="CZG186" s="66"/>
      <c r="CZJ186" s="66"/>
      <c r="CZM186" s="66"/>
      <c r="CZP186" s="66"/>
      <c r="CZS186" s="66"/>
      <c r="CZV186" s="66"/>
      <c r="CZY186" s="66"/>
      <c r="DAA186" s="66"/>
      <c r="DAD186" s="66"/>
      <c r="DAJ186" s="66"/>
      <c r="DAP186" s="66"/>
      <c r="DAS186" s="66"/>
      <c r="DAU186" s="66"/>
      <c r="DAW186" s="66"/>
      <c r="DAX186" s="66"/>
      <c r="DAY186" s="66"/>
      <c r="DAZ186" s="66"/>
      <c r="DBA186" s="66"/>
      <c r="DBB186" s="66"/>
      <c r="DBT186" s="66"/>
      <c r="DBU186" s="66"/>
      <c r="DBX186" s="66"/>
      <c r="DCA186" s="66"/>
      <c r="DCC186" s="66"/>
      <c r="DCE186" s="66"/>
      <c r="DCH186" s="66"/>
      <c r="DCK186" s="66"/>
      <c r="DCN186" s="66"/>
      <c r="DCR186" s="66"/>
      <c r="DCU186" s="66"/>
      <c r="DCX186" s="66"/>
      <c r="DDF186" s="66"/>
      <c r="DDR186" s="66"/>
      <c r="DDS186" s="66"/>
      <c r="DDT186" s="66"/>
      <c r="DDU186" s="66"/>
      <c r="DDV186" s="66"/>
      <c r="DDW186" s="66"/>
      <c r="DDX186" s="66"/>
      <c r="DDY186" s="66"/>
      <c r="DDZ186" s="66"/>
      <c r="DEA186" s="66"/>
      <c r="DEB186" s="66"/>
      <c r="DEC186" s="66"/>
      <c r="DED186" s="66"/>
      <c r="DEE186" s="66"/>
      <c r="DEF186" s="66"/>
      <c r="DEG186" s="66"/>
      <c r="DEH186" s="66"/>
      <c r="DEI186" s="66"/>
      <c r="DEJ186" s="66"/>
      <c r="DEK186" s="66"/>
      <c r="DEL186" s="66"/>
      <c r="DEM186" s="66"/>
      <c r="DEN186" s="66"/>
      <c r="DEO186" s="66"/>
      <c r="DEP186" s="66"/>
      <c r="DEQ186" s="66"/>
      <c r="DES186" s="66"/>
      <c r="DET186" s="66"/>
      <c r="DEU186" s="66"/>
      <c r="DEV186" s="66"/>
      <c r="DEW186" s="66"/>
      <c r="DEX186" s="66"/>
      <c r="DEY186" s="66"/>
      <c r="DEZ186" s="66"/>
      <c r="DFA186" s="66"/>
      <c r="DFB186" s="66"/>
      <c r="DFC186" s="66"/>
      <c r="DFD186" s="66"/>
      <c r="DFE186" s="66"/>
      <c r="DFH186" s="66"/>
      <c r="DFK186" s="66"/>
      <c r="DFN186" s="66"/>
      <c r="DFQ186" s="66"/>
      <c r="DFT186" s="66"/>
      <c r="DFW186" s="66"/>
      <c r="DGF186" s="66"/>
      <c r="DGI186" s="66"/>
      <c r="DGL186" s="66"/>
      <c r="DGO186" s="66"/>
      <c r="DGX186" s="66"/>
      <c r="DHD186" s="66"/>
      <c r="DHG186" s="66"/>
      <c r="DHJ186" s="66"/>
      <c r="DHM186" s="66"/>
      <c r="DHS186" s="66"/>
      <c r="DIB186" s="66"/>
      <c r="DID186" s="66"/>
      <c r="DIE186" s="66"/>
      <c r="DIG186" s="66"/>
      <c r="DIJ186" s="66"/>
      <c r="DIM186" s="66"/>
      <c r="DIP186" s="66"/>
      <c r="DIS186" s="66"/>
      <c r="DIV186" s="66"/>
      <c r="DIX186" s="66"/>
      <c r="DIZ186" s="66"/>
      <c r="DJC186" s="66"/>
      <c r="DJF186" s="66"/>
      <c r="DJI186" s="66"/>
      <c r="DJL186" s="66"/>
      <c r="DJO186" s="66"/>
      <c r="DJR186" s="66"/>
      <c r="DJU186" s="66"/>
      <c r="DJW186" s="66"/>
      <c r="DJZ186" s="66"/>
      <c r="DKF186" s="66"/>
      <c r="DKL186" s="66"/>
      <c r="DKO186" s="66"/>
      <c r="DKQ186" s="66"/>
      <c r="DKS186" s="66"/>
      <c r="DKT186" s="66"/>
      <c r="DKU186" s="66"/>
      <c r="DKV186" s="66"/>
      <c r="DKW186" s="66"/>
      <c r="DKX186" s="66"/>
      <c r="DLP186" s="66"/>
      <c r="DLQ186" s="66"/>
      <c r="DLT186" s="66"/>
      <c r="DLW186" s="66"/>
      <c r="DLY186" s="66"/>
      <c r="DMA186" s="66"/>
      <c r="DMD186" s="66"/>
      <c r="DMG186" s="66"/>
      <c r="DMJ186" s="66"/>
      <c r="DMN186" s="66"/>
      <c r="DMQ186" s="66"/>
      <c r="DMT186" s="66"/>
      <c r="DNB186" s="66"/>
      <c r="DNN186" s="66"/>
      <c r="DNO186" s="66"/>
      <c r="DNP186" s="66"/>
      <c r="DNQ186" s="66"/>
      <c r="DNR186" s="66"/>
      <c r="DNS186" s="66"/>
      <c r="DNT186" s="66"/>
      <c r="DNU186" s="66"/>
      <c r="DNV186" s="66"/>
      <c r="DNW186" s="66"/>
      <c r="DNX186" s="66"/>
      <c r="DNY186" s="66"/>
      <c r="DNZ186" s="66"/>
      <c r="DOA186" s="66"/>
      <c r="DOB186" s="66"/>
      <c r="DOC186" s="66"/>
      <c r="DOD186" s="66"/>
      <c r="DOE186" s="66"/>
      <c r="DOF186" s="66"/>
      <c r="DOG186" s="66"/>
      <c r="DOH186" s="66"/>
      <c r="DOI186" s="66"/>
      <c r="DOJ186" s="66"/>
      <c r="DOK186" s="66"/>
      <c r="DOL186" s="66"/>
      <c r="DOM186" s="66"/>
      <c r="DOO186" s="66"/>
      <c r="DOP186" s="66"/>
      <c r="DOQ186" s="66"/>
      <c r="DOR186" s="66"/>
      <c r="DOS186" s="66"/>
      <c r="DOT186" s="66"/>
      <c r="DOU186" s="66"/>
      <c r="DOV186" s="66"/>
      <c r="DOW186" s="66"/>
      <c r="DOX186" s="66"/>
      <c r="DOY186" s="66"/>
      <c r="DOZ186" s="66"/>
      <c r="DPA186" s="66"/>
      <c r="DPD186" s="66"/>
      <c r="DPG186" s="66"/>
      <c r="DPJ186" s="66"/>
      <c r="DPM186" s="66"/>
      <c r="DPP186" s="66"/>
      <c r="DPS186" s="66"/>
      <c r="DQB186" s="66"/>
      <c r="DQE186" s="66"/>
      <c r="DQH186" s="66"/>
      <c r="DQK186" s="66"/>
      <c r="DQT186" s="66"/>
      <c r="DQZ186" s="66"/>
      <c r="DRC186" s="66"/>
      <c r="DRF186" s="66"/>
      <c r="DRI186" s="66"/>
      <c r="DRO186" s="66"/>
      <c r="DRX186" s="66"/>
      <c r="DRZ186" s="66"/>
      <c r="DSA186" s="66"/>
      <c r="DSC186" s="66"/>
      <c r="DSF186" s="66"/>
      <c r="DSI186" s="66"/>
      <c r="DSL186" s="66"/>
      <c r="DSO186" s="66"/>
      <c r="DSR186" s="66"/>
      <c r="DST186" s="66"/>
      <c r="DSV186" s="66"/>
      <c r="DSY186" s="66"/>
      <c r="DTB186" s="66"/>
      <c r="DTE186" s="66"/>
      <c r="DTH186" s="66"/>
      <c r="DTK186" s="66"/>
      <c r="DTN186" s="66"/>
      <c r="DTQ186" s="66"/>
      <c r="DTS186" s="66"/>
      <c r="DTV186" s="66"/>
      <c r="DUB186" s="66"/>
      <c r="DUH186" s="66"/>
      <c r="DUK186" s="66"/>
      <c r="DUM186" s="66"/>
      <c r="DUO186" s="66"/>
      <c r="DUP186" s="66"/>
      <c r="DUQ186" s="66"/>
      <c r="DUR186" s="66"/>
      <c r="DUS186" s="66"/>
      <c r="DUT186" s="66"/>
      <c r="DVL186" s="66"/>
      <c r="DVM186" s="66"/>
      <c r="DVP186" s="66"/>
      <c r="DVS186" s="66"/>
      <c r="DVU186" s="66"/>
      <c r="DVW186" s="66"/>
      <c r="DVZ186" s="66"/>
      <c r="DWC186" s="66"/>
      <c r="DWF186" s="66"/>
      <c r="DWJ186" s="66"/>
      <c r="DWM186" s="66"/>
      <c r="DWP186" s="66"/>
      <c r="DWX186" s="66"/>
      <c r="DXJ186" s="66"/>
      <c r="DXK186" s="66"/>
      <c r="DXL186" s="66"/>
      <c r="DXM186" s="66"/>
      <c r="DXN186" s="66"/>
      <c r="DXO186" s="66"/>
      <c r="DXP186" s="66"/>
      <c r="DXQ186" s="66"/>
      <c r="DXR186" s="66"/>
      <c r="DXS186" s="66"/>
      <c r="DXT186" s="66"/>
      <c r="DXU186" s="66"/>
      <c r="DXV186" s="66"/>
      <c r="DXW186" s="66"/>
      <c r="DXX186" s="66"/>
      <c r="DXY186" s="66"/>
      <c r="DXZ186" s="66"/>
      <c r="DYA186" s="66"/>
      <c r="DYB186" s="66"/>
      <c r="DYC186" s="66"/>
      <c r="DYD186" s="66"/>
      <c r="DYE186" s="66"/>
      <c r="DYF186" s="66"/>
      <c r="DYG186" s="66"/>
      <c r="DYH186" s="66"/>
      <c r="DYI186" s="66"/>
      <c r="DYK186" s="66"/>
      <c r="DYL186" s="66"/>
      <c r="DYM186" s="66"/>
      <c r="DYN186" s="66"/>
      <c r="DYO186" s="66"/>
      <c r="DYP186" s="66"/>
      <c r="DYQ186" s="66"/>
      <c r="DYR186" s="66"/>
      <c r="DYS186" s="66"/>
      <c r="DYT186" s="66"/>
      <c r="DYU186" s="66"/>
      <c r="DYV186" s="66"/>
      <c r="DYW186" s="66"/>
      <c r="DYZ186" s="66"/>
      <c r="DZC186" s="66"/>
      <c r="DZF186" s="66"/>
      <c r="DZI186" s="66"/>
      <c r="DZL186" s="66"/>
      <c r="DZO186" s="66"/>
      <c r="DZX186" s="66"/>
      <c r="EAA186" s="66"/>
      <c r="EAD186" s="66"/>
      <c r="EAG186" s="66"/>
      <c r="EAP186" s="66"/>
      <c r="EAV186" s="66"/>
      <c r="EAY186" s="66"/>
      <c r="EBB186" s="66"/>
      <c r="EBE186" s="66"/>
      <c r="EBK186" s="66"/>
      <c r="EBT186" s="66"/>
      <c r="EBV186" s="66"/>
      <c r="EBW186" s="66"/>
      <c r="EBY186" s="66"/>
      <c r="ECB186" s="66"/>
      <c r="ECE186" s="66"/>
      <c r="ECH186" s="66"/>
      <c r="ECK186" s="66"/>
      <c r="ECN186" s="66"/>
      <c r="ECP186" s="66"/>
      <c r="ECR186" s="66"/>
      <c r="ECU186" s="66"/>
      <c r="ECX186" s="66"/>
      <c r="EDA186" s="66"/>
      <c r="EDD186" s="66"/>
      <c r="EDG186" s="66"/>
      <c r="EDJ186" s="66"/>
      <c r="EDM186" s="66"/>
      <c r="EDO186" s="66"/>
      <c r="EDR186" s="66"/>
      <c r="EDX186" s="66"/>
      <c r="EED186" s="66"/>
      <c r="EEG186" s="66"/>
      <c r="EEI186" s="66"/>
      <c r="EEK186" s="66"/>
      <c r="EEL186" s="66"/>
      <c r="EEM186" s="66"/>
      <c r="EEN186" s="66"/>
      <c r="EEO186" s="66"/>
      <c r="EEP186" s="66"/>
      <c r="EFH186" s="66"/>
      <c r="EFI186" s="66"/>
      <c r="EFL186" s="66"/>
      <c r="EFO186" s="66"/>
      <c r="EFQ186" s="66"/>
      <c r="EFS186" s="66"/>
      <c r="EFV186" s="66"/>
      <c r="EFY186" s="66"/>
      <c r="EGB186" s="66"/>
      <c r="EGF186" s="66"/>
      <c r="EGI186" s="66"/>
      <c r="EGL186" s="66"/>
      <c r="EGT186" s="66"/>
      <c r="EHF186" s="66"/>
      <c r="EHG186" s="66"/>
      <c r="EHH186" s="66"/>
      <c r="EHI186" s="66"/>
      <c r="EHJ186" s="66"/>
      <c r="EHK186" s="66"/>
      <c r="EHL186" s="66"/>
      <c r="EHM186" s="66"/>
      <c r="EHN186" s="66"/>
      <c r="EHO186" s="66"/>
      <c r="EHP186" s="66"/>
      <c r="EHQ186" s="66"/>
      <c r="EHR186" s="66"/>
      <c r="EHS186" s="66"/>
      <c r="EHT186" s="66"/>
      <c r="EHU186" s="66"/>
      <c r="EHV186" s="66"/>
      <c r="EHW186" s="66"/>
      <c r="EHX186" s="66"/>
      <c r="EHY186" s="66"/>
      <c r="EHZ186" s="66"/>
      <c r="EIA186" s="66"/>
      <c r="EIB186" s="66"/>
      <c r="EIC186" s="66"/>
      <c r="EID186" s="66"/>
      <c r="EIE186" s="66"/>
      <c r="EIG186" s="66"/>
      <c r="EIH186" s="66"/>
      <c r="EII186" s="66"/>
      <c r="EIJ186" s="66"/>
      <c r="EIK186" s="66"/>
      <c r="EIL186" s="66"/>
      <c r="EIM186" s="66"/>
      <c r="EIN186" s="66"/>
      <c r="EIO186" s="66"/>
      <c r="EIP186" s="66"/>
      <c r="EIQ186" s="66"/>
      <c r="EIR186" s="66"/>
      <c r="EIS186" s="66"/>
      <c r="EIV186" s="66"/>
      <c r="EIY186" s="66"/>
      <c r="EJB186" s="66"/>
      <c r="EJE186" s="66"/>
      <c r="EJH186" s="66"/>
      <c r="EJK186" s="66"/>
      <c r="EJT186" s="66"/>
      <c r="EJW186" s="66"/>
      <c r="EJZ186" s="66"/>
      <c r="EKC186" s="66"/>
      <c r="EKL186" s="66"/>
      <c r="EKR186" s="66"/>
      <c r="EKU186" s="66"/>
      <c r="EKX186" s="66"/>
      <c r="ELA186" s="66"/>
      <c r="ELG186" s="66"/>
      <c r="ELP186" s="66"/>
      <c r="ELR186" s="66"/>
      <c r="ELS186" s="66"/>
      <c r="ELU186" s="66"/>
      <c r="ELX186" s="66"/>
      <c r="EMA186" s="66"/>
      <c r="EMD186" s="66"/>
      <c r="EMG186" s="66"/>
      <c r="EMJ186" s="66"/>
      <c r="EML186" s="66"/>
      <c r="EMN186" s="66"/>
      <c r="EMQ186" s="66"/>
      <c r="EMT186" s="66"/>
      <c r="EMW186" s="66"/>
      <c r="EMZ186" s="66"/>
      <c r="ENC186" s="66"/>
      <c r="ENF186" s="66"/>
      <c r="ENI186" s="66"/>
      <c r="ENK186" s="66"/>
      <c r="ENN186" s="66"/>
      <c r="ENT186" s="66"/>
      <c r="ENZ186" s="66"/>
      <c r="EOC186" s="66"/>
      <c r="EOE186" s="66"/>
      <c r="EOG186" s="66"/>
      <c r="EOH186" s="66"/>
      <c r="EOI186" s="66"/>
      <c r="EOJ186" s="66"/>
      <c r="EOK186" s="66"/>
      <c r="EOL186" s="66"/>
      <c r="EPD186" s="66"/>
      <c r="EPE186" s="66"/>
      <c r="EPH186" s="66"/>
      <c r="EPK186" s="66"/>
      <c r="EPM186" s="66"/>
      <c r="EPO186" s="66"/>
      <c r="EPR186" s="66"/>
      <c r="EPU186" s="66"/>
      <c r="EPX186" s="66"/>
      <c r="EQB186" s="66"/>
      <c r="EQE186" s="66"/>
      <c r="EQH186" s="66"/>
      <c r="EQP186" s="66"/>
      <c r="ERB186" s="66"/>
      <c r="ERC186" s="66"/>
      <c r="ERD186" s="66"/>
      <c r="ERE186" s="66"/>
      <c r="ERF186" s="66"/>
      <c r="ERG186" s="66"/>
      <c r="ERH186" s="66"/>
      <c r="ERI186" s="66"/>
      <c r="ERJ186" s="66"/>
      <c r="ERK186" s="66"/>
      <c r="ERL186" s="66"/>
      <c r="ERM186" s="66"/>
      <c r="ERN186" s="66"/>
      <c r="ERO186" s="66"/>
      <c r="ERP186" s="66"/>
      <c r="ERQ186" s="66"/>
      <c r="ERR186" s="66"/>
      <c r="ERS186" s="66"/>
      <c r="ERT186" s="66"/>
      <c r="ERU186" s="66"/>
      <c r="ERV186" s="66"/>
      <c r="ERW186" s="66"/>
      <c r="ERX186" s="66"/>
      <c r="ERY186" s="66"/>
      <c r="ERZ186" s="66"/>
      <c r="ESA186" s="66"/>
      <c r="ESC186" s="66"/>
      <c r="ESD186" s="66"/>
      <c r="ESE186" s="66"/>
      <c r="ESF186" s="66"/>
      <c r="ESG186" s="66"/>
      <c r="ESH186" s="66"/>
      <c r="ESI186" s="66"/>
      <c r="ESJ186" s="66"/>
      <c r="ESK186" s="66"/>
      <c r="ESL186" s="66"/>
      <c r="ESM186" s="66"/>
      <c r="ESN186" s="66"/>
      <c r="ESO186" s="66"/>
      <c r="ESR186" s="66"/>
      <c r="ESU186" s="66"/>
      <c r="ESX186" s="66"/>
      <c r="ETA186" s="66"/>
      <c r="ETD186" s="66"/>
      <c r="ETG186" s="66"/>
      <c r="ETP186" s="66"/>
      <c r="ETS186" s="66"/>
      <c r="ETV186" s="66"/>
      <c r="ETY186" s="66"/>
      <c r="EUH186" s="66"/>
      <c r="EUN186" s="66"/>
      <c r="EUQ186" s="66"/>
      <c r="EUT186" s="66"/>
      <c r="EUW186" s="66"/>
      <c r="EVC186" s="66"/>
      <c r="EVL186" s="66"/>
      <c r="EVN186" s="66"/>
      <c r="EVO186" s="66"/>
      <c r="EVQ186" s="66"/>
      <c r="EVT186" s="66"/>
      <c r="EVW186" s="66"/>
      <c r="EVZ186" s="66"/>
      <c r="EWC186" s="66"/>
      <c r="EWF186" s="66"/>
      <c r="EWH186" s="66"/>
      <c r="EWJ186" s="66"/>
      <c r="EWM186" s="66"/>
      <c r="EWP186" s="66"/>
      <c r="EWS186" s="66"/>
      <c r="EWV186" s="66"/>
      <c r="EWY186" s="66"/>
      <c r="EXB186" s="66"/>
      <c r="EXE186" s="66"/>
      <c r="EXG186" s="66"/>
      <c r="EXJ186" s="66"/>
      <c r="EXP186" s="66"/>
      <c r="EXV186" s="66"/>
      <c r="EXY186" s="66"/>
      <c r="EYA186" s="66"/>
      <c r="EYC186" s="66"/>
      <c r="EYD186" s="66"/>
      <c r="EYE186" s="66"/>
      <c r="EYF186" s="66"/>
      <c r="EYG186" s="66"/>
      <c r="EYH186" s="66"/>
      <c r="EYZ186" s="66"/>
      <c r="EZA186" s="66"/>
      <c r="EZD186" s="66"/>
      <c r="EZG186" s="66"/>
      <c r="EZI186" s="66"/>
      <c r="EZK186" s="66"/>
      <c r="EZN186" s="66"/>
      <c r="EZQ186" s="66"/>
      <c r="EZT186" s="66"/>
      <c r="EZX186" s="66"/>
      <c r="FAA186" s="66"/>
      <c r="FAD186" s="66"/>
      <c r="FAL186" s="66"/>
      <c r="FAX186" s="66"/>
      <c r="FAY186" s="66"/>
      <c r="FAZ186" s="66"/>
      <c r="FBA186" s="66"/>
      <c r="FBB186" s="66"/>
      <c r="FBC186" s="66"/>
      <c r="FBD186" s="66"/>
      <c r="FBE186" s="66"/>
      <c r="FBF186" s="66"/>
      <c r="FBG186" s="66"/>
      <c r="FBH186" s="66"/>
      <c r="FBI186" s="66"/>
      <c r="FBJ186" s="66"/>
      <c r="FBK186" s="66"/>
      <c r="FBL186" s="66"/>
      <c r="FBM186" s="66"/>
      <c r="FBN186" s="66"/>
      <c r="FBO186" s="66"/>
      <c r="FBP186" s="66"/>
      <c r="FBQ186" s="66"/>
      <c r="FBR186" s="66"/>
      <c r="FBS186" s="66"/>
      <c r="FBT186" s="66"/>
      <c r="FBU186" s="66"/>
      <c r="FBV186" s="66"/>
      <c r="FBW186" s="66"/>
      <c r="FBY186" s="66"/>
      <c r="FBZ186" s="66"/>
      <c r="FCA186" s="66"/>
      <c r="FCB186" s="66"/>
      <c r="FCC186" s="66"/>
      <c r="FCD186" s="66"/>
      <c r="FCE186" s="66"/>
      <c r="FCF186" s="66"/>
      <c r="FCG186" s="66"/>
      <c r="FCH186" s="66"/>
      <c r="FCI186" s="66"/>
      <c r="FCJ186" s="66"/>
      <c r="FCK186" s="66"/>
      <c r="FCN186" s="66"/>
      <c r="FCQ186" s="66"/>
      <c r="FCT186" s="66"/>
      <c r="FCW186" s="66"/>
      <c r="FCZ186" s="66"/>
      <c r="FDC186" s="66"/>
      <c r="FDL186" s="66"/>
      <c r="FDO186" s="66"/>
      <c r="FDR186" s="66"/>
      <c r="FDU186" s="66"/>
      <c r="FED186" s="66"/>
      <c r="FEJ186" s="66"/>
      <c r="FEM186" s="66"/>
      <c r="FEP186" s="66"/>
      <c r="FES186" s="66"/>
      <c r="FEY186" s="66"/>
      <c r="FFH186" s="66"/>
      <c r="FFJ186" s="66"/>
      <c r="FFK186" s="66"/>
      <c r="FFM186" s="66"/>
      <c r="FFP186" s="66"/>
      <c r="FFS186" s="66"/>
      <c r="FFV186" s="66"/>
      <c r="FFY186" s="66"/>
      <c r="FGB186" s="66"/>
      <c r="FGD186" s="66"/>
      <c r="FGF186" s="66"/>
      <c r="FGI186" s="66"/>
      <c r="FGL186" s="66"/>
      <c r="FGO186" s="66"/>
      <c r="FGR186" s="66"/>
      <c r="FGU186" s="66"/>
      <c r="FGX186" s="66"/>
      <c r="FHA186" s="66"/>
      <c r="FHC186" s="66"/>
      <c r="FHF186" s="66"/>
      <c r="FHL186" s="66"/>
      <c r="FHR186" s="66"/>
      <c r="FHU186" s="66"/>
      <c r="FHW186" s="66"/>
      <c r="FHY186" s="66"/>
      <c r="FHZ186" s="66"/>
      <c r="FIA186" s="66"/>
      <c r="FIB186" s="66"/>
      <c r="FIC186" s="66"/>
      <c r="FID186" s="66"/>
      <c r="FIV186" s="66"/>
      <c r="FIW186" s="66"/>
      <c r="FIZ186" s="66"/>
      <c r="FJC186" s="66"/>
      <c r="FJE186" s="66"/>
      <c r="FJG186" s="66"/>
      <c r="FJJ186" s="66"/>
      <c r="FJM186" s="66"/>
      <c r="FJP186" s="66"/>
      <c r="FJT186" s="66"/>
      <c r="FJW186" s="66"/>
      <c r="FJZ186" s="66"/>
      <c r="FKH186" s="66"/>
      <c r="FKT186" s="66"/>
      <c r="FKU186" s="66"/>
      <c r="FKV186" s="66"/>
      <c r="FKW186" s="66"/>
      <c r="FKX186" s="66"/>
      <c r="FKY186" s="66"/>
      <c r="FKZ186" s="66"/>
      <c r="FLA186" s="66"/>
      <c r="FLB186" s="66"/>
      <c r="FLC186" s="66"/>
      <c r="FLD186" s="66"/>
      <c r="FLE186" s="66"/>
      <c r="FLF186" s="66"/>
      <c r="FLG186" s="66"/>
      <c r="FLH186" s="66"/>
      <c r="FLI186" s="66"/>
      <c r="FLJ186" s="66"/>
      <c r="FLK186" s="66"/>
      <c r="FLL186" s="66"/>
      <c r="FLM186" s="66"/>
      <c r="FLN186" s="66"/>
      <c r="FLO186" s="66"/>
      <c r="FLP186" s="66"/>
      <c r="FLQ186" s="66"/>
      <c r="FLR186" s="66"/>
      <c r="FLS186" s="66"/>
      <c r="FLU186" s="66"/>
      <c r="FLV186" s="66"/>
      <c r="FLW186" s="66"/>
      <c r="FLX186" s="66"/>
      <c r="FLY186" s="66"/>
      <c r="FLZ186" s="66"/>
      <c r="FMA186" s="66"/>
      <c r="FMB186" s="66"/>
      <c r="FMC186" s="66"/>
      <c r="FMD186" s="66"/>
      <c r="FME186" s="66"/>
      <c r="FMF186" s="66"/>
      <c r="FMG186" s="66"/>
      <c r="FMJ186" s="66"/>
      <c r="FMM186" s="66"/>
      <c r="FMP186" s="66"/>
      <c r="FMS186" s="66"/>
      <c r="FMV186" s="66"/>
      <c r="FMY186" s="66"/>
      <c r="FNH186" s="66"/>
      <c r="FNK186" s="66"/>
      <c r="FNN186" s="66"/>
      <c r="FNQ186" s="66"/>
      <c r="FNZ186" s="66"/>
      <c r="FOF186" s="66"/>
      <c r="FOI186" s="66"/>
      <c r="FOL186" s="66"/>
      <c r="FOO186" s="66"/>
      <c r="FOU186" s="66"/>
      <c r="FPD186" s="66"/>
      <c r="FPF186" s="66"/>
      <c r="FPG186" s="66"/>
      <c r="FPI186" s="66"/>
      <c r="FPL186" s="66"/>
      <c r="FPO186" s="66"/>
      <c r="FPR186" s="66"/>
      <c r="FPU186" s="66"/>
      <c r="FPX186" s="66"/>
      <c r="FPZ186" s="66"/>
      <c r="FQB186" s="66"/>
      <c r="FQE186" s="66"/>
      <c r="FQH186" s="66"/>
      <c r="FQK186" s="66"/>
      <c r="FQN186" s="66"/>
      <c r="FQQ186" s="66"/>
      <c r="FQT186" s="66"/>
      <c r="FQW186" s="66"/>
      <c r="FQY186" s="66"/>
      <c r="FRB186" s="66"/>
      <c r="FRH186" s="66"/>
      <c r="FRN186" s="66"/>
      <c r="FRQ186" s="66"/>
      <c r="FRS186" s="66"/>
      <c r="FRU186" s="66"/>
      <c r="FRV186" s="66"/>
      <c r="FRW186" s="66"/>
      <c r="FRX186" s="66"/>
      <c r="FRY186" s="66"/>
      <c r="FRZ186" s="66"/>
      <c r="FSR186" s="66"/>
      <c r="FSS186" s="66"/>
      <c r="FSV186" s="66"/>
      <c r="FSY186" s="66"/>
      <c r="FTA186" s="66"/>
      <c r="FTC186" s="66"/>
      <c r="FTF186" s="66"/>
      <c r="FTI186" s="66"/>
      <c r="FTL186" s="66"/>
      <c r="FTP186" s="66"/>
      <c r="FTS186" s="66"/>
      <c r="FTV186" s="66"/>
      <c r="FUD186" s="66"/>
      <c r="FUP186" s="66"/>
      <c r="FUQ186" s="66"/>
      <c r="FUR186" s="66"/>
      <c r="FUS186" s="66"/>
      <c r="FUT186" s="66"/>
      <c r="FUU186" s="66"/>
      <c r="FUV186" s="66"/>
      <c r="FUW186" s="66"/>
      <c r="FUX186" s="66"/>
      <c r="FUY186" s="66"/>
      <c r="FUZ186" s="66"/>
      <c r="FVA186" s="66"/>
      <c r="FVB186" s="66"/>
      <c r="FVC186" s="66"/>
      <c r="FVD186" s="66"/>
      <c r="FVE186" s="66"/>
      <c r="FVF186" s="66"/>
      <c r="FVG186" s="66"/>
      <c r="FVH186" s="66"/>
      <c r="FVI186" s="66"/>
      <c r="FVJ186" s="66"/>
      <c r="FVK186" s="66"/>
      <c r="FVL186" s="66"/>
      <c r="FVM186" s="66"/>
      <c r="FVN186" s="66"/>
      <c r="FVO186" s="66"/>
      <c r="FVQ186" s="66"/>
      <c r="FVR186" s="66"/>
      <c r="FVS186" s="66"/>
      <c r="FVT186" s="66"/>
      <c r="FVU186" s="66"/>
      <c r="FVV186" s="66"/>
      <c r="FVW186" s="66"/>
      <c r="FVX186" s="66"/>
      <c r="FVY186" s="66"/>
      <c r="FVZ186" s="66"/>
      <c r="FWA186" s="66"/>
      <c r="FWB186" s="66"/>
      <c r="FWC186" s="66"/>
      <c r="FWF186" s="66"/>
      <c r="FWI186" s="66"/>
      <c r="FWL186" s="66"/>
      <c r="FWO186" s="66"/>
      <c r="FWR186" s="66"/>
      <c r="FWU186" s="66"/>
      <c r="FXD186" s="66"/>
      <c r="FXG186" s="66"/>
      <c r="FXJ186" s="66"/>
      <c r="FXM186" s="66"/>
      <c r="FXV186" s="66"/>
      <c r="FYB186" s="66"/>
      <c r="FYE186" s="66"/>
      <c r="FYH186" s="66"/>
      <c r="FYK186" s="66"/>
      <c r="FYQ186" s="66"/>
      <c r="FYZ186" s="66"/>
      <c r="FZB186" s="66"/>
      <c r="FZC186" s="66"/>
      <c r="FZE186" s="66"/>
      <c r="FZH186" s="66"/>
      <c r="FZK186" s="66"/>
      <c r="FZN186" s="66"/>
      <c r="FZQ186" s="66"/>
      <c r="FZT186" s="66"/>
      <c r="FZV186" s="66"/>
      <c r="FZX186" s="66"/>
      <c r="GAA186" s="66"/>
      <c r="GAD186" s="66"/>
      <c r="GAG186" s="66"/>
      <c r="GAJ186" s="66"/>
      <c r="GAM186" s="66"/>
      <c r="GAP186" s="66"/>
      <c r="GAS186" s="66"/>
      <c r="GAU186" s="66"/>
      <c r="GAX186" s="66"/>
      <c r="GBD186" s="66"/>
      <c r="GBJ186" s="66"/>
      <c r="GBM186" s="66"/>
      <c r="GBO186" s="66"/>
      <c r="GBQ186" s="66"/>
      <c r="GBR186" s="66"/>
      <c r="GBS186" s="66"/>
      <c r="GBT186" s="66"/>
      <c r="GBU186" s="66"/>
      <c r="GBV186" s="66"/>
      <c r="GCN186" s="66"/>
      <c r="GCO186" s="66"/>
      <c r="GCR186" s="66"/>
      <c r="GCU186" s="66"/>
      <c r="GCW186" s="66"/>
      <c r="GCY186" s="66"/>
      <c r="GDB186" s="66"/>
      <c r="GDE186" s="66"/>
      <c r="GDH186" s="66"/>
      <c r="GDL186" s="66"/>
      <c r="GDO186" s="66"/>
      <c r="GDR186" s="66"/>
      <c r="GDZ186" s="66"/>
      <c r="GEL186" s="66"/>
      <c r="GEM186" s="66"/>
      <c r="GEN186" s="66"/>
      <c r="GEO186" s="66"/>
      <c r="GEP186" s="66"/>
      <c r="GEQ186" s="66"/>
      <c r="GER186" s="66"/>
      <c r="GES186" s="66"/>
      <c r="GET186" s="66"/>
      <c r="GEU186" s="66"/>
      <c r="GEV186" s="66"/>
      <c r="GEW186" s="66"/>
      <c r="GEX186" s="66"/>
      <c r="GEY186" s="66"/>
      <c r="GEZ186" s="66"/>
      <c r="GFA186" s="66"/>
      <c r="GFB186" s="66"/>
      <c r="GFC186" s="66"/>
      <c r="GFD186" s="66"/>
      <c r="GFE186" s="66"/>
      <c r="GFF186" s="66"/>
      <c r="GFG186" s="66"/>
      <c r="GFH186" s="66"/>
      <c r="GFI186" s="66"/>
      <c r="GFJ186" s="66"/>
      <c r="GFK186" s="66"/>
      <c r="GFM186" s="66"/>
      <c r="GFN186" s="66"/>
      <c r="GFO186" s="66"/>
      <c r="GFP186" s="66"/>
      <c r="GFQ186" s="66"/>
      <c r="GFR186" s="66"/>
      <c r="GFS186" s="66"/>
      <c r="GFT186" s="66"/>
      <c r="GFU186" s="66"/>
      <c r="GFV186" s="66"/>
      <c r="GFW186" s="66"/>
      <c r="GFX186" s="66"/>
      <c r="GFY186" s="66"/>
      <c r="GGB186" s="66"/>
      <c r="GGE186" s="66"/>
      <c r="GGH186" s="66"/>
      <c r="GGK186" s="66"/>
      <c r="GGN186" s="66"/>
      <c r="GGQ186" s="66"/>
      <c r="GGZ186" s="66"/>
      <c r="GHC186" s="66"/>
      <c r="GHF186" s="66"/>
      <c r="GHI186" s="66"/>
      <c r="GHR186" s="66"/>
      <c r="GHX186" s="66"/>
      <c r="GIA186" s="66"/>
      <c r="GID186" s="66"/>
      <c r="GIG186" s="66"/>
      <c r="GIM186" s="66"/>
      <c r="GIV186" s="66"/>
      <c r="GIX186" s="66"/>
      <c r="GIY186" s="66"/>
      <c r="GJA186" s="66"/>
      <c r="GJD186" s="66"/>
      <c r="GJG186" s="66"/>
      <c r="GJJ186" s="66"/>
      <c r="GJM186" s="66"/>
      <c r="GJP186" s="66"/>
      <c r="GJR186" s="66"/>
      <c r="GJT186" s="66"/>
      <c r="GJW186" s="66"/>
      <c r="GJZ186" s="66"/>
      <c r="GKC186" s="66"/>
      <c r="GKF186" s="66"/>
      <c r="GKI186" s="66"/>
      <c r="GKL186" s="66"/>
      <c r="GKO186" s="66"/>
      <c r="GKQ186" s="66"/>
      <c r="GKT186" s="66"/>
      <c r="GKZ186" s="66"/>
      <c r="GLF186" s="66"/>
      <c r="GLI186" s="66"/>
      <c r="GLK186" s="66"/>
      <c r="GLM186" s="66"/>
      <c r="GLN186" s="66"/>
      <c r="GLO186" s="66"/>
      <c r="GLP186" s="66"/>
      <c r="GLQ186" s="66"/>
      <c r="GLR186" s="66"/>
      <c r="GMJ186" s="66"/>
      <c r="GMK186" s="66"/>
      <c r="GMN186" s="66"/>
      <c r="GMQ186" s="66"/>
      <c r="GMS186" s="66"/>
      <c r="GMU186" s="66"/>
      <c r="GMX186" s="66"/>
      <c r="GNA186" s="66"/>
      <c r="GND186" s="66"/>
      <c r="GNH186" s="66"/>
      <c r="GNK186" s="66"/>
      <c r="GNN186" s="66"/>
      <c r="GNV186" s="66"/>
      <c r="GOH186" s="66"/>
      <c r="GOI186" s="66"/>
      <c r="GOJ186" s="66"/>
      <c r="GOK186" s="66"/>
      <c r="GOL186" s="66"/>
      <c r="GOM186" s="66"/>
      <c r="GON186" s="66"/>
      <c r="GOO186" s="66"/>
      <c r="GOP186" s="66"/>
      <c r="GOQ186" s="66"/>
      <c r="GOR186" s="66"/>
      <c r="GOS186" s="66"/>
      <c r="GOT186" s="66"/>
      <c r="GOU186" s="66"/>
      <c r="GOV186" s="66"/>
      <c r="GOW186" s="66"/>
      <c r="GOX186" s="66"/>
      <c r="GOY186" s="66"/>
      <c r="GOZ186" s="66"/>
      <c r="GPA186" s="66"/>
      <c r="GPB186" s="66"/>
      <c r="GPC186" s="66"/>
      <c r="GPD186" s="66"/>
      <c r="GPE186" s="66"/>
      <c r="GPF186" s="66"/>
      <c r="GPG186" s="66"/>
      <c r="GPI186" s="66"/>
      <c r="GPJ186" s="66"/>
      <c r="GPK186" s="66"/>
      <c r="GPL186" s="66"/>
      <c r="GPM186" s="66"/>
      <c r="GPN186" s="66"/>
      <c r="GPO186" s="66"/>
      <c r="GPP186" s="66"/>
      <c r="GPQ186" s="66"/>
      <c r="GPR186" s="66"/>
      <c r="GPS186" s="66"/>
      <c r="GPT186" s="66"/>
      <c r="GPU186" s="66"/>
      <c r="GPX186" s="66"/>
      <c r="GQA186" s="66"/>
      <c r="GQD186" s="66"/>
      <c r="GQG186" s="66"/>
      <c r="GQJ186" s="66"/>
      <c r="GQM186" s="66"/>
      <c r="GQV186" s="66"/>
      <c r="GQY186" s="66"/>
      <c r="GRB186" s="66"/>
      <c r="GRE186" s="66"/>
      <c r="GRN186" s="66"/>
      <c r="GRT186" s="66"/>
      <c r="GRW186" s="66"/>
      <c r="GRZ186" s="66"/>
      <c r="GSC186" s="66"/>
      <c r="GSI186" s="66"/>
      <c r="GSR186" s="66"/>
      <c r="GST186" s="66"/>
      <c r="GSU186" s="66"/>
      <c r="GSW186" s="66"/>
      <c r="GSZ186" s="66"/>
      <c r="GTC186" s="66"/>
      <c r="GTF186" s="66"/>
      <c r="GTI186" s="66"/>
      <c r="GTL186" s="66"/>
      <c r="GTN186" s="66"/>
      <c r="GTP186" s="66"/>
      <c r="GTS186" s="66"/>
      <c r="GTV186" s="66"/>
      <c r="GTY186" s="66"/>
      <c r="GUB186" s="66"/>
      <c r="GUE186" s="66"/>
      <c r="GUH186" s="66"/>
      <c r="GUK186" s="66"/>
      <c r="GUM186" s="66"/>
      <c r="GUP186" s="66"/>
      <c r="GUV186" s="66"/>
      <c r="GVB186" s="66"/>
      <c r="GVE186" s="66"/>
      <c r="GVG186" s="66"/>
      <c r="GVI186" s="66"/>
      <c r="GVJ186" s="66"/>
      <c r="GVK186" s="66"/>
      <c r="GVL186" s="66"/>
      <c r="GVM186" s="66"/>
      <c r="GVN186" s="66"/>
      <c r="GWF186" s="66"/>
      <c r="GWG186" s="66"/>
      <c r="GWJ186" s="66"/>
      <c r="GWM186" s="66"/>
      <c r="GWO186" s="66"/>
      <c r="GWQ186" s="66"/>
      <c r="GWT186" s="66"/>
      <c r="GWW186" s="66"/>
      <c r="GWZ186" s="66"/>
      <c r="GXD186" s="66"/>
      <c r="GXG186" s="66"/>
      <c r="GXJ186" s="66"/>
      <c r="GXR186" s="66"/>
      <c r="GYD186" s="66"/>
      <c r="GYE186" s="66"/>
      <c r="GYF186" s="66"/>
      <c r="GYG186" s="66"/>
      <c r="GYH186" s="66"/>
      <c r="GYI186" s="66"/>
      <c r="GYJ186" s="66"/>
      <c r="GYK186" s="66"/>
      <c r="GYL186" s="66"/>
      <c r="GYM186" s="66"/>
      <c r="GYN186" s="66"/>
      <c r="GYO186" s="66"/>
      <c r="GYP186" s="66"/>
      <c r="GYQ186" s="66"/>
      <c r="GYR186" s="66"/>
      <c r="GYS186" s="66"/>
      <c r="GYT186" s="66"/>
      <c r="GYU186" s="66"/>
      <c r="GYV186" s="66"/>
      <c r="GYW186" s="66"/>
      <c r="GYX186" s="66"/>
      <c r="GYY186" s="66"/>
      <c r="GYZ186" s="66"/>
      <c r="GZA186" s="66"/>
      <c r="GZB186" s="66"/>
      <c r="GZC186" s="66"/>
      <c r="GZE186" s="66"/>
      <c r="GZF186" s="66"/>
      <c r="GZG186" s="66"/>
      <c r="GZH186" s="66"/>
      <c r="GZI186" s="66"/>
      <c r="GZJ186" s="66"/>
      <c r="GZK186" s="66"/>
      <c r="GZL186" s="66"/>
      <c r="GZM186" s="66"/>
      <c r="GZN186" s="66"/>
      <c r="GZO186" s="66"/>
      <c r="GZP186" s="66"/>
      <c r="GZQ186" s="66"/>
      <c r="GZT186" s="66"/>
      <c r="GZW186" s="66"/>
      <c r="GZZ186" s="66"/>
      <c r="HAC186" s="66"/>
      <c r="HAF186" s="66"/>
      <c r="HAI186" s="66"/>
      <c r="HAR186" s="66"/>
      <c r="HAU186" s="66"/>
      <c r="HAX186" s="66"/>
      <c r="HBA186" s="66"/>
      <c r="HBJ186" s="66"/>
      <c r="HBP186" s="66"/>
      <c r="HBS186" s="66"/>
      <c r="HBV186" s="66"/>
      <c r="HBY186" s="66"/>
      <c r="HCE186" s="66"/>
      <c r="HCN186" s="66"/>
      <c r="HCP186" s="66"/>
      <c r="HCQ186" s="66"/>
      <c r="HCS186" s="66"/>
      <c r="HCV186" s="66"/>
      <c r="HCY186" s="66"/>
      <c r="HDB186" s="66"/>
      <c r="HDE186" s="66"/>
      <c r="HDH186" s="66"/>
      <c r="HDJ186" s="66"/>
      <c r="HDL186" s="66"/>
      <c r="HDO186" s="66"/>
      <c r="HDR186" s="66"/>
      <c r="HDU186" s="66"/>
      <c r="HDX186" s="66"/>
      <c r="HEA186" s="66"/>
      <c r="HED186" s="66"/>
      <c r="HEG186" s="66"/>
      <c r="HEI186" s="66"/>
      <c r="HEL186" s="66"/>
      <c r="HER186" s="66"/>
      <c r="HEX186" s="66"/>
      <c r="HFA186" s="66"/>
      <c r="HFC186" s="66"/>
      <c r="HFE186" s="66"/>
      <c r="HFF186" s="66"/>
      <c r="HFG186" s="66"/>
      <c r="HFH186" s="66"/>
      <c r="HFI186" s="66"/>
      <c r="HFJ186" s="66"/>
      <c r="HGB186" s="66"/>
      <c r="HGC186" s="66"/>
      <c r="HGF186" s="66"/>
      <c r="HGI186" s="66"/>
      <c r="HGK186" s="66"/>
      <c r="HGM186" s="66"/>
      <c r="HGP186" s="66"/>
      <c r="HGS186" s="66"/>
      <c r="HGV186" s="66"/>
      <c r="HGZ186" s="66"/>
      <c r="HHC186" s="66"/>
      <c r="HHF186" s="66"/>
      <c r="HHN186" s="66"/>
      <c r="HHZ186" s="66"/>
      <c r="HIA186" s="66"/>
      <c r="HIB186" s="66"/>
      <c r="HIC186" s="66"/>
      <c r="HID186" s="66"/>
      <c r="HIE186" s="66"/>
      <c r="HIF186" s="66"/>
      <c r="HIG186" s="66"/>
      <c r="HIH186" s="66"/>
      <c r="HII186" s="66"/>
      <c r="HIJ186" s="66"/>
      <c r="HIK186" s="66"/>
      <c r="HIL186" s="66"/>
      <c r="HIM186" s="66"/>
      <c r="HIN186" s="66"/>
      <c r="HIO186" s="66"/>
      <c r="HIP186" s="66"/>
      <c r="HIQ186" s="66"/>
      <c r="HIR186" s="66"/>
      <c r="HIS186" s="66"/>
      <c r="HIT186" s="66"/>
      <c r="HIU186" s="66"/>
      <c r="HIV186" s="66"/>
      <c r="HIW186" s="66"/>
      <c r="HIX186" s="66"/>
      <c r="HIY186" s="66"/>
      <c r="HJA186" s="66"/>
      <c r="HJB186" s="66"/>
      <c r="HJC186" s="66"/>
      <c r="HJD186" s="66"/>
      <c r="HJE186" s="66"/>
      <c r="HJF186" s="66"/>
      <c r="HJG186" s="66"/>
      <c r="HJH186" s="66"/>
      <c r="HJI186" s="66"/>
      <c r="HJJ186" s="66"/>
      <c r="HJK186" s="66"/>
      <c r="HJL186" s="66"/>
      <c r="HJM186" s="66"/>
      <c r="HJP186" s="66"/>
      <c r="HJS186" s="66"/>
      <c r="HJV186" s="66"/>
      <c r="HJY186" s="66"/>
      <c r="HKB186" s="66"/>
      <c r="HKE186" s="66"/>
      <c r="HKN186" s="66"/>
      <c r="HKQ186" s="66"/>
      <c r="HKT186" s="66"/>
      <c r="HKW186" s="66"/>
      <c r="HLF186" s="66"/>
      <c r="HLL186" s="66"/>
      <c r="HLO186" s="66"/>
      <c r="HLR186" s="66"/>
      <c r="HLU186" s="66"/>
      <c r="HMA186" s="66"/>
      <c r="HMJ186" s="66"/>
      <c r="HML186" s="66"/>
      <c r="HMM186" s="66"/>
      <c r="HMO186" s="66"/>
      <c r="HMR186" s="66"/>
      <c r="HMU186" s="66"/>
      <c r="HMX186" s="66"/>
      <c r="HNA186" s="66"/>
      <c r="HND186" s="66"/>
      <c r="HNF186" s="66"/>
      <c r="HNH186" s="66"/>
      <c r="HNK186" s="66"/>
      <c r="HNN186" s="66"/>
      <c r="HNQ186" s="66"/>
      <c r="HNT186" s="66"/>
      <c r="HNW186" s="66"/>
      <c r="HNZ186" s="66"/>
      <c r="HOC186" s="66"/>
      <c r="HOE186" s="66"/>
      <c r="HOH186" s="66"/>
      <c r="HON186" s="66"/>
      <c r="HOT186" s="66"/>
      <c r="HOW186" s="66"/>
      <c r="HOY186" s="66"/>
      <c r="HPA186" s="66"/>
      <c r="HPB186" s="66"/>
      <c r="HPC186" s="66"/>
      <c r="HPD186" s="66"/>
      <c r="HPE186" s="66"/>
      <c r="HPF186" s="66"/>
      <c r="HPX186" s="66"/>
      <c r="HPY186" s="66"/>
      <c r="HQB186" s="66"/>
      <c r="HQE186" s="66"/>
      <c r="HQG186" s="66"/>
      <c r="HQI186" s="66"/>
      <c r="HQL186" s="66"/>
      <c r="HQO186" s="66"/>
      <c r="HQR186" s="66"/>
      <c r="HQV186" s="66"/>
      <c r="HQY186" s="66"/>
      <c r="HRB186" s="66"/>
      <c r="HRJ186" s="66"/>
      <c r="HRV186" s="66"/>
      <c r="HRW186" s="66"/>
      <c r="HRX186" s="66"/>
      <c r="HRY186" s="66"/>
      <c r="HRZ186" s="66"/>
      <c r="HSA186" s="66"/>
      <c r="HSB186" s="66"/>
      <c r="HSC186" s="66"/>
      <c r="HSD186" s="66"/>
      <c r="HSE186" s="66"/>
      <c r="HSF186" s="66"/>
      <c r="HSG186" s="66"/>
      <c r="HSH186" s="66"/>
      <c r="HSI186" s="66"/>
      <c r="HSJ186" s="66"/>
      <c r="HSK186" s="66"/>
      <c r="HSL186" s="66"/>
      <c r="HSM186" s="66"/>
      <c r="HSN186" s="66"/>
      <c r="HSO186" s="66"/>
      <c r="HSP186" s="66"/>
      <c r="HSQ186" s="66"/>
      <c r="HSR186" s="66"/>
      <c r="HSS186" s="66"/>
      <c r="HST186" s="66"/>
      <c r="HSU186" s="66"/>
      <c r="HSW186" s="66"/>
      <c r="HSX186" s="66"/>
      <c r="HSY186" s="66"/>
      <c r="HSZ186" s="66"/>
      <c r="HTA186" s="66"/>
      <c r="HTB186" s="66"/>
      <c r="HTC186" s="66"/>
      <c r="HTD186" s="66"/>
      <c r="HTE186" s="66"/>
      <c r="HTF186" s="66"/>
      <c r="HTG186" s="66"/>
      <c r="HTH186" s="66"/>
      <c r="HTI186" s="66"/>
      <c r="HTL186" s="66"/>
      <c r="HTO186" s="66"/>
      <c r="HTR186" s="66"/>
      <c r="HTU186" s="66"/>
      <c r="HTX186" s="66"/>
      <c r="HUA186" s="66"/>
      <c r="HUJ186" s="66"/>
      <c r="HUM186" s="66"/>
      <c r="HUP186" s="66"/>
      <c r="HUS186" s="66"/>
      <c r="HVB186" s="66"/>
      <c r="HVH186" s="66"/>
      <c r="HVK186" s="66"/>
      <c r="HVN186" s="66"/>
      <c r="HVQ186" s="66"/>
      <c r="HVW186" s="66"/>
      <c r="HWF186" s="66"/>
      <c r="HWH186" s="66"/>
      <c r="HWI186" s="66"/>
      <c r="HWK186" s="66"/>
      <c r="HWN186" s="66"/>
      <c r="HWQ186" s="66"/>
      <c r="HWT186" s="66"/>
      <c r="HWW186" s="66"/>
      <c r="HWZ186" s="66"/>
      <c r="HXB186" s="66"/>
      <c r="HXD186" s="66"/>
      <c r="HXG186" s="66"/>
      <c r="HXJ186" s="66"/>
      <c r="HXM186" s="66"/>
      <c r="HXP186" s="66"/>
      <c r="HXS186" s="66"/>
      <c r="HXV186" s="66"/>
      <c r="HXY186" s="66"/>
      <c r="HYA186" s="66"/>
      <c r="HYD186" s="66"/>
      <c r="HYJ186" s="66"/>
      <c r="HYP186" s="66"/>
      <c r="HYS186" s="66"/>
      <c r="HYU186" s="66"/>
      <c r="HYW186" s="66"/>
      <c r="HYX186" s="66"/>
      <c r="HYY186" s="66"/>
      <c r="HYZ186" s="66"/>
      <c r="HZA186" s="66"/>
      <c r="HZB186" s="66"/>
      <c r="HZT186" s="66"/>
      <c r="HZU186" s="66"/>
      <c r="HZX186" s="66"/>
      <c r="IAA186" s="66"/>
      <c r="IAC186" s="66"/>
      <c r="IAE186" s="66"/>
      <c r="IAH186" s="66"/>
      <c r="IAK186" s="66"/>
      <c r="IAN186" s="66"/>
      <c r="IAR186" s="66"/>
      <c r="IAU186" s="66"/>
      <c r="IAX186" s="66"/>
      <c r="IBF186" s="66"/>
      <c r="IBR186" s="66"/>
      <c r="IBS186" s="66"/>
      <c r="IBT186" s="66"/>
      <c r="IBU186" s="66"/>
      <c r="IBV186" s="66"/>
      <c r="IBW186" s="66"/>
      <c r="IBX186" s="66"/>
      <c r="IBY186" s="66"/>
      <c r="IBZ186" s="66"/>
      <c r="ICA186" s="66"/>
      <c r="ICB186" s="66"/>
      <c r="ICC186" s="66"/>
      <c r="ICD186" s="66"/>
      <c r="ICE186" s="66"/>
      <c r="ICF186" s="66"/>
      <c r="ICG186" s="66"/>
      <c r="ICH186" s="66"/>
      <c r="ICI186" s="66"/>
      <c r="ICJ186" s="66"/>
      <c r="ICK186" s="66"/>
      <c r="ICL186" s="66"/>
      <c r="ICM186" s="66"/>
      <c r="ICN186" s="66"/>
      <c r="ICO186" s="66"/>
      <c r="ICP186" s="66"/>
      <c r="ICQ186" s="66"/>
      <c r="ICS186" s="66"/>
      <c r="ICT186" s="66"/>
      <c r="ICU186" s="66"/>
      <c r="ICV186" s="66"/>
      <c r="ICW186" s="66"/>
      <c r="ICX186" s="66"/>
      <c r="ICY186" s="66"/>
      <c r="ICZ186" s="66"/>
      <c r="IDA186" s="66"/>
      <c r="IDB186" s="66"/>
      <c r="IDC186" s="66"/>
      <c r="IDD186" s="66"/>
      <c r="IDE186" s="66"/>
      <c r="IDH186" s="66"/>
      <c r="IDK186" s="66"/>
      <c r="IDN186" s="66"/>
      <c r="IDQ186" s="66"/>
      <c r="IDT186" s="66"/>
      <c r="IDW186" s="66"/>
      <c r="IEF186" s="66"/>
      <c r="IEI186" s="66"/>
      <c r="IEL186" s="66"/>
      <c r="IEO186" s="66"/>
      <c r="IEX186" s="66"/>
      <c r="IFD186" s="66"/>
      <c r="IFG186" s="66"/>
      <c r="IFJ186" s="66"/>
      <c r="IFM186" s="66"/>
      <c r="IFS186" s="66"/>
      <c r="IGB186" s="66"/>
      <c r="IGD186" s="66"/>
      <c r="IGE186" s="66"/>
      <c r="IGG186" s="66"/>
      <c r="IGJ186" s="66"/>
      <c r="IGM186" s="66"/>
      <c r="IGP186" s="66"/>
      <c r="IGS186" s="66"/>
      <c r="IGV186" s="66"/>
      <c r="IGX186" s="66"/>
      <c r="IGZ186" s="66"/>
      <c r="IHC186" s="66"/>
      <c r="IHF186" s="66"/>
      <c r="IHI186" s="66"/>
      <c r="IHL186" s="66"/>
      <c r="IHO186" s="66"/>
      <c r="IHR186" s="66"/>
      <c r="IHU186" s="66"/>
      <c r="IHW186" s="66"/>
      <c r="IHZ186" s="66"/>
      <c r="IIF186" s="66"/>
      <c r="IIL186" s="66"/>
      <c r="IIO186" s="66"/>
      <c r="IIQ186" s="66"/>
      <c r="IIS186" s="66"/>
      <c r="IIT186" s="66"/>
      <c r="IIU186" s="66"/>
      <c r="IIV186" s="66"/>
      <c r="IIW186" s="66"/>
      <c r="IIX186" s="66"/>
      <c r="IJP186" s="66"/>
      <c r="IJQ186" s="66"/>
      <c r="IJT186" s="66"/>
      <c r="IJW186" s="66"/>
      <c r="IJY186" s="66"/>
      <c r="IKA186" s="66"/>
      <c r="IKD186" s="66"/>
      <c r="IKG186" s="66"/>
      <c r="IKJ186" s="66"/>
      <c r="IKN186" s="66"/>
      <c r="IKQ186" s="66"/>
      <c r="IKT186" s="66"/>
      <c r="ILB186" s="66"/>
      <c r="ILN186" s="66"/>
      <c r="ILO186" s="66"/>
      <c r="ILP186" s="66"/>
      <c r="ILQ186" s="66"/>
      <c r="ILR186" s="66"/>
      <c r="ILS186" s="66"/>
      <c r="ILT186" s="66"/>
      <c r="ILU186" s="66"/>
      <c r="ILV186" s="66"/>
      <c r="ILW186" s="66"/>
      <c r="ILX186" s="66"/>
      <c r="ILY186" s="66"/>
      <c r="ILZ186" s="66"/>
      <c r="IMA186" s="66"/>
      <c r="IMB186" s="66"/>
      <c r="IMC186" s="66"/>
      <c r="IMD186" s="66"/>
      <c r="IME186" s="66"/>
      <c r="IMF186" s="66"/>
      <c r="IMG186" s="66"/>
      <c r="IMH186" s="66"/>
      <c r="IMI186" s="66"/>
      <c r="IMJ186" s="66"/>
      <c r="IMK186" s="66"/>
      <c r="IML186" s="66"/>
      <c r="IMM186" s="66"/>
      <c r="IMO186" s="66"/>
      <c r="IMP186" s="66"/>
      <c r="IMQ186" s="66"/>
      <c r="IMR186" s="66"/>
      <c r="IMS186" s="66"/>
      <c r="IMT186" s="66"/>
      <c r="IMU186" s="66"/>
      <c r="IMV186" s="66"/>
      <c r="IMW186" s="66"/>
      <c r="IMX186" s="66"/>
      <c r="IMY186" s="66"/>
      <c r="IMZ186" s="66"/>
      <c r="INA186" s="66"/>
      <c r="IND186" s="66"/>
      <c r="ING186" s="66"/>
      <c r="INJ186" s="66"/>
      <c r="INM186" s="66"/>
      <c r="INP186" s="66"/>
      <c r="INS186" s="66"/>
      <c r="IOB186" s="66"/>
      <c r="IOE186" s="66"/>
      <c r="IOH186" s="66"/>
      <c r="IOK186" s="66"/>
      <c r="IOT186" s="66"/>
      <c r="IOZ186" s="66"/>
      <c r="IPC186" s="66"/>
      <c r="IPF186" s="66"/>
      <c r="IPI186" s="66"/>
      <c r="IPO186" s="66"/>
      <c r="IPX186" s="66"/>
      <c r="IPZ186" s="66"/>
      <c r="IQA186" s="66"/>
      <c r="IQC186" s="66"/>
      <c r="IQF186" s="66"/>
      <c r="IQI186" s="66"/>
      <c r="IQL186" s="66"/>
      <c r="IQO186" s="66"/>
      <c r="IQR186" s="66"/>
      <c r="IQT186" s="66"/>
      <c r="IQV186" s="66"/>
      <c r="IQY186" s="66"/>
      <c r="IRB186" s="66"/>
      <c r="IRE186" s="66"/>
      <c r="IRH186" s="66"/>
      <c r="IRK186" s="66"/>
      <c r="IRN186" s="66"/>
      <c r="IRQ186" s="66"/>
      <c r="IRS186" s="66"/>
      <c r="IRV186" s="66"/>
      <c r="ISB186" s="66"/>
      <c r="ISH186" s="66"/>
      <c r="ISK186" s="66"/>
      <c r="ISM186" s="66"/>
      <c r="ISO186" s="66"/>
      <c r="ISP186" s="66"/>
      <c r="ISQ186" s="66"/>
      <c r="ISR186" s="66"/>
      <c r="ISS186" s="66"/>
      <c r="IST186" s="66"/>
      <c r="ITL186" s="66"/>
      <c r="ITM186" s="66"/>
      <c r="ITP186" s="66"/>
      <c r="ITS186" s="66"/>
      <c r="ITU186" s="66"/>
      <c r="ITW186" s="66"/>
      <c r="ITZ186" s="66"/>
      <c r="IUC186" s="66"/>
      <c r="IUF186" s="66"/>
      <c r="IUJ186" s="66"/>
      <c r="IUM186" s="66"/>
      <c r="IUP186" s="66"/>
      <c r="IUX186" s="66"/>
      <c r="IVJ186" s="66"/>
      <c r="IVK186" s="66"/>
      <c r="IVL186" s="66"/>
      <c r="IVM186" s="66"/>
      <c r="IVN186" s="66"/>
      <c r="IVO186" s="66"/>
      <c r="IVP186" s="66"/>
      <c r="IVQ186" s="66"/>
      <c r="IVR186" s="66"/>
      <c r="IVS186" s="66"/>
      <c r="IVT186" s="66"/>
      <c r="IVU186" s="66"/>
      <c r="IVV186" s="66"/>
      <c r="IVW186" s="66"/>
      <c r="IVX186" s="66"/>
      <c r="IVY186" s="66"/>
      <c r="IVZ186" s="66"/>
      <c r="IWA186" s="66"/>
      <c r="IWB186" s="66"/>
      <c r="IWC186" s="66"/>
      <c r="IWD186" s="66"/>
      <c r="IWE186" s="66"/>
      <c r="IWF186" s="66"/>
      <c r="IWG186" s="66"/>
      <c r="IWH186" s="66"/>
      <c r="IWI186" s="66"/>
      <c r="IWK186" s="66"/>
      <c r="IWL186" s="66"/>
      <c r="IWM186" s="66"/>
      <c r="IWN186" s="66"/>
      <c r="IWO186" s="66"/>
      <c r="IWP186" s="66"/>
      <c r="IWQ186" s="66"/>
      <c r="IWR186" s="66"/>
      <c r="IWS186" s="66"/>
      <c r="IWT186" s="66"/>
      <c r="IWU186" s="66"/>
      <c r="IWV186" s="66"/>
      <c r="IWW186" s="66"/>
      <c r="IWZ186" s="66"/>
      <c r="IXC186" s="66"/>
      <c r="IXF186" s="66"/>
      <c r="IXI186" s="66"/>
      <c r="IXL186" s="66"/>
      <c r="IXO186" s="66"/>
      <c r="IXX186" s="66"/>
      <c r="IYA186" s="66"/>
      <c r="IYD186" s="66"/>
      <c r="IYG186" s="66"/>
      <c r="IYP186" s="66"/>
      <c r="IYV186" s="66"/>
      <c r="IYY186" s="66"/>
      <c r="IZB186" s="66"/>
      <c r="IZE186" s="66"/>
      <c r="IZK186" s="66"/>
      <c r="IZT186" s="66"/>
      <c r="IZV186" s="66"/>
      <c r="IZW186" s="66"/>
      <c r="IZY186" s="66"/>
      <c r="JAB186" s="66"/>
      <c r="JAE186" s="66"/>
      <c r="JAH186" s="66"/>
      <c r="JAK186" s="66"/>
      <c r="JAN186" s="66"/>
      <c r="JAP186" s="66"/>
      <c r="JAR186" s="66"/>
      <c r="JAU186" s="66"/>
      <c r="JAX186" s="66"/>
      <c r="JBA186" s="66"/>
      <c r="JBD186" s="66"/>
      <c r="JBG186" s="66"/>
      <c r="JBJ186" s="66"/>
      <c r="JBM186" s="66"/>
      <c r="JBO186" s="66"/>
      <c r="JBR186" s="66"/>
      <c r="JBX186" s="66"/>
      <c r="JCD186" s="66"/>
      <c r="JCG186" s="66"/>
      <c r="JCI186" s="66"/>
      <c r="JCK186" s="66"/>
      <c r="JCL186" s="66"/>
      <c r="JCM186" s="66"/>
      <c r="JCN186" s="66"/>
      <c r="JCO186" s="66"/>
      <c r="JCP186" s="66"/>
      <c r="JDH186" s="66"/>
      <c r="JDI186" s="66"/>
      <c r="JDL186" s="66"/>
      <c r="JDO186" s="66"/>
      <c r="JDQ186" s="66"/>
      <c r="JDS186" s="66"/>
      <c r="JDV186" s="66"/>
      <c r="JDY186" s="66"/>
      <c r="JEB186" s="66"/>
      <c r="JEF186" s="66"/>
      <c r="JEI186" s="66"/>
      <c r="JEL186" s="66"/>
      <c r="JET186" s="66"/>
      <c r="JFF186" s="66"/>
      <c r="JFG186" s="66"/>
      <c r="JFH186" s="66"/>
      <c r="JFI186" s="66"/>
      <c r="JFJ186" s="66"/>
      <c r="JFK186" s="66"/>
      <c r="JFL186" s="66"/>
      <c r="JFM186" s="66"/>
      <c r="JFN186" s="66"/>
      <c r="JFO186" s="66"/>
      <c r="JFP186" s="66"/>
      <c r="JFQ186" s="66"/>
      <c r="JFR186" s="66"/>
      <c r="JFS186" s="66"/>
      <c r="JFT186" s="66"/>
      <c r="JFU186" s="66"/>
      <c r="JFV186" s="66"/>
      <c r="JFW186" s="66"/>
      <c r="JFX186" s="66"/>
      <c r="JFY186" s="66"/>
      <c r="JFZ186" s="66"/>
      <c r="JGA186" s="66"/>
      <c r="JGB186" s="66"/>
      <c r="JGC186" s="66"/>
      <c r="JGD186" s="66"/>
      <c r="JGE186" s="66"/>
      <c r="JGG186" s="66"/>
      <c r="JGH186" s="66"/>
      <c r="JGI186" s="66"/>
      <c r="JGJ186" s="66"/>
      <c r="JGK186" s="66"/>
      <c r="JGL186" s="66"/>
      <c r="JGM186" s="66"/>
      <c r="JGN186" s="66"/>
      <c r="JGO186" s="66"/>
      <c r="JGP186" s="66"/>
      <c r="JGQ186" s="66"/>
      <c r="JGR186" s="66"/>
      <c r="JGS186" s="66"/>
      <c r="JGV186" s="66"/>
      <c r="JGY186" s="66"/>
      <c r="JHB186" s="66"/>
      <c r="JHE186" s="66"/>
      <c r="JHH186" s="66"/>
      <c r="JHK186" s="66"/>
      <c r="JHT186" s="66"/>
      <c r="JHW186" s="66"/>
      <c r="JHZ186" s="66"/>
      <c r="JIC186" s="66"/>
      <c r="JIL186" s="66"/>
      <c r="JIR186" s="66"/>
      <c r="JIU186" s="66"/>
      <c r="JIX186" s="66"/>
      <c r="JJA186" s="66"/>
      <c r="JJG186" s="66"/>
      <c r="JJP186" s="66"/>
      <c r="JJR186" s="66"/>
      <c r="JJS186" s="66"/>
      <c r="JJU186" s="66"/>
      <c r="JJX186" s="66"/>
      <c r="JKA186" s="66"/>
      <c r="JKD186" s="66"/>
      <c r="JKG186" s="66"/>
      <c r="JKJ186" s="66"/>
      <c r="JKL186" s="66"/>
      <c r="JKN186" s="66"/>
      <c r="JKQ186" s="66"/>
      <c r="JKT186" s="66"/>
      <c r="JKW186" s="66"/>
      <c r="JKZ186" s="66"/>
      <c r="JLC186" s="66"/>
      <c r="JLF186" s="66"/>
      <c r="JLI186" s="66"/>
      <c r="JLK186" s="66"/>
      <c r="JLN186" s="66"/>
      <c r="JLT186" s="66"/>
      <c r="JLZ186" s="66"/>
      <c r="JMC186" s="66"/>
      <c r="JME186" s="66"/>
      <c r="JMG186" s="66"/>
      <c r="JMH186" s="66"/>
      <c r="JMI186" s="66"/>
      <c r="JMJ186" s="66"/>
      <c r="JMK186" s="66"/>
      <c r="JML186" s="66"/>
      <c r="JND186" s="66"/>
      <c r="JNE186" s="66"/>
      <c r="JNH186" s="66"/>
      <c r="JNK186" s="66"/>
      <c r="JNM186" s="66"/>
      <c r="JNO186" s="66"/>
      <c r="JNR186" s="66"/>
      <c r="JNU186" s="66"/>
      <c r="JNX186" s="66"/>
      <c r="JOB186" s="66"/>
      <c r="JOE186" s="66"/>
      <c r="JOH186" s="66"/>
      <c r="JOP186" s="66"/>
      <c r="JPB186" s="66"/>
      <c r="JPC186" s="66"/>
      <c r="JPD186" s="66"/>
      <c r="JPE186" s="66"/>
      <c r="JPF186" s="66"/>
      <c r="JPG186" s="66"/>
      <c r="JPH186" s="66"/>
      <c r="JPI186" s="66"/>
      <c r="JPJ186" s="66"/>
      <c r="JPK186" s="66"/>
      <c r="JPL186" s="66"/>
      <c r="JPM186" s="66"/>
      <c r="JPN186" s="66"/>
      <c r="JPO186" s="66"/>
      <c r="JPP186" s="66"/>
      <c r="JPQ186" s="66"/>
      <c r="JPR186" s="66"/>
      <c r="JPS186" s="66"/>
      <c r="JPT186" s="66"/>
      <c r="JPU186" s="66"/>
      <c r="JPV186" s="66"/>
      <c r="JPW186" s="66"/>
      <c r="JPX186" s="66"/>
      <c r="JPY186" s="66"/>
      <c r="JPZ186" s="66"/>
      <c r="JQA186" s="66"/>
      <c r="JQC186" s="66"/>
      <c r="JQD186" s="66"/>
      <c r="JQE186" s="66"/>
      <c r="JQF186" s="66"/>
      <c r="JQG186" s="66"/>
      <c r="JQH186" s="66"/>
      <c r="JQI186" s="66"/>
      <c r="JQJ186" s="66"/>
      <c r="JQK186" s="66"/>
      <c r="JQL186" s="66"/>
      <c r="JQM186" s="66"/>
      <c r="JQN186" s="66"/>
      <c r="JQO186" s="66"/>
      <c r="JQR186" s="66"/>
      <c r="JQU186" s="66"/>
      <c r="JQX186" s="66"/>
      <c r="JRA186" s="66"/>
      <c r="JRD186" s="66"/>
      <c r="JRG186" s="66"/>
      <c r="JRP186" s="66"/>
      <c r="JRS186" s="66"/>
      <c r="JRV186" s="66"/>
      <c r="JRY186" s="66"/>
      <c r="JSH186" s="66"/>
      <c r="JSN186" s="66"/>
      <c r="JSQ186" s="66"/>
      <c r="JST186" s="66"/>
      <c r="JSW186" s="66"/>
      <c r="JTC186" s="66"/>
      <c r="JTL186" s="66"/>
      <c r="JTN186" s="66"/>
      <c r="JTO186" s="66"/>
      <c r="JTQ186" s="66"/>
      <c r="JTT186" s="66"/>
      <c r="JTW186" s="66"/>
      <c r="JTZ186" s="66"/>
      <c r="JUC186" s="66"/>
      <c r="JUF186" s="66"/>
      <c r="JUH186" s="66"/>
      <c r="JUJ186" s="66"/>
      <c r="JUM186" s="66"/>
      <c r="JUP186" s="66"/>
      <c r="JUS186" s="66"/>
      <c r="JUV186" s="66"/>
      <c r="JUY186" s="66"/>
      <c r="JVB186" s="66"/>
      <c r="JVE186" s="66"/>
      <c r="JVG186" s="66"/>
      <c r="JVJ186" s="66"/>
      <c r="JVP186" s="66"/>
      <c r="JVV186" s="66"/>
      <c r="JVY186" s="66"/>
      <c r="JWA186" s="66"/>
      <c r="JWC186" s="66"/>
      <c r="JWD186" s="66"/>
      <c r="JWE186" s="66"/>
      <c r="JWF186" s="66"/>
      <c r="JWG186" s="66"/>
      <c r="JWH186" s="66"/>
      <c r="JWZ186" s="66"/>
      <c r="JXA186" s="66"/>
      <c r="JXD186" s="66"/>
      <c r="JXG186" s="66"/>
      <c r="JXI186" s="66"/>
      <c r="JXK186" s="66"/>
      <c r="JXN186" s="66"/>
      <c r="JXQ186" s="66"/>
      <c r="JXT186" s="66"/>
      <c r="JXX186" s="66"/>
      <c r="JYA186" s="66"/>
      <c r="JYD186" s="66"/>
      <c r="JYL186" s="66"/>
      <c r="JYX186" s="66"/>
      <c r="JYY186" s="66"/>
      <c r="JYZ186" s="66"/>
      <c r="JZA186" s="66"/>
      <c r="JZB186" s="66"/>
      <c r="JZC186" s="66"/>
      <c r="JZD186" s="66"/>
      <c r="JZE186" s="66"/>
      <c r="JZF186" s="66"/>
      <c r="JZG186" s="66"/>
      <c r="JZH186" s="66"/>
      <c r="JZI186" s="66"/>
      <c r="JZJ186" s="66"/>
      <c r="JZK186" s="66"/>
      <c r="JZL186" s="66"/>
      <c r="JZM186" s="66"/>
      <c r="JZN186" s="66"/>
      <c r="JZO186" s="66"/>
      <c r="JZP186" s="66"/>
      <c r="JZQ186" s="66"/>
      <c r="JZR186" s="66"/>
      <c r="JZS186" s="66"/>
      <c r="JZT186" s="66"/>
      <c r="JZU186" s="66"/>
      <c r="JZV186" s="66"/>
      <c r="JZW186" s="66"/>
      <c r="JZY186" s="66"/>
      <c r="JZZ186" s="66"/>
      <c r="KAA186" s="66"/>
      <c r="KAB186" s="66"/>
      <c r="KAC186" s="66"/>
      <c r="KAD186" s="66"/>
      <c r="KAE186" s="66"/>
      <c r="KAF186" s="66"/>
      <c r="KAG186" s="66"/>
      <c r="KAH186" s="66"/>
      <c r="KAI186" s="66"/>
      <c r="KAJ186" s="66"/>
      <c r="KAK186" s="66"/>
      <c r="KAN186" s="66"/>
      <c r="KAQ186" s="66"/>
      <c r="KAT186" s="66"/>
      <c r="KAW186" s="66"/>
      <c r="KAZ186" s="66"/>
      <c r="KBC186" s="66"/>
      <c r="KBL186" s="66"/>
      <c r="KBO186" s="66"/>
      <c r="KBR186" s="66"/>
      <c r="KBU186" s="66"/>
      <c r="KCD186" s="66"/>
      <c r="KCJ186" s="66"/>
      <c r="KCM186" s="66"/>
      <c r="KCP186" s="66"/>
      <c r="KCS186" s="66"/>
      <c r="KCY186" s="66"/>
      <c r="KDH186" s="66"/>
      <c r="KDJ186" s="66"/>
      <c r="KDK186" s="66"/>
      <c r="KDM186" s="66"/>
      <c r="KDP186" s="66"/>
      <c r="KDS186" s="66"/>
      <c r="KDV186" s="66"/>
      <c r="KDY186" s="66"/>
      <c r="KEB186" s="66"/>
      <c r="KED186" s="66"/>
      <c r="KEF186" s="66"/>
      <c r="KEI186" s="66"/>
      <c r="KEL186" s="66"/>
      <c r="KEO186" s="66"/>
      <c r="KER186" s="66"/>
      <c r="KEU186" s="66"/>
      <c r="KEX186" s="66"/>
      <c r="KFA186" s="66"/>
      <c r="KFC186" s="66"/>
      <c r="KFF186" s="66"/>
      <c r="KFL186" s="66"/>
      <c r="KFR186" s="66"/>
      <c r="KFU186" s="66"/>
      <c r="KFW186" s="66"/>
      <c r="KFY186" s="66"/>
      <c r="KFZ186" s="66"/>
      <c r="KGA186" s="66"/>
      <c r="KGB186" s="66"/>
      <c r="KGC186" s="66"/>
      <c r="KGD186" s="66"/>
      <c r="KGV186" s="66"/>
      <c r="KGW186" s="66"/>
      <c r="KGZ186" s="66"/>
      <c r="KHC186" s="66"/>
      <c r="KHE186" s="66"/>
      <c r="KHG186" s="66"/>
      <c r="KHJ186" s="66"/>
      <c r="KHM186" s="66"/>
      <c r="KHP186" s="66"/>
      <c r="KHT186" s="66"/>
      <c r="KHW186" s="66"/>
      <c r="KHZ186" s="66"/>
      <c r="KIH186" s="66"/>
      <c r="KIT186" s="66"/>
      <c r="KIU186" s="66"/>
      <c r="KIV186" s="66"/>
      <c r="KIW186" s="66"/>
      <c r="KIX186" s="66"/>
      <c r="KIY186" s="66"/>
      <c r="KIZ186" s="66"/>
      <c r="KJA186" s="66"/>
      <c r="KJB186" s="66"/>
      <c r="KJC186" s="66"/>
      <c r="KJD186" s="66"/>
      <c r="KJE186" s="66"/>
      <c r="KJF186" s="66"/>
      <c r="KJG186" s="66"/>
      <c r="KJH186" s="66"/>
      <c r="KJI186" s="66"/>
      <c r="KJJ186" s="66"/>
      <c r="KJK186" s="66"/>
      <c r="KJL186" s="66"/>
      <c r="KJM186" s="66"/>
      <c r="KJN186" s="66"/>
      <c r="KJO186" s="66"/>
      <c r="KJP186" s="66"/>
      <c r="KJQ186" s="66"/>
      <c r="KJR186" s="66"/>
      <c r="KJS186" s="66"/>
      <c r="KJU186" s="66"/>
      <c r="KJV186" s="66"/>
      <c r="KJW186" s="66"/>
      <c r="KJX186" s="66"/>
      <c r="KJY186" s="66"/>
      <c r="KJZ186" s="66"/>
      <c r="KKA186" s="66"/>
      <c r="KKB186" s="66"/>
      <c r="KKC186" s="66"/>
      <c r="KKD186" s="66"/>
      <c r="KKE186" s="66"/>
      <c r="KKF186" s="66"/>
      <c r="KKG186" s="66"/>
      <c r="KKJ186" s="66"/>
      <c r="KKM186" s="66"/>
      <c r="KKP186" s="66"/>
      <c r="KKS186" s="66"/>
      <c r="KKV186" s="66"/>
      <c r="KKY186" s="66"/>
      <c r="KLH186" s="66"/>
      <c r="KLK186" s="66"/>
      <c r="KLN186" s="66"/>
      <c r="KLQ186" s="66"/>
      <c r="KLZ186" s="66"/>
      <c r="KMF186" s="66"/>
      <c r="KMI186" s="66"/>
      <c r="KML186" s="66"/>
      <c r="KMO186" s="66"/>
      <c r="KMU186" s="66"/>
      <c r="KND186" s="66"/>
      <c r="KNF186" s="66"/>
      <c r="KNG186" s="66"/>
      <c r="KNI186" s="66"/>
      <c r="KNL186" s="66"/>
      <c r="KNO186" s="66"/>
      <c r="KNR186" s="66"/>
      <c r="KNU186" s="66"/>
      <c r="KNX186" s="66"/>
      <c r="KNZ186" s="66"/>
      <c r="KOB186" s="66"/>
      <c r="KOE186" s="66"/>
      <c r="KOH186" s="66"/>
      <c r="KOK186" s="66"/>
      <c r="KON186" s="66"/>
      <c r="KOQ186" s="66"/>
      <c r="KOT186" s="66"/>
      <c r="KOW186" s="66"/>
      <c r="KOY186" s="66"/>
      <c r="KPB186" s="66"/>
      <c r="KPH186" s="66"/>
      <c r="KPN186" s="66"/>
      <c r="KPQ186" s="66"/>
      <c r="KPS186" s="66"/>
      <c r="KPU186" s="66"/>
      <c r="KPV186" s="66"/>
      <c r="KPW186" s="66"/>
      <c r="KPX186" s="66"/>
      <c r="KPY186" s="66"/>
      <c r="KPZ186" s="66"/>
      <c r="KQR186" s="66"/>
      <c r="KQS186" s="66"/>
      <c r="KQV186" s="66"/>
      <c r="KQY186" s="66"/>
      <c r="KRA186" s="66"/>
      <c r="KRC186" s="66"/>
      <c r="KRF186" s="66"/>
      <c r="KRI186" s="66"/>
      <c r="KRL186" s="66"/>
      <c r="KRP186" s="66"/>
      <c r="KRS186" s="66"/>
      <c r="KRV186" s="66"/>
      <c r="KSD186" s="66"/>
      <c r="KSP186" s="66"/>
      <c r="KSQ186" s="66"/>
      <c r="KSR186" s="66"/>
      <c r="KSS186" s="66"/>
      <c r="KST186" s="66"/>
      <c r="KSU186" s="66"/>
      <c r="KSV186" s="66"/>
      <c r="KSW186" s="66"/>
      <c r="KSX186" s="66"/>
      <c r="KSY186" s="66"/>
      <c r="KSZ186" s="66"/>
      <c r="KTA186" s="66"/>
      <c r="KTB186" s="66"/>
      <c r="KTC186" s="66"/>
      <c r="KTD186" s="66"/>
      <c r="KTE186" s="66"/>
      <c r="KTF186" s="66"/>
      <c r="KTG186" s="66"/>
      <c r="KTH186" s="66"/>
      <c r="KTI186" s="66"/>
      <c r="KTJ186" s="66"/>
      <c r="KTK186" s="66"/>
      <c r="KTL186" s="66"/>
      <c r="KTM186" s="66"/>
      <c r="KTN186" s="66"/>
      <c r="KTO186" s="66"/>
      <c r="KTQ186" s="66"/>
      <c r="KTR186" s="66"/>
      <c r="KTS186" s="66"/>
      <c r="KTT186" s="66"/>
      <c r="KTU186" s="66"/>
      <c r="KTV186" s="66"/>
      <c r="KTW186" s="66"/>
      <c r="KTX186" s="66"/>
      <c r="KTY186" s="66"/>
      <c r="KTZ186" s="66"/>
      <c r="KUA186" s="66"/>
      <c r="KUB186" s="66"/>
      <c r="KUC186" s="66"/>
      <c r="KUF186" s="66"/>
      <c r="KUI186" s="66"/>
      <c r="KUL186" s="66"/>
      <c r="KUO186" s="66"/>
      <c r="KUR186" s="66"/>
      <c r="KUU186" s="66"/>
      <c r="KVD186" s="66"/>
      <c r="KVG186" s="66"/>
      <c r="KVJ186" s="66"/>
      <c r="KVM186" s="66"/>
      <c r="KVV186" s="66"/>
      <c r="KWB186" s="66"/>
      <c r="KWE186" s="66"/>
      <c r="KWH186" s="66"/>
      <c r="KWK186" s="66"/>
      <c r="KWQ186" s="66"/>
      <c r="KWZ186" s="66"/>
      <c r="KXB186" s="66"/>
      <c r="KXC186" s="66"/>
      <c r="KXE186" s="66"/>
      <c r="KXH186" s="66"/>
      <c r="KXK186" s="66"/>
      <c r="KXN186" s="66"/>
      <c r="KXQ186" s="66"/>
      <c r="KXT186" s="66"/>
      <c r="KXV186" s="66"/>
      <c r="KXX186" s="66"/>
      <c r="KYA186" s="66"/>
      <c r="KYD186" s="66"/>
      <c r="KYG186" s="66"/>
      <c r="KYJ186" s="66"/>
      <c r="KYM186" s="66"/>
      <c r="KYP186" s="66"/>
      <c r="KYS186" s="66"/>
      <c r="KYU186" s="66"/>
      <c r="KYX186" s="66"/>
      <c r="KZD186" s="66"/>
      <c r="KZJ186" s="66"/>
      <c r="KZM186" s="66"/>
      <c r="KZO186" s="66"/>
      <c r="KZQ186" s="66"/>
      <c r="KZR186" s="66"/>
      <c r="KZS186" s="66"/>
      <c r="KZT186" s="66"/>
      <c r="KZU186" s="66"/>
      <c r="KZV186" s="66"/>
      <c r="LAN186" s="66"/>
      <c r="LAO186" s="66"/>
      <c r="LAR186" s="66"/>
      <c r="LAU186" s="66"/>
      <c r="LAW186" s="66"/>
      <c r="LAY186" s="66"/>
      <c r="LBB186" s="66"/>
      <c r="LBE186" s="66"/>
      <c r="LBH186" s="66"/>
      <c r="LBL186" s="66"/>
      <c r="LBO186" s="66"/>
      <c r="LBR186" s="66"/>
      <c r="LBZ186" s="66"/>
      <c r="LCL186" s="66"/>
      <c r="LCM186" s="66"/>
      <c r="LCN186" s="66"/>
      <c r="LCO186" s="66"/>
      <c r="LCP186" s="66"/>
      <c r="LCQ186" s="66"/>
      <c r="LCR186" s="66"/>
      <c r="LCS186" s="66"/>
      <c r="LCT186" s="66"/>
      <c r="LCU186" s="66"/>
      <c r="LCV186" s="66"/>
      <c r="LCW186" s="66"/>
      <c r="LCX186" s="66"/>
      <c r="LCY186" s="66"/>
      <c r="LCZ186" s="66"/>
      <c r="LDA186" s="66"/>
      <c r="LDB186" s="66"/>
      <c r="LDC186" s="66"/>
      <c r="LDD186" s="66"/>
      <c r="LDE186" s="66"/>
      <c r="LDF186" s="66"/>
      <c r="LDG186" s="66"/>
      <c r="LDH186" s="66"/>
      <c r="LDI186" s="66"/>
      <c r="LDJ186" s="66"/>
      <c r="LDK186" s="66"/>
      <c r="LDM186" s="66"/>
      <c r="LDN186" s="66"/>
      <c r="LDO186" s="66"/>
      <c r="LDP186" s="66"/>
      <c r="LDQ186" s="66"/>
      <c r="LDR186" s="66"/>
      <c r="LDS186" s="66"/>
      <c r="LDT186" s="66"/>
      <c r="LDU186" s="66"/>
      <c r="LDV186" s="66"/>
      <c r="LDW186" s="66"/>
      <c r="LDX186" s="66"/>
      <c r="LDY186" s="66"/>
      <c r="LEB186" s="66"/>
      <c r="LEE186" s="66"/>
      <c r="LEH186" s="66"/>
      <c r="LEK186" s="66"/>
      <c r="LEN186" s="66"/>
      <c r="LEQ186" s="66"/>
      <c r="LEZ186" s="66"/>
      <c r="LFC186" s="66"/>
      <c r="LFF186" s="66"/>
      <c r="LFI186" s="66"/>
      <c r="LFR186" s="66"/>
      <c r="LFX186" s="66"/>
      <c r="LGA186" s="66"/>
      <c r="LGD186" s="66"/>
      <c r="LGG186" s="66"/>
      <c r="LGM186" s="66"/>
      <c r="LGV186" s="66"/>
      <c r="LGX186" s="66"/>
      <c r="LGY186" s="66"/>
      <c r="LHA186" s="66"/>
      <c r="LHD186" s="66"/>
      <c r="LHG186" s="66"/>
      <c r="LHJ186" s="66"/>
      <c r="LHM186" s="66"/>
      <c r="LHP186" s="66"/>
      <c r="LHR186" s="66"/>
      <c r="LHT186" s="66"/>
      <c r="LHW186" s="66"/>
      <c r="LHZ186" s="66"/>
      <c r="LIC186" s="66"/>
      <c r="LIF186" s="66"/>
      <c r="LII186" s="66"/>
      <c r="LIL186" s="66"/>
      <c r="LIO186" s="66"/>
      <c r="LIQ186" s="66"/>
      <c r="LIT186" s="66"/>
      <c r="LIZ186" s="66"/>
      <c r="LJF186" s="66"/>
      <c r="LJI186" s="66"/>
      <c r="LJK186" s="66"/>
      <c r="LJM186" s="66"/>
      <c r="LJN186" s="66"/>
      <c r="LJO186" s="66"/>
      <c r="LJP186" s="66"/>
      <c r="LJQ186" s="66"/>
      <c r="LJR186" s="66"/>
      <c r="LKJ186" s="66"/>
      <c r="LKK186" s="66"/>
      <c r="LKN186" s="66"/>
      <c r="LKQ186" s="66"/>
      <c r="LKS186" s="66"/>
      <c r="LKU186" s="66"/>
      <c r="LKX186" s="66"/>
      <c r="LLA186" s="66"/>
      <c r="LLD186" s="66"/>
      <c r="LLH186" s="66"/>
      <c r="LLK186" s="66"/>
      <c r="LLN186" s="66"/>
      <c r="LLV186" s="66"/>
      <c r="LMH186" s="66"/>
      <c r="LMI186" s="66"/>
      <c r="LMJ186" s="66"/>
      <c r="LMK186" s="66"/>
      <c r="LML186" s="66"/>
      <c r="LMM186" s="66"/>
      <c r="LMN186" s="66"/>
      <c r="LMO186" s="66"/>
      <c r="LMP186" s="66"/>
      <c r="LMQ186" s="66"/>
      <c r="LMR186" s="66"/>
      <c r="LMS186" s="66"/>
      <c r="LMT186" s="66"/>
      <c r="LMU186" s="66"/>
      <c r="LMV186" s="66"/>
      <c r="LMW186" s="66"/>
      <c r="LMX186" s="66"/>
      <c r="LMY186" s="66"/>
      <c r="LMZ186" s="66"/>
      <c r="LNA186" s="66"/>
      <c r="LNB186" s="66"/>
      <c r="LNC186" s="66"/>
      <c r="LND186" s="66"/>
      <c r="LNE186" s="66"/>
      <c r="LNF186" s="66"/>
      <c r="LNG186" s="66"/>
      <c r="LNI186" s="66"/>
      <c r="LNJ186" s="66"/>
      <c r="LNK186" s="66"/>
      <c r="LNL186" s="66"/>
      <c r="LNM186" s="66"/>
      <c r="LNN186" s="66"/>
      <c r="LNO186" s="66"/>
      <c r="LNP186" s="66"/>
      <c r="LNQ186" s="66"/>
      <c r="LNR186" s="66"/>
      <c r="LNS186" s="66"/>
      <c r="LNT186" s="66"/>
      <c r="LNU186" s="66"/>
      <c r="LNX186" s="66"/>
      <c r="LOA186" s="66"/>
      <c r="LOD186" s="66"/>
      <c r="LOG186" s="66"/>
      <c r="LOJ186" s="66"/>
      <c r="LOM186" s="66"/>
      <c r="LOV186" s="66"/>
      <c r="LOY186" s="66"/>
      <c r="LPB186" s="66"/>
      <c r="LPE186" s="66"/>
      <c r="LPN186" s="66"/>
      <c r="LPT186" s="66"/>
      <c r="LPW186" s="66"/>
      <c r="LPZ186" s="66"/>
      <c r="LQC186" s="66"/>
      <c r="LQI186" s="66"/>
      <c r="LQR186" s="66"/>
      <c r="LQT186" s="66"/>
      <c r="LQU186" s="66"/>
      <c r="LQW186" s="66"/>
      <c r="LQZ186" s="66"/>
      <c r="LRC186" s="66"/>
      <c r="LRF186" s="66"/>
      <c r="LRI186" s="66"/>
      <c r="LRL186" s="66"/>
      <c r="LRN186" s="66"/>
      <c r="LRP186" s="66"/>
      <c r="LRS186" s="66"/>
      <c r="LRV186" s="66"/>
      <c r="LRY186" s="66"/>
      <c r="LSB186" s="66"/>
      <c r="LSE186" s="66"/>
      <c r="LSH186" s="66"/>
      <c r="LSK186" s="66"/>
      <c r="LSM186" s="66"/>
      <c r="LSP186" s="66"/>
      <c r="LSV186" s="66"/>
      <c r="LTB186" s="66"/>
      <c r="LTE186" s="66"/>
      <c r="LTG186" s="66"/>
      <c r="LTI186" s="66"/>
      <c r="LTJ186" s="66"/>
      <c r="LTK186" s="66"/>
      <c r="LTL186" s="66"/>
      <c r="LTM186" s="66"/>
      <c r="LTN186" s="66"/>
      <c r="LUF186" s="66"/>
      <c r="LUG186" s="66"/>
      <c r="LUJ186" s="66"/>
      <c r="LUM186" s="66"/>
      <c r="LUO186" s="66"/>
      <c r="LUQ186" s="66"/>
      <c r="LUT186" s="66"/>
      <c r="LUW186" s="66"/>
      <c r="LUZ186" s="66"/>
      <c r="LVD186" s="66"/>
      <c r="LVG186" s="66"/>
      <c r="LVJ186" s="66"/>
      <c r="LVR186" s="66"/>
      <c r="LWD186" s="66"/>
      <c r="LWE186" s="66"/>
      <c r="LWF186" s="66"/>
      <c r="LWG186" s="66"/>
      <c r="LWH186" s="66"/>
      <c r="LWI186" s="66"/>
      <c r="LWJ186" s="66"/>
      <c r="LWK186" s="66"/>
      <c r="LWL186" s="66"/>
      <c r="LWM186" s="66"/>
      <c r="LWN186" s="66"/>
      <c r="LWO186" s="66"/>
      <c r="LWP186" s="66"/>
      <c r="LWQ186" s="66"/>
      <c r="LWR186" s="66"/>
      <c r="LWS186" s="66"/>
      <c r="LWT186" s="66"/>
      <c r="LWU186" s="66"/>
      <c r="LWV186" s="66"/>
      <c r="LWW186" s="66"/>
      <c r="LWX186" s="66"/>
      <c r="LWY186" s="66"/>
      <c r="LWZ186" s="66"/>
      <c r="LXA186" s="66"/>
      <c r="LXB186" s="66"/>
      <c r="LXC186" s="66"/>
      <c r="LXE186" s="66"/>
      <c r="LXF186" s="66"/>
      <c r="LXG186" s="66"/>
      <c r="LXH186" s="66"/>
      <c r="LXI186" s="66"/>
      <c r="LXJ186" s="66"/>
      <c r="LXK186" s="66"/>
      <c r="LXL186" s="66"/>
      <c r="LXM186" s="66"/>
      <c r="LXN186" s="66"/>
      <c r="LXO186" s="66"/>
      <c r="LXP186" s="66"/>
      <c r="LXQ186" s="66"/>
      <c r="LXT186" s="66"/>
      <c r="LXW186" s="66"/>
      <c r="LXZ186" s="66"/>
      <c r="LYC186" s="66"/>
      <c r="LYF186" s="66"/>
      <c r="LYI186" s="66"/>
      <c r="LYR186" s="66"/>
      <c r="LYU186" s="66"/>
      <c r="LYX186" s="66"/>
      <c r="LZA186" s="66"/>
      <c r="LZJ186" s="66"/>
      <c r="LZP186" s="66"/>
      <c r="LZS186" s="66"/>
      <c r="LZV186" s="66"/>
      <c r="LZY186" s="66"/>
      <c r="MAE186" s="66"/>
      <c r="MAN186" s="66"/>
      <c r="MAP186" s="66"/>
      <c r="MAQ186" s="66"/>
      <c r="MAS186" s="66"/>
      <c r="MAV186" s="66"/>
      <c r="MAY186" s="66"/>
      <c r="MBB186" s="66"/>
      <c r="MBE186" s="66"/>
      <c r="MBH186" s="66"/>
      <c r="MBJ186" s="66"/>
      <c r="MBL186" s="66"/>
      <c r="MBO186" s="66"/>
      <c r="MBR186" s="66"/>
      <c r="MBU186" s="66"/>
      <c r="MBX186" s="66"/>
      <c r="MCA186" s="66"/>
      <c r="MCD186" s="66"/>
      <c r="MCG186" s="66"/>
      <c r="MCI186" s="66"/>
      <c r="MCL186" s="66"/>
      <c r="MCR186" s="66"/>
      <c r="MCX186" s="66"/>
      <c r="MDA186" s="66"/>
      <c r="MDC186" s="66"/>
      <c r="MDE186" s="66"/>
      <c r="MDF186" s="66"/>
      <c r="MDG186" s="66"/>
      <c r="MDH186" s="66"/>
      <c r="MDI186" s="66"/>
      <c r="MDJ186" s="66"/>
      <c r="MEB186" s="66"/>
      <c r="MEC186" s="66"/>
      <c r="MEF186" s="66"/>
      <c r="MEI186" s="66"/>
      <c r="MEK186" s="66"/>
      <c r="MEM186" s="66"/>
      <c r="MEP186" s="66"/>
      <c r="MES186" s="66"/>
      <c r="MEV186" s="66"/>
      <c r="MEZ186" s="66"/>
      <c r="MFC186" s="66"/>
      <c r="MFF186" s="66"/>
      <c r="MFN186" s="66"/>
      <c r="MFZ186" s="66"/>
      <c r="MGA186" s="66"/>
      <c r="MGB186" s="66"/>
      <c r="MGC186" s="66"/>
      <c r="MGD186" s="66"/>
      <c r="MGE186" s="66"/>
      <c r="MGF186" s="66"/>
      <c r="MGG186" s="66"/>
      <c r="MGH186" s="66"/>
      <c r="MGI186" s="66"/>
      <c r="MGJ186" s="66"/>
      <c r="MGK186" s="66"/>
      <c r="MGL186" s="66"/>
      <c r="MGM186" s="66"/>
      <c r="MGN186" s="66"/>
      <c r="MGO186" s="66"/>
      <c r="MGP186" s="66"/>
      <c r="MGQ186" s="66"/>
      <c r="MGR186" s="66"/>
      <c r="MGS186" s="66"/>
      <c r="MGT186" s="66"/>
      <c r="MGU186" s="66"/>
      <c r="MGV186" s="66"/>
      <c r="MGW186" s="66"/>
      <c r="MGX186" s="66"/>
      <c r="MGY186" s="66"/>
      <c r="MHA186" s="66"/>
      <c r="MHB186" s="66"/>
      <c r="MHC186" s="66"/>
      <c r="MHD186" s="66"/>
      <c r="MHE186" s="66"/>
      <c r="MHF186" s="66"/>
      <c r="MHG186" s="66"/>
      <c r="MHH186" s="66"/>
      <c r="MHI186" s="66"/>
      <c r="MHJ186" s="66"/>
      <c r="MHK186" s="66"/>
      <c r="MHL186" s="66"/>
      <c r="MHM186" s="66"/>
      <c r="MHP186" s="66"/>
      <c r="MHS186" s="66"/>
      <c r="MHV186" s="66"/>
      <c r="MHY186" s="66"/>
      <c r="MIB186" s="66"/>
      <c r="MIE186" s="66"/>
      <c r="MIN186" s="66"/>
      <c r="MIQ186" s="66"/>
      <c r="MIT186" s="66"/>
      <c r="MIW186" s="66"/>
      <c r="MJF186" s="66"/>
      <c r="MJL186" s="66"/>
      <c r="MJO186" s="66"/>
      <c r="MJR186" s="66"/>
      <c r="MJU186" s="66"/>
      <c r="MKA186" s="66"/>
      <c r="MKJ186" s="66"/>
      <c r="MKL186" s="66"/>
      <c r="MKM186" s="66"/>
      <c r="MKO186" s="66"/>
      <c r="MKR186" s="66"/>
      <c r="MKU186" s="66"/>
      <c r="MKX186" s="66"/>
      <c r="MLA186" s="66"/>
      <c r="MLD186" s="66"/>
      <c r="MLF186" s="66"/>
      <c r="MLH186" s="66"/>
      <c r="MLK186" s="66"/>
      <c r="MLN186" s="66"/>
      <c r="MLQ186" s="66"/>
      <c r="MLT186" s="66"/>
      <c r="MLW186" s="66"/>
      <c r="MLZ186" s="66"/>
      <c r="MMC186" s="66"/>
      <c r="MME186" s="66"/>
      <c r="MMH186" s="66"/>
      <c r="MMN186" s="66"/>
      <c r="MMT186" s="66"/>
      <c r="MMW186" s="66"/>
      <c r="MMY186" s="66"/>
      <c r="MNA186" s="66"/>
      <c r="MNB186" s="66"/>
      <c r="MNC186" s="66"/>
      <c r="MND186" s="66"/>
      <c r="MNE186" s="66"/>
      <c r="MNF186" s="66"/>
      <c r="MNX186" s="66"/>
      <c r="MNY186" s="66"/>
      <c r="MOB186" s="66"/>
      <c r="MOE186" s="66"/>
      <c r="MOG186" s="66"/>
      <c r="MOI186" s="66"/>
      <c r="MOL186" s="66"/>
      <c r="MOO186" s="66"/>
      <c r="MOR186" s="66"/>
      <c r="MOV186" s="66"/>
      <c r="MOY186" s="66"/>
      <c r="MPB186" s="66"/>
      <c r="MPJ186" s="66"/>
      <c r="MPV186" s="66"/>
      <c r="MPW186" s="66"/>
      <c r="MPX186" s="66"/>
      <c r="MPY186" s="66"/>
      <c r="MPZ186" s="66"/>
      <c r="MQA186" s="66"/>
      <c r="MQB186" s="66"/>
      <c r="MQC186" s="66"/>
      <c r="MQD186" s="66"/>
      <c r="MQE186" s="66"/>
      <c r="MQF186" s="66"/>
      <c r="MQG186" s="66"/>
      <c r="MQH186" s="66"/>
      <c r="MQI186" s="66"/>
      <c r="MQJ186" s="66"/>
      <c r="MQK186" s="66"/>
      <c r="MQL186" s="66"/>
      <c r="MQM186" s="66"/>
      <c r="MQN186" s="66"/>
      <c r="MQO186" s="66"/>
      <c r="MQP186" s="66"/>
      <c r="MQQ186" s="66"/>
      <c r="MQR186" s="66"/>
      <c r="MQS186" s="66"/>
      <c r="MQT186" s="66"/>
      <c r="MQU186" s="66"/>
      <c r="MQW186" s="66"/>
      <c r="MQX186" s="66"/>
      <c r="MQY186" s="66"/>
      <c r="MQZ186" s="66"/>
      <c r="MRA186" s="66"/>
      <c r="MRB186" s="66"/>
      <c r="MRC186" s="66"/>
      <c r="MRD186" s="66"/>
      <c r="MRE186" s="66"/>
      <c r="MRF186" s="66"/>
      <c r="MRG186" s="66"/>
      <c r="MRH186" s="66"/>
      <c r="MRI186" s="66"/>
      <c r="MRL186" s="66"/>
      <c r="MRO186" s="66"/>
      <c r="MRR186" s="66"/>
      <c r="MRU186" s="66"/>
      <c r="MRX186" s="66"/>
      <c r="MSA186" s="66"/>
      <c r="MSJ186" s="66"/>
      <c r="MSM186" s="66"/>
      <c r="MSP186" s="66"/>
      <c r="MSS186" s="66"/>
      <c r="MTB186" s="66"/>
      <c r="MTH186" s="66"/>
      <c r="MTK186" s="66"/>
      <c r="MTN186" s="66"/>
      <c r="MTQ186" s="66"/>
      <c r="MTW186" s="66"/>
      <c r="MUF186" s="66"/>
      <c r="MUH186" s="66"/>
      <c r="MUI186" s="66"/>
      <c r="MUK186" s="66"/>
      <c r="MUN186" s="66"/>
      <c r="MUQ186" s="66"/>
      <c r="MUT186" s="66"/>
      <c r="MUW186" s="66"/>
      <c r="MUZ186" s="66"/>
      <c r="MVB186" s="66"/>
      <c r="MVD186" s="66"/>
      <c r="MVG186" s="66"/>
      <c r="MVJ186" s="66"/>
      <c r="MVM186" s="66"/>
      <c r="MVP186" s="66"/>
      <c r="MVS186" s="66"/>
      <c r="MVV186" s="66"/>
      <c r="MVY186" s="66"/>
      <c r="MWA186" s="66"/>
      <c r="MWD186" s="66"/>
      <c r="MWJ186" s="66"/>
      <c r="MWP186" s="66"/>
      <c r="MWS186" s="66"/>
      <c r="MWU186" s="66"/>
      <c r="MWW186" s="66"/>
      <c r="MWX186" s="66"/>
      <c r="MWY186" s="66"/>
      <c r="MWZ186" s="66"/>
      <c r="MXA186" s="66"/>
      <c r="MXB186" s="66"/>
      <c r="MXT186" s="66"/>
      <c r="MXU186" s="66"/>
      <c r="MXX186" s="66"/>
      <c r="MYA186" s="66"/>
      <c r="MYC186" s="66"/>
      <c r="MYE186" s="66"/>
      <c r="MYH186" s="66"/>
      <c r="MYK186" s="66"/>
      <c r="MYN186" s="66"/>
      <c r="MYR186" s="66"/>
      <c r="MYU186" s="66"/>
      <c r="MYX186" s="66"/>
      <c r="MZF186" s="66"/>
      <c r="MZR186" s="66"/>
      <c r="MZS186" s="66"/>
      <c r="MZT186" s="66"/>
      <c r="MZU186" s="66"/>
      <c r="MZV186" s="66"/>
      <c r="MZW186" s="66"/>
      <c r="MZX186" s="66"/>
      <c r="MZY186" s="66"/>
      <c r="MZZ186" s="66"/>
      <c r="NAA186" s="66"/>
      <c r="NAB186" s="66"/>
      <c r="NAC186" s="66"/>
      <c r="NAD186" s="66"/>
      <c r="NAE186" s="66"/>
      <c r="NAF186" s="66"/>
      <c r="NAG186" s="66"/>
      <c r="NAH186" s="66"/>
      <c r="NAI186" s="66"/>
      <c r="NAJ186" s="66"/>
      <c r="NAK186" s="66"/>
      <c r="NAL186" s="66"/>
      <c r="NAM186" s="66"/>
      <c r="NAN186" s="66"/>
      <c r="NAO186" s="66"/>
      <c r="NAP186" s="66"/>
      <c r="NAQ186" s="66"/>
      <c r="NAS186" s="66"/>
      <c r="NAT186" s="66"/>
      <c r="NAU186" s="66"/>
      <c r="NAV186" s="66"/>
      <c r="NAW186" s="66"/>
      <c r="NAX186" s="66"/>
      <c r="NAY186" s="66"/>
      <c r="NAZ186" s="66"/>
      <c r="NBA186" s="66"/>
      <c r="NBB186" s="66"/>
      <c r="NBC186" s="66"/>
      <c r="NBD186" s="66"/>
      <c r="NBE186" s="66"/>
      <c r="NBH186" s="66"/>
      <c r="NBK186" s="66"/>
      <c r="NBN186" s="66"/>
      <c r="NBQ186" s="66"/>
      <c r="NBT186" s="66"/>
      <c r="NBW186" s="66"/>
      <c r="NCF186" s="66"/>
      <c r="NCI186" s="66"/>
      <c r="NCL186" s="66"/>
      <c r="NCO186" s="66"/>
      <c r="NCX186" s="66"/>
      <c r="NDD186" s="66"/>
      <c r="NDG186" s="66"/>
      <c r="NDJ186" s="66"/>
      <c r="NDM186" s="66"/>
      <c r="NDS186" s="66"/>
      <c r="NEB186" s="66"/>
      <c r="NED186" s="66"/>
      <c r="NEE186" s="66"/>
      <c r="NEG186" s="66"/>
      <c r="NEJ186" s="66"/>
      <c r="NEM186" s="66"/>
      <c r="NEP186" s="66"/>
      <c r="NES186" s="66"/>
      <c r="NEV186" s="66"/>
      <c r="NEX186" s="66"/>
      <c r="NEZ186" s="66"/>
      <c r="NFC186" s="66"/>
      <c r="NFF186" s="66"/>
      <c r="NFI186" s="66"/>
      <c r="NFL186" s="66"/>
      <c r="NFO186" s="66"/>
      <c r="NFR186" s="66"/>
      <c r="NFU186" s="66"/>
      <c r="NFW186" s="66"/>
      <c r="NFZ186" s="66"/>
      <c r="NGF186" s="66"/>
      <c r="NGL186" s="66"/>
      <c r="NGO186" s="66"/>
      <c r="NGQ186" s="66"/>
      <c r="NGS186" s="66"/>
      <c r="NGT186" s="66"/>
      <c r="NGU186" s="66"/>
      <c r="NGV186" s="66"/>
      <c r="NGW186" s="66"/>
      <c r="NGX186" s="66"/>
      <c r="NHP186" s="66"/>
      <c r="NHQ186" s="66"/>
      <c r="NHT186" s="66"/>
      <c r="NHW186" s="66"/>
      <c r="NHY186" s="66"/>
      <c r="NIA186" s="66"/>
      <c r="NID186" s="66"/>
      <c r="NIG186" s="66"/>
      <c r="NIJ186" s="66"/>
      <c r="NIN186" s="66"/>
      <c r="NIQ186" s="66"/>
      <c r="NIT186" s="66"/>
      <c r="NJB186" s="66"/>
      <c r="NJN186" s="66"/>
      <c r="NJO186" s="66"/>
      <c r="NJP186" s="66"/>
      <c r="NJQ186" s="66"/>
      <c r="NJR186" s="66"/>
      <c r="NJS186" s="66"/>
      <c r="NJT186" s="66"/>
      <c r="NJU186" s="66"/>
      <c r="NJV186" s="66"/>
      <c r="NJW186" s="66"/>
      <c r="NJX186" s="66"/>
      <c r="NJY186" s="66"/>
      <c r="NJZ186" s="66"/>
      <c r="NKA186" s="66"/>
      <c r="NKB186" s="66"/>
      <c r="NKC186" s="66"/>
      <c r="NKD186" s="66"/>
      <c r="NKE186" s="66"/>
      <c r="NKF186" s="66"/>
      <c r="NKG186" s="66"/>
      <c r="NKH186" s="66"/>
      <c r="NKI186" s="66"/>
      <c r="NKJ186" s="66"/>
      <c r="NKK186" s="66"/>
      <c r="NKL186" s="66"/>
      <c r="NKM186" s="66"/>
      <c r="NKO186" s="66"/>
      <c r="NKP186" s="66"/>
      <c r="NKQ186" s="66"/>
      <c r="NKR186" s="66"/>
      <c r="NKS186" s="66"/>
      <c r="NKT186" s="66"/>
      <c r="NKU186" s="66"/>
      <c r="NKV186" s="66"/>
      <c r="NKW186" s="66"/>
      <c r="NKX186" s="66"/>
      <c r="NKY186" s="66"/>
      <c r="NKZ186" s="66"/>
      <c r="NLA186" s="66"/>
      <c r="NLD186" s="66"/>
      <c r="NLG186" s="66"/>
      <c r="NLJ186" s="66"/>
      <c r="NLM186" s="66"/>
      <c r="NLP186" s="66"/>
      <c r="NLS186" s="66"/>
      <c r="NMB186" s="66"/>
      <c r="NME186" s="66"/>
      <c r="NMH186" s="66"/>
      <c r="NMK186" s="66"/>
      <c r="NMT186" s="66"/>
      <c r="NMZ186" s="66"/>
      <c r="NNC186" s="66"/>
      <c r="NNF186" s="66"/>
      <c r="NNI186" s="66"/>
      <c r="NNO186" s="66"/>
      <c r="NNX186" s="66"/>
      <c r="NNZ186" s="66"/>
      <c r="NOA186" s="66"/>
      <c r="NOC186" s="66"/>
      <c r="NOF186" s="66"/>
      <c r="NOI186" s="66"/>
      <c r="NOL186" s="66"/>
      <c r="NOO186" s="66"/>
      <c r="NOR186" s="66"/>
      <c r="NOT186" s="66"/>
      <c r="NOV186" s="66"/>
      <c r="NOY186" s="66"/>
      <c r="NPB186" s="66"/>
      <c r="NPE186" s="66"/>
      <c r="NPH186" s="66"/>
      <c r="NPK186" s="66"/>
      <c r="NPN186" s="66"/>
      <c r="NPQ186" s="66"/>
      <c r="NPS186" s="66"/>
      <c r="NPV186" s="66"/>
      <c r="NQB186" s="66"/>
      <c r="NQH186" s="66"/>
      <c r="NQK186" s="66"/>
      <c r="NQM186" s="66"/>
      <c r="NQO186" s="66"/>
      <c r="NQP186" s="66"/>
      <c r="NQQ186" s="66"/>
      <c r="NQR186" s="66"/>
      <c r="NQS186" s="66"/>
      <c r="NQT186" s="66"/>
      <c r="NRL186" s="66"/>
      <c r="NRM186" s="66"/>
      <c r="NRP186" s="66"/>
      <c r="NRS186" s="66"/>
      <c r="NRU186" s="66"/>
      <c r="NRW186" s="66"/>
      <c r="NRZ186" s="66"/>
      <c r="NSC186" s="66"/>
      <c r="NSF186" s="66"/>
      <c r="NSJ186" s="66"/>
      <c r="NSM186" s="66"/>
      <c r="NSP186" s="66"/>
      <c r="NSX186" s="66"/>
      <c r="NTJ186" s="66"/>
      <c r="NTK186" s="66"/>
      <c r="NTL186" s="66"/>
      <c r="NTM186" s="66"/>
      <c r="NTN186" s="66"/>
      <c r="NTO186" s="66"/>
      <c r="NTP186" s="66"/>
      <c r="NTQ186" s="66"/>
      <c r="NTR186" s="66"/>
      <c r="NTS186" s="66"/>
      <c r="NTT186" s="66"/>
      <c r="NTU186" s="66"/>
      <c r="NTV186" s="66"/>
      <c r="NTW186" s="66"/>
      <c r="NTX186" s="66"/>
      <c r="NTY186" s="66"/>
      <c r="NTZ186" s="66"/>
      <c r="NUA186" s="66"/>
      <c r="NUB186" s="66"/>
      <c r="NUC186" s="66"/>
      <c r="NUD186" s="66"/>
      <c r="NUE186" s="66"/>
      <c r="NUF186" s="66"/>
      <c r="NUG186" s="66"/>
      <c r="NUH186" s="66"/>
      <c r="NUI186" s="66"/>
      <c r="NUK186" s="66"/>
      <c r="NUL186" s="66"/>
      <c r="NUM186" s="66"/>
      <c r="NUN186" s="66"/>
      <c r="NUO186" s="66"/>
      <c r="NUP186" s="66"/>
      <c r="NUQ186" s="66"/>
      <c r="NUR186" s="66"/>
      <c r="NUS186" s="66"/>
      <c r="NUT186" s="66"/>
      <c r="NUU186" s="66"/>
      <c r="NUV186" s="66"/>
      <c r="NUW186" s="66"/>
      <c r="NUZ186" s="66"/>
      <c r="NVC186" s="66"/>
      <c r="NVF186" s="66"/>
      <c r="NVI186" s="66"/>
      <c r="NVL186" s="66"/>
      <c r="NVO186" s="66"/>
      <c r="NVX186" s="66"/>
      <c r="NWA186" s="66"/>
      <c r="NWD186" s="66"/>
      <c r="NWG186" s="66"/>
      <c r="NWP186" s="66"/>
      <c r="NWV186" s="66"/>
      <c r="NWY186" s="66"/>
      <c r="NXB186" s="66"/>
      <c r="NXE186" s="66"/>
      <c r="NXK186" s="66"/>
      <c r="NXT186" s="66"/>
      <c r="NXV186" s="66"/>
      <c r="NXW186" s="66"/>
      <c r="NXY186" s="66"/>
      <c r="NYB186" s="66"/>
      <c r="NYE186" s="66"/>
      <c r="NYH186" s="66"/>
      <c r="NYK186" s="66"/>
      <c r="NYN186" s="66"/>
      <c r="NYP186" s="66"/>
      <c r="NYR186" s="66"/>
      <c r="NYU186" s="66"/>
      <c r="NYX186" s="66"/>
      <c r="NZA186" s="66"/>
      <c r="NZD186" s="66"/>
      <c r="NZG186" s="66"/>
      <c r="NZJ186" s="66"/>
      <c r="NZM186" s="66"/>
      <c r="NZO186" s="66"/>
      <c r="NZR186" s="66"/>
      <c r="NZX186" s="66"/>
      <c r="OAD186" s="66"/>
      <c r="OAG186" s="66"/>
      <c r="OAI186" s="66"/>
      <c r="OAK186" s="66"/>
      <c r="OAL186" s="66"/>
      <c r="OAM186" s="66"/>
      <c r="OAN186" s="66"/>
      <c r="OAO186" s="66"/>
      <c r="OAP186" s="66"/>
      <c r="OBH186" s="66"/>
      <c r="OBI186" s="66"/>
      <c r="OBL186" s="66"/>
      <c r="OBO186" s="66"/>
      <c r="OBQ186" s="66"/>
      <c r="OBS186" s="66"/>
      <c r="OBV186" s="66"/>
      <c r="OBY186" s="66"/>
      <c r="OCB186" s="66"/>
      <c r="OCF186" s="66"/>
      <c r="OCI186" s="66"/>
      <c r="OCL186" s="66"/>
      <c r="OCT186" s="66"/>
      <c r="ODF186" s="66"/>
      <c r="ODG186" s="66"/>
      <c r="ODH186" s="66"/>
      <c r="ODI186" s="66"/>
      <c r="ODJ186" s="66"/>
      <c r="ODK186" s="66"/>
      <c r="ODL186" s="66"/>
      <c r="ODM186" s="66"/>
      <c r="ODN186" s="66"/>
      <c r="ODO186" s="66"/>
      <c r="ODP186" s="66"/>
      <c r="ODQ186" s="66"/>
      <c r="ODR186" s="66"/>
      <c r="ODS186" s="66"/>
      <c r="ODT186" s="66"/>
      <c r="ODU186" s="66"/>
      <c r="ODV186" s="66"/>
      <c r="ODW186" s="66"/>
      <c r="ODX186" s="66"/>
      <c r="ODY186" s="66"/>
      <c r="ODZ186" s="66"/>
      <c r="OEA186" s="66"/>
      <c r="OEB186" s="66"/>
      <c r="OEC186" s="66"/>
      <c r="OED186" s="66"/>
      <c r="OEE186" s="66"/>
      <c r="OEG186" s="66"/>
      <c r="OEH186" s="66"/>
      <c r="OEI186" s="66"/>
      <c r="OEJ186" s="66"/>
      <c r="OEK186" s="66"/>
      <c r="OEL186" s="66"/>
      <c r="OEM186" s="66"/>
      <c r="OEN186" s="66"/>
      <c r="OEO186" s="66"/>
      <c r="OEP186" s="66"/>
      <c r="OEQ186" s="66"/>
      <c r="OER186" s="66"/>
      <c r="OES186" s="66"/>
      <c r="OEV186" s="66"/>
      <c r="OEY186" s="66"/>
      <c r="OFB186" s="66"/>
      <c r="OFE186" s="66"/>
      <c r="OFH186" s="66"/>
      <c r="OFK186" s="66"/>
      <c r="OFT186" s="66"/>
      <c r="OFW186" s="66"/>
      <c r="OFZ186" s="66"/>
      <c r="OGC186" s="66"/>
      <c r="OGL186" s="66"/>
      <c r="OGR186" s="66"/>
      <c r="OGU186" s="66"/>
      <c r="OGX186" s="66"/>
      <c r="OHA186" s="66"/>
      <c r="OHG186" s="66"/>
      <c r="OHP186" s="66"/>
      <c r="OHR186" s="66"/>
      <c r="OHS186" s="66"/>
      <c r="OHU186" s="66"/>
      <c r="OHX186" s="66"/>
      <c r="OIA186" s="66"/>
      <c r="OID186" s="66"/>
      <c r="OIG186" s="66"/>
      <c r="OIJ186" s="66"/>
      <c r="OIL186" s="66"/>
      <c r="OIN186" s="66"/>
      <c r="OIQ186" s="66"/>
      <c r="OIT186" s="66"/>
      <c r="OIW186" s="66"/>
      <c r="OIZ186" s="66"/>
      <c r="OJC186" s="66"/>
      <c r="OJF186" s="66"/>
      <c r="OJI186" s="66"/>
      <c r="OJK186" s="66"/>
      <c r="OJN186" s="66"/>
      <c r="OJT186" s="66"/>
      <c r="OJZ186" s="66"/>
      <c r="OKC186" s="66"/>
      <c r="OKE186" s="66"/>
      <c r="OKG186" s="66"/>
      <c r="OKH186" s="66"/>
      <c r="OKI186" s="66"/>
      <c r="OKJ186" s="66"/>
      <c r="OKK186" s="66"/>
      <c r="OKL186" s="66"/>
      <c r="OLD186" s="66"/>
      <c r="OLE186" s="66"/>
      <c r="OLH186" s="66"/>
      <c r="OLK186" s="66"/>
      <c r="OLM186" s="66"/>
      <c r="OLO186" s="66"/>
      <c r="OLR186" s="66"/>
      <c r="OLU186" s="66"/>
      <c r="OLX186" s="66"/>
      <c r="OMB186" s="66"/>
      <c r="OME186" s="66"/>
      <c r="OMH186" s="66"/>
      <c r="OMP186" s="66"/>
      <c r="ONB186" s="66"/>
      <c r="ONC186" s="66"/>
      <c r="OND186" s="66"/>
      <c r="ONE186" s="66"/>
      <c r="ONF186" s="66"/>
      <c r="ONG186" s="66"/>
      <c r="ONH186" s="66"/>
      <c r="ONI186" s="66"/>
      <c r="ONJ186" s="66"/>
      <c r="ONK186" s="66"/>
      <c r="ONL186" s="66"/>
      <c r="ONM186" s="66"/>
      <c r="ONN186" s="66"/>
      <c r="ONO186" s="66"/>
      <c r="ONP186" s="66"/>
      <c r="ONQ186" s="66"/>
      <c r="ONR186" s="66"/>
      <c r="ONS186" s="66"/>
      <c r="ONT186" s="66"/>
      <c r="ONU186" s="66"/>
      <c r="ONV186" s="66"/>
      <c r="ONW186" s="66"/>
      <c r="ONX186" s="66"/>
      <c r="ONY186" s="66"/>
      <c r="ONZ186" s="66"/>
      <c r="OOA186" s="66"/>
      <c r="OOC186" s="66"/>
      <c r="OOD186" s="66"/>
      <c r="OOE186" s="66"/>
      <c r="OOF186" s="66"/>
      <c r="OOG186" s="66"/>
      <c r="OOH186" s="66"/>
      <c r="OOI186" s="66"/>
      <c r="OOJ186" s="66"/>
      <c r="OOK186" s="66"/>
      <c r="OOL186" s="66"/>
      <c r="OOM186" s="66"/>
      <c r="OON186" s="66"/>
      <c r="OOO186" s="66"/>
      <c r="OOR186" s="66"/>
      <c r="OOU186" s="66"/>
      <c r="OOX186" s="66"/>
      <c r="OPA186" s="66"/>
      <c r="OPD186" s="66"/>
      <c r="OPG186" s="66"/>
      <c r="OPP186" s="66"/>
      <c r="OPS186" s="66"/>
      <c r="OPV186" s="66"/>
      <c r="OPY186" s="66"/>
      <c r="OQH186" s="66"/>
      <c r="OQN186" s="66"/>
      <c r="OQQ186" s="66"/>
      <c r="OQT186" s="66"/>
      <c r="OQW186" s="66"/>
      <c r="ORC186" s="66"/>
      <c r="ORL186" s="66"/>
      <c r="ORN186" s="66"/>
      <c r="ORO186" s="66"/>
      <c r="ORQ186" s="66"/>
      <c r="ORT186" s="66"/>
      <c r="ORW186" s="66"/>
      <c r="ORZ186" s="66"/>
      <c r="OSC186" s="66"/>
      <c r="OSF186" s="66"/>
      <c r="OSH186" s="66"/>
      <c r="OSJ186" s="66"/>
      <c r="OSM186" s="66"/>
      <c r="OSP186" s="66"/>
      <c r="OSS186" s="66"/>
      <c r="OSV186" s="66"/>
      <c r="OSY186" s="66"/>
      <c r="OTB186" s="66"/>
      <c r="OTE186" s="66"/>
      <c r="OTG186" s="66"/>
      <c r="OTJ186" s="66"/>
      <c r="OTP186" s="66"/>
      <c r="OTV186" s="66"/>
      <c r="OTY186" s="66"/>
      <c r="OUA186" s="66"/>
      <c r="OUC186" s="66"/>
      <c r="OUD186" s="66"/>
      <c r="OUE186" s="66"/>
      <c r="OUF186" s="66"/>
      <c r="OUG186" s="66"/>
      <c r="OUH186" s="66"/>
      <c r="OUZ186" s="66"/>
      <c r="OVA186" s="66"/>
      <c r="OVD186" s="66"/>
      <c r="OVG186" s="66"/>
      <c r="OVI186" s="66"/>
      <c r="OVK186" s="66"/>
      <c r="OVN186" s="66"/>
      <c r="OVQ186" s="66"/>
      <c r="OVT186" s="66"/>
      <c r="OVX186" s="66"/>
      <c r="OWA186" s="66"/>
      <c r="OWD186" s="66"/>
      <c r="OWL186" s="66"/>
      <c r="OWX186" s="66"/>
      <c r="OWY186" s="66"/>
      <c r="OWZ186" s="66"/>
      <c r="OXA186" s="66"/>
      <c r="OXB186" s="66"/>
      <c r="OXC186" s="66"/>
      <c r="OXD186" s="66"/>
      <c r="OXE186" s="66"/>
      <c r="OXF186" s="66"/>
      <c r="OXG186" s="66"/>
      <c r="OXH186" s="66"/>
      <c r="OXI186" s="66"/>
      <c r="OXJ186" s="66"/>
      <c r="OXK186" s="66"/>
      <c r="OXL186" s="66"/>
      <c r="OXM186" s="66"/>
      <c r="OXN186" s="66"/>
      <c r="OXO186" s="66"/>
      <c r="OXP186" s="66"/>
      <c r="OXQ186" s="66"/>
      <c r="OXR186" s="66"/>
      <c r="OXS186" s="66"/>
      <c r="OXT186" s="66"/>
      <c r="OXU186" s="66"/>
      <c r="OXV186" s="66"/>
      <c r="OXW186" s="66"/>
      <c r="OXY186" s="66"/>
      <c r="OXZ186" s="66"/>
      <c r="OYA186" s="66"/>
      <c r="OYB186" s="66"/>
      <c r="OYC186" s="66"/>
      <c r="OYD186" s="66"/>
      <c r="OYE186" s="66"/>
      <c r="OYF186" s="66"/>
      <c r="OYG186" s="66"/>
      <c r="OYH186" s="66"/>
      <c r="OYI186" s="66"/>
      <c r="OYJ186" s="66"/>
      <c r="OYK186" s="66"/>
      <c r="OYN186" s="66"/>
      <c r="OYQ186" s="66"/>
      <c r="OYT186" s="66"/>
      <c r="OYW186" s="66"/>
      <c r="OYZ186" s="66"/>
      <c r="OZC186" s="66"/>
      <c r="OZL186" s="66"/>
      <c r="OZO186" s="66"/>
      <c r="OZR186" s="66"/>
      <c r="OZU186" s="66"/>
      <c r="PAD186" s="66"/>
      <c r="PAJ186" s="66"/>
      <c r="PAM186" s="66"/>
      <c r="PAP186" s="66"/>
      <c r="PAS186" s="66"/>
      <c r="PAY186" s="66"/>
      <c r="PBH186" s="66"/>
      <c r="PBJ186" s="66"/>
      <c r="PBK186" s="66"/>
      <c r="PBM186" s="66"/>
      <c r="PBP186" s="66"/>
      <c r="PBS186" s="66"/>
      <c r="PBV186" s="66"/>
      <c r="PBY186" s="66"/>
      <c r="PCB186" s="66"/>
      <c r="PCD186" s="66"/>
      <c r="PCF186" s="66"/>
      <c r="PCI186" s="66"/>
      <c r="PCL186" s="66"/>
      <c r="PCO186" s="66"/>
      <c r="PCR186" s="66"/>
      <c r="PCU186" s="66"/>
      <c r="PCX186" s="66"/>
      <c r="PDA186" s="66"/>
      <c r="PDC186" s="66"/>
      <c r="PDF186" s="66"/>
      <c r="PDL186" s="66"/>
      <c r="PDR186" s="66"/>
      <c r="PDU186" s="66"/>
      <c r="PDW186" s="66"/>
      <c r="PDY186" s="66"/>
      <c r="PDZ186" s="66"/>
      <c r="PEA186" s="66"/>
      <c r="PEB186" s="66"/>
      <c r="PEC186" s="66"/>
      <c r="PED186" s="66"/>
      <c r="PEV186" s="66"/>
      <c r="PEW186" s="66"/>
      <c r="PEZ186" s="66"/>
      <c r="PFC186" s="66"/>
      <c r="PFE186" s="66"/>
      <c r="PFG186" s="66"/>
      <c r="PFJ186" s="66"/>
      <c r="PFM186" s="66"/>
      <c r="PFP186" s="66"/>
      <c r="PFT186" s="66"/>
      <c r="PFW186" s="66"/>
      <c r="PFZ186" s="66"/>
      <c r="PGH186" s="66"/>
      <c r="PGT186" s="66"/>
      <c r="PGU186" s="66"/>
      <c r="PGV186" s="66"/>
      <c r="PGW186" s="66"/>
      <c r="PGX186" s="66"/>
      <c r="PGY186" s="66"/>
      <c r="PGZ186" s="66"/>
      <c r="PHA186" s="66"/>
      <c r="PHB186" s="66"/>
      <c r="PHC186" s="66"/>
      <c r="PHD186" s="66"/>
      <c r="PHE186" s="66"/>
      <c r="PHF186" s="66"/>
      <c r="PHG186" s="66"/>
      <c r="PHH186" s="66"/>
      <c r="PHI186" s="66"/>
      <c r="PHJ186" s="66"/>
      <c r="PHK186" s="66"/>
      <c r="PHL186" s="66"/>
      <c r="PHM186" s="66"/>
      <c r="PHN186" s="66"/>
      <c r="PHO186" s="66"/>
      <c r="PHP186" s="66"/>
      <c r="PHQ186" s="66"/>
      <c r="PHR186" s="66"/>
      <c r="PHS186" s="66"/>
      <c r="PHU186" s="66"/>
      <c r="PHV186" s="66"/>
      <c r="PHW186" s="66"/>
      <c r="PHX186" s="66"/>
      <c r="PHY186" s="66"/>
      <c r="PHZ186" s="66"/>
      <c r="PIA186" s="66"/>
      <c r="PIB186" s="66"/>
      <c r="PIC186" s="66"/>
      <c r="PID186" s="66"/>
      <c r="PIE186" s="66"/>
      <c r="PIF186" s="66"/>
      <c r="PIG186" s="66"/>
      <c r="PIJ186" s="66"/>
      <c r="PIM186" s="66"/>
      <c r="PIP186" s="66"/>
      <c r="PIS186" s="66"/>
      <c r="PIV186" s="66"/>
      <c r="PIY186" s="66"/>
      <c r="PJH186" s="66"/>
      <c r="PJK186" s="66"/>
      <c r="PJN186" s="66"/>
      <c r="PJQ186" s="66"/>
      <c r="PJZ186" s="66"/>
      <c r="PKF186" s="66"/>
      <c r="PKI186" s="66"/>
      <c r="PKL186" s="66"/>
      <c r="PKO186" s="66"/>
      <c r="PKU186" s="66"/>
      <c r="PLD186" s="66"/>
      <c r="PLF186" s="66"/>
      <c r="PLG186" s="66"/>
      <c r="PLI186" s="66"/>
      <c r="PLL186" s="66"/>
      <c r="PLO186" s="66"/>
      <c r="PLR186" s="66"/>
      <c r="PLU186" s="66"/>
      <c r="PLX186" s="66"/>
      <c r="PLZ186" s="66"/>
      <c r="PMB186" s="66"/>
      <c r="PME186" s="66"/>
      <c r="PMH186" s="66"/>
      <c r="PMK186" s="66"/>
      <c r="PMN186" s="66"/>
      <c r="PMQ186" s="66"/>
      <c r="PMT186" s="66"/>
      <c r="PMW186" s="66"/>
      <c r="PMY186" s="66"/>
      <c r="PNB186" s="66"/>
      <c r="PNH186" s="66"/>
      <c r="PNN186" s="66"/>
      <c r="PNQ186" s="66"/>
      <c r="PNS186" s="66"/>
      <c r="PNU186" s="66"/>
      <c r="PNV186" s="66"/>
      <c r="PNW186" s="66"/>
      <c r="PNX186" s="66"/>
      <c r="PNY186" s="66"/>
      <c r="PNZ186" s="66"/>
      <c r="POR186" s="66"/>
      <c r="POS186" s="66"/>
      <c r="POV186" s="66"/>
      <c r="POY186" s="66"/>
      <c r="PPA186" s="66"/>
      <c r="PPC186" s="66"/>
      <c r="PPF186" s="66"/>
      <c r="PPI186" s="66"/>
      <c r="PPL186" s="66"/>
      <c r="PPP186" s="66"/>
      <c r="PPS186" s="66"/>
      <c r="PPV186" s="66"/>
      <c r="PQD186" s="66"/>
      <c r="PQP186" s="66"/>
      <c r="PQQ186" s="66"/>
      <c r="PQR186" s="66"/>
      <c r="PQS186" s="66"/>
      <c r="PQT186" s="66"/>
      <c r="PQU186" s="66"/>
      <c r="PQV186" s="66"/>
      <c r="PQW186" s="66"/>
      <c r="PQX186" s="66"/>
      <c r="PQY186" s="66"/>
      <c r="PQZ186" s="66"/>
      <c r="PRA186" s="66"/>
      <c r="PRB186" s="66"/>
      <c r="PRC186" s="66"/>
      <c r="PRD186" s="66"/>
      <c r="PRE186" s="66"/>
      <c r="PRF186" s="66"/>
      <c r="PRG186" s="66"/>
      <c r="PRH186" s="66"/>
      <c r="PRI186" s="66"/>
      <c r="PRJ186" s="66"/>
      <c r="PRK186" s="66"/>
      <c r="PRL186" s="66"/>
      <c r="PRM186" s="66"/>
      <c r="PRN186" s="66"/>
      <c r="PRO186" s="66"/>
      <c r="PRQ186" s="66"/>
      <c r="PRR186" s="66"/>
      <c r="PRS186" s="66"/>
      <c r="PRT186" s="66"/>
      <c r="PRU186" s="66"/>
      <c r="PRV186" s="66"/>
      <c r="PRW186" s="66"/>
      <c r="PRX186" s="66"/>
      <c r="PRY186" s="66"/>
      <c r="PRZ186" s="66"/>
      <c r="PSA186" s="66"/>
      <c r="PSB186" s="66"/>
      <c r="PSC186" s="66"/>
      <c r="PSF186" s="66"/>
      <c r="PSI186" s="66"/>
      <c r="PSL186" s="66"/>
      <c r="PSO186" s="66"/>
      <c r="PSR186" s="66"/>
      <c r="PSU186" s="66"/>
      <c r="PTD186" s="66"/>
      <c r="PTG186" s="66"/>
      <c r="PTJ186" s="66"/>
      <c r="PTM186" s="66"/>
      <c r="PTV186" s="66"/>
      <c r="PUB186" s="66"/>
      <c r="PUE186" s="66"/>
      <c r="PUH186" s="66"/>
      <c r="PUK186" s="66"/>
      <c r="PUQ186" s="66"/>
      <c r="PUZ186" s="66"/>
      <c r="PVB186" s="66"/>
      <c r="PVC186" s="66"/>
      <c r="PVE186" s="66"/>
      <c r="PVH186" s="66"/>
      <c r="PVK186" s="66"/>
      <c r="PVN186" s="66"/>
      <c r="PVQ186" s="66"/>
      <c r="PVT186" s="66"/>
      <c r="PVV186" s="66"/>
      <c r="PVX186" s="66"/>
      <c r="PWA186" s="66"/>
      <c r="PWD186" s="66"/>
      <c r="PWG186" s="66"/>
      <c r="PWJ186" s="66"/>
      <c r="PWM186" s="66"/>
      <c r="PWP186" s="66"/>
      <c r="PWS186" s="66"/>
      <c r="PWU186" s="66"/>
      <c r="PWX186" s="66"/>
      <c r="PXD186" s="66"/>
      <c r="PXJ186" s="66"/>
      <c r="PXM186" s="66"/>
      <c r="PXO186" s="66"/>
      <c r="PXQ186" s="66"/>
      <c r="PXR186" s="66"/>
      <c r="PXS186" s="66"/>
      <c r="PXT186" s="66"/>
      <c r="PXU186" s="66"/>
      <c r="PXV186" s="66"/>
      <c r="PYN186" s="66"/>
      <c r="PYO186" s="66"/>
      <c r="PYR186" s="66"/>
      <c r="PYU186" s="66"/>
      <c r="PYW186" s="66"/>
      <c r="PYY186" s="66"/>
      <c r="PZB186" s="66"/>
      <c r="PZE186" s="66"/>
      <c r="PZH186" s="66"/>
      <c r="PZL186" s="66"/>
      <c r="PZO186" s="66"/>
      <c r="PZR186" s="66"/>
      <c r="PZZ186" s="66"/>
      <c r="QAL186" s="66"/>
      <c r="QAM186" s="66"/>
      <c r="QAN186" s="66"/>
      <c r="QAO186" s="66"/>
      <c r="QAP186" s="66"/>
      <c r="QAQ186" s="66"/>
      <c r="QAR186" s="66"/>
      <c r="QAS186" s="66"/>
      <c r="QAT186" s="66"/>
      <c r="QAU186" s="66"/>
      <c r="QAV186" s="66"/>
      <c r="QAW186" s="66"/>
      <c r="QAX186" s="66"/>
      <c r="QAY186" s="66"/>
      <c r="QAZ186" s="66"/>
      <c r="QBA186" s="66"/>
      <c r="QBB186" s="66"/>
      <c r="QBC186" s="66"/>
      <c r="QBD186" s="66"/>
      <c r="QBE186" s="66"/>
      <c r="QBF186" s="66"/>
      <c r="QBG186" s="66"/>
      <c r="QBH186" s="66"/>
      <c r="QBI186" s="66"/>
      <c r="QBJ186" s="66"/>
      <c r="QBK186" s="66"/>
      <c r="QBM186" s="66"/>
      <c r="QBN186" s="66"/>
      <c r="QBO186" s="66"/>
      <c r="QBP186" s="66"/>
      <c r="QBQ186" s="66"/>
      <c r="QBR186" s="66"/>
      <c r="QBS186" s="66"/>
      <c r="QBT186" s="66"/>
      <c r="QBU186" s="66"/>
      <c r="QBV186" s="66"/>
      <c r="QBW186" s="66"/>
      <c r="QBX186" s="66"/>
      <c r="QBY186" s="66"/>
      <c r="QCB186" s="66"/>
      <c r="QCE186" s="66"/>
      <c r="QCH186" s="66"/>
      <c r="QCK186" s="66"/>
      <c r="QCN186" s="66"/>
      <c r="QCQ186" s="66"/>
      <c r="QCZ186" s="66"/>
      <c r="QDC186" s="66"/>
      <c r="QDF186" s="66"/>
      <c r="QDI186" s="66"/>
      <c r="QDR186" s="66"/>
      <c r="QDX186" s="66"/>
      <c r="QEA186" s="66"/>
      <c r="QED186" s="66"/>
      <c r="QEG186" s="66"/>
      <c r="QEM186" s="66"/>
      <c r="QEV186" s="66"/>
      <c r="QEX186" s="66"/>
      <c r="QEY186" s="66"/>
      <c r="QFA186" s="66"/>
      <c r="QFD186" s="66"/>
      <c r="QFG186" s="66"/>
      <c r="QFJ186" s="66"/>
      <c r="QFM186" s="66"/>
      <c r="QFP186" s="66"/>
      <c r="QFR186" s="66"/>
      <c r="QFT186" s="66"/>
      <c r="QFW186" s="66"/>
      <c r="QFZ186" s="66"/>
      <c r="QGC186" s="66"/>
      <c r="QGF186" s="66"/>
      <c r="QGI186" s="66"/>
      <c r="QGL186" s="66"/>
      <c r="QGO186" s="66"/>
      <c r="QGQ186" s="66"/>
      <c r="QGT186" s="66"/>
      <c r="QGZ186" s="66"/>
      <c r="QHF186" s="66"/>
      <c r="QHI186" s="66"/>
      <c r="QHK186" s="66"/>
      <c r="QHM186" s="66"/>
      <c r="QHN186" s="66"/>
      <c r="QHO186" s="66"/>
      <c r="QHP186" s="66"/>
      <c r="QHQ186" s="66"/>
      <c r="QHR186" s="66"/>
      <c r="QIJ186" s="66"/>
      <c r="QIK186" s="66"/>
      <c r="QIN186" s="66"/>
      <c r="QIQ186" s="66"/>
      <c r="QIS186" s="66"/>
      <c r="QIU186" s="66"/>
      <c r="QIX186" s="66"/>
      <c r="QJA186" s="66"/>
      <c r="QJD186" s="66"/>
      <c r="QJH186" s="66"/>
      <c r="QJK186" s="66"/>
      <c r="QJN186" s="66"/>
      <c r="QJV186" s="66"/>
      <c r="QKH186" s="66"/>
      <c r="QKI186" s="66"/>
      <c r="QKJ186" s="66"/>
      <c r="QKK186" s="66"/>
      <c r="QKL186" s="66"/>
      <c r="QKM186" s="66"/>
      <c r="QKN186" s="66"/>
      <c r="QKO186" s="66"/>
      <c r="QKP186" s="66"/>
      <c r="QKQ186" s="66"/>
      <c r="QKR186" s="66"/>
      <c r="QKS186" s="66"/>
      <c r="QKT186" s="66"/>
      <c r="QKU186" s="66"/>
      <c r="QKV186" s="66"/>
      <c r="QKW186" s="66"/>
      <c r="QKX186" s="66"/>
      <c r="QKY186" s="66"/>
      <c r="QKZ186" s="66"/>
      <c r="QLA186" s="66"/>
      <c r="QLB186" s="66"/>
      <c r="QLC186" s="66"/>
      <c r="QLD186" s="66"/>
      <c r="QLE186" s="66"/>
      <c r="QLF186" s="66"/>
      <c r="QLG186" s="66"/>
      <c r="QLI186" s="66"/>
      <c r="QLJ186" s="66"/>
      <c r="QLK186" s="66"/>
      <c r="QLL186" s="66"/>
      <c r="QLM186" s="66"/>
      <c r="QLN186" s="66"/>
      <c r="QLO186" s="66"/>
      <c r="QLP186" s="66"/>
      <c r="QLQ186" s="66"/>
      <c r="QLR186" s="66"/>
      <c r="QLS186" s="66"/>
      <c r="QLT186" s="66"/>
      <c r="QLU186" s="66"/>
      <c r="QLX186" s="66"/>
      <c r="QMA186" s="66"/>
      <c r="QMD186" s="66"/>
      <c r="QMG186" s="66"/>
      <c r="QMJ186" s="66"/>
      <c r="QMM186" s="66"/>
      <c r="QMV186" s="66"/>
      <c r="QMY186" s="66"/>
      <c r="QNB186" s="66"/>
      <c r="QNE186" s="66"/>
      <c r="QNN186" s="66"/>
      <c r="QNT186" s="66"/>
      <c r="QNW186" s="66"/>
      <c r="QNZ186" s="66"/>
      <c r="QOC186" s="66"/>
      <c r="QOI186" s="66"/>
      <c r="QOR186" s="66"/>
      <c r="QOT186" s="66"/>
      <c r="QOU186" s="66"/>
      <c r="QOW186" s="66"/>
      <c r="QOZ186" s="66"/>
      <c r="QPC186" s="66"/>
      <c r="QPF186" s="66"/>
      <c r="QPI186" s="66"/>
      <c r="QPL186" s="66"/>
      <c r="QPN186" s="66"/>
      <c r="QPP186" s="66"/>
      <c r="QPS186" s="66"/>
      <c r="QPV186" s="66"/>
      <c r="QPY186" s="66"/>
      <c r="QQB186" s="66"/>
      <c r="QQE186" s="66"/>
      <c r="QQH186" s="66"/>
      <c r="QQK186" s="66"/>
      <c r="QQM186" s="66"/>
      <c r="QQP186" s="66"/>
      <c r="QQV186" s="66"/>
      <c r="QRB186" s="66"/>
      <c r="QRE186" s="66"/>
      <c r="QRG186" s="66"/>
      <c r="QRI186" s="66"/>
      <c r="QRJ186" s="66"/>
      <c r="QRK186" s="66"/>
      <c r="QRL186" s="66"/>
      <c r="QRM186" s="66"/>
      <c r="QRN186" s="66"/>
      <c r="QSF186" s="66"/>
      <c r="QSG186" s="66"/>
      <c r="QSJ186" s="66"/>
      <c r="QSM186" s="66"/>
      <c r="QSO186" s="66"/>
      <c r="QSQ186" s="66"/>
      <c r="QST186" s="66"/>
      <c r="QSW186" s="66"/>
      <c r="QSZ186" s="66"/>
      <c r="QTD186" s="66"/>
      <c r="QTG186" s="66"/>
      <c r="QTJ186" s="66"/>
      <c r="QTR186" s="66"/>
      <c r="QUD186" s="66"/>
      <c r="QUE186" s="66"/>
      <c r="QUF186" s="66"/>
      <c r="QUG186" s="66"/>
      <c r="QUH186" s="66"/>
      <c r="QUI186" s="66"/>
      <c r="QUJ186" s="66"/>
      <c r="QUK186" s="66"/>
      <c r="QUL186" s="66"/>
      <c r="QUM186" s="66"/>
      <c r="QUN186" s="66"/>
      <c r="QUO186" s="66"/>
      <c r="QUP186" s="66"/>
      <c r="QUQ186" s="66"/>
      <c r="QUR186" s="66"/>
      <c r="QUS186" s="66"/>
      <c r="QUT186" s="66"/>
      <c r="QUU186" s="66"/>
      <c r="QUV186" s="66"/>
      <c r="QUW186" s="66"/>
      <c r="QUX186" s="66"/>
      <c r="QUY186" s="66"/>
      <c r="QUZ186" s="66"/>
      <c r="QVA186" s="66"/>
      <c r="QVB186" s="66"/>
      <c r="QVC186" s="66"/>
      <c r="QVE186" s="66"/>
      <c r="QVF186" s="66"/>
      <c r="QVG186" s="66"/>
      <c r="QVH186" s="66"/>
      <c r="QVI186" s="66"/>
      <c r="QVJ186" s="66"/>
      <c r="QVK186" s="66"/>
      <c r="QVL186" s="66"/>
      <c r="QVM186" s="66"/>
      <c r="QVN186" s="66"/>
      <c r="QVO186" s="66"/>
      <c r="QVP186" s="66"/>
      <c r="QVQ186" s="66"/>
      <c r="QVT186" s="66"/>
      <c r="QVW186" s="66"/>
      <c r="QVZ186" s="66"/>
      <c r="QWC186" s="66"/>
      <c r="QWF186" s="66"/>
      <c r="QWI186" s="66"/>
      <c r="QWR186" s="66"/>
      <c r="QWU186" s="66"/>
      <c r="QWX186" s="66"/>
      <c r="QXA186" s="66"/>
      <c r="QXJ186" s="66"/>
      <c r="QXP186" s="66"/>
      <c r="QXS186" s="66"/>
      <c r="QXV186" s="66"/>
      <c r="QXY186" s="66"/>
      <c r="QYE186" s="66"/>
      <c r="QYN186" s="66"/>
      <c r="QYP186" s="66"/>
      <c r="QYQ186" s="66"/>
      <c r="QYS186" s="66"/>
      <c r="QYV186" s="66"/>
      <c r="QYY186" s="66"/>
      <c r="QZB186" s="66"/>
      <c r="QZE186" s="66"/>
      <c r="QZH186" s="66"/>
      <c r="QZJ186" s="66"/>
      <c r="QZL186" s="66"/>
      <c r="QZO186" s="66"/>
      <c r="QZR186" s="66"/>
      <c r="QZU186" s="66"/>
      <c r="QZX186" s="66"/>
      <c r="RAA186" s="66"/>
      <c r="RAD186" s="66"/>
      <c r="RAG186" s="66"/>
      <c r="RAI186" s="66"/>
      <c r="RAL186" s="66"/>
      <c r="RAR186" s="66"/>
      <c r="RAX186" s="66"/>
      <c r="RBA186" s="66"/>
      <c r="RBC186" s="66"/>
      <c r="RBE186" s="66"/>
      <c r="RBF186" s="66"/>
      <c r="RBG186" s="66"/>
      <c r="RBH186" s="66"/>
      <c r="RBI186" s="66"/>
      <c r="RBJ186" s="66"/>
      <c r="RCB186" s="66"/>
      <c r="RCC186" s="66"/>
      <c r="RCF186" s="66"/>
      <c r="RCI186" s="66"/>
      <c r="RCK186" s="66"/>
      <c r="RCM186" s="66"/>
      <c r="RCP186" s="66"/>
      <c r="RCS186" s="66"/>
      <c r="RCV186" s="66"/>
      <c r="RCZ186" s="66"/>
      <c r="RDC186" s="66"/>
      <c r="RDF186" s="66"/>
      <c r="RDN186" s="66"/>
      <c r="RDZ186" s="66"/>
      <c r="REA186" s="66"/>
      <c r="REB186" s="66"/>
      <c r="REC186" s="66"/>
      <c r="RED186" s="66"/>
      <c r="REE186" s="66"/>
      <c r="REF186" s="66"/>
      <c r="REG186" s="66"/>
      <c r="REH186" s="66"/>
      <c r="REI186" s="66"/>
      <c r="REJ186" s="66"/>
      <c r="REK186" s="66"/>
      <c r="REL186" s="66"/>
      <c r="REM186" s="66"/>
      <c r="REN186" s="66"/>
      <c r="REO186" s="66"/>
      <c r="REP186" s="66"/>
      <c r="REQ186" s="66"/>
      <c r="RER186" s="66"/>
      <c r="RES186" s="66"/>
      <c r="RET186" s="66"/>
      <c r="REU186" s="66"/>
      <c r="REV186" s="66"/>
      <c r="REW186" s="66"/>
      <c r="REX186" s="66"/>
      <c r="REY186" s="66"/>
      <c r="RFA186" s="66"/>
      <c r="RFB186" s="66"/>
      <c r="RFC186" s="66"/>
      <c r="RFD186" s="66"/>
      <c r="RFE186" s="66"/>
      <c r="RFF186" s="66"/>
      <c r="RFG186" s="66"/>
      <c r="RFH186" s="66"/>
      <c r="RFI186" s="66"/>
      <c r="RFJ186" s="66"/>
      <c r="RFK186" s="66"/>
      <c r="RFL186" s="66"/>
      <c r="RFM186" s="66"/>
      <c r="RFP186" s="66"/>
      <c r="RFS186" s="66"/>
      <c r="RFV186" s="66"/>
      <c r="RFY186" s="66"/>
      <c r="RGB186" s="66"/>
      <c r="RGE186" s="66"/>
      <c r="RGN186" s="66"/>
      <c r="RGQ186" s="66"/>
      <c r="RGT186" s="66"/>
      <c r="RGW186" s="66"/>
      <c r="RHF186" s="66"/>
      <c r="RHL186" s="66"/>
      <c r="RHO186" s="66"/>
      <c r="RHR186" s="66"/>
      <c r="RHU186" s="66"/>
      <c r="RIA186" s="66"/>
      <c r="RIJ186" s="66"/>
      <c r="RIL186" s="66"/>
      <c r="RIM186" s="66"/>
      <c r="RIO186" s="66"/>
      <c r="RIR186" s="66"/>
      <c r="RIU186" s="66"/>
      <c r="RIX186" s="66"/>
      <c r="RJA186" s="66"/>
      <c r="RJD186" s="66"/>
      <c r="RJF186" s="66"/>
      <c r="RJH186" s="66"/>
      <c r="RJK186" s="66"/>
      <c r="RJN186" s="66"/>
      <c r="RJQ186" s="66"/>
      <c r="RJT186" s="66"/>
      <c r="RJW186" s="66"/>
      <c r="RJZ186" s="66"/>
      <c r="RKC186" s="66"/>
      <c r="RKE186" s="66"/>
      <c r="RKH186" s="66"/>
      <c r="RKN186" s="66"/>
      <c r="RKT186" s="66"/>
      <c r="RKW186" s="66"/>
      <c r="RKY186" s="66"/>
      <c r="RLA186" s="66"/>
      <c r="RLB186" s="66"/>
      <c r="RLC186" s="66"/>
      <c r="RLD186" s="66"/>
      <c r="RLE186" s="66"/>
      <c r="RLF186" s="66"/>
      <c r="RLX186" s="66"/>
      <c r="RLY186" s="66"/>
      <c r="RMB186" s="66"/>
      <c r="RME186" s="66"/>
      <c r="RMG186" s="66"/>
      <c r="RMI186" s="66"/>
      <c r="RML186" s="66"/>
      <c r="RMO186" s="66"/>
      <c r="RMR186" s="66"/>
      <c r="RMV186" s="66"/>
      <c r="RMY186" s="66"/>
      <c r="RNB186" s="66"/>
      <c r="RNJ186" s="66"/>
      <c r="RNV186" s="66"/>
      <c r="RNW186" s="66"/>
      <c r="RNX186" s="66"/>
      <c r="RNY186" s="66"/>
      <c r="RNZ186" s="66"/>
      <c r="ROA186" s="66"/>
      <c r="ROB186" s="66"/>
      <c r="ROC186" s="66"/>
      <c r="ROD186" s="66"/>
      <c r="ROE186" s="66"/>
      <c r="ROF186" s="66"/>
      <c r="ROG186" s="66"/>
      <c r="ROH186" s="66"/>
      <c r="ROI186" s="66"/>
      <c r="ROJ186" s="66"/>
      <c r="ROK186" s="66"/>
      <c r="ROL186" s="66"/>
      <c r="ROM186" s="66"/>
      <c r="RON186" s="66"/>
      <c r="ROO186" s="66"/>
      <c r="ROP186" s="66"/>
      <c r="ROQ186" s="66"/>
      <c r="ROR186" s="66"/>
      <c r="ROS186" s="66"/>
      <c r="ROT186" s="66"/>
      <c r="ROU186" s="66"/>
      <c r="ROW186" s="66"/>
      <c r="ROX186" s="66"/>
      <c r="ROY186" s="66"/>
      <c r="ROZ186" s="66"/>
      <c r="RPA186" s="66"/>
      <c r="RPB186" s="66"/>
      <c r="RPC186" s="66"/>
      <c r="RPD186" s="66"/>
      <c r="RPE186" s="66"/>
      <c r="RPF186" s="66"/>
      <c r="RPG186" s="66"/>
      <c r="RPH186" s="66"/>
      <c r="RPI186" s="66"/>
      <c r="RPL186" s="66"/>
      <c r="RPO186" s="66"/>
      <c r="RPR186" s="66"/>
      <c r="RPU186" s="66"/>
      <c r="RPX186" s="66"/>
      <c r="RQA186" s="66"/>
      <c r="RQJ186" s="66"/>
      <c r="RQM186" s="66"/>
      <c r="RQP186" s="66"/>
      <c r="RQS186" s="66"/>
      <c r="RRB186" s="66"/>
      <c r="RRH186" s="66"/>
      <c r="RRK186" s="66"/>
      <c r="RRN186" s="66"/>
      <c r="RRQ186" s="66"/>
      <c r="RRW186" s="66"/>
      <c r="RSF186" s="66"/>
      <c r="RSH186" s="66"/>
      <c r="RSI186" s="66"/>
      <c r="RSK186" s="66"/>
      <c r="RSN186" s="66"/>
      <c r="RSQ186" s="66"/>
      <c r="RST186" s="66"/>
      <c r="RSW186" s="66"/>
      <c r="RSZ186" s="66"/>
      <c r="RTB186" s="66"/>
      <c r="RTD186" s="66"/>
      <c r="RTG186" s="66"/>
      <c r="RTJ186" s="66"/>
      <c r="RTM186" s="66"/>
      <c r="RTP186" s="66"/>
      <c r="RTS186" s="66"/>
      <c r="RTV186" s="66"/>
      <c r="RTY186" s="66"/>
      <c r="RUA186" s="66"/>
      <c r="RUD186" s="66"/>
      <c r="RUJ186" s="66"/>
      <c r="RUP186" s="66"/>
      <c r="RUS186" s="66"/>
      <c r="RUU186" s="66"/>
      <c r="RUW186" s="66"/>
      <c r="RUX186" s="66"/>
      <c r="RUY186" s="66"/>
      <c r="RUZ186" s="66"/>
      <c r="RVA186" s="66"/>
      <c r="RVB186" s="66"/>
      <c r="RVT186" s="66"/>
      <c r="RVU186" s="66"/>
      <c r="RVX186" s="66"/>
      <c r="RWA186" s="66"/>
      <c r="RWC186" s="66"/>
      <c r="RWE186" s="66"/>
      <c r="RWH186" s="66"/>
      <c r="RWK186" s="66"/>
      <c r="RWN186" s="66"/>
      <c r="RWR186" s="66"/>
      <c r="RWU186" s="66"/>
      <c r="RWX186" s="66"/>
      <c r="RXF186" s="66"/>
      <c r="RXR186" s="66"/>
      <c r="RXS186" s="66"/>
      <c r="RXT186" s="66"/>
      <c r="RXU186" s="66"/>
      <c r="RXV186" s="66"/>
      <c r="RXW186" s="66"/>
      <c r="RXX186" s="66"/>
      <c r="RXY186" s="66"/>
      <c r="RXZ186" s="66"/>
      <c r="RYA186" s="66"/>
      <c r="RYB186" s="66"/>
      <c r="RYC186" s="66"/>
      <c r="RYD186" s="66"/>
      <c r="RYE186" s="66"/>
      <c r="RYF186" s="66"/>
      <c r="RYG186" s="66"/>
      <c r="RYH186" s="66"/>
      <c r="RYI186" s="66"/>
      <c r="RYJ186" s="66"/>
      <c r="RYK186" s="66"/>
      <c r="RYL186" s="66"/>
      <c r="RYM186" s="66"/>
      <c r="RYN186" s="66"/>
      <c r="RYO186" s="66"/>
      <c r="RYP186" s="66"/>
      <c r="RYQ186" s="66"/>
      <c r="RYS186" s="66"/>
      <c r="RYT186" s="66"/>
      <c r="RYU186" s="66"/>
      <c r="RYV186" s="66"/>
      <c r="RYW186" s="66"/>
      <c r="RYX186" s="66"/>
      <c r="RYY186" s="66"/>
      <c r="RYZ186" s="66"/>
      <c r="RZA186" s="66"/>
      <c r="RZB186" s="66"/>
      <c r="RZC186" s="66"/>
      <c r="RZD186" s="66"/>
      <c r="RZE186" s="66"/>
      <c r="RZH186" s="66"/>
      <c r="RZK186" s="66"/>
      <c r="RZN186" s="66"/>
      <c r="RZQ186" s="66"/>
      <c r="RZT186" s="66"/>
      <c r="RZW186" s="66"/>
      <c r="SAF186" s="66"/>
      <c r="SAI186" s="66"/>
      <c r="SAL186" s="66"/>
      <c r="SAO186" s="66"/>
      <c r="SAX186" s="66"/>
      <c r="SBD186" s="66"/>
      <c r="SBG186" s="66"/>
      <c r="SBJ186" s="66"/>
      <c r="SBM186" s="66"/>
      <c r="SBS186" s="66"/>
      <c r="SCB186" s="66"/>
      <c r="SCD186" s="66"/>
      <c r="SCE186" s="66"/>
      <c r="SCG186" s="66"/>
      <c r="SCJ186" s="66"/>
      <c r="SCM186" s="66"/>
      <c r="SCP186" s="66"/>
      <c r="SCS186" s="66"/>
      <c r="SCV186" s="66"/>
      <c r="SCX186" s="66"/>
      <c r="SCZ186" s="66"/>
      <c r="SDC186" s="66"/>
      <c r="SDF186" s="66"/>
      <c r="SDI186" s="66"/>
      <c r="SDL186" s="66"/>
      <c r="SDO186" s="66"/>
      <c r="SDR186" s="66"/>
      <c r="SDU186" s="66"/>
      <c r="SDW186" s="66"/>
      <c r="SDZ186" s="66"/>
      <c r="SEF186" s="66"/>
      <c r="SEL186" s="66"/>
      <c r="SEO186" s="66"/>
      <c r="SEQ186" s="66"/>
      <c r="SES186" s="66"/>
      <c r="SET186" s="66"/>
      <c r="SEU186" s="66"/>
      <c r="SEV186" s="66"/>
      <c r="SEW186" s="66"/>
      <c r="SEX186" s="66"/>
      <c r="SFP186" s="66"/>
      <c r="SFQ186" s="66"/>
      <c r="SFT186" s="66"/>
      <c r="SFW186" s="66"/>
      <c r="SFY186" s="66"/>
      <c r="SGA186" s="66"/>
      <c r="SGD186" s="66"/>
      <c r="SGG186" s="66"/>
      <c r="SGJ186" s="66"/>
      <c r="SGN186" s="66"/>
      <c r="SGQ186" s="66"/>
      <c r="SGT186" s="66"/>
      <c r="SHB186" s="66"/>
      <c r="SHN186" s="66"/>
      <c r="SHO186" s="66"/>
      <c r="SHP186" s="66"/>
      <c r="SHQ186" s="66"/>
      <c r="SHR186" s="66"/>
      <c r="SHS186" s="66"/>
      <c r="SHT186" s="66"/>
      <c r="SHU186" s="66"/>
      <c r="SHV186" s="66"/>
      <c r="SHW186" s="66"/>
      <c r="SHX186" s="66"/>
      <c r="SHY186" s="66"/>
      <c r="SHZ186" s="66"/>
      <c r="SIA186" s="66"/>
      <c r="SIB186" s="66"/>
      <c r="SIC186" s="66"/>
      <c r="SID186" s="66"/>
      <c r="SIE186" s="66"/>
      <c r="SIF186" s="66"/>
      <c r="SIG186" s="66"/>
      <c r="SIH186" s="66"/>
      <c r="SII186" s="66"/>
      <c r="SIJ186" s="66"/>
      <c r="SIK186" s="66"/>
      <c r="SIL186" s="66"/>
      <c r="SIM186" s="66"/>
      <c r="SIO186" s="66"/>
      <c r="SIP186" s="66"/>
      <c r="SIQ186" s="66"/>
      <c r="SIR186" s="66"/>
      <c r="SIS186" s="66"/>
      <c r="SIT186" s="66"/>
      <c r="SIU186" s="66"/>
      <c r="SIV186" s="66"/>
      <c r="SIW186" s="66"/>
      <c r="SIX186" s="66"/>
      <c r="SIY186" s="66"/>
      <c r="SIZ186" s="66"/>
      <c r="SJA186" s="66"/>
      <c r="SJD186" s="66"/>
      <c r="SJG186" s="66"/>
      <c r="SJJ186" s="66"/>
      <c r="SJM186" s="66"/>
      <c r="SJP186" s="66"/>
      <c r="SJS186" s="66"/>
      <c r="SKB186" s="66"/>
      <c r="SKE186" s="66"/>
      <c r="SKH186" s="66"/>
      <c r="SKK186" s="66"/>
      <c r="SKT186" s="66"/>
      <c r="SKZ186" s="66"/>
      <c r="SLC186" s="66"/>
      <c r="SLF186" s="66"/>
      <c r="SLI186" s="66"/>
      <c r="SLO186" s="66"/>
      <c r="SLX186" s="66"/>
      <c r="SLZ186" s="66"/>
      <c r="SMA186" s="66"/>
      <c r="SMC186" s="66"/>
      <c r="SMF186" s="66"/>
      <c r="SMI186" s="66"/>
      <c r="SML186" s="66"/>
      <c r="SMO186" s="66"/>
      <c r="SMR186" s="66"/>
      <c r="SMT186" s="66"/>
      <c r="SMV186" s="66"/>
      <c r="SMY186" s="66"/>
      <c r="SNB186" s="66"/>
      <c r="SNE186" s="66"/>
      <c r="SNH186" s="66"/>
      <c r="SNK186" s="66"/>
      <c r="SNN186" s="66"/>
      <c r="SNQ186" s="66"/>
      <c r="SNS186" s="66"/>
      <c r="SNV186" s="66"/>
      <c r="SOB186" s="66"/>
      <c r="SOH186" s="66"/>
      <c r="SOK186" s="66"/>
      <c r="SOM186" s="66"/>
      <c r="SOO186" s="66"/>
      <c r="SOP186" s="66"/>
      <c r="SOQ186" s="66"/>
      <c r="SOR186" s="66"/>
      <c r="SOS186" s="66"/>
      <c r="SOT186" s="66"/>
      <c r="SPL186" s="66"/>
      <c r="SPM186" s="66"/>
      <c r="SPP186" s="66"/>
      <c r="SPS186" s="66"/>
      <c r="SPU186" s="66"/>
      <c r="SPW186" s="66"/>
      <c r="SPZ186" s="66"/>
      <c r="SQC186" s="66"/>
      <c r="SQF186" s="66"/>
      <c r="SQJ186" s="66"/>
      <c r="SQM186" s="66"/>
      <c r="SQP186" s="66"/>
      <c r="SQX186" s="66"/>
      <c r="SRJ186" s="66"/>
      <c r="SRK186" s="66"/>
      <c r="SRL186" s="66"/>
      <c r="SRM186" s="66"/>
      <c r="SRN186" s="66"/>
      <c r="SRO186" s="66"/>
      <c r="SRP186" s="66"/>
      <c r="SRQ186" s="66"/>
      <c r="SRR186" s="66"/>
      <c r="SRS186" s="66"/>
      <c r="SRT186" s="66"/>
      <c r="SRU186" s="66"/>
      <c r="SRV186" s="66"/>
      <c r="SRW186" s="66"/>
      <c r="SRX186" s="66"/>
      <c r="SRY186" s="66"/>
      <c r="SRZ186" s="66"/>
      <c r="SSA186" s="66"/>
      <c r="SSB186" s="66"/>
      <c r="SSC186" s="66"/>
      <c r="SSD186" s="66"/>
      <c r="SSE186" s="66"/>
      <c r="SSF186" s="66"/>
      <c r="SSG186" s="66"/>
      <c r="SSH186" s="66"/>
      <c r="SSI186" s="66"/>
      <c r="SSK186" s="66"/>
      <c r="SSL186" s="66"/>
      <c r="SSM186" s="66"/>
      <c r="SSN186" s="66"/>
      <c r="SSO186" s="66"/>
      <c r="SSP186" s="66"/>
      <c r="SSQ186" s="66"/>
      <c r="SSR186" s="66"/>
      <c r="SSS186" s="66"/>
      <c r="SST186" s="66"/>
      <c r="SSU186" s="66"/>
      <c r="SSV186" s="66"/>
      <c r="SSW186" s="66"/>
      <c r="SSZ186" s="66"/>
      <c r="STC186" s="66"/>
      <c r="STF186" s="66"/>
      <c r="STI186" s="66"/>
      <c r="STL186" s="66"/>
      <c r="STO186" s="66"/>
      <c r="STX186" s="66"/>
      <c r="SUA186" s="66"/>
      <c r="SUD186" s="66"/>
      <c r="SUG186" s="66"/>
      <c r="SUP186" s="66"/>
      <c r="SUV186" s="66"/>
      <c r="SUY186" s="66"/>
      <c r="SVB186" s="66"/>
      <c r="SVE186" s="66"/>
      <c r="SVK186" s="66"/>
      <c r="SVT186" s="66"/>
      <c r="SVV186" s="66"/>
      <c r="SVW186" s="66"/>
      <c r="SVY186" s="66"/>
      <c r="SWB186" s="66"/>
      <c r="SWE186" s="66"/>
      <c r="SWH186" s="66"/>
      <c r="SWK186" s="66"/>
      <c r="SWN186" s="66"/>
      <c r="SWP186" s="66"/>
      <c r="SWR186" s="66"/>
      <c r="SWU186" s="66"/>
      <c r="SWX186" s="66"/>
      <c r="SXA186" s="66"/>
      <c r="SXD186" s="66"/>
      <c r="SXG186" s="66"/>
      <c r="SXJ186" s="66"/>
      <c r="SXM186" s="66"/>
      <c r="SXO186" s="66"/>
      <c r="SXR186" s="66"/>
      <c r="SXX186" s="66"/>
      <c r="SYD186" s="66"/>
      <c r="SYG186" s="66"/>
      <c r="SYI186" s="66"/>
      <c r="SYK186" s="66"/>
      <c r="SYL186" s="66"/>
      <c r="SYM186" s="66"/>
      <c r="SYN186" s="66"/>
      <c r="SYO186" s="66"/>
      <c r="SYP186" s="66"/>
      <c r="SZH186" s="66"/>
      <c r="SZI186" s="66"/>
      <c r="SZL186" s="66"/>
      <c r="SZO186" s="66"/>
      <c r="SZQ186" s="66"/>
      <c r="SZS186" s="66"/>
      <c r="SZV186" s="66"/>
      <c r="SZY186" s="66"/>
      <c r="TAB186" s="66"/>
      <c r="TAF186" s="66"/>
      <c r="TAI186" s="66"/>
      <c r="TAL186" s="66"/>
      <c r="TAT186" s="66"/>
      <c r="TBF186" s="66"/>
      <c r="TBG186" s="66"/>
      <c r="TBH186" s="66"/>
      <c r="TBI186" s="66"/>
      <c r="TBJ186" s="66"/>
      <c r="TBK186" s="66"/>
      <c r="TBL186" s="66"/>
      <c r="TBM186" s="66"/>
      <c r="TBN186" s="66"/>
      <c r="TBO186" s="66"/>
      <c r="TBP186" s="66"/>
      <c r="TBQ186" s="66"/>
      <c r="TBR186" s="66"/>
      <c r="TBS186" s="66"/>
      <c r="TBT186" s="66"/>
      <c r="TBU186" s="66"/>
      <c r="TBV186" s="66"/>
      <c r="TBW186" s="66"/>
      <c r="TBX186" s="66"/>
      <c r="TBY186" s="66"/>
      <c r="TBZ186" s="66"/>
      <c r="TCA186" s="66"/>
      <c r="TCB186" s="66"/>
      <c r="TCC186" s="66"/>
      <c r="TCD186" s="66"/>
      <c r="TCE186" s="66"/>
      <c r="TCG186" s="66"/>
      <c r="TCH186" s="66"/>
      <c r="TCI186" s="66"/>
      <c r="TCJ186" s="66"/>
      <c r="TCK186" s="66"/>
      <c r="TCL186" s="66"/>
      <c r="TCM186" s="66"/>
      <c r="TCN186" s="66"/>
      <c r="TCO186" s="66"/>
      <c r="TCP186" s="66"/>
      <c r="TCQ186" s="66"/>
      <c r="TCR186" s="66"/>
      <c r="TCS186" s="66"/>
      <c r="TCV186" s="66"/>
      <c r="TCY186" s="66"/>
      <c r="TDB186" s="66"/>
      <c r="TDE186" s="66"/>
      <c r="TDH186" s="66"/>
      <c r="TDK186" s="66"/>
      <c r="TDT186" s="66"/>
      <c r="TDW186" s="66"/>
      <c r="TDZ186" s="66"/>
      <c r="TEC186" s="66"/>
      <c r="TEL186" s="66"/>
      <c r="TER186" s="66"/>
      <c r="TEU186" s="66"/>
      <c r="TEX186" s="66"/>
      <c r="TFA186" s="66"/>
      <c r="TFG186" s="66"/>
      <c r="TFP186" s="66"/>
      <c r="TFR186" s="66"/>
      <c r="TFS186" s="66"/>
      <c r="TFU186" s="66"/>
      <c r="TFX186" s="66"/>
      <c r="TGA186" s="66"/>
      <c r="TGD186" s="66"/>
      <c r="TGG186" s="66"/>
      <c r="TGJ186" s="66"/>
      <c r="TGL186" s="66"/>
      <c r="TGN186" s="66"/>
      <c r="TGQ186" s="66"/>
      <c r="TGT186" s="66"/>
      <c r="TGW186" s="66"/>
      <c r="TGZ186" s="66"/>
      <c r="THC186" s="66"/>
      <c r="THF186" s="66"/>
      <c r="THI186" s="66"/>
      <c r="THK186" s="66"/>
      <c r="THN186" s="66"/>
      <c r="THT186" s="66"/>
      <c r="THZ186" s="66"/>
      <c r="TIC186" s="66"/>
      <c r="TIE186" s="66"/>
      <c r="TIG186" s="66"/>
      <c r="TIH186" s="66"/>
      <c r="TII186" s="66"/>
      <c r="TIJ186" s="66"/>
      <c r="TIK186" s="66"/>
      <c r="TIL186" s="66"/>
      <c r="TJD186" s="66"/>
      <c r="TJE186" s="66"/>
      <c r="TJH186" s="66"/>
      <c r="TJK186" s="66"/>
      <c r="TJM186" s="66"/>
      <c r="TJO186" s="66"/>
      <c r="TJR186" s="66"/>
      <c r="TJU186" s="66"/>
      <c r="TJX186" s="66"/>
      <c r="TKB186" s="66"/>
      <c r="TKE186" s="66"/>
      <c r="TKH186" s="66"/>
      <c r="TKP186" s="66"/>
      <c r="TLB186" s="66"/>
      <c r="TLC186" s="66"/>
      <c r="TLD186" s="66"/>
      <c r="TLE186" s="66"/>
      <c r="TLF186" s="66"/>
      <c r="TLG186" s="66"/>
      <c r="TLH186" s="66"/>
      <c r="TLI186" s="66"/>
      <c r="TLJ186" s="66"/>
      <c r="TLK186" s="66"/>
      <c r="TLL186" s="66"/>
      <c r="TLM186" s="66"/>
      <c r="TLN186" s="66"/>
      <c r="TLO186" s="66"/>
      <c r="TLP186" s="66"/>
      <c r="TLQ186" s="66"/>
      <c r="TLR186" s="66"/>
      <c r="TLS186" s="66"/>
      <c r="TLT186" s="66"/>
      <c r="TLU186" s="66"/>
      <c r="TLV186" s="66"/>
      <c r="TLW186" s="66"/>
      <c r="TLX186" s="66"/>
      <c r="TLY186" s="66"/>
      <c r="TLZ186" s="66"/>
      <c r="TMA186" s="66"/>
      <c r="TMC186" s="66"/>
      <c r="TMD186" s="66"/>
      <c r="TME186" s="66"/>
      <c r="TMF186" s="66"/>
      <c r="TMG186" s="66"/>
      <c r="TMH186" s="66"/>
      <c r="TMI186" s="66"/>
      <c r="TMJ186" s="66"/>
      <c r="TMK186" s="66"/>
      <c r="TML186" s="66"/>
      <c r="TMM186" s="66"/>
      <c r="TMN186" s="66"/>
      <c r="TMO186" s="66"/>
      <c r="TMR186" s="66"/>
      <c r="TMU186" s="66"/>
      <c r="TMX186" s="66"/>
      <c r="TNA186" s="66"/>
      <c r="TND186" s="66"/>
      <c r="TNG186" s="66"/>
      <c r="TNP186" s="66"/>
      <c r="TNS186" s="66"/>
      <c r="TNV186" s="66"/>
      <c r="TNY186" s="66"/>
      <c r="TOH186" s="66"/>
      <c r="TON186" s="66"/>
      <c r="TOQ186" s="66"/>
      <c r="TOT186" s="66"/>
      <c r="TOW186" s="66"/>
      <c r="TPC186" s="66"/>
      <c r="TPL186" s="66"/>
      <c r="TPN186" s="66"/>
      <c r="TPO186" s="66"/>
      <c r="TPQ186" s="66"/>
      <c r="TPT186" s="66"/>
      <c r="TPW186" s="66"/>
      <c r="TPZ186" s="66"/>
      <c r="TQC186" s="66"/>
      <c r="TQF186" s="66"/>
      <c r="TQH186" s="66"/>
      <c r="TQJ186" s="66"/>
      <c r="TQM186" s="66"/>
      <c r="TQP186" s="66"/>
      <c r="TQS186" s="66"/>
      <c r="TQV186" s="66"/>
      <c r="TQY186" s="66"/>
      <c r="TRB186" s="66"/>
      <c r="TRE186" s="66"/>
      <c r="TRG186" s="66"/>
      <c r="TRJ186" s="66"/>
      <c r="TRP186" s="66"/>
      <c r="TRV186" s="66"/>
      <c r="TRY186" s="66"/>
      <c r="TSA186" s="66"/>
      <c r="TSC186" s="66"/>
      <c r="TSD186" s="66"/>
      <c r="TSE186" s="66"/>
      <c r="TSF186" s="66"/>
      <c r="TSG186" s="66"/>
      <c r="TSH186" s="66"/>
      <c r="TSZ186" s="66"/>
      <c r="TTA186" s="66"/>
      <c r="TTD186" s="66"/>
      <c r="TTG186" s="66"/>
      <c r="TTI186" s="66"/>
      <c r="TTK186" s="66"/>
      <c r="TTN186" s="66"/>
      <c r="TTQ186" s="66"/>
      <c r="TTT186" s="66"/>
      <c r="TTX186" s="66"/>
      <c r="TUA186" s="66"/>
      <c r="TUD186" s="66"/>
      <c r="TUL186" s="66"/>
      <c r="TUX186" s="66"/>
      <c r="TUY186" s="66"/>
      <c r="TUZ186" s="66"/>
      <c r="TVA186" s="66"/>
      <c r="TVB186" s="66"/>
      <c r="TVC186" s="66"/>
      <c r="TVD186" s="66"/>
      <c r="TVE186" s="66"/>
      <c r="TVF186" s="66"/>
      <c r="TVG186" s="66"/>
      <c r="TVH186" s="66"/>
      <c r="TVI186" s="66"/>
      <c r="TVJ186" s="66"/>
      <c r="TVK186" s="66"/>
      <c r="TVL186" s="66"/>
      <c r="TVM186" s="66"/>
      <c r="TVN186" s="66"/>
      <c r="TVO186" s="66"/>
      <c r="TVP186" s="66"/>
      <c r="TVQ186" s="66"/>
      <c r="TVR186" s="66"/>
      <c r="TVS186" s="66"/>
      <c r="TVT186" s="66"/>
      <c r="TVU186" s="66"/>
      <c r="TVV186" s="66"/>
      <c r="TVW186" s="66"/>
      <c r="TVY186" s="66"/>
      <c r="TVZ186" s="66"/>
      <c r="TWA186" s="66"/>
      <c r="TWB186" s="66"/>
      <c r="TWC186" s="66"/>
      <c r="TWD186" s="66"/>
      <c r="TWE186" s="66"/>
      <c r="TWF186" s="66"/>
      <c r="TWG186" s="66"/>
      <c r="TWH186" s="66"/>
      <c r="TWI186" s="66"/>
      <c r="TWJ186" s="66"/>
      <c r="TWK186" s="66"/>
      <c r="TWN186" s="66"/>
      <c r="TWQ186" s="66"/>
      <c r="TWT186" s="66"/>
      <c r="TWW186" s="66"/>
      <c r="TWZ186" s="66"/>
      <c r="TXC186" s="66"/>
      <c r="TXL186" s="66"/>
      <c r="TXO186" s="66"/>
      <c r="TXR186" s="66"/>
      <c r="TXU186" s="66"/>
      <c r="TYD186" s="66"/>
      <c r="TYJ186" s="66"/>
      <c r="TYM186" s="66"/>
      <c r="TYP186" s="66"/>
      <c r="TYS186" s="66"/>
      <c r="TYY186" s="66"/>
      <c r="TZH186" s="66"/>
      <c r="TZJ186" s="66"/>
      <c r="TZK186" s="66"/>
      <c r="TZM186" s="66"/>
      <c r="TZP186" s="66"/>
      <c r="TZS186" s="66"/>
      <c r="TZV186" s="66"/>
      <c r="TZY186" s="66"/>
      <c r="UAB186" s="66"/>
      <c r="UAD186" s="66"/>
      <c r="UAF186" s="66"/>
      <c r="UAI186" s="66"/>
      <c r="UAL186" s="66"/>
      <c r="UAO186" s="66"/>
      <c r="UAR186" s="66"/>
      <c r="UAU186" s="66"/>
      <c r="UAX186" s="66"/>
      <c r="UBA186" s="66"/>
      <c r="UBC186" s="66"/>
      <c r="UBF186" s="66"/>
      <c r="UBL186" s="66"/>
      <c r="UBR186" s="66"/>
      <c r="UBU186" s="66"/>
      <c r="UBW186" s="66"/>
      <c r="UBY186" s="66"/>
      <c r="UBZ186" s="66"/>
      <c r="UCA186" s="66"/>
      <c r="UCB186" s="66"/>
      <c r="UCC186" s="66"/>
      <c r="UCD186" s="66"/>
      <c r="UCV186" s="66"/>
      <c r="UCW186" s="66"/>
      <c r="UCZ186" s="66"/>
      <c r="UDC186" s="66"/>
      <c r="UDE186" s="66"/>
      <c r="UDG186" s="66"/>
      <c r="UDJ186" s="66"/>
      <c r="UDM186" s="66"/>
      <c r="UDP186" s="66"/>
      <c r="UDT186" s="66"/>
      <c r="UDW186" s="66"/>
      <c r="UDZ186" s="66"/>
      <c r="UEH186" s="66"/>
      <c r="UET186" s="66"/>
      <c r="UEU186" s="66"/>
      <c r="UEV186" s="66"/>
      <c r="UEW186" s="66"/>
      <c r="UEX186" s="66"/>
      <c r="UEY186" s="66"/>
      <c r="UEZ186" s="66"/>
      <c r="UFA186" s="66"/>
      <c r="UFB186" s="66"/>
      <c r="UFC186" s="66"/>
      <c r="UFD186" s="66"/>
      <c r="UFE186" s="66"/>
      <c r="UFF186" s="66"/>
      <c r="UFG186" s="66"/>
      <c r="UFH186" s="66"/>
      <c r="UFI186" s="66"/>
      <c r="UFJ186" s="66"/>
      <c r="UFK186" s="66"/>
      <c r="UFL186" s="66"/>
      <c r="UFM186" s="66"/>
      <c r="UFN186" s="66"/>
      <c r="UFO186" s="66"/>
      <c r="UFP186" s="66"/>
      <c r="UFQ186" s="66"/>
      <c r="UFR186" s="66"/>
      <c r="UFS186" s="66"/>
      <c r="UFU186" s="66"/>
      <c r="UFV186" s="66"/>
      <c r="UFW186" s="66"/>
      <c r="UFX186" s="66"/>
      <c r="UFY186" s="66"/>
      <c r="UFZ186" s="66"/>
      <c r="UGA186" s="66"/>
      <c r="UGB186" s="66"/>
      <c r="UGC186" s="66"/>
      <c r="UGD186" s="66"/>
      <c r="UGE186" s="66"/>
      <c r="UGF186" s="66"/>
      <c r="UGG186" s="66"/>
      <c r="UGJ186" s="66"/>
      <c r="UGM186" s="66"/>
      <c r="UGP186" s="66"/>
      <c r="UGS186" s="66"/>
      <c r="UGV186" s="66"/>
      <c r="UGY186" s="66"/>
      <c r="UHH186" s="66"/>
      <c r="UHK186" s="66"/>
      <c r="UHN186" s="66"/>
      <c r="UHQ186" s="66"/>
      <c r="UHZ186" s="66"/>
      <c r="UIF186" s="66"/>
      <c r="UII186" s="66"/>
      <c r="UIL186" s="66"/>
      <c r="UIO186" s="66"/>
      <c r="UIU186" s="66"/>
      <c r="UJD186" s="66"/>
      <c r="UJF186" s="66"/>
      <c r="UJG186" s="66"/>
      <c r="UJI186" s="66"/>
      <c r="UJL186" s="66"/>
      <c r="UJO186" s="66"/>
      <c r="UJR186" s="66"/>
      <c r="UJU186" s="66"/>
      <c r="UJX186" s="66"/>
      <c r="UJZ186" s="66"/>
      <c r="UKB186" s="66"/>
      <c r="UKE186" s="66"/>
      <c r="UKH186" s="66"/>
      <c r="UKK186" s="66"/>
      <c r="UKN186" s="66"/>
      <c r="UKQ186" s="66"/>
      <c r="UKT186" s="66"/>
      <c r="UKW186" s="66"/>
      <c r="UKY186" s="66"/>
      <c r="ULB186" s="66"/>
      <c r="ULH186" s="66"/>
      <c r="ULN186" s="66"/>
      <c r="ULQ186" s="66"/>
      <c r="ULS186" s="66"/>
      <c r="ULU186" s="66"/>
      <c r="ULV186" s="66"/>
      <c r="ULW186" s="66"/>
      <c r="ULX186" s="66"/>
      <c r="ULY186" s="66"/>
      <c r="ULZ186" s="66"/>
      <c r="UMR186" s="66"/>
      <c r="UMS186" s="66"/>
      <c r="UMV186" s="66"/>
      <c r="UMY186" s="66"/>
      <c r="UNA186" s="66"/>
      <c r="UNC186" s="66"/>
      <c r="UNF186" s="66"/>
      <c r="UNI186" s="66"/>
      <c r="UNL186" s="66"/>
      <c r="UNP186" s="66"/>
      <c r="UNS186" s="66"/>
      <c r="UNV186" s="66"/>
      <c r="UOD186" s="66"/>
      <c r="UOP186" s="66"/>
      <c r="UOQ186" s="66"/>
      <c r="UOR186" s="66"/>
      <c r="UOS186" s="66"/>
      <c r="UOT186" s="66"/>
      <c r="UOU186" s="66"/>
      <c r="UOV186" s="66"/>
      <c r="UOW186" s="66"/>
      <c r="UOX186" s="66"/>
      <c r="UOY186" s="66"/>
      <c r="UOZ186" s="66"/>
      <c r="UPA186" s="66"/>
      <c r="UPB186" s="66"/>
      <c r="UPC186" s="66"/>
      <c r="UPD186" s="66"/>
      <c r="UPE186" s="66"/>
      <c r="UPF186" s="66"/>
      <c r="UPG186" s="66"/>
      <c r="UPH186" s="66"/>
      <c r="UPI186" s="66"/>
      <c r="UPJ186" s="66"/>
      <c r="UPK186" s="66"/>
      <c r="UPL186" s="66"/>
      <c r="UPM186" s="66"/>
      <c r="UPN186" s="66"/>
      <c r="UPO186" s="66"/>
      <c r="UPQ186" s="66"/>
      <c r="UPR186" s="66"/>
      <c r="UPS186" s="66"/>
      <c r="UPT186" s="66"/>
      <c r="UPU186" s="66"/>
      <c r="UPV186" s="66"/>
      <c r="UPW186" s="66"/>
      <c r="UPX186" s="66"/>
      <c r="UPY186" s="66"/>
      <c r="UPZ186" s="66"/>
      <c r="UQA186" s="66"/>
      <c r="UQB186" s="66"/>
      <c r="UQC186" s="66"/>
      <c r="UQF186" s="66"/>
      <c r="UQI186" s="66"/>
      <c r="UQL186" s="66"/>
      <c r="UQO186" s="66"/>
      <c r="UQR186" s="66"/>
      <c r="UQU186" s="66"/>
      <c r="URD186" s="66"/>
      <c r="URG186" s="66"/>
      <c r="URJ186" s="66"/>
      <c r="URM186" s="66"/>
      <c r="URV186" s="66"/>
      <c r="USB186" s="66"/>
      <c r="USE186" s="66"/>
      <c r="USH186" s="66"/>
      <c r="USK186" s="66"/>
      <c r="USQ186" s="66"/>
      <c r="USZ186" s="66"/>
      <c r="UTB186" s="66"/>
      <c r="UTC186" s="66"/>
      <c r="UTE186" s="66"/>
      <c r="UTH186" s="66"/>
      <c r="UTK186" s="66"/>
      <c r="UTN186" s="66"/>
      <c r="UTQ186" s="66"/>
      <c r="UTT186" s="66"/>
      <c r="UTV186" s="66"/>
      <c r="UTX186" s="66"/>
      <c r="UUA186" s="66"/>
      <c r="UUD186" s="66"/>
      <c r="UUG186" s="66"/>
      <c r="UUJ186" s="66"/>
      <c r="UUM186" s="66"/>
      <c r="UUP186" s="66"/>
      <c r="UUS186" s="66"/>
      <c r="UUU186" s="66"/>
      <c r="UUX186" s="66"/>
      <c r="UVD186" s="66"/>
      <c r="UVJ186" s="66"/>
      <c r="UVM186" s="66"/>
      <c r="UVO186" s="66"/>
      <c r="UVQ186" s="66"/>
      <c r="UVR186" s="66"/>
      <c r="UVS186" s="66"/>
      <c r="UVT186" s="66"/>
      <c r="UVU186" s="66"/>
      <c r="UVV186" s="66"/>
      <c r="UWN186" s="66"/>
      <c r="UWO186" s="66"/>
      <c r="UWR186" s="66"/>
      <c r="UWU186" s="66"/>
      <c r="UWW186" s="66"/>
      <c r="UWY186" s="66"/>
      <c r="UXB186" s="66"/>
      <c r="UXE186" s="66"/>
      <c r="UXH186" s="66"/>
      <c r="UXL186" s="66"/>
      <c r="UXO186" s="66"/>
      <c r="UXR186" s="66"/>
      <c r="UXZ186" s="66"/>
      <c r="UYL186" s="66"/>
      <c r="UYM186" s="66"/>
      <c r="UYN186" s="66"/>
      <c r="UYO186" s="66"/>
      <c r="UYP186" s="66"/>
      <c r="UYQ186" s="66"/>
      <c r="UYR186" s="66"/>
      <c r="UYS186" s="66"/>
      <c r="UYT186" s="66"/>
      <c r="UYU186" s="66"/>
      <c r="UYV186" s="66"/>
      <c r="UYW186" s="66"/>
      <c r="UYX186" s="66"/>
      <c r="UYY186" s="66"/>
      <c r="UYZ186" s="66"/>
      <c r="UZA186" s="66"/>
      <c r="UZB186" s="66"/>
      <c r="UZC186" s="66"/>
      <c r="UZD186" s="66"/>
      <c r="UZE186" s="66"/>
      <c r="UZF186" s="66"/>
      <c r="UZG186" s="66"/>
      <c r="UZH186" s="66"/>
      <c r="UZI186" s="66"/>
      <c r="UZJ186" s="66"/>
      <c r="UZK186" s="66"/>
      <c r="UZM186" s="66"/>
      <c r="UZN186" s="66"/>
      <c r="UZO186" s="66"/>
      <c r="UZP186" s="66"/>
      <c r="UZQ186" s="66"/>
      <c r="UZR186" s="66"/>
      <c r="UZS186" s="66"/>
      <c r="UZT186" s="66"/>
      <c r="UZU186" s="66"/>
      <c r="UZV186" s="66"/>
      <c r="UZW186" s="66"/>
      <c r="UZX186" s="66"/>
      <c r="UZY186" s="66"/>
      <c r="VAB186" s="66"/>
      <c r="VAE186" s="66"/>
      <c r="VAH186" s="66"/>
      <c r="VAK186" s="66"/>
      <c r="VAN186" s="66"/>
      <c r="VAQ186" s="66"/>
      <c r="VAZ186" s="66"/>
      <c r="VBC186" s="66"/>
      <c r="VBF186" s="66"/>
      <c r="VBI186" s="66"/>
      <c r="VBR186" s="66"/>
      <c r="VBX186" s="66"/>
      <c r="VCA186" s="66"/>
      <c r="VCD186" s="66"/>
      <c r="VCG186" s="66"/>
      <c r="VCM186" s="66"/>
      <c r="VCV186" s="66"/>
      <c r="VCX186" s="66"/>
      <c r="VCY186" s="66"/>
      <c r="VDA186" s="66"/>
      <c r="VDD186" s="66"/>
      <c r="VDG186" s="66"/>
      <c r="VDJ186" s="66"/>
      <c r="VDM186" s="66"/>
      <c r="VDP186" s="66"/>
      <c r="VDR186" s="66"/>
      <c r="VDT186" s="66"/>
      <c r="VDW186" s="66"/>
      <c r="VDZ186" s="66"/>
      <c r="VEC186" s="66"/>
      <c r="VEF186" s="66"/>
      <c r="VEI186" s="66"/>
      <c r="VEL186" s="66"/>
      <c r="VEO186" s="66"/>
      <c r="VEQ186" s="66"/>
      <c r="VET186" s="66"/>
      <c r="VEZ186" s="66"/>
      <c r="VFF186" s="66"/>
      <c r="VFI186" s="66"/>
      <c r="VFK186" s="66"/>
      <c r="VFM186" s="66"/>
      <c r="VFN186" s="66"/>
      <c r="VFO186" s="66"/>
      <c r="VFP186" s="66"/>
      <c r="VFQ186" s="66"/>
      <c r="VFR186" s="66"/>
      <c r="VGJ186" s="66"/>
      <c r="VGK186" s="66"/>
      <c r="VGN186" s="66"/>
      <c r="VGQ186" s="66"/>
      <c r="VGS186" s="66"/>
      <c r="VGU186" s="66"/>
      <c r="VGX186" s="66"/>
      <c r="VHA186" s="66"/>
      <c r="VHD186" s="66"/>
      <c r="VHH186" s="66"/>
      <c r="VHK186" s="66"/>
      <c r="VHN186" s="66"/>
      <c r="VHV186" s="66"/>
      <c r="VIH186" s="66"/>
      <c r="VII186" s="66"/>
      <c r="VIJ186" s="66"/>
      <c r="VIK186" s="66"/>
      <c r="VIL186" s="66"/>
      <c r="VIM186" s="66"/>
      <c r="VIN186" s="66"/>
      <c r="VIO186" s="66"/>
      <c r="VIP186" s="66"/>
      <c r="VIQ186" s="66"/>
      <c r="VIR186" s="66"/>
      <c r="VIS186" s="66"/>
      <c r="VIT186" s="66"/>
      <c r="VIU186" s="66"/>
      <c r="VIV186" s="66"/>
      <c r="VIW186" s="66"/>
      <c r="VIX186" s="66"/>
      <c r="VIY186" s="66"/>
      <c r="VIZ186" s="66"/>
      <c r="VJA186" s="66"/>
      <c r="VJB186" s="66"/>
      <c r="VJC186" s="66"/>
      <c r="VJD186" s="66"/>
      <c r="VJE186" s="66"/>
      <c r="VJF186" s="66"/>
      <c r="VJG186" s="66"/>
      <c r="VJI186" s="66"/>
      <c r="VJJ186" s="66"/>
      <c r="VJK186" s="66"/>
      <c r="VJL186" s="66"/>
      <c r="VJM186" s="66"/>
      <c r="VJN186" s="66"/>
      <c r="VJO186" s="66"/>
      <c r="VJP186" s="66"/>
      <c r="VJQ186" s="66"/>
      <c r="VJR186" s="66"/>
      <c r="VJS186" s="66"/>
      <c r="VJT186" s="66"/>
      <c r="VJU186" s="66"/>
      <c r="VJX186" s="66"/>
      <c r="VKA186" s="66"/>
      <c r="VKD186" s="66"/>
      <c r="VKG186" s="66"/>
      <c r="VKJ186" s="66"/>
      <c r="VKM186" s="66"/>
      <c r="VKV186" s="66"/>
      <c r="VKY186" s="66"/>
      <c r="VLB186" s="66"/>
      <c r="VLE186" s="66"/>
      <c r="VLN186" s="66"/>
      <c r="VLT186" s="66"/>
      <c r="VLW186" s="66"/>
      <c r="VLZ186" s="66"/>
      <c r="VMC186" s="66"/>
      <c r="VMI186" s="66"/>
      <c r="VMR186" s="66"/>
      <c r="VMT186" s="66"/>
      <c r="VMU186" s="66"/>
      <c r="VMW186" s="66"/>
      <c r="VMZ186" s="66"/>
      <c r="VNC186" s="66"/>
      <c r="VNF186" s="66"/>
      <c r="VNI186" s="66"/>
      <c r="VNL186" s="66"/>
      <c r="VNN186" s="66"/>
      <c r="VNP186" s="66"/>
      <c r="VNS186" s="66"/>
      <c r="VNV186" s="66"/>
      <c r="VNY186" s="66"/>
      <c r="VOB186" s="66"/>
      <c r="VOE186" s="66"/>
      <c r="VOH186" s="66"/>
      <c r="VOK186" s="66"/>
      <c r="VOM186" s="66"/>
      <c r="VOP186" s="66"/>
      <c r="VOV186" s="66"/>
      <c r="VPB186" s="66"/>
      <c r="VPE186" s="66"/>
      <c r="VPG186" s="66"/>
      <c r="VPI186" s="66"/>
      <c r="VPJ186" s="66"/>
      <c r="VPK186" s="66"/>
      <c r="VPL186" s="66"/>
      <c r="VPM186" s="66"/>
      <c r="VPN186" s="66"/>
      <c r="VQF186" s="66"/>
      <c r="VQG186" s="66"/>
      <c r="VQJ186" s="66"/>
      <c r="VQM186" s="66"/>
      <c r="VQO186" s="66"/>
      <c r="VQQ186" s="66"/>
      <c r="VQT186" s="66"/>
      <c r="VQW186" s="66"/>
      <c r="VQZ186" s="66"/>
      <c r="VRD186" s="66"/>
      <c r="VRG186" s="66"/>
      <c r="VRJ186" s="66"/>
      <c r="VRR186" s="66"/>
      <c r="VSD186" s="66"/>
      <c r="VSE186" s="66"/>
      <c r="VSF186" s="66"/>
      <c r="VSG186" s="66"/>
      <c r="VSH186" s="66"/>
      <c r="VSI186" s="66"/>
      <c r="VSJ186" s="66"/>
      <c r="VSK186" s="66"/>
      <c r="VSL186" s="66"/>
      <c r="VSM186" s="66"/>
      <c r="VSN186" s="66"/>
      <c r="VSO186" s="66"/>
      <c r="VSP186" s="66"/>
      <c r="VSQ186" s="66"/>
      <c r="VSR186" s="66"/>
      <c r="VSS186" s="66"/>
      <c r="VST186" s="66"/>
      <c r="VSU186" s="66"/>
      <c r="VSV186" s="66"/>
      <c r="VSW186" s="66"/>
      <c r="VSX186" s="66"/>
      <c r="VSY186" s="66"/>
      <c r="VSZ186" s="66"/>
      <c r="VTA186" s="66"/>
      <c r="VTB186" s="66"/>
      <c r="VTC186" s="66"/>
      <c r="VTE186" s="66"/>
      <c r="VTF186" s="66"/>
      <c r="VTG186" s="66"/>
      <c r="VTH186" s="66"/>
      <c r="VTI186" s="66"/>
      <c r="VTJ186" s="66"/>
      <c r="VTK186" s="66"/>
      <c r="VTL186" s="66"/>
      <c r="VTM186" s="66"/>
      <c r="VTN186" s="66"/>
      <c r="VTO186" s="66"/>
      <c r="VTP186" s="66"/>
      <c r="VTQ186" s="66"/>
      <c r="VTT186" s="66"/>
      <c r="VTW186" s="66"/>
      <c r="VTZ186" s="66"/>
      <c r="VUC186" s="66"/>
      <c r="VUF186" s="66"/>
      <c r="VUI186" s="66"/>
      <c r="VUR186" s="66"/>
      <c r="VUU186" s="66"/>
      <c r="VUX186" s="66"/>
      <c r="VVA186" s="66"/>
      <c r="VVJ186" s="66"/>
      <c r="VVP186" s="66"/>
      <c r="VVS186" s="66"/>
      <c r="VVV186" s="66"/>
      <c r="VVY186" s="66"/>
      <c r="VWE186" s="66"/>
      <c r="VWN186" s="66"/>
      <c r="VWP186" s="66"/>
      <c r="VWQ186" s="66"/>
      <c r="VWS186" s="66"/>
      <c r="VWV186" s="66"/>
      <c r="VWY186" s="66"/>
      <c r="VXB186" s="66"/>
      <c r="VXE186" s="66"/>
      <c r="VXH186" s="66"/>
      <c r="VXJ186" s="66"/>
      <c r="VXL186" s="66"/>
      <c r="VXO186" s="66"/>
      <c r="VXR186" s="66"/>
      <c r="VXU186" s="66"/>
      <c r="VXX186" s="66"/>
      <c r="VYA186" s="66"/>
      <c r="VYD186" s="66"/>
      <c r="VYG186" s="66"/>
      <c r="VYI186" s="66"/>
      <c r="VYL186" s="66"/>
      <c r="VYR186" s="66"/>
      <c r="VYX186" s="66"/>
      <c r="VZA186" s="66"/>
      <c r="VZC186" s="66"/>
      <c r="VZE186" s="66"/>
      <c r="VZF186" s="66"/>
      <c r="VZG186" s="66"/>
      <c r="VZH186" s="66"/>
      <c r="VZI186" s="66"/>
      <c r="VZJ186" s="66"/>
      <c r="WAB186" s="66"/>
      <c r="WAC186" s="66"/>
      <c r="WAF186" s="66"/>
      <c r="WAI186" s="66"/>
      <c r="WAK186" s="66"/>
      <c r="WAM186" s="66"/>
      <c r="WAP186" s="66"/>
      <c r="WAS186" s="66"/>
      <c r="WAV186" s="66"/>
      <c r="WAZ186" s="66"/>
      <c r="WBC186" s="66"/>
      <c r="WBF186" s="66"/>
      <c r="WBN186" s="66"/>
      <c r="WBZ186" s="66"/>
      <c r="WCA186" s="66"/>
      <c r="WCB186" s="66"/>
      <c r="WCC186" s="66"/>
      <c r="WCD186" s="66"/>
      <c r="WCE186" s="66"/>
      <c r="WCF186" s="66"/>
      <c r="WCG186" s="66"/>
      <c r="WCH186" s="66"/>
      <c r="WCI186" s="66"/>
      <c r="WCJ186" s="66"/>
      <c r="WCK186" s="66"/>
      <c r="WCL186" s="66"/>
      <c r="WCM186" s="66"/>
      <c r="WCN186" s="66"/>
      <c r="WCO186" s="66"/>
      <c r="WCP186" s="66"/>
      <c r="WCQ186" s="66"/>
      <c r="WCR186" s="66"/>
      <c r="WCS186" s="66"/>
      <c r="WCT186" s="66"/>
      <c r="WCU186" s="66"/>
      <c r="WCV186" s="66"/>
      <c r="WCW186" s="66"/>
      <c r="WCX186" s="66"/>
      <c r="WCY186" s="66"/>
      <c r="WDA186" s="66"/>
      <c r="WDB186" s="66"/>
      <c r="WDC186" s="66"/>
      <c r="WDD186" s="66"/>
      <c r="WDE186" s="66"/>
      <c r="WDF186" s="66"/>
      <c r="WDG186" s="66"/>
      <c r="WDH186" s="66"/>
      <c r="WDI186" s="66"/>
      <c r="WDJ186" s="66"/>
      <c r="WDK186" s="66"/>
      <c r="WDL186" s="66"/>
      <c r="WDM186" s="66"/>
      <c r="WDP186" s="66"/>
      <c r="WDS186" s="66"/>
      <c r="WDV186" s="66"/>
      <c r="WDY186" s="66"/>
      <c r="WEB186" s="66"/>
      <c r="WEE186" s="66"/>
      <c r="WEN186" s="66"/>
      <c r="WEQ186" s="66"/>
      <c r="WET186" s="66"/>
      <c r="WEW186" s="66"/>
      <c r="WFF186" s="66"/>
      <c r="WFL186" s="66"/>
      <c r="WFO186" s="66"/>
      <c r="WFR186" s="66"/>
      <c r="WFU186" s="66"/>
      <c r="WGA186" s="66"/>
      <c r="WGJ186" s="66"/>
      <c r="WGL186" s="66"/>
      <c r="WGM186" s="66"/>
      <c r="WGO186" s="66"/>
      <c r="WGR186" s="66"/>
      <c r="WGU186" s="66"/>
      <c r="WGX186" s="66"/>
      <c r="WHA186" s="66"/>
      <c r="WHD186" s="66"/>
      <c r="WHF186" s="66"/>
      <c r="WHH186" s="66"/>
      <c r="WHK186" s="66"/>
      <c r="WHN186" s="66"/>
      <c r="WHQ186" s="66"/>
      <c r="WHT186" s="66"/>
      <c r="WHW186" s="66"/>
      <c r="WHZ186" s="66"/>
      <c r="WIC186" s="66"/>
      <c r="WIE186" s="66"/>
      <c r="WIH186" s="66"/>
      <c r="WIN186" s="66"/>
      <c r="WIT186" s="66"/>
      <c r="WIW186" s="66"/>
      <c r="WIY186" s="66"/>
      <c r="WJA186" s="66"/>
      <c r="WJB186" s="66"/>
      <c r="WJC186" s="66"/>
      <c r="WJD186" s="66"/>
      <c r="WJE186" s="66"/>
      <c r="WJF186" s="66"/>
      <c r="WJX186" s="66"/>
      <c r="WJY186" s="66"/>
      <c r="WKB186" s="66"/>
      <c r="WKE186" s="66"/>
      <c r="WKG186" s="66"/>
      <c r="WKI186" s="66"/>
      <c r="WKL186" s="66"/>
      <c r="WKO186" s="66"/>
      <c r="WKR186" s="66"/>
      <c r="WKV186" s="66"/>
      <c r="WKY186" s="66"/>
      <c r="WLB186" s="66"/>
      <c r="WLJ186" s="66"/>
      <c r="WLV186" s="66"/>
      <c r="WLW186" s="66"/>
      <c r="WLX186" s="66"/>
      <c r="WLY186" s="66"/>
      <c r="WLZ186" s="66"/>
      <c r="WMA186" s="66"/>
      <c r="WMB186" s="66"/>
      <c r="WMC186" s="66"/>
      <c r="WMD186" s="66"/>
      <c r="WME186" s="66"/>
      <c r="WMF186" s="66"/>
      <c r="WMG186" s="66"/>
      <c r="WMH186" s="66"/>
      <c r="WMI186" s="66"/>
      <c r="WMJ186" s="66"/>
      <c r="WMK186" s="66"/>
      <c r="WML186" s="66"/>
      <c r="WMM186" s="66"/>
      <c r="WMN186" s="66"/>
      <c r="WMO186" s="66"/>
      <c r="WMP186" s="66"/>
      <c r="WMQ186" s="66"/>
      <c r="WMR186" s="66"/>
      <c r="WMS186" s="66"/>
      <c r="WMT186" s="66"/>
      <c r="WMU186" s="66"/>
      <c r="WMW186" s="66"/>
      <c r="WMX186" s="66"/>
      <c r="WMY186" s="66"/>
      <c r="WMZ186" s="66"/>
      <c r="WNA186" s="66"/>
      <c r="WNB186" s="66"/>
      <c r="WNC186" s="66"/>
      <c r="WND186" s="66"/>
      <c r="WNE186" s="66"/>
      <c r="WNF186" s="66"/>
      <c r="WNG186" s="66"/>
      <c r="WNH186" s="66"/>
      <c r="WNI186" s="66"/>
      <c r="WNL186" s="66"/>
      <c r="WNO186" s="66"/>
      <c r="WNR186" s="66"/>
      <c r="WNU186" s="66"/>
      <c r="WNX186" s="66"/>
      <c r="WOA186" s="66"/>
      <c r="WOJ186" s="66"/>
      <c r="WOM186" s="66"/>
      <c r="WOP186" s="66"/>
      <c r="WOS186" s="66"/>
      <c r="WPB186" s="66"/>
      <c r="WPH186" s="66"/>
      <c r="WPK186" s="66"/>
      <c r="WPN186" s="66"/>
      <c r="WPQ186" s="66"/>
      <c r="WPW186" s="66"/>
      <c r="WQF186" s="66"/>
      <c r="WQH186" s="66"/>
      <c r="WQI186" s="66"/>
      <c r="WQK186" s="66"/>
      <c r="WQN186" s="66"/>
      <c r="WQQ186" s="66"/>
      <c r="WQT186" s="66"/>
      <c r="WQW186" s="66"/>
      <c r="WQZ186" s="66"/>
      <c r="WRB186" s="66"/>
      <c r="WRD186" s="66"/>
      <c r="WRG186" s="66"/>
      <c r="WRJ186" s="66"/>
      <c r="WRM186" s="66"/>
      <c r="WRP186" s="66"/>
      <c r="WRS186" s="66"/>
      <c r="WRV186" s="66"/>
      <c r="WRY186" s="66"/>
      <c r="WSA186" s="66"/>
      <c r="WSD186" s="66"/>
      <c r="WSJ186" s="66"/>
      <c r="WSP186" s="66"/>
      <c r="WSS186" s="66"/>
      <c r="WSU186" s="66"/>
      <c r="WSW186" s="66"/>
      <c r="WSX186" s="66"/>
      <c r="WSY186" s="66"/>
      <c r="WSZ186" s="66"/>
      <c r="WTA186" s="66"/>
      <c r="WTB186" s="66"/>
      <c r="WTT186" s="66"/>
      <c r="WTU186" s="66"/>
      <c r="WTX186" s="66"/>
      <c r="WUA186" s="66"/>
      <c r="WUC186" s="66"/>
      <c r="WUE186" s="66"/>
      <c r="WUH186" s="66"/>
      <c r="WUK186" s="66"/>
      <c r="WUN186" s="66"/>
      <c r="WUR186" s="66"/>
      <c r="WUU186" s="66"/>
      <c r="WUX186" s="66"/>
      <c r="WVF186" s="66"/>
    </row>
    <row r="187" spans="1:1022 1034:2046 2058:3070 3082:4094 4106:5118 5130:6142 6154:7166 7178:8190 8202:9214 9226:10238 10250:11262 11274:12286 12298:13310 13322:14334 14346:15358 15370:16126" s="50" customFormat="1" ht="20.25" hidden="1" customHeight="1">
      <c r="A187" s="3" t="s">
        <v>179</v>
      </c>
      <c r="B187" s="47" t="s">
        <v>338</v>
      </c>
      <c r="C187" s="4"/>
      <c r="D187" s="48">
        <f>_xlfn.IFNA(VLOOKUP(A187,'2.2'!A196:C488,3,),)</f>
        <v>0</v>
      </c>
      <c r="E187" s="49"/>
      <c r="F187" s="51"/>
      <c r="G187" s="51"/>
      <c r="H187" s="29">
        <v>0</v>
      </c>
      <c r="I187" s="52">
        <v>20</v>
      </c>
    </row>
    <row r="188" spans="1:1022 1034:2046 2058:3070 3082:4094 4106:5118 5130:6142 6154:7166 7178:8190 8202:9214 9226:10238 10250:11262 11274:12286 12298:13310 13322:14334 14346:15358 15370:16126" s="50" customFormat="1" ht="36" hidden="1" customHeight="1">
      <c r="A188" s="7" t="s">
        <v>306</v>
      </c>
      <c r="B188" s="47" t="s">
        <v>340</v>
      </c>
      <c r="C188" s="4"/>
      <c r="D188" s="48">
        <f>_xlfn.IFNA(VLOOKUP(A188,'2.2'!A197:C489,3,),)</f>
        <v>0</v>
      </c>
      <c r="E188" s="49"/>
      <c r="F188" s="51"/>
      <c r="G188" s="51"/>
      <c r="H188" s="29">
        <v>0</v>
      </c>
      <c r="I188" s="52"/>
    </row>
    <row r="189" spans="1:1022 1034:2046 2058:3070 3082:4094 4106:5118 5130:6142 6154:7166 7178:8190 8202:9214 9226:10238 10250:11262 11274:12286 12298:13310 13322:14334 14346:15358 15370:16126" s="50" customFormat="1" ht="20.25" hidden="1" customHeight="1">
      <c r="A189" s="32" t="s">
        <v>307</v>
      </c>
      <c r="B189" s="47" t="s">
        <v>340</v>
      </c>
      <c r="C189" s="4"/>
      <c r="D189" s="48">
        <f>_xlfn.IFNA(VLOOKUP(A189,'2.2'!A198:C490,3,),)</f>
        <v>0</v>
      </c>
      <c r="E189" s="49"/>
      <c r="F189" s="51"/>
      <c r="G189" s="51"/>
      <c r="H189" s="29">
        <v>0</v>
      </c>
      <c r="I189" s="52">
        <v>5</v>
      </c>
    </row>
    <row r="190" spans="1:1022 1034:2046 2058:3070 3082:4094 4106:5118 5130:6142 6154:7166 7178:8190 8202:9214 9226:10238 10250:11262 11274:12286 12298:13310 13322:14334 14346:15358 15370:16126" s="50" customFormat="1" ht="21.75" hidden="1" customHeight="1">
      <c r="A190" s="32" t="s">
        <v>308</v>
      </c>
      <c r="B190" s="47" t="s">
        <v>340</v>
      </c>
      <c r="C190" s="4"/>
      <c r="D190" s="48">
        <f>_xlfn.IFNA(VLOOKUP(A190,'2.2'!A199:C491,3,),)</f>
        <v>0</v>
      </c>
      <c r="E190" s="49"/>
      <c r="F190" s="51"/>
      <c r="G190" s="51"/>
      <c r="H190" s="29">
        <v>0</v>
      </c>
      <c r="I190" s="52">
        <v>20</v>
      </c>
    </row>
    <row r="191" spans="1:1022 1034:2046 2058:3070 3082:4094 4106:5118 5130:6142 6154:7166 7178:8190 8202:9214 9226:10238 10250:11262 11274:12286 12298:13310 13322:14334 14346:15358 15370:16126" s="50" customFormat="1" ht="21.75" hidden="1" customHeight="1">
      <c r="A191" s="32" t="s">
        <v>309</v>
      </c>
      <c r="B191" s="47" t="s">
        <v>340</v>
      </c>
      <c r="C191" s="4"/>
      <c r="D191" s="48">
        <f>_xlfn.IFNA(VLOOKUP(A191,'2.2'!A200:C492,3,),)</f>
        <v>0</v>
      </c>
      <c r="E191" s="49"/>
      <c r="F191" s="51"/>
      <c r="G191" s="51"/>
      <c r="H191" s="29">
        <v>0</v>
      </c>
      <c r="I191" s="52">
        <v>20</v>
      </c>
    </row>
    <row r="192" spans="1:1022 1034:2046 2058:3070 3082:4094 4106:5118 5130:6142 6154:7166 7178:8190 8202:9214 9226:10238 10250:11262 11274:12286 12298:13310 13322:14334 14346:15358 15370:16126" s="50" customFormat="1" ht="21.75" hidden="1" customHeight="1">
      <c r="A192" s="32" t="s">
        <v>310</v>
      </c>
      <c r="B192" s="47" t="s">
        <v>340</v>
      </c>
      <c r="C192" s="4"/>
      <c r="D192" s="48">
        <f>_xlfn.IFNA(VLOOKUP(A192,'2.2'!A201:C493,3,),)</f>
        <v>0</v>
      </c>
      <c r="E192" s="49"/>
      <c r="F192" s="51"/>
      <c r="G192" s="51"/>
      <c r="H192" s="29">
        <v>0</v>
      </c>
      <c r="I192" s="52">
        <v>20</v>
      </c>
    </row>
    <row r="193" spans="1:1022 1034:2046 2058:3070 3082:4094 4106:5118 5130:6142 6154:7166 7178:8190 8202:9214 9226:10238 10250:11262 11274:12286 12298:13310 13322:14334 14346:15358 15370:16126" s="50" customFormat="1" ht="20.25" hidden="1" customHeight="1">
      <c r="A193" s="7" t="s">
        <v>54</v>
      </c>
      <c r="B193" s="47" t="s">
        <v>338</v>
      </c>
      <c r="C193" s="4"/>
      <c r="D193" s="48">
        <f>_xlfn.IFNA(VLOOKUP(A193,'2.2'!A202:C494,3,),)</f>
        <v>0</v>
      </c>
      <c r="E193" s="49"/>
      <c r="F193" s="51"/>
      <c r="G193" s="51"/>
      <c r="H193" s="29">
        <v>0</v>
      </c>
      <c r="I193" s="52">
        <v>12</v>
      </c>
    </row>
    <row r="194" spans="1:1022 1034:2046 2058:3070 3082:4094 4106:5118 5130:6142 6154:7166 7178:8190 8202:9214 9226:10238 10250:11262 11274:12286 12298:13310 13322:14334 14346:15358 15370:16126" s="50" customFormat="1" ht="20.25" hidden="1" customHeight="1">
      <c r="A194" s="16" t="s">
        <v>55</v>
      </c>
      <c r="B194" s="47" t="s">
        <v>339</v>
      </c>
      <c r="C194" s="4"/>
      <c r="D194" s="48">
        <f>_xlfn.IFNA(VLOOKUP(A194,'2.2'!A203:C495,3,),)</f>
        <v>0</v>
      </c>
      <c r="E194" s="49"/>
      <c r="F194" s="51"/>
      <c r="G194" s="51"/>
      <c r="H194" s="29">
        <v>0</v>
      </c>
      <c r="I194" s="52"/>
    </row>
    <row r="195" spans="1:1022 1034:2046 2058:3070 3082:4094 4106:5118 5130:6142 6154:7166 7178:8190 8202:9214 9226:10238 10250:11262 11274:12286 12298:13310 13322:14334 14346:15358 15370:16126" s="50" customFormat="1" ht="20.25" customHeight="1">
      <c r="A195" s="7" t="s">
        <v>65</v>
      </c>
      <c r="B195" s="76" t="s">
        <v>338</v>
      </c>
      <c r="C195" s="4">
        <v>340</v>
      </c>
      <c r="D195" s="48">
        <v>27000</v>
      </c>
      <c r="E195" s="69">
        <f t="shared" ref="E195:E196" si="2">+D195*C195</f>
        <v>9180000</v>
      </c>
      <c r="F195" s="51"/>
      <c r="G195" s="51"/>
      <c r="H195" s="29">
        <v>200</v>
      </c>
      <c r="I195" s="52">
        <v>30</v>
      </c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Z195" s="66"/>
      <c r="BC195" s="66"/>
      <c r="BF195" s="66"/>
      <c r="BI195" s="66"/>
      <c r="BL195" s="66"/>
      <c r="BO195" s="66"/>
      <c r="BX195" s="66"/>
      <c r="CA195" s="66"/>
      <c r="CD195" s="66"/>
      <c r="CG195" s="66"/>
      <c r="CP195" s="66"/>
      <c r="CV195" s="66"/>
      <c r="CY195" s="66"/>
      <c r="DB195" s="66"/>
      <c r="DE195" s="66"/>
      <c r="DK195" s="66"/>
      <c r="DT195" s="66"/>
      <c r="DV195" s="66"/>
      <c r="DW195" s="66"/>
      <c r="DY195" s="66"/>
      <c r="EB195" s="66"/>
      <c r="EE195" s="66"/>
      <c r="EH195" s="66"/>
      <c r="EK195" s="66"/>
      <c r="EN195" s="66"/>
      <c r="EP195" s="66"/>
      <c r="ER195" s="66"/>
      <c r="EU195" s="66"/>
      <c r="EX195" s="66"/>
      <c r="FA195" s="66"/>
      <c r="FD195" s="66"/>
      <c r="FG195" s="66"/>
      <c r="FJ195" s="66"/>
      <c r="FM195" s="66"/>
      <c r="FO195" s="66"/>
      <c r="FR195" s="66"/>
      <c r="FX195" s="66"/>
      <c r="GD195" s="66"/>
      <c r="GG195" s="66"/>
      <c r="GI195" s="66"/>
      <c r="GK195" s="66"/>
      <c r="GL195" s="66"/>
      <c r="GM195" s="66"/>
      <c r="GN195" s="66"/>
      <c r="GO195" s="66"/>
      <c r="GP195" s="66"/>
      <c r="HH195" s="66"/>
      <c r="HI195" s="66"/>
      <c r="HL195" s="66"/>
      <c r="HO195" s="66"/>
      <c r="HQ195" s="66"/>
      <c r="HS195" s="66"/>
      <c r="HV195" s="66"/>
      <c r="HY195" s="66"/>
      <c r="IB195" s="66"/>
      <c r="IF195" s="66"/>
      <c r="II195" s="66"/>
      <c r="IL195" s="66"/>
      <c r="IT195" s="66"/>
      <c r="JF195" s="66"/>
      <c r="JG195" s="66"/>
      <c r="JH195" s="66"/>
      <c r="JI195" s="66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G195" s="66"/>
      <c r="KH195" s="66"/>
      <c r="KI195" s="66"/>
      <c r="KJ195" s="66"/>
      <c r="KK195" s="66"/>
      <c r="KL195" s="66"/>
      <c r="KM195" s="66"/>
      <c r="KN195" s="66"/>
      <c r="KO195" s="66"/>
      <c r="KP195" s="66"/>
      <c r="KQ195" s="66"/>
      <c r="KR195" s="66"/>
      <c r="KS195" s="66"/>
      <c r="KV195" s="66"/>
      <c r="KY195" s="66"/>
      <c r="LB195" s="66"/>
      <c r="LE195" s="66"/>
      <c r="LH195" s="66"/>
      <c r="LK195" s="66"/>
      <c r="LT195" s="66"/>
      <c r="LW195" s="66"/>
      <c r="LZ195" s="66"/>
      <c r="MC195" s="66"/>
      <c r="ML195" s="66"/>
      <c r="MR195" s="66"/>
      <c r="MU195" s="66"/>
      <c r="MX195" s="66"/>
      <c r="NA195" s="66"/>
      <c r="NG195" s="66"/>
      <c r="NP195" s="66"/>
      <c r="NR195" s="66"/>
      <c r="NS195" s="66"/>
      <c r="NU195" s="66"/>
      <c r="NX195" s="66"/>
      <c r="OA195" s="66"/>
      <c r="OD195" s="66"/>
      <c r="OG195" s="66"/>
      <c r="OJ195" s="66"/>
      <c r="OL195" s="66"/>
      <c r="ON195" s="66"/>
      <c r="OQ195" s="66"/>
      <c r="OT195" s="66"/>
      <c r="OW195" s="66"/>
      <c r="OZ195" s="66"/>
      <c r="PC195" s="66"/>
      <c r="PF195" s="66"/>
      <c r="PI195" s="66"/>
      <c r="PK195" s="66"/>
      <c r="PN195" s="66"/>
      <c r="PT195" s="66"/>
      <c r="PZ195" s="66"/>
      <c r="QC195" s="66"/>
      <c r="QE195" s="66"/>
      <c r="QG195" s="66"/>
      <c r="QH195" s="66"/>
      <c r="QI195" s="66"/>
      <c r="QJ195" s="66"/>
      <c r="QK195" s="66"/>
      <c r="QL195" s="66"/>
      <c r="RD195" s="66"/>
      <c r="RE195" s="66"/>
      <c r="RH195" s="66"/>
      <c r="RK195" s="66"/>
      <c r="RM195" s="66"/>
      <c r="RO195" s="66"/>
      <c r="RR195" s="66"/>
      <c r="RU195" s="66"/>
      <c r="RX195" s="66"/>
      <c r="SB195" s="66"/>
      <c r="SE195" s="66"/>
      <c r="SH195" s="66"/>
      <c r="SP195" s="66"/>
      <c r="TB195" s="66"/>
      <c r="TC195" s="66"/>
      <c r="TD195" s="66"/>
      <c r="TE195" s="66"/>
      <c r="TF195" s="66"/>
      <c r="TG195" s="66"/>
      <c r="TH195" s="66"/>
      <c r="TI195" s="66"/>
      <c r="TJ195" s="66"/>
      <c r="TK195" s="66"/>
      <c r="TL195" s="66"/>
      <c r="TM195" s="66"/>
      <c r="TN195" s="66"/>
      <c r="TO195" s="66"/>
      <c r="TP195" s="66"/>
      <c r="TQ195" s="66"/>
      <c r="TR195" s="66"/>
      <c r="TS195" s="66"/>
      <c r="TT195" s="66"/>
      <c r="TU195" s="66"/>
      <c r="TV195" s="66"/>
      <c r="TW195" s="66"/>
      <c r="TX195" s="66"/>
      <c r="TY195" s="66"/>
      <c r="TZ195" s="66"/>
      <c r="UA195" s="66"/>
      <c r="UC195" s="66"/>
      <c r="UD195" s="66"/>
      <c r="UE195" s="66"/>
      <c r="UF195" s="66"/>
      <c r="UG195" s="66"/>
      <c r="UH195" s="66"/>
      <c r="UI195" s="66"/>
      <c r="UJ195" s="66"/>
      <c r="UK195" s="66"/>
      <c r="UL195" s="66"/>
      <c r="UM195" s="66"/>
      <c r="UN195" s="66"/>
      <c r="UO195" s="66"/>
      <c r="UR195" s="66"/>
      <c r="UU195" s="66"/>
      <c r="UX195" s="66"/>
      <c r="VA195" s="66"/>
      <c r="VD195" s="66"/>
      <c r="VG195" s="66"/>
      <c r="VP195" s="66"/>
      <c r="VS195" s="66"/>
      <c r="VV195" s="66"/>
      <c r="VY195" s="66"/>
      <c r="WH195" s="66"/>
      <c r="WN195" s="66"/>
      <c r="WQ195" s="66"/>
      <c r="WT195" s="66"/>
      <c r="WW195" s="66"/>
      <c r="XC195" s="66"/>
      <c r="XL195" s="66"/>
      <c r="XN195" s="66"/>
      <c r="XO195" s="66"/>
      <c r="XQ195" s="66"/>
      <c r="XT195" s="66"/>
      <c r="XW195" s="66"/>
      <c r="XZ195" s="66"/>
      <c r="YC195" s="66"/>
      <c r="YF195" s="66"/>
      <c r="YH195" s="66"/>
      <c r="YJ195" s="66"/>
      <c r="YM195" s="66"/>
      <c r="YP195" s="66"/>
      <c r="YS195" s="66"/>
      <c r="YV195" s="66"/>
      <c r="YY195" s="66"/>
      <c r="ZB195" s="66"/>
      <c r="ZE195" s="66"/>
      <c r="ZG195" s="66"/>
      <c r="ZJ195" s="66"/>
      <c r="ZP195" s="66"/>
      <c r="ZV195" s="66"/>
      <c r="ZY195" s="66"/>
      <c r="AAA195" s="66"/>
      <c r="AAC195" s="66"/>
      <c r="AAD195" s="66"/>
      <c r="AAE195" s="66"/>
      <c r="AAF195" s="66"/>
      <c r="AAG195" s="66"/>
      <c r="AAH195" s="66"/>
      <c r="AAZ195" s="66"/>
      <c r="ABA195" s="66"/>
      <c r="ABD195" s="66"/>
      <c r="ABG195" s="66"/>
      <c r="ABI195" s="66"/>
      <c r="ABK195" s="66"/>
      <c r="ABN195" s="66"/>
      <c r="ABQ195" s="66"/>
      <c r="ABT195" s="66"/>
      <c r="ABX195" s="66"/>
      <c r="ACA195" s="66"/>
      <c r="ACD195" s="66"/>
      <c r="ACL195" s="66"/>
      <c r="ACX195" s="66"/>
      <c r="ACY195" s="66"/>
      <c r="ACZ195" s="66"/>
      <c r="ADA195" s="66"/>
      <c r="ADB195" s="66"/>
      <c r="ADC195" s="66"/>
      <c r="ADD195" s="66"/>
      <c r="ADE195" s="66"/>
      <c r="ADF195" s="66"/>
      <c r="ADG195" s="66"/>
      <c r="ADH195" s="66"/>
      <c r="ADI195" s="66"/>
      <c r="ADJ195" s="66"/>
      <c r="ADK195" s="66"/>
      <c r="ADL195" s="66"/>
      <c r="ADM195" s="66"/>
      <c r="ADN195" s="66"/>
      <c r="ADO195" s="66"/>
      <c r="ADP195" s="66"/>
      <c r="ADQ195" s="66"/>
      <c r="ADR195" s="66"/>
      <c r="ADS195" s="66"/>
      <c r="ADT195" s="66"/>
      <c r="ADU195" s="66"/>
      <c r="ADV195" s="66"/>
      <c r="ADW195" s="66"/>
      <c r="ADY195" s="66"/>
      <c r="ADZ195" s="66"/>
      <c r="AEA195" s="66"/>
      <c r="AEB195" s="66"/>
      <c r="AEC195" s="66"/>
      <c r="AED195" s="66"/>
      <c r="AEE195" s="66"/>
      <c r="AEF195" s="66"/>
      <c r="AEG195" s="66"/>
      <c r="AEH195" s="66"/>
      <c r="AEI195" s="66"/>
      <c r="AEJ195" s="66"/>
      <c r="AEK195" s="66"/>
      <c r="AEN195" s="66"/>
      <c r="AEQ195" s="66"/>
      <c r="AET195" s="66"/>
      <c r="AEW195" s="66"/>
      <c r="AEZ195" s="66"/>
      <c r="AFC195" s="66"/>
      <c r="AFL195" s="66"/>
      <c r="AFO195" s="66"/>
      <c r="AFR195" s="66"/>
      <c r="AFU195" s="66"/>
      <c r="AGD195" s="66"/>
      <c r="AGJ195" s="66"/>
      <c r="AGM195" s="66"/>
      <c r="AGP195" s="66"/>
      <c r="AGS195" s="66"/>
      <c r="AGY195" s="66"/>
      <c r="AHH195" s="66"/>
      <c r="AHJ195" s="66"/>
      <c r="AHK195" s="66"/>
      <c r="AHM195" s="66"/>
      <c r="AHP195" s="66"/>
      <c r="AHS195" s="66"/>
      <c r="AHV195" s="66"/>
      <c r="AHY195" s="66"/>
      <c r="AIB195" s="66"/>
      <c r="AID195" s="66"/>
      <c r="AIF195" s="66"/>
      <c r="AII195" s="66"/>
      <c r="AIL195" s="66"/>
      <c r="AIO195" s="66"/>
      <c r="AIR195" s="66"/>
      <c r="AIU195" s="66"/>
      <c r="AIX195" s="66"/>
      <c r="AJA195" s="66"/>
      <c r="AJC195" s="66"/>
      <c r="AJF195" s="66"/>
      <c r="AJL195" s="66"/>
      <c r="AJR195" s="66"/>
      <c r="AJU195" s="66"/>
      <c r="AJW195" s="66"/>
      <c r="AJY195" s="66"/>
      <c r="AJZ195" s="66"/>
      <c r="AKA195" s="66"/>
      <c r="AKB195" s="66"/>
      <c r="AKC195" s="66"/>
      <c r="AKD195" s="66"/>
      <c r="AKV195" s="66"/>
      <c r="AKW195" s="66"/>
      <c r="AKZ195" s="66"/>
      <c r="ALC195" s="66"/>
      <c r="ALE195" s="66"/>
      <c r="ALG195" s="66"/>
      <c r="ALJ195" s="66"/>
      <c r="ALM195" s="66"/>
      <c r="ALP195" s="66"/>
      <c r="ALT195" s="66"/>
      <c r="ALW195" s="66"/>
      <c r="ALZ195" s="66"/>
      <c r="AMH195" s="66"/>
      <c r="AMT195" s="66"/>
      <c r="AMU195" s="66"/>
      <c r="AMV195" s="66"/>
      <c r="AMW195" s="66"/>
      <c r="AMX195" s="66"/>
      <c r="AMY195" s="66"/>
      <c r="AMZ195" s="66"/>
      <c r="ANA195" s="66"/>
      <c r="ANB195" s="66"/>
      <c r="ANC195" s="66"/>
      <c r="AND195" s="66"/>
      <c r="ANE195" s="66"/>
      <c r="ANF195" s="66"/>
      <c r="ANG195" s="66"/>
      <c r="ANH195" s="66"/>
      <c r="ANI195" s="66"/>
      <c r="ANJ195" s="66"/>
      <c r="ANK195" s="66"/>
      <c r="ANL195" s="66"/>
      <c r="ANM195" s="66"/>
      <c r="ANN195" s="66"/>
      <c r="ANO195" s="66"/>
      <c r="ANP195" s="66"/>
      <c r="ANQ195" s="66"/>
      <c r="ANR195" s="66"/>
      <c r="ANS195" s="66"/>
      <c r="ANU195" s="66"/>
      <c r="ANV195" s="66"/>
      <c r="ANW195" s="66"/>
      <c r="ANX195" s="66"/>
      <c r="ANY195" s="66"/>
      <c r="ANZ195" s="66"/>
      <c r="AOA195" s="66"/>
      <c r="AOB195" s="66"/>
      <c r="AOC195" s="66"/>
      <c r="AOD195" s="66"/>
      <c r="AOE195" s="66"/>
      <c r="AOF195" s="66"/>
      <c r="AOG195" s="66"/>
      <c r="AOJ195" s="66"/>
      <c r="AOM195" s="66"/>
      <c r="AOP195" s="66"/>
      <c r="AOS195" s="66"/>
      <c r="AOV195" s="66"/>
      <c r="AOY195" s="66"/>
      <c r="APH195" s="66"/>
      <c r="APK195" s="66"/>
      <c r="APN195" s="66"/>
      <c r="APQ195" s="66"/>
      <c r="APZ195" s="66"/>
      <c r="AQF195" s="66"/>
      <c r="AQI195" s="66"/>
      <c r="AQL195" s="66"/>
      <c r="AQO195" s="66"/>
      <c r="AQU195" s="66"/>
      <c r="ARD195" s="66"/>
      <c r="ARF195" s="66"/>
      <c r="ARG195" s="66"/>
      <c r="ARI195" s="66"/>
      <c r="ARL195" s="66"/>
      <c r="ARO195" s="66"/>
      <c r="ARR195" s="66"/>
      <c r="ARU195" s="66"/>
      <c r="ARX195" s="66"/>
      <c r="ARZ195" s="66"/>
      <c r="ASB195" s="66"/>
      <c r="ASE195" s="66"/>
      <c r="ASH195" s="66"/>
      <c r="ASK195" s="66"/>
      <c r="ASN195" s="66"/>
      <c r="ASQ195" s="66"/>
      <c r="AST195" s="66"/>
      <c r="ASW195" s="66"/>
      <c r="ASY195" s="66"/>
      <c r="ATB195" s="66"/>
      <c r="ATH195" s="66"/>
      <c r="ATN195" s="66"/>
      <c r="ATQ195" s="66"/>
      <c r="ATS195" s="66"/>
      <c r="ATU195" s="66"/>
      <c r="ATV195" s="66"/>
      <c r="ATW195" s="66"/>
      <c r="ATX195" s="66"/>
      <c r="ATY195" s="66"/>
      <c r="ATZ195" s="66"/>
      <c r="AUR195" s="66"/>
      <c r="AUS195" s="66"/>
      <c r="AUV195" s="66"/>
      <c r="AUY195" s="66"/>
      <c r="AVA195" s="66"/>
      <c r="AVC195" s="66"/>
      <c r="AVF195" s="66"/>
      <c r="AVI195" s="66"/>
      <c r="AVL195" s="66"/>
      <c r="AVP195" s="66"/>
      <c r="AVS195" s="66"/>
      <c r="AVV195" s="66"/>
      <c r="AWD195" s="66"/>
      <c r="AWP195" s="66"/>
      <c r="AWQ195" s="66"/>
      <c r="AWR195" s="66"/>
      <c r="AWS195" s="66"/>
      <c r="AWT195" s="66"/>
      <c r="AWU195" s="66"/>
      <c r="AWV195" s="66"/>
      <c r="AWW195" s="66"/>
      <c r="AWX195" s="66"/>
      <c r="AWY195" s="66"/>
      <c r="AWZ195" s="66"/>
      <c r="AXA195" s="66"/>
      <c r="AXB195" s="66"/>
      <c r="AXC195" s="66"/>
      <c r="AXD195" s="66"/>
      <c r="AXE195" s="66"/>
      <c r="AXF195" s="66"/>
      <c r="AXG195" s="66"/>
      <c r="AXH195" s="66"/>
      <c r="AXI195" s="66"/>
      <c r="AXJ195" s="66"/>
      <c r="AXK195" s="66"/>
      <c r="AXL195" s="66"/>
      <c r="AXM195" s="66"/>
      <c r="AXN195" s="66"/>
      <c r="AXO195" s="66"/>
      <c r="AXQ195" s="66"/>
      <c r="AXR195" s="66"/>
      <c r="AXS195" s="66"/>
      <c r="AXT195" s="66"/>
      <c r="AXU195" s="66"/>
      <c r="AXV195" s="66"/>
      <c r="AXW195" s="66"/>
      <c r="AXX195" s="66"/>
      <c r="AXY195" s="66"/>
      <c r="AXZ195" s="66"/>
      <c r="AYA195" s="66"/>
      <c r="AYB195" s="66"/>
      <c r="AYC195" s="66"/>
      <c r="AYF195" s="66"/>
      <c r="AYI195" s="66"/>
      <c r="AYL195" s="66"/>
      <c r="AYO195" s="66"/>
      <c r="AYR195" s="66"/>
      <c r="AYU195" s="66"/>
      <c r="AZD195" s="66"/>
      <c r="AZG195" s="66"/>
      <c r="AZJ195" s="66"/>
      <c r="AZM195" s="66"/>
      <c r="AZV195" s="66"/>
      <c r="BAB195" s="66"/>
      <c r="BAE195" s="66"/>
      <c r="BAH195" s="66"/>
      <c r="BAK195" s="66"/>
      <c r="BAQ195" s="66"/>
      <c r="BAZ195" s="66"/>
      <c r="BBB195" s="66"/>
      <c r="BBC195" s="66"/>
      <c r="BBE195" s="66"/>
      <c r="BBH195" s="66"/>
      <c r="BBK195" s="66"/>
      <c r="BBN195" s="66"/>
      <c r="BBQ195" s="66"/>
      <c r="BBT195" s="66"/>
      <c r="BBV195" s="66"/>
      <c r="BBX195" s="66"/>
      <c r="BCA195" s="66"/>
      <c r="BCD195" s="66"/>
      <c r="BCG195" s="66"/>
      <c r="BCJ195" s="66"/>
      <c r="BCM195" s="66"/>
      <c r="BCP195" s="66"/>
      <c r="BCS195" s="66"/>
      <c r="BCU195" s="66"/>
      <c r="BCX195" s="66"/>
      <c r="BDD195" s="66"/>
      <c r="BDJ195" s="66"/>
      <c r="BDM195" s="66"/>
      <c r="BDO195" s="66"/>
      <c r="BDQ195" s="66"/>
      <c r="BDR195" s="66"/>
      <c r="BDS195" s="66"/>
      <c r="BDT195" s="66"/>
      <c r="BDU195" s="66"/>
      <c r="BDV195" s="66"/>
      <c r="BEN195" s="66"/>
      <c r="BEO195" s="66"/>
      <c r="BER195" s="66"/>
      <c r="BEU195" s="66"/>
      <c r="BEW195" s="66"/>
      <c r="BEY195" s="66"/>
      <c r="BFB195" s="66"/>
      <c r="BFE195" s="66"/>
      <c r="BFH195" s="66"/>
      <c r="BFL195" s="66"/>
      <c r="BFO195" s="66"/>
      <c r="BFR195" s="66"/>
      <c r="BFZ195" s="66"/>
      <c r="BGL195" s="66"/>
      <c r="BGM195" s="66"/>
      <c r="BGN195" s="66"/>
      <c r="BGO195" s="66"/>
      <c r="BGP195" s="66"/>
      <c r="BGQ195" s="66"/>
      <c r="BGR195" s="66"/>
      <c r="BGS195" s="66"/>
      <c r="BGT195" s="66"/>
      <c r="BGU195" s="66"/>
      <c r="BGV195" s="66"/>
      <c r="BGW195" s="66"/>
      <c r="BGX195" s="66"/>
      <c r="BGY195" s="66"/>
      <c r="BGZ195" s="66"/>
      <c r="BHA195" s="66"/>
      <c r="BHB195" s="66"/>
      <c r="BHC195" s="66"/>
      <c r="BHD195" s="66"/>
      <c r="BHE195" s="66"/>
      <c r="BHF195" s="66"/>
      <c r="BHG195" s="66"/>
      <c r="BHH195" s="66"/>
      <c r="BHI195" s="66"/>
      <c r="BHJ195" s="66"/>
      <c r="BHK195" s="66"/>
      <c r="BHM195" s="66"/>
      <c r="BHN195" s="66"/>
      <c r="BHO195" s="66"/>
      <c r="BHP195" s="66"/>
      <c r="BHQ195" s="66"/>
      <c r="BHR195" s="66"/>
      <c r="BHS195" s="66"/>
      <c r="BHT195" s="66"/>
      <c r="BHU195" s="66"/>
      <c r="BHV195" s="66"/>
      <c r="BHW195" s="66"/>
      <c r="BHX195" s="66"/>
      <c r="BHY195" s="66"/>
      <c r="BIB195" s="66"/>
      <c r="BIE195" s="66"/>
      <c r="BIH195" s="66"/>
      <c r="BIK195" s="66"/>
      <c r="BIN195" s="66"/>
      <c r="BIQ195" s="66"/>
      <c r="BIZ195" s="66"/>
      <c r="BJC195" s="66"/>
      <c r="BJF195" s="66"/>
      <c r="BJI195" s="66"/>
      <c r="BJR195" s="66"/>
      <c r="BJX195" s="66"/>
      <c r="BKA195" s="66"/>
      <c r="BKD195" s="66"/>
      <c r="BKG195" s="66"/>
      <c r="BKM195" s="66"/>
      <c r="BKV195" s="66"/>
      <c r="BKX195" s="66"/>
      <c r="BKY195" s="66"/>
      <c r="BLA195" s="66"/>
      <c r="BLD195" s="66"/>
      <c r="BLG195" s="66"/>
      <c r="BLJ195" s="66"/>
      <c r="BLM195" s="66"/>
      <c r="BLP195" s="66"/>
      <c r="BLR195" s="66"/>
      <c r="BLT195" s="66"/>
      <c r="BLW195" s="66"/>
      <c r="BLZ195" s="66"/>
      <c r="BMC195" s="66"/>
      <c r="BMF195" s="66"/>
      <c r="BMI195" s="66"/>
      <c r="BML195" s="66"/>
      <c r="BMO195" s="66"/>
      <c r="BMQ195" s="66"/>
      <c r="BMT195" s="66"/>
      <c r="BMZ195" s="66"/>
      <c r="BNF195" s="66"/>
      <c r="BNI195" s="66"/>
      <c r="BNK195" s="66"/>
      <c r="BNM195" s="66"/>
      <c r="BNN195" s="66"/>
      <c r="BNO195" s="66"/>
      <c r="BNP195" s="66"/>
      <c r="BNQ195" s="66"/>
      <c r="BNR195" s="66"/>
      <c r="BOJ195" s="66"/>
      <c r="BOK195" s="66"/>
      <c r="BON195" s="66"/>
      <c r="BOQ195" s="66"/>
      <c r="BOS195" s="66"/>
      <c r="BOU195" s="66"/>
      <c r="BOX195" s="66"/>
      <c r="BPA195" s="66"/>
      <c r="BPD195" s="66"/>
      <c r="BPH195" s="66"/>
      <c r="BPK195" s="66"/>
      <c r="BPN195" s="66"/>
      <c r="BPV195" s="66"/>
      <c r="BQH195" s="66"/>
      <c r="BQI195" s="66"/>
      <c r="BQJ195" s="66"/>
      <c r="BQK195" s="66"/>
      <c r="BQL195" s="66"/>
      <c r="BQM195" s="66"/>
      <c r="BQN195" s="66"/>
      <c r="BQO195" s="66"/>
      <c r="BQP195" s="66"/>
      <c r="BQQ195" s="66"/>
      <c r="BQR195" s="66"/>
      <c r="BQS195" s="66"/>
      <c r="BQT195" s="66"/>
      <c r="BQU195" s="66"/>
      <c r="BQV195" s="66"/>
      <c r="BQW195" s="66"/>
      <c r="BQX195" s="66"/>
      <c r="BQY195" s="66"/>
      <c r="BQZ195" s="66"/>
      <c r="BRA195" s="66"/>
      <c r="BRB195" s="66"/>
      <c r="BRC195" s="66"/>
      <c r="BRD195" s="66"/>
      <c r="BRE195" s="66"/>
      <c r="BRF195" s="66"/>
      <c r="BRG195" s="66"/>
      <c r="BRI195" s="66"/>
      <c r="BRJ195" s="66"/>
      <c r="BRK195" s="66"/>
      <c r="BRL195" s="66"/>
      <c r="BRM195" s="66"/>
      <c r="BRN195" s="66"/>
      <c r="BRO195" s="66"/>
      <c r="BRP195" s="66"/>
      <c r="BRQ195" s="66"/>
      <c r="BRR195" s="66"/>
      <c r="BRS195" s="66"/>
      <c r="BRT195" s="66"/>
      <c r="BRU195" s="66"/>
      <c r="BRX195" s="66"/>
      <c r="BSA195" s="66"/>
      <c r="BSD195" s="66"/>
      <c r="BSG195" s="66"/>
      <c r="BSJ195" s="66"/>
      <c r="BSM195" s="66"/>
      <c r="BSV195" s="66"/>
      <c r="BSY195" s="66"/>
      <c r="BTB195" s="66"/>
      <c r="BTE195" s="66"/>
      <c r="BTN195" s="66"/>
      <c r="BTT195" s="66"/>
      <c r="BTW195" s="66"/>
      <c r="BTZ195" s="66"/>
      <c r="BUC195" s="66"/>
      <c r="BUI195" s="66"/>
      <c r="BUR195" s="66"/>
      <c r="BUT195" s="66"/>
      <c r="BUU195" s="66"/>
      <c r="BUW195" s="66"/>
      <c r="BUZ195" s="66"/>
      <c r="BVC195" s="66"/>
      <c r="BVF195" s="66"/>
      <c r="BVI195" s="66"/>
      <c r="BVL195" s="66"/>
      <c r="BVN195" s="66"/>
      <c r="BVP195" s="66"/>
      <c r="BVS195" s="66"/>
      <c r="BVV195" s="66"/>
      <c r="BVY195" s="66"/>
      <c r="BWB195" s="66"/>
      <c r="BWE195" s="66"/>
      <c r="BWH195" s="66"/>
      <c r="BWK195" s="66"/>
      <c r="BWM195" s="66"/>
      <c r="BWP195" s="66"/>
      <c r="BWV195" s="66"/>
      <c r="BXB195" s="66"/>
      <c r="BXE195" s="66"/>
      <c r="BXG195" s="66"/>
      <c r="BXI195" s="66"/>
      <c r="BXJ195" s="66"/>
      <c r="BXK195" s="66"/>
      <c r="BXL195" s="66"/>
      <c r="BXM195" s="66"/>
      <c r="BXN195" s="66"/>
      <c r="BYF195" s="66"/>
      <c r="BYG195" s="66"/>
      <c r="BYJ195" s="66"/>
      <c r="BYM195" s="66"/>
      <c r="BYO195" s="66"/>
      <c r="BYQ195" s="66"/>
      <c r="BYT195" s="66"/>
      <c r="BYW195" s="66"/>
      <c r="BYZ195" s="66"/>
      <c r="BZD195" s="66"/>
      <c r="BZG195" s="66"/>
      <c r="BZJ195" s="66"/>
      <c r="BZR195" s="66"/>
      <c r="CAD195" s="66"/>
      <c r="CAE195" s="66"/>
      <c r="CAF195" s="66"/>
      <c r="CAG195" s="66"/>
      <c r="CAH195" s="66"/>
      <c r="CAI195" s="66"/>
      <c r="CAJ195" s="66"/>
      <c r="CAK195" s="66"/>
      <c r="CAL195" s="66"/>
      <c r="CAM195" s="66"/>
      <c r="CAN195" s="66"/>
      <c r="CAO195" s="66"/>
      <c r="CAP195" s="66"/>
      <c r="CAQ195" s="66"/>
      <c r="CAR195" s="66"/>
      <c r="CAS195" s="66"/>
      <c r="CAT195" s="66"/>
      <c r="CAU195" s="66"/>
      <c r="CAV195" s="66"/>
      <c r="CAW195" s="66"/>
      <c r="CAX195" s="66"/>
      <c r="CAY195" s="66"/>
      <c r="CAZ195" s="66"/>
      <c r="CBA195" s="66"/>
      <c r="CBB195" s="66"/>
      <c r="CBC195" s="66"/>
      <c r="CBE195" s="66"/>
      <c r="CBF195" s="66"/>
      <c r="CBG195" s="66"/>
      <c r="CBH195" s="66"/>
      <c r="CBI195" s="66"/>
      <c r="CBJ195" s="66"/>
      <c r="CBK195" s="66"/>
      <c r="CBL195" s="66"/>
      <c r="CBM195" s="66"/>
      <c r="CBN195" s="66"/>
      <c r="CBO195" s="66"/>
      <c r="CBP195" s="66"/>
      <c r="CBQ195" s="66"/>
      <c r="CBT195" s="66"/>
      <c r="CBW195" s="66"/>
      <c r="CBZ195" s="66"/>
      <c r="CCC195" s="66"/>
      <c r="CCF195" s="66"/>
      <c r="CCI195" s="66"/>
      <c r="CCR195" s="66"/>
      <c r="CCU195" s="66"/>
      <c r="CCX195" s="66"/>
      <c r="CDA195" s="66"/>
      <c r="CDJ195" s="66"/>
      <c r="CDP195" s="66"/>
      <c r="CDS195" s="66"/>
      <c r="CDV195" s="66"/>
      <c r="CDY195" s="66"/>
      <c r="CEE195" s="66"/>
      <c r="CEN195" s="66"/>
      <c r="CEP195" s="66"/>
      <c r="CEQ195" s="66"/>
      <c r="CES195" s="66"/>
      <c r="CEV195" s="66"/>
      <c r="CEY195" s="66"/>
      <c r="CFB195" s="66"/>
      <c r="CFE195" s="66"/>
      <c r="CFH195" s="66"/>
      <c r="CFJ195" s="66"/>
      <c r="CFL195" s="66"/>
      <c r="CFO195" s="66"/>
      <c r="CFR195" s="66"/>
      <c r="CFU195" s="66"/>
      <c r="CFX195" s="66"/>
      <c r="CGA195" s="66"/>
      <c r="CGD195" s="66"/>
      <c r="CGG195" s="66"/>
      <c r="CGI195" s="66"/>
      <c r="CGL195" s="66"/>
      <c r="CGR195" s="66"/>
      <c r="CGX195" s="66"/>
      <c r="CHA195" s="66"/>
      <c r="CHC195" s="66"/>
      <c r="CHE195" s="66"/>
      <c r="CHF195" s="66"/>
      <c r="CHG195" s="66"/>
      <c r="CHH195" s="66"/>
      <c r="CHI195" s="66"/>
      <c r="CHJ195" s="66"/>
      <c r="CIB195" s="66"/>
      <c r="CIC195" s="66"/>
      <c r="CIF195" s="66"/>
      <c r="CII195" s="66"/>
      <c r="CIK195" s="66"/>
      <c r="CIM195" s="66"/>
      <c r="CIP195" s="66"/>
      <c r="CIS195" s="66"/>
      <c r="CIV195" s="66"/>
      <c r="CIZ195" s="66"/>
      <c r="CJC195" s="66"/>
      <c r="CJF195" s="66"/>
      <c r="CJN195" s="66"/>
      <c r="CJZ195" s="66"/>
      <c r="CKA195" s="66"/>
      <c r="CKB195" s="66"/>
      <c r="CKC195" s="66"/>
      <c r="CKD195" s="66"/>
      <c r="CKE195" s="66"/>
      <c r="CKF195" s="66"/>
      <c r="CKG195" s="66"/>
      <c r="CKH195" s="66"/>
      <c r="CKI195" s="66"/>
      <c r="CKJ195" s="66"/>
      <c r="CKK195" s="66"/>
      <c r="CKL195" s="66"/>
      <c r="CKM195" s="66"/>
      <c r="CKN195" s="66"/>
      <c r="CKO195" s="66"/>
      <c r="CKP195" s="66"/>
      <c r="CKQ195" s="66"/>
      <c r="CKR195" s="66"/>
      <c r="CKS195" s="66"/>
      <c r="CKT195" s="66"/>
      <c r="CKU195" s="66"/>
      <c r="CKV195" s="66"/>
      <c r="CKW195" s="66"/>
      <c r="CKX195" s="66"/>
      <c r="CKY195" s="66"/>
      <c r="CLA195" s="66"/>
      <c r="CLB195" s="66"/>
      <c r="CLC195" s="66"/>
      <c r="CLD195" s="66"/>
      <c r="CLE195" s="66"/>
      <c r="CLF195" s="66"/>
      <c r="CLG195" s="66"/>
      <c r="CLH195" s="66"/>
      <c r="CLI195" s="66"/>
      <c r="CLJ195" s="66"/>
      <c r="CLK195" s="66"/>
      <c r="CLL195" s="66"/>
      <c r="CLM195" s="66"/>
      <c r="CLP195" s="66"/>
      <c r="CLS195" s="66"/>
      <c r="CLV195" s="66"/>
      <c r="CLY195" s="66"/>
      <c r="CMB195" s="66"/>
      <c r="CME195" s="66"/>
      <c r="CMN195" s="66"/>
      <c r="CMQ195" s="66"/>
      <c r="CMT195" s="66"/>
      <c r="CMW195" s="66"/>
      <c r="CNF195" s="66"/>
      <c r="CNL195" s="66"/>
      <c r="CNO195" s="66"/>
      <c r="CNR195" s="66"/>
      <c r="CNU195" s="66"/>
      <c r="COA195" s="66"/>
      <c r="COJ195" s="66"/>
      <c r="COL195" s="66"/>
      <c r="COM195" s="66"/>
      <c r="COO195" s="66"/>
      <c r="COR195" s="66"/>
      <c r="COU195" s="66"/>
      <c r="COX195" s="66"/>
      <c r="CPA195" s="66"/>
      <c r="CPD195" s="66"/>
      <c r="CPF195" s="66"/>
      <c r="CPH195" s="66"/>
      <c r="CPK195" s="66"/>
      <c r="CPN195" s="66"/>
      <c r="CPQ195" s="66"/>
      <c r="CPT195" s="66"/>
      <c r="CPW195" s="66"/>
      <c r="CPZ195" s="66"/>
      <c r="CQC195" s="66"/>
      <c r="CQE195" s="66"/>
      <c r="CQH195" s="66"/>
      <c r="CQN195" s="66"/>
      <c r="CQT195" s="66"/>
      <c r="CQW195" s="66"/>
      <c r="CQY195" s="66"/>
      <c r="CRA195" s="66"/>
      <c r="CRB195" s="66"/>
      <c r="CRC195" s="66"/>
      <c r="CRD195" s="66"/>
      <c r="CRE195" s="66"/>
      <c r="CRF195" s="66"/>
      <c r="CRX195" s="66"/>
      <c r="CRY195" s="66"/>
      <c r="CSB195" s="66"/>
      <c r="CSE195" s="66"/>
      <c r="CSG195" s="66"/>
      <c r="CSI195" s="66"/>
      <c r="CSL195" s="66"/>
      <c r="CSO195" s="66"/>
      <c r="CSR195" s="66"/>
      <c r="CSV195" s="66"/>
      <c r="CSY195" s="66"/>
      <c r="CTB195" s="66"/>
      <c r="CTJ195" s="66"/>
      <c r="CTV195" s="66"/>
      <c r="CTW195" s="66"/>
      <c r="CTX195" s="66"/>
      <c r="CTY195" s="66"/>
      <c r="CTZ195" s="66"/>
      <c r="CUA195" s="66"/>
      <c r="CUB195" s="66"/>
      <c r="CUC195" s="66"/>
      <c r="CUD195" s="66"/>
      <c r="CUE195" s="66"/>
      <c r="CUF195" s="66"/>
      <c r="CUG195" s="66"/>
      <c r="CUH195" s="66"/>
      <c r="CUI195" s="66"/>
      <c r="CUJ195" s="66"/>
      <c r="CUK195" s="66"/>
      <c r="CUL195" s="66"/>
      <c r="CUM195" s="66"/>
      <c r="CUN195" s="66"/>
      <c r="CUO195" s="66"/>
      <c r="CUP195" s="66"/>
      <c r="CUQ195" s="66"/>
      <c r="CUR195" s="66"/>
      <c r="CUS195" s="66"/>
      <c r="CUT195" s="66"/>
      <c r="CUU195" s="66"/>
      <c r="CUW195" s="66"/>
      <c r="CUX195" s="66"/>
      <c r="CUY195" s="66"/>
      <c r="CUZ195" s="66"/>
      <c r="CVA195" s="66"/>
      <c r="CVB195" s="66"/>
      <c r="CVC195" s="66"/>
      <c r="CVD195" s="66"/>
      <c r="CVE195" s="66"/>
      <c r="CVF195" s="66"/>
      <c r="CVG195" s="66"/>
      <c r="CVH195" s="66"/>
      <c r="CVI195" s="66"/>
      <c r="CVL195" s="66"/>
      <c r="CVO195" s="66"/>
      <c r="CVR195" s="66"/>
      <c r="CVU195" s="66"/>
      <c r="CVX195" s="66"/>
      <c r="CWA195" s="66"/>
      <c r="CWJ195" s="66"/>
      <c r="CWM195" s="66"/>
      <c r="CWP195" s="66"/>
      <c r="CWS195" s="66"/>
      <c r="CXB195" s="66"/>
      <c r="CXH195" s="66"/>
      <c r="CXK195" s="66"/>
      <c r="CXN195" s="66"/>
      <c r="CXQ195" s="66"/>
      <c r="CXW195" s="66"/>
      <c r="CYF195" s="66"/>
      <c r="CYH195" s="66"/>
      <c r="CYI195" s="66"/>
      <c r="CYK195" s="66"/>
      <c r="CYN195" s="66"/>
      <c r="CYQ195" s="66"/>
      <c r="CYT195" s="66"/>
      <c r="CYW195" s="66"/>
      <c r="CYZ195" s="66"/>
      <c r="CZB195" s="66"/>
      <c r="CZD195" s="66"/>
      <c r="CZG195" s="66"/>
      <c r="CZJ195" s="66"/>
      <c r="CZM195" s="66"/>
      <c r="CZP195" s="66"/>
      <c r="CZS195" s="66"/>
      <c r="CZV195" s="66"/>
      <c r="CZY195" s="66"/>
      <c r="DAA195" s="66"/>
      <c r="DAD195" s="66"/>
      <c r="DAJ195" s="66"/>
      <c r="DAP195" s="66"/>
      <c r="DAS195" s="66"/>
      <c r="DAU195" s="66"/>
      <c r="DAW195" s="66"/>
      <c r="DAX195" s="66"/>
      <c r="DAY195" s="66"/>
      <c r="DAZ195" s="66"/>
      <c r="DBA195" s="66"/>
      <c r="DBB195" s="66"/>
      <c r="DBT195" s="66"/>
      <c r="DBU195" s="66"/>
      <c r="DBX195" s="66"/>
      <c r="DCA195" s="66"/>
      <c r="DCC195" s="66"/>
      <c r="DCE195" s="66"/>
      <c r="DCH195" s="66"/>
      <c r="DCK195" s="66"/>
      <c r="DCN195" s="66"/>
      <c r="DCR195" s="66"/>
      <c r="DCU195" s="66"/>
      <c r="DCX195" s="66"/>
      <c r="DDF195" s="66"/>
      <c r="DDR195" s="66"/>
      <c r="DDS195" s="66"/>
      <c r="DDT195" s="66"/>
      <c r="DDU195" s="66"/>
      <c r="DDV195" s="66"/>
      <c r="DDW195" s="66"/>
      <c r="DDX195" s="66"/>
      <c r="DDY195" s="66"/>
      <c r="DDZ195" s="66"/>
      <c r="DEA195" s="66"/>
      <c r="DEB195" s="66"/>
      <c r="DEC195" s="66"/>
      <c r="DED195" s="66"/>
      <c r="DEE195" s="66"/>
      <c r="DEF195" s="66"/>
      <c r="DEG195" s="66"/>
      <c r="DEH195" s="66"/>
      <c r="DEI195" s="66"/>
      <c r="DEJ195" s="66"/>
      <c r="DEK195" s="66"/>
      <c r="DEL195" s="66"/>
      <c r="DEM195" s="66"/>
      <c r="DEN195" s="66"/>
      <c r="DEO195" s="66"/>
      <c r="DEP195" s="66"/>
      <c r="DEQ195" s="66"/>
      <c r="DES195" s="66"/>
      <c r="DET195" s="66"/>
      <c r="DEU195" s="66"/>
      <c r="DEV195" s="66"/>
      <c r="DEW195" s="66"/>
      <c r="DEX195" s="66"/>
      <c r="DEY195" s="66"/>
      <c r="DEZ195" s="66"/>
      <c r="DFA195" s="66"/>
      <c r="DFB195" s="66"/>
      <c r="DFC195" s="66"/>
      <c r="DFD195" s="66"/>
      <c r="DFE195" s="66"/>
      <c r="DFH195" s="66"/>
      <c r="DFK195" s="66"/>
      <c r="DFN195" s="66"/>
      <c r="DFQ195" s="66"/>
      <c r="DFT195" s="66"/>
      <c r="DFW195" s="66"/>
      <c r="DGF195" s="66"/>
      <c r="DGI195" s="66"/>
      <c r="DGL195" s="66"/>
      <c r="DGO195" s="66"/>
      <c r="DGX195" s="66"/>
      <c r="DHD195" s="66"/>
      <c r="DHG195" s="66"/>
      <c r="DHJ195" s="66"/>
      <c r="DHM195" s="66"/>
      <c r="DHS195" s="66"/>
      <c r="DIB195" s="66"/>
      <c r="DID195" s="66"/>
      <c r="DIE195" s="66"/>
      <c r="DIG195" s="66"/>
      <c r="DIJ195" s="66"/>
      <c r="DIM195" s="66"/>
      <c r="DIP195" s="66"/>
      <c r="DIS195" s="66"/>
      <c r="DIV195" s="66"/>
      <c r="DIX195" s="66"/>
      <c r="DIZ195" s="66"/>
      <c r="DJC195" s="66"/>
      <c r="DJF195" s="66"/>
      <c r="DJI195" s="66"/>
      <c r="DJL195" s="66"/>
      <c r="DJO195" s="66"/>
      <c r="DJR195" s="66"/>
      <c r="DJU195" s="66"/>
      <c r="DJW195" s="66"/>
      <c r="DJZ195" s="66"/>
      <c r="DKF195" s="66"/>
      <c r="DKL195" s="66"/>
      <c r="DKO195" s="66"/>
      <c r="DKQ195" s="66"/>
      <c r="DKS195" s="66"/>
      <c r="DKT195" s="66"/>
      <c r="DKU195" s="66"/>
      <c r="DKV195" s="66"/>
      <c r="DKW195" s="66"/>
      <c r="DKX195" s="66"/>
      <c r="DLP195" s="66"/>
      <c r="DLQ195" s="66"/>
      <c r="DLT195" s="66"/>
      <c r="DLW195" s="66"/>
      <c r="DLY195" s="66"/>
      <c r="DMA195" s="66"/>
      <c r="DMD195" s="66"/>
      <c r="DMG195" s="66"/>
      <c r="DMJ195" s="66"/>
      <c r="DMN195" s="66"/>
      <c r="DMQ195" s="66"/>
      <c r="DMT195" s="66"/>
      <c r="DNB195" s="66"/>
      <c r="DNN195" s="66"/>
      <c r="DNO195" s="66"/>
      <c r="DNP195" s="66"/>
      <c r="DNQ195" s="66"/>
      <c r="DNR195" s="66"/>
      <c r="DNS195" s="66"/>
      <c r="DNT195" s="66"/>
      <c r="DNU195" s="66"/>
      <c r="DNV195" s="66"/>
      <c r="DNW195" s="66"/>
      <c r="DNX195" s="66"/>
      <c r="DNY195" s="66"/>
      <c r="DNZ195" s="66"/>
      <c r="DOA195" s="66"/>
      <c r="DOB195" s="66"/>
      <c r="DOC195" s="66"/>
      <c r="DOD195" s="66"/>
      <c r="DOE195" s="66"/>
      <c r="DOF195" s="66"/>
      <c r="DOG195" s="66"/>
      <c r="DOH195" s="66"/>
      <c r="DOI195" s="66"/>
      <c r="DOJ195" s="66"/>
      <c r="DOK195" s="66"/>
      <c r="DOL195" s="66"/>
      <c r="DOM195" s="66"/>
      <c r="DOO195" s="66"/>
      <c r="DOP195" s="66"/>
      <c r="DOQ195" s="66"/>
      <c r="DOR195" s="66"/>
      <c r="DOS195" s="66"/>
      <c r="DOT195" s="66"/>
      <c r="DOU195" s="66"/>
      <c r="DOV195" s="66"/>
      <c r="DOW195" s="66"/>
      <c r="DOX195" s="66"/>
      <c r="DOY195" s="66"/>
      <c r="DOZ195" s="66"/>
      <c r="DPA195" s="66"/>
      <c r="DPD195" s="66"/>
      <c r="DPG195" s="66"/>
      <c r="DPJ195" s="66"/>
      <c r="DPM195" s="66"/>
      <c r="DPP195" s="66"/>
      <c r="DPS195" s="66"/>
      <c r="DQB195" s="66"/>
      <c r="DQE195" s="66"/>
      <c r="DQH195" s="66"/>
      <c r="DQK195" s="66"/>
      <c r="DQT195" s="66"/>
      <c r="DQZ195" s="66"/>
      <c r="DRC195" s="66"/>
      <c r="DRF195" s="66"/>
      <c r="DRI195" s="66"/>
      <c r="DRO195" s="66"/>
      <c r="DRX195" s="66"/>
      <c r="DRZ195" s="66"/>
      <c r="DSA195" s="66"/>
      <c r="DSC195" s="66"/>
      <c r="DSF195" s="66"/>
      <c r="DSI195" s="66"/>
      <c r="DSL195" s="66"/>
      <c r="DSO195" s="66"/>
      <c r="DSR195" s="66"/>
      <c r="DST195" s="66"/>
      <c r="DSV195" s="66"/>
      <c r="DSY195" s="66"/>
      <c r="DTB195" s="66"/>
      <c r="DTE195" s="66"/>
      <c r="DTH195" s="66"/>
      <c r="DTK195" s="66"/>
      <c r="DTN195" s="66"/>
      <c r="DTQ195" s="66"/>
      <c r="DTS195" s="66"/>
      <c r="DTV195" s="66"/>
      <c r="DUB195" s="66"/>
      <c r="DUH195" s="66"/>
      <c r="DUK195" s="66"/>
      <c r="DUM195" s="66"/>
      <c r="DUO195" s="66"/>
      <c r="DUP195" s="66"/>
      <c r="DUQ195" s="66"/>
      <c r="DUR195" s="66"/>
      <c r="DUS195" s="66"/>
      <c r="DUT195" s="66"/>
      <c r="DVL195" s="66"/>
      <c r="DVM195" s="66"/>
      <c r="DVP195" s="66"/>
      <c r="DVS195" s="66"/>
      <c r="DVU195" s="66"/>
      <c r="DVW195" s="66"/>
      <c r="DVZ195" s="66"/>
      <c r="DWC195" s="66"/>
      <c r="DWF195" s="66"/>
      <c r="DWJ195" s="66"/>
      <c r="DWM195" s="66"/>
      <c r="DWP195" s="66"/>
      <c r="DWX195" s="66"/>
      <c r="DXJ195" s="66"/>
      <c r="DXK195" s="66"/>
      <c r="DXL195" s="66"/>
      <c r="DXM195" s="66"/>
      <c r="DXN195" s="66"/>
      <c r="DXO195" s="66"/>
      <c r="DXP195" s="66"/>
      <c r="DXQ195" s="66"/>
      <c r="DXR195" s="66"/>
      <c r="DXS195" s="66"/>
      <c r="DXT195" s="66"/>
      <c r="DXU195" s="66"/>
      <c r="DXV195" s="66"/>
      <c r="DXW195" s="66"/>
      <c r="DXX195" s="66"/>
      <c r="DXY195" s="66"/>
      <c r="DXZ195" s="66"/>
      <c r="DYA195" s="66"/>
      <c r="DYB195" s="66"/>
      <c r="DYC195" s="66"/>
      <c r="DYD195" s="66"/>
      <c r="DYE195" s="66"/>
      <c r="DYF195" s="66"/>
      <c r="DYG195" s="66"/>
      <c r="DYH195" s="66"/>
      <c r="DYI195" s="66"/>
      <c r="DYK195" s="66"/>
      <c r="DYL195" s="66"/>
      <c r="DYM195" s="66"/>
      <c r="DYN195" s="66"/>
      <c r="DYO195" s="66"/>
      <c r="DYP195" s="66"/>
      <c r="DYQ195" s="66"/>
      <c r="DYR195" s="66"/>
      <c r="DYS195" s="66"/>
      <c r="DYT195" s="66"/>
      <c r="DYU195" s="66"/>
      <c r="DYV195" s="66"/>
      <c r="DYW195" s="66"/>
      <c r="DYZ195" s="66"/>
      <c r="DZC195" s="66"/>
      <c r="DZF195" s="66"/>
      <c r="DZI195" s="66"/>
      <c r="DZL195" s="66"/>
      <c r="DZO195" s="66"/>
      <c r="DZX195" s="66"/>
      <c r="EAA195" s="66"/>
      <c r="EAD195" s="66"/>
      <c r="EAG195" s="66"/>
      <c r="EAP195" s="66"/>
      <c r="EAV195" s="66"/>
      <c r="EAY195" s="66"/>
      <c r="EBB195" s="66"/>
      <c r="EBE195" s="66"/>
      <c r="EBK195" s="66"/>
      <c r="EBT195" s="66"/>
      <c r="EBV195" s="66"/>
      <c r="EBW195" s="66"/>
      <c r="EBY195" s="66"/>
      <c r="ECB195" s="66"/>
      <c r="ECE195" s="66"/>
      <c r="ECH195" s="66"/>
      <c r="ECK195" s="66"/>
      <c r="ECN195" s="66"/>
      <c r="ECP195" s="66"/>
      <c r="ECR195" s="66"/>
      <c r="ECU195" s="66"/>
      <c r="ECX195" s="66"/>
      <c r="EDA195" s="66"/>
      <c r="EDD195" s="66"/>
      <c r="EDG195" s="66"/>
      <c r="EDJ195" s="66"/>
      <c r="EDM195" s="66"/>
      <c r="EDO195" s="66"/>
      <c r="EDR195" s="66"/>
      <c r="EDX195" s="66"/>
      <c r="EED195" s="66"/>
      <c r="EEG195" s="66"/>
      <c r="EEI195" s="66"/>
      <c r="EEK195" s="66"/>
      <c r="EEL195" s="66"/>
      <c r="EEM195" s="66"/>
      <c r="EEN195" s="66"/>
      <c r="EEO195" s="66"/>
      <c r="EEP195" s="66"/>
      <c r="EFH195" s="66"/>
      <c r="EFI195" s="66"/>
      <c r="EFL195" s="66"/>
      <c r="EFO195" s="66"/>
      <c r="EFQ195" s="66"/>
      <c r="EFS195" s="66"/>
      <c r="EFV195" s="66"/>
      <c r="EFY195" s="66"/>
      <c r="EGB195" s="66"/>
      <c r="EGF195" s="66"/>
      <c r="EGI195" s="66"/>
      <c r="EGL195" s="66"/>
      <c r="EGT195" s="66"/>
      <c r="EHF195" s="66"/>
      <c r="EHG195" s="66"/>
      <c r="EHH195" s="66"/>
      <c r="EHI195" s="66"/>
      <c r="EHJ195" s="66"/>
      <c r="EHK195" s="66"/>
      <c r="EHL195" s="66"/>
      <c r="EHM195" s="66"/>
      <c r="EHN195" s="66"/>
      <c r="EHO195" s="66"/>
      <c r="EHP195" s="66"/>
      <c r="EHQ195" s="66"/>
      <c r="EHR195" s="66"/>
      <c r="EHS195" s="66"/>
      <c r="EHT195" s="66"/>
      <c r="EHU195" s="66"/>
      <c r="EHV195" s="66"/>
      <c r="EHW195" s="66"/>
      <c r="EHX195" s="66"/>
      <c r="EHY195" s="66"/>
      <c r="EHZ195" s="66"/>
      <c r="EIA195" s="66"/>
      <c r="EIB195" s="66"/>
      <c r="EIC195" s="66"/>
      <c r="EID195" s="66"/>
      <c r="EIE195" s="66"/>
      <c r="EIG195" s="66"/>
      <c r="EIH195" s="66"/>
      <c r="EII195" s="66"/>
      <c r="EIJ195" s="66"/>
      <c r="EIK195" s="66"/>
      <c r="EIL195" s="66"/>
      <c r="EIM195" s="66"/>
      <c r="EIN195" s="66"/>
      <c r="EIO195" s="66"/>
      <c r="EIP195" s="66"/>
      <c r="EIQ195" s="66"/>
      <c r="EIR195" s="66"/>
      <c r="EIS195" s="66"/>
      <c r="EIV195" s="66"/>
      <c r="EIY195" s="66"/>
      <c r="EJB195" s="66"/>
      <c r="EJE195" s="66"/>
      <c r="EJH195" s="66"/>
      <c r="EJK195" s="66"/>
      <c r="EJT195" s="66"/>
      <c r="EJW195" s="66"/>
      <c r="EJZ195" s="66"/>
      <c r="EKC195" s="66"/>
      <c r="EKL195" s="66"/>
      <c r="EKR195" s="66"/>
      <c r="EKU195" s="66"/>
      <c r="EKX195" s="66"/>
      <c r="ELA195" s="66"/>
      <c r="ELG195" s="66"/>
      <c r="ELP195" s="66"/>
      <c r="ELR195" s="66"/>
      <c r="ELS195" s="66"/>
      <c r="ELU195" s="66"/>
      <c r="ELX195" s="66"/>
      <c r="EMA195" s="66"/>
      <c r="EMD195" s="66"/>
      <c r="EMG195" s="66"/>
      <c r="EMJ195" s="66"/>
      <c r="EML195" s="66"/>
      <c r="EMN195" s="66"/>
      <c r="EMQ195" s="66"/>
      <c r="EMT195" s="66"/>
      <c r="EMW195" s="66"/>
      <c r="EMZ195" s="66"/>
      <c r="ENC195" s="66"/>
      <c r="ENF195" s="66"/>
      <c r="ENI195" s="66"/>
      <c r="ENK195" s="66"/>
      <c r="ENN195" s="66"/>
      <c r="ENT195" s="66"/>
      <c r="ENZ195" s="66"/>
      <c r="EOC195" s="66"/>
      <c r="EOE195" s="66"/>
      <c r="EOG195" s="66"/>
      <c r="EOH195" s="66"/>
      <c r="EOI195" s="66"/>
      <c r="EOJ195" s="66"/>
      <c r="EOK195" s="66"/>
      <c r="EOL195" s="66"/>
      <c r="EPD195" s="66"/>
      <c r="EPE195" s="66"/>
      <c r="EPH195" s="66"/>
      <c r="EPK195" s="66"/>
      <c r="EPM195" s="66"/>
      <c r="EPO195" s="66"/>
      <c r="EPR195" s="66"/>
      <c r="EPU195" s="66"/>
      <c r="EPX195" s="66"/>
      <c r="EQB195" s="66"/>
      <c r="EQE195" s="66"/>
      <c r="EQH195" s="66"/>
      <c r="EQP195" s="66"/>
      <c r="ERB195" s="66"/>
      <c r="ERC195" s="66"/>
      <c r="ERD195" s="66"/>
      <c r="ERE195" s="66"/>
      <c r="ERF195" s="66"/>
      <c r="ERG195" s="66"/>
      <c r="ERH195" s="66"/>
      <c r="ERI195" s="66"/>
      <c r="ERJ195" s="66"/>
      <c r="ERK195" s="66"/>
      <c r="ERL195" s="66"/>
      <c r="ERM195" s="66"/>
      <c r="ERN195" s="66"/>
      <c r="ERO195" s="66"/>
      <c r="ERP195" s="66"/>
      <c r="ERQ195" s="66"/>
      <c r="ERR195" s="66"/>
      <c r="ERS195" s="66"/>
      <c r="ERT195" s="66"/>
      <c r="ERU195" s="66"/>
      <c r="ERV195" s="66"/>
      <c r="ERW195" s="66"/>
      <c r="ERX195" s="66"/>
      <c r="ERY195" s="66"/>
      <c r="ERZ195" s="66"/>
      <c r="ESA195" s="66"/>
      <c r="ESC195" s="66"/>
      <c r="ESD195" s="66"/>
      <c r="ESE195" s="66"/>
      <c r="ESF195" s="66"/>
      <c r="ESG195" s="66"/>
      <c r="ESH195" s="66"/>
      <c r="ESI195" s="66"/>
      <c r="ESJ195" s="66"/>
      <c r="ESK195" s="66"/>
      <c r="ESL195" s="66"/>
      <c r="ESM195" s="66"/>
      <c r="ESN195" s="66"/>
      <c r="ESO195" s="66"/>
      <c r="ESR195" s="66"/>
      <c r="ESU195" s="66"/>
      <c r="ESX195" s="66"/>
      <c r="ETA195" s="66"/>
      <c r="ETD195" s="66"/>
      <c r="ETG195" s="66"/>
      <c r="ETP195" s="66"/>
      <c r="ETS195" s="66"/>
      <c r="ETV195" s="66"/>
      <c r="ETY195" s="66"/>
      <c r="EUH195" s="66"/>
      <c r="EUN195" s="66"/>
      <c r="EUQ195" s="66"/>
      <c r="EUT195" s="66"/>
      <c r="EUW195" s="66"/>
      <c r="EVC195" s="66"/>
      <c r="EVL195" s="66"/>
      <c r="EVN195" s="66"/>
      <c r="EVO195" s="66"/>
      <c r="EVQ195" s="66"/>
      <c r="EVT195" s="66"/>
      <c r="EVW195" s="66"/>
      <c r="EVZ195" s="66"/>
      <c r="EWC195" s="66"/>
      <c r="EWF195" s="66"/>
      <c r="EWH195" s="66"/>
      <c r="EWJ195" s="66"/>
      <c r="EWM195" s="66"/>
      <c r="EWP195" s="66"/>
      <c r="EWS195" s="66"/>
      <c r="EWV195" s="66"/>
      <c r="EWY195" s="66"/>
      <c r="EXB195" s="66"/>
      <c r="EXE195" s="66"/>
      <c r="EXG195" s="66"/>
      <c r="EXJ195" s="66"/>
      <c r="EXP195" s="66"/>
      <c r="EXV195" s="66"/>
      <c r="EXY195" s="66"/>
      <c r="EYA195" s="66"/>
      <c r="EYC195" s="66"/>
      <c r="EYD195" s="66"/>
      <c r="EYE195" s="66"/>
      <c r="EYF195" s="66"/>
      <c r="EYG195" s="66"/>
      <c r="EYH195" s="66"/>
      <c r="EYZ195" s="66"/>
      <c r="EZA195" s="66"/>
      <c r="EZD195" s="66"/>
      <c r="EZG195" s="66"/>
      <c r="EZI195" s="66"/>
      <c r="EZK195" s="66"/>
      <c r="EZN195" s="66"/>
      <c r="EZQ195" s="66"/>
      <c r="EZT195" s="66"/>
      <c r="EZX195" s="66"/>
      <c r="FAA195" s="66"/>
      <c r="FAD195" s="66"/>
      <c r="FAL195" s="66"/>
      <c r="FAX195" s="66"/>
      <c r="FAY195" s="66"/>
      <c r="FAZ195" s="66"/>
      <c r="FBA195" s="66"/>
      <c r="FBB195" s="66"/>
      <c r="FBC195" s="66"/>
      <c r="FBD195" s="66"/>
      <c r="FBE195" s="66"/>
      <c r="FBF195" s="66"/>
      <c r="FBG195" s="66"/>
      <c r="FBH195" s="66"/>
      <c r="FBI195" s="66"/>
      <c r="FBJ195" s="66"/>
      <c r="FBK195" s="66"/>
      <c r="FBL195" s="66"/>
      <c r="FBM195" s="66"/>
      <c r="FBN195" s="66"/>
      <c r="FBO195" s="66"/>
      <c r="FBP195" s="66"/>
      <c r="FBQ195" s="66"/>
      <c r="FBR195" s="66"/>
      <c r="FBS195" s="66"/>
      <c r="FBT195" s="66"/>
      <c r="FBU195" s="66"/>
      <c r="FBV195" s="66"/>
      <c r="FBW195" s="66"/>
      <c r="FBY195" s="66"/>
      <c r="FBZ195" s="66"/>
      <c r="FCA195" s="66"/>
      <c r="FCB195" s="66"/>
      <c r="FCC195" s="66"/>
      <c r="FCD195" s="66"/>
      <c r="FCE195" s="66"/>
      <c r="FCF195" s="66"/>
      <c r="FCG195" s="66"/>
      <c r="FCH195" s="66"/>
      <c r="FCI195" s="66"/>
      <c r="FCJ195" s="66"/>
      <c r="FCK195" s="66"/>
      <c r="FCN195" s="66"/>
      <c r="FCQ195" s="66"/>
      <c r="FCT195" s="66"/>
      <c r="FCW195" s="66"/>
      <c r="FCZ195" s="66"/>
      <c r="FDC195" s="66"/>
      <c r="FDL195" s="66"/>
      <c r="FDO195" s="66"/>
      <c r="FDR195" s="66"/>
      <c r="FDU195" s="66"/>
      <c r="FED195" s="66"/>
      <c r="FEJ195" s="66"/>
      <c r="FEM195" s="66"/>
      <c r="FEP195" s="66"/>
      <c r="FES195" s="66"/>
      <c r="FEY195" s="66"/>
      <c r="FFH195" s="66"/>
      <c r="FFJ195" s="66"/>
      <c r="FFK195" s="66"/>
      <c r="FFM195" s="66"/>
      <c r="FFP195" s="66"/>
      <c r="FFS195" s="66"/>
      <c r="FFV195" s="66"/>
      <c r="FFY195" s="66"/>
      <c r="FGB195" s="66"/>
      <c r="FGD195" s="66"/>
      <c r="FGF195" s="66"/>
      <c r="FGI195" s="66"/>
      <c r="FGL195" s="66"/>
      <c r="FGO195" s="66"/>
      <c r="FGR195" s="66"/>
      <c r="FGU195" s="66"/>
      <c r="FGX195" s="66"/>
      <c r="FHA195" s="66"/>
      <c r="FHC195" s="66"/>
      <c r="FHF195" s="66"/>
      <c r="FHL195" s="66"/>
      <c r="FHR195" s="66"/>
      <c r="FHU195" s="66"/>
      <c r="FHW195" s="66"/>
      <c r="FHY195" s="66"/>
      <c r="FHZ195" s="66"/>
      <c r="FIA195" s="66"/>
      <c r="FIB195" s="66"/>
      <c r="FIC195" s="66"/>
      <c r="FID195" s="66"/>
      <c r="FIV195" s="66"/>
      <c r="FIW195" s="66"/>
      <c r="FIZ195" s="66"/>
      <c r="FJC195" s="66"/>
      <c r="FJE195" s="66"/>
      <c r="FJG195" s="66"/>
      <c r="FJJ195" s="66"/>
      <c r="FJM195" s="66"/>
      <c r="FJP195" s="66"/>
      <c r="FJT195" s="66"/>
      <c r="FJW195" s="66"/>
      <c r="FJZ195" s="66"/>
      <c r="FKH195" s="66"/>
      <c r="FKT195" s="66"/>
      <c r="FKU195" s="66"/>
      <c r="FKV195" s="66"/>
      <c r="FKW195" s="66"/>
      <c r="FKX195" s="66"/>
      <c r="FKY195" s="66"/>
      <c r="FKZ195" s="66"/>
      <c r="FLA195" s="66"/>
      <c r="FLB195" s="66"/>
      <c r="FLC195" s="66"/>
      <c r="FLD195" s="66"/>
      <c r="FLE195" s="66"/>
      <c r="FLF195" s="66"/>
      <c r="FLG195" s="66"/>
      <c r="FLH195" s="66"/>
      <c r="FLI195" s="66"/>
      <c r="FLJ195" s="66"/>
      <c r="FLK195" s="66"/>
      <c r="FLL195" s="66"/>
      <c r="FLM195" s="66"/>
      <c r="FLN195" s="66"/>
      <c r="FLO195" s="66"/>
      <c r="FLP195" s="66"/>
      <c r="FLQ195" s="66"/>
      <c r="FLR195" s="66"/>
      <c r="FLS195" s="66"/>
      <c r="FLU195" s="66"/>
      <c r="FLV195" s="66"/>
      <c r="FLW195" s="66"/>
      <c r="FLX195" s="66"/>
      <c r="FLY195" s="66"/>
      <c r="FLZ195" s="66"/>
      <c r="FMA195" s="66"/>
      <c r="FMB195" s="66"/>
      <c r="FMC195" s="66"/>
      <c r="FMD195" s="66"/>
      <c r="FME195" s="66"/>
      <c r="FMF195" s="66"/>
      <c r="FMG195" s="66"/>
      <c r="FMJ195" s="66"/>
      <c r="FMM195" s="66"/>
      <c r="FMP195" s="66"/>
      <c r="FMS195" s="66"/>
      <c r="FMV195" s="66"/>
      <c r="FMY195" s="66"/>
      <c r="FNH195" s="66"/>
      <c r="FNK195" s="66"/>
      <c r="FNN195" s="66"/>
      <c r="FNQ195" s="66"/>
      <c r="FNZ195" s="66"/>
      <c r="FOF195" s="66"/>
      <c r="FOI195" s="66"/>
      <c r="FOL195" s="66"/>
      <c r="FOO195" s="66"/>
      <c r="FOU195" s="66"/>
      <c r="FPD195" s="66"/>
      <c r="FPF195" s="66"/>
      <c r="FPG195" s="66"/>
      <c r="FPI195" s="66"/>
      <c r="FPL195" s="66"/>
      <c r="FPO195" s="66"/>
      <c r="FPR195" s="66"/>
      <c r="FPU195" s="66"/>
      <c r="FPX195" s="66"/>
      <c r="FPZ195" s="66"/>
      <c r="FQB195" s="66"/>
      <c r="FQE195" s="66"/>
      <c r="FQH195" s="66"/>
      <c r="FQK195" s="66"/>
      <c r="FQN195" s="66"/>
      <c r="FQQ195" s="66"/>
      <c r="FQT195" s="66"/>
      <c r="FQW195" s="66"/>
      <c r="FQY195" s="66"/>
      <c r="FRB195" s="66"/>
      <c r="FRH195" s="66"/>
      <c r="FRN195" s="66"/>
      <c r="FRQ195" s="66"/>
      <c r="FRS195" s="66"/>
      <c r="FRU195" s="66"/>
      <c r="FRV195" s="66"/>
      <c r="FRW195" s="66"/>
      <c r="FRX195" s="66"/>
      <c r="FRY195" s="66"/>
      <c r="FRZ195" s="66"/>
      <c r="FSR195" s="66"/>
      <c r="FSS195" s="66"/>
      <c r="FSV195" s="66"/>
      <c r="FSY195" s="66"/>
      <c r="FTA195" s="66"/>
      <c r="FTC195" s="66"/>
      <c r="FTF195" s="66"/>
      <c r="FTI195" s="66"/>
      <c r="FTL195" s="66"/>
      <c r="FTP195" s="66"/>
      <c r="FTS195" s="66"/>
      <c r="FTV195" s="66"/>
      <c r="FUD195" s="66"/>
      <c r="FUP195" s="66"/>
      <c r="FUQ195" s="66"/>
      <c r="FUR195" s="66"/>
      <c r="FUS195" s="66"/>
      <c r="FUT195" s="66"/>
      <c r="FUU195" s="66"/>
      <c r="FUV195" s="66"/>
      <c r="FUW195" s="66"/>
      <c r="FUX195" s="66"/>
      <c r="FUY195" s="66"/>
      <c r="FUZ195" s="66"/>
      <c r="FVA195" s="66"/>
      <c r="FVB195" s="66"/>
      <c r="FVC195" s="66"/>
      <c r="FVD195" s="66"/>
      <c r="FVE195" s="66"/>
      <c r="FVF195" s="66"/>
      <c r="FVG195" s="66"/>
      <c r="FVH195" s="66"/>
      <c r="FVI195" s="66"/>
      <c r="FVJ195" s="66"/>
      <c r="FVK195" s="66"/>
      <c r="FVL195" s="66"/>
      <c r="FVM195" s="66"/>
      <c r="FVN195" s="66"/>
      <c r="FVO195" s="66"/>
      <c r="FVQ195" s="66"/>
      <c r="FVR195" s="66"/>
      <c r="FVS195" s="66"/>
      <c r="FVT195" s="66"/>
      <c r="FVU195" s="66"/>
      <c r="FVV195" s="66"/>
      <c r="FVW195" s="66"/>
      <c r="FVX195" s="66"/>
      <c r="FVY195" s="66"/>
      <c r="FVZ195" s="66"/>
      <c r="FWA195" s="66"/>
      <c r="FWB195" s="66"/>
      <c r="FWC195" s="66"/>
      <c r="FWF195" s="66"/>
      <c r="FWI195" s="66"/>
      <c r="FWL195" s="66"/>
      <c r="FWO195" s="66"/>
      <c r="FWR195" s="66"/>
      <c r="FWU195" s="66"/>
      <c r="FXD195" s="66"/>
      <c r="FXG195" s="66"/>
      <c r="FXJ195" s="66"/>
      <c r="FXM195" s="66"/>
      <c r="FXV195" s="66"/>
      <c r="FYB195" s="66"/>
      <c r="FYE195" s="66"/>
      <c r="FYH195" s="66"/>
      <c r="FYK195" s="66"/>
      <c r="FYQ195" s="66"/>
      <c r="FYZ195" s="66"/>
      <c r="FZB195" s="66"/>
      <c r="FZC195" s="66"/>
      <c r="FZE195" s="66"/>
      <c r="FZH195" s="66"/>
      <c r="FZK195" s="66"/>
      <c r="FZN195" s="66"/>
      <c r="FZQ195" s="66"/>
      <c r="FZT195" s="66"/>
      <c r="FZV195" s="66"/>
      <c r="FZX195" s="66"/>
      <c r="GAA195" s="66"/>
      <c r="GAD195" s="66"/>
      <c r="GAG195" s="66"/>
      <c r="GAJ195" s="66"/>
      <c r="GAM195" s="66"/>
      <c r="GAP195" s="66"/>
      <c r="GAS195" s="66"/>
      <c r="GAU195" s="66"/>
      <c r="GAX195" s="66"/>
      <c r="GBD195" s="66"/>
      <c r="GBJ195" s="66"/>
      <c r="GBM195" s="66"/>
      <c r="GBO195" s="66"/>
      <c r="GBQ195" s="66"/>
      <c r="GBR195" s="66"/>
      <c r="GBS195" s="66"/>
      <c r="GBT195" s="66"/>
      <c r="GBU195" s="66"/>
      <c r="GBV195" s="66"/>
      <c r="GCN195" s="66"/>
      <c r="GCO195" s="66"/>
      <c r="GCR195" s="66"/>
      <c r="GCU195" s="66"/>
      <c r="GCW195" s="66"/>
      <c r="GCY195" s="66"/>
      <c r="GDB195" s="66"/>
      <c r="GDE195" s="66"/>
      <c r="GDH195" s="66"/>
      <c r="GDL195" s="66"/>
      <c r="GDO195" s="66"/>
      <c r="GDR195" s="66"/>
      <c r="GDZ195" s="66"/>
      <c r="GEL195" s="66"/>
      <c r="GEM195" s="66"/>
      <c r="GEN195" s="66"/>
      <c r="GEO195" s="66"/>
      <c r="GEP195" s="66"/>
      <c r="GEQ195" s="66"/>
      <c r="GER195" s="66"/>
      <c r="GES195" s="66"/>
      <c r="GET195" s="66"/>
      <c r="GEU195" s="66"/>
      <c r="GEV195" s="66"/>
      <c r="GEW195" s="66"/>
      <c r="GEX195" s="66"/>
      <c r="GEY195" s="66"/>
      <c r="GEZ195" s="66"/>
      <c r="GFA195" s="66"/>
      <c r="GFB195" s="66"/>
      <c r="GFC195" s="66"/>
      <c r="GFD195" s="66"/>
      <c r="GFE195" s="66"/>
      <c r="GFF195" s="66"/>
      <c r="GFG195" s="66"/>
      <c r="GFH195" s="66"/>
      <c r="GFI195" s="66"/>
      <c r="GFJ195" s="66"/>
      <c r="GFK195" s="66"/>
      <c r="GFM195" s="66"/>
      <c r="GFN195" s="66"/>
      <c r="GFO195" s="66"/>
      <c r="GFP195" s="66"/>
      <c r="GFQ195" s="66"/>
      <c r="GFR195" s="66"/>
      <c r="GFS195" s="66"/>
      <c r="GFT195" s="66"/>
      <c r="GFU195" s="66"/>
      <c r="GFV195" s="66"/>
      <c r="GFW195" s="66"/>
      <c r="GFX195" s="66"/>
      <c r="GFY195" s="66"/>
      <c r="GGB195" s="66"/>
      <c r="GGE195" s="66"/>
      <c r="GGH195" s="66"/>
      <c r="GGK195" s="66"/>
      <c r="GGN195" s="66"/>
      <c r="GGQ195" s="66"/>
      <c r="GGZ195" s="66"/>
      <c r="GHC195" s="66"/>
      <c r="GHF195" s="66"/>
      <c r="GHI195" s="66"/>
      <c r="GHR195" s="66"/>
      <c r="GHX195" s="66"/>
      <c r="GIA195" s="66"/>
      <c r="GID195" s="66"/>
      <c r="GIG195" s="66"/>
      <c r="GIM195" s="66"/>
      <c r="GIV195" s="66"/>
      <c r="GIX195" s="66"/>
      <c r="GIY195" s="66"/>
      <c r="GJA195" s="66"/>
      <c r="GJD195" s="66"/>
      <c r="GJG195" s="66"/>
      <c r="GJJ195" s="66"/>
      <c r="GJM195" s="66"/>
      <c r="GJP195" s="66"/>
      <c r="GJR195" s="66"/>
      <c r="GJT195" s="66"/>
      <c r="GJW195" s="66"/>
      <c r="GJZ195" s="66"/>
      <c r="GKC195" s="66"/>
      <c r="GKF195" s="66"/>
      <c r="GKI195" s="66"/>
      <c r="GKL195" s="66"/>
      <c r="GKO195" s="66"/>
      <c r="GKQ195" s="66"/>
      <c r="GKT195" s="66"/>
      <c r="GKZ195" s="66"/>
      <c r="GLF195" s="66"/>
      <c r="GLI195" s="66"/>
      <c r="GLK195" s="66"/>
      <c r="GLM195" s="66"/>
      <c r="GLN195" s="66"/>
      <c r="GLO195" s="66"/>
      <c r="GLP195" s="66"/>
      <c r="GLQ195" s="66"/>
      <c r="GLR195" s="66"/>
      <c r="GMJ195" s="66"/>
      <c r="GMK195" s="66"/>
      <c r="GMN195" s="66"/>
      <c r="GMQ195" s="66"/>
      <c r="GMS195" s="66"/>
      <c r="GMU195" s="66"/>
      <c r="GMX195" s="66"/>
      <c r="GNA195" s="66"/>
      <c r="GND195" s="66"/>
      <c r="GNH195" s="66"/>
      <c r="GNK195" s="66"/>
      <c r="GNN195" s="66"/>
      <c r="GNV195" s="66"/>
      <c r="GOH195" s="66"/>
      <c r="GOI195" s="66"/>
      <c r="GOJ195" s="66"/>
      <c r="GOK195" s="66"/>
      <c r="GOL195" s="66"/>
      <c r="GOM195" s="66"/>
      <c r="GON195" s="66"/>
      <c r="GOO195" s="66"/>
      <c r="GOP195" s="66"/>
      <c r="GOQ195" s="66"/>
      <c r="GOR195" s="66"/>
      <c r="GOS195" s="66"/>
      <c r="GOT195" s="66"/>
      <c r="GOU195" s="66"/>
      <c r="GOV195" s="66"/>
      <c r="GOW195" s="66"/>
      <c r="GOX195" s="66"/>
      <c r="GOY195" s="66"/>
      <c r="GOZ195" s="66"/>
      <c r="GPA195" s="66"/>
      <c r="GPB195" s="66"/>
      <c r="GPC195" s="66"/>
      <c r="GPD195" s="66"/>
      <c r="GPE195" s="66"/>
      <c r="GPF195" s="66"/>
      <c r="GPG195" s="66"/>
      <c r="GPI195" s="66"/>
      <c r="GPJ195" s="66"/>
      <c r="GPK195" s="66"/>
      <c r="GPL195" s="66"/>
      <c r="GPM195" s="66"/>
      <c r="GPN195" s="66"/>
      <c r="GPO195" s="66"/>
      <c r="GPP195" s="66"/>
      <c r="GPQ195" s="66"/>
      <c r="GPR195" s="66"/>
      <c r="GPS195" s="66"/>
      <c r="GPT195" s="66"/>
      <c r="GPU195" s="66"/>
      <c r="GPX195" s="66"/>
      <c r="GQA195" s="66"/>
      <c r="GQD195" s="66"/>
      <c r="GQG195" s="66"/>
      <c r="GQJ195" s="66"/>
      <c r="GQM195" s="66"/>
      <c r="GQV195" s="66"/>
      <c r="GQY195" s="66"/>
      <c r="GRB195" s="66"/>
      <c r="GRE195" s="66"/>
      <c r="GRN195" s="66"/>
      <c r="GRT195" s="66"/>
      <c r="GRW195" s="66"/>
      <c r="GRZ195" s="66"/>
      <c r="GSC195" s="66"/>
      <c r="GSI195" s="66"/>
      <c r="GSR195" s="66"/>
      <c r="GST195" s="66"/>
      <c r="GSU195" s="66"/>
      <c r="GSW195" s="66"/>
      <c r="GSZ195" s="66"/>
      <c r="GTC195" s="66"/>
      <c r="GTF195" s="66"/>
      <c r="GTI195" s="66"/>
      <c r="GTL195" s="66"/>
      <c r="GTN195" s="66"/>
      <c r="GTP195" s="66"/>
      <c r="GTS195" s="66"/>
      <c r="GTV195" s="66"/>
      <c r="GTY195" s="66"/>
      <c r="GUB195" s="66"/>
      <c r="GUE195" s="66"/>
      <c r="GUH195" s="66"/>
      <c r="GUK195" s="66"/>
      <c r="GUM195" s="66"/>
      <c r="GUP195" s="66"/>
      <c r="GUV195" s="66"/>
      <c r="GVB195" s="66"/>
      <c r="GVE195" s="66"/>
      <c r="GVG195" s="66"/>
      <c r="GVI195" s="66"/>
      <c r="GVJ195" s="66"/>
      <c r="GVK195" s="66"/>
      <c r="GVL195" s="66"/>
      <c r="GVM195" s="66"/>
      <c r="GVN195" s="66"/>
      <c r="GWF195" s="66"/>
      <c r="GWG195" s="66"/>
      <c r="GWJ195" s="66"/>
      <c r="GWM195" s="66"/>
      <c r="GWO195" s="66"/>
      <c r="GWQ195" s="66"/>
      <c r="GWT195" s="66"/>
      <c r="GWW195" s="66"/>
      <c r="GWZ195" s="66"/>
      <c r="GXD195" s="66"/>
      <c r="GXG195" s="66"/>
      <c r="GXJ195" s="66"/>
      <c r="GXR195" s="66"/>
      <c r="GYD195" s="66"/>
      <c r="GYE195" s="66"/>
      <c r="GYF195" s="66"/>
      <c r="GYG195" s="66"/>
      <c r="GYH195" s="66"/>
      <c r="GYI195" s="66"/>
      <c r="GYJ195" s="66"/>
      <c r="GYK195" s="66"/>
      <c r="GYL195" s="66"/>
      <c r="GYM195" s="66"/>
      <c r="GYN195" s="66"/>
      <c r="GYO195" s="66"/>
      <c r="GYP195" s="66"/>
      <c r="GYQ195" s="66"/>
      <c r="GYR195" s="66"/>
      <c r="GYS195" s="66"/>
      <c r="GYT195" s="66"/>
      <c r="GYU195" s="66"/>
      <c r="GYV195" s="66"/>
      <c r="GYW195" s="66"/>
      <c r="GYX195" s="66"/>
      <c r="GYY195" s="66"/>
      <c r="GYZ195" s="66"/>
      <c r="GZA195" s="66"/>
      <c r="GZB195" s="66"/>
      <c r="GZC195" s="66"/>
      <c r="GZE195" s="66"/>
      <c r="GZF195" s="66"/>
      <c r="GZG195" s="66"/>
      <c r="GZH195" s="66"/>
      <c r="GZI195" s="66"/>
      <c r="GZJ195" s="66"/>
      <c r="GZK195" s="66"/>
      <c r="GZL195" s="66"/>
      <c r="GZM195" s="66"/>
      <c r="GZN195" s="66"/>
      <c r="GZO195" s="66"/>
      <c r="GZP195" s="66"/>
      <c r="GZQ195" s="66"/>
      <c r="GZT195" s="66"/>
      <c r="GZW195" s="66"/>
      <c r="GZZ195" s="66"/>
      <c r="HAC195" s="66"/>
      <c r="HAF195" s="66"/>
      <c r="HAI195" s="66"/>
      <c r="HAR195" s="66"/>
      <c r="HAU195" s="66"/>
      <c r="HAX195" s="66"/>
      <c r="HBA195" s="66"/>
      <c r="HBJ195" s="66"/>
      <c r="HBP195" s="66"/>
      <c r="HBS195" s="66"/>
      <c r="HBV195" s="66"/>
      <c r="HBY195" s="66"/>
      <c r="HCE195" s="66"/>
      <c r="HCN195" s="66"/>
      <c r="HCP195" s="66"/>
      <c r="HCQ195" s="66"/>
      <c r="HCS195" s="66"/>
      <c r="HCV195" s="66"/>
      <c r="HCY195" s="66"/>
      <c r="HDB195" s="66"/>
      <c r="HDE195" s="66"/>
      <c r="HDH195" s="66"/>
      <c r="HDJ195" s="66"/>
      <c r="HDL195" s="66"/>
      <c r="HDO195" s="66"/>
      <c r="HDR195" s="66"/>
      <c r="HDU195" s="66"/>
      <c r="HDX195" s="66"/>
      <c r="HEA195" s="66"/>
      <c r="HED195" s="66"/>
      <c r="HEG195" s="66"/>
      <c r="HEI195" s="66"/>
      <c r="HEL195" s="66"/>
      <c r="HER195" s="66"/>
      <c r="HEX195" s="66"/>
      <c r="HFA195" s="66"/>
      <c r="HFC195" s="66"/>
      <c r="HFE195" s="66"/>
      <c r="HFF195" s="66"/>
      <c r="HFG195" s="66"/>
      <c r="HFH195" s="66"/>
      <c r="HFI195" s="66"/>
      <c r="HFJ195" s="66"/>
      <c r="HGB195" s="66"/>
      <c r="HGC195" s="66"/>
      <c r="HGF195" s="66"/>
      <c r="HGI195" s="66"/>
      <c r="HGK195" s="66"/>
      <c r="HGM195" s="66"/>
      <c r="HGP195" s="66"/>
      <c r="HGS195" s="66"/>
      <c r="HGV195" s="66"/>
      <c r="HGZ195" s="66"/>
      <c r="HHC195" s="66"/>
      <c r="HHF195" s="66"/>
      <c r="HHN195" s="66"/>
      <c r="HHZ195" s="66"/>
      <c r="HIA195" s="66"/>
      <c r="HIB195" s="66"/>
      <c r="HIC195" s="66"/>
      <c r="HID195" s="66"/>
      <c r="HIE195" s="66"/>
      <c r="HIF195" s="66"/>
      <c r="HIG195" s="66"/>
      <c r="HIH195" s="66"/>
      <c r="HII195" s="66"/>
      <c r="HIJ195" s="66"/>
      <c r="HIK195" s="66"/>
      <c r="HIL195" s="66"/>
      <c r="HIM195" s="66"/>
      <c r="HIN195" s="66"/>
      <c r="HIO195" s="66"/>
      <c r="HIP195" s="66"/>
      <c r="HIQ195" s="66"/>
      <c r="HIR195" s="66"/>
      <c r="HIS195" s="66"/>
      <c r="HIT195" s="66"/>
      <c r="HIU195" s="66"/>
      <c r="HIV195" s="66"/>
      <c r="HIW195" s="66"/>
      <c r="HIX195" s="66"/>
      <c r="HIY195" s="66"/>
      <c r="HJA195" s="66"/>
      <c r="HJB195" s="66"/>
      <c r="HJC195" s="66"/>
      <c r="HJD195" s="66"/>
      <c r="HJE195" s="66"/>
      <c r="HJF195" s="66"/>
      <c r="HJG195" s="66"/>
      <c r="HJH195" s="66"/>
      <c r="HJI195" s="66"/>
      <c r="HJJ195" s="66"/>
      <c r="HJK195" s="66"/>
      <c r="HJL195" s="66"/>
      <c r="HJM195" s="66"/>
      <c r="HJP195" s="66"/>
      <c r="HJS195" s="66"/>
      <c r="HJV195" s="66"/>
      <c r="HJY195" s="66"/>
      <c r="HKB195" s="66"/>
      <c r="HKE195" s="66"/>
      <c r="HKN195" s="66"/>
      <c r="HKQ195" s="66"/>
      <c r="HKT195" s="66"/>
      <c r="HKW195" s="66"/>
      <c r="HLF195" s="66"/>
      <c r="HLL195" s="66"/>
      <c r="HLO195" s="66"/>
      <c r="HLR195" s="66"/>
      <c r="HLU195" s="66"/>
      <c r="HMA195" s="66"/>
      <c r="HMJ195" s="66"/>
      <c r="HML195" s="66"/>
      <c r="HMM195" s="66"/>
      <c r="HMO195" s="66"/>
      <c r="HMR195" s="66"/>
      <c r="HMU195" s="66"/>
      <c r="HMX195" s="66"/>
      <c r="HNA195" s="66"/>
      <c r="HND195" s="66"/>
      <c r="HNF195" s="66"/>
      <c r="HNH195" s="66"/>
      <c r="HNK195" s="66"/>
      <c r="HNN195" s="66"/>
      <c r="HNQ195" s="66"/>
      <c r="HNT195" s="66"/>
      <c r="HNW195" s="66"/>
      <c r="HNZ195" s="66"/>
      <c r="HOC195" s="66"/>
      <c r="HOE195" s="66"/>
      <c r="HOH195" s="66"/>
      <c r="HON195" s="66"/>
      <c r="HOT195" s="66"/>
      <c r="HOW195" s="66"/>
      <c r="HOY195" s="66"/>
      <c r="HPA195" s="66"/>
      <c r="HPB195" s="66"/>
      <c r="HPC195" s="66"/>
      <c r="HPD195" s="66"/>
      <c r="HPE195" s="66"/>
      <c r="HPF195" s="66"/>
      <c r="HPX195" s="66"/>
      <c r="HPY195" s="66"/>
      <c r="HQB195" s="66"/>
      <c r="HQE195" s="66"/>
      <c r="HQG195" s="66"/>
      <c r="HQI195" s="66"/>
      <c r="HQL195" s="66"/>
      <c r="HQO195" s="66"/>
      <c r="HQR195" s="66"/>
      <c r="HQV195" s="66"/>
      <c r="HQY195" s="66"/>
      <c r="HRB195" s="66"/>
      <c r="HRJ195" s="66"/>
      <c r="HRV195" s="66"/>
      <c r="HRW195" s="66"/>
      <c r="HRX195" s="66"/>
      <c r="HRY195" s="66"/>
      <c r="HRZ195" s="66"/>
      <c r="HSA195" s="66"/>
      <c r="HSB195" s="66"/>
      <c r="HSC195" s="66"/>
      <c r="HSD195" s="66"/>
      <c r="HSE195" s="66"/>
      <c r="HSF195" s="66"/>
      <c r="HSG195" s="66"/>
      <c r="HSH195" s="66"/>
      <c r="HSI195" s="66"/>
      <c r="HSJ195" s="66"/>
      <c r="HSK195" s="66"/>
      <c r="HSL195" s="66"/>
      <c r="HSM195" s="66"/>
      <c r="HSN195" s="66"/>
      <c r="HSO195" s="66"/>
      <c r="HSP195" s="66"/>
      <c r="HSQ195" s="66"/>
      <c r="HSR195" s="66"/>
      <c r="HSS195" s="66"/>
      <c r="HST195" s="66"/>
      <c r="HSU195" s="66"/>
      <c r="HSW195" s="66"/>
      <c r="HSX195" s="66"/>
      <c r="HSY195" s="66"/>
      <c r="HSZ195" s="66"/>
      <c r="HTA195" s="66"/>
      <c r="HTB195" s="66"/>
      <c r="HTC195" s="66"/>
      <c r="HTD195" s="66"/>
      <c r="HTE195" s="66"/>
      <c r="HTF195" s="66"/>
      <c r="HTG195" s="66"/>
      <c r="HTH195" s="66"/>
      <c r="HTI195" s="66"/>
      <c r="HTL195" s="66"/>
      <c r="HTO195" s="66"/>
      <c r="HTR195" s="66"/>
      <c r="HTU195" s="66"/>
      <c r="HTX195" s="66"/>
      <c r="HUA195" s="66"/>
      <c r="HUJ195" s="66"/>
      <c r="HUM195" s="66"/>
      <c r="HUP195" s="66"/>
      <c r="HUS195" s="66"/>
      <c r="HVB195" s="66"/>
      <c r="HVH195" s="66"/>
      <c r="HVK195" s="66"/>
      <c r="HVN195" s="66"/>
      <c r="HVQ195" s="66"/>
      <c r="HVW195" s="66"/>
      <c r="HWF195" s="66"/>
      <c r="HWH195" s="66"/>
      <c r="HWI195" s="66"/>
      <c r="HWK195" s="66"/>
      <c r="HWN195" s="66"/>
      <c r="HWQ195" s="66"/>
      <c r="HWT195" s="66"/>
      <c r="HWW195" s="66"/>
      <c r="HWZ195" s="66"/>
      <c r="HXB195" s="66"/>
      <c r="HXD195" s="66"/>
      <c r="HXG195" s="66"/>
      <c r="HXJ195" s="66"/>
      <c r="HXM195" s="66"/>
      <c r="HXP195" s="66"/>
      <c r="HXS195" s="66"/>
      <c r="HXV195" s="66"/>
      <c r="HXY195" s="66"/>
      <c r="HYA195" s="66"/>
      <c r="HYD195" s="66"/>
      <c r="HYJ195" s="66"/>
      <c r="HYP195" s="66"/>
      <c r="HYS195" s="66"/>
      <c r="HYU195" s="66"/>
      <c r="HYW195" s="66"/>
      <c r="HYX195" s="66"/>
      <c r="HYY195" s="66"/>
      <c r="HYZ195" s="66"/>
      <c r="HZA195" s="66"/>
      <c r="HZB195" s="66"/>
      <c r="HZT195" s="66"/>
      <c r="HZU195" s="66"/>
      <c r="HZX195" s="66"/>
      <c r="IAA195" s="66"/>
      <c r="IAC195" s="66"/>
      <c r="IAE195" s="66"/>
      <c r="IAH195" s="66"/>
      <c r="IAK195" s="66"/>
      <c r="IAN195" s="66"/>
      <c r="IAR195" s="66"/>
      <c r="IAU195" s="66"/>
      <c r="IAX195" s="66"/>
      <c r="IBF195" s="66"/>
      <c r="IBR195" s="66"/>
      <c r="IBS195" s="66"/>
      <c r="IBT195" s="66"/>
      <c r="IBU195" s="66"/>
      <c r="IBV195" s="66"/>
      <c r="IBW195" s="66"/>
      <c r="IBX195" s="66"/>
      <c r="IBY195" s="66"/>
      <c r="IBZ195" s="66"/>
      <c r="ICA195" s="66"/>
      <c r="ICB195" s="66"/>
      <c r="ICC195" s="66"/>
      <c r="ICD195" s="66"/>
      <c r="ICE195" s="66"/>
      <c r="ICF195" s="66"/>
      <c r="ICG195" s="66"/>
      <c r="ICH195" s="66"/>
      <c r="ICI195" s="66"/>
      <c r="ICJ195" s="66"/>
      <c r="ICK195" s="66"/>
      <c r="ICL195" s="66"/>
      <c r="ICM195" s="66"/>
      <c r="ICN195" s="66"/>
      <c r="ICO195" s="66"/>
      <c r="ICP195" s="66"/>
      <c r="ICQ195" s="66"/>
      <c r="ICS195" s="66"/>
      <c r="ICT195" s="66"/>
      <c r="ICU195" s="66"/>
      <c r="ICV195" s="66"/>
      <c r="ICW195" s="66"/>
      <c r="ICX195" s="66"/>
      <c r="ICY195" s="66"/>
      <c r="ICZ195" s="66"/>
      <c r="IDA195" s="66"/>
      <c r="IDB195" s="66"/>
      <c r="IDC195" s="66"/>
      <c r="IDD195" s="66"/>
      <c r="IDE195" s="66"/>
      <c r="IDH195" s="66"/>
      <c r="IDK195" s="66"/>
      <c r="IDN195" s="66"/>
      <c r="IDQ195" s="66"/>
      <c r="IDT195" s="66"/>
      <c r="IDW195" s="66"/>
      <c r="IEF195" s="66"/>
      <c r="IEI195" s="66"/>
      <c r="IEL195" s="66"/>
      <c r="IEO195" s="66"/>
      <c r="IEX195" s="66"/>
      <c r="IFD195" s="66"/>
      <c r="IFG195" s="66"/>
      <c r="IFJ195" s="66"/>
      <c r="IFM195" s="66"/>
      <c r="IFS195" s="66"/>
      <c r="IGB195" s="66"/>
      <c r="IGD195" s="66"/>
      <c r="IGE195" s="66"/>
      <c r="IGG195" s="66"/>
      <c r="IGJ195" s="66"/>
      <c r="IGM195" s="66"/>
      <c r="IGP195" s="66"/>
      <c r="IGS195" s="66"/>
      <c r="IGV195" s="66"/>
      <c r="IGX195" s="66"/>
      <c r="IGZ195" s="66"/>
      <c r="IHC195" s="66"/>
      <c r="IHF195" s="66"/>
      <c r="IHI195" s="66"/>
      <c r="IHL195" s="66"/>
      <c r="IHO195" s="66"/>
      <c r="IHR195" s="66"/>
      <c r="IHU195" s="66"/>
      <c r="IHW195" s="66"/>
      <c r="IHZ195" s="66"/>
      <c r="IIF195" s="66"/>
      <c r="IIL195" s="66"/>
      <c r="IIO195" s="66"/>
      <c r="IIQ195" s="66"/>
      <c r="IIS195" s="66"/>
      <c r="IIT195" s="66"/>
      <c r="IIU195" s="66"/>
      <c r="IIV195" s="66"/>
      <c r="IIW195" s="66"/>
      <c r="IIX195" s="66"/>
      <c r="IJP195" s="66"/>
      <c r="IJQ195" s="66"/>
      <c r="IJT195" s="66"/>
      <c r="IJW195" s="66"/>
      <c r="IJY195" s="66"/>
      <c r="IKA195" s="66"/>
      <c r="IKD195" s="66"/>
      <c r="IKG195" s="66"/>
      <c r="IKJ195" s="66"/>
      <c r="IKN195" s="66"/>
      <c r="IKQ195" s="66"/>
      <c r="IKT195" s="66"/>
      <c r="ILB195" s="66"/>
      <c r="ILN195" s="66"/>
      <c r="ILO195" s="66"/>
      <c r="ILP195" s="66"/>
      <c r="ILQ195" s="66"/>
      <c r="ILR195" s="66"/>
      <c r="ILS195" s="66"/>
      <c r="ILT195" s="66"/>
      <c r="ILU195" s="66"/>
      <c r="ILV195" s="66"/>
      <c r="ILW195" s="66"/>
      <c r="ILX195" s="66"/>
      <c r="ILY195" s="66"/>
      <c r="ILZ195" s="66"/>
      <c r="IMA195" s="66"/>
      <c r="IMB195" s="66"/>
      <c r="IMC195" s="66"/>
      <c r="IMD195" s="66"/>
      <c r="IME195" s="66"/>
      <c r="IMF195" s="66"/>
      <c r="IMG195" s="66"/>
      <c r="IMH195" s="66"/>
      <c r="IMI195" s="66"/>
      <c r="IMJ195" s="66"/>
      <c r="IMK195" s="66"/>
      <c r="IML195" s="66"/>
      <c r="IMM195" s="66"/>
      <c r="IMO195" s="66"/>
      <c r="IMP195" s="66"/>
      <c r="IMQ195" s="66"/>
      <c r="IMR195" s="66"/>
      <c r="IMS195" s="66"/>
      <c r="IMT195" s="66"/>
      <c r="IMU195" s="66"/>
      <c r="IMV195" s="66"/>
      <c r="IMW195" s="66"/>
      <c r="IMX195" s="66"/>
      <c r="IMY195" s="66"/>
      <c r="IMZ195" s="66"/>
      <c r="INA195" s="66"/>
      <c r="IND195" s="66"/>
      <c r="ING195" s="66"/>
      <c r="INJ195" s="66"/>
      <c r="INM195" s="66"/>
      <c r="INP195" s="66"/>
      <c r="INS195" s="66"/>
      <c r="IOB195" s="66"/>
      <c r="IOE195" s="66"/>
      <c r="IOH195" s="66"/>
      <c r="IOK195" s="66"/>
      <c r="IOT195" s="66"/>
      <c r="IOZ195" s="66"/>
      <c r="IPC195" s="66"/>
      <c r="IPF195" s="66"/>
      <c r="IPI195" s="66"/>
      <c r="IPO195" s="66"/>
      <c r="IPX195" s="66"/>
      <c r="IPZ195" s="66"/>
      <c r="IQA195" s="66"/>
      <c r="IQC195" s="66"/>
      <c r="IQF195" s="66"/>
      <c r="IQI195" s="66"/>
      <c r="IQL195" s="66"/>
      <c r="IQO195" s="66"/>
      <c r="IQR195" s="66"/>
      <c r="IQT195" s="66"/>
      <c r="IQV195" s="66"/>
      <c r="IQY195" s="66"/>
      <c r="IRB195" s="66"/>
      <c r="IRE195" s="66"/>
      <c r="IRH195" s="66"/>
      <c r="IRK195" s="66"/>
      <c r="IRN195" s="66"/>
      <c r="IRQ195" s="66"/>
      <c r="IRS195" s="66"/>
      <c r="IRV195" s="66"/>
      <c r="ISB195" s="66"/>
      <c r="ISH195" s="66"/>
      <c r="ISK195" s="66"/>
      <c r="ISM195" s="66"/>
      <c r="ISO195" s="66"/>
      <c r="ISP195" s="66"/>
      <c r="ISQ195" s="66"/>
      <c r="ISR195" s="66"/>
      <c r="ISS195" s="66"/>
      <c r="IST195" s="66"/>
      <c r="ITL195" s="66"/>
      <c r="ITM195" s="66"/>
      <c r="ITP195" s="66"/>
      <c r="ITS195" s="66"/>
      <c r="ITU195" s="66"/>
      <c r="ITW195" s="66"/>
      <c r="ITZ195" s="66"/>
      <c r="IUC195" s="66"/>
      <c r="IUF195" s="66"/>
      <c r="IUJ195" s="66"/>
      <c r="IUM195" s="66"/>
      <c r="IUP195" s="66"/>
      <c r="IUX195" s="66"/>
      <c r="IVJ195" s="66"/>
      <c r="IVK195" s="66"/>
      <c r="IVL195" s="66"/>
      <c r="IVM195" s="66"/>
      <c r="IVN195" s="66"/>
      <c r="IVO195" s="66"/>
      <c r="IVP195" s="66"/>
      <c r="IVQ195" s="66"/>
      <c r="IVR195" s="66"/>
      <c r="IVS195" s="66"/>
      <c r="IVT195" s="66"/>
      <c r="IVU195" s="66"/>
      <c r="IVV195" s="66"/>
      <c r="IVW195" s="66"/>
      <c r="IVX195" s="66"/>
      <c r="IVY195" s="66"/>
      <c r="IVZ195" s="66"/>
      <c r="IWA195" s="66"/>
      <c r="IWB195" s="66"/>
      <c r="IWC195" s="66"/>
      <c r="IWD195" s="66"/>
      <c r="IWE195" s="66"/>
      <c r="IWF195" s="66"/>
      <c r="IWG195" s="66"/>
      <c r="IWH195" s="66"/>
      <c r="IWI195" s="66"/>
      <c r="IWK195" s="66"/>
      <c r="IWL195" s="66"/>
      <c r="IWM195" s="66"/>
      <c r="IWN195" s="66"/>
      <c r="IWO195" s="66"/>
      <c r="IWP195" s="66"/>
      <c r="IWQ195" s="66"/>
      <c r="IWR195" s="66"/>
      <c r="IWS195" s="66"/>
      <c r="IWT195" s="66"/>
      <c r="IWU195" s="66"/>
      <c r="IWV195" s="66"/>
      <c r="IWW195" s="66"/>
      <c r="IWZ195" s="66"/>
      <c r="IXC195" s="66"/>
      <c r="IXF195" s="66"/>
      <c r="IXI195" s="66"/>
      <c r="IXL195" s="66"/>
      <c r="IXO195" s="66"/>
      <c r="IXX195" s="66"/>
      <c r="IYA195" s="66"/>
      <c r="IYD195" s="66"/>
      <c r="IYG195" s="66"/>
      <c r="IYP195" s="66"/>
      <c r="IYV195" s="66"/>
      <c r="IYY195" s="66"/>
      <c r="IZB195" s="66"/>
      <c r="IZE195" s="66"/>
      <c r="IZK195" s="66"/>
      <c r="IZT195" s="66"/>
      <c r="IZV195" s="66"/>
      <c r="IZW195" s="66"/>
      <c r="IZY195" s="66"/>
      <c r="JAB195" s="66"/>
      <c r="JAE195" s="66"/>
      <c r="JAH195" s="66"/>
      <c r="JAK195" s="66"/>
      <c r="JAN195" s="66"/>
      <c r="JAP195" s="66"/>
      <c r="JAR195" s="66"/>
      <c r="JAU195" s="66"/>
      <c r="JAX195" s="66"/>
      <c r="JBA195" s="66"/>
      <c r="JBD195" s="66"/>
      <c r="JBG195" s="66"/>
      <c r="JBJ195" s="66"/>
      <c r="JBM195" s="66"/>
      <c r="JBO195" s="66"/>
      <c r="JBR195" s="66"/>
      <c r="JBX195" s="66"/>
      <c r="JCD195" s="66"/>
      <c r="JCG195" s="66"/>
      <c r="JCI195" s="66"/>
      <c r="JCK195" s="66"/>
      <c r="JCL195" s="66"/>
      <c r="JCM195" s="66"/>
      <c r="JCN195" s="66"/>
      <c r="JCO195" s="66"/>
      <c r="JCP195" s="66"/>
      <c r="JDH195" s="66"/>
      <c r="JDI195" s="66"/>
      <c r="JDL195" s="66"/>
      <c r="JDO195" s="66"/>
      <c r="JDQ195" s="66"/>
      <c r="JDS195" s="66"/>
      <c r="JDV195" s="66"/>
      <c r="JDY195" s="66"/>
      <c r="JEB195" s="66"/>
      <c r="JEF195" s="66"/>
      <c r="JEI195" s="66"/>
      <c r="JEL195" s="66"/>
      <c r="JET195" s="66"/>
      <c r="JFF195" s="66"/>
      <c r="JFG195" s="66"/>
      <c r="JFH195" s="66"/>
      <c r="JFI195" s="66"/>
      <c r="JFJ195" s="66"/>
      <c r="JFK195" s="66"/>
      <c r="JFL195" s="66"/>
      <c r="JFM195" s="66"/>
      <c r="JFN195" s="66"/>
      <c r="JFO195" s="66"/>
      <c r="JFP195" s="66"/>
      <c r="JFQ195" s="66"/>
      <c r="JFR195" s="66"/>
      <c r="JFS195" s="66"/>
      <c r="JFT195" s="66"/>
      <c r="JFU195" s="66"/>
      <c r="JFV195" s="66"/>
      <c r="JFW195" s="66"/>
      <c r="JFX195" s="66"/>
      <c r="JFY195" s="66"/>
      <c r="JFZ195" s="66"/>
      <c r="JGA195" s="66"/>
      <c r="JGB195" s="66"/>
      <c r="JGC195" s="66"/>
      <c r="JGD195" s="66"/>
      <c r="JGE195" s="66"/>
      <c r="JGG195" s="66"/>
      <c r="JGH195" s="66"/>
      <c r="JGI195" s="66"/>
      <c r="JGJ195" s="66"/>
      <c r="JGK195" s="66"/>
      <c r="JGL195" s="66"/>
      <c r="JGM195" s="66"/>
      <c r="JGN195" s="66"/>
      <c r="JGO195" s="66"/>
      <c r="JGP195" s="66"/>
      <c r="JGQ195" s="66"/>
      <c r="JGR195" s="66"/>
      <c r="JGS195" s="66"/>
      <c r="JGV195" s="66"/>
      <c r="JGY195" s="66"/>
      <c r="JHB195" s="66"/>
      <c r="JHE195" s="66"/>
      <c r="JHH195" s="66"/>
      <c r="JHK195" s="66"/>
      <c r="JHT195" s="66"/>
      <c r="JHW195" s="66"/>
      <c r="JHZ195" s="66"/>
      <c r="JIC195" s="66"/>
      <c r="JIL195" s="66"/>
      <c r="JIR195" s="66"/>
      <c r="JIU195" s="66"/>
      <c r="JIX195" s="66"/>
      <c r="JJA195" s="66"/>
      <c r="JJG195" s="66"/>
      <c r="JJP195" s="66"/>
      <c r="JJR195" s="66"/>
      <c r="JJS195" s="66"/>
      <c r="JJU195" s="66"/>
      <c r="JJX195" s="66"/>
      <c r="JKA195" s="66"/>
      <c r="JKD195" s="66"/>
      <c r="JKG195" s="66"/>
      <c r="JKJ195" s="66"/>
      <c r="JKL195" s="66"/>
      <c r="JKN195" s="66"/>
      <c r="JKQ195" s="66"/>
      <c r="JKT195" s="66"/>
      <c r="JKW195" s="66"/>
      <c r="JKZ195" s="66"/>
      <c r="JLC195" s="66"/>
      <c r="JLF195" s="66"/>
      <c r="JLI195" s="66"/>
      <c r="JLK195" s="66"/>
      <c r="JLN195" s="66"/>
      <c r="JLT195" s="66"/>
      <c r="JLZ195" s="66"/>
      <c r="JMC195" s="66"/>
      <c r="JME195" s="66"/>
      <c r="JMG195" s="66"/>
      <c r="JMH195" s="66"/>
      <c r="JMI195" s="66"/>
      <c r="JMJ195" s="66"/>
      <c r="JMK195" s="66"/>
      <c r="JML195" s="66"/>
      <c r="JND195" s="66"/>
      <c r="JNE195" s="66"/>
      <c r="JNH195" s="66"/>
      <c r="JNK195" s="66"/>
      <c r="JNM195" s="66"/>
      <c r="JNO195" s="66"/>
      <c r="JNR195" s="66"/>
      <c r="JNU195" s="66"/>
      <c r="JNX195" s="66"/>
      <c r="JOB195" s="66"/>
      <c r="JOE195" s="66"/>
      <c r="JOH195" s="66"/>
      <c r="JOP195" s="66"/>
      <c r="JPB195" s="66"/>
      <c r="JPC195" s="66"/>
      <c r="JPD195" s="66"/>
      <c r="JPE195" s="66"/>
      <c r="JPF195" s="66"/>
      <c r="JPG195" s="66"/>
      <c r="JPH195" s="66"/>
      <c r="JPI195" s="66"/>
      <c r="JPJ195" s="66"/>
      <c r="JPK195" s="66"/>
      <c r="JPL195" s="66"/>
      <c r="JPM195" s="66"/>
      <c r="JPN195" s="66"/>
      <c r="JPO195" s="66"/>
      <c r="JPP195" s="66"/>
      <c r="JPQ195" s="66"/>
      <c r="JPR195" s="66"/>
      <c r="JPS195" s="66"/>
      <c r="JPT195" s="66"/>
      <c r="JPU195" s="66"/>
      <c r="JPV195" s="66"/>
      <c r="JPW195" s="66"/>
      <c r="JPX195" s="66"/>
      <c r="JPY195" s="66"/>
      <c r="JPZ195" s="66"/>
      <c r="JQA195" s="66"/>
      <c r="JQC195" s="66"/>
      <c r="JQD195" s="66"/>
      <c r="JQE195" s="66"/>
      <c r="JQF195" s="66"/>
      <c r="JQG195" s="66"/>
      <c r="JQH195" s="66"/>
      <c r="JQI195" s="66"/>
      <c r="JQJ195" s="66"/>
      <c r="JQK195" s="66"/>
      <c r="JQL195" s="66"/>
      <c r="JQM195" s="66"/>
      <c r="JQN195" s="66"/>
      <c r="JQO195" s="66"/>
      <c r="JQR195" s="66"/>
      <c r="JQU195" s="66"/>
      <c r="JQX195" s="66"/>
      <c r="JRA195" s="66"/>
      <c r="JRD195" s="66"/>
      <c r="JRG195" s="66"/>
      <c r="JRP195" s="66"/>
      <c r="JRS195" s="66"/>
      <c r="JRV195" s="66"/>
      <c r="JRY195" s="66"/>
      <c r="JSH195" s="66"/>
      <c r="JSN195" s="66"/>
      <c r="JSQ195" s="66"/>
      <c r="JST195" s="66"/>
      <c r="JSW195" s="66"/>
      <c r="JTC195" s="66"/>
      <c r="JTL195" s="66"/>
      <c r="JTN195" s="66"/>
      <c r="JTO195" s="66"/>
      <c r="JTQ195" s="66"/>
      <c r="JTT195" s="66"/>
      <c r="JTW195" s="66"/>
      <c r="JTZ195" s="66"/>
      <c r="JUC195" s="66"/>
      <c r="JUF195" s="66"/>
      <c r="JUH195" s="66"/>
      <c r="JUJ195" s="66"/>
      <c r="JUM195" s="66"/>
      <c r="JUP195" s="66"/>
      <c r="JUS195" s="66"/>
      <c r="JUV195" s="66"/>
      <c r="JUY195" s="66"/>
      <c r="JVB195" s="66"/>
      <c r="JVE195" s="66"/>
      <c r="JVG195" s="66"/>
      <c r="JVJ195" s="66"/>
      <c r="JVP195" s="66"/>
      <c r="JVV195" s="66"/>
      <c r="JVY195" s="66"/>
      <c r="JWA195" s="66"/>
      <c r="JWC195" s="66"/>
      <c r="JWD195" s="66"/>
      <c r="JWE195" s="66"/>
      <c r="JWF195" s="66"/>
      <c r="JWG195" s="66"/>
      <c r="JWH195" s="66"/>
      <c r="JWZ195" s="66"/>
      <c r="JXA195" s="66"/>
      <c r="JXD195" s="66"/>
      <c r="JXG195" s="66"/>
      <c r="JXI195" s="66"/>
      <c r="JXK195" s="66"/>
      <c r="JXN195" s="66"/>
      <c r="JXQ195" s="66"/>
      <c r="JXT195" s="66"/>
      <c r="JXX195" s="66"/>
      <c r="JYA195" s="66"/>
      <c r="JYD195" s="66"/>
      <c r="JYL195" s="66"/>
      <c r="JYX195" s="66"/>
      <c r="JYY195" s="66"/>
      <c r="JYZ195" s="66"/>
      <c r="JZA195" s="66"/>
      <c r="JZB195" s="66"/>
      <c r="JZC195" s="66"/>
      <c r="JZD195" s="66"/>
      <c r="JZE195" s="66"/>
      <c r="JZF195" s="66"/>
      <c r="JZG195" s="66"/>
      <c r="JZH195" s="66"/>
      <c r="JZI195" s="66"/>
      <c r="JZJ195" s="66"/>
      <c r="JZK195" s="66"/>
      <c r="JZL195" s="66"/>
      <c r="JZM195" s="66"/>
      <c r="JZN195" s="66"/>
      <c r="JZO195" s="66"/>
      <c r="JZP195" s="66"/>
      <c r="JZQ195" s="66"/>
      <c r="JZR195" s="66"/>
      <c r="JZS195" s="66"/>
      <c r="JZT195" s="66"/>
      <c r="JZU195" s="66"/>
      <c r="JZV195" s="66"/>
      <c r="JZW195" s="66"/>
      <c r="JZY195" s="66"/>
      <c r="JZZ195" s="66"/>
      <c r="KAA195" s="66"/>
      <c r="KAB195" s="66"/>
      <c r="KAC195" s="66"/>
      <c r="KAD195" s="66"/>
      <c r="KAE195" s="66"/>
      <c r="KAF195" s="66"/>
      <c r="KAG195" s="66"/>
      <c r="KAH195" s="66"/>
      <c r="KAI195" s="66"/>
      <c r="KAJ195" s="66"/>
      <c r="KAK195" s="66"/>
      <c r="KAN195" s="66"/>
      <c r="KAQ195" s="66"/>
      <c r="KAT195" s="66"/>
      <c r="KAW195" s="66"/>
      <c r="KAZ195" s="66"/>
      <c r="KBC195" s="66"/>
      <c r="KBL195" s="66"/>
      <c r="KBO195" s="66"/>
      <c r="KBR195" s="66"/>
      <c r="KBU195" s="66"/>
      <c r="KCD195" s="66"/>
      <c r="KCJ195" s="66"/>
      <c r="KCM195" s="66"/>
      <c r="KCP195" s="66"/>
      <c r="KCS195" s="66"/>
      <c r="KCY195" s="66"/>
      <c r="KDH195" s="66"/>
      <c r="KDJ195" s="66"/>
      <c r="KDK195" s="66"/>
      <c r="KDM195" s="66"/>
      <c r="KDP195" s="66"/>
      <c r="KDS195" s="66"/>
      <c r="KDV195" s="66"/>
      <c r="KDY195" s="66"/>
      <c r="KEB195" s="66"/>
      <c r="KED195" s="66"/>
      <c r="KEF195" s="66"/>
      <c r="KEI195" s="66"/>
      <c r="KEL195" s="66"/>
      <c r="KEO195" s="66"/>
      <c r="KER195" s="66"/>
      <c r="KEU195" s="66"/>
      <c r="KEX195" s="66"/>
      <c r="KFA195" s="66"/>
      <c r="KFC195" s="66"/>
      <c r="KFF195" s="66"/>
      <c r="KFL195" s="66"/>
      <c r="KFR195" s="66"/>
      <c r="KFU195" s="66"/>
      <c r="KFW195" s="66"/>
      <c r="KFY195" s="66"/>
      <c r="KFZ195" s="66"/>
      <c r="KGA195" s="66"/>
      <c r="KGB195" s="66"/>
      <c r="KGC195" s="66"/>
      <c r="KGD195" s="66"/>
      <c r="KGV195" s="66"/>
      <c r="KGW195" s="66"/>
      <c r="KGZ195" s="66"/>
      <c r="KHC195" s="66"/>
      <c r="KHE195" s="66"/>
      <c r="KHG195" s="66"/>
      <c r="KHJ195" s="66"/>
      <c r="KHM195" s="66"/>
      <c r="KHP195" s="66"/>
      <c r="KHT195" s="66"/>
      <c r="KHW195" s="66"/>
      <c r="KHZ195" s="66"/>
      <c r="KIH195" s="66"/>
      <c r="KIT195" s="66"/>
      <c r="KIU195" s="66"/>
      <c r="KIV195" s="66"/>
      <c r="KIW195" s="66"/>
      <c r="KIX195" s="66"/>
      <c r="KIY195" s="66"/>
      <c r="KIZ195" s="66"/>
      <c r="KJA195" s="66"/>
      <c r="KJB195" s="66"/>
      <c r="KJC195" s="66"/>
      <c r="KJD195" s="66"/>
      <c r="KJE195" s="66"/>
      <c r="KJF195" s="66"/>
      <c r="KJG195" s="66"/>
      <c r="KJH195" s="66"/>
      <c r="KJI195" s="66"/>
      <c r="KJJ195" s="66"/>
      <c r="KJK195" s="66"/>
      <c r="KJL195" s="66"/>
      <c r="KJM195" s="66"/>
      <c r="KJN195" s="66"/>
      <c r="KJO195" s="66"/>
      <c r="KJP195" s="66"/>
      <c r="KJQ195" s="66"/>
      <c r="KJR195" s="66"/>
      <c r="KJS195" s="66"/>
      <c r="KJU195" s="66"/>
      <c r="KJV195" s="66"/>
      <c r="KJW195" s="66"/>
      <c r="KJX195" s="66"/>
      <c r="KJY195" s="66"/>
      <c r="KJZ195" s="66"/>
      <c r="KKA195" s="66"/>
      <c r="KKB195" s="66"/>
      <c r="KKC195" s="66"/>
      <c r="KKD195" s="66"/>
      <c r="KKE195" s="66"/>
      <c r="KKF195" s="66"/>
      <c r="KKG195" s="66"/>
      <c r="KKJ195" s="66"/>
      <c r="KKM195" s="66"/>
      <c r="KKP195" s="66"/>
      <c r="KKS195" s="66"/>
      <c r="KKV195" s="66"/>
      <c r="KKY195" s="66"/>
      <c r="KLH195" s="66"/>
      <c r="KLK195" s="66"/>
      <c r="KLN195" s="66"/>
      <c r="KLQ195" s="66"/>
      <c r="KLZ195" s="66"/>
      <c r="KMF195" s="66"/>
      <c r="KMI195" s="66"/>
      <c r="KML195" s="66"/>
      <c r="KMO195" s="66"/>
      <c r="KMU195" s="66"/>
      <c r="KND195" s="66"/>
      <c r="KNF195" s="66"/>
      <c r="KNG195" s="66"/>
      <c r="KNI195" s="66"/>
      <c r="KNL195" s="66"/>
      <c r="KNO195" s="66"/>
      <c r="KNR195" s="66"/>
      <c r="KNU195" s="66"/>
      <c r="KNX195" s="66"/>
      <c r="KNZ195" s="66"/>
      <c r="KOB195" s="66"/>
      <c r="KOE195" s="66"/>
      <c r="KOH195" s="66"/>
      <c r="KOK195" s="66"/>
      <c r="KON195" s="66"/>
      <c r="KOQ195" s="66"/>
      <c r="KOT195" s="66"/>
      <c r="KOW195" s="66"/>
      <c r="KOY195" s="66"/>
      <c r="KPB195" s="66"/>
      <c r="KPH195" s="66"/>
      <c r="KPN195" s="66"/>
      <c r="KPQ195" s="66"/>
      <c r="KPS195" s="66"/>
      <c r="KPU195" s="66"/>
      <c r="KPV195" s="66"/>
      <c r="KPW195" s="66"/>
      <c r="KPX195" s="66"/>
      <c r="KPY195" s="66"/>
      <c r="KPZ195" s="66"/>
      <c r="KQR195" s="66"/>
      <c r="KQS195" s="66"/>
      <c r="KQV195" s="66"/>
      <c r="KQY195" s="66"/>
      <c r="KRA195" s="66"/>
      <c r="KRC195" s="66"/>
      <c r="KRF195" s="66"/>
      <c r="KRI195" s="66"/>
      <c r="KRL195" s="66"/>
      <c r="KRP195" s="66"/>
      <c r="KRS195" s="66"/>
      <c r="KRV195" s="66"/>
      <c r="KSD195" s="66"/>
      <c r="KSP195" s="66"/>
      <c r="KSQ195" s="66"/>
      <c r="KSR195" s="66"/>
      <c r="KSS195" s="66"/>
      <c r="KST195" s="66"/>
      <c r="KSU195" s="66"/>
      <c r="KSV195" s="66"/>
      <c r="KSW195" s="66"/>
      <c r="KSX195" s="66"/>
      <c r="KSY195" s="66"/>
      <c r="KSZ195" s="66"/>
      <c r="KTA195" s="66"/>
      <c r="KTB195" s="66"/>
      <c r="KTC195" s="66"/>
      <c r="KTD195" s="66"/>
      <c r="KTE195" s="66"/>
      <c r="KTF195" s="66"/>
      <c r="KTG195" s="66"/>
      <c r="KTH195" s="66"/>
      <c r="KTI195" s="66"/>
      <c r="KTJ195" s="66"/>
      <c r="KTK195" s="66"/>
      <c r="KTL195" s="66"/>
      <c r="KTM195" s="66"/>
      <c r="KTN195" s="66"/>
      <c r="KTO195" s="66"/>
      <c r="KTQ195" s="66"/>
      <c r="KTR195" s="66"/>
      <c r="KTS195" s="66"/>
      <c r="KTT195" s="66"/>
      <c r="KTU195" s="66"/>
      <c r="KTV195" s="66"/>
      <c r="KTW195" s="66"/>
      <c r="KTX195" s="66"/>
      <c r="KTY195" s="66"/>
      <c r="KTZ195" s="66"/>
      <c r="KUA195" s="66"/>
      <c r="KUB195" s="66"/>
      <c r="KUC195" s="66"/>
      <c r="KUF195" s="66"/>
      <c r="KUI195" s="66"/>
      <c r="KUL195" s="66"/>
      <c r="KUO195" s="66"/>
      <c r="KUR195" s="66"/>
      <c r="KUU195" s="66"/>
      <c r="KVD195" s="66"/>
      <c r="KVG195" s="66"/>
      <c r="KVJ195" s="66"/>
      <c r="KVM195" s="66"/>
      <c r="KVV195" s="66"/>
      <c r="KWB195" s="66"/>
      <c r="KWE195" s="66"/>
      <c r="KWH195" s="66"/>
      <c r="KWK195" s="66"/>
      <c r="KWQ195" s="66"/>
      <c r="KWZ195" s="66"/>
      <c r="KXB195" s="66"/>
      <c r="KXC195" s="66"/>
      <c r="KXE195" s="66"/>
      <c r="KXH195" s="66"/>
      <c r="KXK195" s="66"/>
      <c r="KXN195" s="66"/>
      <c r="KXQ195" s="66"/>
      <c r="KXT195" s="66"/>
      <c r="KXV195" s="66"/>
      <c r="KXX195" s="66"/>
      <c r="KYA195" s="66"/>
      <c r="KYD195" s="66"/>
      <c r="KYG195" s="66"/>
      <c r="KYJ195" s="66"/>
      <c r="KYM195" s="66"/>
      <c r="KYP195" s="66"/>
      <c r="KYS195" s="66"/>
      <c r="KYU195" s="66"/>
      <c r="KYX195" s="66"/>
      <c r="KZD195" s="66"/>
      <c r="KZJ195" s="66"/>
      <c r="KZM195" s="66"/>
      <c r="KZO195" s="66"/>
      <c r="KZQ195" s="66"/>
      <c r="KZR195" s="66"/>
      <c r="KZS195" s="66"/>
      <c r="KZT195" s="66"/>
      <c r="KZU195" s="66"/>
      <c r="KZV195" s="66"/>
      <c r="LAN195" s="66"/>
      <c r="LAO195" s="66"/>
      <c r="LAR195" s="66"/>
      <c r="LAU195" s="66"/>
      <c r="LAW195" s="66"/>
      <c r="LAY195" s="66"/>
      <c r="LBB195" s="66"/>
      <c r="LBE195" s="66"/>
      <c r="LBH195" s="66"/>
      <c r="LBL195" s="66"/>
      <c r="LBO195" s="66"/>
      <c r="LBR195" s="66"/>
      <c r="LBZ195" s="66"/>
      <c r="LCL195" s="66"/>
      <c r="LCM195" s="66"/>
      <c r="LCN195" s="66"/>
      <c r="LCO195" s="66"/>
      <c r="LCP195" s="66"/>
      <c r="LCQ195" s="66"/>
      <c r="LCR195" s="66"/>
      <c r="LCS195" s="66"/>
      <c r="LCT195" s="66"/>
      <c r="LCU195" s="66"/>
      <c r="LCV195" s="66"/>
      <c r="LCW195" s="66"/>
      <c r="LCX195" s="66"/>
      <c r="LCY195" s="66"/>
      <c r="LCZ195" s="66"/>
      <c r="LDA195" s="66"/>
      <c r="LDB195" s="66"/>
      <c r="LDC195" s="66"/>
      <c r="LDD195" s="66"/>
      <c r="LDE195" s="66"/>
      <c r="LDF195" s="66"/>
      <c r="LDG195" s="66"/>
      <c r="LDH195" s="66"/>
      <c r="LDI195" s="66"/>
      <c r="LDJ195" s="66"/>
      <c r="LDK195" s="66"/>
      <c r="LDM195" s="66"/>
      <c r="LDN195" s="66"/>
      <c r="LDO195" s="66"/>
      <c r="LDP195" s="66"/>
      <c r="LDQ195" s="66"/>
      <c r="LDR195" s="66"/>
      <c r="LDS195" s="66"/>
      <c r="LDT195" s="66"/>
      <c r="LDU195" s="66"/>
      <c r="LDV195" s="66"/>
      <c r="LDW195" s="66"/>
      <c r="LDX195" s="66"/>
      <c r="LDY195" s="66"/>
      <c r="LEB195" s="66"/>
      <c r="LEE195" s="66"/>
      <c r="LEH195" s="66"/>
      <c r="LEK195" s="66"/>
      <c r="LEN195" s="66"/>
      <c r="LEQ195" s="66"/>
      <c r="LEZ195" s="66"/>
      <c r="LFC195" s="66"/>
      <c r="LFF195" s="66"/>
      <c r="LFI195" s="66"/>
      <c r="LFR195" s="66"/>
      <c r="LFX195" s="66"/>
      <c r="LGA195" s="66"/>
      <c r="LGD195" s="66"/>
      <c r="LGG195" s="66"/>
      <c r="LGM195" s="66"/>
      <c r="LGV195" s="66"/>
      <c r="LGX195" s="66"/>
      <c r="LGY195" s="66"/>
      <c r="LHA195" s="66"/>
      <c r="LHD195" s="66"/>
      <c r="LHG195" s="66"/>
      <c r="LHJ195" s="66"/>
      <c r="LHM195" s="66"/>
      <c r="LHP195" s="66"/>
      <c r="LHR195" s="66"/>
      <c r="LHT195" s="66"/>
      <c r="LHW195" s="66"/>
      <c r="LHZ195" s="66"/>
      <c r="LIC195" s="66"/>
      <c r="LIF195" s="66"/>
      <c r="LII195" s="66"/>
      <c r="LIL195" s="66"/>
      <c r="LIO195" s="66"/>
      <c r="LIQ195" s="66"/>
      <c r="LIT195" s="66"/>
      <c r="LIZ195" s="66"/>
      <c r="LJF195" s="66"/>
      <c r="LJI195" s="66"/>
      <c r="LJK195" s="66"/>
      <c r="LJM195" s="66"/>
      <c r="LJN195" s="66"/>
      <c r="LJO195" s="66"/>
      <c r="LJP195" s="66"/>
      <c r="LJQ195" s="66"/>
      <c r="LJR195" s="66"/>
      <c r="LKJ195" s="66"/>
      <c r="LKK195" s="66"/>
      <c r="LKN195" s="66"/>
      <c r="LKQ195" s="66"/>
      <c r="LKS195" s="66"/>
      <c r="LKU195" s="66"/>
      <c r="LKX195" s="66"/>
      <c r="LLA195" s="66"/>
      <c r="LLD195" s="66"/>
      <c r="LLH195" s="66"/>
      <c r="LLK195" s="66"/>
      <c r="LLN195" s="66"/>
      <c r="LLV195" s="66"/>
      <c r="LMH195" s="66"/>
      <c r="LMI195" s="66"/>
      <c r="LMJ195" s="66"/>
      <c r="LMK195" s="66"/>
      <c r="LML195" s="66"/>
      <c r="LMM195" s="66"/>
      <c r="LMN195" s="66"/>
      <c r="LMO195" s="66"/>
      <c r="LMP195" s="66"/>
      <c r="LMQ195" s="66"/>
      <c r="LMR195" s="66"/>
      <c r="LMS195" s="66"/>
      <c r="LMT195" s="66"/>
      <c r="LMU195" s="66"/>
      <c r="LMV195" s="66"/>
      <c r="LMW195" s="66"/>
      <c r="LMX195" s="66"/>
      <c r="LMY195" s="66"/>
      <c r="LMZ195" s="66"/>
      <c r="LNA195" s="66"/>
      <c r="LNB195" s="66"/>
      <c r="LNC195" s="66"/>
      <c r="LND195" s="66"/>
      <c r="LNE195" s="66"/>
      <c r="LNF195" s="66"/>
      <c r="LNG195" s="66"/>
      <c r="LNI195" s="66"/>
      <c r="LNJ195" s="66"/>
      <c r="LNK195" s="66"/>
      <c r="LNL195" s="66"/>
      <c r="LNM195" s="66"/>
      <c r="LNN195" s="66"/>
      <c r="LNO195" s="66"/>
      <c r="LNP195" s="66"/>
      <c r="LNQ195" s="66"/>
      <c r="LNR195" s="66"/>
      <c r="LNS195" s="66"/>
      <c r="LNT195" s="66"/>
      <c r="LNU195" s="66"/>
      <c r="LNX195" s="66"/>
      <c r="LOA195" s="66"/>
      <c r="LOD195" s="66"/>
      <c r="LOG195" s="66"/>
      <c r="LOJ195" s="66"/>
      <c r="LOM195" s="66"/>
      <c r="LOV195" s="66"/>
      <c r="LOY195" s="66"/>
      <c r="LPB195" s="66"/>
      <c r="LPE195" s="66"/>
      <c r="LPN195" s="66"/>
      <c r="LPT195" s="66"/>
      <c r="LPW195" s="66"/>
      <c r="LPZ195" s="66"/>
      <c r="LQC195" s="66"/>
      <c r="LQI195" s="66"/>
      <c r="LQR195" s="66"/>
      <c r="LQT195" s="66"/>
      <c r="LQU195" s="66"/>
      <c r="LQW195" s="66"/>
      <c r="LQZ195" s="66"/>
      <c r="LRC195" s="66"/>
      <c r="LRF195" s="66"/>
      <c r="LRI195" s="66"/>
      <c r="LRL195" s="66"/>
      <c r="LRN195" s="66"/>
      <c r="LRP195" s="66"/>
      <c r="LRS195" s="66"/>
      <c r="LRV195" s="66"/>
      <c r="LRY195" s="66"/>
      <c r="LSB195" s="66"/>
      <c r="LSE195" s="66"/>
      <c r="LSH195" s="66"/>
      <c r="LSK195" s="66"/>
      <c r="LSM195" s="66"/>
      <c r="LSP195" s="66"/>
      <c r="LSV195" s="66"/>
      <c r="LTB195" s="66"/>
      <c r="LTE195" s="66"/>
      <c r="LTG195" s="66"/>
      <c r="LTI195" s="66"/>
      <c r="LTJ195" s="66"/>
      <c r="LTK195" s="66"/>
      <c r="LTL195" s="66"/>
      <c r="LTM195" s="66"/>
      <c r="LTN195" s="66"/>
      <c r="LUF195" s="66"/>
      <c r="LUG195" s="66"/>
      <c r="LUJ195" s="66"/>
      <c r="LUM195" s="66"/>
      <c r="LUO195" s="66"/>
      <c r="LUQ195" s="66"/>
      <c r="LUT195" s="66"/>
      <c r="LUW195" s="66"/>
      <c r="LUZ195" s="66"/>
      <c r="LVD195" s="66"/>
      <c r="LVG195" s="66"/>
      <c r="LVJ195" s="66"/>
      <c r="LVR195" s="66"/>
      <c r="LWD195" s="66"/>
      <c r="LWE195" s="66"/>
      <c r="LWF195" s="66"/>
      <c r="LWG195" s="66"/>
      <c r="LWH195" s="66"/>
      <c r="LWI195" s="66"/>
      <c r="LWJ195" s="66"/>
      <c r="LWK195" s="66"/>
      <c r="LWL195" s="66"/>
      <c r="LWM195" s="66"/>
      <c r="LWN195" s="66"/>
      <c r="LWO195" s="66"/>
      <c r="LWP195" s="66"/>
      <c r="LWQ195" s="66"/>
      <c r="LWR195" s="66"/>
      <c r="LWS195" s="66"/>
      <c r="LWT195" s="66"/>
      <c r="LWU195" s="66"/>
      <c r="LWV195" s="66"/>
      <c r="LWW195" s="66"/>
      <c r="LWX195" s="66"/>
      <c r="LWY195" s="66"/>
      <c r="LWZ195" s="66"/>
      <c r="LXA195" s="66"/>
      <c r="LXB195" s="66"/>
      <c r="LXC195" s="66"/>
      <c r="LXE195" s="66"/>
      <c r="LXF195" s="66"/>
      <c r="LXG195" s="66"/>
      <c r="LXH195" s="66"/>
      <c r="LXI195" s="66"/>
      <c r="LXJ195" s="66"/>
      <c r="LXK195" s="66"/>
      <c r="LXL195" s="66"/>
      <c r="LXM195" s="66"/>
      <c r="LXN195" s="66"/>
      <c r="LXO195" s="66"/>
      <c r="LXP195" s="66"/>
      <c r="LXQ195" s="66"/>
      <c r="LXT195" s="66"/>
      <c r="LXW195" s="66"/>
      <c r="LXZ195" s="66"/>
      <c r="LYC195" s="66"/>
      <c r="LYF195" s="66"/>
      <c r="LYI195" s="66"/>
      <c r="LYR195" s="66"/>
      <c r="LYU195" s="66"/>
      <c r="LYX195" s="66"/>
      <c r="LZA195" s="66"/>
      <c r="LZJ195" s="66"/>
      <c r="LZP195" s="66"/>
      <c r="LZS195" s="66"/>
      <c r="LZV195" s="66"/>
      <c r="LZY195" s="66"/>
      <c r="MAE195" s="66"/>
      <c r="MAN195" s="66"/>
      <c r="MAP195" s="66"/>
      <c r="MAQ195" s="66"/>
      <c r="MAS195" s="66"/>
      <c r="MAV195" s="66"/>
      <c r="MAY195" s="66"/>
      <c r="MBB195" s="66"/>
      <c r="MBE195" s="66"/>
      <c r="MBH195" s="66"/>
      <c r="MBJ195" s="66"/>
      <c r="MBL195" s="66"/>
      <c r="MBO195" s="66"/>
      <c r="MBR195" s="66"/>
      <c r="MBU195" s="66"/>
      <c r="MBX195" s="66"/>
      <c r="MCA195" s="66"/>
      <c r="MCD195" s="66"/>
      <c r="MCG195" s="66"/>
      <c r="MCI195" s="66"/>
      <c r="MCL195" s="66"/>
      <c r="MCR195" s="66"/>
      <c r="MCX195" s="66"/>
      <c r="MDA195" s="66"/>
      <c r="MDC195" s="66"/>
      <c r="MDE195" s="66"/>
      <c r="MDF195" s="66"/>
      <c r="MDG195" s="66"/>
      <c r="MDH195" s="66"/>
      <c r="MDI195" s="66"/>
      <c r="MDJ195" s="66"/>
      <c r="MEB195" s="66"/>
      <c r="MEC195" s="66"/>
      <c r="MEF195" s="66"/>
      <c r="MEI195" s="66"/>
      <c r="MEK195" s="66"/>
      <c r="MEM195" s="66"/>
      <c r="MEP195" s="66"/>
      <c r="MES195" s="66"/>
      <c r="MEV195" s="66"/>
      <c r="MEZ195" s="66"/>
      <c r="MFC195" s="66"/>
      <c r="MFF195" s="66"/>
      <c r="MFN195" s="66"/>
      <c r="MFZ195" s="66"/>
      <c r="MGA195" s="66"/>
      <c r="MGB195" s="66"/>
      <c r="MGC195" s="66"/>
      <c r="MGD195" s="66"/>
      <c r="MGE195" s="66"/>
      <c r="MGF195" s="66"/>
      <c r="MGG195" s="66"/>
      <c r="MGH195" s="66"/>
      <c r="MGI195" s="66"/>
      <c r="MGJ195" s="66"/>
      <c r="MGK195" s="66"/>
      <c r="MGL195" s="66"/>
      <c r="MGM195" s="66"/>
      <c r="MGN195" s="66"/>
      <c r="MGO195" s="66"/>
      <c r="MGP195" s="66"/>
      <c r="MGQ195" s="66"/>
      <c r="MGR195" s="66"/>
      <c r="MGS195" s="66"/>
      <c r="MGT195" s="66"/>
      <c r="MGU195" s="66"/>
      <c r="MGV195" s="66"/>
      <c r="MGW195" s="66"/>
      <c r="MGX195" s="66"/>
      <c r="MGY195" s="66"/>
      <c r="MHA195" s="66"/>
      <c r="MHB195" s="66"/>
      <c r="MHC195" s="66"/>
      <c r="MHD195" s="66"/>
      <c r="MHE195" s="66"/>
      <c r="MHF195" s="66"/>
      <c r="MHG195" s="66"/>
      <c r="MHH195" s="66"/>
      <c r="MHI195" s="66"/>
      <c r="MHJ195" s="66"/>
      <c r="MHK195" s="66"/>
      <c r="MHL195" s="66"/>
      <c r="MHM195" s="66"/>
      <c r="MHP195" s="66"/>
      <c r="MHS195" s="66"/>
      <c r="MHV195" s="66"/>
      <c r="MHY195" s="66"/>
      <c r="MIB195" s="66"/>
      <c r="MIE195" s="66"/>
      <c r="MIN195" s="66"/>
      <c r="MIQ195" s="66"/>
      <c r="MIT195" s="66"/>
      <c r="MIW195" s="66"/>
      <c r="MJF195" s="66"/>
      <c r="MJL195" s="66"/>
      <c r="MJO195" s="66"/>
      <c r="MJR195" s="66"/>
      <c r="MJU195" s="66"/>
      <c r="MKA195" s="66"/>
      <c r="MKJ195" s="66"/>
      <c r="MKL195" s="66"/>
      <c r="MKM195" s="66"/>
      <c r="MKO195" s="66"/>
      <c r="MKR195" s="66"/>
      <c r="MKU195" s="66"/>
      <c r="MKX195" s="66"/>
      <c r="MLA195" s="66"/>
      <c r="MLD195" s="66"/>
      <c r="MLF195" s="66"/>
      <c r="MLH195" s="66"/>
      <c r="MLK195" s="66"/>
      <c r="MLN195" s="66"/>
      <c r="MLQ195" s="66"/>
      <c r="MLT195" s="66"/>
      <c r="MLW195" s="66"/>
      <c r="MLZ195" s="66"/>
      <c r="MMC195" s="66"/>
      <c r="MME195" s="66"/>
      <c r="MMH195" s="66"/>
      <c r="MMN195" s="66"/>
      <c r="MMT195" s="66"/>
      <c r="MMW195" s="66"/>
      <c r="MMY195" s="66"/>
      <c r="MNA195" s="66"/>
      <c r="MNB195" s="66"/>
      <c r="MNC195" s="66"/>
      <c r="MND195" s="66"/>
      <c r="MNE195" s="66"/>
      <c r="MNF195" s="66"/>
      <c r="MNX195" s="66"/>
      <c r="MNY195" s="66"/>
      <c r="MOB195" s="66"/>
      <c r="MOE195" s="66"/>
      <c r="MOG195" s="66"/>
      <c r="MOI195" s="66"/>
      <c r="MOL195" s="66"/>
      <c r="MOO195" s="66"/>
      <c r="MOR195" s="66"/>
      <c r="MOV195" s="66"/>
      <c r="MOY195" s="66"/>
      <c r="MPB195" s="66"/>
      <c r="MPJ195" s="66"/>
      <c r="MPV195" s="66"/>
      <c r="MPW195" s="66"/>
      <c r="MPX195" s="66"/>
      <c r="MPY195" s="66"/>
      <c r="MPZ195" s="66"/>
      <c r="MQA195" s="66"/>
      <c r="MQB195" s="66"/>
      <c r="MQC195" s="66"/>
      <c r="MQD195" s="66"/>
      <c r="MQE195" s="66"/>
      <c r="MQF195" s="66"/>
      <c r="MQG195" s="66"/>
      <c r="MQH195" s="66"/>
      <c r="MQI195" s="66"/>
      <c r="MQJ195" s="66"/>
      <c r="MQK195" s="66"/>
      <c r="MQL195" s="66"/>
      <c r="MQM195" s="66"/>
      <c r="MQN195" s="66"/>
      <c r="MQO195" s="66"/>
      <c r="MQP195" s="66"/>
      <c r="MQQ195" s="66"/>
      <c r="MQR195" s="66"/>
      <c r="MQS195" s="66"/>
      <c r="MQT195" s="66"/>
      <c r="MQU195" s="66"/>
      <c r="MQW195" s="66"/>
      <c r="MQX195" s="66"/>
      <c r="MQY195" s="66"/>
      <c r="MQZ195" s="66"/>
      <c r="MRA195" s="66"/>
      <c r="MRB195" s="66"/>
      <c r="MRC195" s="66"/>
      <c r="MRD195" s="66"/>
      <c r="MRE195" s="66"/>
      <c r="MRF195" s="66"/>
      <c r="MRG195" s="66"/>
      <c r="MRH195" s="66"/>
      <c r="MRI195" s="66"/>
      <c r="MRL195" s="66"/>
      <c r="MRO195" s="66"/>
      <c r="MRR195" s="66"/>
      <c r="MRU195" s="66"/>
      <c r="MRX195" s="66"/>
      <c r="MSA195" s="66"/>
      <c r="MSJ195" s="66"/>
      <c r="MSM195" s="66"/>
      <c r="MSP195" s="66"/>
      <c r="MSS195" s="66"/>
      <c r="MTB195" s="66"/>
      <c r="MTH195" s="66"/>
      <c r="MTK195" s="66"/>
      <c r="MTN195" s="66"/>
      <c r="MTQ195" s="66"/>
      <c r="MTW195" s="66"/>
      <c r="MUF195" s="66"/>
      <c r="MUH195" s="66"/>
      <c r="MUI195" s="66"/>
      <c r="MUK195" s="66"/>
      <c r="MUN195" s="66"/>
      <c r="MUQ195" s="66"/>
      <c r="MUT195" s="66"/>
      <c r="MUW195" s="66"/>
      <c r="MUZ195" s="66"/>
      <c r="MVB195" s="66"/>
      <c r="MVD195" s="66"/>
      <c r="MVG195" s="66"/>
      <c r="MVJ195" s="66"/>
      <c r="MVM195" s="66"/>
      <c r="MVP195" s="66"/>
      <c r="MVS195" s="66"/>
      <c r="MVV195" s="66"/>
      <c r="MVY195" s="66"/>
      <c r="MWA195" s="66"/>
      <c r="MWD195" s="66"/>
      <c r="MWJ195" s="66"/>
      <c r="MWP195" s="66"/>
      <c r="MWS195" s="66"/>
      <c r="MWU195" s="66"/>
      <c r="MWW195" s="66"/>
      <c r="MWX195" s="66"/>
      <c r="MWY195" s="66"/>
      <c r="MWZ195" s="66"/>
      <c r="MXA195" s="66"/>
      <c r="MXB195" s="66"/>
      <c r="MXT195" s="66"/>
      <c r="MXU195" s="66"/>
      <c r="MXX195" s="66"/>
      <c r="MYA195" s="66"/>
      <c r="MYC195" s="66"/>
      <c r="MYE195" s="66"/>
      <c r="MYH195" s="66"/>
      <c r="MYK195" s="66"/>
      <c r="MYN195" s="66"/>
      <c r="MYR195" s="66"/>
      <c r="MYU195" s="66"/>
      <c r="MYX195" s="66"/>
      <c r="MZF195" s="66"/>
      <c r="MZR195" s="66"/>
      <c r="MZS195" s="66"/>
      <c r="MZT195" s="66"/>
      <c r="MZU195" s="66"/>
      <c r="MZV195" s="66"/>
      <c r="MZW195" s="66"/>
      <c r="MZX195" s="66"/>
      <c r="MZY195" s="66"/>
      <c r="MZZ195" s="66"/>
      <c r="NAA195" s="66"/>
      <c r="NAB195" s="66"/>
      <c r="NAC195" s="66"/>
      <c r="NAD195" s="66"/>
      <c r="NAE195" s="66"/>
      <c r="NAF195" s="66"/>
      <c r="NAG195" s="66"/>
      <c r="NAH195" s="66"/>
      <c r="NAI195" s="66"/>
      <c r="NAJ195" s="66"/>
      <c r="NAK195" s="66"/>
      <c r="NAL195" s="66"/>
      <c r="NAM195" s="66"/>
      <c r="NAN195" s="66"/>
      <c r="NAO195" s="66"/>
      <c r="NAP195" s="66"/>
      <c r="NAQ195" s="66"/>
      <c r="NAS195" s="66"/>
      <c r="NAT195" s="66"/>
      <c r="NAU195" s="66"/>
      <c r="NAV195" s="66"/>
      <c r="NAW195" s="66"/>
      <c r="NAX195" s="66"/>
      <c r="NAY195" s="66"/>
      <c r="NAZ195" s="66"/>
      <c r="NBA195" s="66"/>
      <c r="NBB195" s="66"/>
      <c r="NBC195" s="66"/>
      <c r="NBD195" s="66"/>
      <c r="NBE195" s="66"/>
      <c r="NBH195" s="66"/>
      <c r="NBK195" s="66"/>
      <c r="NBN195" s="66"/>
      <c r="NBQ195" s="66"/>
      <c r="NBT195" s="66"/>
      <c r="NBW195" s="66"/>
      <c r="NCF195" s="66"/>
      <c r="NCI195" s="66"/>
      <c r="NCL195" s="66"/>
      <c r="NCO195" s="66"/>
      <c r="NCX195" s="66"/>
      <c r="NDD195" s="66"/>
      <c r="NDG195" s="66"/>
      <c r="NDJ195" s="66"/>
      <c r="NDM195" s="66"/>
      <c r="NDS195" s="66"/>
      <c r="NEB195" s="66"/>
      <c r="NED195" s="66"/>
      <c r="NEE195" s="66"/>
      <c r="NEG195" s="66"/>
      <c r="NEJ195" s="66"/>
      <c r="NEM195" s="66"/>
      <c r="NEP195" s="66"/>
      <c r="NES195" s="66"/>
      <c r="NEV195" s="66"/>
      <c r="NEX195" s="66"/>
      <c r="NEZ195" s="66"/>
      <c r="NFC195" s="66"/>
      <c r="NFF195" s="66"/>
      <c r="NFI195" s="66"/>
      <c r="NFL195" s="66"/>
      <c r="NFO195" s="66"/>
      <c r="NFR195" s="66"/>
      <c r="NFU195" s="66"/>
      <c r="NFW195" s="66"/>
      <c r="NFZ195" s="66"/>
      <c r="NGF195" s="66"/>
      <c r="NGL195" s="66"/>
      <c r="NGO195" s="66"/>
      <c r="NGQ195" s="66"/>
      <c r="NGS195" s="66"/>
      <c r="NGT195" s="66"/>
      <c r="NGU195" s="66"/>
      <c r="NGV195" s="66"/>
      <c r="NGW195" s="66"/>
      <c r="NGX195" s="66"/>
      <c r="NHP195" s="66"/>
      <c r="NHQ195" s="66"/>
      <c r="NHT195" s="66"/>
      <c r="NHW195" s="66"/>
      <c r="NHY195" s="66"/>
      <c r="NIA195" s="66"/>
      <c r="NID195" s="66"/>
      <c r="NIG195" s="66"/>
      <c r="NIJ195" s="66"/>
      <c r="NIN195" s="66"/>
      <c r="NIQ195" s="66"/>
      <c r="NIT195" s="66"/>
      <c r="NJB195" s="66"/>
      <c r="NJN195" s="66"/>
      <c r="NJO195" s="66"/>
      <c r="NJP195" s="66"/>
      <c r="NJQ195" s="66"/>
      <c r="NJR195" s="66"/>
      <c r="NJS195" s="66"/>
      <c r="NJT195" s="66"/>
      <c r="NJU195" s="66"/>
      <c r="NJV195" s="66"/>
      <c r="NJW195" s="66"/>
      <c r="NJX195" s="66"/>
      <c r="NJY195" s="66"/>
      <c r="NJZ195" s="66"/>
      <c r="NKA195" s="66"/>
      <c r="NKB195" s="66"/>
      <c r="NKC195" s="66"/>
      <c r="NKD195" s="66"/>
      <c r="NKE195" s="66"/>
      <c r="NKF195" s="66"/>
      <c r="NKG195" s="66"/>
      <c r="NKH195" s="66"/>
      <c r="NKI195" s="66"/>
      <c r="NKJ195" s="66"/>
      <c r="NKK195" s="66"/>
      <c r="NKL195" s="66"/>
      <c r="NKM195" s="66"/>
      <c r="NKO195" s="66"/>
      <c r="NKP195" s="66"/>
      <c r="NKQ195" s="66"/>
      <c r="NKR195" s="66"/>
      <c r="NKS195" s="66"/>
      <c r="NKT195" s="66"/>
      <c r="NKU195" s="66"/>
      <c r="NKV195" s="66"/>
      <c r="NKW195" s="66"/>
      <c r="NKX195" s="66"/>
      <c r="NKY195" s="66"/>
      <c r="NKZ195" s="66"/>
      <c r="NLA195" s="66"/>
      <c r="NLD195" s="66"/>
      <c r="NLG195" s="66"/>
      <c r="NLJ195" s="66"/>
      <c r="NLM195" s="66"/>
      <c r="NLP195" s="66"/>
      <c r="NLS195" s="66"/>
      <c r="NMB195" s="66"/>
      <c r="NME195" s="66"/>
      <c r="NMH195" s="66"/>
      <c r="NMK195" s="66"/>
      <c r="NMT195" s="66"/>
      <c r="NMZ195" s="66"/>
      <c r="NNC195" s="66"/>
      <c r="NNF195" s="66"/>
      <c r="NNI195" s="66"/>
      <c r="NNO195" s="66"/>
      <c r="NNX195" s="66"/>
      <c r="NNZ195" s="66"/>
      <c r="NOA195" s="66"/>
      <c r="NOC195" s="66"/>
      <c r="NOF195" s="66"/>
      <c r="NOI195" s="66"/>
      <c r="NOL195" s="66"/>
      <c r="NOO195" s="66"/>
      <c r="NOR195" s="66"/>
      <c r="NOT195" s="66"/>
      <c r="NOV195" s="66"/>
      <c r="NOY195" s="66"/>
      <c r="NPB195" s="66"/>
      <c r="NPE195" s="66"/>
      <c r="NPH195" s="66"/>
      <c r="NPK195" s="66"/>
      <c r="NPN195" s="66"/>
      <c r="NPQ195" s="66"/>
      <c r="NPS195" s="66"/>
      <c r="NPV195" s="66"/>
      <c r="NQB195" s="66"/>
      <c r="NQH195" s="66"/>
      <c r="NQK195" s="66"/>
      <c r="NQM195" s="66"/>
      <c r="NQO195" s="66"/>
      <c r="NQP195" s="66"/>
      <c r="NQQ195" s="66"/>
      <c r="NQR195" s="66"/>
      <c r="NQS195" s="66"/>
      <c r="NQT195" s="66"/>
      <c r="NRL195" s="66"/>
      <c r="NRM195" s="66"/>
      <c r="NRP195" s="66"/>
      <c r="NRS195" s="66"/>
      <c r="NRU195" s="66"/>
      <c r="NRW195" s="66"/>
      <c r="NRZ195" s="66"/>
      <c r="NSC195" s="66"/>
      <c r="NSF195" s="66"/>
      <c r="NSJ195" s="66"/>
      <c r="NSM195" s="66"/>
      <c r="NSP195" s="66"/>
      <c r="NSX195" s="66"/>
      <c r="NTJ195" s="66"/>
      <c r="NTK195" s="66"/>
      <c r="NTL195" s="66"/>
      <c r="NTM195" s="66"/>
      <c r="NTN195" s="66"/>
      <c r="NTO195" s="66"/>
      <c r="NTP195" s="66"/>
      <c r="NTQ195" s="66"/>
      <c r="NTR195" s="66"/>
      <c r="NTS195" s="66"/>
      <c r="NTT195" s="66"/>
      <c r="NTU195" s="66"/>
      <c r="NTV195" s="66"/>
      <c r="NTW195" s="66"/>
      <c r="NTX195" s="66"/>
      <c r="NTY195" s="66"/>
      <c r="NTZ195" s="66"/>
      <c r="NUA195" s="66"/>
      <c r="NUB195" s="66"/>
      <c r="NUC195" s="66"/>
      <c r="NUD195" s="66"/>
      <c r="NUE195" s="66"/>
      <c r="NUF195" s="66"/>
      <c r="NUG195" s="66"/>
      <c r="NUH195" s="66"/>
      <c r="NUI195" s="66"/>
      <c r="NUK195" s="66"/>
      <c r="NUL195" s="66"/>
      <c r="NUM195" s="66"/>
      <c r="NUN195" s="66"/>
      <c r="NUO195" s="66"/>
      <c r="NUP195" s="66"/>
      <c r="NUQ195" s="66"/>
      <c r="NUR195" s="66"/>
      <c r="NUS195" s="66"/>
      <c r="NUT195" s="66"/>
      <c r="NUU195" s="66"/>
      <c r="NUV195" s="66"/>
      <c r="NUW195" s="66"/>
      <c r="NUZ195" s="66"/>
      <c r="NVC195" s="66"/>
      <c r="NVF195" s="66"/>
      <c r="NVI195" s="66"/>
      <c r="NVL195" s="66"/>
      <c r="NVO195" s="66"/>
      <c r="NVX195" s="66"/>
      <c r="NWA195" s="66"/>
      <c r="NWD195" s="66"/>
      <c r="NWG195" s="66"/>
      <c r="NWP195" s="66"/>
      <c r="NWV195" s="66"/>
      <c r="NWY195" s="66"/>
      <c r="NXB195" s="66"/>
      <c r="NXE195" s="66"/>
      <c r="NXK195" s="66"/>
      <c r="NXT195" s="66"/>
      <c r="NXV195" s="66"/>
      <c r="NXW195" s="66"/>
      <c r="NXY195" s="66"/>
      <c r="NYB195" s="66"/>
      <c r="NYE195" s="66"/>
      <c r="NYH195" s="66"/>
      <c r="NYK195" s="66"/>
      <c r="NYN195" s="66"/>
      <c r="NYP195" s="66"/>
      <c r="NYR195" s="66"/>
      <c r="NYU195" s="66"/>
      <c r="NYX195" s="66"/>
      <c r="NZA195" s="66"/>
      <c r="NZD195" s="66"/>
      <c r="NZG195" s="66"/>
      <c r="NZJ195" s="66"/>
      <c r="NZM195" s="66"/>
      <c r="NZO195" s="66"/>
      <c r="NZR195" s="66"/>
      <c r="NZX195" s="66"/>
      <c r="OAD195" s="66"/>
      <c r="OAG195" s="66"/>
      <c r="OAI195" s="66"/>
      <c r="OAK195" s="66"/>
      <c r="OAL195" s="66"/>
      <c r="OAM195" s="66"/>
      <c r="OAN195" s="66"/>
      <c r="OAO195" s="66"/>
      <c r="OAP195" s="66"/>
      <c r="OBH195" s="66"/>
      <c r="OBI195" s="66"/>
      <c r="OBL195" s="66"/>
      <c r="OBO195" s="66"/>
      <c r="OBQ195" s="66"/>
      <c r="OBS195" s="66"/>
      <c r="OBV195" s="66"/>
      <c r="OBY195" s="66"/>
      <c r="OCB195" s="66"/>
      <c r="OCF195" s="66"/>
      <c r="OCI195" s="66"/>
      <c r="OCL195" s="66"/>
      <c r="OCT195" s="66"/>
      <c r="ODF195" s="66"/>
      <c r="ODG195" s="66"/>
      <c r="ODH195" s="66"/>
      <c r="ODI195" s="66"/>
      <c r="ODJ195" s="66"/>
      <c r="ODK195" s="66"/>
      <c r="ODL195" s="66"/>
      <c r="ODM195" s="66"/>
      <c r="ODN195" s="66"/>
      <c r="ODO195" s="66"/>
      <c r="ODP195" s="66"/>
      <c r="ODQ195" s="66"/>
      <c r="ODR195" s="66"/>
      <c r="ODS195" s="66"/>
      <c r="ODT195" s="66"/>
      <c r="ODU195" s="66"/>
      <c r="ODV195" s="66"/>
      <c r="ODW195" s="66"/>
      <c r="ODX195" s="66"/>
      <c r="ODY195" s="66"/>
      <c r="ODZ195" s="66"/>
      <c r="OEA195" s="66"/>
      <c r="OEB195" s="66"/>
      <c r="OEC195" s="66"/>
      <c r="OED195" s="66"/>
      <c r="OEE195" s="66"/>
      <c r="OEG195" s="66"/>
      <c r="OEH195" s="66"/>
      <c r="OEI195" s="66"/>
      <c r="OEJ195" s="66"/>
      <c r="OEK195" s="66"/>
      <c r="OEL195" s="66"/>
      <c r="OEM195" s="66"/>
      <c r="OEN195" s="66"/>
      <c r="OEO195" s="66"/>
      <c r="OEP195" s="66"/>
      <c r="OEQ195" s="66"/>
      <c r="OER195" s="66"/>
      <c r="OES195" s="66"/>
      <c r="OEV195" s="66"/>
      <c r="OEY195" s="66"/>
      <c r="OFB195" s="66"/>
      <c r="OFE195" s="66"/>
      <c r="OFH195" s="66"/>
      <c r="OFK195" s="66"/>
      <c r="OFT195" s="66"/>
      <c r="OFW195" s="66"/>
      <c r="OFZ195" s="66"/>
      <c r="OGC195" s="66"/>
      <c r="OGL195" s="66"/>
      <c r="OGR195" s="66"/>
      <c r="OGU195" s="66"/>
      <c r="OGX195" s="66"/>
      <c r="OHA195" s="66"/>
      <c r="OHG195" s="66"/>
      <c r="OHP195" s="66"/>
      <c r="OHR195" s="66"/>
      <c r="OHS195" s="66"/>
      <c r="OHU195" s="66"/>
      <c r="OHX195" s="66"/>
      <c r="OIA195" s="66"/>
      <c r="OID195" s="66"/>
      <c r="OIG195" s="66"/>
      <c r="OIJ195" s="66"/>
      <c r="OIL195" s="66"/>
      <c r="OIN195" s="66"/>
      <c r="OIQ195" s="66"/>
      <c r="OIT195" s="66"/>
      <c r="OIW195" s="66"/>
      <c r="OIZ195" s="66"/>
      <c r="OJC195" s="66"/>
      <c r="OJF195" s="66"/>
      <c r="OJI195" s="66"/>
      <c r="OJK195" s="66"/>
      <c r="OJN195" s="66"/>
      <c r="OJT195" s="66"/>
      <c r="OJZ195" s="66"/>
      <c r="OKC195" s="66"/>
      <c r="OKE195" s="66"/>
      <c r="OKG195" s="66"/>
      <c r="OKH195" s="66"/>
      <c r="OKI195" s="66"/>
      <c r="OKJ195" s="66"/>
      <c r="OKK195" s="66"/>
      <c r="OKL195" s="66"/>
      <c r="OLD195" s="66"/>
      <c r="OLE195" s="66"/>
      <c r="OLH195" s="66"/>
      <c r="OLK195" s="66"/>
      <c r="OLM195" s="66"/>
      <c r="OLO195" s="66"/>
      <c r="OLR195" s="66"/>
      <c r="OLU195" s="66"/>
      <c r="OLX195" s="66"/>
      <c r="OMB195" s="66"/>
      <c r="OME195" s="66"/>
      <c r="OMH195" s="66"/>
      <c r="OMP195" s="66"/>
      <c r="ONB195" s="66"/>
      <c r="ONC195" s="66"/>
      <c r="OND195" s="66"/>
      <c r="ONE195" s="66"/>
      <c r="ONF195" s="66"/>
      <c r="ONG195" s="66"/>
      <c r="ONH195" s="66"/>
      <c r="ONI195" s="66"/>
      <c r="ONJ195" s="66"/>
      <c r="ONK195" s="66"/>
      <c r="ONL195" s="66"/>
      <c r="ONM195" s="66"/>
      <c r="ONN195" s="66"/>
      <c r="ONO195" s="66"/>
      <c r="ONP195" s="66"/>
      <c r="ONQ195" s="66"/>
      <c r="ONR195" s="66"/>
      <c r="ONS195" s="66"/>
      <c r="ONT195" s="66"/>
      <c r="ONU195" s="66"/>
      <c r="ONV195" s="66"/>
      <c r="ONW195" s="66"/>
      <c r="ONX195" s="66"/>
      <c r="ONY195" s="66"/>
      <c r="ONZ195" s="66"/>
      <c r="OOA195" s="66"/>
      <c r="OOC195" s="66"/>
      <c r="OOD195" s="66"/>
      <c r="OOE195" s="66"/>
      <c r="OOF195" s="66"/>
      <c r="OOG195" s="66"/>
      <c r="OOH195" s="66"/>
      <c r="OOI195" s="66"/>
      <c r="OOJ195" s="66"/>
      <c r="OOK195" s="66"/>
      <c r="OOL195" s="66"/>
      <c r="OOM195" s="66"/>
      <c r="OON195" s="66"/>
      <c r="OOO195" s="66"/>
      <c r="OOR195" s="66"/>
      <c r="OOU195" s="66"/>
      <c r="OOX195" s="66"/>
      <c r="OPA195" s="66"/>
      <c r="OPD195" s="66"/>
      <c r="OPG195" s="66"/>
      <c r="OPP195" s="66"/>
      <c r="OPS195" s="66"/>
      <c r="OPV195" s="66"/>
      <c r="OPY195" s="66"/>
      <c r="OQH195" s="66"/>
      <c r="OQN195" s="66"/>
      <c r="OQQ195" s="66"/>
      <c r="OQT195" s="66"/>
      <c r="OQW195" s="66"/>
      <c r="ORC195" s="66"/>
      <c r="ORL195" s="66"/>
      <c r="ORN195" s="66"/>
      <c r="ORO195" s="66"/>
      <c r="ORQ195" s="66"/>
      <c r="ORT195" s="66"/>
      <c r="ORW195" s="66"/>
      <c r="ORZ195" s="66"/>
      <c r="OSC195" s="66"/>
      <c r="OSF195" s="66"/>
      <c r="OSH195" s="66"/>
      <c r="OSJ195" s="66"/>
      <c r="OSM195" s="66"/>
      <c r="OSP195" s="66"/>
      <c r="OSS195" s="66"/>
      <c r="OSV195" s="66"/>
      <c r="OSY195" s="66"/>
      <c r="OTB195" s="66"/>
      <c r="OTE195" s="66"/>
      <c r="OTG195" s="66"/>
      <c r="OTJ195" s="66"/>
      <c r="OTP195" s="66"/>
      <c r="OTV195" s="66"/>
      <c r="OTY195" s="66"/>
      <c r="OUA195" s="66"/>
      <c r="OUC195" s="66"/>
      <c r="OUD195" s="66"/>
      <c r="OUE195" s="66"/>
      <c r="OUF195" s="66"/>
      <c r="OUG195" s="66"/>
      <c r="OUH195" s="66"/>
      <c r="OUZ195" s="66"/>
      <c r="OVA195" s="66"/>
      <c r="OVD195" s="66"/>
      <c r="OVG195" s="66"/>
      <c r="OVI195" s="66"/>
      <c r="OVK195" s="66"/>
      <c r="OVN195" s="66"/>
      <c r="OVQ195" s="66"/>
      <c r="OVT195" s="66"/>
      <c r="OVX195" s="66"/>
      <c r="OWA195" s="66"/>
      <c r="OWD195" s="66"/>
      <c r="OWL195" s="66"/>
      <c r="OWX195" s="66"/>
      <c r="OWY195" s="66"/>
      <c r="OWZ195" s="66"/>
      <c r="OXA195" s="66"/>
      <c r="OXB195" s="66"/>
      <c r="OXC195" s="66"/>
      <c r="OXD195" s="66"/>
      <c r="OXE195" s="66"/>
      <c r="OXF195" s="66"/>
      <c r="OXG195" s="66"/>
      <c r="OXH195" s="66"/>
      <c r="OXI195" s="66"/>
      <c r="OXJ195" s="66"/>
      <c r="OXK195" s="66"/>
      <c r="OXL195" s="66"/>
      <c r="OXM195" s="66"/>
      <c r="OXN195" s="66"/>
      <c r="OXO195" s="66"/>
      <c r="OXP195" s="66"/>
      <c r="OXQ195" s="66"/>
      <c r="OXR195" s="66"/>
      <c r="OXS195" s="66"/>
      <c r="OXT195" s="66"/>
      <c r="OXU195" s="66"/>
      <c r="OXV195" s="66"/>
      <c r="OXW195" s="66"/>
      <c r="OXY195" s="66"/>
      <c r="OXZ195" s="66"/>
      <c r="OYA195" s="66"/>
      <c r="OYB195" s="66"/>
      <c r="OYC195" s="66"/>
      <c r="OYD195" s="66"/>
      <c r="OYE195" s="66"/>
      <c r="OYF195" s="66"/>
      <c r="OYG195" s="66"/>
      <c r="OYH195" s="66"/>
      <c r="OYI195" s="66"/>
      <c r="OYJ195" s="66"/>
      <c r="OYK195" s="66"/>
      <c r="OYN195" s="66"/>
      <c r="OYQ195" s="66"/>
      <c r="OYT195" s="66"/>
      <c r="OYW195" s="66"/>
      <c r="OYZ195" s="66"/>
      <c r="OZC195" s="66"/>
      <c r="OZL195" s="66"/>
      <c r="OZO195" s="66"/>
      <c r="OZR195" s="66"/>
      <c r="OZU195" s="66"/>
      <c r="PAD195" s="66"/>
      <c r="PAJ195" s="66"/>
      <c r="PAM195" s="66"/>
      <c r="PAP195" s="66"/>
      <c r="PAS195" s="66"/>
      <c r="PAY195" s="66"/>
      <c r="PBH195" s="66"/>
      <c r="PBJ195" s="66"/>
      <c r="PBK195" s="66"/>
      <c r="PBM195" s="66"/>
      <c r="PBP195" s="66"/>
      <c r="PBS195" s="66"/>
      <c r="PBV195" s="66"/>
      <c r="PBY195" s="66"/>
      <c r="PCB195" s="66"/>
      <c r="PCD195" s="66"/>
      <c r="PCF195" s="66"/>
      <c r="PCI195" s="66"/>
      <c r="PCL195" s="66"/>
      <c r="PCO195" s="66"/>
      <c r="PCR195" s="66"/>
      <c r="PCU195" s="66"/>
      <c r="PCX195" s="66"/>
      <c r="PDA195" s="66"/>
      <c r="PDC195" s="66"/>
      <c r="PDF195" s="66"/>
      <c r="PDL195" s="66"/>
      <c r="PDR195" s="66"/>
      <c r="PDU195" s="66"/>
      <c r="PDW195" s="66"/>
      <c r="PDY195" s="66"/>
      <c r="PDZ195" s="66"/>
      <c r="PEA195" s="66"/>
      <c r="PEB195" s="66"/>
      <c r="PEC195" s="66"/>
      <c r="PED195" s="66"/>
      <c r="PEV195" s="66"/>
      <c r="PEW195" s="66"/>
      <c r="PEZ195" s="66"/>
      <c r="PFC195" s="66"/>
      <c r="PFE195" s="66"/>
      <c r="PFG195" s="66"/>
      <c r="PFJ195" s="66"/>
      <c r="PFM195" s="66"/>
      <c r="PFP195" s="66"/>
      <c r="PFT195" s="66"/>
      <c r="PFW195" s="66"/>
      <c r="PFZ195" s="66"/>
      <c r="PGH195" s="66"/>
      <c r="PGT195" s="66"/>
      <c r="PGU195" s="66"/>
      <c r="PGV195" s="66"/>
      <c r="PGW195" s="66"/>
      <c r="PGX195" s="66"/>
      <c r="PGY195" s="66"/>
      <c r="PGZ195" s="66"/>
      <c r="PHA195" s="66"/>
      <c r="PHB195" s="66"/>
      <c r="PHC195" s="66"/>
      <c r="PHD195" s="66"/>
      <c r="PHE195" s="66"/>
      <c r="PHF195" s="66"/>
      <c r="PHG195" s="66"/>
      <c r="PHH195" s="66"/>
      <c r="PHI195" s="66"/>
      <c r="PHJ195" s="66"/>
      <c r="PHK195" s="66"/>
      <c r="PHL195" s="66"/>
      <c r="PHM195" s="66"/>
      <c r="PHN195" s="66"/>
      <c r="PHO195" s="66"/>
      <c r="PHP195" s="66"/>
      <c r="PHQ195" s="66"/>
      <c r="PHR195" s="66"/>
      <c r="PHS195" s="66"/>
      <c r="PHU195" s="66"/>
      <c r="PHV195" s="66"/>
      <c r="PHW195" s="66"/>
      <c r="PHX195" s="66"/>
      <c r="PHY195" s="66"/>
      <c r="PHZ195" s="66"/>
      <c r="PIA195" s="66"/>
      <c r="PIB195" s="66"/>
      <c r="PIC195" s="66"/>
      <c r="PID195" s="66"/>
      <c r="PIE195" s="66"/>
      <c r="PIF195" s="66"/>
      <c r="PIG195" s="66"/>
      <c r="PIJ195" s="66"/>
      <c r="PIM195" s="66"/>
      <c r="PIP195" s="66"/>
      <c r="PIS195" s="66"/>
      <c r="PIV195" s="66"/>
      <c r="PIY195" s="66"/>
      <c r="PJH195" s="66"/>
      <c r="PJK195" s="66"/>
      <c r="PJN195" s="66"/>
      <c r="PJQ195" s="66"/>
      <c r="PJZ195" s="66"/>
      <c r="PKF195" s="66"/>
      <c r="PKI195" s="66"/>
      <c r="PKL195" s="66"/>
      <c r="PKO195" s="66"/>
      <c r="PKU195" s="66"/>
      <c r="PLD195" s="66"/>
      <c r="PLF195" s="66"/>
      <c r="PLG195" s="66"/>
      <c r="PLI195" s="66"/>
      <c r="PLL195" s="66"/>
      <c r="PLO195" s="66"/>
      <c r="PLR195" s="66"/>
      <c r="PLU195" s="66"/>
      <c r="PLX195" s="66"/>
      <c r="PLZ195" s="66"/>
      <c r="PMB195" s="66"/>
      <c r="PME195" s="66"/>
      <c r="PMH195" s="66"/>
      <c r="PMK195" s="66"/>
      <c r="PMN195" s="66"/>
      <c r="PMQ195" s="66"/>
      <c r="PMT195" s="66"/>
      <c r="PMW195" s="66"/>
      <c r="PMY195" s="66"/>
      <c r="PNB195" s="66"/>
      <c r="PNH195" s="66"/>
      <c r="PNN195" s="66"/>
      <c r="PNQ195" s="66"/>
      <c r="PNS195" s="66"/>
      <c r="PNU195" s="66"/>
      <c r="PNV195" s="66"/>
      <c r="PNW195" s="66"/>
      <c r="PNX195" s="66"/>
      <c r="PNY195" s="66"/>
      <c r="PNZ195" s="66"/>
      <c r="POR195" s="66"/>
      <c r="POS195" s="66"/>
      <c r="POV195" s="66"/>
      <c r="POY195" s="66"/>
      <c r="PPA195" s="66"/>
      <c r="PPC195" s="66"/>
      <c r="PPF195" s="66"/>
      <c r="PPI195" s="66"/>
      <c r="PPL195" s="66"/>
      <c r="PPP195" s="66"/>
      <c r="PPS195" s="66"/>
      <c r="PPV195" s="66"/>
      <c r="PQD195" s="66"/>
      <c r="PQP195" s="66"/>
      <c r="PQQ195" s="66"/>
      <c r="PQR195" s="66"/>
      <c r="PQS195" s="66"/>
      <c r="PQT195" s="66"/>
      <c r="PQU195" s="66"/>
      <c r="PQV195" s="66"/>
      <c r="PQW195" s="66"/>
      <c r="PQX195" s="66"/>
      <c r="PQY195" s="66"/>
      <c r="PQZ195" s="66"/>
      <c r="PRA195" s="66"/>
      <c r="PRB195" s="66"/>
      <c r="PRC195" s="66"/>
      <c r="PRD195" s="66"/>
      <c r="PRE195" s="66"/>
      <c r="PRF195" s="66"/>
      <c r="PRG195" s="66"/>
      <c r="PRH195" s="66"/>
      <c r="PRI195" s="66"/>
      <c r="PRJ195" s="66"/>
      <c r="PRK195" s="66"/>
      <c r="PRL195" s="66"/>
      <c r="PRM195" s="66"/>
      <c r="PRN195" s="66"/>
      <c r="PRO195" s="66"/>
      <c r="PRQ195" s="66"/>
      <c r="PRR195" s="66"/>
      <c r="PRS195" s="66"/>
      <c r="PRT195" s="66"/>
      <c r="PRU195" s="66"/>
      <c r="PRV195" s="66"/>
      <c r="PRW195" s="66"/>
      <c r="PRX195" s="66"/>
      <c r="PRY195" s="66"/>
      <c r="PRZ195" s="66"/>
      <c r="PSA195" s="66"/>
      <c r="PSB195" s="66"/>
      <c r="PSC195" s="66"/>
      <c r="PSF195" s="66"/>
      <c r="PSI195" s="66"/>
      <c r="PSL195" s="66"/>
      <c r="PSO195" s="66"/>
      <c r="PSR195" s="66"/>
      <c r="PSU195" s="66"/>
      <c r="PTD195" s="66"/>
      <c r="PTG195" s="66"/>
      <c r="PTJ195" s="66"/>
      <c r="PTM195" s="66"/>
      <c r="PTV195" s="66"/>
      <c r="PUB195" s="66"/>
      <c r="PUE195" s="66"/>
      <c r="PUH195" s="66"/>
      <c r="PUK195" s="66"/>
      <c r="PUQ195" s="66"/>
      <c r="PUZ195" s="66"/>
      <c r="PVB195" s="66"/>
      <c r="PVC195" s="66"/>
      <c r="PVE195" s="66"/>
      <c r="PVH195" s="66"/>
      <c r="PVK195" s="66"/>
      <c r="PVN195" s="66"/>
      <c r="PVQ195" s="66"/>
      <c r="PVT195" s="66"/>
      <c r="PVV195" s="66"/>
      <c r="PVX195" s="66"/>
      <c r="PWA195" s="66"/>
      <c r="PWD195" s="66"/>
      <c r="PWG195" s="66"/>
      <c r="PWJ195" s="66"/>
      <c r="PWM195" s="66"/>
      <c r="PWP195" s="66"/>
      <c r="PWS195" s="66"/>
      <c r="PWU195" s="66"/>
      <c r="PWX195" s="66"/>
      <c r="PXD195" s="66"/>
      <c r="PXJ195" s="66"/>
      <c r="PXM195" s="66"/>
      <c r="PXO195" s="66"/>
      <c r="PXQ195" s="66"/>
      <c r="PXR195" s="66"/>
      <c r="PXS195" s="66"/>
      <c r="PXT195" s="66"/>
      <c r="PXU195" s="66"/>
      <c r="PXV195" s="66"/>
      <c r="PYN195" s="66"/>
      <c r="PYO195" s="66"/>
      <c r="PYR195" s="66"/>
      <c r="PYU195" s="66"/>
      <c r="PYW195" s="66"/>
      <c r="PYY195" s="66"/>
      <c r="PZB195" s="66"/>
      <c r="PZE195" s="66"/>
      <c r="PZH195" s="66"/>
      <c r="PZL195" s="66"/>
      <c r="PZO195" s="66"/>
      <c r="PZR195" s="66"/>
      <c r="PZZ195" s="66"/>
      <c r="QAL195" s="66"/>
      <c r="QAM195" s="66"/>
      <c r="QAN195" s="66"/>
      <c r="QAO195" s="66"/>
      <c r="QAP195" s="66"/>
      <c r="QAQ195" s="66"/>
      <c r="QAR195" s="66"/>
      <c r="QAS195" s="66"/>
      <c r="QAT195" s="66"/>
      <c r="QAU195" s="66"/>
      <c r="QAV195" s="66"/>
      <c r="QAW195" s="66"/>
      <c r="QAX195" s="66"/>
      <c r="QAY195" s="66"/>
      <c r="QAZ195" s="66"/>
      <c r="QBA195" s="66"/>
      <c r="QBB195" s="66"/>
      <c r="QBC195" s="66"/>
      <c r="QBD195" s="66"/>
      <c r="QBE195" s="66"/>
      <c r="QBF195" s="66"/>
      <c r="QBG195" s="66"/>
      <c r="QBH195" s="66"/>
      <c r="QBI195" s="66"/>
      <c r="QBJ195" s="66"/>
      <c r="QBK195" s="66"/>
      <c r="QBM195" s="66"/>
      <c r="QBN195" s="66"/>
      <c r="QBO195" s="66"/>
      <c r="QBP195" s="66"/>
      <c r="QBQ195" s="66"/>
      <c r="QBR195" s="66"/>
      <c r="QBS195" s="66"/>
      <c r="QBT195" s="66"/>
      <c r="QBU195" s="66"/>
      <c r="QBV195" s="66"/>
      <c r="QBW195" s="66"/>
      <c r="QBX195" s="66"/>
      <c r="QBY195" s="66"/>
      <c r="QCB195" s="66"/>
      <c r="QCE195" s="66"/>
      <c r="QCH195" s="66"/>
      <c r="QCK195" s="66"/>
      <c r="QCN195" s="66"/>
      <c r="QCQ195" s="66"/>
      <c r="QCZ195" s="66"/>
      <c r="QDC195" s="66"/>
      <c r="QDF195" s="66"/>
      <c r="QDI195" s="66"/>
      <c r="QDR195" s="66"/>
      <c r="QDX195" s="66"/>
      <c r="QEA195" s="66"/>
      <c r="QED195" s="66"/>
      <c r="QEG195" s="66"/>
      <c r="QEM195" s="66"/>
      <c r="QEV195" s="66"/>
      <c r="QEX195" s="66"/>
      <c r="QEY195" s="66"/>
      <c r="QFA195" s="66"/>
      <c r="QFD195" s="66"/>
      <c r="QFG195" s="66"/>
      <c r="QFJ195" s="66"/>
      <c r="QFM195" s="66"/>
      <c r="QFP195" s="66"/>
      <c r="QFR195" s="66"/>
      <c r="QFT195" s="66"/>
      <c r="QFW195" s="66"/>
      <c r="QFZ195" s="66"/>
      <c r="QGC195" s="66"/>
      <c r="QGF195" s="66"/>
      <c r="QGI195" s="66"/>
      <c r="QGL195" s="66"/>
      <c r="QGO195" s="66"/>
      <c r="QGQ195" s="66"/>
      <c r="QGT195" s="66"/>
      <c r="QGZ195" s="66"/>
      <c r="QHF195" s="66"/>
      <c r="QHI195" s="66"/>
      <c r="QHK195" s="66"/>
      <c r="QHM195" s="66"/>
      <c r="QHN195" s="66"/>
      <c r="QHO195" s="66"/>
      <c r="QHP195" s="66"/>
      <c r="QHQ195" s="66"/>
      <c r="QHR195" s="66"/>
      <c r="QIJ195" s="66"/>
      <c r="QIK195" s="66"/>
      <c r="QIN195" s="66"/>
      <c r="QIQ195" s="66"/>
      <c r="QIS195" s="66"/>
      <c r="QIU195" s="66"/>
      <c r="QIX195" s="66"/>
      <c r="QJA195" s="66"/>
      <c r="QJD195" s="66"/>
      <c r="QJH195" s="66"/>
      <c r="QJK195" s="66"/>
      <c r="QJN195" s="66"/>
      <c r="QJV195" s="66"/>
      <c r="QKH195" s="66"/>
      <c r="QKI195" s="66"/>
      <c r="QKJ195" s="66"/>
      <c r="QKK195" s="66"/>
      <c r="QKL195" s="66"/>
      <c r="QKM195" s="66"/>
      <c r="QKN195" s="66"/>
      <c r="QKO195" s="66"/>
      <c r="QKP195" s="66"/>
      <c r="QKQ195" s="66"/>
      <c r="QKR195" s="66"/>
      <c r="QKS195" s="66"/>
      <c r="QKT195" s="66"/>
      <c r="QKU195" s="66"/>
      <c r="QKV195" s="66"/>
      <c r="QKW195" s="66"/>
      <c r="QKX195" s="66"/>
      <c r="QKY195" s="66"/>
      <c r="QKZ195" s="66"/>
      <c r="QLA195" s="66"/>
      <c r="QLB195" s="66"/>
      <c r="QLC195" s="66"/>
      <c r="QLD195" s="66"/>
      <c r="QLE195" s="66"/>
      <c r="QLF195" s="66"/>
      <c r="QLG195" s="66"/>
      <c r="QLI195" s="66"/>
      <c r="QLJ195" s="66"/>
      <c r="QLK195" s="66"/>
      <c r="QLL195" s="66"/>
      <c r="QLM195" s="66"/>
      <c r="QLN195" s="66"/>
      <c r="QLO195" s="66"/>
      <c r="QLP195" s="66"/>
      <c r="QLQ195" s="66"/>
      <c r="QLR195" s="66"/>
      <c r="QLS195" s="66"/>
      <c r="QLT195" s="66"/>
      <c r="QLU195" s="66"/>
      <c r="QLX195" s="66"/>
      <c r="QMA195" s="66"/>
      <c r="QMD195" s="66"/>
      <c r="QMG195" s="66"/>
      <c r="QMJ195" s="66"/>
      <c r="QMM195" s="66"/>
      <c r="QMV195" s="66"/>
      <c r="QMY195" s="66"/>
      <c r="QNB195" s="66"/>
      <c r="QNE195" s="66"/>
      <c r="QNN195" s="66"/>
      <c r="QNT195" s="66"/>
      <c r="QNW195" s="66"/>
      <c r="QNZ195" s="66"/>
      <c r="QOC195" s="66"/>
      <c r="QOI195" s="66"/>
      <c r="QOR195" s="66"/>
      <c r="QOT195" s="66"/>
      <c r="QOU195" s="66"/>
      <c r="QOW195" s="66"/>
      <c r="QOZ195" s="66"/>
      <c r="QPC195" s="66"/>
      <c r="QPF195" s="66"/>
      <c r="QPI195" s="66"/>
      <c r="QPL195" s="66"/>
      <c r="QPN195" s="66"/>
      <c r="QPP195" s="66"/>
      <c r="QPS195" s="66"/>
      <c r="QPV195" s="66"/>
      <c r="QPY195" s="66"/>
      <c r="QQB195" s="66"/>
      <c r="QQE195" s="66"/>
      <c r="QQH195" s="66"/>
      <c r="QQK195" s="66"/>
      <c r="QQM195" s="66"/>
      <c r="QQP195" s="66"/>
      <c r="QQV195" s="66"/>
      <c r="QRB195" s="66"/>
      <c r="QRE195" s="66"/>
      <c r="QRG195" s="66"/>
      <c r="QRI195" s="66"/>
      <c r="QRJ195" s="66"/>
      <c r="QRK195" s="66"/>
      <c r="QRL195" s="66"/>
      <c r="QRM195" s="66"/>
      <c r="QRN195" s="66"/>
      <c r="QSF195" s="66"/>
      <c r="QSG195" s="66"/>
      <c r="QSJ195" s="66"/>
      <c r="QSM195" s="66"/>
      <c r="QSO195" s="66"/>
      <c r="QSQ195" s="66"/>
      <c r="QST195" s="66"/>
      <c r="QSW195" s="66"/>
      <c r="QSZ195" s="66"/>
      <c r="QTD195" s="66"/>
      <c r="QTG195" s="66"/>
      <c r="QTJ195" s="66"/>
      <c r="QTR195" s="66"/>
      <c r="QUD195" s="66"/>
      <c r="QUE195" s="66"/>
      <c r="QUF195" s="66"/>
      <c r="QUG195" s="66"/>
      <c r="QUH195" s="66"/>
      <c r="QUI195" s="66"/>
      <c r="QUJ195" s="66"/>
      <c r="QUK195" s="66"/>
      <c r="QUL195" s="66"/>
      <c r="QUM195" s="66"/>
      <c r="QUN195" s="66"/>
      <c r="QUO195" s="66"/>
      <c r="QUP195" s="66"/>
      <c r="QUQ195" s="66"/>
      <c r="QUR195" s="66"/>
      <c r="QUS195" s="66"/>
      <c r="QUT195" s="66"/>
      <c r="QUU195" s="66"/>
      <c r="QUV195" s="66"/>
      <c r="QUW195" s="66"/>
      <c r="QUX195" s="66"/>
      <c r="QUY195" s="66"/>
      <c r="QUZ195" s="66"/>
      <c r="QVA195" s="66"/>
      <c r="QVB195" s="66"/>
      <c r="QVC195" s="66"/>
      <c r="QVE195" s="66"/>
      <c r="QVF195" s="66"/>
      <c r="QVG195" s="66"/>
      <c r="QVH195" s="66"/>
      <c r="QVI195" s="66"/>
      <c r="QVJ195" s="66"/>
      <c r="QVK195" s="66"/>
      <c r="QVL195" s="66"/>
      <c r="QVM195" s="66"/>
      <c r="QVN195" s="66"/>
      <c r="QVO195" s="66"/>
      <c r="QVP195" s="66"/>
      <c r="QVQ195" s="66"/>
      <c r="QVT195" s="66"/>
      <c r="QVW195" s="66"/>
      <c r="QVZ195" s="66"/>
      <c r="QWC195" s="66"/>
      <c r="QWF195" s="66"/>
      <c r="QWI195" s="66"/>
      <c r="QWR195" s="66"/>
      <c r="QWU195" s="66"/>
      <c r="QWX195" s="66"/>
      <c r="QXA195" s="66"/>
      <c r="QXJ195" s="66"/>
      <c r="QXP195" s="66"/>
      <c r="QXS195" s="66"/>
      <c r="QXV195" s="66"/>
      <c r="QXY195" s="66"/>
      <c r="QYE195" s="66"/>
      <c r="QYN195" s="66"/>
      <c r="QYP195" s="66"/>
      <c r="QYQ195" s="66"/>
      <c r="QYS195" s="66"/>
      <c r="QYV195" s="66"/>
      <c r="QYY195" s="66"/>
      <c r="QZB195" s="66"/>
      <c r="QZE195" s="66"/>
      <c r="QZH195" s="66"/>
      <c r="QZJ195" s="66"/>
      <c r="QZL195" s="66"/>
      <c r="QZO195" s="66"/>
      <c r="QZR195" s="66"/>
      <c r="QZU195" s="66"/>
      <c r="QZX195" s="66"/>
      <c r="RAA195" s="66"/>
      <c r="RAD195" s="66"/>
      <c r="RAG195" s="66"/>
      <c r="RAI195" s="66"/>
      <c r="RAL195" s="66"/>
      <c r="RAR195" s="66"/>
      <c r="RAX195" s="66"/>
      <c r="RBA195" s="66"/>
      <c r="RBC195" s="66"/>
      <c r="RBE195" s="66"/>
      <c r="RBF195" s="66"/>
      <c r="RBG195" s="66"/>
      <c r="RBH195" s="66"/>
      <c r="RBI195" s="66"/>
      <c r="RBJ195" s="66"/>
      <c r="RCB195" s="66"/>
      <c r="RCC195" s="66"/>
      <c r="RCF195" s="66"/>
      <c r="RCI195" s="66"/>
      <c r="RCK195" s="66"/>
      <c r="RCM195" s="66"/>
      <c r="RCP195" s="66"/>
      <c r="RCS195" s="66"/>
      <c r="RCV195" s="66"/>
      <c r="RCZ195" s="66"/>
      <c r="RDC195" s="66"/>
      <c r="RDF195" s="66"/>
      <c r="RDN195" s="66"/>
      <c r="RDZ195" s="66"/>
      <c r="REA195" s="66"/>
      <c r="REB195" s="66"/>
      <c r="REC195" s="66"/>
      <c r="RED195" s="66"/>
      <c r="REE195" s="66"/>
      <c r="REF195" s="66"/>
      <c r="REG195" s="66"/>
      <c r="REH195" s="66"/>
      <c r="REI195" s="66"/>
      <c r="REJ195" s="66"/>
      <c r="REK195" s="66"/>
      <c r="REL195" s="66"/>
      <c r="REM195" s="66"/>
      <c r="REN195" s="66"/>
      <c r="REO195" s="66"/>
      <c r="REP195" s="66"/>
      <c r="REQ195" s="66"/>
      <c r="RER195" s="66"/>
      <c r="RES195" s="66"/>
      <c r="RET195" s="66"/>
      <c r="REU195" s="66"/>
      <c r="REV195" s="66"/>
      <c r="REW195" s="66"/>
      <c r="REX195" s="66"/>
      <c r="REY195" s="66"/>
      <c r="RFA195" s="66"/>
      <c r="RFB195" s="66"/>
      <c r="RFC195" s="66"/>
      <c r="RFD195" s="66"/>
      <c r="RFE195" s="66"/>
      <c r="RFF195" s="66"/>
      <c r="RFG195" s="66"/>
      <c r="RFH195" s="66"/>
      <c r="RFI195" s="66"/>
      <c r="RFJ195" s="66"/>
      <c r="RFK195" s="66"/>
      <c r="RFL195" s="66"/>
      <c r="RFM195" s="66"/>
      <c r="RFP195" s="66"/>
      <c r="RFS195" s="66"/>
      <c r="RFV195" s="66"/>
      <c r="RFY195" s="66"/>
      <c r="RGB195" s="66"/>
      <c r="RGE195" s="66"/>
      <c r="RGN195" s="66"/>
      <c r="RGQ195" s="66"/>
      <c r="RGT195" s="66"/>
      <c r="RGW195" s="66"/>
      <c r="RHF195" s="66"/>
      <c r="RHL195" s="66"/>
      <c r="RHO195" s="66"/>
      <c r="RHR195" s="66"/>
      <c r="RHU195" s="66"/>
      <c r="RIA195" s="66"/>
      <c r="RIJ195" s="66"/>
      <c r="RIL195" s="66"/>
      <c r="RIM195" s="66"/>
      <c r="RIO195" s="66"/>
      <c r="RIR195" s="66"/>
      <c r="RIU195" s="66"/>
      <c r="RIX195" s="66"/>
      <c r="RJA195" s="66"/>
      <c r="RJD195" s="66"/>
      <c r="RJF195" s="66"/>
      <c r="RJH195" s="66"/>
      <c r="RJK195" s="66"/>
      <c r="RJN195" s="66"/>
      <c r="RJQ195" s="66"/>
      <c r="RJT195" s="66"/>
      <c r="RJW195" s="66"/>
      <c r="RJZ195" s="66"/>
      <c r="RKC195" s="66"/>
      <c r="RKE195" s="66"/>
      <c r="RKH195" s="66"/>
      <c r="RKN195" s="66"/>
      <c r="RKT195" s="66"/>
      <c r="RKW195" s="66"/>
      <c r="RKY195" s="66"/>
      <c r="RLA195" s="66"/>
      <c r="RLB195" s="66"/>
      <c r="RLC195" s="66"/>
      <c r="RLD195" s="66"/>
      <c r="RLE195" s="66"/>
      <c r="RLF195" s="66"/>
      <c r="RLX195" s="66"/>
      <c r="RLY195" s="66"/>
      <c r="RMB195" s="66"/>
      <c r="RME195" s="66"/>
      <c r="RMG195" s="66"/>
      <c r="RMI195" s="66"/>
      <c r="RML195" s="66"/>
      <c r="RMO195" s="66"/>
      <c r="RMR195" s="66"/>
      <c r="RMV195" s="66"/>
      <c r="RMY195" s="66"/>
      <c r="RNB195" s="66"/>
      <c r="RNJ195" s="66"/>
      <c r="RNV195" s="66"/>
      <c r="RNW195" s="66"/>
      <c r="RNX195" s="66"/>
      <c r="RNY195" s="66"/>
      <c r="RNZ195" s="66"/>
      <c r="ROA195" s="66"/>
      <c r="ROB195" s="66"/>
      <c r="ROC195" s="66"/>
      <c r="ROD195" s="66"/>
      <c r="ROE195" s="66"/>
      <c r="ROF195" s="66"/>
      <c r="ROG195" s="66"/>
      <c r="ROH195" s="66"/>
      <c r="ROI195" s="66"/>
      <c r="ROJ195" s="66"/>
      <c r="ROK195" s="66"/>
      <c r="ROL195" s="66"/>
      <c r="ROM195" s="66"/>
      <c r="RON195" s="66"/>
      <c r="ROO195" s="66"/>
      <c r="ROP195" s="66"/>
      <c r="ROQ195" s="66"/>
      <c r="ROR195" s="66"/>
      <c r="ROS195" s="66"/>
      <c r="ROT195" s="66"/>
      <c r="ROU195" s="66"/>
      <c r="ROW195" s="66"/>
      <c r="ROX195" s="66"/>
      <c r="ROY195" s="66"/>
      <c r="ROZ195" s="66"/>
      <c r="RPA195" s="66"/>
      <c r="RPB195" s="66"/>
      <c r="RPC195" s="66"/>
      <c r="RPD195" s="66"/>
      <c r="RPE195" s="66"/>
      <c r="RPF195" s="66"/>
      <c r="RPG195" s="66"/>
      <c r="RPH195" s="66"/>
      <c r="RPI195" s="66"/>
      <c r="RPL195" s="66"/>
      <c r="RPO195" s="66"/>
      <c r="RPR195" s="66"/>
      <c r="RPU195" s="66"/>
      <c r="RPX195" s="66"/>
      <c r="RQA195" s="66"/>
      <c r="RQJ195" s="66"/>
      <c r="RQM195" s="66"/>
      <c r="RQP195" s="66"/>
      <c r="RQS195" s="66"/>
      <c r="RRB195" s="66"/>
      <c r="RRH195" s="66"/>
      <c r="RRK195" s="66"/>
      <c r="RRN195" s="66"/>
      <c r="RRQ195" s="66"/>
      <c r="RRW195" s="66"/>
      <c r="RSF195" s="66"/>
      <c r="RSH195" s="66"/>
      <c r="RSI195" s="66"/>
      <c r="RSK195" s="66"/>
      <c r="RSN195" s="66"/>
      <c r="RSQ195" s="66"/>
      <c r="RST195" s="66"/>
      <c r="RSW195" s="66"/>
      <c r="RSZ195" s="66"/>
      <c r="RTB195" s="66"/>
      <c r="RTD195" s="66"/>
      <c r="RTG195" s="66"/>
      <c r="RTJ195" s="66"/>
      <c r="RTM195" s="66"/>
      <c r="RTP195" s="66"/>
      <c r="RTS195" s="66"/>
      <c r="RTV195" s="66"/>
      <c r="RTY195" s="66"/>
      <c r="RUA195" s="66"/>
      <c r="RUD195" s="66"/>
      <c r="RUJ195" s="66"/>
      <c r="RUP195" s="66"/>
      <c r="RUS195" s="66"/>
      <c r="RUU195" s="66"/>
      <c r="RUW195" s="66"/>
      <c r="RUX195" s="66"/>
      <c r="RUY195" s="66"/>
      <c r="RUZ195" s="66"/>
      <c r="RVA195" s="66"/>
      <c r="RVB195" s="66"/>
      <c r="RVT195" s="66"/>
      <c r="RVU195" s="66"/>
      <c r="RVX195" s="66"/>
      <c r="RWA195" s="66"/>
      <c r="RWC195" s="66"/>
      <c r="RWE195" s="66"/>
      <c r="RWH195" s="66"/>
      <c r="RWK195" s="66"/>
      <c r="RWN195" s="66"/>
      <c r="RWR195" s="66"/>
      <c r="RWU195" s="66"/>
      <c r="RWX195" s="66"/>
      <c r="RXF195" s="66"/>
      <c r="RXR195" s="66"/>
      <c r="RXS195" s="66"/>
      <c r="RXT195" s="66"/>
      <c r="RXU195" s="66"/>
      <c r="RXV195" s="66"/>
      <c r="RXW195" s="66"/>
      <c r="RXX195" s="66"/>
      <c r="RXY195" s="66"/>
      <c r="RXZ195" s="66"/>
      <c r="RYA195" s="66"/>
      <c r="RYB195" s="66"/>
      <c r="RYC195" s="66"/>
      <c r="RYD195" s="66"/>
      <c r="RYE195" s="66"/>
      <c r="RYF195" s="66"/>
      <c r="RYG195" s="66"/>
      <c r="RYH195" s="66"/>
      <c r="RYI195" s="66"/>
      <c r="RYJ195" s="66"/>
      <c r="RYK195" s="66"/>
      <c r="RYL195" s="66"/>
      <c r="RYM195" s="66"/>
      <c r="RYN195" s="66"/>
      <c r="RYO195" s="66"/>
      <c r="RYP195" s="66"/>
      <c r="RYQ195" s="66"/>
      <c r="RYS195" s="66"/>
      <c r="RYT195" s="66"/>
      <c r="RYU195" s="66"/>
      <c r="RYV195" s="66"/>
      <c r="RYW195" s="66"/>
      <c r="RYX195" s="66"/>
      <c r="RYY195" s="66"/>
      <c r="RYZ195" s="66"/>
      <c r="RZA195" s="66"/>
      <c r="RZB195" s="66"/>
      <c r="RZC195" s="66"/>
      <c r="RZD195" s="66"/>
      <c r="RZE195" s="66"/>
      <c r="RZH195" s="66"/>
      <c r="RZK195" s="66"/>
      <c r="RZN195" s="66"/>
      <c r="RZQ195" s="66"/>
      <c r="RZT195" s="66"/>
      <c r="RZW195" s="66"/>
      <c r="SAF195" s="66"/>
      <c r="SAI195" s="66"/>
      <c r="SAL195" s="66"/>
      <c r="SAO195" s="66"/>
      <c r="SAX195" s="66"/>
      <c r="SBD195" s="66"/>
      <c r="SBG195" s="66"/>
      <c r="SBJ195" s="66"/>
      <c r="SBM195" s="66"/>
      <c r="SBS195" s="66"/>
      <c r="SCB195" s="66"/>
      <c r="SCD195" s="66"/>
      <c r="SCE195" s="66"/>
      <c r="SCG195" s="66"/>
      <c r="SCJ195" s="66"/>
      <c r="SCM195" s="66"/>
      <c r="SCP195" s="66"/>
      <c r="SCS195" s="66"/>
      <c r="SCV195" s="66"/>
      <c r="SCX195" s="66"/>
      <c r="SCZ195" s="66"/>
      <c r="SDC195" s="66"/>
      <c r="SDF195" s="66"/>
      <c r="SDI195" s="66"/>
      <c r="SDL195" s="66"/>
      <c r="SDO195" s="66"/>
      <c r="SDR195" s="66"/>
      <c r="SDU195" s="66"/>
      <c r="SDW195" s="66"/>
      <c r="SDZ195" s="66"/>
      <c r="SEF195" s="66"/>
      <c r="SEL195" s="66"/>
      <c r="SEO195" s="66"/>
      <c r="SEQ195" s="66"/>
      <c r="SES195" s="66"/>
      <c r="SET195" s="66"/>
      <c r="SEU195" s="66"/>
      <c r="SEV195" s="66"/>
      <c r="SEW195" s="66"/>
      <c r="SEX195" s="66"/>
      <c r="SFP195" s="66"/>
      <c r="SFQ195" s="66"/>
      <c r="SFT195" s="66"/>
      <c r="SFW195" s="66"/>
      <c r="SFY195" s="66"/>
      <c r="SGA195" s="66"/>
      <c r="SGD195" s="66"/>
      <c r="SGG195" s="66"/>
      <c r="SGJ195" s="66"/>
      <c r="SGN195" s="66"/>
      <c r="SGQ195" s="66"/>
      <c r="SGT195" s="66"/>
      <c r="SHB195" s="66"/>
      <c r="SHN195" s="66"/>
      <c r="SHO195" s="66"/>
      <c r="SHP195" s="66"/>
      <c r="SHQ195" s="66"/>
      <c r="SHR195" s="66"/>
      <c r="SHS195" s="66"/>
      <c r="SHT195" s="66"/>
      <c r="SHU195" s="66"/>
      <c r="SHV195" s="66"/>
      <c r="SHW195" s="66"/>
      <c r="SHX195" s="66"/>
      <c r="SHY195" s="66"/>
      <c r="SHZ195" s="66"/>
      <c r="SIA195" s="66"/>
      <c r="SIB195" s="66"/>
      <c r="SIC195" s="66"/>
      <c r="SID195" s="66"/>
      <c r="SIE195" s="66"/>
      <c r="SIF195" s="66"/>
      <c r="SIG195" s="66"/>
      <c r="SIH195" s="66"/>
      <c r="SII195" s="66"/>
      <c r="SIJ195" s="66"/>
      <c r="SIK195" s="66"/>
      <c r="SIL195" s="66"/>
      <c r="SIM195" s="66"/>
      <c r="SIO195" s="66"/>
      <c r="SIP195" s="66"/>
      <c r="SIQ195" s="66"/>
      <c r="SIR195" s="66"/>
      <c r="SIS195" s="66"/>
      <c r="SIT195" s="66"/>
      <c r="SIU195" s="66"/>
      <c r="SIV195" s="66"/>
      <c r="SIW195" s="66"/>
      <c r="SIX195" s="66"/>
      <c r="SIY195" s="66"/>
      <c r="SIZ195" s="66"/>
      <c r="SJA195" s="66"/>
      <c r="SJD195" s="66"/>
      <c r="SJG195" s="66"/>
      <c r="SJJ195" s="66"/>
      <c r="SJM195" s="66"/>
      <c r="SJP195" s="66"/>
      <c r="SJS195" s="66"/>
      <c r="SKB195" s="66"/>
      <c r="SKE195" s="66"/>
      <c r="SKH195" s="66"/>
      <c r="SKK195" s="66"/>
      <c r="SKT195" s="66"/>
      <c r="SKZ195" s="66"/>
      <c r="SLC195" s="66"/>
      <c r="SLF195" s="66"/>
      <c r="SLI195" s="66"/>
      <c r="SLO195" s="66"/>
      <c r="SLX195" s="66"/>
      <c r="SLZ195" s="66"/>
      <c r="SMA195" s="66"/>
      <c r="SMC195" s="66"/>
      <c r="SMF195" s="66"/>
      <c r="SMI195" s="66"/>
      <c r="SML195" s="66"/>
      <c r="SMO195" s="66"/>
      <c r="SMR195" s="66"/>
      <c r="SMT195" s="66"/>
      <c r="SMV195" s="66"/>
      <c r="SMY195" s="66"/>
      <c r="SNB195" s="66"/>
      <c r="SNE195" s="66"/>
      <c r="SNH195" s="66"/>
      <c r="SNK195" s="66"/>
      <c r="SNN195" s="66"/>
      <c r="SNQ195" s="66"/>
      <c r="SNS195" s="66"/>
      <c r="SNV195" s="66"/>
      <c r="SOB195" s="66"/>
      <c r="SOH195" s="66"/>
      <c r="SOK195" s="66"/>
      <c r="SOM195" s="66"/>
      <c r="SOO195" s="66"/>
      <c r="SOP195" s="66"/>
      <c r="SOQ195" s="66"/>
      <c r="SOR195" s="66"/>
      <c r="SOS195" s="66"/>
      <c r="SOT195" s="66"/>
      <c r="SPL195" s="66"/>
      <c r="SPM195" s="66"/>
      <c r="SPP195" s="66"/>
      <c r="SPS195" s="66"/>
      <c r="SPU195" s="66"/>
      <c r="SPW195" s="66"/>
      <c r="SPZ195" s="66"/>
      <c r="SQC195" s="66"/>
      <c r="SQF195" s="66"/>
      <c r="SQJ195" s="66"/>
      <c r="SQM195" s="66"/>
      <c r="SQP195" s="66"/>
      <c r="SQX195" s="66"/>
      <c r="SRJ195" s="66"/>
      <c r="SRK195" s="66"/>
      <c r="SRL195" s="66"/>
      <c r="SRM195" s="66"/>
      <c r="SRN195" s="66"/>
      <c r="SRO195" s="66"/>
      <c r="SRP195" s="66"/>
      <c r="SRQ195" s="66"/>
      <c r="SRR195" s="66"/>
      <c r="SRS195" s="66"/>
      <c r="SRT195" s="66"/>
      <c r="SRU195" s="66"/>
      <c r="SRV195" s="66"/>
      <c r="SRW195" s="66"/>
      <c r="SRX195" s="66"/>
      <c r="SRY195" s="66"/>
      <c r="SRZ195" s="66"/>
      <c r="SSA195" s="66"/>
      <c r="SSB195" s="66"/>
      <c r="SSC195" s="66"/>
      <c r="SSD195" s="66"/>
      <c r="SSE195" s="66"/>
      <c r="SSF195" s="66"/>
      <c r="SSG195" s="66"/>
      <c r="SSH195" s="66"/>
      <c r="SSI195" s="66"/>
      <c r="SSK195" s="66"/>
      <c r="SSL195" s="66"/>
      <c r="SSM195" s="66"/>
      <c r="SSN195" s="66"/>
      <c r="SSO195" s="66"/>
      <c r="SSP195" s="66"/>
      <c r="SSQ195" s="66"/>
      <c r="SSR195" s="66"/>
      <c r="SSS195" s="66"/>
      <c r="SST195" s="66"/>
      <c r="SSU195" s="66"/>
      <c r="SSV195" s="66"/>
      <c r="SSW195" s="66"/>
      <c r="SSZ195" s="66"/>
      <c r="STC195" s="66"/>
      <c r="STF195" s="66"/>
      <c r="STI195" s="66"/>
      <c r="STL195" s="66"/>
      <c r="STO195" s="66"/>
      <c r="STX195" s="66"/>
      <c r="SUA195" s="66"/>
      <c r="SUD195" s="66"/>
      <c r="SUG195" s="66"/>
      <c r="SUP195" s="66"/>
      <c r="SUV195" s="66"/>
      <c r="SUY195" s="66"/>
      <c r="SVB195" s="66"/>
      <c r="SVE195" s="66"/>
      <c r="SVK195" s="66"/>
      <c r="SVT195" s="66"/>
      <c r="SVV195" s="66"/>
      <c r="SVW195" s="66"/>
      <c r="SVY195" s="66"/>
      <c r="SWB195" s="66"/>
      <c r="SWE195" s="66"/>
      <c r="SWH195" s="66"/>
      <c r="SWK195" s="66"/>
      <c r="SWN195" s="66"/>
      <c r="SWP195" s="66"/>
      <c r="SWR195" s="66"/>
      <c r="SWU195" s="66"/>
      <c r="SWX195" s="66"/>
      <c r="SXA195" s="66"/>
      <c r="SXD195" s="66"/>
      <c r="SXG195" s="66"/>
      <c r="SXJ195" s="66"/>
      <c r="SXM195" s="66"/>
      <c r="SXO195" s="66"/>
      <c r="SXR195" s="66"/>
      <c r="SXX195" s="66"/>
      <c r="SYD195" s="66"/>
      <c r="SYG195" s="66"/>
      <c r="SYI195" s="66"/>
      <c r="SYK195" s="66"/>
      <c r="SYL195" s="66"/>
      <c r="SYM195" s="66"/>
      <c r="SYN195" s="66"/>
      <c r="SYO195" s="66"/>
      <c r="SYP195" s="66"/>
      <c r="SZH195" s="66"/>
      <c r="SZI195" s="66"/>
      <c r="SZL195" s="66"/>
      <c r="SZO195" s="66"/>
      <c r="SZQ195" s="66"/>
      <c r="SZS195" s="66"/>
      <c r="SZV195" s="66"/>
      <c r="SZY195" s="66"/>
      <c r="TAB195" s="66"/>
      <c r="TAF195" s="66"/>
      <c r="TAI195" s="66"/>
      <c r="TAL195" s="66"/>
      <c r="TAT195" s="66"/>
      <c r="TBF195" s="66"/>
      <c r="TBG195" s="66"/>
      <c r="TBH195" s="66"/>
      <c r="TBI195" s="66"/>
      <c r="TBJ195" s="66"/>
      <c r="TBK195" s="66"/>
      <c r="TBL195" s="66"/>
      <c r="TBM195" s="66"/>
      <c r="TBN195" s="66"/>
      <c r="TBO195" s="66"/>
      <c r="TBP195" s="66"/>
      <c r="TBQ195" s="66"/>
      <c r="TBR195" s="66"/>
      <c r="TBS195" s="66"/>
      <c r="TBT195" s="66"/>
      <c r="TBU195" s="66"/>
      <c r="TBV195" s="66"/>
      <c r="TBW195" s="66"/>
      <c r="TBX195" s="66"/>
      <c r="TBY195" s="66"/>
      <c r="TBZ195" s="66"/>
      <c r="TCA195" s="66"/>
      <c r="TCB195" s="66"/>
      <c r="TCC195" s="66"/>
      <c r="TCD195" s="66"/>
      <c r="TCE195" s="66"/>
      <c r="TCG195" s="66"/>
      <c r="TCH195" s="66"/>
      <c r="TCI195" s="66"/>
      <c r="TCJ195" s="66"/>
      <c r="TCK195" s="66"/>
      <c r="TCL195" s="66"/>
      <c r="TCM195" s="66"/>
      <c r="TCN195" s="66"/>
      <c r="TCO195" s="66"/>
      <c r="TCP195" s="66"/>
      <c r="TCQ195" s="66"/>
      <c r="TCR195" s="66"/>
      <c r="TCS195" s="66"/>
      <c r="TCV195" s="66"/>
      <c r="TCY195" s="66"/>
      <c r="TDB195" s="66"/>
      <c r="TDE195" s="66"/>
      <c r="TDH195" s="66"/>
      <c r="TDK195" s="66"/>
      <c r="TDT195" s="66"/>
      <c r="TDW195" s="66"/>
      <c r="TDZ195" s="66"/>
      <c r="TEC195" s="66"/>
      <c r="TEL195" s="66"/>
      <c r="TER195" s="66"/>
      <c r="TEU195" s="66"/>
      <c r="TEX195" s="66"/>
      <c r="TFA195" s="66"/>
      <c r="TFG195" s="66"/>
      <c r="TFP195" s="66"/>
      <c r="TFR195" s="66"/>
      <c r="TFS195" s="66"/>
      <c r="TFU195" s="66"/>
      <c r="TFX195" s="66"/>
      <c r="TGA195" s="66"/>
      <c r="TGD195" s="66"/>
      <c r="TGG195" s="66"/>
      <c r="TGJ195" s="66"/>
      <c r="TGL195" s="66"/>
      <c r="TGN195" s="66"/>
      <c r="TGQ195" s="66"/>
      <c r="TGT195" s="66"/>
      <c r="TGW195" s="66"/>
      <c r="TGZ195" s="66"/>
      <c r="THC195" s="66"/>
      <c r="THF195" s="66"/>
      <c r="THI195" s="66"/>
      <c r="THK195" s="66"/>
      <c r="THN195" s="66"/>
      <c r="THT195" s="66"/>
      <c r="THZ195" s="66"/>
      <c r="TIC195" s="66"/>
      <c r="TIE195" s="66"/>
      <c r="TIG195" s="66"/>
      <c r="TIH195" s="66"/>
      <c r="TII195" s="66"/>
      <c r="TIJ195" s="66"/>
      <c r="TIK195" s="66"/>
      <c r="TIL195" s="66"/>
      <c r="TJD195" s="66"/>
      <c r="TJE195" s="66"/>
      <c r="TJH195" s="66"/>
      <c r="TJK195" s="66"/>
      <c r="TJM195" s="66"/>
      <c r="TJO195" s="66"/>
      <c r="TJR195" s="66"/>
      <c r="TJU195" s="66"/>
      <c r="TJX195" s="66"/>
      <c r="TKB195" s="66"/>
      <c r="TKE195" s="66"/>
      <c r="TKH195" s="66"/>
      <c r="TKP195" s="66"/>
      <c r="TLB195" s="66"/>
      <c r="TLC195" s="66"/>
      <c r="TLD195" s="66"/>
      <c r="TLE195" s="66"/>
      <c r="TLF195" s="66"/>
      <c r="TLG195" s="66"/>
      <c r="TLH195" s="66"/>
      <c r="TLI195" s="66"/>
      <c r="TLJ195" s="66"/>
      <c r="TLK195" s="66"/>
      <c r="TLL195" s="66"/>
      <c r="TLM195" s="66"/>
      <c r="TLN195" s="66"/>
      <c r="TLO195" s="66"/>
      <c r="TLP195" s="66"/>
      <c r="TLQ195" s="66"/>
      <c r="TLR195" s="66"/>
      <c r="TLS195" s="66"/>
      <c r="TLT195" s="66"/>
      <c r="TLU195" s="66"/>
      <c r="TLV195" s="66"/>
      <c r="TLW195" s="66"/>
      <c r="TLX195" s="66"/>
      <c r="TLY195" s="66"/>
      <c r="TLZ195" s="66"/>
      <c r="TMA195" s="66"/>
      <c r="TMC195" s="66"/>
      <c r="TMD195" s="66"/>
      <c r="TME195" s="66"/>
      <c r="TMF195" s="66"/>
      <c r="TMG195" s="66"/>
      <c r="TMH195" s="66"/>
      <c r="TMI195" s="66"/>
      <c r="TMJ195" s="66"/>
      <c r="TMK195" s="66"/>
      <c r="TML195" s="66"/>
      <c r="TMM195" s="66"/>
      <c r="TMN195" s="66"/>
      <c r="TMO195" s="66"/>
      <c r="TMR195" s="66"/>
      <c r="TMU195" s="66"/>
      <c r="TMX195" s="66"/>
      <c r="TNA195" s="66"/>
      <c r="TND195" s="66"/>
      <c r="TNG195" s="66"/>
      <c r="TNP195" s="66"/>
      <c r="TNS195" s="66"/>
      <c r="TNV195" s="66"/>
      <c r="TNY195" s="66"/>
      <c r="TOH195" s="66"/>
      <c r="TON195" s="66"/>
      <c r="TOQ195" s="66"/>
      <c r="TOT195" s="66"/>
      <c r="TOW195" s="66"/>
      <c r="TPC195" s="66"/>
      <c r="TPL195" s="66"/>
      <c r="TPN195" s="66"/>
      <c r="TPO195" s="66"/>
      <c r="TPQ195" s="66"/>
      <c r="TPT195" s="66"/>
      <c r="TPW195" s="66"/>
      <c r="TPZ195" s="66"/>
      <c r="TQC195" s="66"/>
      <c r="TQF195" s="66"/>
      <c r="TQH195" s="66"/>
      <c r="TQJ195" s="66"/>
      <c r="TQM195" s="66"/>
      <c r="TQP195" s="66"/>
      <c r="TQS195" s="66"/>
      <c r="TQV195" s="66"/>
      <c r="TQY195" s="66"/>
      <c r="TRB195" s="66"/>
      <c r="TRE195" s="66"/>
      <c r="TRG195" s="66"/>
      <c r="TRJ195" s="66"/>
      <c r="TRP195" s="66"/>
      <c r="TRV195" s="66"/>
      <c r="TRY195" s="66"/>
      <c r="TSA195" s="66"/>
      <c r="TSC195" s="66"/>
      <c r="TSD195" s="66"/>
      <c r="TSE195" s="66"/>
      <c r="TSF195" s="66"/>
      <c r="TSG195" s="66"/>
      <c r="TSH195" s="66"/>
      <c r="TSZ195" s="66"/>
      <c r="TTA195" s="66"/>
      <c r="TTD195" s="66"/>
      <c r="TTG195" s="66"/>
      <c r="TTI195" s="66"/>
      <c r="TTK195" s="66"/>
      <c r="TTN195" s="66"/>
      <c r="TTQ195" s="66"/>
      <c r="TTT195" s="66"/>
      <c r="TTX195" s="66"/>
      <c r="TUA195" s="66"/>
      <c r="TUD195" s="66"/>
      <c r="TUL195" s="66"/>
      <c r="TUX195" s="66"/>
      <c r="TUY195" s="66"/>
      <c r="TUZ195" s="66"/>
      <c r="TVA195" s="66"/>
      <c r="TVB195" s="66"/>
      <c r="TVC195" s="66"/>
      <c r="TVD195" s="66"/>
      <c r="TVE195" s="66"/>
      <c r="TVF195" s="66"/>
      <c r="TVG195" s="66"/>
      <c r="TVH195" s="66"/>
      <c r="TVI195" s="66"/>
      <c r="TVJ195" s="66"/>
      <c r="TVK195" s="66"/>
      <c r="TVL195" s="66"/>
      <c r="TVM195" s="66"/>
      <c r="TVN195" s="66"/>
      <c r="TVO195" s="66"/>
      <c r="TVP195" s="66"/>
      <c r="TVQ195" s="66"/>
      <c r="TVR195" s="66"/>
      <c r="TVS195" s="66"/>
      <c r="TVT195" s="66"/>
      <c r="TVU195" s="66"/>
      <c r="TVV195" s="66"/>
      <c r="TVW195" s="66"/>
      <c r="TVY195" s="66"/>
      <c r="TVZ195" s="66"/>
      <c r="TWA195" s="66"/>
      <c r="TWB195" s="66"/>
      <c r="TWC195" s="66"/>
      <c r="TWD195" s="66"/>
      <c r="TWE195" s="66"/>
      <c r="TWF195" s="66"/>
      <c r="TWG195" s="66"/>
      <c r="TWH195" s="66"/>
      <c r="TWI195" s="66"/>
      <c r="TWJ195" s="66"/>
      <c r="TWK195" s="66"/>
      <c r="TWN195" s="66"/>
      <c r="TWQ195" s="66"/>
      <c r="TWT195" s="66"/>
      <c r="TWW195" s="66"/>
      <c r="TWZ195" s="66"/>
      <c r="TXC195" s="66"/>
      <c r="TXL195" s="66"/>
      <c r="TXO195" s="66"/>
      <c r="TXR195" s="66"/>
      <c r="TXU195" s="66"/>
      <c r="TYD195" s="66"/>
      <c r="TYJ195" s="66"/>
      <c r="TYM195" s="66"/>
      <c r="TYP195" s="66"/>
      <c r="TYS195" s="66"/>
      <c r="TYY195" s="66"/>
      <c r="TZH195" s="66"/>
      <c r="TZJ195" s="66"/>
      <c r="TZK195" s="66"/>
      <c r="TZM195" s="66"/>
      <c r="TZP195" s="66"/>
      <c r="TZS195" s="66"/>
      <c r="TZV195" s="66"/>
      <c r="TZY195" s="66"/>
      <c r="UAB195" s="66"/>
      <c r="UAD195" s="66"/>
      <c r="UAF195" s="66"/>
      <c r="UAI195" s="66"/>
      <c r="UAL195" s="66"/>
      <c r="UAO195" s="66"/>
      <c r="UAR195" s="66"/>
      <c r="UAU195" s="66"/>
      <c r="UAX195" s="66"/>
      <c r="UBA195" s="66"/>
      <c r="UBC195" s="66"/>
      <c r="UBF195" s="66"/>
      <c r="UBL195" s="66"/>
      <c r="UBR195" s="66"/>
      <c r="UBU195" s="66"/>
      <c r="UBW195" s="66"/>
      <c r="UBY195" s="66"/>
      <c r="UBZ195" s="66"/>
      <c r="UCA195" s="66"/>
      <c r="UCB195" s="66"/>
      <c r="UCC195" s="66"/>
      <c r="UCD195" s="66"/>
      <c r="UCV195" s="66"/>
      <c r="UCW195" s="66"/>
      <c r="UCZ195" s="66"/>
      <c r="UDC195" s="66"/>
      <c r="UDE195" s="66"/>
      <c r="UDG195" s="66"/>
      <c r="UDJ195" s="66"/>
      <c r="UDM195" s="66"/>
      <c r="UDP195" s="66"/>
      <c r="UDT195" s="66"/>
      <c r="UDW195" s="66"/>
      <c r="UDZ195" s="66"/>
      <c r="UEH195" s="66"/>
      <c r="UET195" s="66"/>
      <c r="UEU195" s="66"/>
      <c r="UEV195" s="66"/>
      <c r="UEW195" s="66"/>
      <c r="UEX195" s="66"/>
      <c r="UEY195" s="66"/>
      <c r="UEZ195" s="66"/>
      <c r="UFA195" s="66"/>
      <c r="UFB195" s="66"/>
      <c r="UFC195" s="66"/>
      <c r="UFD195" s="66"/>
      <c r="UFE195" s="66"/>
      <c r="UFF195" s="66"/>
      <c r="UFG195" s="66"/>
      <c r="UFH195" s="66"/>
      <c r="UFI195" s="66"/>
      <c r="UFJ195" s="66"/>
      <c r="UFK195" s="66"/>
      <c r="UFL195" s="66"/>
      <c r="UFM195" s="66"/>
      <c r="UFN195" s="66"/>
      <c r="UFO195" s="66"/>
      <c r="UFP195" s="66"/>
      <c r="UFQ195" s="66"/>
      <c r="UFR195" s="66"/>
      <c r="UFS195" s="66"/>
      <c r="UFU195" s="66"/>
      <c r="UFV195" s="66"/>
      <c r="UFW195" s="66"/>
      <c r="UFX195" s="66"/>
      <c r="UFY195" s="66"/>
      <c r="UFZ195" s="66"/>
      <c r="UGA195" s="66"/>
      <c r="UGB195" s="66"/>
      <c r="UGC195" s="66"/>
      <c r="UGD195" s="66"/>
      <c r="UGE195" s="66"/>
      <c r="UGF195" s="66"/>
      <c r="UGG195" s="66"/>
      <c r="UGJ195" s="66"/>
      <c r="UGM195" s="66"/>
      <c r="UGP195" s="66"/>
      <c r="UGS195" s="66"/>
      <c r="UGV195" s="66"/>
      <c r="UGY195" s="66"/>
      <c r="UHH195" s="66"/>
      <c r="UHK195" s="66"/>
      <c r="UHN195" s="66"/>
      <c r="UHQ195" s="66"/>
      <c r="UHZ195" s="66"/>
      <c r="UIF195" s="66"/>
      <c r="UII195" s="66"/>
      <c r="UIL195" s="66"/>
      <c r="UIO195" s="66"/>
      <c r="UIU195" s="66"/>
      <c r="UJD195" s="66"/>
      <c r="UJF195" s="66"/>
      <c r="UJG195" s="66"/>
      <c r="UJI195" s="66"/>
      <c r="UJL195" s="66"/>
      <c r="UJO195" s="66"/>
      <c r="UJR195" s="66"/>
      <c r="UJU195" s="66"/>
      <c r="UJX195" s="66"/>
      <c r="UJZ195" s="66"/>
      <c r="UKB195" s="66"/>
      <c r="UKE195" s="66"/>
      <c r="UKH195" s="66"/>
      <c r="UKK195" s="66"/>
      <c r="UKN195" s="66"/>
      <c r="UKQ195" s="66"/>
      <c r="UKT195" s="66"/>
      <c r="UKW195" s="66"/>
      <c r="UKY195" s="66"/>
      <c r="ULB195" s="66"/>
      <c r="ULH195" s="66"/>
      <c r="ULN195" s="66"/>
      <c r="ULQ195" s="66"/>
      <c r="ULS195" s="66"/>
      <c r="ULU195" s="66"/>
      <c r="ULV195" s="66"/>
      <c r="ULW195" s="66"/>
      <c r="ULX195" s="66"/>
      <c r="ULY195" s="66"/>
      <c r="ULZ195" s="66"/>
      <c r="UMR195" s="66"/>
      <c r="UMS195" s="66"/>
      <c r="UMV195" s="66"/>
      <c r="UMY195" s="66"/>
      <c r="UNA195" s="66"/>
      <c r="UNC195" s="66"/>
      <c r="UNF195" s="66"/>
      <c r="UNI195" s="66"/>
      <c r="UNL195" s="66"/>
      <c r="UNP195" s="66"/>
      <c r="UNS195" s="66"/>
      <c r="UNV195" s="66"/>
      <c r="UOD195" s="66"/>
      <c r="UOP195" s="66"/>
      <c r="UOQ195" s="66"/>
      <c r="UOR195" s="66"/>
      <c r="UOS195" s="66"/>
      <c r="UOT195" s="66"/>
      <c r="UOU195" s="66"/>
      <c r="UOV195" s="66"/>
      <c r="UOW195" s="66"/>
      <c r="UOX195" s="66"/>
      <c r="UOY195" s="66"/>
      <c r="UOZ195" s="66"/>
      <c r="UPA195" s="66"/>
      <c r="UPB195" s="66"/>
      <c r="UPC195" s="66"/>
      <c r="UPD195" s="66"/>
      <c r="UPE195" s="66"/>
      <c r="UPF195" s="66"/>
      <c r="UPG195" s="66"/>
      <c r="UPH195" s="66"/>
      <c r="UPI195" s="66"/>
      <c r="UPJ195" s="66"/>
      <c r="UPK195" s="66"/>
      <c r="UPL195" s="66"/>
      <c r="UPM195" s="66"/>
      <c r="UPN195" s="66"/>
      <c r="UPO195" s="66"/>
      <c r="UPQ195" s="66"/>
      <c r="UPR195" s="66"/>
      <c r="UPS195" s="66"/>
      <c r="UPT195" s="66"/>
      <c r="UPU195" s="66"/>
      <c r="UPV195" s="66"/>
      <c r="UPW195" s="66"/>
      <c r="UPX195" s="66"/>
      <c r="UPY195" s="66"/>
      <c r="UPZ195" s="66"/>
      <c r="UQA195" s="66"/>
      <c r="UQB195" s="66"/>
      <c r="UQC195" s="66"/>
      <c r="UQF195" s="66"/>
      <c r="UQI195" s="66"/>
      <c r="UQL195" s="66"/>
      <c r="UQO195" s="66"/>
      <c r="UQR195" s="66"/>
      <c r="UQU195" s="66"/>
      <c r="URD195" s="66"/>
      <c r="URG195" s="66"/>
      <c r="URJ195" s="66"/>
      <c r="URM195" s="66"/>
      <c r="URV195" s="66"/>
      <c r="USB195" s="66"/>
      <c r="USE195" s="66"/>
      <c r="USH195" s="66"/>
      <c r="USK195" s="66"/>
      <c r="USQ195" s="66"/>
      <c r="USZ195" s="66"/>
      <c r="UTB195" s="66"/>
      <c r="UTC195" s="66"/>
      <c r="UTE195" s="66"/>
      <c r="UTH195" s="66"/>
      <c r="UTK195" s="66"/>
      <c r="UTN195" s="66"/>
      <c r="UTQ195" s="66"/>
      <c r="UTT195" s="66"/>
      <c r="UTV195" s="66"/>
      <c r="UTX195" s="66"/>
      <c r="UUA195" s="66"/>
      <c r="UUD195" s="66"/>
      <c r="UUG195" s="66"/>
      <c r="UUJ195" s="66"/>
      <c r="UUM195" s="66"/>
      <c r="UUP195" s="66"/>
      <c r="UUS195" s="66"/>
      <c r="UUU195" s="66"/>
      <c r="UUX195" s="66"/>
      <c r="UVD195" s="66"/>
      <c r="UVJ195" s="66"/>
      <c r="UVM195" s="66"/>
      <c r="UVO195" s="66"/>
      <c r="UVQ195" s="66"/>
      <c r="UVR195" s="66"/>
      <c r="UVS195" s="66"/>
      <c r="UVT195" s="66"/>
      <c r="UVU195" s="66"/>
      <c r="UVV195" s="66"/>
      <c r="UWN195" s="66"/>
      <c r="UWO195" s="66"/>
      <c r="UWR195" s="66"/>
      <c r="UWU195" s="66"/>
      <c r="UWW195" s="66"/>
      <c r="UWY195" s="66"/>
      <c r="UXB195" s="66"/>
      <c r="UXE195" s="66"/>
      <c r="UXH195" s="66"/>
      <c r="UXL195" s="66"/>
      <c r="UXO195" s="66"/>
      <c r="UXR195" s="66"/>
      <c r="UXZ195" s="66"/>
      <c r="UYL195" s="66"/>
      <c r="UYM195" s="66"/>
      <c r="UYN195" s="66"/>
      <c r="UYO195" s="66"/>
      <c r="UYP195" s="66"/>
      <c r="UYQ195" s="66"/>
      <c r="UYR195" s="66"/>
      <c r="UYS195" s="66"/>
      <c r="UYT195" s="66"/>
      <c r="UYU195" s="66"/>
      <c r="UYV195" s="66"/>
      <c r="UYW195" s="66"/>
      <c r="UYX195" s="66"/>
      <c r="UYY195" s="66"/>
      <c r="UYZ195" s="66"/>
      <c r="UZA195" s="66"/>
      <c r="UZB195" s="66"/>
      <c r="UZC195" s="66"/>
      <c r="UZD195" s="66"/>
      <c r="UZE195" s="66"/>
      <c r="UZF195" s="66"/>
      <c r="UZG195" s="66"/>
      <c r="UZH195" s="66"/>
      <c r="UZI195" s="66"/>
      <c r="UZJ195" s="66"/>
      <c r="UZK195" s="66"/>
      <c r="UZM195" s="66"/>
      <c r="UZN195" s="66"/>
      <c r="UZO195" s="66"/>
      <c r="UZP195" s="66"/>
      <c r="UZQ195" s="66"/>
      <c r="UZR195" s="66"/>
      <c r="UZS195" s="66"/>
      <c r="UZT195" s="66"/>
      <c r="UZU195" s="66"/>
      <c r="UZV195" s="66"/>
      <c r="UZW195" s="66"/>
      <c r="UZX195" s="66"/>
      <c r="UZY195" s="66"/>
      <c r="VAB195" s="66"/>
      <c r="VAE195" s="66"/>
      <c r="VAH195" s="66"/>
      <c r="VAK195" s="66"/>
      <c r="VAN195" s="66"/>
      <c r="VAQ195" s="66"/>
      <c r="VAZ195" s="66"/>
      <c r="VBC195" s="66"/>
      <c r="VBF195" s="66"/>
      <c r="VBI195" s="66"/>
      <c r="VBR195" s="66"/>
      <c r="VBX195" s="66"/>
      <c r="VCA195" s="66"/>
      <c r="VCD195" s="66"/>
      <c r="VCG195" s="66"/>
      <c r="VCM195" s="66"/>
      <c r="VCV195" s="66"/>
      <c r="VCX195" s="66"/>
      <c r="VCY195" s="66"/>
      <c r="VDA195" s="66"/>
      <c r="VDD195" s="66"/>
      <c r="VDG195" s="66"/>
      <c r="VDJ195" s="66"/>
      <c r="VDM195" s="66"/>
      <c r="VDP195" s="66"/>
      <c r="VDR195" s="66"/>
      <c r="VDT195" s="66"/>
      <c r="VDW195" s="66"/>
      <c r="VDZ195" s="66"/>
      <c r="VEC195" s="66"/>
      <c r="VEF195" s="66"/>
      <c r="VEI195" s="66"/>
      <c r="VEL195" s="66"/>
      <c r="VEO195" s="66"/>
      <c r="VEQ195" s="66"/>
      <c r="VET195" s="66"/>
      <c r="VEZ195" s="66"/>
      <c r="VFF195" s="66"/>
      <c r="VFI195" s="66"/>
      <c r="VFK195" s="66"/>
      <c r="VFM195" s="66"/>
      <c r="VFN195" s="66"/>
      <c r="VFO195" s="66"/>
      <c r="VFP195" s="66"/>
      <c r="VFQ195" s="66"/>
      <c r="VFR195" s="66"/>
      <c r="VGJ195" s="66"/>
      <c r="VGK195" s="66"/>
      <c r="VGN195" s="66"/>
      <c r="VGQ195" s="66"/>
      <c r="VGS195" s="66"/>
      <c r="VGU195" s="66"/>
      <c r="VGX195" s="66"/>
      <c r="VHA195" s="66"/>
      <c r="VHD195" s="66"/>
      <c r="VHH195" s="66"/>
      <c r="VHK195" s="66"/>
      <c r="VHN195" s="66"/>
      <c r="VHV195" s="66"/>
      <c r="VIH195" s="66"/>
      <c r="VII195" s="66"/>
      <c r="VIJ195" s="66"/>
      <c r="VIK195" s="66"/>
      <c r="VIL195" s="66"/>
      <c r="VIM195" s="66"/>
      <c r="VIN195" s="66"/>
      <c r="VIO195" s="66"/>
      <c r="VIP195" s="66"/>
      <c r="VIQ195" s="66"/>
      <c r="VIR195" s="66"/>
      <c r="VIS195" s="66"/>
      <c r="VIT195" s="66"/>
      <c r="VIU195" s="66"/>
      <c r="VIV195" s="66"/>
      <c r="VIW195" s="66"/>
      <c r="VIX195" s="66"/>
      <c r="VIY195" s="66"/>
      <c r="VIZ195" s="66"/>
      <c r="VJA195" s="66"/>
      <c r="VJB195" s="66"/>
      <c r="VJC195" s="66"/>
      <c r="VJD195" s="66"/>
      <c r="VJE195" s="66"/>
      <c r="VJF195" s="66"/>
      <c r="VJG195" s="66"/>
      <c r="VJI195" s="66"/>
      <c r="VJJ195" s="66"/>
      <c r="VJK195" s="66"/>
      <c r="VJL195" s="66"/>
      <c r="VJM195" s="66"/>
      <c r="VJN195" s="66"/>
      <c r="VJO195" s="66"/>
      <c r="VJP195" s="66"/>
      <c r="VJQ195" s="66"/>
      <c r="VJR195" s="66"/>
      <c r="VJS195" s="66"/>
      <c r="VJT195" s="66"/>
      <c r="VJU195" s="66"/>
      <c r="VJX195" s="66"/>
      <c r="VKA195" s="66"/>
      <c r="VKD195" s="66"/>
      <c r="VKG195" s="66"/>
      <c r="VKJ195" s="66"/>
      <c r="VKM195" s="66"/>
      <c r="VKV195" s="66"/>
      <c r="VKY195" s="66"/>
      <c r="VLB195" s="66"/>
      <c r="VLE195" s="66"/>
      <c r="VLN195" s="66"/>
      <c r="VLT195" s="66"/>
      <c r="VLW195" s="66"/>
      <c r="VLZ195" s="66"/>
      <c r="VMC195" s="66"/>
      <c r="VMI195" s="66"/>
      <c r="VMR195" s="66"/>
      <c r="VMT195" s="66"/>
      <c r="VMU195" s="66"/>
      <c r="VMW195" s="66"/>
      <c r="VMZ195" s="66"/>
      <c r="VNC195" s="66"/>
      <c r="VNF195" s="66"/>
      <c r="VNI195" s="66"/>
      <c r="VNL195" s="66"/>
      <c r="VNN195" s="66"/>
      <c r="VNP195" s="66"/>
      <c r="VNS195" s="66"/>
      <c r="VNV195" s="66"/>
      <c r="VNY195" s="66"/>
      <c r="VOB195" s="66"/>
      <c r="VOE195" s="66"/>
      <c r="VOH195" s="66"/>
      <c r="VOK195" s="66"/>
      <c r="VOM195" s="66"/>
      <c r="VOP195" s="66"/>
      <c r="VOV195" s="66"/>
      <c r="VPB195" s="66"/>
      <c r="VPE195" s="66"/>
      <c r="VPG195" s="66"/>
      <c r="VPI195" s="66"/>
      <c r="VPJ195" s="66"/>
      <c r="VPK195" s="66"/>
      <c r="VPL195" s="66"/>
      <c r="VPM195" s="66"/>
      <c r="VPN195" s="66"/>
      <c r="VQF195" s="66"/>
      <c r="VQG195" s="66"/>
      <c r="VQJ195" s="66"/>
      <c r="VQM195" s="66"/>
      <c r="VQO195" s="66"/>
      <c r="VQQ195" s="66"/>
      <c r="VQT195" s="66"/>
      <c r="VQW195" s="66"/>
      <c r="VQZ195" s="66"/>
      <c r="VRD195" s="66"/>
      <c r="VRG195" s="66"/>
      <c r="VRJ195" s="66"/>
      <c r="VRR195" s="66"/>
      <c r="VSD195" s="66"/>
      <c r="VSE195" s="66"/>
      <c r="VSF195" s="66"/>
      <c r="VSG195" s="66"/>
      <c r="VSH195" s="66"/>
      <c r="VSI195" s="66"/>
      <c r="VSJ195" s="66"/>
      <c r="VSK195" s="66"/>
      <c r="VSL195" s="66"/>
      <c r="VSM195" s="66"/>
      <c r="VSN195" s="66"/>
      <c r="VSO195" s="66"/>
      <c r="VSP195" s="66"/>
      <c r="VSQ195" s="66"/>
      <c r="VSR195" s="66"/>
      <c r="VSS195" s="66"/>
      <c r="VST195" s="66"/>
      <c r="VSU195" s="66"/>
      <c r="VSV195" s="66"/>
      <c r="VSW195" s="66"/>
      <c r="VSX195" s="66"/>
      <c r="VSY195" s="66"/>
      <c r="VSZ195" s="66"/>
      <c r="VTA195" s="66"/>
      <c r="VTB195" s="66"/>
      <c r="VTC195" s="66"/>
      <c r="VTE195" s="66"/>
      <c r="VTF195" s="66"/>
      <c r="VTG195" s="66"/>
      <c r="VTH195" s="66"/>
      <c r="VTI195" s="66"/>
      <c r="VTJ195" s="66"/>
      <c r="VTK195" s="66"/>
      <c r="VTL195" s="66"/>
      <c r="VTM195" s="66"/>
      <c r="VTN195" s="66"/>
      <c r="VTO195" s="66"/>
      <c r="VTP195" s="66"/>
      <c r="VTQ195" s="66"/>
      <c r="VTT195" s="66"/>
      <c r="VTW195" s="66"/>
      <c r="VTZ195" s="66"/>
      <c r="VUC195" s="66"/>
      <c r="VUF195" s="66"/>
      <c r="VUI195" s="66"/>
      <c r="VUR195" s="66"/>
      <c r="VUU195" s="66"/>
      <c r="VUX195" s="66"/>
      <c r="VVA195" s="66"/>
      <c r="VVJ195" s="66"/>
      <c r="VVP195" s="66"/>
      <c r="VVS195" s="66"/>
      <c r="VVV195" s="66"/>
      <c r="VVY195" s="66"/>
      <c r="VWE195" s="66"/>
      <c r="VWN195" s="66"/>
      <c r="VWP195" s="66"/>
      <c r="VWQ195" s="66"/>
      <c r="VWS195" s="66"/>
      <c r="VWV195" s="66"/>
      <c r="VWY195" s="66"/>
      <c r="VXB195" s="66"/>
      <c r="VXE195" s="66"/>
      <c r="VXH195" s="66"/>
      <c r="VXJ195" s="66"/>
      <c r="VXL195" s="66"/>
      <c r="VXO195" s="66"/>
      <c r="VXR195" s="66"/>
      <c r="VXU195" s="66"/>
      <c r="VXX195" s="66"/>
      <c r="VYA195" s="66"/>
      <c r="VYD195" s="66"/>
      <c r="VYG195" s="66"/>
      <c r="VYI195" s="66"/>
      <c r="VYL195" s="66"/>
      <c r="VYR195" s="66"/>
      <c r="VYX195" s="66"/>
      <c r="VZA195" s="66"/>
      <c r="VZC195" s="66"/>
      <c r="VZE195" s="66"/>
      <c r="VZF195" s="66"/>
      <c r="VZG195" s="66"/>
      <c r="VZH195" s="66"/>
      <c r="VZI195" s="66"/>
      <c r="VZJ195" s="66"/>
      <c r="WAB195" s="66"/>
      <c r="WAC195" s="66"/>
      <c r="WAF195" s="66"/>
      <c r="WAI195" s="66"/>
      <c r="WAK195" s="66"/>
      <c r="WAM195" s="66"/>
      <c r="WAP195" s="66"/>
      <c r="WAS195" s="66"/>
      <c r="WAV195" s="66"/>
      <c r="WAZ195" s="66"/>
      <c r="WBC195" s="66"/>
      <c r="WBF195" s="66"/>
      <c r="WBN195" s="66"/>
      <c r="WBZ195" s="66"/>
      <c r="WCA195" s="66"/>
      <c r="WCB195" s="66"/>
      <c r="WCC195" s="66"/>
      <c r="WCD195" s="66"/>
      <c r="WCE195" s="66"/>
      <c r="WCF195" s="66"/>
      <c r="WCG195" s="66"/>
      <c r="WCH195" s="66"/>
      <c r="WCI195" s="66"/>
      <c r="WCJ195" s="66"/>
      <c r="WCK195" s="66"/>
      <c r="WCL195" s="66"/>
      <c r="WCM195" s="66"/>
      <c r="WCN195" s="66"/>
      <c r="WCO195" s="66"/>
      <c r="WCP195" s="66"/>
      <c r="WCQ195" s="66"/>
      <c r="WCR195" s="66"/>
      <c r="WCS195" s="66"/>
      <c r="WCT195" s="66"/>
      <c r="WCU195" s="66"/>
      <c r="WCV195" s="66"/>
      <c r="WCW195" s="66"/>
      <c r="WCX195" s="66"/>
      <c r="WCY195" s="66"/>
      <c r="WDA195" s="66"/>
      <c r="WDB195" s="66"/>
      <c r="WDC195" s="66"/>
      <c r="WDD195" s="66"/>
      <c r="WDE195" s="66"/>
      <c r="WDF195" s="66"/>
      <c r="WDG195" s="66"/>
      <c r="WDH195" s="66"/>
      <c r="WDI195" s="66"/>
      <c r="WDJ195" s="66"/>
      <c r="WDK195" s="66"/>
      <c r="WDL195" s="66"/>
      <c r="WDM195" s="66"/>
      <c r="WDP195" s="66"/>
      <c r="WDS195" s="66"/>
      <c r="WDV195" s="66"/>
      <c r="WDY195" s="66"/>
      <c r="WEB195" s="66"/>
      <c r="WEE195" s="66"/>
      <c r="WEN195" s="66"/>
      <c r="WEQ195" s="66"/>
      <c r="WET195" s="66"/>
      <c r="WEW195" s="66"/>
      <c r="WFF195" s="66"/>
      <c r="WFL195" s="66"/>
      <c r="WFO195" s="66"/>
      <c r="WFR195" s="66"/>
      <c r="WFU195" s="66"/>
      <c r="WGA195" s="66"/>
      <c r="WGJ195" s="66"/>
      <c r="WGL195" s="66"/>
      <c r="WGM195" s="66"/>
      <c r="WGO195" s="66"/>
      <c r="WGR195" s="66"/>
      <c r="WGU195" s="66"/>
      <c r="WGX195" s="66"/>
      <c r="WHA195" s="66"/>
      <c r="WHD195" s="66"/>
      <c r="WHF195" s="66"/>
      <c r="WHH195" s="66"/>
      <c r="WHK195" s="66"/>
      <c r="WHN195" s="66"/>
      <c r="WHQ195" s="66"/>
      <c r="WHT195" s="66"/>
      <c r="WHW195" s="66"/>
      <c r="WHZ195" s="66"/>
      <c r="WIC195" s="66"/>
      <c r="WIE195" s="66"/>
      <c r="WIH195" s="66"/>
      <c r="WIN195" s="66"/>
      <c r="WIT195" s="66"/>
      <c r="WIW195" s="66"/>
      <c r="WIY195" s="66"/>
      <c r="WJA195" s="66"/>
      <c r="WJB195" s="66"/>
      <c r="WJC195" s="66"/>
      <c r="WJD195" s="66"/>
      <c r="WJE195" s="66"/>
      <c r="WJF195" s="66"/>
      <c r="WJX195" s="66"/>
      <c r="WJY195" s="66"/>
      <c r="WKB195" s="66"/>
      <c r="WKE195" s="66"/>
      <c r="WKG195" s="66"/>
      <c r="WKI195" s="66"/>
      <c r="WKL195" s="66"/>
      <c r="WKO195" s="66"/>
      <c r="WKR195" s="66"/>
      <c r="WKV195" s="66"/>
      <c r="WKY195" s="66"/>
      <c r="WLB195" s="66"/>
      <c r="WLJ195" s="66"/>
      <c r="WLV195" s="66"/>
      <c r="WLW195" s="66"/>
      <c r="WLX195" s="66"/>
      <c r="WLY195" s="66"/>
      <c r="WLZ195" s="66"/>
      <c r="WMA195" s="66"/>
      <c r="WMB195" s="66"/>
      <c r="WMC195" s="66"/>
      <c r="WMD195" s="66"/>
      <c r="WME195" s="66"/>
      <c r="WMF195" s="66"/>
      <c r="WMG195" s="66"/>
      <c r="WMH195" s="66"/>
      <c r="WMI195" s="66"/>
      <c r="WMJ195" s="66"/>
      <c r="WMK195" s="66"/>
      <c r="WML195" s="66"/>
      <c r="WMM195" s="66"/>
      <c r="WMN195" s="66"/>
      <c r="WMO195" s="66"/>
      <c r="WMP195" s="66"/>
      <c r="WMQ195" s="66"/>
      <c r="WMR195" s="66"/>
      <c r="WMS195" s="66"/>
      <c r="WMT195" s="66"/>
      <c r="WMU195" s="66"/>
      <c r="WMW195" s="66"/>
      <c r="WMX195" s="66"/>
      <c r="WMY195" s="66"/>
      <c r="WMZ195" s="66"/>
      <c r="WNA195" s="66"/>
      <c r="WNB195" s="66"/>
      <c r="WNC195" s="66"/>
      <c r="WND195" s="66"/>
      <c r="WNE195" s="66"/>
      <c r="WNF195" s="66"/>
      <c r="WNG195" s="66"/>
      <c r="WNH195" s="66"/>
      <c r="WNI195" s="66"/>
      <c r="WNL195" s="66"/>
      <c r="WNO195" s="66"/>
      <c r="WNR195" s="66"/>
      <c r="WNU195" s="66"/>
      <c r="WNX195" s="66"/>
      <c r="WOA195" s="66"/>
      <c r="WOJ195" s="66"/>
      <c r="WOM195" s="66"/>
      <c r="WOP195" s="66"/>
      <c r="WOS195" s="66"/>
      <c r="WPB195" s="66"/>
      <c r="WPH195" s="66"/>
      <c r="WPK195" s="66"/>
      <c r="WPN195" s="66"/>
      <c r="WPQ195" s="66"/>
      <c r="WPW195" s="66"/>
      <c r="WQF195" s="66"/>
      <c r="WQH195" s="66"/>
      <c r="WQI195" s="66"/>
      <c r="WQK195" s="66"/>
      <c r="WQN195" s="66"/>
      <c r="WQQ195" s="66"/>
      <c r="WQT195" s="66"/>
      <c r="WQW195" s="66"/>
      <c r="WQZ195" s="66"/>
      <c r="WRB195" s="66"/>
      <c r="WRD195" s="66"/>
      <c r="WRG195" s="66"/>
      <c r="WRJ195" s="66"/>
      <c r="WRM195" s="66"/>
      <c r="WRP195" s="66"/>
      <c r="WRS195" s="66"/>
      <c r="WRV195" s="66"/>
      <c r="WRY195" s="66"/>
      <c r="WSA195" s="66"/>
      <c r="WSD195" s="66"/>
      <c r="WSJ195" s="66"/>
      <c r="WSP195" s="66"/>
      <c r="WSS195" s="66"/>
      <c r="WSU195" s="66"/>
      <c r="WSW195" s="66"/>
      <c r="WSX195" s="66"/>
      <c r="WSY195" s="66"/>
      <c r="WSZ195" s="66"/>
      <c r="WTA195" s="66"/>
      <c r="WTB195" s="66"/>
      <c r="WTT195" s="66"/>
      <c r="WTU195" s="66"/>
      <c r="WTX195" s="66"/>
      <c r="WUA195" s="66"/>
      <c r="WUC195" s="66"/>
      <c r="WUE195" s="66"/>
      <c r="WUH195" s="66"/>
      <c r="WUK195" s="66"/>
      <c r="WUN195" s="66"/>
      <c r="WUR195" s="66"/>
      <c r="WUU195" s="66"/>
      <c r="WUX195" s="66"/>
      <c r="WVF195" s="66"/>
    </row>
    <row r="196" spans="1:1022 1034:2046 2058:3070 3082:4094 4106:5118 5130:6142 6154:7166 7178:8190 8202:9214 9226:10238 10250:11262 11274:12286 12298:13310 13322:14334 14346:15358 15370:16126" s="50" customFormat="1" ht="20.25" customHeight="1">
      <c r="A196" s="3" t="s">
        <v>189</v>
      </c>
      <c r="B196" s="76" t="s">
        <v>338</v>
      </c>
      <c r="C196" s="4">
        <v>300</v>
      </c>
      <c r="D196" s="48">
        <v>26000</v>
      </c>
      <c r="E196" s="69">
        <f t="shared" si="2"/>
        <v>7800000</v>
      </c>
      <c r="F196" s="51"/>
      <c r="G196" s="51"/>
      <c r="H196" s="29">
        <v>0</v>
      </c>
      <c r="I196" s="52">
        <v>30</v>
      </c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Z196" s="66"/>
      <c r="BC196" s="66"/>
      <c r="BF196" s="66"/>
      <c r="BI196" s="66"/>
      <c r="BL196" s="66"/>
      <c r="BO196" s="66"/>
      <c r="BX196" s="66"/>
      <c r="CA196" s="66"/>
      <c r="CD196" s="66"/>
      <c r="CG196" s="66"/>
      <c r="CP196" s="66"/>
      <c r="CV196" s="66"/>
      <c r="CY196" s="66"/>
      <c r="DB196" s="66"/>
      <c r="DE196" s="66"/>
      <c r="DK196" s="66"/>
      <c r="DT196" s="66"/>
      <c r="DV196" s="66"/>
      <c r="DW196" s="66"/>
      <c r="DY196" s="66"/>
      <c r="EB196" s="66"/>
      <c r="EE196" s="66"/>
      <c r="EH196" s="66"/>
      <c r="EK196" s="66"/>
      <c r="EN196" s="66"/>
      <c r="EP196" s="66"/>
      <c r="ER196" s="66"/>
      <c r="EU196" s="66"/>
      <c r="EX196" s="66"/>
      <c r="FA196" s="66"/>
      <c r="FD196" s="66"/>
      <c r="FG196" s="66"/>
      <c r="FJ196" s="66"/>
      <c r="FM196" s="66"/>
      <c r="FO196" s="66"/>
      <c r="FR196" s="66"/>
      <c r="FX196" s="66"/>
      <c r="GD196" s="66"/>
      <c r="GG196" s="66"/>
      <c r="GI196" s="66"/>
      <c r="GK196" s="66"/>
      <c r="GL196" s="66"/>
      <c r="GM196" s="66"/>
      <c r="GN196" s="66"/>
      <c r="GO196" s="66"/>
      <c r="GP196" s="66"/>
      <c r="HH196" s="66"/>
      <c r="HI196" s="66"/>
      <c r="HL196" s="66"/>
      <c r="HO196" s="66"/>
      <c r="HQ196" s="66"/>
      <c r="HS196" s="66"/>
      <c r="HV196" s="66"/>
      <c r="HY196" s="66"/>
      <c r="IB196" s="66"/>
      <c r="IF196" s="66"/>
      <c r="II196" s="66"/>
      <c r="IL196" s="66"/>
      <c r="IT196" s="66"/>
      <c r="JF196" s="66"/>
      <c r="JG196" s="66"/>
      <c r="JH196" s="66"/>
      <c r="JI196" s="66"/>
      <c r="JJ196" s="66"/>
      <c r="JK196" s="66"/>
      <c r="JL196" s="66"/>
      <c r="JM196" s="66"/>
      <c r="JN196" s="66"/>
      <c r="JO196" s="66"/>
      <c r="JP196" s="66"/>
      <c r="JQ196" s="66"/>
      <c r="JR196" s="66"/>
      <c r="JS196" s="66"/>
      <c r="JT196" s="66"/>
      <c r="JU196" s="66"/>
      <c r="JV196" s="66"/>
      <c r="JW196" s="66"/>
      <c r="JX196" s="66"/>
      <c r="JY196" s="66"/>
      <c r="JZ196" s="66"/>
      <c r="KA196" s="66"/>
      <c r="KB196" s="66"/>
      <c r="KC196" s="66"/>
      <c r="KD196" s="66"/>
      <c r="KE196" s="66"/>
      <c r="KG196" s="66"/>
      <c r="KH196" s="66"/>
      <c r="KI196" s="66"/>
      <c r="KJ196" s="66"/>
      <c r="KK196" s="66"/>
      <c r="KL196" s="66"/>
      <c r="KM196" s="66"/>
      <c r="KN196" s="66"/>
      <c r="KO196" s="66"/>
      <c r="KP196" s="66"/>
      <c r="KQ196" s="66"/>
      <c r="KR196" s="66"/>
      <c r="KS196" s="66"/>
      <c r="KV196" s="66"/>
      <c r="KY196" s="66"/>
      <c r="LB196" s="66"/>
      <c r="LE196" s="66"/>
      <c r="LH196" s="66"/>
      <c r="LK196" s="66"/>
      <c r="LT196" s="66"/>
      <c r="LW196" s="66"/>
      <c r="LZ196" s="66"/>
      <c r="MC196" s="66"/>
      <c r="ML196" s="66"/>
      <c r="MR196" s="66"/>
      <c r="MU196" s="66"/>
      <c r="MX196" s="66"/>
      <c r="NA196" s="66"/>
      <c r="NG196" s="66"/>
      <c r="NP196" s="66"/>
      <c r="NR196" s="66"/>
      <c r="NS196" s="66"/>
      <c r="NU196" s="66"/>
      <c r="NX196" s="66"/>
      <c r="OA196" s="66"/>
      <c r="OD196" s="66"/>
      <c r="OG196" s="66"/>
      <c r="OJ196" s="66"/>
      <c r="OL196" s="66"/>
      <c r="ON196" s="66"/>
      <c r="OQ196" s="66"/>
      <c r="OT196" s="66"/>
      <c r="OW196" s="66"/>
      <c r="OZ196" s="66"/>
      <c r="PC196" s="66"/>
      <c r="PF196" s="66"/>
      <c r="PI196" s="66"/>
      <c r="PK196" s="66"/>
      <c r="PN196" s="66"/>
      <c r="PT196" s="66"/>
      <c r="PZ196" s="66"/>
      <c r="QC196" s="66"/>
      <c r="QE196" s="66"/>
      <c r="QG196" s="66"/>
      <c r="QH196" s="66"/>
      <c r="QI196" s="66"/>
      <c r="QJ196" s="66"/>
      <c r="QK196" s="66"/>
      <c r="QL196" s="66"/>
      <c r="RD196" s="66"/>
      <c r="RE196" s="66"/>
      <c r="RH196" s="66"/>
      <c r="RK196" s="66"/>
      <c r="RM196" s="66"/>
      <c r="RO196" s="66"/>
      <c r="RR196" s="66"/>
      <c r="RU196" s="66"/>
      <c r="RX196" s="66"/>
      <c r="SB196" s="66"/>
      <c r="SE196" s="66"/>
      <c r="SH196" s="66"/>
      <c r="SP196" s="66"/>
      <c r="TB196" s="66"/>
      <c r="TC196" s="66"/>
      <c r="TD196" s="66"/>
      <c r="TE196" s="66"/>
      <c r="TF196" s="66"/>
      <c r="TG196" s="66"/>
      <c r="TH196" s="66"/>
      <c r="TI196" s="66"/>
      <c r="TJ196" s="66"/>
      <c r="TK196" s="66"/>
      <c r="TL196" s="66"/>
      <c r="TM196" s="66"/>
      <c r="TN196" s="66"/>
      <c r="TO196" s="66"/>
      <c r="TP196" s="66"/>
      <c r="TQ196" s="66"/>
      <c r="TR196" s="66"/>
      <c r="TS196" s="66"/>
      <c r="TT196" s="66"/>
      <c r="TU196" s="66"/>
      <c r="TV196" s="66"/>
      <c r="TW196" s="66"/>
      <c r="TX196" s="66"/>
      <c r="TY196" s="66"/>
      <c r="TZ196" s="66"/>
      <c r="UA196" s="66"/>
      <c r="UC196" s="66"/>
      <c r="UD196" s="66"/>
      <c r="UE196" s="66"/>
      <c r="UF196" s="66"/>
      <c r="UG196" s="66"/>
      <c r="UH196" s="66"/>
      <c r="UI196" s="66"/>
      <c r="UJ196" s="66"/>
      <c r="UK196" s="66"/>
      <c r="UL196" s="66"/>
      <c r="UM196" s="66"/>
      <c r="UN196" s="66"/>
      <c r="UO196" s="66"/>
      <c r="UR196" s="66"/>
      <c r="UU196" s="66"/>
      <c r="UX196" s="66"/>
      <c r="VA196" s="66"/>
      <c r="VD196" s="66"/>
      <c r="VG196" s="66"/>
      <c r="VP196" s="66"/>
      <c r="VS196" s="66"/>
      <c r="VV196" s="66"/>
      <c r="VY196" s="66"/>
      <c r="WH196" s="66"/>
      <c r="WN196" s="66"/>
      <c r="WQ196" s="66"/>
      <c r="WT196" s="66"/>
      <c r="WW196" s="66"/>
      <c r="XC196" s="66"/>
      <c r="XL196" s="66"/>
      <c r="XN196" s="66"/>
      <c r="XO196" s="66"/>
      <c r="XQ196" s="66"/>
      <c r="XT196" s="66"/>
      <c r="XW196" s="66"/>
      <c r="XZ196" s="66"/>
      <c r="YC196" s="66"/>
      <c r="YF196" s="66"/>
      <c r="YH196" s="66"/>
      <c r="YJ196" s="66"/>
      <c r="YM196" s="66"/>
      <c r="YP196" s="66"/>
      <c r="YS196" s="66"/>
      <c r="YV196" s="66"/>
      <c r="YY196" s="66"/>
      <c r="ZB196" s="66"/>
      <c r="ZE196" s="66"/>
      <c r="ZG196" s="66"/>
      <c r="ZJ196" s="66"/>
      <c r="ZP196" s="66"/>
      <c r="ZV196" s="66"/>
      <c r="ZY196" s="66"/>
      <c r="AAA196" s="66"/>
      <c r="AAC196" s="66"/>
      <c r="AAD196" s="66"/>
      <c r="AAE196" s="66"/>
      <c r="AAF196" s="66"/>
      <c r="AAG196" s="66"/>
      <c r="AAH196" s="66"/>
      <c r="AAZ196" s="66"/>
      <c r="ABA196" s="66"/>
      <c r="ABD196" s="66"/>
      <c r="ABG196" s="66"/>
      <c r="ABI196" s="66"/>
      <c r="ABK196" s="66"/>
      <c r="ABN196" s="66"/>
      <c r="ABQ196" s="66"/>
      <c r="ABT196" s="66"/>
      <c r="ABX196" s="66"/>
      <c r="ACA196" s="66"/>
      <c r="ACD196" s="66"/>
      <c r="ACL196" s="66"/>
      <c r="ACX196" s="66"/>
      <c r="ACY196" s="66"/>
      <c r="ACZ196" s="66"/>
      <c r="ADA196" s="66"/>
      <c r="ADB196" s="66"/>
      <c r="ADC196" s="66"/>
      <c r="ADD196" s="66"/>
      <c r="ADE196" s="66"/>
      <c r="ADF196" s="66"/>
      <c r="ADG196" s="66"/>
      <c r="ADH196" s="66"/>
      <c r="ADI196" s="66"/>
      <c r="ADJ196" s="66"/>
      <c r="ADK196" s="66"/>
      <c r="ADL196" s="66"/>
      <c r="ADM196" s="66"/>
      <c r="ADN196" s="66"/>
      <c r="ADO196" s="66"/>
      <c r="ADP196" s="66"/>
      <c r="ADQ196" s="66"/>
      <c r="ADR196" s="66"/>
      <c r="ADS196" s="66"/>
      <c r="ADT196" s="66"/>
      <c r="ADU196" s="66"/>
      <c r="ADV196" s="66"/>
      <c r="ADW196" s="66"/>
      <c r="ADY196" s="66"/>
      <c r="ADZ196" s="66"/>
      <c r="AEA196" s="66"/>
      <c r="AEB196" s="66"/>
      <c r="AEC196" s="66"/>
      <c r="AED196" s="66"/>
      <c r="AEE196" s="66"/>
      <c r="AEF196" s="66"/>
      <c r="AEG196" s="66"/>
      <c r="AEH196" s="66"/>
      <c r="AEI196" s="66"/>
      <c r="AEJ196" s="66"/>
      <c r="AEK196" s="66"/>
      <c r="AEN196" s="66"/>
      <c r="AEQ196" s="66"/>
      <c r="AET196" s="66"/>
      <c r="AEW196" s="66"/>
      <c r="AEZ196" s="66"/>
      <c r="AFC196" s="66"/>
      <c r="AFL196" s="66"/>
      <c r="AFO196" s="66"/>
      <c r="AFR196" s="66"/>
      <c r="AFU196" s="66"/>
      <c r="AGD196" s="66"/>
      <c r="AGJ196" s="66"/>
      <c r="AGM196" s="66"/>
      <c r="AGP196" s="66"/>
      <c r="AGS196" s="66"/>
      <c r="AGY196" s="66"/>
      <c r="AHH196" s="66"/>
      <c r="AHJ196" s="66"/>
      <c r="AHK196" s="66"/>
      <c r="AHM196" s="66"/>
      <c r="AHP196" s="66"/>
      <c r="AHS196" s="66"/>
      <c r="AHV196" s="66"/>
      <c r="AHY196" s="66"/>
      <c r="AIB196" s="66"/>
      <c r="AID196" s="66"/>
      <c r="AIF196" s="66"/>
      <c r="AII196" s="66"/>
      <c r="AIL196" s="66"/>
      <c r="AIO196" s="66"/>
      <c r="AIR196" s="66"/>
      <c r="AIU196" s="66"/>
      <c r="AIX196" s="66"/>
      <c r="AJA196" s="66"/>
      <c r="AJC196" s="66"/>
      <c r="AJF196" s="66"/>
      <c r="AJL196" s="66"/>
      <c r="AJR196" s="66"/>
      <c r="AJU196" s="66"/>
      <c r="AJW196" s="66"/>
      <c r="AJY196" s="66"/>
      <c r="AJZ196" s="66"/>
      <c r="AKA196" s="66"/>
      <c r="AKB196" s="66"/>
      <c r="AKC196" s="66"/>
      <c r="AKD196" s="66"/>
      <c r="AKV196" s="66"/>
      <c r="AKW196" s="66"/>
      <c r="AKZ196" s="66"/>
      <c r="ALC196" s="66"/>
      <c r="ALE196" s="66"/>
      <c r="ALG196" s="66"/>
      <c r="ALJ196" s="66"/>
      <c r="ALM196" s="66"/>
      <c r="ALP196" s="66"/>
      <c r="ALT196" s="66"/>
      <c r="ALW196" s="66"/>
      <c r="ALZ196" s="66"/>
      <c r="AMH196" s="66"/>
      <c r="AMT196" s="66"/>
      <c r="AMU196" s="66"/>
      <c r="AMV196" s="66"/>
      <c r="AMW196" s="66"/>
      <c r="AMX196" s="66"/>
      <c r="AMY196" s="66"/>
      <c r="AMZ196" s="66"/>
      <c r="ANA196" s="66"/>
      <c r="ANB196" s="66"/>
      <c r="ANC196" s="66"/>
      <c r="AND196" s="66"/>
      <c r="ANE196" s="66"/>
      <c r="ANF196" s="66"/>
      <c r="ANG196" s="66"/>
      <c r="ANH196" s="66"/>
      <c r="ANI196" s="66"/>
      <c r="ANJ196" s="66"/>
      <c r="ANK196" s="66"/>
      <c r="ANL196" s="66"/>
      <c r="ANM196" s="66"/>
      <c r="ANN196" s="66"/>
      <c r="ANO196" s="66"/>
      <c r="ANP196" s="66"/>
      <c r="ANQ196" s="66"/>
      <c r="ANR196" s="66"/>
      <c r="ANS196" s="66"/>
      <c r="ANU196" s="66"/>
      <c r="ANV196" s="66"/>
      <c r="ANW196" s="66"/>
      <c r="ANX196" s="66"/>
      <c r="ANY196" s="66"/>
      <c r="ANZ196" s="66"/>
      <c r="AOA196" s="66"/>
      <c r="AOB196" s="66"/>
      <c r="AOC196" s="66"/>
      <c r="AOD196" s="66"/>
      <c r="AOE196" s="66"/>
      <c r="AOF196" s="66"/>
      <c r="AOG196" s="66"/>
      <c r="AOJ196" s="66"/>
      <c r="AOM196" s="66"/>
      <c r="AOP196" s="66"/>
      <c r="AOS196" s="66"/>
      <c r="AOV196" s="66"/>
      <c r="AOY196" s="66"/>
      <c r="APH196" s="66"/>
      <c r="APK196" s="66"/>
      <c r="APN196" s="66"/>
      <c r="APQ196" s="66"/>
      <c r="APZ196" s="66"/>
      <c r="AQF196" s="66"/>
      <c r="AQI196" s="66"/>
      <c r="AQL196" s="66"/>
      <c r="AQO196" s="66"/>
      <c r="AQU196" s="66"/>
      <c r="ARD196" s="66"/>
      <c r="ARF196" s="66"/>
      <c r="ARG196" s="66"/>
      <c r="ARI196" s="66"/>
      <c r="ARL196" s="66"/>
      <c r="ARO196" s="66"/>
      <c r="ARR196" s="66"/>
      <c r="ARU196" s="66"/>
      <c r="ARX196" s="66"/>
      <c r="ARZ196" s="66"/>
      <c r="ASB196" s="66"/>
      <c r="ASE196" s="66"/>
      <c r="ASH196" s="66"/>
      <c r="ASK196" s="66"/>
      <c r="ASN196" s="66"/>
      <c r="ASQ196" s="66"/>
      <c r="AST196" s="66"/>
      <c r="ASW196" s="66"/>
      <c r="ASY196" s="66"/>
      <c r="ATB196" s="66"/>
      <c r="ATH196" s="66"/>
      <c r="ATN196" s="66"/>
      <c r="ATQ196" s="66"/>
      <c r="ATS196" s="66"/>
      <c r="ATU196" s="66"/>
      <c r="ATV196" s="66"/>
      <c r="ATW196" s="66"/>
      <c r="ATX196" s="66"/>
      <c r="ATY196" s="66"/>
      <c r="ATZ196" s="66"/>
      <c r="AUR196" s="66"/>
      <c r="AUS196" s="66"/>
      <c r="AUV196" s="66"/>
      <c r="AUY196" s="66"/>
      <c r="AVA196" s="66"/>
      <c r="AVC196" s="66"/>
      <c r="AVF196" s="66"/>
      <c r="AVI196" s="66"/>
      <c r="AVL196" s="66"/>
      <c r="AVP196" s="66"/>
      <c r="AVS196" s="66"/>
      <c r="AVV196" s="66"/>
      <c r="AWD196" s="66"/>
      <c r="AWP196" s="66"/>
      <c r="AWQ196" s="66"/>
      <c r="AWR196" s="66"/>
      <c r="AWS196" s="66"/>
      <c r="AWT196" s="66"/>
      <c r="AWU196" s="66"/>
      <c r="AWV196" s="66"/>
      <c r="AWW196" s="66"/>
      <c r="AWX196" s="66"/>
      <c r="AWY196" s="66"/>
      <c r="AWZ196" s="66"/>
      <c r="AXA196" s="66"/>
      <c r="AXB196" s="66"/>
      <c r="AXC196" s="66"/>
      <c r="AXD196" s="66"/>
      <c r="AXE196" s="66"/>
      <c r="AXF196" s="66"/>
      <c r="AXG196" s="66"/>
      <c r="AXH196" s="66"/>
      <c r="AXI196" s="66"/>
      <c r="AXJ196" s="66"/>
      <c r="AXK196" s="66"/>
      <c r="AXL196" s="66"/>
      <c r="AXM196" s="66"/>
      <c r="AXN196" s="66"/>
      <c r="AXO196" s="66"/>
      <c r="AXQ196" s="66"/>
      <c r="AXR196" s="66"/>
      <c r="AXS196" s="66"/>
      <c r="AXT196" s="66"/>
      <c r="AXU196" s="66"/>
      <c r="AXV196" s="66"/>
      <c r="AXW196" s="66"/>
      <c r="AXX196" s="66"/>
      <c r="AXY196" s="66"/>
      <c r="AXZ196" s="66"/>
      <c r="AYA196" s="66"/>
      <c r="AYB196" s="66"/>
      <c r="AYC196" s="66"/>
      <c r="AYF196" s="66"/>
      <c r="AYI196" s="66"/>
      <c r="AYL196" s="66"/>
      <c r="AYO196" s="66"/>
      <c r="AYR196" s="66"/>
      <c r="AYU196" s="66"/>
      <c r="AZD196" s="66"/>
      <c r="AZG196" s="66"/>
      <c r="AZJ196" s="66"/>
      <c r="AZM196" s="66"/>
      <c r="AZV196" s="66"/>
      <c r="BAB196" s="66"/>
      <c r="BAE196" s="66"/>
      <c r="BAH196" s="66"/>
      <c r="BAK196" s="66"/>
      <c r="BAQ196" s="66"/>
      <c r="BAZ196" s="66"/>
      <c r="BBB196" s="66"/>
      <c r="BBC196" s="66"/>
      <c r="BBE196" s="66"/>
      <c r="BBH196" s="66"/>
      <c r="BBK196" s="66"/>
      <c r="BBN196" s="66"/>
      <c r="BBQ196" s="66"/>
      <c r="BBT196" s="66"/>
      <c r="BBV196" s="66"/>
      <c r="BBX196" s="66"/>
      <c r="BCA196" s="66"/>
      <c r="BCD196" s="66"/>
      <c r="BCG196" s="66"/>
      <c r="BCJ196" s="66"/>
      <c r="BCM196" s="66"/>
      <c r="BCP196" s="66"/>
      <c r="BCS196" s="66"/>
      <c r="BCU196" s="66"/>
      <c r="BCX196" s="66"/>
      <c r="BDD196" s="66"/>
      <c r="BDJ196" s="66"/>
      <c r="BDM196" s="66"/>
      <c r="BDO196" s="66"/>
      <c r="BDQ196" s="66"/>
      <c r="BDR196" s="66"/>
      <c r="BDS196" s="66"/>
      <c r="BDT196" s="66"/>
      <c r="BDU196" s="66"/>
      <c r="BDV196" s="66"/>
      <c r="BEN196" s="66"/>
      <c r="BEO196" s="66"/>
      <c r="BER196" s="66"/>
      <c r="BEU196" s="66"/>
      <c r="BEW196" s="66"/>
      <c r="BEY196" s="66"/>
      <c r="BFB196" s="66"/>
      <c r="BFE196" s="66"/>
      <c r="BFH196" s="66"/>
      <c r="BFL196" s="66"/>
      <c r="BFO196" s="66"/>
      <c r="BFR196" s="66"/>
      <c r="BFZ196" s="66"/>
      <c r="BGL196" s="66"/>
      <c r="BGM196" s="66"/>
      <c r="BGN196" s="66"/>
      <c r="BGO196" s="66"/>
      <c r="BGP196" s="66"/>
      <c r="BGQ196" s="66"/>
      <c r="BGR196" s="66"/>
      <c r="BGS196" s="66"/>
      <c r="BGT196" s="66"/>
      <c r="BGU196" s="66"/>
      <c r="BGV196" s="66"/>
      <c r="BGW196" s="66"/>
      <c r="BGX196" s="66"/>
      <c r="BGY196" s="66"/>
      <c r="BGZ196" s="66"/>
      <c r="BHA196" s="66"/>
      <c r="BHB196" s="66"/>
      <c r="BHC196" s="66"/>
      <c r="BHD196" s="66"/>
      <c r="BHE196" s="66"/>
      <c r="BHF196" s="66"/>
      <c r="BHG196" s="66"/>
      <c r="BHH196" s="66"/>
      <c r="BHI196" s="66"/>
      <c r="BHJ196" s="66"/>
      <c r="BHK196" s="66"/>
      <c r="BHM196" s="66"/>
      <c r="BHN196" s="66"/>
      <c r="BHO196" s="66"/>
      <c r="BHP196" s="66"/>
      <c r="BHQ196" s="66"/>
      <c r="BHR196" s="66"/>
      <c r="BHS196" s="66"/>
      <c r="BHT196" s="66"/>
      <c r="BHU196" s="66"/>
      <c r="BHV196" s="66"/>
      <c r="BHW196" s="66"/>
      <c r="BHX196" s="66"/>
      <c r="BHY196" s="66"/>
      <c r="BIB196" s="66"/>
      <c r="BIE196" s="66"/>
      <c r="BIH196" s="66"/>
      <c r="BIK196" s="66"/>
      <c r="BIN196" s="66"/>
      <c r="BIQ196" s="66"/>
      <c r="BIZ196" s="66"/>
      <c r="BJC196" s="66"/>
      <c r="BJF196" s="66"/>
      <c r="BJI196" s="66"/>
      <c r="BJR196" s="66"/>
      <c r="BJX196" s="66"/>
      <c r="BKA196" s="66"/>
      <c r="BKD196" s="66"/>
      <c r="BKG196" s="66"/>
      <c r="BKM196" s="66"/>
      <c r="BKV196" s="66"/>
      <c r="BKX196" s="66"/>
      <c r="BKY196" s="66"/>
      <c r="BLA196" s="66"/>
      <c r="BLD196" s="66"/>
      <c r="BLG196" s="66"/>
      <c r="BLJ196" s="66"/>
      <c r="BLM196" s="66"/>
      <c r="BLP196" s="66"/>
      <c r="BLR196" s="66"/>
      <c r="BLT196" s="66"/>
      <c r="BLW196" s="66"/>
      <c r="BLZ196" s="66"/>
      <c r="BMC196" s="66"/>
      <c r="BMF196" s="66"/>
      <c r="BMI196" s="66"/>
      <c r="BML196" s="66"/>
      <c r="BMO196" s="66"/>
      <c r="BMQ196" s="66"/>
      <c r="BMT196" s="66"/>
      <c r="BMZ196" s="66"/>
      <c r="BNF196" s="66"/>
      <c r="BNI196" s="66"/>
      <c r="BNK196" s="66"/>
      <c r="BNM196" s="66"/>
      <c r="BNN196" s="66"/>
      <c r="BNO196" s="66"/>
      <c r="BNP196" s="66"/>
      <c r="BNQ196" s="66"/>
      <c r="BNR196" s="66"/>
      <c r="BOJ196" s="66"/>
      <c r="BOK196" s="66"/>
      <c r="BON196" s="66"/>
      <c r="BOQ196" s="66"/>
      <c r="BOS196" s="66"/>
      <c r="BOU196" s="66"/>
      <c r="BOX196" s="66"/>
      <c r="BPA196" s="66"/>
      <c r="BPD196" s="66"/>
      <c r="BPH196" s="66"/>
      <c r="BPK196" s="66"/>
      <c r="BPN196" s="66"/>
      <c r="BPV196" s="66"/>
      <c r="BQH196" s="66"/>
      <c r="BQI196" s="66"/>
      <c r="BQJ196" s="66"/>
      <c r="BQK196" s="66"/>
      <c r="BQL196" s="66"/>
      <c r="BQM196" s="66"/>
      <c r="BQN196" s="66"/>
      <c r="BQO196" s="66"/>
      <c r="BQP196" s="66"/>
      <c r="BQQ196" s="66"/>
      <c r="BQR196" s="66"/>
      <c r="BQS196" s="66"/>
      <c r="BQT196" s="66"/>
      <c r="BQU196" s="66"/>
      <c r="BQV196" s="66"/>
      <c r="BQW196" s="66"/>
      <c r="BQX196" s="66"/>
      <c r="BQY196" s="66"/>
      <c r="BQZ196" s="66"/>
      <c r="BRA196" s="66"/>
      <c r="BRB196" s="66"/>
      <c r="BRC196" s="66"/>
      <c r="BRD196" s="66"/>
      <c r="BRE196" s="66"/>
      <c r="BRF196" s="66"/>
      <c r="BRG196" s="66"/>
      <c r="BRI196" s="66"/>
      <c r="BRJ196" s="66"/>
      <c r="BRK196" s="66"/>
      <c r="BRL196" s="66"/>
      <c r="BRM196" s="66"/>
      <c r="BRN196" s="66"/>
      <c r="BRO196" s="66"/>
      <c r="BRP196" s="66"/>
      <c r="BRQ196" s="66"/>
      <c r="BRR196" s="66"/>
      <c r="BRS196" s="66"/>
      <c r="BRT196" s="66"/>
      <c r="BRU196" s="66"/>
      <c r="BRX196" s="66"/>
      <c r="BSA196" s="66"/>
      <c r="BSD196" s="66"/>
      <c r="BSG196" s="66"/>
      <c r="BSJ196" s="66"/>
      <c r="BSM196" s="66"/>
      <c r="BSV196" s="66"/>
      <c r="BSY196" s="66"/>
      <c r="BTB196" s="66"/>
      <c r="BTE196" s="66"/>
      <c r="BTN196" s="66"/>
      <c r="BTT196" s="66"/>
      <c r="BTW196" s="66"/>
      <c r="BTZ196" s="66"/>
      <c r="BUC196" s="66"/>
      <c r="BUI196" s="66"/>
      <c r="BUR196" s="66"/>
      <c r="BUT196" s="66"/>
      <c r="BUU196" s="66"/>
      <c r="BUW196" s="66"/>
      <c r="BUZ196" s="66"/>
      <c r="BVC196" s="66"/>
      <c r="BVF196" s="66"/>
      <c r="BVI196" s="66"/>
      <c r="BVL196" s="66"/>
      <c r="BVN196" s="66"/>
      <c r="BVP196" s="66"/>
      <c r="BVS196" s="66"/>
      <c r="BVV196" s="66"/>
      <c r="BVY196" s="66"/>
      <c r="BWB196" s="66"/>
      <c r="BWE196" s="66"/>
      <c r="BWH196" s="66"/>
      <c r="BWK196" s="66"/>
      <c r="BWM196" s="66"/>
      <c r="BWP196" s="66"/>
      <c r="BWV196" s="66"/>
      <c r="BXB196" s="66"/>
      <c r="BXE196" s="66"/>
      <c r="BXG196" s="66"/>
      <c r="BXI196" s="66"/>
      <c r="BXJ196" s="66"/>
      <c r="BXK196" s="66"/>
      <c r="BXL196" s="66"/>
      <c r="BXM196" s="66"/>
      <c r="BXN196" s="66"/>
      <c r="BYF196" s="66"/>
      <c r="BYG196" s="66"/>
      <c r="BYJ196" s="66"/>
      <c r="BYM196" s="66"/>
      <c r="BYO196" s="66"/>
      <c r="BYQ196" s="66"/>
      <c r="BYT196" s="66"/>
      <c r="BYW196" s="66"/>
      <c r="BYZ196" s="66"/>
      <c r="BZD196" s="66"/>
      <c r="BZG196" s="66"/>
      <c r="BZJ196" s="66"/>
      <c r="BZR196" s="66"/>
      <c r="CAD196" s="66"/>
      <c r="CAE196" s="66"/>
      <c r="CAF196" s="66"/>
      <c r="CAG196" s="66"/>
      <c r="CAH196" s="66"/>
      <c r="CAI196" s="66"/>
      <c r="CAJ196" s="66"/>
      <c r="CAK196" s="66"/>
      <c r="CAL196" s="66"/>
      <c r="CAM196" s="66"/>
      <c r="CAN196" s="66"/>
      <c r="CAO196" s="66"/>
      <c r="CAP196" s="66"/>
      <c r="CAQ196" s="66"/>
      <c r="CAR196" s="66"/>
      <c r="CAS196" s="66"/>
      <c r="CAT196" s="66"/>
      <c r="CAU196" s="66"/>
      <c r="CAV196" s="66"/>
      <c r="CAW196" s="66"/>
      <c r="CAX196" s="66"/>
      <c r="CAY196" s="66"/>
      <c r="CAZ196" s="66"/>
      <c r="CBA196" s="66"/>
      <c r="CBB196" s="66"/>
      <c r="CBC196" s="66"/>
      <c r="CBE196" s="66"/>
      <c r="CBF196" s="66"/>
      <c r="CBG196" s="66"/>
      <c r="CBH196" s="66"/>
      <c r="CBI196" s="66"/>
      <c r="CBJ196" s="66"/>
      <c r="CBK196" s="66"/>
      <c r="CBL196" s="66"/>
      <c r="CBM196" s="66"/>
      <c r="CBN196" s="66"/>
      <c r="CBO196" s="66"/>
      <c r="CBP196" s="66"/>
      <c r="CBQ196" s="66"/>
      <c r="CBT196" s="66"/>
      <c r="CBW196" s="66"/>
      <c r="CBZ196" s="66"/>
      <c r="CCC196" s="66"/>
      <c r="CCF196" s="66"/>
      <c r="CCI196" s="66"/>
      <c r="CCR196" s="66"/>
      <c r="CCU196" s="66"/>
      <c r="CCX196" s="66"/>
      <c r="CDA196" s="66"/>
      <c r="CDJ196" s="66"/>
      <c r="CDP196" s="66"/>
      <c r="CDS196" s="66"/>
      <c r="CDV196" s="66"/>
      <c r="CDY196" s="66"/>
      <c r="CEE196" s="66"/>
      <c r="CEN196" s="66"/>
      <c r="CEP196" s="66"/>
      <c r="CEQ196" s="66"/>
      <c r="CES196" s="66"/>
      <c r="CEV196" s="66"/>
      <c r="CEY196" s="66"/>
      <c r="CFB196" s="66"/>
      <c r="CFE196" s="66"/>
      <c r="CFH196" s="66"/>
      <c r="CFJ196" s="66"/>
      <c r="CFL196" s="66"/>
      <c r="CFO196" s="66"/>
      <c r="CFR196" s="66"/>
      <c r="CFU196" s="66"/>
      <c r="CFX196" s="66"/>
      <c r="CGA196" s="66"/>
      <c r="CGD196" s="66"/>
      <c r="CGG196" s="66"/>
      <c r="CGI196" s="66"/>
      <c r="CGL196" s="66"/>
      <c r="CGR196" s="66"/>
      <c r="CGX196" s="66"/>
      <c r="CHA196" s="66"/>
      <c r="CHC196" s="66"/>
      <c r="CHE196" s="66"/>
      <c r="CHF196" s="66"/>
      <c r="CHG196" s="66"/>
      <c r="CHH196" s="66"/>
      <c r="CHI196" s="66"/>
      <c r="CHJ196" s="66"/>
      <c r="CIB196" s="66"/>
      <c r="CIC196" s="66"/>
      <c r="CIF196" s="66"/>
      <c r="CII196" s="66"/>
      <c r="CIK196" s="66"/>
      <c r="CIM196" s="66"/>
      <c r="CIP196" s="66"/>
      <c r="CIS196" s="66"/>
      <c r="CIV196" s="66"/>
      <c r="CIZ196" s="66"/>
      <c r="CJC196" s="66"/>
      <c r="CJF196" s="66"/>
      <c r="CJN196" s="66"/>
      <c r="CJZ196" s="66"/>
      <c r="CKA196" s="66"/>
      <c r="CKB196" s="66"/>
      <c r="CKC196" s="66"/>
      <c r="CKD196" s="66"/>
      <c r="CKE196" s="66"/>
      <c r="CKF196" s="66"/>
      <c r="CKG196" s="66"/>
      <c r="CKH196" s="66"/>
      <c r="CKI196" s="66"/>
      <c r="CKJ196" s="66"/>
      <c r="CKK196" s="66"/>
      <c r="CKL196" s="66"/>
      <c r="CKM196" s="66"/>
      <c r="CKN196" s="66"/>
      <c r="CKO196" s="66"/>
      <c r="CKP196" s="66"/>
      <c r="CKQ196" s="66"/>
      <c r="CKR196" s="66"/>
      <c r="CKS196" s="66"/>
      <c r="CKT196" s="66"/>
      <c r="CKU196" s="66"/>
      <c r="CKV196" s="66"/>
      <c r="CKW196" s="66"/>
      <c r="CKX196" s="66"/>
      <c r="CKY196" s="66"/>
      <c r="CLA196" s="66"/>
      <c r="CLB196" s="66"/>
      <c r="CLC196" s="66"/>
      <c r="CLD196" s="66"/>
      <c r="CLE196" s="66"/>
      <c r="CLF196" s="66"/>
      <c r="CLG196" s="66"/>
      <c r="CLH196" s="66"/>
      <c r="CLI196" s="66"/>
      <c r="CLJ196" s="66"/>
      <c r="CLK196" s="66"/>
      <c r="CLL196" s="66"/>
      <c r="CLM196" s="66"/>
      <c r="CLP196" s="66"/>
      <c r="CLS196" s="66"/>
      <c r="CLV196" s="66"/>
      <c r="CLY196" s="66"/>
      <c r="CMB196" s="66"/>
      <c r="CME196" s="66"/>
      <c r="CMN196" s="66"/>
      <c r="CMQ196" s="66"/>
      <c r="CMT196" s="66"/>
      <c r="CMW196" s="66"/>
      <c r="CNF196" s="66"/>
      <c r="CNL196" s="66"/>
      <c r="CNO196" s="66"/>
      <c r="CNR196" s="66"/>
      <c r="CNU196" s="66"/>
      <c r="COA196" s="66"/>
      <c r="COJ196" s="66"/>
      <c r="COL196" s="66"/>
      <c r="COM196" s="66"/>
      <c r="COO196" s="66"/>
      <c r="COR196" s="66"/>
      <c r="COU196" s="66"/>
      <c r="COX196" s="66"/>
      <c r="CPA196" s="66"/>
      <c r="CPD196" s="66"/>
      <c r="CPF196" s="66"/>
      <c r="CPH196" s="66"/>
      <c r="CPK196" s="66"/>
      <c r="CPN196" s="66"/>
      <c r="CPQ196" s="66"/>
      <c r="CPT196" s="66"/>
      <c r="CPW196" s="66"/>
      <c r="CPZ196" s="66"/>
      <c r="CQC196" s="66"/>
      <c r="CQE196" s="66"/>
      <c r="CQH196" s="66"/>
      <c r="CQN196" s="66"/>
      <c r="CQT196" s="66"/>
      <c r="CQW196" s="66"/>
      <c r="CQY196" s="66"/>
      <c r="CRA196" s="66"/>
      <c r="CRB196" s="66"/>
      <c r="CRC196" s="66"/>
      <c r="CRD196" s="66"/>
      <c r="CRE196" s="66"/>
      <c r="CRF196" s="66"/>
      <c r="CRX196" s="66"/>
      <c r="CRY196" s="66"/>
      <c r="CSB196" s="66"/>
      <c r="CSE196" s="66"/>
      <c r="CSG196" s="66"/>
      <c r="CSI196" s="66"/>
      <c r="CSL196" s="66"/>
      <c r="CSO196" s="66"/>
      <c r="CSR196" s="66"/>
      <c r="CSV196" s="66"/>
      <c r="CSY196" s="66"/>
      <c r="CTB196" s="66"/>
      <c r="CTJ196" s="66"/>
      <c r="CTV196" s="66"/>
      <c r="CTW196" s="66"/>
      <c r="CTX196" s="66"/>
      <c r="CTY196" s="66"/>
      <c r="CTZ196" s="66"/>
      <c r="CUA196" s="66"/>
      <c r="CUB196" s="66"/>
      <c r="CUC196" s="66"/>
      <c r="CUD196" s="66"/>
      <c r="CUE196" s="66"/>
      <c r="CUF196" s="66"/>
      <c r="CUG196" s="66"/>
      <c r="CUH196" s="66"/>
      <c r="CUI196" s="66"/>
      <c r="CUJ196" s="66"/>
      <c r="CUK196" s="66"/>
      <c r="CUL196" s="66"/>
      <c r="CUM196" s="66"/>
      <c r="CUN196" s="66"/>
      <c r="CUO196" s="66"/>
      <c r="CUP196" s="66"/>
      <c r="CUQ196" s="66"/>
      <c r="CUR196" s="66"/>
      <c r="CUS196" s="66"/>
      <c r="CUT196" s="66"/>
      <c r="CUU196" s="66"/>
      <c r="CUW196" s="66"/>
      <c r="CUX196" s="66"/>
      <c r="CUY196" s="66"/>
      <c r="CUZ196" s="66"/>
      <c r="CVA196" s="66"/>
      <c r="CVB196" s="66"/>
      <c r="CVC196" s="66"/>
      <c r="CVD196" s="66"/>
      <c r="CVE196" s="66"/>
      <c r="CVF196" s="66"/>
      <c r="CVG196" s="66"/>
      <c r="CVH196" s="66"/>
      <c r="CVI196" s="66"/>
      <c r="CVL196" s="66"/>
      <c r="CVO196" s="66"/>
      <c r="CVR196" s="66"/>
      <c r="CVU196" s="66"/>
      <c r="CVX196" s="66"/>
      <c r="CWA196" s="66"/>
      <c r="CWJ196" s="66"/>
      <c r="CWM196" s="66"/>
      <c r="CWP196" s="66"/>
      <c r="CWS196" s="66"/>
      <c r="CXB196" s="66"/>
      <c r="CXH196" s="66"/>
      <c r="CXK196" s="66"/>
      <c r="CXN196" s="66"/>
      <c r="CXQ196" s="66"/>
      <c r="CXW196" s="66"/>
      <c r="CYF196" s="66"/>
      <c r="CYH196" s="66"/>
      <c r="CYI196" s="66"/>
      <c r="CYK196" s="66"/>
      <c r="CYN196" s="66"/>
      <c r="CYQ196" s="66"/>
      <c r="CYT196" s="66"/>
      <c r="CYW196" s="66"/>
      <c r="CYZ196" s="66"/>
      <c r="CZB196" s="66"/>
      <c r="CZD196" s="66"/>
      <c r="CZG196" s="66"/>
      <c r="CZJ196" s="66"/>
      <c r="CZM196" s="66"/>
      <c r="CZP196" s="66"/>
      <c r="CZS196" s="66"/>
      <c r="CZV196" s="66"/>
      <c r="CZY196" s="66"/>
      <c r="DAA196" s="66"/>
      <c r="DAD196" s="66"/>
      <c r="DAJ196" s="66"/>
      <c r="DAP196" s="66"/>
      <c r="DAS196" s="66"/>
      <c r="DAU196" s="66"/>
      <c r="DAW196" s="66"/>
      <c r="DAX196" s="66"/>
      <c r="DAY196" s="66"/>
      <c r="DAZ196" s="66"/>
      <c r="DBA196" s="66"/>
      <c r="DBB196" s="66"/>
      <c r="DBT196" s="66"/>
      <c r="DBU196" s="66"/>
      <c r="DBX196" s="66"/>
      <c r="DCA196" s="66"/>
      <c r="DCC196" s="66"/>
      <c r="DCE196" s="66"/>
      <c r="DCH196" s="66"/>
      <c r="DCK196" s="66"/>
      <c r="DCN196" s="66"/>
      <c r="DCR196" s="66"/>
      <c r="DCU196" s="66"/>
      <c r="DCX196" s="66"/>
      <c r="DDF196" s="66"/>
      <c r="DDR196" s="66"/>
      <c r="DDS196" s="66"/>
      <c r="DDT196" s="66"/>
      <c r="DDU196" s="66"/>
      <c r="DDV196" s="66"/>
      <c r="DDW196" s="66"/>
      <c r="DDX196" s="66"/>
      <c r="DDY196" s="66"/>
      <c r="DDZ196" s="66"/>
      <c r="DEA196" s="66"/>
      <c r="DEB196" s="66"/>
      <c r="DEC196" s="66"/>
      <c r="DED196" s="66"/>
      <c r="DEE196" s="66"/>
      <c r="DEF196" s="66"/>
      <c r="DEG196" s="66"/>
      <c r="DEH196" s="66"/>
      <c r="DEI196" s="66"/>
      <c r="DEJ196" s="66"/>
      <c r="DEK196" s="66"/>
      <c r="DEL196" s="66"/>
      <c r="DEM196" s="66"/>
      <c r="DEN196" s="66"/>
      <c r="DEO196" s="66"/>
      <c r="DEP196" s="66"/>
      <c r="DEQ196" s="66"/>
      <c r="DES196" s="66"/>
      <c r="DET196" s="66"/>
      <c r="DEU196" s="66"/>
      <c r="DEV196" s="66"/>
      <c r="DEW196" s="66"/>
      <c r="DEX196" s="66"/>
      <c r="DEY196" s="66"/>
      <c r="DEZ196" s="66"/>
      <c r="DFA196" s="66"/>
      <c r="DFB196" s="66"/>
      <c r="DFC196" s="66"/>
      <c r="DFD196" s="66"/>
      <c r="DFE196" s="66"/>
      <c r="DFH196" s="66"/>
      <c r="DFK196" s="66"/>
      <c r="DFN196" s="66"/>
      <c r="DFQ196" s="66"/>
      <c r="DFT196" s="66"/>
      <c r="DFW196" s="66"/>
      <c r="DGF196" s="66"/>
      <c r="DGI196" s="66"/>
      <c r="DGL196" s="66"/>
      <c r="DGO196" s="66"/>
      <c r="DGX196" s="66"/>
      <c r="DHD196" s="66"/>
      <c r="DHG196" s="66"/>
      <c r="DHJ196" s="66"/>
      <c r="DHM196" s="66"/>
      <c r="DHS196" s="66"/>
      <c r="DIB196" s="66"/>
      <c r="DID196" s="66"/>
      <c r="DIE196" s="66"/>
      <c r="DIG196" s="66"/>
      <c r="DIJ196" s="66"/>
      <c r="DIM196" s="66"/>
      <c r="DIP196" s="66"/>
      <c r="DIS196" s="66"/>
      <c r="DIV196" s="66"/>
      <c r="DIX196" s="66"/>
      <c r="DIZ196" s="66"/>
      <c r="DJC196" s="66"/>
      <c r="DJF196" s="66"/>
      <c r="DJI196" s="66"/>
      <c r="DJL196" s="66"/>
      <c r="DJO196" s="66"/>
      <c r="DJR196" s="66"/>
      <c r="DJU196" s="66"/>
      <c r="DJW196" s="66"/>
      <c r="DJZ196" s="66"/>
      <c r="DKF196" s="66"/>
      <c r="DKL196" s="66"/>
      <c r="DKO196" s="66"/>
      <c r="DKQ196" s="66"/>
      <c r="DKS196" s="66"/>
      <c r="DKT196" s="66"/>
      <c r="DKU196" s="66"/>
      <c r="DKV196" s="66"/>
      <c r="DKW196" s="66"/>
      <c r="DKX196" s="66"/>
      <c r="DLP196" s="66"/>
      <c r="DLQ196" s="66"/>
      <c r="DLT196" s="66"/>
      <c r="DLW196" s="66"/>
      <c r="DLY196" s="66"/>
      <c r="DMA196" s="66"/>
      <c r="DMD196" s="66"/>
      <c r="DMG196" s="66"/>
      <c r="DMJ196" s="66"/>
      <c r="DMN196" s="66"/>
      <c r="DMQ196" s="66"/>
      <c r="DMT196" s="66"/>
      <c r="DNB196" s="66"/>
      <c r="DNN196" s="66"/>
      <c r="DNO196" s="66"/>
      <c r="DNP196" s="66"/>
      <c r="DNQ196" s="66"/>
      <c r="DNR196" s="66"/>
      <c r="DNS196" s="66"/>
      <c r="DNT196" s="66"/>
      <c r="DNU196" s="66"/>
      <c r="DNV196" s="66"/>
      <c r="DNW196" s="66"/>
      <c r="DNX196" s="66"/>
      <c r="DNY196" s="66"/>
      <c r="DNZ196" s="66"/>
      <c r="DOA196" s="66"/>
      <c r="DOB196" s="66"/>
      <c r="DOC196" s="66"/>
      <c r="DOD196" s="66"/>
      <c r="DOE196" s="66"/>
      <c r="DOF196" s="66"/>
      <c r="DOG196" s="66"/>
      <c r="DOH196" s="66"/>
      <c r="DOI196" s="66"/>
      <c r="DOJ196" s="66"/>
      <c r="DOK196" s="66"/>
      <c r="DOL196" s="66"/>
      <c r="DOM196" s="66"/>
      <c r="DOO196" s="66"/>
      <c r="DOP196" s="66"/>
      <c r="DOQ196" s="66"/>
      <c r="DOR196" s="66"/>
      <c r="DOS196" s="66"/>
      <c r="DOT196" s="66"/>
      <c r="DOU196" s="66"/>
      <c r="DOV196" s="66"/>
      <c r="DOW196" s="66"/>
      <c r="DOX196" s="66"/>
      <c r="DOY196" s="66"/>
      <c r="DOZ196" s="66"/>
      <c r="DPA196" s="66"/>
      <c r="DPD196" s="66"/>
      <c r="DPG196" s="66"/>
      <c r="DPJ196" s="66"/>
      <c r="DPM196" s="66"/>
      <c r="DPP196" s="66"/>
      <c r="DPS196" s="66"/>
      <c r="DQB196" s="66"/>
      <c r="DQE196" s="66"/>
      <c r="DQH196" s="66"/>
      <c r="DQK196" s="66"/>
      <c r="DQT196" s="66"/>
      <c r="DQZ196" s="66"/>
      <c r="DRC196" s="66"/>
      <c r="DRF196" s="66"/>
      <c r="DRI196" s="66"/>
      <c r="DRO196" s="66"/>
      <c r="DRX196" s="66"/>
      <c r="DRZ196" s="66"/>
      <c r="DSA196" s="66"/>
      <c r="DSC196" s="66"/>
      <c r="DSF196" s="66"/>
      <c r="DSI196" s="66"/>
      <c r="DSL196" s="66"/>
      <c r="DSO196" s="66"/>
      <c r="DSR196" s="66"/>
      <c r="DST196" s="66"/>
      <c r="DSV196" s="66"/>
      <c r="DSY196" s="66"/>
      <c r="DTB196" s="66"/>
      <c r="DTE196" s="66"/>
      <c r="DTH196" s="66"/>
      <c r="DTK196" s="66"/>
      <c r="DTN196" s="66"/>
      <c r="DTQ196" s="66"/>
      <c r="DTS196" s="66"/>
      <c r="DTV196" s="66"/>
      <c r="DUB196" s="66"/>
      <c r="DUH196" s="66"/>
      <c r="DUK196" s="66"/>
      <c r="DUM196" s="66"/>
      <c r="DUO196" s="66"/>
      <c r="DUP196" s="66"/>
      <c r="DUQ196" s="66"/>
      <c r="DUR196" s="66"/>
      <c r="DUS196" s="66"/>
      <c r="DUT196" s="66"/>
      <c r="DVL196" s="66"/>
      <c r="DVM196" s="66"/>
      <c r="DVP196" s="66"/>
      <c r="DVS196" s="66"/>
      <c r="DVU196" s="66"/>
      <c r="DVW196" s="66"/>
      <c r="DVZ196" s="66"/>
      <c r="DWC196" s="66"/>
      <c r="DWF196" s="66"/>
      <c r="DWJ196" s="66"/>
      <c r="DWM196" s="66"/>
      <c r="DWP196" s="66"/>
      <c r="DWX196" s="66"/>
      <c r="DXJ196" s="66"/>
      <c r="DXK196" s="66"/>
      <c r="DXL196" s="66"/>
      <c r="DXM196" s="66"/>
      <c r="DXN196" s="66"/>
      <c r="DXO196" s="66"/>
      <c r="DXP196" s="66"/>
      <c r="DXQ196" s="66"/>
      <c r="DXR196" s="66"/>
      <c r="DXS196" s="66"/>
      <c r="DXT196" s="66"/>
      <c r="DXU196" s="66"/>
      <c r="DXV196" s="66"/>
      <c r="DXW196" s="66"/>
      <c r="DXX196" s="66"/>
      <c r="DXY196" s="66"/>
      <c r="DXZ196" s="66"/>
      <c r="DYA196" s="66"/>
      <c r="DYB196" s="66"/>
      <c r="DYC196" s="66"/>
      <c r="DYD196" s="66"/>
      <c r="DYE196" s="66"/>
      <c r="DYF196" s="66"/>
      <c r="DYG196" s="66"/>
      <c r="DYH196" s="66"/>
      <c r="DYI196" s="66"/>
      <c r="DYK196" s="66"/>
      <c r="DYL196" s="66"/>
      <c r="DYM196" s="66"/>
      <c r="DYN196" s="66"/>
      <c r="DYO196" s="66"/>
      <c r="DYP196" s="66"/>
      <c r="DYQ196" s="66"/>
      <c r="DYR196" s="66"/>
      <c r="DYS196" s="66"/>
      <c r="DYT196" s="66"/>
      <c r="DYU196" s="66"/>
      <c r="DYV196" s="66"/>
      <c r="DYW196" s="66"/>
      <c r="DYZ196" s="66"/>
      <c r="DZC196" s="66"/>
      <c r="DZF196" s="66"/>
      <c r="DZI196" s="66"/>
      <c r="DZL196" s="66"/>
      <c r="DZO196" s="66"/>
      <c r="DZX196" s="66"/>
      <c r="EAA196" s="66"/>
      <c r="EAD196" s="66"/>
      <c r="EAG196" s="66"/>
      <c r="EAP196" s="66"/>
      <c r="EAV196" s="66"/>
      <c r="EAY196" s="66"/>
      <c r="EBB196" s="66"/>
      <c r="EBE196" s="66"/>
      <c r="EBK196" s="66"/>
      <c r="EBT196" s="66"/>
      <c r="EBV196" s="66"/>
      <c r="EBW196" s="66"/>
      <c r="EBY196" s="66"/>
      <c r="ECB196" s="66"/>
      <c r="ECE196" s="66"/>
      <c r="ECH196" s="66"/>
      <c r="ECK196" s="66"/>
      <c r="ECN196" s="66"/>
      <c r="ECP196" s="66"/>
      <c r="ECR196" s="66"/>
      <c r="ECU196" s="66"/>
      <c r="ECX196" s="66"/>
      <c r="EDA196" s="66"/>
      <c r="EDD196" s="66"/>
      <c r="EDG196" s="66"/>
      <c r="EDJ196" s="66"/>
      <c r="EDM196" s="66"/>
      <c r="EDO196" s="66"/>
      <c r="EDR196" s="66"/>
      <c r="EDX196" s="66"/>
      <c r="EED196" s="66"/>
      <c r="EEG196" s="66"/>
      <c r="EEI196" s="66"/>
      <c r="EEK196" s="66"/>
      <c r="EEL196" s="66"/>
      <c r="EEM196" s="66"/>
      <c r="EEN196" s="66"/>
      <c r="EEO196" s="66"/>
      <c r="EEP196" s="66"/>
      <c r="EFH196" s="66"/>
      <c r="EFI196" s="66"/>
      <c r="EFL196" s="66"/>
      <c r="EFO196" s="66"/>
      <c r="EFQ196" s="66"/>
      <c r="EFS196" s="66"/>
      <c r="EFV196" s="66"/>
      <c r="EFY196" s="66"/>
      <c r="EGB196" s="66"/>
      <c r="EGF196" s="66"/>
      <c r="EGI196" s="66"/>
      <c r="EGL196" s="66"/>
      <c r="EGT196" s="66"/>
      <c r="EHF196" s="66"/>
      <c r="EHG196" s="66"/>
      <c r="EHH196" s="66"/>
      <c r="EHI196" s="66"/>
      <c r="EHJ196" s="66"/>
      <c r="EHK196" s="66"/>
      <c r="EHL196" s="66"/>
      <c r="EHM196" s="66"/>
      <c r="EHN196" s="66"/>
      <c r="EHO196" s="66"/>
      <c r="EHP196" s="66"/>
      <c r="EHQ196" s="66"/>
      <c r="EHR196" s="66"/>
      <c r="EHS196" s="66"/>
      <c r="EHT196" s="66"/>
      <c r="EHU196" s="66"/>
      <c r="EHV196" s="66"/>
      <c r="EHW196" s="66"/>
      <c r="EHX196" s="66"/>
      <c r="EHY196" s="66"/>
      <c r="EHZ196" s="66"/>
      <c r="EIA196" s="66"/>
      <c r="EIB196" s="66"/>
      <c r="EIC196" s="66"/>
      <c r="EID196" s="66"/>
      <c r="EIE196" s="66"/>
      <c r="EIG196" s="66"/>
      <c r="EIH196" s="66"/>
      <c r="EII196" s="66"/>
      <c r="EIJ196" s="66"/>
      <c r="EIK196" s="66"/>
      <c r="EIL196" s="66"/>
      <c r="EIM196" s="66"/>
      <c r="EIN196" s="66"/>
      <c r="EIO196" s="66"/>
      <c r="EIP196" s="66"/>
      <c r="EIQ196" s="66"/>
      <c r="EIR196" s="66"/>
      <c r="EIS196" s="66"/>
      <c r="EIV196" s="66"/>
      <c r="EIY196" s="66"/>
      <c r="EJB196" s="66"/>
      <c r="EJE196" s="66"/>
      <c r="EJH196" s="66"/>
      <c r="EJK196" s="66"/>
      <c r="EJT196" s="66"/>
      <c r="EJW196" s="66"/>
      <c r="EJZ196" s="66"/>
      <c r="EKC196" s="66"/>
      <c r="EKL196" s="66"/>
      <c r="EKR196" s="66"/>
      <c r="EKU196" s="66"/>
      <c r="EKX196" s="66"/>
      <c r="ELA196" s="66"/>
      <c r="ELG196" s="66"/>
      <c r="ELP196" s="66"/>
      <c r="ELR196" s="66"/>
      <c r="ELS196" s="66"/>
      <c r="ELU196" s="66"/>
      <c r="ELX196" s="66"/>
      <c r="EMA196" s="66"/>
      <c r="EMD196" s="66"/>
      <c r="EMG196" s="66"/>
      <c r="EMJ196" s="66"/>
      <c r="EML196" s="66"/>
      <c r="EMN196" s="66"/>
      <c r="EMQ196" s="66"/>
      <c r="EMT196" s="66"/>
      <c r="EMW196" s="66"/>
      <c r="EMZ196" s="66"/>
      <c r="ENC196" s="66"/>
      <c r="ENF196" s="66"/>
      <c r="ENI196" s="66"/>
      <c r="ENK196" s="66"/>
      <c r="ENN196" s="66"/>
      <c r="ENT196" s="66"/>
      <c r="ENZ196" s="66"/>
      <c r="EOC196" s="66"/>
      <c r="EOE196" s="66"/>
      <c r="EOG196" s="66"/>
      <c r="EOH196" s="66"/>
      <c r="EOI196" s="66"/>
      <c r="EOJ196" s="66"/>
      <c r="EOK196" s="66"/>
      <c r="EOL196" s="66"/>
      <c r="EPD196" s="66"/>
      <c r="EPE196" s="66"/>
      <c r="EPH196" s="66"/>
      <c r="EPK196" s="66"/>
      <c r="EPM196" s="66"/>
      <c r="EPO196" s="66"/>
      <c r="EPR196" s="66"/>
      <c r="EPU196" s="66"/>
      <c r="EPX196" s="66"/>
      <c r="EQB196" s="66"/>
      <c r="EQE196" s="66"/>
      <c r="EQH196" s="66"/>
      <c r="EQP196" s="66"/>
      <c r="ERB196" s="66"/>
      <c r="ERC196" s="66"/>
      <c r="ERD196" s="66"/>
      <c r="ERE196" s="66"/>
      <c r="ERF196" s="66"/>
      <c r="ERG196" s="66"/>
      <c r="ERH196" s="66"/>
      <c r="ERI196" s="66"/>
      <c r="ERJ196" s="66"/>
      <c r="ERK196" s="66"/>
      <c r="ERL196" s="66"/>
      <c r="ERM196" s="66"/>
      <c r="ERN196" s="66"/>
      <c r="ERO196" s="66"/>
      <c r="ERP196" s="66"/>
      <c r="ERQ196" s="66"/>
      <c r="ERR196" s="66"/>
      <c r="ERS196" s="66"/>
      <c r="ERT196" s="66"/>
      <c r="ERU196" s="66"/>
      <c r="ERV196" s="66"/>
      <c r="ERW196" s="66"/>
      <c r="ERX196" s="66"/>
      <c r="ERY196" s="66"/>
      <c r="ERZ196" s="66"/>
      <c r="ESA196" s="66"/>
      <c r="ESC196" s="66"/>
      <c r="ESD196" s="66"/>
      <c r="ESE196" s="66"/>
      <c r="ESF196" s="66"/>
      <c r="ESG196" s="66"/>
      <c r="ESH196" s="66"/>
      <c r="ESI196" s="66"/>
      <c r="ESJ196" s="66"/>
      <c r="ESK196" s="66"/>
      <c r="ESL196" s="66"/>
      <c r="ESM196" s="66"/>
      <c r="ESN196" s="66"/>
      <c r="ESO196" s="66"/>
      <c r="ESR196" s="66"/>
      <c r="ESU196" s="66"/>
      <c r="ESX196" s="66"/>
      <c r="ETA196" s="66"/>
      <c r="ETD196" s="66"/>
      <c r="ETG196" s="66"/>
      <c r="ETP196" s="66"/>
      <c r="ETS196" s="66"/>
      <c r="ETV196" s="66"/>
      <c r="ETY196" s="66"/>
      <c r="EUH196" s="66"/>
      <c r="EUN196" s="66"/>
      <c r="EUQ196" s="66"/>
      <c r="EUT196" s="66"/>
      <c r="EUW196" s="66"/>
      <c r="EVC196" s="66"/>
      <c r="EVL196" s="66"/>
      <c r="EVN196" s="66"/>
      <c r="EVO196" s="66"/>
      <c r="EVQ196" s="66"/>
      <c r="EVT196" s="66"/>
      <c r="EVW196" s="66"/>
      <c r="EVZ196" s="66"/>
      <c r="EWC196" s="66"/>
      <c r="EWF196" s="66"/>
      <c r="EWH196" s="66"/>
      <c r="EWJ196" s="66"/>
      <c r="EWM196" s="66"/>
      <c r="EWP196" s="66"/>
      <c r="EWS196" s="66"/>
      <c r="EWV196" s="66"/>
      <c r="EWY196" s="66"/>
      <c r="EXB196" s="66"/>
      <c r="EXE196" s="66"/>
      <c r="EXG196" s="66"/>
      <c r="EXJ196" s="66"/>
      <c r="EXP196" s="66"/>
      <c r="EXV196" s="66"/>
      <c r="EXY196" s="66"/>
      <c r="EYA196" s="66"/>
      <c r="EYC196" s="66"/>
      <c r="EYD196" s="66"/>
      <c r="EYE196" s="66"/>
      <c r="EYF196" s="66"/>
      <c r="EYG196" s="66"/>
      <c r="EYH196" s="66"/>
      <c r="EYZ196" s="66"/>
      <c r="EZA196" s="66"/>
      <c r="EZD196" s="66"/>
      <c r="EZG196" s="66"/>
      <c r="EZI196" s="66"/>
      <c r="EZK196" s="66"/>
      <c r="EZN196" s="66"/>
      <c r="EZQ196" s="66"/>
      <c r="EZT196" s="66"/>
      <c r="EZX196" s="66"/>
      <c r="FAA196" s="66"/>
      <c r="FAD196" s="66"/>
      <c r="FAL196" s="66"/>
      <c r="FAX196" s="66"/>
      <c r="FAY196" s="66"/>
      <c r="FAZ196" s="66"/>
      <c r="FBA196" s="66"/>
      <c r="FBB196" s="66"/>
      <c r="FBC196" s="66"/>
      <c r="FBD196" s="66"/>
      <c r="FBE196" s="66"/>
      <c r="FBF196" s="66"/>
      <c r="FBG196" s="66"/>
      <c r="FBH196" s="66"/>
      <c r="FBI196" s="66"/>
      <c r="FBJ196" s="66"/>
      <c r="FBK196" s="66"/>
      <c r="FBL196" s="66"/>
      <c r="FBM196" s="66"/>
      <c r="FBN196" s="66"/>
      <c r="FBO196" s="66"/>
      <c r="FBP196" s="66"/>
      <c r="FBQ196" s="66"/>
      <c r="FBR196" s="66"/>
      <c r="FBS196" s="66"/>
      <c r="FBT196" s="66"/>
      <c r="FBU196" s="66"/>
      <c r="FBV196" s="66"/>
      <c r="FBW196" s="66"/>
      <c r="FBY196" s="66"/>
      <c r="FBZ196" s="66"/>
      <c r="FCA196" s="66"/>
      <c r="FCB196" s="66"/>
      <c r="FCC196" s="66"/>
      <c r="FCD196" s="66"/>
      <c r="FCE196" s="66"/>
      <c r="FCF196" s="66"/>
      <c r="FCG196" s="66"/>
      <c r="FCH196" s="66"/>
      <c r="FCI196" s="66"/>
      <c r="FCJ196" s="66"/>
      <c r="FCK196" s="66"/>
      <c r="FCN196" s="66"/>
      <c r="FCQ196" s="66"/>
      <c r="FCT196" s="66"/>
      <c r="FCW196" s="66"/>
      <c r="FCZ196" s="66"/>
      <c r="FDC196" s="66"/>
      <c r="FDL196" s="66"/>
      <c r="FDO196" s="66"/>
      <c r="FDR196" s="66"/>
      <c r="FDU196" s="66"/>
      <c r="FED196" s="66"/>
      <c r="FEJ196" s="66"/>
      <c r="FEM196" s="66"/>
      <c r="FEP196" s="66"/>
      <c r="FES196" s="66"/>
      <c r="FEY196" s="66"/>
      <c r="FFH196" s="66"/>
      <c r="FFJ196" s="66"/>
      <c r="FFK196" s="66"/>
      <c r="FFM196" s="66"/>
      <c r="FFP196" s="66"/>
      <c r="FFS196" s="66"/>
      <c r="FFV196" s="66"/>
      <c r="FFY196" s="66"/>
      <c r="FGB196" s="66"/>
      <c r="FGD196" s="66"/>
      <c r="FGF196" s="66"/>
      <c r="FGI196" s="66"/>
      <c r="FGL196" s="66"/>
      <c r="FGO196" s="66"/>
      <c r="FGR196" s="66"/>
      <c r="FGU196" s="66"/>
      <c r="FGX196" s="66"/>
      <c r="FHA196" s="66"/>
      <c r="FHC196" s="66"/>
      <c r="FHF196" s="66"/>
      <c r="FHL196" s="66"/>
      <c r="FHR196" s="66"/>
      <c r="FHU196" s="66"/>
      <c r="FHW196" s="66"/>
      <c r="FHY196" s="66"/>
      <c r="FHZ196" s="66"/>
      <c r="FIA196" s="66"/>
      <c r="FIB196" s="66"/>
      <c r="FIC196" s="66"/>
      <c r="FID196" s="66"/>
      <c r="FIV196" s="66"/>
      <c r="FIW196" s="66"/>
      <c r="FIZ196" s="66"/>
      <c r="FJC196" s="66"/>
      <c r="FJE196" s="66"/>
      <c r="FJG196" s="66"/>
      <c r="FJJ196" s="66"/>
      <c r="FJM196" s="66"/>
      <c r="FJP196" s="66"/>
      <c r="FJT196" s="66"/>
      <c r="FJW196" s="66"/>
      <c r="FJZ196" s="66"/>
      <c r="FKH196" s="66"/>
      <c r="FKT196" s="66"/>
      <c r="FKU196" s="66"/>
      <c r="FKV196" s="66"/>
      <c r="FKW196" s="66"/>
      <c r="FKX196" s="66"/>
      <c r="FKY196" s="66"/>
      <c r="FKZ196" s="66"/>
      <c r="FLA196" s="66"/>
      <c r="FLB196" s="66"/>
      <c r="FLC196" s="66"/>
      <c r="FLD196" s="66"/>
      <c r="FLE196" s="66"/>
      <c r="FLF196" s="66"/>
      <c r="FLG196" s="66"/>
      <c r="FLH196" s="66"/>
      <c r="FLI196" s="66"/>
      <c r="FLJ196" s="66"/>
      <c r="FLK196" s="66"/>
      <c r="FLL196" s="66"/>
      <c r="FLM196" s="66"/>
      <c r="FLN196" s="66"/>
      <c r="FLO196" s="66"/>
      <c r="FLP196" s="66"/>
      <c r="FLQ196" s="66"/>
      <c r="FLR196" s="66"/>
      <c r="FLS196" s="66"/>
      <c r="FLU196" s="66"/>
      <c r="FLV196" s="66"/>
      <c r="FLW196" s="66"/>
      <c r="FLX196" s="66"/>
      <c r="FLY196" s="66"/>
      <c r="FLZ196" s="66"/>
      <c r="FMA196" s="66"/>
      <c r="FMB196" s="66"/>
      <c r="FMC196" s="66"/>
      <c r="FMD196" s="66"/>
      <c r="FME196" s="66"/>
      <c r="FMF196" s="66"/>
      <c r="FMG196" s="66"/>
      <c r="FMJ196" s="66"/>
      <c r="FMM196" s="66"/>
      <c r="FMP196" s="66"/>
      <c r="FMS196" s="66"/>
      <c r="FMV196" s="66"/>
      <c r="FMY196" s="66"/>
      <c r="FNH196" s="66"/>
      <c r="FNK196" s="66"/>
      <c r="FNN196" s="66"/>
      <c r="FNQ196" s="66"/>
      <c r="FNZ196" s="66"/>
      <c r="FOF196" s="66"/>
      <c r="FOI196" s="66"/>
      <c r="FOL196" s="66"/>
      <c r="FOO196" s="66"/>
      <c r="FOU196" s="66"/>
      <c r="FPD196" s="66"/>
      <c r="FPF196" s="66"/>
      <c r="FPG196" s="66"/>
      <c r="FPI196" s="66"/>
      <c r="FPL196" s="66"/>
      <c r="FPO196" s="66"/>
      <c r="FPR196" s="66"/>
      <c r="FPU196" s="66"/>
      <c r="FPX196" s="66"/>
      <c r="FPZ196" s="66"/>
      <c r="FQB196" s="66"/>
      <c r="FQE196" s="66"/>
      <c r="FQH196" s="66"/>
      <c r="FQK196" s="66"/>
      <c r="FQN196" s="66"/>
      <c r="FQQ196" s="66"/>
      <c r="FQT196" s="66"/>
      <c r="FQW196" s="66"/>
      <c r="FQY196" s="66"/>
      <c r="FRB196" s="66"/>
      <c r="FRH196" s="66"/>
      <c r="FRN196" s="66"/>
      <c r="FRQ196" s="66"/>
      <c r="FRS196" s="66"/>
      <c r="FRU196" s="66"/>
      <c r="FRV196" s="66"/>
      <c r="FRW196" s="66"/>
      <c r="FRX196" s="66"/>
      <c r="FRY196" s="66"/>
      <c r="FRZ196" s="66"/>
      <c r="FSR196" s="66"/>
      <c r="FSS196" s="66"/>
      <c r="FSV196" s="66"/>
      <c r="FSY196" s="66"/>
      <c r="FTA196" s="66"/>
      <c r="FTC196" s="66"/>
      <c r="FTF196" s="66"/>
      <c r="FTI196" s="66"/>
      <c r="FTL196" s="66"/>
      <c r="FTP196" s="66"/>
      <c r="FTS196" s="66"/>
      <c r="FTV196" s="66"/>
      <c r="FUD196" s="66"/>
      <c r="FUP196" s="66"/>
      <c r="FUQ196" s="66"/>
      <c r="FUR196" s="66"/>
      <c r="FUS196" s="66"/>
      <c r="FUT196" s="66"/>
      <c r="FUU196" s="66"/>
      <c r="FUV196" s="66"/>
      <c r="FUW196" s="66"/>
      <c r="FUX196" s="66"/>
      <c r="FUY196" s="66"/>
      <c r="FUZ196" s="66"/>
      <c r="FVA196" s="66"/>
      <c r="FVB196" s="66"/>
      <c r="FVC196" s="66"/>
      <c r="FVD196" s="66"/>
      <c r="FVE196" s="66"/>
      <c r="FVF196" s="66"/>
      <c r="FVG196" s="66"/>
      <c r="FVH196" s="66"/>
      <c r="FVI196" s="66"/>
      <c r="FVJ196" s="66"/>
      <c r="FVK196" s="66"/>
      <c r="FVL196" s="66"/>
      <c r="FVM196" s="66"/>
      <c r="FVN196" s="66"/>
      <c r="FVO196" s="66"/>
      <c r="FVQ196" s="66"/>
      <c r="FVR196" s="66"/>
      <c r="FVS196" s="66"/>
      <c r="FVT196" s="66"/>
      <c r="FVU196" s="66"/>
      <c r="FVV196" s="66"/>
      <c r="FVW196" s="66"/>
      <c r="FVX196" s="66"/>
      <c r="FVY196" s="66"/>
      <c r="FVZ196" s="66"/>
      <c r="FWA196" s="66"/>
      <c r="FWB196" s="66"/>
      <c r="FWC196" s="66"/>
      <c r="FWF196" s="66"/>
      <c r="FWI196" s="66"/>
      <c r="FWL196" s="66"/>
      <c r="FWO196" s="66"/>
      <c r="FWR196" s="66"/>
      <c r="FWU196" s="66"/>
      <c r="FXD196" s="66"/>
      <c r="FXG196" s="66"/>
      <c r="FXJ196" s="66"/>
      <c r="FXM196" s="66"/>
      <c r="FXV196" s="66"/>
      <c r="FYB196" s="66"/>
      <c r="FYE196" s="66"/>
      <c r="FYH196" s="66"/>
      <c r="FYK196" s="66"/>
      <c r="FYQ196" s="66"/>
      <c r="FYZ196" s="66"/>
      <c r="FZB196" s="66"/>
      <c r="FZC196" s="66"/>
      <c r="FZE196" s="66"/>
      <c r="FZH196" s="66"/>
      <c r="FZK196" s="66"/>
      <c r="FZN196" s="66"/>
      <c r="FZQ196" s="66"/>
      <c r="FZT196" s="66"/>
      <c r="FZV196" s="66"/>
      <c r="FZX196" s="66"/>
      <c r="GAA196" s="66"/>
      <c r="GAD196" s="66"/>
      <c r="GAG196" s="66"/>
      <c r="GAJ196" s="66"/>
      <c r="GAM196" s="66"/>
      <c r="GAP196" s="66"/>
      <c r="GAS196" s="66"/>
      <c r="GAU196" s="66"/>
      <c r="GAX196" s="66"/>
      <c r="GBD196" s="66"/>
      <c r="GBJ196" s="66"/>
      <c r="GBM196" s="66"/>
      <c r="GBO196" s="66"/>
      <c r="GBQ196" s="66"/>
      <c r="GBR196" s="66"/>
      <c r="GBS196" s="66"/>
      <c r="GBT196" s="66"/>
      <c r="GBU196" s="66"/>
      <c r="GBV196" s="66"/>
      <c r="GCN196" s="66"/>
      <c r="GCO196" s="66"/>
      <c r="GCR196" s="66"/>
      <c r="GCU196" s="66"/>
      <c r="GCW196" s="66"/>
      <c r="GCY196" s="66"/>
      <c r="GDB196" s="66"/>
      <c r="GDE196" s="66"/>
      <c r="GDH196" s="66"/>
      <c r="GDL196" s="66"/>
      <c r="GDO196" s="66"/>
      <c r="GDR196" s="66"/>
      <c r="GDZ196" s="66"/>
      <c r="GEL196" s="66"/>
      <c r="GEM196" s="66"/>
      <c r="GEN196" s="66"/>
      <c r="GEO196" s="66"/>
      <c r="GEP196" s="66"/>
      <c r="GEQ196" s="66"/>
      <c r="GER196" s="66"/>
      <c r="GES196" s="66"/>
      <c r="GET196" s="66"/>
      <c r="GEU196" s="66"/>
      <c r="GEV196" s="66"/>
      <c r="GEW196" s="66"/>
      <c r="GEX196" s="66"/>
      <c r="GEY196" s="66"/>
      <c r="GEZ196" s="66"/>
      <c r="GFA196" s="66"/>
      <c r="GFB196" s="66"/>
      <c r="GFC196" s="66"/>
      <c r="GFD196" s="66"/>
      <c r="GFE196" s="66"/>
      <c r="GFF196" s="66"/>
      <c r="GFG196" s="66"/>
      <c r="GFH196" s="66"/>
      <c r="GFI196" s="66"/>
      <c r="GFJ196" s="66"/>
      <c r="GFK196" s="66"/>
      <c r="GFM196" s="66"/>
      <c r="GFN196" s="66"/>
      <c r="GFO196" s="66"/>
      <c r="GFP196" s="66"/>
      <c r="GFQ196" s="66"/>
      <c r="GFR196" s="66"/>
      <c r="GFS196" s="66"/>
      <c r="GFT196" s="66"/>
      <c r="GFU196" s="66"/>
      <c r="GFV196" s="66"/>
      <c r="GFW196" s="66"/>
      <c r="GFX196" s="66"/>
      <c r="GFY196" s="66"/>
      <c r="GGB196" s="66"/>
      <c r="GGE196" s="66"/>
      <c r="GGH196" s="66"/>
      <c r="GGK196" s="66"/>
      <c r="GGN196" s="66"/>
      <c r="GGQ196" s="66"/>
      <c r="GGZ196" s="66"/>
      <c r="GHC196" s="66"/>
      <c r="GHF196" s="66"/>
      <c r="GHI196" s="66"/>
      <c r="GHR196" s="66"/>
      <c r="GHX196" s="66"/>
      <c r="GIA196" s="66"/>
      <c r="GID196" s="66"/>
      <c r="GIG196" s="66"/>
      <c r="GIM196" s="66"/>
      <c r="GIV196" s="66"/>
      <c r="GIX196" s="66"/>
      <c r="GIY196" s="66"/>
      <c r="GJA196" s="66"/>
      <c r="GJD196" s="66"/>
      <c r="GJG196" s="66"/>
      <c r="GJJ196" s="66"/>
      <c r="GJM196" s="66"/>
      <c r="GJP196" s="66"/>
      <c r="GJR196" s="66"/>
      <c r="GJT196" s="66"/>
      <c r="GJW196" s="66"/>
      <c r="GJZ196" s="66"/>
      <c r="GKC196" s="66"/>
      <c r="GKF196" s="66"/>
      <c r="GKI196" s="66"/>
      <c r="GKL196" s="66"/>
      <c r="GKO196" s="66"/>
      <c r="GKQ196" s="66"/>
      <c r="GKT196" s="66"/>
      <c r="GKZ196" s="66"/>
      <c r="GLF196" s="66"/>
      <c r="GLI196" s="66"/>
      <c r="GLK196" s="66"/>
      <c r="GLM196" s="66"/>
      <c r="GLN196" s="66"/>
      <c r="GLO196" s="66"/>
      <c r="GLP196" s="66"/>
      <c r="GLQ196" s="66"/>
      <c r="GLR196" s="66"/>
      <c r="GMJ196" s="66"/>
      <c r="GMK196" s="66"/>
      <c r="GMN196" s="66"/>
      <c r="GMQ196" s="66"/>
      <c r="GMS196" s="66"/>
      <c r="GMU196" s="66"/>
      <c r="GMX196" s="66"/>
      <c r="GNA196" s="66"/>
      <c r="GND196" s="66"/>
      <c r="GNH196" s="66"/>
      <c r="GNK196" s="66"/>
      <c r="GNN196" s="66"/>
      <c r="GNV196" s="66"/>
      <c r="GOH196" s="66"/>
      <c r="GOI196" s="66"/>
      <c r="GOJ196" s="66"/>
      <c r="GOK196" s="66"/>
      <c r="GOL196" s="66"/>
      <c r="GOM196" s="66"/>
      <c r="GON196" s="66"/>
      <c r="GOO196" s="66"/>
      <c r="GOP196" s="66"/>
      <c r="GOQ196" s="66"/>
      <c r="GOR196" s="66"/>
      <c r="GOS196" s="66"/>
      <c r="GOT196" s="66"/>
      <c r="GOU196" s="66"/>
      <c r="GOV196" s="66"/>
      <c r="GOW196" s="66"/>
      <c r="GOX196" s="66"/>
      <c r="GOY196" s="66"/>
      <c r="GOZ196" s="66"/>
      <c r="GPA196" s="66"/>
      <c r="GPB196" s="66"/>
      <c r="GPC196" s="66"/>
      <c r="GPD196" s="66"/>
      <c r="GPE196" s="66"/>
      <c r="GPF196" s="66"/>
      <c r="GPG196" s="66"/>
      <c r="GPI196" s="66"/>
      <c r="GPJ196" s="66"/>
      <c r="GPK196" s="66"/>
      <c r="GPL196" s="66"/>
      <c r="GPM196" s="66"/>
      <c r="GPN196" s="66"/>
      <c r="GPO196" s="66"/>
      <c r="GPP196" s="66"/>
      <c r="GPQ196" s="66"/>
      <c r="GPR196" s="66"/>
      <c r="GPS196" s="66"/>
      <c r="GPT196" s="66"/>
      <c r="GPU196" s="66"/>
      <c r="GPX196" s="66"/>
      <c r="GQA196" s="66"/>
      <c r="GQD196" s="66"/>
      <c r="GQG196" s="66"/>
      <c r="GQJ196" s="66"/>
      <c r="GQM196" s="66"/>
      <c r="GQV196" s="66"/>
      <c r="GQY196" s="66"/>
      <c r="GRB196" s="66"/>
      <c r="GRE196" s="66"/>
      <c r="GRN196" s="66"/>
      <c r="GRT196" s="66"/>
      <c r="GRW196" s="66"/>
      <c r="GRZ196" s="66"/>
      <c r="GSC196" s="66"/>
      <c r="GSI196" s="66"/>
      <c r="GSR196" s="66"/>
      <c r="GST196" s="66"/>
      <c r="GSU196" s="66"/>
      <c r="GSW196" s="66"/>
      <c r="GSZ196" s="66"/>
      <c r="GTC196" s="66"/>
      <c r="GTF196" s="66"/>
      <c r="GTI196" s="66"/>
      <c r="GTL196" s="66"/>
      <c r="GTN196" s="66"/>
      <c r="GTP196" s="66"/>
      <c r="GTS196" s="66"/>
      <c r="GTV196" s="66"/>
      <c r="GTY196" s="66"/>
      <c r="GUB196" s="66"/>
      <c r="GUE196" s="66"/>
      <c r="GUH196" s="66"/>
      <c r="GUK196" s="66"/>
      <c r="GUM196" s="66"/>
      <c r="GUP196" s="66"/>
      <c r="GUV196" s="66"/>
      <c r="GVB196" s="66"/>
      <c r="GVE196" s="66"/>
      <c r="GVG196" s="66"/>
      <c r="GVI196" s="66"/>
      <c r="GVJ196" s="66"/>
      <c r="GVK196" s="66"/>
      <c r="GVL196" s="66"/>
      <c r="GVM196" s="66"/>
      <c r="GVN196" s="66"/>
      <c r="GWF196" s="66"/>
      <c r="GWG196" s="66"/>
      <c r="GWJ196" s="66"/>
      <c r="GWM196" s="66"/>
      <c r="GWO196" s="66"/>
      <c r="GWQ196" s="66"/>
      <c r="GWT196" s="66"/>
      <c r="GWW196" s="66"/>
      <c r="GWZ196" s="66"/>
      <c r="GXD196" s="66"/>
      <c r="GXG196" s="66"/>
      <c r="GXJ196" s="66"/>
      <c r="GXR196" s="66"/>
      <c r="GYD196" s="66"/>
      <c r="GYE196" s="66"/>
      <c r="GYF196" s="66"/>
      <c r="GYG196" s="66"/>
      <c r="GYH196" s="66"/>
      <c r="GYI196" s="66"/>
      <c r="GYJ196" s="66"/>
      <c r="GYK196" s="66"/>
      <c r="GYL196" s="66"/>
      <c r="GYM196" s="66"/>
      <c r="GYN196" s="66"/>
      <c r="GYO196" s="66"/>
      <c r="GYP196" s="66"/>
      <c r="GYQ196" s="66"/>
      <c r="GYR196" s="66"/>
      <c r="GYS196" s="66"/>
      <c r="GYT196" s="66"/>
      <c r="GYU196" s="66"/>
      <c r="GYV196" s="66"/>
      <c r="GYW196" s="66"/>
      <c r="GYX196" s="66"/>
      <c r="GYY196" s="66"/>
      <c r="GYZ196" s="66"/>
      <c r="GZA196" s="66"/>
      <c r="GZB196" s="66"/>
      <c r="GZC196" s="66"/>
      <c r="GZE196" s="66"/>
      <c r="GZF196" s="66"/>
      <c r="GZG196" s="66"/>
      <c r="GZH196" s="66"/>
      <c r="GZI196" s="66"/>
      <c r="GZJ196" s="66"/>
      <c r="GZK196" s="66"/>
      <c r="GZL196" s="66"/>
      <c r="GZM196" s="66"/>
      <c r="GZN196" s="66"/>
      <c r="GZO196" s="66"/>
      <c r="GZP196" s="66"/>
      <c r="GZQ196" s="66"/>
      <c r="GZT196" s="66"/>
      <c r="GZW196" s="66"/>
      <c r="GZZ196" s="66"/>
      <c r="HAC196" s="66"/>
      <c r="HAF196" s="66"/>
      <c r="HAI196" s="66"/>
      <c r="HAR196" s="66"/>
      <c r="HAU196" s="66"/>
      <c r="HAX196" s="66"/>
      <c r="HBA196" s="66"/>
      <c r="HBJ196" s="66"/>
      <c r="HBP196" s="66"/>
      <c r="HBS196" s="66"/>
      <c r="HBV196" s="66"/>
      <c r="HBY196" s="66"/>
      <c r="HCE196" s="66"/>
      <c r="HCN196" s="66"/>
      <c r="HCP196" s="66"/>
      <c r="HCQ196" s="66"/>
      <c r="HCS196" s="66"/>
      <c r="HCV196" s="66"/>
      <c r="HCY196" s="66"/>
      <c r="HDB196" s="66"/>
      <c r="HDE196" s="66"/>
      <c r="HDH196" s="66"/>
      <c r="HDJ196" s="66"/>
      <c r="HDL196" s="66"/>
      <c r="HDO196" s="66"/>
      <c r="HDR196" s="66"/>
      <c r="HDU196" s="66"/>
      <c r="HDX196" s="66"/>
      <c r="HEA196" s="66"/>
      <c r="HED196" s="66"/>
      <c r="HEG196" s="66"/>
      <c r="HEI196" s="66"/>
      <c r="HEL196" s="66"/>
      <c r="HER196" s="66"/>
      <c r="HEX196" s="66"/>
      <c r="HFA196" s="66"/>
      <c r="HFC196" s="66"/>
      <c r="HFE196" s="66"/>
      <c r="HFF196" s="66"/>
      <c r="HFG196" s="66"/>
      <c r="HFH196" s="66"/>
      <c r="HFI196" s="66"/>
      <c r="HFJ196" s="66"/>
      <c r="HGB196" s="66"/>
      <c r="HGC196" s="66"/>
      <c r="HGF196" s="66"/>
      <c r="HGI196" s="66"/>
      <c r="HGK196" s="66"/>
      <c r="HGM196" s="66"/>
      <c r="HGP196" s="66"/>
      <c r="HGS196" s="66"/>
      <c r="HGV196" s="66"/>
      <c r="HGZ196" s="66"/>
      <c r="HHC196" s="66"/>
      <c r="HHF196" s="66"/>
      <c r="HHN196" s="66"/>
      <c r="HHZ196" s="66"/>
      <c r="HIA196" s="66"/>
      <c r="HIB196" s="66"/>
      <c r="HIC196" s="66"/>
      <c r="HID196" s="66"/>
      <c r="HIE196" s="66"/>
      <c r="HIF196" s="66"/>
      <c r="HIG196" s="66"/>
      <c r="HIH196" s="66"/>
      <c r="HII196" s="66"/>
      <c r="HIJ196" s="66"/>
      <c r="HIK196" s="66"/>
      <c r="HIL196" s="66"/>
      <c r="HIM196" s="66"/>
      <c r="HIN196" s="66"/>
      <c r="HIO196" s="66"/>
      <c r="HIP196" s="66"/>
      <c r="HIQ196" s="66"/>
      <c r="HIR196" s="66"/>
      <c r="HIS196" s="66"/>
      <c r="HIT196" s="66"/>
      <c r="HIU196" s="66"/>
      <c r="HIV196" s="66"/>
      <c r="HIW196" s="66"/>
      <c r="HIX196" s="66"/>
      <c r="HIY196" s="66"/>
      <c r="HJA196" s="66"/>
      <c r="HJB196" s="66"/>
      <c r="HJC196" s="66"/>
      <c r="HJD196" s="66"/>
      <c r="HJE196" s="66"/>
      <c r="HJF196" s="66"/>
      <c r="HJG196" s="66"/>
      <c r="HJH196" s="66"/>
      <c r="HJI196" s="66"/>
      <c r="HJJ196" s="66"/>
      <c r="HJK196" s="66"/>
      <c r="HJL196" s="66"/>
      <c r="HJM196" s="66"/>
      <c r="HJP196" s="66"/>
      <c r="HJS196" s="66"/>
      <c r="HJV196" s="66"/>
      <c r="HJY196" s="66"/>
      <c r="HKB196" s="66"/>
      <c r="HKE196" s="66"/>
      <c r="HKN196" s="66"/>
      <c r="HKQ196" s="66"/>
      <c r="HKT196" s="66"/>
      <c r="HKW196" s="66"/>
      <c r="HLF196" s="66"/>
      <c r="HLL196" s="66"/>
      <c r="HLO196" s="66"/>
      <c r="HLR196" s="66"/>
      <c r="HLU196" s="66"/>
      <c r="HMA196" s="66"/>
      <c r="HMJ196" s="66"/>
      <c r="HML196" s="66"/>
      <c r="HMM196" s="66"/>
      <c r="HMO196" s="66"/>
      <c r="HMR196" s="66"/>
      <c r="HMU196" s="66"/>
      <c r="HMX196" s="66"/>
      <c r="HNA196" s="66"/>
      <c r="HND196" s="66"/>
      <c r="HNF196" s="66"/>
      <c r="HNH196" s="66"/>
      <c r="HNK196" s="66"/>
      <c r="HNN196" s="66"/>
      <c r="HNQ196" s="66"/>
      <c r="HNT196" s="66"/>
      <c r="HNW196" s="66"/>
      <c r="HNZ196" s="66"/>
      <c r="HOC196" s="66"/>
      <c r="HOE196" s="66"/>
      <c r="HOH196" s="66"/>
      <c r="HON196" s="66"/>
      <c r="HOT196" s="66"/>
      <c r="HOW196" s="66"/>
      <c r="HOY196" s="66"/>
      <c r="HPA196" s="66"/>
      <c r="HPB196" s="66"/>
      <c r="HPC196" s="66"/>
      <c r="HPD196" s="66"/>
      <c r="HPE196" s="66"/>
      <c r="HPF196" s="66"/>
      <c r="HPX196" s="66"/>
      <c r="HPY196" s="66"/>
      <c r="HQB196" s="66"/>
      <c r="HQE196" s="66"/>
      <c r="HQG196" s="66"/>
      <c r="HQI196" s="66"/>
      <c r="HQL196" s="66"/>
      <c r="HQO196" s="66"/>
      <c r="HQR196" s="66"/>
      <c r="HQV196" s="66"/>
      <c r="HQY196" s="66"/>
      <c r="HRB196" s="66"/>
      <c r="HRJ196" s="66"/>
      <c r="HRV196" s="66"/>
      <c r="HRW196" s="66"/>
      <c r="HRX196" s="66"/>
      <c r="HRY196" s="66"/>
      <c r="HRZ196" s="66"/>
      <c r="HSA196" s="66"/>
      <c r="HSB196" s="66"/>
      <c r="HSC196" s="66"/>
      <c r="HSD196" s="66"/>
      <c r="HSE196" s="66"/>
      <c r="HSF196" s="66"/>
      <c r="HSG196" s="66"/>
      <c r="HSH196" s="66"/>
      <c r="HSI196" s="66"/>
      <c r="HSJ196" s="66"/>
      <c r="HSK196" s="66"/>
      <c r="HSL196" s="66"/>
      <c r="HSM196" s="66"/>
      <c r="HSN196" s="66"/>
      <c r="HSO196" s="66"/>
      <c r="HSP196" s="66"/>
      <c r="HSQ196" s="66"/>
      <c r="HSR196" s="66"/>
      <c r="HSS196" s="66"/>
      <c r="HST196" s="66"/>
      <c r="HSU196" s="66"/>
      <c r="HSW196" s="66"/>
      <c r="HSX196" s="66"/>
      <c r="HSY196" s="66"/>
      <c r="HSZ196" s="66"/>
      <c r="HTA196" s="66"/>
      <c r="HTB196" s="66"/>
      <c r="HTC196" s="66"/>
      <c r="HTD196" s="66"/>
      <c r="HTE196" s="66"/>
      <c r="HTF196" s="66"/>
      <c r="HTG196" s="66"/>
      <c r="HTH196" s="66"/>
      <c r="HTI196" s="66"/>
      <c r="HTL196" s="66"/>
      <c r="HTO196" s="66"/>
      <c r="HTR196" s="66"/>
      <c r="HTU196" s="66"/>
      <c r="HTX196" s="66"/>
      <c r="HUA196" s="66"/>
      <c r="HUJ196" s="66"/>
      <c r="HUM196" s="66"/>
      <c r="HUP196" s="66"/>
      <c r="HUS196" s="66"/>
      <c r="HVB196" s="66"/>
      <c r="HVH196" s="66"/>
      <c r="HVK196" s="66"/>
      <c r="HVN196" s="66"/>
      <c r="HVQ196" s="66"/>
      <c r="HVW196" s="66"/>
      <c r="HWF196" s="66"/>
      <c r="HWH196" s="66"/>
      <c r="HWI196" s="66"/>
      <c r="HWK196" s="66"/>
      <c r="HWN196" s="66"/>
      <c r="HWQ196" s="66"/>
      <c r="HWT196" s="66"/>
      <c r="HWW196" s="66"/>
      <c r="HWZ196" s="66"/>
      <c r="HXB196" s="66"/>
      <c r="HXD196" s="66"/>
      <c r="HXG196" s="66"/>
      <c r="HXJ196" s="66"/>
      <c r="HXM196" s="66"/>
      <c r="HXP196" s="66"/>
      <c r="HXS196" s="66"/>
      <c r="HXV196" s="66"/>
      <c r="HXY196" s="66"/>
      <c r="HYA196" s="66"/>
      <c r="HYD196" s="66"/>
      <c r="HYJ196" s="66"/>
      <c r="HYP196" s="66"/>
      <c r="HYS196" s="66"/>
      <c r="HYU196" s="66"/>
      <c r="HYW196" s="66"/>
      <c r="HYX196" s="66"/>
      <c r="HYY196" s="66"/>
      <c r="HYZ196" s="66"/>
      <c r="HZA196" s="66"/>
      <c r="HZB196" s="66"/>
      <c r="HZT196" s="66"/>
      <c r="HZU196" s="66"/>
      <c r="HZX196" s="66"/>
      <c r="IAA196" s="66"/>
      <c r="IAC196" s="66"/>
      <c r="IAE196" s="66"/>
      <c r="IAH196" s="66"/>
      <c r="IAK196" s="66"/>
      <c r="IAN196" s="66"/>
      <c r="IAR196" s="66"/>
      <c r="IAU196" s="66"/>
      <c r="IAX196" s="66"/>
      <c r="IBF196" s="66"/>
      <c r="IBR196" s="66"/>
      <c r="IBS196" s="66"/>
      <c r="IBT196" s="66"/>
      <c r="IBU196" s="66"/>
      <c r="IBV196" s="66"/>
      <c r="IBW196" s="66"/>
      <c r="IBX196" s="66"/>
      <c r="IBY196" s="66"/>
      <c r="IBZ196" s="66"/>
      <c r="ICA196" s="66"/>
      <c r="ICB196" s="66"/>
      <c r="ICC196" s="66"/>
      <c r="ICD196" s="66"/>
      <c r="ICE196" s="66"/>
      <c r="ICF196" s="66"/>
      <c r="ICG196" s="66"/>
      <c r="ICH196" s="66"/>
      <c r="ICI196" s="66"/>
      <c r="ICJ196" s="66"/>
      <c r="ICK196" s="66"/>
      <c r="ICL196" s="66"/>
      <c r="ICM196" s="66"/>
      <c r="ICN196" s="66"/>
      <c r="ICO196" s="66"/>
      <c r="ICP196" s="66"/>
      <c r="ICQ196" s="66"/>
      <c r="ICS196" s="66"/>
      <c r="ICT196" s="66"/>
      <c r="ICU196" s="66"/>
      <c r="ICV196" s="66"/>
      <c r="ICW196" s="66"/>
      <c r="ICX196" s="66"/>
      <c r="ICY196" s="66"/>
      <c r="ICZ196" s="66"/>
      <c r="IDA196" s="66"/>
      <c r="IDB196" s="66"/>
      <c r="IDC196" s="66"/>
      <c r="IDD196" s="66"/>
      <c r="IDE196" s="66"/>
      <c r="IDH196" s="66"/>
      <c r="IDK196" s="66"/>
      <c r="IDN196" s="66"/>
      <c r="IDQ196" s="66"/>
      <c r="IDT196" s="66"/>
      <c r="IDW196" s="66"/>
      <c r="IEF196" s="66"/>
      <c r="IEI196" s="66"/>
      <c r="IEL196" s="66"/>
      <c r="IEO196" s="66"/>
      <c r="IEX196" s="66"/>
      <c r="IFD196" s="66"/>
      <c r="IFG196" s="66"/>
      <c r="IFJ196" s="66"/>
      <c r="IFM196" s="66"/>
      <c r="IFS196" s="66"/>
      <c r="IGB196" s="66"/>
      <c r="IGD196" s="66"/>
      <c r="IGE196" s="66"/>
      <c r="IGG196" s="66"/>
      <c r="IGJ196" s="66"/>
      <c r="IGM196" s="66"/>
      <c r="IGP196" s="66"/>
      <c r="IGS196" s="66"/>
      <c r="IGV196" s="66"/>
      <c r="IGX196" s="66"/>
      <c r="IGZ196" s="66"/>
      <c r="IHC196" s="66"/>
      <c r="IHF196" s="66"/>
      <c r="IHI196" s="66"/>
      <c r="IHL196" s="66"/>
      <c r="IHO196" s="66"/>
      <c r="IHR196" s="66"/>
      <c r="IHU196" s="66"/>
      <c r="IHW196" s="66"/>
      <c r="IHZ196" s="66"/>
      <c r="IIF196" s="66"/>
      <c r="IIL196" s="66"/>
      <c r="IIO196" s="66"/>
      <c r="IIQ196" s="66"/>
      <c r="IIS196" s="66"/>
      <c r="IIT196" s="66"/>
      <c r="IIU196" s="66"/>
      <c r="IIV196" s="66"/>
      <c r="IIW196" s="66"/>
      <c r="IIX196" s="66"/>
      <c r="IJP196" s="66"/>
      <c r="IJQ196" s="66"/>
      <c r="IJT196" s="66"/>
      <c r="IJW196" s="66"/>
      <c r="IJY196" s="66"/>
      <c r="IKA196" s="66"/>
      <c r="IKD196" s="66"/>
      <c r="IKG196" s="66"/>
      <c r="IKJ196" s="66"/>
      <c r="IKN196" s="66"/>
      <c r="IKQ196" s="66"/>
      <c r="IKT196" s="66"/>
      <c r="ILB196" s="66"/>
      <c r="ILN196" s="66"/>
      <c r="ILO196" s="66"/>
      <c r="ILP196" s="66"/>
      <c r="ILQ196" s="66"/>
      <c r="ILR196" s="66"/>
      <c r="ILS196" s="66"/>
      <c r="ILT196" s="66"/>
      <c r="ILU196" s="66"/>
      <c r="ILV196" s="66"/>
      <c r="ILW196" s="66"/>
      <c r="ILX196" s="66"/>
      <c r="ILY196" s="66"/>
      <c r="ILZ196" s="66"/>
      <c r="IMA196" s="66"/>
      <c r="IMB196" s="66"/>
      <c r="IMC196" s="66"/>
      <c r="IMD196" s="66"/>
      <c r="IME196" s="66"/>
      <c r="IMF196" s="66"/>
      <c r="IMG196" s="66"/>
      <c r="IMH196" s="66"/>
      <c r="IMI196" s="66"/>
      <c r="IMJ196" s="66"/>
      <c r="IMK196" s="66"/>
      <c r="IML196" s="66"/>
      <c r="IMM196" s="66"/>
      <c r="IMO196" s="66"/>
      <c r="IMP196" s="66"/>
      <c r="IMQ196" s="66"/>
      <c r="IMR196" s="66"/>
      <c r="IMS196" s="66"/>
      <c r="IMT196" s="66"/>
      <c r="IMU196" s="66"/>
      <c r="IMV196" s="66"/>
      <c r="IMW196" s="66"/>
      <c r="IMX196" s="66"/>
      <c r="IMY196" s="66"/>
      <c r="IMZ196" s="66"/>
      <c r="INA196" s="66"/>
      <c r="IND196" s="66"/>
      <c r="ING196" s="66"/>
      <c r="INJ196" s="66"/>
      <c r="INM196" s="66"/>
      <c r="INP196" s="66"/>
      <c r="INS196" s="66"/>
      <c r="IOB196" s="66"/>
      <c r="IOE196" s="66"/>
      <c r="IOH196" s="66"/>
      <c r="IOK196" s="66"/>
      <c r="IOT196" s="66"/>
      <c r="IOZ196" s="66"/>
      <c r="IPC196" s="66"/>
      <c r="IPF196" s="66"/>
      <c r="IPI196" s="66"/>
      <c r="IPO196" s="66"/>
      <c r="IPX196" s="66"/>
      <c r="IPZ196" s="66"/>
      <c r="IQA196" s="66"/>
      <c r="IQC196" s="66"/>
      <c r="IQF196" s="66"/>
      <c r="IQI196" s="66"/>
      <c r="IQL196" s="66"/>
      <c r="IQO196" s="66"/>
      <c r="IQR196" s="66"/>
      <c r="IQT196" s="66"/>
      <c r="IQV196" s="66"/>
      <c r="IQY196" s="66"/>
      <c r="IRB196" s="66"/>
      <c r="IRE196" s="66"/>
      <c r="IRH196" s="66"/>
      <c r="IRK196" s="66"/>
      <c r="IRN196" s="66"/>
      <c r="IRQ196" s="66"/>
      <c r="IRS196" s="66"/>
      <c r="IRV196" s="66"/>
      <c r="ISB196" s="66"/>
      <c r="ISH196" s="66"/>
      <c r="ISK196" s="66"/>
      <c r="ISM196" s="66"/>
      <c r="ISO196" s="66"/>
      <c r="ISP196" s="66"/>
      <c r="ISQ196" s="66"/>
      <c r="ISR196" s="66"/>
      <c r="ISS196" s="66"/>
      <c r="IST196" s="66"/>
      <c r="ITL196" s="66"/>
      <c r="ITM196" s="66"/>
      <c r="ITP196" s="66"/>
      <c r="ITS196" s="66"/>
      <c r="ITU196" s="66"/>
      <c r="ITW196" s="66"/>
      <c r="ITZ196" s="66"/>
      <c r="IUC196" s="66"/>
      <c r="IUF196" s="66"/>
      <c r="IUJ196" s="66"/>
      <c r="IUM196" s="66"/>
      <c r="IUP196" s="66"/>
      <c r="IUX196" s="66"/>
      <c r="IVJ196" s="66"/>
      <c r="IVK196" s="66"/>
      <c r="IVL196" s="66"/>
      <c r="IVM196" s="66"/>
      <c r="IVN196" s="66"/>
      <c r="IVO196" s="66"/>
      <c r="IVP196" s="66"/>
      <c r="IVQ196" s="66"/>
      <c r="IVR196" s="66"/>
      <c r="IVS196" s="66"/>
      <c r="IVT196" s="66"/>
      <c r="IVU196" s="66"/>
      <c r="IVV196" s="66"/>
      <c r="IVW196" s="66"/>
      <c r="IVX196" s="66"/>
      <c r="IVY196" s="66"/>
      <c r="IVZ196" s="66"/>
      <c r="IWA196" s="66"/>
      <c r="IWB196" s="66"/>
      <c r="IWC196" s="66"/>
      <c r="IWD196" s="66"/>
      <c r="IWE196" s="66"/>
      <c r="IWF196" s="66"/>
      <c r="IWG196" s="66"/>
      <c r="IWH196" s="66"/>
      <c r="IWI196" s="66"/>
      <c r="IWK196" s="66"/>
      <c r="IWL196" s="66"/>
      <c r="IWM196" s="66"/>
      <c r="IWN196" s="66"/>
      <c r="IWO196" s="66"/>
      <c r="IWP196" s="66"/>
      <c r="IWQ196" s="66"/>
      <c r="IWR196" s="66"/>
      <c r="IWS196" s="66"/>
      <c r="IWT196" s="66"/>
      <c r="IWU196" s="66"/>
      <c r="IWV196" s="66"/>
      <c r="IWW196" s="66"/>
      <c r="IWZ196" s="66"/>
      <c r="IXC196" s="66"/>
      <c r="IXF196" s="66"/>
      <c r="IXI196" s="66"/>
      <c r="IXL196" s="66"/>
      <c r="IXO196" s="66"/>
      <c r="IXX196" s="66"/>
      <c r="IYA196" s="66"/>
      <c r="IYD196" s="66"/>
      <c r="IYG196" s="66"/>
      <c r="IYP196" s="66"/>
      <c r="IYV196" s="66"/>
      <c r="IYY196" s="66"/>
      <c r="IZB196" s="66"/>
      <c r="IZE196" s="66"/>
      <c r="IZK196" s="66"/>
      <c r="IZT196" s="66"/>
      <c r="IZV196" s="66"/>
      <c r="IZW196" s="66"/>
      <c r="IZY196" s="66"/>
      <c r="JAB196" s="66"/>
      <c r="JAE196" s="66"/>
      <c r="JAH196" s="66"/>
      <c r="JAK196" s="66"/>
      <c r="JAN196" s="66"/>
      <c r="JAP196" s="66"/>
      <c r="JAR196" s="66"/>
      <c r="JAU196" s="66"/>
      <c r="JAX196" s="66"/>
      <c r="JBA196" s="66"/>
      <c r="JBD196" s="66"/>
      <c r="JBG196" s="66"/>
      <c r="JBJ196" s="66"/>
      <c r="JBM196" s="66"/>
      <c r="JBO196" s="66"/>
      <c r="JBR196" s="66"/>
      <c r="JBX196" s="66"/>
      <c r="JCD196" s="66"/>
      <c r="JCG196" s="66"/>
      <c r="JCI196" s="66"/>
      <c r="JCK196" s="66"/>
      <c r="JCL196" s="66"/>
      <c r="JCM196" s="66"/>
      <c r="JCN196" s="66"/>
      <c r="JCO196" s="66"/>
      <c r="JCP196" s="66"/>
      <c r="JDH196" s="66"/>
      <c r="JDI196" s="66"/>
      <c r="JDL196" s="66"/>
      <c r="JDO196" s="66"/>
      <c r="JDQ196" s="66"/>
      <c r="JDS196" s="66"/>
      <c r="JDV196" s="66"/>
      <c r="JDY196" s="66"/>
      <c r="JEB196" s="66"/>
      <c r="JEF196" s="66"/>
      <c r="JEI196" s="66"/>
      <c r="JEL196" s="66"/>
      <c r="JET196" s="66"/>
      <c r="JFF196" s="66"/>
      <c r="JFG196" s="66"/>
      <c r="JFH196" s="66"/>
      <c r="JFI196" s="66"/>
      <c r="JFJ196" s="66"/>
      <c r="JFK196" s="66"/>
      <c r="JFL196" s="66"/>
      <c r="JFM196" s="66"/>
      <c r="JFN196" s="66"/>
      <c r="JFO196" s="66"/>
      <c r="JFP196" s="66"/>
      <c r="JFQ196" s="66"/>
      <c r="JFR196" s="66"/>
      <c r="JFS196" s="66"/>
      <c r="JFT196" s="66"/>
      <c r="JFU196" s="66"/>
      <c r="JFV196" s="66"/>
      <c r="JFW196" s="66"/>
      <c r="JFX196" s="66"/>
      <c r="JFY196" s="66"/>
      <c r="JFZ196" s="66"/>
      <c r="JGA196" s="66"/>
      <c r="JGB196" s="66"/>
      <c r="JGC196" s="66"/>
      <c r="JGD196" s="66"/>
      <c r="JGE196" s="66"/>
      <c r="JGG196" s="66"/>
      <c r="JGH196" s="66"/>
      <c r="JGI196" s="66"/>
      <c r="JGJ196" s="66"/>
      <c r="JGK196" s="66"/>
      <c r="JGL196" s="66"/>
      <c r="JGM196" s="66"/>
      <c r="JGN196" s="66"/>
      <c r="JGO196" s="66"/>
      <c r="JGP196" s="66"/>
      <c r="JGQ196" s="66"/>
      <c r="JGR196" s="66"/>
      <c r="JGS196" s="66"/>
      <c r="JGV196" s="66"/>
      <c r="JGY196" s="66"/>
      <c r="JHB196" s="66"/>
      <c r="JHE196" s="66"/>
      <c r="JHH196" s="66"/>
      <c r="JHK196" s="66"/>
      <c r="JHT196" s="66"/>
      <c r="JHW196" s="66"/>
      <c r="JHZ196" s="66"/>
      <c r="JIC196" s="66"/>
      <c r="JIL196" s="66"/>
      <c r="JIR196" s="66"/>
      <c r="JIU196" s="66"/>
      <c r="JIX196" s="66"/>
      <c r="JJA196" s="66"/>
      <c r="JJG196" s="66"/>
      <c r="JJP196" s="66"/>
      <c r="JJR196" s="66"/>
      <c r="JJS196" s="66"/>
      <c r="JJU196" s="66"/>
      <c r="JJX196" s="66"/>
      <c r="JKA196" s="66"/>
      <c r="JKD196" s="66"/>
      <c r="JKG196" s="66"/>
      <c r="JKJ196" s="66"/>
      <c r="JKL196" s="66"/>
      <c r="JKN196" s="66"/>
      <c r="JKQ196" s="66"/>
      <c r="JKT196" s="66"/>
      <c r="JKW196" s="66"/>
      <c r="JKZ196" s="66"/>
      <c r="JLC196" s="66"/>
      <c r="JLF196" s="66"/>
      <c r="JLI196" s="66"/>
      <c r="JLK196" s="66"/>
      <c r="JLN196" s="66"/>
      <c r="JLT196" s="66"/>
      <c r="JLZ196" s="66"/>
      <c r="JMC196" s="66"/>
      <c r="JME196" s="66"/>
      <c r="JMG196" s="66"/>
      <c r="JMH196" s="66"/>
      <c r="JMI196" s="66"/>
      <c r="JMJ196" s="66"/>
      <c r="JMK196" s="66"/>
      <c r="JML196" s="66"/>
      <c r="JND196" s="66"/>
      <c r="JNE196" s="66"/>
      <c r="JNH196" s="66"/>
      <c r="JNK196" s="66"/>
      <c r="JNM196" s="66"/>
      <c r="JNO196" s="66"/>
      <c r="JNR196" s="66"/>
      <c r="JNU196" s="66"/>
      <c r="JNX196" s="66"/>
      <c r="JOB196" s="66"/>
      <c r="JOE196" s="66"/>
      <c r="JOH196" s="66"/>
      <c r="JOP196" s="66"/>
      <c r="JPB196" s="66"/>
      <c r="JPC196" s="66"/>
      <c r="JPD196" s="66"/>
      <c r="JPE196" s="66"/>
      <c r="JPF196" s="66"/>
      <c r="JPG196" s="66"/>
      <c r="JPH196" s="66"/>
      <c r="JPI196" s="66"/>
      <c r="JPJ196" s="66"/>
      <c r="JPK196" s="66"/>
      <c r="JPL196" s="66"/>
      <c r="JPM196" s="66"/>
      <c r="JPN196" s="66"/>
      <c r="JPO196" s="66"/>
      <c r="JPP196" s="66"/>
      <c r="JPQ196" s="66"/>
      <c r="JPR196" s="66"/>
      <c r="JPS196" s="66"/>
      <c r="JPT196" s="66"/>
      <c r="JPU196" s="66"/>
      <c r="JPV196" s="66"/>
      <c r="JPW196" s="66"/>
      <c r="JPX196" s="66"/>
      <c r="JPY196" s="66"/>
      <c r="JPZ196" s="66"/>
      <c r="JQA196" s="66"/>
      <c r="JQC196" s="66"/>
      <c r="JQD196" s="66"/>
      <c r="JQE196" s="66"/>
      <c r="JQF196" s="66"/>
      <c r="JQG196" s="66"/>
      <c r="JQH196" s="66"/>
      <c r="JQI196" s="66"/>
      <c r="JQJ196" s="66"/>
      <c r="JQK196" s="66"/>
      <c r="JQL196" s="66"/>
      <c r="JQM196" s="66"/>
      <c r="JQN196" s="66"/>
      <c r="JQO196" s="66"/>
      <c r="JQR196" s="66"/>
      <c r="JQU196" s="66"/>
      <c r="JQX196" s="66"/>
      <c r="JRA196" s="66"/>
      <c r="JRD196" s="66"/>
      <c r="JRG196" s="66"/>
      <c r="JRP196" s="66"/>
      <c r="JRS196" s="66"/>
      <c r="JRV196" s="66"/>
      <c r="JRY196" s="66"/>
      <c r="JSH196" s="66"/>
      <c r="JSN196" s="66"/>
      <c r="JSQ196" s="66"/>
      <c r="JST196" s="66"/>
      <c r="JSW196" s="66"/>
      <c r="JTC196" s="66"/>
      <c r="JTL196" s="66"/>
      <c r="JTN196" s="66"/>
      <c r="JTO196" s="66"/>
      <c r="JTQ196" s="66"/>
      <c r="JTT196" s="66"/>
      <c r="JTW196" s="66"/>
      <c r="JTZ196" s="66"/>
      <c r="JUC196" s="66"/>
      <c r="JUF196" s="66"/>
      <c r="JUH196" s="66"/>
      <c r="JUJ196" s="66"/>
      <c r="JUM196" s="66"/>
      <c r="JUP196" s="66"/>
      <c r="JUS196" s="66"/>
      <c r="JUV196" s="66"/>
      <c r="JUY196" s="66"/>
      <c r="JVB196" s="66"/>
      <c r="JVE196" s="66"/>
      <c r="JVG196" s="66"/>
      <c r="JVJ196" s="66"/>
      <c r="JVP196" s="66"/>
      <c r="JVV196" s="66"/>
      <c r="JVY196" s="66"/>
      <c r="JWA196" s="66"/>
      <c r="JWC196" s="66"/>
      <c r="JWD196" s="66"/>
      <c r="JWE196" s="66"/>
      <c r="JWF196" s="66"/>
      <c r="JWG196" s="66"/>
      <c r="JWH196" s="66"/>
      <c r="JWZ196" s="66"/>
      <c r="JXA196" s="66"/>
      <c r="JXD196" s="66"/>
      <c r="JXG196" s="66"/>
      <c r="JXI196" s="66"/>
      <c r="JXK196" s="66"/>
      <c r="JXN196" s="66"/>
      <c r="JXQ196" s="66"/>
      <c r="JXT196" s="66"/>
      <c r="JXX196" s="66"/>
      <c r="JYA196" s="66"/>
      <c r="JYD196" s="66"/>
      <c r="JYL196" s="66"/>
      <c r="JYX196" s="66"/>
      <c r="JYY196" s="66"/>
      <c r="JYZ196" s="66"/>
      <c r="JZA196" s="66"/>
      <c r="JZB196" s="66"/>
      <c r="JZC196" s="66"/>
      <c r="JZD196" s="66"/>
      <c r="JZE196" s="66"/>
      <c r="JZF196" s="66"/>
      <c r="JZG196" s="66"/>
      <c r="JZH196" s="66"/>
      <c r="JZI196" s="66"/>
      <c r="JZJ196" s="66"/>
      <c r="JZK196" s="66"/>
      <c r="JZL196" s="66"/>
      <c r="JZM196" s="66"/>
      <c r="JZN196" s="66"/>
      <c r="JZO196" s="66"/>
      <c r="JZP196" s="66"/>
      <c r="JZQ196" s="66"/>
      <c r="JZR196" s="66"/>
      <c r="JZS196" s="66"/>
      <c r="JZT196" s="66"/>
      <c r="JZU196" s="66"/>
      <c r="JZV196" s="66"/>
      <c r="JZW196" s="66"/>
      <c r="JZY196" s="66"/>
      <c r="JZZ196" s="66"/>
      <c r="KAA196" s="66"/>
      <c r="KAB196" s="66"/>
      <c r="KAC196" s="66"/>
      <c r="KAD196" s="66"/>
      <c r="KAE196" s="66"/>
      <c r="KAF196" s="66"/>
      <c r="KAG196" s="66"/>
      <c r="KAH196" s="66"/>
      <c r="KAI196" s="66"/>
      <c r="KAJ196" s="66"/>
      <c r="KAK196" s="66"/>
      <c r="KAN196" s="66"/>
      <c r="KAQ196" s="66"/>
      <c r="KAT196" s="66"/>
      <c r="KAW196" s="66"/>
      <c r="KAZ196" s="66"/>
      <c r="KBC196" s="66"/>
      <c r="KBL196" s="66"/>
      <c r="KBO196" s="66"/>
      <c r="KBR196" s="66"/>
      <c r="KBU196" s="66"/>
      <c r="KCD196" s="66"/>
      <c r="KCJ196" s="66"/>
      <c r="KCM196" s="66"/>
      <c r="KCP196" s="66"/>
      <c r="KCS196" s="66"/>
      <c r="KCY196" s="66"/>
      <c r="KDH196" s="66"/>
      <c r="KDJ196" s="66"/>
      <c r="KDK196" s="66"/>
      <c r="KDM196" s="66"/>
      <c r="KDP196" s="66"/>
      <c r="KDS196" s="66"/>
      <c r="KDV196" s="66"/>
      <c r="KDY196" s="66"/>
      <c r="KEB196" s="66"/>
      <c r="KED196" s="66"/>
      <c r="KEF196" s="66"/>
      <c r="KEI196" s="66"/>
      <c r="KEL196" s="66"/>
      <c r="KEO196" s="66"/>
      <c r="KER196" s="66"/>
      <c r="KEU196" s="66"/>
      <c r="KEX196" s="66"/>
      <c r="KFA196" s="66"/>
      <c r="KFC196" s="66"/>
      <c r="KFF196" s="66"/>
      <c r="KFL196" s="66"/>
      <c r="KFR196" s="66"/>
      <c r="KFU196" s="66"/>
      <c r="KFW196" s="66"/>
      <c r="KFY196" s="66"/>
      <c r="KFZ196" s="66"/>
      <c r="KGA196" s="66"/>
      <c r="KGB196" s="66"/>
      <c r="KGC196" s="66"/>
      <c r="KGD196" s="66"/>
      <c r="KGV196" s="66"/>
      <c r="KGW196" s="66"/>
      <c r="KGZ196" s="66"/>
      <c r="KHC196" s="66"/>
      <c r="KHE196" s="66"/>
      <c r="KHG196" s="66"/>
      <c r="KHJ196" s="66"/>
      <c r="KHM196" s="66"/>
      <c r="KHP196" s="66"/>
      <c r="KHT196" s="66"/>
      <c r="KHW196" s="66"/>
      <c r="KHZ196" s="66"/>
      <c r="KIH196" s="66"/>
      <c r="KIT196" s="66"/>
      <c r="KIU196" s="66"/>
      <c r="KIV196" s="66"/>
      <c r="KIW196" s="66"/>
      <c r="KIX196" s="66"/>
      <c r="KIY196" s="66"/>
      <c r="KIZ196" s="66"/>
      <c r="KJA196" s="66"/>
      <c r="KJB196" s="66"/>
      <c r="KJC196" s="66"/>
      <c r="KJD196" s="66"/>
      <c r="KJE196" s="66"/>
      <c r="KJF196" s="66"/>
      <c r="KJG196" s="66"/>
      <c r="KJH196" s="66"/>
      <c r="KJI196" s="66"/>
      <c r="KJJ196" s="66"/>
      <c r="KJK196" s="66"/>
      <c r="KJL196" s="66"/>
      <c r="KJM196" s="66"/>
      <c r="KJN196" s="66"/>
      <c r="KJO196" s="66"/>
      <c r="KJP196" s="66"/>
      <c r="KJQ196" s="66"/>
      <c r="KJR196" s="66"/>
      <c r="KJS196" s="66"/>
      <c r="KJU196" s="66"/>
      <c r="KJV196" s="66"/>
      <c r="KJW196" s="66"/>
      <c r="KJX196" s="66"/>
      <c r="KJY196" s="66"/>
      <c r="KJZ196" s="66"/>
      <c r="KKA196" s="66"/>
      <c r="KKB196" s="66"/>
      <c r="KKC196" s="66"/>
      <c r="KKD196" s="66"/>
      <c r="KKE196" s="66"/>
      <c r="KKF196" s="66"/>
      <c r="KKG196" s="66"/>
      <c r="KKJ196" s="66"/>
      <c r="KKM196" s="66"/>
      <c r="KKP196" s="66"/>
      <c r="KKS196" s="66"/>
      <c r="KKV196" s="66"/>
      <c r="KKY196" s="66"/>
      <c r="KLH196" s="66"/>
      <c r="KLK196" s="66"/>
      <c r="KLN196" s="66"/>
      <c r="KLQ196" s="66"/>
      <c r="KLZ196" s="66"/>
      <c r="KMF196" s="66"/>
      <c r="KMI196" s="66"/>
      <c r="KML196" s="66"/>
      <c r="KMO196" s="66"/>
      <c r="KMU196" s="66"/>
      <c r="KND196" s="66"/>
      <c r="KNF196" s="66"/>
      <c r="KNG196" s="66"/>
      <c r="KNI196" s="66"/>
      <c r="KNL196" s="66"/>
      <c r="KNO196" s="66"/>
      <c r="KNR196" s="66"/>
      <c r="KNU196" s="66"/>
      <c r="KNX196" s="66"/>
      <c r="KNZ196" s="66"/>
      <c r="KOB196" s="66"/>
      <c r="KOE196" s="66"/>
      <c r="KOH196" s="66"/>
      <c r="KOK196" s="66"/>
      <c r="KON196" s="66"/>
      <c r="KOQ196" s="66"/>
      <c r="KOT196" s="66"/>
      <c r="KOW196" s="66"/>
      <c r="KOY196" s="66"/>
      <c r="KPB196" s="66"/>
      <c r="KPH196" s="66"/>
      <c r="KPN196" s="66"/>
      <c r="KPQ196" s="66"/>
      <c r="KPS196" s="66"/>
      <c r="KPU196" s="66"/>
      <c r="KPV196" s="66"/>
      <c r="KPW196" s="66"/>
      <c r="KPX196" s="66"/>
      <c r="KPY196" s="66"/>
      <c r="KPZ196" s="66"/>
      <c r="KQR196" s="66"/>
      <c r="KQS196" s="66"/>
      <c r="KQV196" s="66"/>
      <c r="KQY196" s="66"/>
      <c r="KRA196" s="66"/>
      <c r="KRC196" s="66"/>
      <c r="KRF196" s="66"/>
      <c r="KRI196" s="66"/>
      <c r="KRL196" s="66"/>
      <c r="KRP196" s="66"/>
      <c r="KRS196" s="66"/>
      <c r="KRV196" s="66"/>
      <c r="KSD196" s="66"/>
      <c r="KSP196" s="66"/>
      <c r="KSQ196" s="66"/>
      <c r="KSR196" s="66"/>
      <c r="KSS196" s="66"/>
      <c r="KST196" s="66"/>
      <c r="KSU196" s="66"/>
      <c r="KSV196" s="66"/>
      <c r="KSW196" s="66"/>
      <c r="KSX196" s="66"/>
      <c r="KSY196" s="66"/>
      <c r="KSZ196" s="66"/>
      <c r="KTA196" s="66"/>
      <c r="KTB196" s="66"/>
      <c r="KTC196" s="66"/>
      <c r="KTD196" s="66"/>
      <c r="KTE196" s="66"/>
      <c r="KTF196" s="66"/>
      <c r="KTG196" s="66"/>
      <c r="KTH196" s="66"/>
      <c r="KTI196" s="66"/>
      <c r="KTJ196" s="66"/>
      <c r="KTK196" s="66"/>
      <c r="KTL196" s="66"/>
      <c r="KTM196" s="66"/>
      <c r="KTN196" s="66"/>
      <c r="KTO196" s="66"/>
      <c r="KTQ196" s="66"/>
      <c r="KTR196" s="66"/>
      <c r="KTS196" s="66"/>
      <c r="KTT196" s="66"/>
      <c r="KTU196" s="66"/>
      <c r="KTV196" s="66"/>
      <c r="KTW196" s="66"/>
      <c r="KTX196" s="66"/>
      <c r="KTY196" s="66"/>
      <c r="KTZ196" s="66"/>
      <c r="KUA196" s="66"/>
      <c r="KUB196" s="66"/>
      <c r="KUC196" s="66"/>
      <c r="KUF196" s="66"/>
      <c r="KUI196" s="66"/>
      <c r="KUL196" s="66"/>
      <c r="KUO196" s="66"/>
      <c r="KUR196" s="66"/>
      <c r="KUU196" s="66"/>
      <c r="KVD196" s="66"/>
      <c r="KVG196" s="66"/>
      <c r="KVJ196" s="66"/>
      <c r="KVM196" s="66"/>
      <c r="KVV196" s="66"/>
      <c r="KWB196" s="66"/>
      <c r="KWE196" s="66"/>
      <c r="KWH196" s="66"/>
      <c r="KWK196" s="66"/>
      <c r="KWQ196" s="66"/>
      <c r="KWZ196" s="66"/>
      <c r="KXB196" s="66"/>
      <c r="KXC196" s="66"/>
      <c r="KXE196" s="66"/>
      <c r="KXH196" s="66"/>
      <c r="KXK196" s="66"/>
      <c r="KXN196" s="66"/>
      <c r="KXQ196" s="66"/>
      <c r="KXT196" s="66"/>
      <c r="KXV196" s="66"/>
      <c r="KXX196" s="66"/>
      <c r="KYA196" s="66"/>
      <c r="KYD196" s="66"/>
      <c r="KYG196" s="66"/>
      <c r="KYJ196" s="66"/>
      <c r="KYM196" s="66"/>
      <c r="KYP196" s="66"/>
      <c r="KYS196" s="66"/>
      <c r="KYU196" s="66"/>
      <c r="KYX196" s="66"/>
      <c r="KZD196" s="66"/>
      <c r="KZJ196" s="66"/>
      <c r="KZM196" s="66"/>
      <c r="KZO196" s="66"/>
      <c r="KZQ196" s="66"/>
      <c r="KZR196" s="66"/>
      <c r="KZS196" s="66"/>
      <c r="KZT196" s="66"/>
      <c r="KZU196" s="66"/>
      <c r="KZV196" s="66"/>
      <c r="LAN196" s="66"/>
      <c r="LAO196" s="66"/>
      <c r="LAR196" s="66"/>
      <c r="LAU196" s="66"/>
      <c r="LAW196" s="66"/>
      <c r="LAY196" s="66"/>
      <c r="LBB196" s="66"/>
      <c r="LBE196" s="66"/>
      <c r="LBH196" s="66"/>
      <c r="LBL196" s="66"/>
      <c r="LBO196" s="66"/>
      <c r="LBR196" s="66"/>
      <c r="LBZ196" s="66"/>
      <c r="LCL196" s="66"/>
      <c r="LCM196" s="66"/>
      <c r="LCN196" s="66"/>
      <c r="LCO196" s="66"/>
      <c r="LCP196" s="66"/>
      <c r="LCQ196" s="66"/>
      <c r="LCR196" s="66"/>
      <c r="LCS196" s="66"/>
      <c r="LCT196" s="66"/>
      <c r="LCU196" s="66"/>
      <c r="LCV196" s="66"/>
      <c r="LCW196" s="66"/>
      <c r="LCX196" s="66"/>
      <c r="LCY196" s="66"/>
      <c r="LCZ196" s="66"/>
      <c r="LDA196" s="66"/>
      <c r="LDB196" s="66"/>
      <c r="LDC196" s="66"/>
      <c r="LDD196" s="66"/>
      <c r="LDE196" s="66"/>
      <c r="LDF196" s="66"/>
      <c r="LDG196" s="66"/>
      <c r="LDH196" s="66"/>
      <c r="LDI196" s="66"/>
      <c r="LDJ196" s="66"/>
      <c r="LDK196" s="66"/>
      <c r="LDM196" s="66"/>
      <c r="LDN196" s="66"/>
      <c r="LDO196" s="66"/>
      <c r="LDP196" s="66"/>
      <c r="LDQ196" s="66"/>
      <c r="LDR196" s="66"/>
      <c r="LDS196" s="66"/>
      <c r="LDT196" s="66"/>
      <c r="LDU196" s="66"/>
      <c r="LDV196" s="66"/>
      <c r="LDW196" s="66"/>
      <c r="LDX196" s="66"/>
      <c r="LDY196" s="66"/>
      <c r="LEB196" s="66"/>
      <c r="LEE196" s="66"/>
      <c r="LEH196" s="66"/>
      <c r="LEK196" s="66"/>
      <c r="LEN196" s="66"/>
      <c r="LEQ196" s="66"/>
      <c r="LEZ196" s="66"/>
      <c r="LFC196" s="66"/>
      <c r="LFF196" s="66"/>
      <c r="LFI196" s="66"/>
      <c r="LFR196" s="66"/>
      <c r="LFX196" s="66"/>
      <c r="LGA196" s="66"/>
      <c r="LGD196" s="66"/>
      <c r="LGG196" s="66"/>
      <c r="LGM196" s="66"/>
      <c r="LGV196" s="66"/>
      <c r="LGX196" s="66"/>
      <c r="LGY196" s="66"/>
      <c r="LHA196" s="66"/>
      <c r="LHD196" s="66"/>
      <c r="LHG196" s="66"/>
      <c r="LHJ196" s="66"/>
      <c r="LHM196" s="66"/>
      <c r="LHP196" s="66"/>
      <c r="LHR196" s="66"/>
      <c r="LHT196" s="66"/>
      <c r="LHW196" s="66"/>
      <c r="LHZ196" s="66"/>
      <c r="LIC196" s="66"/>
      <c r="LIF196" s="66"/>
      <c r="LII196" s="66"/>
      <c r="LIL196" s="66"/>
      <c r="LIO196" s="66"/>
      <c r="LIQ196" s="66"/>
      <c r="LIT196" s="66"/>
      <c r="LIZ196" s="66"/>
      <c r="LJF196" s="66"/>
      <c r="LJI196" s="66"/>
      <c r="LJK196" s="66"/>
      <c r="LJM196" s="66"/>
      <c r="LJN196" s="66"/>
      <c r="LJO196" s="66"/>
      <c r="LJP196" s="66"/>
      <c r="LJQ196" s="66"/>
      <c r="LJR196" s="66"/>
      <c r="LKJ196" s="66"/>
      <c r="LKK196" s="66"/>
      <c r="LKN196" s="66"/>
      <c r="LKQ196" s="66"/>
      <c r="LKS196" s="66"/>
      <c r="LKU196" s="66"/>
      <c r="LKX196" s="66"/>
      <c r="LLA196" s="66"/>
      <c r="LLD196" s="66"/>
      <c r="LLH196" s="66"/>
      <c r="LLK196" s="66"/>
      <c r="LLN196" s="66"/>
      <c r="LLV196" s="66"/>
      <c r="LMH196" s="66"/>
      <c r="LMI196" s="66"/>
      <c r="LMJ196" s="66"/>
      <c r="LMK196" s="66"/>
      <c r="LML196" s="66"/>
      <c r="LMM196" s="66"/>
      <c r="LMN196" s="66"/>
      <c r="LMO196" s="66"/>
      <c r="LMP196" s="66"/>
      <c r="LMQ196" s="66"/>
      <c r="LMR196" s="66"/>
      <c r="LMS196" s="66"/>
      <c r="LMT196" s="66"/>
      <c r="LMU196" s="66"/>
      <c r="LMV196" s="66"/>
      <c r="LMW196" s="66"/>
      <c r="LMX196" s="66"/>
      <c r="LMY196" s="66"/>
      <c r="LMZ196" s="66"/>
      <c r="LNA196" s="66"/>
      <c r="LNB196" s="66"/>
      <c r="LNC196" s="66"/>
      <c r="LND196" s="66"/>
      <c r="LNE196" s="66"/>
      <c r="LNF196" s="66"/>
      <c r="LNG196" s="66"/>
      <c r="LNI196" s="66"/>
      <c r="LNJ196" s="66"/>
      <c r="LNK196" s="66"/>
      <c r="LNL196" s="66"/>
      <c r="LNM196" s="66"/>
      <c r="LNN196" s="66"/>
      <c r="LNO196" s="66"/>
      <c r="LNP196" s="66"/>
      <c r="LNQ196" s="66"/>
      <c r="LNR196" s="66"/>
      <c r="LNS196" s="66"/>
      <c r="LNT196" s="66"/>
      <c r="LNU196" s="66"/>
      <c r="LNX196" s="66"/>
      <c r="LOA196" s="66"/>
      <c r="LOD196" s="66"/>
      <c r="LOG196" s="66"/>
      <c r="LOJ196" s="66"/>
      <c r="LOM196" s="66"/>
      <c r="LOV196" s="66"/>
      <c r="LOY196" s="66"/>
      <c r="LPB196" s="66"/>
      <c r="LPE196" s="66"/>
      <c r="LPN196" s="66"/>
      <c r="LPT196" s="66"/>
      <c r="LPW196" s="66"/>
      <c r="LPZ196" s="66"/>
      <c r="LQC196" s="66"/>
      <c r="LQI196" s="66"/>
      <c r="LQR196" s="66"/>
      <c r="LQT196" s="66"/>
      <c r="LQU196" s="66"/>
      <c r="LQW196" s="66"/>
      <c r="LQZ196" s="66"/>
      <c r="LRC196" s="66"/>
      <c r="LRF196" s="66"/>
      <c r="LRI196" s="66"/>
      <c r="LRL196" s="66"/>
      <c r="LRN196" s="66"/>
      <c r="LRP196" s="66"/>
      <c r="LRS196" s="66"/>
      <c r="LRV196" s="66"/>
      <c r="LRY196" s="66"/>
      <c r="LSB196" s="66"/>
      <c r="LSE196" s="66"/>
      <c r="LSH196" s="66"/>
      <c r="LSK196" s="66"/>
      <c r="LSM196" s="66"/>
      <c r="LSP196" s="66"/>
      <c r="LSV196" s="66"/>
      <c r="LTB196" s="66"/>
      <c r="LTE196" s="66"/>
      <c r="LTG196" s="66"/>
      <c r="LTI196" s="66"/>
      <c r="LTJ196" s="66"/>
      <c r="LTK196" s="66"/>
      <c r="LTL196" s="66"/>
      <c r="LTM196" s="66"/>
      <c r="LTN196" s="66"/>
      <c r="LUF196" s="66"/>
      <c r="LUG196" s="66"/>
      <c r="LUJ196" s="66"/>
      <c r="LUM196" s="66"/>
      <c r="LUO196" s="66"/>
      <c r="LUQ196" s="66"/>
      <c r="LUT196" s="66"/>
      <c r="LUW196" s="66"/>
      <c r="LUZ196" s="66"/>
      <c r="LVD196" s="66"/>
      <c r="LVG196" s="66"/>
      <c r="LVJ196" s="66"/>
      <c r="LVR196" s="66"/>
      <c r="LWD196" s="66"/>
      <c r="LWE196" s="66"/>
      <c r="LWF196" s="66"/>
      <c r="LWG196" s="66"/>
      <c r="LWH196" s="66"/>
      <c r="LWI196" s="66"/>
      <c r="LWJ196" s="66"/>
      <c r="LWK196" s="66"/>
      <c r="LWL196" s="66"/>
      <c r="LWM196" s="66"/>
      <c r="LWN196" s="66"/>
      <c r="LWO196" s="66"/>
      <c r="LWP196" s="66"/>
      <c r="LWQ196" s="66"/>
      <c r="LWR196" s="66"/>
      <c r="LWS196" s="66"/>
      <c r="LWT196" s="66"/>
      <c r="LWU196" s="66"/>
      <c r="LWV196" s="66"/>
      <c r="LWW196" s="66"/>
      <c r="LWX196" s="66"/>
      <c r="LWY196" s="66"/>
      <c r="LWZ196" s="66"/>
      <c r="LXA196" s="66"/>
      <c r="LXB196" s="66"/>
      <c r="LXC196" s="66"/>
      <c r="LXE196" s="66"/>
      <c r="LXF196" s="66"/>
      <c r="LXG196" s="66"/>
      <c r="LXH196" s="66"/>
      <c r="LXI196" s="66"/>
      <c r="LXJ196" s="66"/>
      <c r="LXK196" s="66"/>
      <c r="LXL196" s="66"/>
      <c r="LXM196" s="66"/>
      <c r="LXN196" s="66"/>
      <c r="LXO196" s="66"/>
      <c r="LXP196" s="66"/>
      <c r="LXQ196" s="66"/>
      <c r="LXT196" s="66"/>
      <c r="LXW196" s="66"/>
      <c r="LXZ196" s="66"/>
      <c r="LYC196" s="66"/>
      <c r="LYF196" s="66"/>
      <c r="LYI196" s="66"/>
      <c r="LYR196" s="66"/>
      <c r="LYU196" s="66"/>
      <c r="LYX196" s="66"/>
      <c r="LZA196" s="66"/>
      <c r="LZJ196" s="66"/>
      <c r="LZP196" s="66"/>
      <c r="LZS196" s="66"/>
      <c r="LZV196" s="66"/>
      <c r="LZY196" s="66"/>
      <c r="MAE196" s="66"/>
      <c r="MAN196" s="66"/>
      <c r="MAP196" s="66"/>
      <c r="MAQ196" s="66"/>
      <c r="MAS196" s="66"/>
      <c r="MAV196" s="66"/>
      <c r="MAY196" s="66"/>
      <c r="MBB196" s="66"/>
      <c r="MBE196" s="66"/>
      <c r="MBH196" s="66"/>
      <c r="MBJ196" s="66"/>
      <c r="MBL196" s="66"/>
      <c r="MBO196" s="66"/>
      <c r="MBR196" s="66"/>
      <c r="MBU196" s="66"/>
      <c r="MBX196" s="66"/>
      <c r="MCA196" s="66"/>
      <c r="MCD196" s="66"/>
      <c r="MCG196" s="66"/>
      <c r="MCI196" s="66"/>
      <c r="MCL196" s="66"/>
      <c r="MCR196" s="66"/>
      <c r="MCX196" s="66"/>
      <c r="MDA196" s="66"/>
      <c r="MDC196" s="66"/>
      <c r="MDE196" s="66"/>
      <c r="MDF196" s="66"/>
      <c r="MDG196" s="66"/>
      <c r="MDH196" s="66"/>
      <c r="MDI196" s="66"/>
      <c r="MDJ196" s="66"/>
      <c r="MEB196" s="66"/>
      <c r="MEC196" s="66"/>
      <c r="MEF196" s="66"/>
      <c r="MEI196" s="66"/>
      <c r="MEK196" s="66"/>
      <c r="MEM196" s="66"/>
      <c r="MEP196" s="66"/>
      <c r="MES196" s="66"/>
      <c r="MEV196" s="66"/>
      <c r="MEZ196" s="66"/>
      <c r="MFC196" s="66"/>
      <c r="MFF196" s="66"/>
      <c r="MFN196" s="66"/>
      <c r="MFZ196" s="66"/>
      <c r="MGA196" s="66"/>
      <c r="MGB196" s="66"/>
      <c r="MGC196" s="66"/>
      <c r="MGD196" s="66"/>
      <c r="MGE196" s="66"/>
      <c r="MGF196" s="66"/>
      <c r="MGG196" s="66"/>
      <c r="MGH196" s="66"/>
      <c r="MGI196" s="66"/>
      <c r="MGJ196" s="66"/>
      <c r="MGK196" s="66"/>
      <c r="MGL196" s="66"/>
      <c r="MGM196" s="66"/>
      <c r="MGN196" s="66"/>
      <c r="MGO196" s="66"/>
      <c r="MGP196" s="66"/>
      <c r="MGQ196" s="66"/>
      <c r="MGR196" s="66"/>
      <c r="MGS196" s="66"/>
      <c r="MGT196" s="66"/>
      <c r="MGU196" s="66"/>
      <c r="MGV196" s="66"/>
      <c r="MGW196" s="66"/>
      <c r="MGX196" s="66"/>
      <c r="MGY196" s="66"/>
      <c r="MHA196" s="66"/>
      <c r="MHB196" s="66"/>
      <c r="MHC196" s="66"/>
      <c r="MHD196" s="66"/>
      <c r="MHE196" s="66"/>
      <c r="MHF196" s="66"/>
      <c r="MHG196" s="66"/>
      <c r="MHH196" s="66"/>
      <c r="MHI196" s="66"/>
      <c r="MHJ196" s="66"/>
      <c r="MHK196" s="66"/>
      <c r="MHL196" s="66"/>
      <c r="MHM196" s="66"/>
      <c r="MHP196" s="66"/>
      <c r="MHS196" s="66"/>
      <c r="MHV196" s="66"/>
      <c r="MHY196" s="66"/>
      <c r="MIB196" s="66"/>
      <c r="MIE196" s="66"/>
      <c r="MIN196" s="66"/>
      <c r="MIQ196" s="66"/>
      <c r="MIT196" s="66"/>
      <c r="MIW196" s="66"/>
      <c r="MJF196" s="66"/>
      <c r="MJL196" s="66"/>
      <c r="MJO196" s="66"/>
      <c r="MJR196" s="66"/>
      <c r="MJU196" s="66"/>
      <c r="MKA196" s="66"/>
      <c r="MKJ196" s="66"/>
      <c r="MKL196" s="66"/>
      <c r="MKM196" s="66"/>
      <c r="MKO196" s="66"/>
      <c r="MKR196" s="66"/>
      <c r="MKU196" s="66"/>
      <c r="MKX196" s="66"/>
      <c r="MLA196" s="66"/>
      <c r="MLD196" s="66"/>
      <c r="MLF196" s="66"/>
      <c r="MLH196" s="66"/>
      <c r="MLK196" s="66"/>
      <c r="MLN196" s="66"/>
      <c r="MLQ196" s="66"/>
      <c r="MLT196" s="66"/>
      <c r="MLW196" s="66"/>
      <c r="MLZ196" s="66"/>
      <c r="MMC196" s="66"/>
      <c r="MME196" s="66"/>
      <c r="MMH196" s="66"/>
      <c r="MMN196" s="66"/>
      <c r="MMT196" s="66"/>
      <c r="MMW196" s="66"/>
      <c r="MMY196" s="66"/>
      <c r="MNA196" s="66"/>
      <c r="MNB196" s="66"/>
      <c r="MNC196" s="66"/>
      <c r="MND196" s="66"/>
      <c r="MNE196" s="66"/>
      <c r="MNF196" s="66"/>
      <c r="MNX196" s="66"/>
      <c r="MNY196" s="66"/>
      <c r="MOB196" s="66"/>
      <c r="MOE196" s="66"/>
      <c r="MOG196" s="66"/>
      <c r="MOI196" s="66"/>
      <c r="MOL196" s="66"/>
      <c r="MOO196" s="66"/>
      <c r="MOR196" s="66"/>
      <c r="MOV196" s="66"/>
      <c r="MOY196" s="66"/>
      <c r="MPB196" s="66"/>
      <c r="MPJ196" s="66"/>
      <c r="MPV196" s="66"/>
      <c r="MPW196" s="66"/>
      <c r="MPX196" s="66"/>
      <c r="MPY196" s="66"/>
      <c r="MPZ196" s="66"/>
      <c r="MQA196" s="66"/>
      <c r="MQB196" s="66"/>
      <c r="MQC196" s="66"/>
      <c r="MQD196" s="66"/>
      <c r="MQE196" s="66"/>
      <c r="MQF196" s="66"/>
      <c r="MQG196" s="66"/>
      <c r="MQH196" s="66"/>
      <c r="MQI196" s="66"/>
      <c r="MQJ196" s="66"/>
      <c r="MQK196" s="66"/>
      <c r="MQL196" s="66"/>
      <c r="MQM196" s="66"/>
      <c r="MQN196" s="66"/>
      <c r="MQO196" s="66"/>
      <c r="MQP196" s="66"/>
      <c r="MQQ196" s="66"/>
      <c r="MQR196" s="66"/>
      <c r="MQS196" s="66"/>
      <c r="MQT196" s="66"/>
      <c r="MQU196" s="66"/>
      <c r="MQW196" s="66"/>
      <c r="MQX196" s="66"/>
      <c r="MQY196" s="66"/>
      <c r="MQZ196" s="66"/>
      <c r="MRA196" s="66"/>
      <c r="MRB196" s="66"/>
      <c r="MRC196" s="66"/>
      <c r="MRD196" s="66"/>
      <c r="MRE196" s="66"/>
      <c r="MRF196" s="66"/>
      <c r="MRG196" s="66"/>
      <c r="MRH196" s="66"/>
      <c r="MRI196" s="66"/>
      <c r="MRL196" s="66"/>
      <c r="MRO196" s="66"/>
      <c r="MRR196" s="66"/>
      <c r="MRU196" s="66"/>
      <c r="MRX196" s="66"/>
      <c r="MSA196" s="66"/>
      <c r="MSJ196" s="66"/>
      <c r="MSM196" s="66"/>
      <c r="MSP196" s="66"/>
      <c r="MSS196" s="66"/>
      <c r="MTB196" s="66"/>
      <c r="MTH196" s="66"/>
      <c r="MTK196" s="66"/>
      <c r="MTN196" s="66"/>
      <c r="MTQ196" s="66"/>
      <c r="MTW196" s="66"/>
      <c r="MUF196" s="66"/>
      <c r="MUH196" s="66"/>
      <c r="MUI196" s="66"/>
      <c r="MUK196" s="66"/>
      <c r="MUN196" s="66"/>
      <c r="MUQ196" s="66"/>
      <c r="MUT196" s="66"/>
      <c r="MUW196" s="66"/>
      <c r="MUZ196" s="66"/>
      <c r="MVB196" s="66"/>
      <c r="MVD196" s="66"/>
      <c r="MVG196" s="66"/>
      <c r="MVJ196" s="66"/>
      <c r="MVM196" s="66"/>
      <c r="MVP196" s="66"/>
      <c r="MVS196" s="66"/>
      <c r="MVV196" s="66"/>
      <c r="MVY196" s="66"/>
      <c r="MWA196" s="66"/>
      <c r="MWD196" s="66"/>
      <c r="MWJ196" s="66"/>
      <c r="MWP196" s="66"/>
      <c r="MWS196" s="66"/>
      <c r="MWU196" s="66"/>
      <c r="MWW196" s="66"/>
      <c r="MWX196" s="66"/>
      <c r="MWY196" s="66"/>
      <c r="MWZ196" s="66"/>
      <c r="MXA196" s="66"/>
      <c r="MXB196" s="66"/>
      <c r="MXT196" s="66"/>
      <c r="MXU196" s="66"/>
      <c r="MXX196" s="66"/>
      <c r="MYA196" s="66"/>
      <c r="MYC196" s="66"/>
      <c r="MYE196" s="66"/>
      <c r="MYH196" s="66"/>
      <c r="MYK196" s="66"/>
      <c r="MYN196" s="66"/>
      <c r="MYR196" s="66"/>
      <c r="MYU196" s="66"/>
      <c r="MYX196" s="66"/>
      <c r="MZF196" s="66"/>
      <c r="MZR196" s="66"/>
      <c r="MZS196" s="66"/>
      <c r="MZT196" s="66"/>
      <c r="MZU196" s="66"/>
      <c r="MZV196" s="66"/>
      <c r="MZW196" s="66"/>
      <c r="MZX196" s="66"/>
      <c r="MZY196" s="66"/>
      <c r="MZZ196" s="66"/>
      <c r="NAA196" s="66"/>
      <c r="NAB196" s="66"/>
      <c r="NAC196" s="66"/>
      <c r="NAD196" s="66"/>
      <c r="NAE196" s="66"/>
      <c r="NAF196" s="66"/>
      <c r="NAG196" s="66"/>
      <c r="NAH196" s="66"/>
      <c r="NAI196" s="66"/>
      <c r="NAJ196" s="66"/>
      <c r="NAK196" s="66"/>
      <c r="NAL196" s="66"/>
      <c r="NAM196" s="66"/>
      <c r="NAN196" s="66"/>
      <c r="NAO196" s="66"/>
      <c r="NAP196" s="66"/>
      <c r="NAQ196" s="66"/>
      <c r="NAS196" s="66"/>
      <c r="NAT196" s="66"/>
      <c r="NAU196" s="66"/>
      <c r="NAV196" s="66"/>
      <c r="NAW196" s="66"/>
      <c r="NAX196" s="66"/>
      <c r="NAY196" s="66"/>
      <c r="NAZ196" s="66"/>
      <c r="NBA196" s="66"/>
      <c r="NBB196" s="66"/>
      <c r="NBC196" s="66"/>
      <c r="NBD196" s="66"/>
      <c r="NBE196" s="66"/>
      <c r="NBH196" s="66"/>
      <c r="NBK196" s="66"/>
      <c r="NBN196" s="66"/>
      <c r="NBQ196" s="66"/>
      <c r="NBT196" s="66"/>
      <c r="NBW196" s="66"/>
      <c r="NCF196" s="66"/>
      <c r="NCI196" s="66"/>
      <c r="NCL196" s="66"/>
      <c r="NCO196" s="66"/>
      <c r="NCX196" s="66"/>
      <c r="NDD196" s="66"/>
      <c r="NDG196" s="66"/>
      <c r="NDJ196" s="66"/>
      <c r="NDM196" s="66"/>
      <c r="NDS196" s="66"/>
      <c r="NEB196" s="66"/>
      <c r="NED196" s="66"/>
      <c r="NEE196" s="66"/>
      <c r="NEG196" s="66"/>
      <c r="NEJ196" s="66"/>
      <c r="NEM196" s="66"/>
      <c r="NEP196" s="66"/>
      <c r="NES196" s="66"/>
      <c r="NEV196" s="66"/>
      <c r="NEX196" s="66"/>
      <c r="NEZ196" s="66"/>
      <c r="NFC196" s="66"/>
      <c r="NFF196" s="66"/>
      <c r="NFI196" s="66"/>
      <c r="NFL196" s="66"/>
      <c r="NFO196" s="66"/>
      <c r="NFR196" s="66"/>
      <c r="NFU196" s="66"/>
      <c r="NFW196" s="66"/>
      <c r="NFZ196" s="66"/>
      <c r="NGF196" s="66"/>
      <c r="NGL196" s="66"/>
      <c r="NGO196" s="66"/>
      <c r="NGQ196" s="66"/>
      <c r="NGS196" s="66"/>
      <c r="NGT196" s="66"/>
      <c r="NGU196" s="66"/>
      <c r="NGV196" s="66"/>
      <c r="NGW196" s="66"/>
      <c r="NGX196" s="66"/>
      <c r="NHP196" s="66"/>
      <c r="NHQ196" s="66"/>
      <c r="NHT196" s="66"/>
      <c r="NHW196" s="66"/>
      <c r="NHY196" s="66"/>
      <c r="NIA196" s="66"/>
      <c r="NID196" s="66"/>
      <c r="NIG196" s="66"/>
      <c r="NIJ196" s="66"/>
      <c r="NIN196" s="66"/>
      <c r="NIQ196" s="66"/>
      <c r="NIT196" s="66"/>
      <c r="NJB196" s="66"/>
      <c r="NJN196" s="66"/>
      <c r="NJO196" s="66"/>
      <c r="NJP196" s="66"/>
      <c r="NJQ196" s="66"/>
      <c r="NJR196" s="66"/>
      <c r="NJS196" s="66"/>
      <c r="NJT196" s="66"/>
      <c r="NJU196" s="66"/>
      <c r="NJV196" s="66"/>
      <c r="NJW196" s="66"/>
      <c r="NJX196" s="66"/>
      <c r="NJY196" s="66"/>
      <c r="NJZ196" s="66"/>
      <c r="NKA196" s="66"/>
      <c r="NKB196" s="66"/>
      <c r="NKC196" s="66"/>
      <c r="NKD196" s="66"/>
      <c r="NKE196" s="66"/>
      <c r="NKF196" s="66"/>
      <c r="NKG196" s="66"/>
      <c r="NKH196" s="66"/>
      <c r="NKI196" s="66"/>
      <c r="NKJ196" s="66"/>
      <c r="NKK196" s="66"/>
      <c r="NKL196" s="66"/>
      <c r="NKM196" s="66"/>
      <c r="NKO196" s="66"/>
      <c r="NKP196" s="66"/>
      <c r="NKQ196" s="66"/>
      <c r="NKR196" s="66"/>
      <c r="NKS196" s="66"/>
      <c r="NKT196" s="66"/>
      <c r="NKU196" s="66"/>
      <c r="NKV196" s="66"/>
      <c r="NKW196" s="66"/>
      <c r="NKX196" s="66"/>
      <c r="NKY196" s="66"/>
      <c r="NKZ196" s="66"/>
      <c r="NLA196" s="66"/>
      <c r="NLD196" s="66"/>
      <c r="NLG196" s="66"/>
      <c r="NLJ196" s="66"/>
      <c r="NLM196" s="66"/>
      <c r="NLP196" s="66"/>
      <c r="NLS196" s="66"/>
      <c r="NMB196" s="66"/>
      <c r="NME196" s="66"/>
      <c r="NMH196" s="66"/>
      <c r="NMK196" s="66"/>
      <c r="NMT196" s="66"/>
      <c r="NMZ196" s="66"/>
      <c r="NNC196" s="66"/>
      <c r="NNF196" s="66"/>
      <c r="NNI196" s="66"/>
      <c r="NNO196" s="66"/>
      <c r="NNX196" s="66"/>
      <c r="NNZ196" s="66"/>
      <c r="NOA196" s="66"/>
      <c r="NOC196" s="66"/>
      <c r="NOF196" s="66"/>
      <c r="NOI196" s="66"/>
      <c r="NOL196" s="66"/>
      <c r="NOO196" s="66"/>
      <c r="NOR196" s="66"/>
      <c r="NOT196" s="66"/>
      <c r="NOV196" s="66"/>
      <c r="NOY196" s="66"/>
      <c r="NPB196" s="66"/>
      <c r="NPE196" s="66"/>
      <c r="NPH196" s="66"/>
      <c r="NPK196" s="66"/>
      <c r="NPN196" s="66"/>
      <c r="NPQ196" s="66"/>
      <c r="NPS196" s="66"/>
      <c r="NPV196" s="66"/>
      <c r="NQB196" s="66"/>
      <c r="NQH196" s="66"/>
      <c r="NQK196" s="66"/>
      <c r="NQM196" s="66"/>
      <c r="NQO196" s="66"/>
      <c r="NQP196" s="66"/>
      <c r="NQQ196" s="66"/>
      <c r="NQR196" s="66"/>
      <c r="NQS196" s="66"/>
      <c r="NQT196" s="66"/>
      <c r="NRL196" s="66"/>
      <c r="NRM196" s="66"/>
      <c r="NRP196" s="66"/>
      <c r="NRS196" s="66"/>
      <c r="NRU196" s="66"/>
      <c r="NRW196" s="66"/>
      <c r="NRZ196" s="66"/>
      <c r="NSC196" s="66"/>
      <c r="NSF196" s="66"/>
      <c r="NSJ196" s="66"/>
      <c r="NSM196" s="66"/>
      <c r="NSP196" s="66"/>
      <c r="NSX196" s="66"/>
      <c r="NTJ196" s="66"/>
      <c r="NTK196" s="66"/>
      <c r="NTL196" s="66"/>
      <c r="NTM196" s="66"/>
      <c r="NTN196" s="66"/>
      <c r="NTO196" s="66"/>
      <c r="NTP196" s="66"/>
      <c r="NTQ196" s="66"/>
      <c r="NTR196" s="66"/>
      <c r="NTS196" s="66"/>
      <c r="NTT196" s="66"/>
      <c r="NTU196" s="66"/>
      <c r="NTV196" s="66"/>
      <c r="NTW196" s="66"/>
      <c r="NTX196" s="66"/>
      <c r="NTY196" s="66"/>
      <c r="NTZ196" s="66"/>
      <c r="NUA196" s="66"/>
      <c r="NUB196" s="66"/>
      <c r="NUC196" s="66"/>
      <c r="NUD196" s="66"/>
      <c r="NUE196" s="66"/>
      <c r="NUF196" s="66"/>
      <c r="NUG196" s="66"/>
      <c r="NUH196" s="66"/>
      <c r="NUI196" s="66"/>
      <c r="NUK196" s="66"/>
      <c r="NUL196" s="66"/>
      <c r="NUM196" s="66"/>
      <c r="NUN196" s="66"/>
      <c r="NUO196" s="66"/>
      <c r="NUP196" s="66"/>
      <c r="NUQ196" s="66"/>
      <c r="NUR196" s="66"/>
      <c r="NUS196" s="66"/>
      <c r="NUT196" s="66"/>
      <c r="NUU196" s="66"/>
      <c r="NUV196" s="66"/>
      <c r="NUW196" s="66"/>
      <c r="NUZ196" s="66"/>
      <c r="NVC196" s="66"/>
      <c r="NVF196" s="66"/>
      <c r="NVI196" s="66"/>
      <c r="NVL196" s="66"/>
      <c r="NVO196" s="66"/>
      <c r="NVX196" s="66"/>
      <c r="NWA196" s="66"/>
      <c r="NWD196" s="66"/>
      <c r="NWG196" s="66"/>
      <c r="NWP196" s="66"/>
      <c r="NWV196" s="66"/>
      <c r="NWY196" s="66"/>
      <c r="NXB196" s="66"/>
      <c r="NXE196" s="66"/>
      <c r="NXK196" s="66"/>
      <c r="NXT196" s="66"/>
      <c r="NXV196" s="66"/>
      <c r="NXW196" s="66"/>
      <c r="NXY196" s="66"/>
      <c r="NYB196" s="66"/>
      <c r="NYE196" s="66"/>
      <c r="NYH196" s="66"/>
      <c r="NYK196" s="66"/>
      <c r="NYN196" s="66"/>
      <c r="NYP196" s="66"/>
      <c r="NYR196" s="66"/>
      <c r="NYU196" s="66"/>
      <c r="NYX196" s="66"/>
      <c r="NZA196" s="66"/>
      <c r="NZD196" s="66"/>
      <c r="NZG196" s="66"/>
      <c r="NZJ196" s="66"/>
      <c r="NZM196" s="66"/>
      <c r="NZO196" s="66"/>
      <c r="NZR196" s="66"/>
      <c r="NZX196" s="66"/>
      <c r="OAD196" s="66"/>
      <c r="OAG196" s="66"/>
      <c r="OAI196" s="66"/>
      <c r="OAK196" s="66"/>
      <c r="OAL196" s="66"/>
      <c r="OAM196" s="66"/>
      <c r="OAN196" s="66"/>
      <c r="OAO196" s="66"/>
      <c r="OAP196" s="66"/>
      <c r="OBH196" s="66"/>
      <c r="OBI196" s="66"/>
      <c r="OBL196" s="66"/>
      <c r="OBO196" s="66"/>
      <c r="OBQ196" s="66"/>
      <c r="OBS196" s="66"/>
      <c r="OBV196" s="66"/>
      <c r="OBY196" s="66"/>
      <c r="OCB196" s="66"/>
      <c r="OCF196" s="66"/>
      <c r="OCI196" s="66"/>
      <c r="OCL196" s="66"/>
      <c r="OCT196" s="66"/>
      <c r="ODF196" s="66"/>
      <c r="ODG196" s="66"/>
      <c r="ODH196" s="66"/>
      <c r="ODI196" s="66"/>
      <c r="ODJ196" s="66"/>
      <c r="ODK196" s="66"/>
      <c r="ODL196" s="66"/>
      <c r="ODM196" s="66"/>
      <c r="ODN196" s="66"/>
      <c r="ODO196" s="66"/>
      <c r="ODP196" s="66"/>
      <c r="ODQ196" s="66"/>
      <c r="ODR196" s="66"/>
      <c r="ODS196" s="66"/>
      <c r="ODT196" s="66"/>
      <c r="ODU196" s="66"/>
      <c r="ODV196" s="66"/>
      <c r="ODW196" s="66"/>
      <c r="ODX196" s="66"/>
      <c r="ODY196" s="66"/>
      <c r="ODZ196" s="66"/>
      <c r="OEA196" s="66"/>
      <c r="OEB196" s="66"/>
      <c r="OEC196" s="66"/>
      <c r="OED196" s="66"/>
      <c r="OEE196" s="66"/>
      <c r="OEG196" s="66"/>
      <c r="OEH196" s="66"/>
      <c r="OEI196" s="66"/>
      <c r="OEJ196" s="66"/>
      <c r="OEK196" s="66"/>
      <c r="OEL196" s="66"/>
      <c r="OEM196" s="66"/>
      <c r="OEN196" s="66"/>
      <c r="OEO196" s="66"/>
      <c r="OEP196" s="66"/>
      <c r="OEQ196" s="66"/>
      <c r="OER196" s="66"/>
      <c r="OES196" s="66"/>
      <c r="OEV196" s="66"/>
      <c r="OEY196" s="66"/>
      <c r="OFB196" s="66"/>
      <c r="OFE196" s="66"/>
      <c r="OFH196" s="66"/>
      <c r="OFK196" s="66"/>
      <c r="OFT196" s="66"/>
      <c r="OFW196" s="66"/>
      <c r="OFZ196" s="66"/>
      <c r="OGC196" s="66"/>
      <c r="OGL196" s="66"/>
      <c r="OGR196" s="66"/>
      <c r="OGU196" s="66"/>
      <c r="OGX196" s="66"/>
      <c r="OHA196" s="66"/>
      <c r="OHG196" s="66"/>
      <c r="OHP196" s="66"/>
      <c r="OHR196" s="66"/>
      <c r="OHS196" s="66"/>
      <c r="OHU196" s="66"/>
      <c r="OHX196" s="66"/>
      <c r="OIA196" s="66"/>
      <c r="OID196" s="66"/>
      <c r="OIG196" s="66"/>
      <c r="OIJ196" s="66"/>
      <c r="OIL196" s="66"/>
      <c r="OIN196" s="66"/>
      <c r="OIQ196" s="66"/>
      <c r="OIT196" s="66"/>
      <c r="OIW196" s="66"/>
      <c r="OIZ196" s="66"/>
      <c r="OJC196" s="66"/>
      <c r="OJF196" s="66"/>
      <c r="OJI196" s="66"/>
      <c r="OJK196" s="66"/>
      <c r="OJN196" s="66"/>
      <c r="OJT196" s="66"/>
      <c r="OJZ196" s="66"/>
      <c r="OKC196" s="66"/>
      <c r="OKE196" s="66"/>
      <c r="OKG196" s="66"/>
      <c r="OKH196" s="66"/>
      <c r="OKI196" s="66"/>
      <c r="OKJ196" s="66"/>
      <c r="OKK196" s="66"/>
      <c r="OKL196" s="66"/>
      <c r="OLD196" s="66"/>
      <c r="OLE196" s="66"/>
      <c r="OLH196" s="66"/>
      <c r="OLK196" s="66"/>
      <c r="OLM196" s="66"/>
      <c r="OLO196" s="66"/>
      <c r="OLR196" s="66"/>
      <c r="OLU196" s="66"/>
      <c r="OLX196" s="66"/>
      <c r="OMB196" s="66"/>
      <c r="OME196" s="66"/>
      <c r="OMH196" s="66"/>
      <c r="OMP196" s="66"/>
      <c r="ONB196" s="66"/>
      <c r="ONC196" s="66"/>
      <c r="OND196" s="66"/>
      <c r="ONE196" s="66"/>
      <c r="ONF196" s="66"/>
      <c r="ONG196" s="66"/>
      <c r="ONH196" s="66"/>
      <c r="ONI196" s="66"/>
      <c r="ONJ196" s="66"/>
      <c r="ONK196" s="66"/>
      <c r="ONL196" s="66"/>
      <c r="ONM196" s="66"/>
      <c r="ONN196" s="66"/>
      <c r="ONO196" s="66"/>
      <c r="ONP196" s="66"/>
      <c r="ONQ196" s="66"/>
      <c r="ONR196" s="66"/>
      <c r="ONS196" s="66"/>
      <c r="ONT196" s="66"/>
      <c r="ONU196" s="66"/>
      <c r="ONV196" s="66"/>
      <c r="ONW196" s="66"/>
      <c r="ONX196" s="66"/>
      <c r="ONY196" s="66"/>
      <c r="ONZ196" s="66"/>
      <c r="OOA196" s="66"/>
      <c r="OOC196" s="66"/>
      <c r="OOD196" s="66"/>
      <c r="OOE196" s="66"/>
      <c r="OOF196" s="66"/>
      <c r="OOG196" s="66"/>
      <c r="OOH196" s="66"/>
      <c r="OOI196" s="66"/>
      <c r="OOJ196" s="66"/>
      <c r="OOK196" s="66"/>
      <c r="OOL196" s="66"/>
      <c r="OOM196" s="66"/>
      <c r="OON196" s="66"/>
      <c r="OOO196" s="66"/>
      <c r="OOR196" s="66"/>
      <c r="OOU196" s="66"/>
      <c r="OOX196" s="66"/>
      <c r="OPA196" s="66"/>
      <c r="OPD196" s="66"/>
      <c r="OPG196" s="66"/>
      <c r="OPP196" s="66"/>
      <c r="OPS196" s="66"/>
      <c r="OPV196" s="66"/>
      <c r="OPY196" s="66"/>
      <c r="OQH196" s="66"/>
      <c r="OQN196" s="66"/>
      <c r="OQQ196" s="66"/>
      <c r="OQT196" s="66"/>
      <c r="OQW196" s="66"/>
      <c r="ORC196" s="66"/>
      <c r="ORL196" s="66"/>
      <c r="ORN196" s="66"/>
      <c r="ORO196" s="66"/>
      <c r="ORQ196" s="66"/>
      <c r="ORT196" s="66"/>
      <c r="ORW196" s="66"/>
      <c r="ORZ196" s="66"/>
      <c r="OSC196" s="66"/>
      <c r="OSF196" s="66"/>
      <c r="OSH196" s="66"/>
      <c r="OSJ196" s="66"/>
      <c r="OSM196" s="66"/>
      <c r="OSP196" s="66"/>
      <c r="OSS196" s="66"/>
      <c r="OSV196" s="66"/>
      <c r="OSY196" s="66"/>
      <c r="OTB196" s="66"/>
      <c r="OTE196" s="66"/>
      <c r="OTG196" s="66"/>
      <c r="OTJ196" s="66"/>
      <c r="OTP196" s="66"/>
      <c r="OTV196" s="66"/>
      <c r="OTY196" s="66"/>
      <c r="OUA196" s="66"/>
      <c r="OUC196" s="66"/>
      <c r="OUD196" s="66"/>
      <c r="OUE196" s="66"/>
      <c r="OUF196" s="66"/>
      <c r="OUG196" s="66"/>
      <c r="OUH196" s="66"/>
      <c r="OUZ196" s="66"/>
      <c r="OVA196" s="66"/>
      <c r="OVD196" s="66"/>
      <c r="OVG196" s="66"/>
      <c r="OVI196" s="66"/>
      <c r="OVK196" s="66"/>
      <c r="OVN196" s="66"/>
      <c r="OVQ196" s="66"/>
      <c r="OVT196" s="66"/>
      <c r="OVX196" s="66"/>
      <c r="OWA196" s="66"/>
      <c r="OWD196" s="66"/>
      <c r="OWL196" s="66"/>
      <c r="OWX196" s="66"/>
      <c r="OWY196" s="66"/>
      <c r="OWZ196" s="66"/>
      <c r="OXA196" s="66"/>
      <c r="OXB196" s="66"/>
      <c r="OXC196" s="66"/>
      <c r="OXD196" s="66"/>
      <c r="OXE196" s="66"/>
      <c r="OXF196" s="66"/>
      <c r="OXG196" s="66"/>
      <c r="OXH196" s="66"/>
      <c r="OXI196" s="66"/>
      <c r="OXJ196" s="66"/>
      <c r="OXK196" s="66"/>
      <c r="OXL196" s="66"/>
      <c r="OXM196" s="66"/>
      <c r="OXN196" s="66"/>
      <c r="OXO196" s="66"/>
      <c r="OXP196" s="66"/>
      <c r="OXQ196" s="66"/>
      <c r="OXR196" s="66"/>
      <c r="OXS196" s="66"/>
      <c r="OXT196" s="66"/>
      <c r="OXU196" s="66"/>
      <c r="OXV196" s="66"/>
      <c r="OXW196" s="66"/>
      <c r="OXY196" s="66"/>
      <c r="OXZ196" s="66"/>
      <c r="OYA196" s="66"/>
      <c r="OYB196" s="66"/>
      <c r="OYC196" s="66"/>
      <c r="OYD196" s="66"/>
      <c r="OYE196" s="66"/>
      <c r="OYF196" s="66"/>
      <c r="OYG196" s="66"/>
      <c r="OYH196" s="66"/>
      <c r="OYI196" s="66"/>
      <c r="OYJ196" s="66"/>
      <c r="OYK196" s="66"/>
      <c r="OYN196" s="66"/>
      <c r="OYQ196" s="66"/>
      <c r="OYT196" s="66"/>
      <c r="OYW196" s="66"/>
      <c r="OYZ196" s="66"/>
      <c r="OZC196" s="66"/>
      <c r="OZL196" s="66"/>
      <c r="OZO196" s="66"/>
      <c r="OZR196" s="66"/>
      <c r="OZU196" s="66"/>
      <c r="PAD196" s="66"/>
      <c r="PAJ196" s="66"/>
      <c r="PAM196" s="66"/>
      <c r="PAP196" s="66"/>
      <c r="PAS196" s="66"/>
      <c r="PAY196" s="66"/>
      <c r="PBH196" s="66"/>
      <c r="PBJ196" s="66"/>
      <c r="PBK196" s="66"/>
      <c r="PBM196" s="66"/>
      <c r="PBP196" s="66"/>
      <c r="PBS196" s="66"/>
      <c r="PBV196" s="66"/>
      <c r="PBY196" s="66"/>
      <c r="PCB196" s="66"/>
      <c r="PCD196" s="66"/>
      <c r="PCF196" s="66"/>
      <c r="PCI196" s="66"/>
      <c r="PCL196" s="66"/>
      <c r="PCO196" s="66"/>
      <c r="PCR196" s="66"/>
      <c r="PCU196" s="66"/>
      <c r="PCX196" s="66"/>
      <c r="PDA196" s="66"/>
      <c r="PDC196" s="66"/>
      <c r="PDF196" s="66"/>
      <c r="PDL196" s="66"/>
      <c r="PDR196" s="66"/>
      <c r="PDU196" s="66"/>
      <c r="PDW196" s="66"/>
      <c r="PDY196" s="66"/>
      <c r="PDZ196" s="66"/>
      <c r="PEA196" s="66"/>
      <c r="PEB196" s="66"/>
      <c r="PEC196" s="66"/>
      <c r="PED196" s="66"/>
      <c r="PEV196" s="66"/>
      <c r="PEW196" s="66"/>
      <c r="PEZ196" s="66"/>
      <c r="PFC196" s="66"/>
      <c r="PFE196" s="66"/>
      <c r="PFG196" s="66"/>
      <c r="PFJ196" s="66"/>
      <c r="PFM196" s="66"/>
      <c r="PFP196" s="66"/>
      <c r="PFT196" s="66"/>
      <c r="PFW196" s="66"/>
      <c r="PFZ196" s="66"/>
      <c r="PGH196" s="66"/>
      <c r="PGT196" s="66"/>
      <c r="PGU196" s="66"/>
      <c r="PGV196" s="66"/>
      <c r="PGW196" s="66"/>
      <c r="PGX196" s="66"/>
      <c r="PGY196" s="66"/>
      <c r="PGZ196" s="66"/>
      <c r="PHA196" s="66"/>
      <c r="PHB196" s="66"/>
      <c r="PHC196" s="66"/>
      <c r="PHD196" s="66"/>
      <c r="PHE196" s="66"/>
      <c r="PHF196" s="66"/>
      <c r="PHG196" s="66"/>
      <c r="PHH196" s="66"/>
      <c r="PHI196" s="66"/>
      <c r="PHJ196" s="66"/>
      <c r="PHK196" s="66"/>
      <c r="PHL196" s="66"/>
      <c r="PHM196" s="66"/>
      <c r="PHN196" s="66"/>
      <c r="PHO196" s="66"/>
      <c r="PHP196" s="66"/>
      <c r="PHQ196" s="66"/>
      <c r="PHR196" s="66"/>
      <c r="PHS196" s="66"/>
      <c r="PHU196" s="66"/>
      <c r="PHV196" s="66"/>
      <c r="PHW196" s="66"/>
      <c r="PHX196" s="66"/>
      <c r="PHY196" s="66"/>
      <c r="PHZ196" s="66"/>
      <c r="PIA196" s="66"/>
      <c r="PIB196" s="66"/>
      <c r="PIC196" s="66"/>
      <c r="PID196" s="66"/>
      <c r="PIE196" s="66"/>
      <c r="PIF196" s="66"/>
      <c r="PIG196" s="66"/>
      <c r="PIJ196" s="66"/>
      <c r="PIM196" s="66"/>
      <c r="PIP196" s="66"/>
      <c r="PIS196" s="66"/>
      <c r="PIV196" s="66"/>
      <c r="PIY196" s="66"/>
      <c r="PJH196" s="66"/>
      <c r="PJK196" s="66"/>
      <c r="PJN196" s="66"/>
      <c r="PJQ196" s="66"/>
      <c r="PJZ196" s="66"/>
      <c r="PKF196" s="66"/>
      <c r="PKI196" s="66"/>
      <c r="PKL196" s="66"/>
      <c r="PKO196" s="66"/>
      <c r="PKU196" s="66"/>
      <c r="PLD196" s="66"/>
      <c r="PLF196" s="66"/>
      <c r="PLG196" s="66"/>
      <c r="PLI196" s="66"/>
      <c r="PLL196" s="66"/>
      <c r="PLO196" s="66"/>
      <c r="PLR196" s="66"/>
      <c r="PLU196" s="66"/>
      <c r="PLX196" s="66"/>
      <c r="PLZ196" s="66"/>
      <c r="PMB196" s="66"/>
      <c r="PME196" s="66"/>
      <c r="PMH196" s="66"/>
      <c r="PMK196" s="66"/>
      <c r="PMN196" s="66"/>
      <c r="PMQ196" s="66"/>
      <c r="PMT196" s="66"/>
      <c r="PMW196" s="66"/>
      <c r="PMY196" s="66"/>
      <c r="PNB196" s="66"/>
      <c r="PNH196" s="66"/>
      <c r="PNN196" s="66"/>
      <c r="PNQ196" s="66"/>
      <c r="PNS196" s="66"/>
      <c r="PNU196" s="66"/>
      <c r="PNV196" s="66"/>
      <c r="PNW196" s="66"/>
      <c r="PNX196" s="66"/>
      <c r="PNY196" s="66"/>
      <c r="PNZ196" s="66"/>
      <c r="POR196" s="66"/>
      <c r="POS196" s="66"/>
      <c r="POV196" s="66"/>
      <c r="POY196" s="66"/>
      <c r="PPA196" s="66"/>
      <c r="PPC196" s="66"/>
      <c r="PPF196" s="66"/>
      <c r="PPI196" s="66"/>
      <c r="PPL196" s="66"/>
      <c r="PPP196" s="66"/>
      <c r="PPS196" s="66"/>
      <c r="PPV196" s="66"/>
      <c r="PQD196" s="66"/>
      <c r="PQP196" s="66"/>
      <c r="PQQ196" s="66"/>
      <c r="PQR196" s="66"/>
      <c r="PQS196" s="66"/>
      <c r="PQT196" s="66"/>
      <c r="PQU196" s="66"/>
      <c r="PQV196" s="66"/>
      <c r="PQW196" s="66"/>
      <c r="PQX196" s="66"/>
      <c r="PQY196" s="66"/>
      <c r="PQZ196" s="66"/>
      <c r="PRA196" s="66"/>
      <c r="PRB196" s="66"/>
      <c r="PRC196" s="66"/>
      <c r="PRD196" s="66"/>
      <c r="PRE196" s="66"/>
      <c r="PRF196" s="66"/>
      <c r="PRG196" s="66"/>
      <c r="PRH196" s="66"/>
      <c r="PRI196" s="66"/>
      <c r="PRJ196" s="66"/>
      <c r="PRK196" s="66"/>
      <c r="PRL196" s="66"/>
      <c r="PRM196" s="66"/>
      <c r="PRN196" s="66"/>
      <c r="PRO196" s="66"/>
      <c r="PRQ196" s="66"/>
      <c r="PRR196" s="66"/>
      <c r="PRS196" s="66"/>
      <c r="PRT196" s="66"/>
      <c r="PRU196" s="66"/>
      <c r="PRV196" s="66"/>
      <c r="PRW196" s="66"/>
      <c r="PRX196" s="66"/>
      <c r="PRY196" s="66"/>
      <c r="PRZ196" s="66"/>
      <c r="PSA196" s="66"/>
      <c r="PSB196" s="66"/>
      <c r="PSC196" s="66"/>
      <c r="PSF196" s="66"/>
      <c r="PSI196" s="66"/>
      <c r="PSL196" s="66"/>
      <c r="PSO196" s="66"/>
      <c r="PSR196" s="66"/>
      <c r="PSU196" s="66"/>
      <c r="PTD196" s="66"/>
      <c r="PTG196" s="66"/>
      <c r="PTJ196" s="66"/>
      <c r="PTM196" s="66"/>
      <c r="PTV196" s="66"/>
      <c r="PUB196" s="66"/>
      <c r="PUE196" s="66"/>
      <c r="PUH196" s="66"/>
      <c r="PUK196" s="66"/>
      <c r="PUQ196" s="66"/>
      <c r="PUZ196" s="66"/>
      <c r="PVB196" s="66"/>
      <c r="PVC196" s="66"/>
      <c r="PVE196" s="66"/>
      <c r="PVH196" s="66"/>
      <c r="PVK196" s="66"/>
      <c r="PVN196" s="66"/>
      <c r="PVQ196" s="66"/>
      <c r="PVT196" s="66"/>
      <c r="PVV196" s="66"/>
      <c r="PVX196" s="66"/>
      <c r="PWA196" s="66"/>
      <c r="PWD196" s="66"/>
      <c r="PWG196" s="66"/>
      <c r="PWJ196" s="66"/>
      <c r="PWM196" s="66"/>
      <c r="PWP196" s="66"/>
      <c r="PWS196" s="66"/>
      <c r="PWU196" s="66"/>
      <c r="PWX196" s="66"/>
      <c r="PXD196" s="66"/>
      <c r="PXJ196" s="66"/>
      <c r="PXM196" s="66"/>
      <c r="PXO196" s="66"/>
      <c r="PXQ196" s="66"/>
      <c r="PXR196" s="66"/>
      <c r="PXS196" s="66"/>
      <c r="PXT196" s="66"/>
      <c r="PXU196" s="66"/>
      <c r="PXV196" s="66"/>
      <c r="PYN196" s="66"/>
      <c r="PYO196" s="66"/>
      <c r="PYR196" s="66"/>
      <c r="PYU196" s="66"/>
      <c r="PYW196" s="66"/>
      <c r="PYY196" s="66"/>
      <c r="PZB196" s="66"/>
      <c r="PZE196" s="66"/>
      <c r="PZH196" s="66"/>
      <c r="PZL196" s="66"/>
      <c r="PZO196" s="66"/>
      <c r="PZR196" s="66"/>
      <c r="PZZ196" s="66"/>
      <c r="QAL196" s="66"/>
      <c r="QAM196" s="66"/>
      <c r="QAN196" s="66"/>
      <c r="QAO196" s="66"/>
      <c r="QAP196" s="66"/>
      <c r="QAQ196" s="66"/>
      <c r="QAR196" s="66"/>
      <c r="QAS196" s="66"/>
      <c r="QAT196" s="66"/>
      <c r="QAU196" s="66"/>
      <c r="QAV196" s="66"/>
      <c r="QAW196" s="66"/>
      <c r="QAX196" s="66"/>
      <c r="QAY196" s="66"/>
      <c r="QAZ196" s="66"/>
      <c r="QBA196" s="66"/>
      <c r="QBB196" s="66"/>
      <c r="QBC196" s="66"/>
      <c r="QBD196" s="66"/>
      <c r="QBE196" s="66"/>
      <c r="QBF196" s="66"/>
      <c r="QBG196" s="66"/>
      <c r="QBH196" s="66"/>
      <c r="QBI196" s="66"/>
      <c r="QBJ196" s="66"/>
      <c r="QBK196" s="66"/>
      <c r="QBM196" s="66"/>
      <c r="QBN196" s="66"/>
      <c r="QBO196" s="66"/>
      <c r="QBP196" s="66"/>
      <c r="QBQ196" s="66"/>
      <c r="QBR196" s="66"/>
      <c r="QBS196" s="66"/>
      <c r="QBT196" s="66"/>
      <c r="QBU196" s="66"/>
      <c r="QBV196" s="66"/>
      <c r="QBW196" s="66"/>
      <c r="QBX196" s="66"/>
      <c r="QBY196" s="66"/>
      <c r="QCB196" s="66"/>
      <c r="QCE196" s="66"/>
      <c r="QCH196" s="66"/>
      <c r="QCK196" s="66"/>
      <c r="QCN196" s="66"/>
      <c r="QCQ196" s="66"/>
      <c r="QCZ196" s="66"/>
      <c r="QDC196" s="66"/>
      <c r="QDF196" s="66"/>
      <c r="QDI196" s="66"/>
      <c r="QDR196" s="66"/>
      <c r="QDX196" s="66"/>
      <c r="QEA196" s="66"/>
      <c r="QED196" s="66"/>
      <c r="QEG196" s="66"/>
      <c r="QEM196" s="66"/>
      <c r="QEV196" s="66"/>
      <c r="QEX196" s="66"/>
      <c r="QEY196" s="66"/>
      <c r="QFA196" s="66"/>
      <c r="QFD196" s="66"/>
      <c r="QFG196" s="66"/>
      <c r="QFJ196" s="66"/>
      <c r="QFM196" s="66"/>
      <c r="QFP196" s="66"/>
      <c r="QFR196" s="66"/>
      <c r="QFT196" s="66"/>
      <c r="QFW196" s="66"/>
      <c r="QFZ196" s="66"/>
      <c r="QGC196" s="66"/>
      <c r="QGF196" s="66"/>
      <c r="QGI196" s="66"/>
      <c r="QGL196" s="66"/>
      <c r="QGO196" s="66"/>
      <c r="QGQ196" s="66"/>
      <c r="QGT196" s="66"/>
      <c r="QGZ196" s="66"/>
      <c r="QHF196" s="66"/>
      <c r="QHI196" s="66"/>
      <c r="QHK196" s="66"/>
      <c r="QHM196" s="66"/>
      <c r="QHN196" s="66"/>
      <c r="QHO196" s="66"/>
      <c r="QHP196" s="66"/>
      <c r="QHQ196" s="66"/>
      <c r="QHR196" s="66"/>
      <c r="QIJ196" s="66"/>
      <c r="QIK196" s="66"/>
      <c r="QIN196" s="66"/>
      <c r="QIQ196" s="66"/>
      <c r="QIS196" s="66"/>
      <c r="QIU196" s="66"/>
      <c r="QIX196" s="66"/>
      <c r="QJA196" s="66"/>
      <c r="QJD196" s="66"/>
      <c r="QJH196" s="66"/>
      <c r="QJK196" s="66"/>
      <c r="QJN196" s="66"/>
      <c r="QJV196" s="66"/>
      <c r="QKH196" s="66"/>
      <c r="QKI196" s="66"/>
      <c r="QKJ196" s="66"/>
      <c r="QKK196" s="66"/>
      <c r="QKL196" s="66"/>
      <c r="QKM196" s="66"/>
      <c r="QKN196" s="66"/>
      <c r="QKO196" s="66"/>
      <c r="QKP196" s="66"/>
      <c r="QKQ196" s="66"/>
      <c r="QKR196" s="66"/>
      <c r="QKS196" s="66"/>
      <c r="QKT196" s="66"/>
      <c r="QKU196" s="66"/>
      <c r="QKV196" s="66"/>
      <c r="QKW196" s="66"/>
      <c r="QKX196" s="66"/>
      <c r="QKY196" s="66"/>
      <c r="QKZ196" s="66"/>
      <c r="QLA196" s="66"/>
      <c r="QLB196" s="66"/>
      <c r="QLC196" s="66"/>
      <c r="QLD196" s="66"/>
      <c r="QLE196" s="66"/>
      <c r="QLF196" s="66"/>
      <c r="QLG196" s="66"/>
      <c r="QLI196" s="66"/>
      <c r="QLJ196" s="66"/>
      <c r="QLK196" s="66"/>
      <c r="QLL196" s="66"/>
      <c r="QLM196" s="66"/>
      <c r="QLN196" s="66"/>
      <c r="QLO196" s="66"/>
      <c r="QLP196" s="66"/>
      <c r="QLQ196" s="66"/>
      <c r="QLR196" s="66"/>
      <c r="QLS196" s="66"/>
      <c r="QLT196" s="66"/>
      <c r="QLU196" s="66"/>
      <c r="QLX196" s="66"/>
      <c r="QMA196" s="66"/>
      <c r="QMD196" s="66"/>
      <c r="QMG196" s="66"/>
      <c r="QMJ196" s="66"/>
      <c r="QMM196" s="66"/>
      <c r="QMV196" s="66"/>
      <c r="QMY196" s="66"/>
      <c r="QNB196" s="66"/>
      <c r="QNE196" s="66"/>
      <c r="QNN196" s="66"/>
      <c r="QNT196" s="66"/>
      <c r="QNW196" s="66"/>
      <c r="QNZ196" s="66"/>
      <c r="QOC196" s="66"/>
      <c r="QOI196" s="66"/>
      <c r="QOR196" s="66"/>
      <c r="QOT196" s="66"/>
      <c r="QOU196" s="66"/>
      <c r="QOW196" s="66"/>
      <c r="QOZ196" s="66"/>
      <c r="QPC196" s="66"/>
      <c r="QPF196" s="66"/>
      <c r="QPI196" s="66"/>
      <c r="QPL196" s="66"/>
      <c r="QPN196" s="66"/>
      <c r="QPP196" s="66"/>
      <c r="QPS196" s="66"/>
      <c r="QPV196" s="66"/>
      <c r="QPY196" s="66"/>
      <c r="QQB196" s="66"/>
      <c r="QQE196" s="66"/>
      <c r="QQH196" s="66"/>
      <c r="QQK196" s="66"/>
      <c r="QQM196" s="66"/>
      <c r="QQP196" s="66"/>
      <c r="QQV196" s="66"/>
      <c r="QRB196" s="66"/>
      <c r="QRE196" s="66"/>
      <c r="QRG196" s="66"/>
      <c r="QRI196" s="66"/>
      <c r="QRJ196" s="66"/>
      <c r="QRK196" s="66"/>
      <c r="QRL196" s="66"/>
      <c r="QRM196" s="66"/>
      <c r="QRN196" s="66"/>
      <c r="QSF196" s="66"/>
      <c r="QSG196" s="66"/>
      <c r="QSJ196" s="66"/>
      <c r="QSM196" s="66"/>
      <c r="QSO196" s="66"/>
      <c r="QSQ196" s="66"/>
      <c r="QST196" s="66"/>
      <c r="QSW196" s="66"/>
      <c r="QSZ196" s="66"/>
      <c r="QTD196" s="66"/>
      <c r="QTG196" s="66"/>
      <c r="QTJ196" s="66"/>
      <c r="QTR196" s="66"/>
      <c r="QUD196" s="66"/>
      <c r="QUE196" s="66"/>
      <c r="QUF196" s="66"/>
      <c r="QUG196" s="66"/>
      <c r="QUH196" s="66"/>
      <c r="QUI196" s="66"/>
      <c r="QUJ196" s="66"/>
      <c r="QUK196" s="66"/>
      <c r="QUL196" s="66"/>
      <c r="QUM196" s="66"/>
      <c r="QUN196" s="66"/>
      <c r="QUO196" s="66"/>
      <c r="QUP196" s="66"/>
      <c r="QUQ196" s="66"/>
      <c r="QUR196" s="66"/>
      <c r="QUS196" s="66"/>
      <c r="QUT196" s="66"/>
      <c r="QUU196" s="66"/>
      <c r="QUV196" s="66"/>
      <c r="QUW196" s="66"/>
      <c r="QUX196" s="66"/>
      <c r="QUY196" s="66"/>
      <c r="QUZ196" s="66"/>
      <c r="QVA196" s="66"/>
      <c r="QVB196" s="66"/>
      <c r="QVC196" s="66"/>
      <c r="QVE196" s="66"/>
      <c r="QVF196" s="66"/>
      <c r="QVG196" s="66"/>
      <c r="QVH196" s="66"/>
      <c r="QVI196" s="66"/>
      <c r="QVJ196" s="66"/>
      <c r="QVK196" s="66"/>
      <c r="QVL196" s="66"/>
      <c r="QVM196" s="66"/>
      <c r="QVN196" s="66"/>
      <c r="QVO196" s="66"/>
      <c r="QVP196" s="66"/>
      <c r="QVQ196" s="66"/>
      <c r="QVT196" s="66"/>
      <c r="QVW196" s="66"/>
      <c r="QVZ196" s="66"/>
      <c r="QWC196" s="66"/>
      <c r="QWF196" s="66"/>
      <c r="QWI196" s="66"/>
      <c r="QWR196" s="66"/>
      <c r="QWU196" s="66"/>
      <c r="QWX196" s="66"/>
      <c r="QXA196" s="66"/>
      <c r="QXJ196" s="66"/>
      <c r="QXP196" s="66"/>
      <c r="QXS196" s="66"/>
      <c r="QXV196" s="66"/>
      <c r="QXY196" s="66"/>
      <c r="QYE196" s="66"/>
      <c r="QYN196" s="66"/>
      <c r="QYP196" s="66"/>
      <c r="QYQ196" s="66"/>
      <c r="QYS196" s="66"/>
      <c r="QYV196" s="66"/>
      <c r="QYY196" s="66"/>
      <c r="QZB196" s="66"/>
      <c r="QZE196" s="66"/>
      <c r="QZH196" s="66"/>
      <c r="QZJ196" s="66"/>
      <c r="QZL196" s="66"/>
      <c r="QZO196" s="66"/>
      <c r="QZR196" s="66"/>
      <c r="QZU196" s="66"/>
      <c r="QZX196" s="66"/>
      <c r="RAA196" s="66"/>
      <c r="RAD196" s="66"/>
      <c r="RAG196" s="66"/>
      <c r="RAI196" s="66"/>
      <c r="RAL196" s="66"/>
      <c r="RAR196" s="66"/>
      <c r="RAX196" s="66"/>
      <c r="RBA196" s="66"/>
      <c r="RBC196" s="66"/>
      <c r="RBE196" s="66"/>
      <c r="RBF196" s="66"/>
      <c r="RBG196" s="66"/>
      <c r="RBH196" s="66"/>
      <c r="RBI196" s="66"/>
      <c r="RBJ196" s="66"/>
      <c r="RCB196" s="66"/>
      <c r="RCC196" s="66"/>
      <c r="RCF196" s="66"/>
      <c r="RCI196" s="66"/>
      <c r="RCK196" s="66"/>
      <c r="RCM196" s="66"/>
      <c r="RCP196" s="66"/>
      <c r="RCS196" s="66"/>
      <c r="RCV196" s="66"/>
      <c r="RCZ196" s="66"/>
      <c r="RDC196" s="66"/>
      <c r="RDF196" s="66"/>
      <c r="RDN196" s="66"/>
      <c r="RDZ196" s="66"/>
      <c r="REA196" s="66"/>
      <c r="REB196" s="66"/>
      <c r="REC196" s="66"/>
      <c r="RED196" s="66"/>
      <c r="REE196" s="66"/>
      <c r="REF196" s="66"/>
      <c r="REG196" s="66"/>
      <c r="REH196" s="66"/>
      <c r="REI196" s="66"/>
      <c r="REJ196" s="66"/>
      <c r="REK196" s="66"/>
      <c r="REL196" s="66"/>
      <c r="REM196" s="66"/>
      <c r="REN196" s="66"/>
      <c r="REO196" s="66"/>
      <c r="REP196" s="66"/>
      <c r="REQ196" s="66"/>
      <c r="RER196" s="66"/>
      <c r="RES196" s="66"/>
      <c r="RET196" s="66"/>
      <c r="REU196" s="66"/>
      <c r="REV196" s="66"/>
      <c r="REW196" s="66"/>
      <c r="REX196" s="66"/>
      <c r="REY196" s="66"/>
      <c r="RFA196" s="66"/>
      <c r="RFB196" s="66"/>
      <c r="RFC196" s="66"/>
      <c r="RFD196" s="66"/>
      <c r="RFE196" s="66"/>
      <c r="RFF196" s="66"/>
      <c r="RFG196" s="66"/>
      <c r="RFH196" s="66"/>
      <c r="RFI196" s="66"/>
      <c r="RFJ196" s="66"/>
      <c r="RFK196" s="66"/>
      <c r="RFL196" s="66"/>
      <c r="RFM196" s="66"/>
      <c r="RFP196" s="66"/>
      <c r="RFS196" s="66"/>
      <c r="RFV196" s="66"/>
      <c r="RFY196" s="66"/>
      <c r="RGB196" s="66"/>
      <c r="RGE196" s="66"/>
      <c r="RGN196" s="66"/>
      <c r="RGQ196" s="66"/>
      <c r="RGT196" s="66"/>
      <c r="RGW196" s="66"/>
      <c r="RHF196" s="66"/>
      <c r="RHL196" s="66"/>
      <c r="RHO196" s="66"/>
      <c r="RHR196" s="66"/>
      <c r="RHU196" s="66"/>
      <c r="RIA196" s="66"/>
      <c r="RIJ196" s="66"/>
      <c r="RIL196" s="66"/>
      <c r="RIM196" s="66"/>
      <c r="RIO196" s="66"/>
      <c r="RIR196" s="66"/>
      <c r="RIU196" s="66"/>
      <c r="RIX196" s="66"/>
      <c r="RJA196" s="66"/>
      <c r="RJD196" s="66"/>
      <c r="RJF196" s="66"/>
      <c r="RJH196" s="66"/>
      <c r="RJK196" s="66"/>
      <c r="RJN196" s="66"/>
      <c r="RJQ196" s="66"/>
      <c r="RJT196" s="66"/>
      <c r="RJW196" s="66"/>
      <c r="RJZ196" s="66"/>
      <c r="RKC196" s="66"/>
      <c r="RKE196" s="66"/>
      <c r="RKH196" s="66"/>
      <c r="RKN196" s="66"/>
      <c r="RKT196" s="66"/>
      <c r="RKW196" s="66"/>
      <c r="RKY196" s="66"/>
      <c r="RLA196" s="66"/>
      <c r="RLB196" s="66"/>
      <c r="RLC196" s="66"/>
      <c r="RLD196" s="66"/>
      <c r="RLE196" s="66"/>
      <c r="RLF196" s="66"/>
      <c r="RLX196" s="66"/>
      <c r="RLY196" s="66"/>
      <c r="RMB196" s="66"/>
      <c r="RME196" s="66"/>
      <c r="RMG196" s="66"/>
      <c r="RMI196" s="66"/>
      <c r="RML196" s="66"/>
      <c r="RMO196" s="66"/>
      <c r="RMR196" s="66"/>
      <c r="RMV196" s="66"/>
      <c r="RMY196" s="66"/>
      <c r="RNB196" s="66"/>
      <c r="RNJ196" s="66"/>
      <c r="RNV196" s="66"/>
      <c r="RNW196" s="66"/>
      <c r="RNX196" s="66"/>
      <c r="RNY196" s="66"/>
      <c r="RNZ196" s="66"/>
      <c r="ROA196" s="66"/>
      <c r="ROB196" s="66"/>
      <c r="ROC196" s="66"/>
      <c r="ROD196" s="66"/>
      <c r="ROE196" s="66"/>
      <c r="ROF196" s="66"/>
      <c r="ROG196" s="66"/>
      <c r="ROH196" s="66"/>
      <c r="ROI196" s="66"/>
      <c r="ROJ196" s="66"/>
      <c r="ROK196" s="66"/>
      <c r="ROL196" s="66"/>
      <c r="ROM196" s="66"/>
      <c r="RON196" s="66"/>
      <c r="ROO196" s="66"/>
      <c r="ROP196" s="66"/>
      <c r="ROQ196" s="66"/>
      <c r="ROR196" s="66"/>
      <c r="ROS196" s="66"/>
      <c r="ROT196" s="66"/>
      <c r="ROU196" s="66"/>
      <c r="ROW196" s="66"/>
      <c r="ROX196" s="66"/>
      <c r="ROY196" s="66"/>
      <c r="ROZ196" s="66"/>
      <c r="RPA196" s="66"/>
      <c r="RPB196" s="66"/>
      <c r="RPC196" s="66"/>
      <c r="RPD196" s="66"/>
      <c r="RPE196" s="66"/>
      <c r="RPF196" s="66"/>
      <c r="RPG196" s="66"/>
      <c r="RPH196" s="66"/>
      <c r="RPI196" s="66"/>
      <c r="RPL196" s="66"/>
      <c r="RPO196" s="66"/>
      <c r="RPR196" s="66"/>
      <c r="RPU196" s="66"/>
      <c r="RPX196" s="66"/>
      <c r="RQA196" s="66"/>
      <c r="RQJ196" s="66"/>
      <c r="RQM196" s="66"/>
      <c r="RQP196" s="66"/>
      <c r="RQS196" s="66"/>
      <c r="RRB196" s="66"/>
      <c r="RRH196" s="66"/>
      <c r="RRK196" s="66"/>
      <c r="RRN196" s="66"/>
      <c r="RRQ196" s="66"/>
      <c r="RRW196" s="66"/>
      <c r="RSF196" s="66"/>
      <c r="RSH196" s="66"/>
      <c r="RSI196" s="66"/>
      <c r="RSK196" s="66"/>
      <c r="RSN196" s="66"/>
      <c r="RSQ196" s="66"/>
      <c r="RST196" s="66"/>
      <c r="RSW196" s="66"/>
      <c r="RSZ196" s="66"/>
      <c r="RTB196" s="66"/>
      <c r="RTD196" s="66"/>
      <c r="RTG196" s="66"/>
      <c r="RTJ196" s="66"/>
      <c r="RTM196" s="66"/>
      <c r="RTP196" s="66"/>
      <c r="RTS196" s="66"/>
      <c r="RTV196" s="66"/>
      <c r="RTY196" s="66"/>
      <c r="RUA196" s="66"/>
      <c r="RUD196" s="66"/>
      <c r="RUJ196" s="66"/>
      <c r="RUP196" s="66"/>
      <c r="RUS196" s="66"/>
      <c r="RUU196" s="66"/>
      <c r="RUW196" s="66"/>
      <c r="RUX196" s="66"/>
      <c r="RUY196" s="66"/>
      <c r="RUZ196" s="66"/>
      <c r="RVA196" s="66"/>
      <c r="RVB196" s="66"/>
      <c r="RVT196" s="66"/>
      <c r="RVU196" s="66"/>
      <c r="RVX196" s="66"/>
      <c r="RWA196" s="66"/>
      <c r="RWC196" s="66"/>
      <c r="RWE196" s="66"/>
      <c r="RWH196" s="66"/>
      <c r="RWK196" s="66"/>
      <c r="RWN196" s="66"/>
      <c r="RWR196" s="66"/>
      <c r="RWU196" s="66"/>
      <c r="RWX196" s="66"/>
      <c r="RXF196" s="66"/>
      <c r="RXR196" s="66"/>
      <c r="RXS196" s="66"/>
      <c r="RXT196" s="66"/>
      <c r="RXU196" s="66"/>
      <c r="RXV196" s="66"/>
      <c r="RXW196" s="66"/>
      <c r="RXX196" s="66"/>
      <c r="RXY196" s="66"/>
      <c r="RXZ196" s="66"/>
      <c r="RYA196" s="66"/>
      <c r="RYB196" s="66"/>
      <c r="RYC196" s="66"/>
      <c r="RYD196" s="66"/>
      <c r="RYE196" s="66"/>
      <c r="RYF196" s="66"/>
      <c r="RYG196" s="66"/>
      <c r="RYH196" s="66"/>
      <c r="RYI196" s="66"/>
      <c r="RYJ196" s="66"/>
      <c r="RYK196" s="66"/>
      <c r="RYL196" s="66"/>
      <c r="RYM196" s="66"/>
      <c r="RYN196" s="66"/>
      <c r="RYO196" s="66"/>
      <c r="RYP196" s="66"/>
      <c r="RYQ196" s="66"/>
      <c r="RYS196" s="66"/>
      <c r="RYT196" s="66"/>
      <c r="RYU196" s="66"/>
      <c r="RYV196" s="66"/>
      <c r="RYW196" s="66"/>
      <c r="RYX196" s="66"/>
      <c r="RYY196" s="66"/>
      <c r="RYZ196" s="66"/>
      <c r="RZA196" s="66"/>
      <c r="RZB196" s="66"/>
      <c r="RZC196" s="66"/>
      <c r="RZD196" s="66"/>
      <c r="RZE196" s="66"/>
      <c r="RZH196" s="66"/>
      <c r="RZK196" s="66"/>
      <c r="RZN196" s="66"/>
      <c r="RZQ196" s="66"/>
      <c r="RZT196" s="66"/>
      <c r="RZW196" s="66"/>
      <c r="SAF196" s="66"/>
      <c r="SAI196" s="66"/>
      <c r="SAL196" s="66"/>
      <c r="SAO196" s="66"/>
      <c r="SAX196" s="66"/>
      <c r="SBD196" s="66"/>
      <c r="SBG196" s="66"/>
      <c r="SBJ196" s="66"/>
      <c r="SBM196" s="66"/>
      <c r="SBS196" s="66"/>
      <c r="SCB196" s="66"/>
      <c r="SCD196" s="66"/>
      <c r="SCE196" s="66"/>
      <c r="SCG196" s="66"/>
      <c r="SCJ196" s="66"/>
      <c r="SCM196" s="66"/>
      <c r="SCP196" s="66"/>
      <c r="SCS196" s="66"/>
      <c r="SCV196" s="66"/>
      <c r="SCX196" s="66"/>
      <c r="SCZ196" s="66"/>
      <c r="SDC196" s="66"/>
      <c r="SDF196" s="66"/>
      <c r="SDI196" s="66"/>
      <c r="SDL196" s="66"/>
      <c r="SDO196" s="66"/>
      <c r="SDR196" s="66"/>
      <c r="SDU196" s="66"/>
      <c r="SDW196" s="66"/>
      <c r="SDZ196" s="66"/>
      <c r="SEF196" s="66"/>
      <c r="SEL196" s="66"/>
      <c r="SEO196" s="66"/>
      <c r="SEQ196" s="66"/>
      <c r="SES196" s="66"/>
      <c r="SET196" s="66"/>
      <c r="SEU196" s="66"/>
      <c r="SEV196" s="66"/>
      <c r="SEW196" s="66"/>
      <c r="SEX196" s="66"/>
      <c r="SFP196" s="66"/>
      <c r="SFQ196" s="66"/>
      <c r="SFT196" s="66"/>
      <c r="SFW196" s="66"/>
      <c r="SFY196" s="66"/>
      <c r="SGA196" s="66"/>
      <c r="SGD196" s="66"/>
      <c r="SGG196" s="66"/>
      <c r="SGJ196" s="66"/>
      <c r="SGN196" s="66"/>
      <c r="SGQ196" s="66"/>
      <c r="SGT196" s="66"/>
      <c r="SHB196" s="66"/>
      <c r="SHN196" s="66"/>
      <c r="SHO196" s="66"/>
      <c r="SHP196" s="66"/>
      <c r="SHQ196" s="66"/>
      <c r="SHR196" s="66"/>
      <c r="SHS196" s="66"/>
      <c r="SHT196" s="66"/>
      <c r="SHU196" s="66"/>
      <c r="SHV196" s="66"/>
      <c r="SHW196" s="66"/>
      <c r="SHX196" s="66"/>
      <c r="SHY196" s="66"/>
      <c r="SHZ196" s="66"/>
      <c r="SIA196" s="66"/>
      <c r="SIB196" s="66"/>
      <c r="SIC196" s="66"/>
      <c r="SID196" s="66"/>
      <c r="SIE196" s="66"/>
      <c r="SIF196" s="66"/>
      <c r="SIG196" s="66"/>
      <c r="SIH196" s="66"/>
      <c r="SII196" s="66"/>
      <c r="SIJ196" s="66"/>
      <c r="SIK196" s="66"/>
      <c r="SIL196" s="66"/>
      <c r="SIM196" s="66"/>
      <c r="SIO196" s="66"/>
      <c r="SIP196" s="66"/>
      <c r="SIQ196" s="66"/>
      <c r="SIR196" s="66"/>
      <c r="SIS196" s="66"/>
      <c r="SIT196" s="66"/>
      <c r="SIU196" s="66"/>
      <c r="SIV196" s="66"/>
      <c r="SIW196" s="66"/>
      <c r="SIX196" s="66"/>
      <c r="SIY196" s="66"/>
      <c r="SIZ196" s="66"/>
      <c r="SJA196" s="66"/>
      <c r="SJD196" s="66"/>
      <c r="SJG196" s="66"/>
      <c r="SJJ196" s="66"/>
      <c r="SJM196" s="66"/>
      <c r="SJP196" s="66"/>
      <c r="SJS196" s="66"/>
      <c r="SKB196" s="66"/>
      <c r="SKE196" s="66"/>
      <c r="SKH196" s="66"/>
      <c r="SKK196" s="66"/>
      <c r="SKT196" s="66"/>
      <c r="SKZ196" s="66"/>
      <c r="SLC196" s="66"/>
      <c r="SLF196" s="66"/>
      <c r="SLI196" s="66"/>
      <c r="SLO196" s="66"/>
      <c r="SLX196" s="66"/>
      <c r="SLZ196" s="66"/>
      <c r="SMA196" s="66"/>
      <c r="SMC196" s="66"/>
      <c r="SMF196" s="66"/>
      <c r="SMI196" s="66"/>
      <c r="SML196" s="66"/>
      <c r="SMO196" s="66"/>
      <c r="SMR196" s="66"/>
      <c r="SMT196" s="66"/>
      <c r="SMV196" s="66"/>
      <c r="SMY196" s="66"/>
      <c r="SNB196" s="66"/>
      <c r="SNE196" s="66"/>
      <c r="SNH196" s="66"/>
      <c r="SNK196" s="66"/>
      <c r="SNN196" s="66"/>
      <c r="SNQ196" s="66"/>
      <c r="SNS196" s="66"/>
      <c r="SNV196" s="66"/>
      <c r="SOB196" s="66"/>
      <c r="SOH196" s="66"/>
      <c r="SOK196" s="66"/>
      <c r="SOM196" s="66"/>
      <c r="SOO196" s="66"/>
      <c r="SOP196" s="66"/>
      <c r="SOQ196" s="66"/>
      <c r="SOR196" s="66"/>
      <c r="SOS196" s="66"/>
      <c r="SOT196" s="66"/>
      <c r="SPL196" s="66"/>
      <c r="SPM196" s="66"/>
      <c r="SPP196" s="66"/>
      <c r="SPS196" s="66"/>
      <c r="SPU196" s="66"/>
      <c r="SPW196" s="66"/>
      <c r="SPZ196" s="66"/>
      <c r="SQC196" s="66"/>
      <c r="SQF196" s="66"/>
      <c r="SQJ196" s="66"/>
      <c r="SQM196" s="66"/>
      <c r="SQP196" s="66"/>
      <c r="SQX196" s="66"/>
      <c r="SRJ196" s="66"/>
      <c r="SRK196" s="66"/>
      <c r="SRL196" s="66"/>
      <c r="SRM196" s="66"/>
      <c r="SRN196" s="66"/>
      <c r="SRO196" s="66"/>
      <c r="SRP196" s="66"/>
      <c r="SRQ196" s="66"/>
      <c r="SRR196" s="66"/>
      <c r="SRS196" s="66"/>
      <c r="SRT196" s="66"/>
      <c r="SRU196" s="66"/>
      <c r="SRV196" s="66"/>
      <c r="SRW196" s="66"/>
      <c r="SRX196" s="66"/>
      <c r="SRY196" s="66"/>
      <c r="SRZ196" s="66"/>
      <c r="SSA196" s="66"/>
      <c r="SSB196" s="66"/>
      <c r="SSC196" s="66"/>
      <c r="SSD196" s="66"/>
      <c r="SSE196" s="66"/>
      <c r="SSF196" s="66"/>
      <c r="SSG196" s="66"/>
      <c r="SSH196" s="66"/>
      <c r="SSI196" s="66"/>
      <c r="SSK196" s="66"/>
      <c r="SSL196" s="66"/>
      <c r="SSM196" s="66"/>
      <c r="SSN196" s="66"/>
      <c r="SSO196" s="66"/>
      <c r="SSP196" s="66"/>
      <c r="SSQ196" s="66"/>
      <c r="SSR196" s="66"/>
      <c r="SSS196" s="66"/>
      <c r="SST196" s="66"/>
      <c r="SSU196" s="66"/>
      <c r="SSV196" s="66"/>
      <c r="SSW196" s="66"/>
      <c r="SSZ196" s="66"/>
      <c r="STC196" s="66"/>
      <c r="STF196" s="66"/>
      <c r="STI196" s="66"/>
      <c r="STL196" s="66"/>
      <c r="STO196" s="66"/>
      <c r="STX196" s="66"/>
      <c r="SUA196" s="66"/>
      <c r="SUD196" s="66"/>
      <c r="SUG196" s="66"/>
      <c r="SUP196" s="66"/>
      <c r="SUV196" s="66"/>
      <c r="SUY196" s="66"/>
      <c r="SVB196" s="66"/>
      <c r="SVE196" s="66"/>
      <c r="SVK196" s="66"/>
      <c r="SVT196" s="66"/>
      <c r="SVV196" s="66"/>
      <c r="SVW196" s="66"/>
      <c r="SVY196" s="66"/>
      <c r="SWB196" s="66"/>
      <c r="SWE196" s="66"/>
      <c r="SWH196" s="66"/>
      <c r="SWK196" s="66"/>
      <c r="SWN196" s="66"/>
      <c r="SWP196" s="66"/>
      <c r="SWR196" s="66"/>
      <c r="SWU196" s="66"/>
      <c r="SWX196" s="66"/>
      <c r="SXA196" s="66"/>
      <c r="SXD196" s="66"/>
      <c r="SXG196" s="66"/>
      <c r="SXJ196" s="66"/>
      <c r="SXM196" s="66"/>
      <c r="SXO196" s="66"/>
      <c r="SXR196" s="66"/>
      <c r="SXX196" s="66"/>
      <c r="SYD196" s="66"/>
      <c r="SYG196" s="66"/>
      <c r="SYI196" s="66"/>
      <c r="SYK196" s="66"/>
      <c r="SYL196" s="66"/>
      <c r="SYM196" s="66"/>
      <c r="SYN196" s="66"/>
      <c r="SYO196" s="66"/>
      <c r="SYP196" s="66"/>
      <c r="SZH196" s="66"/>
      <c r="SZI196" s="66"/>
      <c r="SZL196" s="66"/>
      <c r="SZO196" s="66"/>
      <c r="SZQ196" s="66"/>
      <c r="SZS196" s="66"/>
      <c r="SZV196" s="66"/>
      <c r="SZY196" s="66"/>
      <c r="TAB196" s="66"/>
      <c r="TAF196" s="66"/>
      <c r="TAI196" s="66"/>
      <c r="TAL196" s="66"/>
      <c r="TAT196" s="66"/>
      <c r="TBF196" s="66"/>
      <c r="TBG196" s="66"/>
      <c r="TBH196" s="66"/>
      <c r="TBI196" s="66"/>
      <c r="TBJ196" s="66"/>
      <c r="TBK196" s="66"/>
      <c r="TBL196" s="66"/>
      <c r="TBM196" s="66"/>
      <c r="TBN196" s="66"/>
      <c r="TBO196" s="66"/>
      <c r="TBP196" s="66"/>
      <c r="TBQ196" s="66"/>
      <c r="TBR196" s="66"/>
      <c r="TBS196" s="66"/>
      <c r="TBT196" s="66"/>
      <c r="TBU196" s="66"/>
      <c r="TBV196" s="66"/>
      <c r="TBW196" s="66"/>
      <c r="TBX196" s="66"/>
      <c r="TBY196" s="66"/>
      <c r="TBZ196" s="66"/>
      <c r="TCA196" s="66"/>
      <c r="TCB196" s="66"/>
      <c r="TCC196" s="66"/>
      <c r="TCD196" s="66"/>
      <c r="TCE196" s="66"/>
      <c r="TCG196" s="66"/>
      <c r="TCH196" s="66"/>
      <c r="TCI196" s="66"/>
      <c r="TCJ196" s="66"/>
      <c r="TCK196" s="66"/>
      <c r="TCL196" s="66"/>
      <c r="TCM196" s="66"/>
      <c r="TCN196" s="66"/>
      <c r="TCO196" s="66"/>
      <c r="TCP196" s="66"/>
      <c r="TCQ196" s="66"/>
      <c r="TCR196" s="66"/>
      <c r="TCS196" s="66"/>
      <c r="TCV196" s="66"/>
      <c r="TCY196" s="66"/>
      <c r="TDB196" s="66"/>
      <c r="TDE196" s="66"/>
      <c r="TDH196" s="66"/>
      <c r="TDK196" s="66"/>
      <c r="TDT196" s="66"/>
      <c r="TDW196" s="66"/>
      <c r="TDZ196" s="66"/>
      <c r="TEC196" s="66"/>
      <c r="TEL196" s="66"/>
      <c r="TER196" s="66"/>
      <c r="TEU196" s="66"/>
      <c r="TEX196" s="66"/>
      <c r="TFA196" s="66"/>
      <c r="TFG196" s="66"/>
      <c r="TFP196" s="66"/>
      <c r="TFR196" s="66"/>
      <c r="TFS196" s="66"/>
      <c r="TFU196" s="66"/>
      <c r="TFX196" s="66"/>
      <c r="TGA196" s="66"/>
      <c r="TGD196" s="66"/>
      <c r="TGG196" s="66"/>
      <c r="TGJ196" s="66"/>
      <c r="TGL196" s="66"/>
      <c r="TGN196" s="66"/>
      <c r="TGQ196" s="66"/>
      <c r="TGT196" s="66"/>
      <c r="TGW196" s="66"/>
      <c r="TGZ196" s="66"/>
      <c r="THC196" s="66"/>
      <c r="THF196" s="66"/>
      <c r="THI196" s="66"/>
      <c r="THK196" s="66"/>
      <c r="THN196" s="66"/>
      <c r="THT196" s="66"/>
      <c r="THZ196" s="66"/>
      <c r="TIC196" s="66"/>
      <c r="TIE196" s="66"/>
      <c r="TIG196" s="66"/>
      <c r="TIH196" s="66"/>
      <c r="TII196" s="66"/>
      <c r="TIJ196" s="66"/>
      <c r="TIK196" s="66"/>
      <c r="TIL196" s="66"/>
      <c r="TJD196" s="66"/>
      <c r="TJE196" s="66"/>
      <c r="TJH196" s="66"/>
      <c r="TJK196" s="66"/>
      <c r="TJM196" s="66"/>
      <c r="TJO196" s="66"/>
      <c r="TJR196" s="66"/>
      <c r="TJU196" s="66"/>
      <c r="TJX196" s="66"/>
      <c r="TKB196" s="66"/>
      <c r="TKE196" s="66"/>
      <c r="TKH196" s="66"/>
      <c r="TKP196" s="66"/>
      <c r="TLB196" s="66"/>
      <c r="TLC196" s="66"/>
      <c r="TLD196" s="66"/>
      <c r="TLE196" s="66"/>
      <c r="TLF196" s="66"/>
      <c r="TLG196" s="66"/>
      <c r="TLH196" s="66"/>
      <c r="TLI196" s="66"/>
      <c r="TLJ196" s="66"/>
      <c r="TLK196" s="66"/>
      <c r="TLL196" s="66"/>
      <c r="TLM196" s="66"/>
      <c r="TLN196" s="66"/>
      <c r="TLO196" s="66"/>
      <c r="TLP196" s="66"/>
      <c r="TLQ196" s="66"/>
      <c r="TLR196" s="66"/>
      <c r="TLS196" s="66"/>
      <c r="TLT196" s="66"/>
      <c r="TLU196" s="66"/>
      <c r="TLV196" s="66"/>
      <c r="TLW196" s="66"/>
      <c r="TLX196" s="66"/>
      <c r="TLY196" s="66"/>
      <c r="TLZ196" s="66"/>
      <c r="TMA196" s="66"/>
      <c r="TMC196" s="66"/>
      <c r="TMD196" s="66"/>
      <c r="TME196" s="66"/>
      <c r="TMF196" s="66"/>
      <c r="TMG196" s="66"/>
      <c r="TMH196" s="66"/>
      <c r="TMI196" s="66"/>
      <c r="TMJ196" s="66"/>
      <c r="TMK196" s="66"/>
      <c r="TML196" s="66"/>
      <c r="TMM196" s="66"/>
      <c r="TMN196" s="66"/>
      <c r="TMO196" s="66"/>
      <c r="TMR196" s="66"/>
      <c r="TMU196" s="66"/>
      <c r="TMX196" s="66"/>
      <c r="TNA196" s="66"/>
      <c r="TND196" s="66"/>
      <c r="TNG196" s="66"/>
      <c r="TNP196" s="66"/>
      <c r="TNS196" s="66"/>
      <c r="TNV196" s="66"/>
      <c r="TNY196" s="66"/>
      <c r="TOH196" s="66"/>
      <c r="TON196" s="66"/>
      <c r="TOQ196" s="66"/>
      <c r="TOT196" s="66"/>
      <c r="TOW196" s="66"/>
      <c r="TPC196" s="66"/>
      <c r="TPL196" s="66"/>
      <c r="TPN196" s="66"/>
      <c r="TPO196" s="66"/>
      <c r="TPQ196" s="66"/>
      <c r="TPT196" s="66"/>
      <c r="TPW196" s="66"/>
      <c r="TPZ196" s="66"/>
      <c r="TQC196" s="66"/>
      <c r="TQF196" s="66"/>
      <c r="TQH196" s="66"/>
      <c r="TQJ196" s="66"/>
      <c r="TQM196" s="66"/>
      <c r="TQP196" s="66"/>
      <c r="TQS196" s="66"/>
      <c r="TQV196" s="66"/>
      <c r="TQY196" s="66"/>
      <c r="TRB196" s="66"/>
      <c r="TRE196" s="66"/>
      <c r="TRG196" s="66"/>
      <c r="TRJ196" s="66"/>
      <c r="TRP196" s="66"/>
      <c r="TRV196" s="66"/>
      <c r="TRY196" s="66"/>
      <c r="TSA196" s="66"/>
      <c r="TSC196" s="66"/>
      <c r="TSD196" s="66"/>
      <c r="TSE196" s="66"/>
      <c r="TSF196" s="66"/>
      <c r="TSG196" s="66"/>
      <c r="TSH196" s="66"/>
      <c r="TSZ196" s="66"/>
      <c r="TTA196" s="66"/>
      <c r="TTD196" s="66"/>
      <c r="TTG196" s="66"/>
      <c r="TTI196" s="66"/>
      <c r="TTK196" s="66"/>
      <c r="TTN196" s="66"/>
      <c r="TTQ196" s="66"/>
      <c r="TTT196" s="66"/>
      <c r="TTX196" s="66"/>
      <c r="TUA196" s="66"/>
      <c r="TUD196" s="66"/>
      <c r="TUL196" s="66"/>
      <c r="TUX196" s="66"/>
      <c r="TUY196" s="66"/>
      <c r="TUZ196" s="66"/>
      <c r="TVA196" s="66"/>
      <c r="TVB196" s="66"/>
      <c r="TVC196" s="66"/>
      <c r="TVD196" s="66"/>
      <c r="TVE196" s="66"/>
      <c r="TVF196" s="66"/>
      <c r="TVG196" s="66"/>
      <c r="TVH196" s="66"/>
      <c r="TVI196" s="66"/>
      <c r="TVJ196" s="66"/>
      <c r="TVK196" s="66"/>
      <c r="TVL196" s="66"/>
      <c r="TVM196" s="66"/>
      <c r="TVN196" s="66"/>
      <c r="TVO196" s="66"/>
      <c r="TVP196" s="66"/>
      <c r="TVQ196" s="66"/>
      <c r="TVR196" s="66"/>
      <c r="TVS196" s="66"/>
      <c r="TVT196" s="66"/>
      <c r="TVU196" s="66"/>
      <c r="TVV196" s="66"/>
      <c r="TVW196" s="66"/>
      <c r="TVY196" s="66"/>
      <c r="TVZ196" s="66"/>
      <c r="TWA196" s="66"/>
      <c r="TWB196" s="66"/>
      <c r="TWC196" s="66"/>
      <c r="TWD196" s="66"/>
      <c r="TWE196" s="66"/>
      <c r="TWF196" s="66"/>
      <c r="TWG196" s="66"/>
      <c r="TWH196" s="66"/>
      <c r="TWI196" s="66"/>
      <c r="TWJ196" s="66"/>
      <c r="TWK196" s="66"/>
      <c r="TWN196" s="66"/>
      <c r="TWQ196" s="66"/>
      <c r="TWT196" s="66"/>
      <c r="TWW196" s="66"/>
      <c r="TWZ196" s="66"/>
      <c r="TXC196" s="66"/>
      <c r="TXL196" s="66"/>
      <c r="TXO196" s="66"/>
      <c r="TXR196" s="66"/>
      <c r="TXU196" s="66"/>
      <c r="TYD196" s="66"/>
      <c r="TYJ196" s="66"/>
      <c r="TYM196" s="66"/>
      <c r="TYP196" s="66"/>
      <c r="TYS196" s="66"/>
      <c r="TYY196" s="66"/>
      <c r="TZH196" s="66"/>
      <c r="TZJ196" s="66"/>
      <c r="TZK196" s="66"/>
      <c r="TZM196" s="66"/>
      <c r="TZP196" s="66"/>
      <c r="TZS196" s="66"/>
      <c r="TZV196" s="66"/>
      <c r="TZY196" s="66"/>
      <c r="UAB196" s="66"/>
      <c r="UAD196" s="66"/>
      <c r="UAF196" s="66"/>
      <c r="UAI196" s="66"/>
      <c r="UAL196" s="66"/>
      <c r="UAO196" s="66"/>
      <c r="UAR196" s="66"/>
      <c r="UAU196" s="66"/>
      <c r="UAX196" s="66"/>
      <c r="UBA196" s="66"/>
      <c r="UBC196" s="66"/>
      <c r="UBF196" s="66"/>
      <c r="UBL196" s="66"/>
      <c r="UBR196" s="66"/>
      <c r="UBU196" s="66"/>
      <c r="UBW196" s="66"/>
      <c r="UBY196" s="66"/>
      <c r="UBZ196" s="66"/>
      <c r="UCA196" s="66"/>
      <c r="UCB196" s="66"/>
      <c r="UCC196" s="66"/>
      <c r="UCD196" s="66"/>
      <c r="UCV196" s="66"/>
      <c r="UCW196" s="66"/>
      <c r="UCZ196" s="66"/>
      <c r="UDC196" s="66"/>
      <c r="UDE196" s="66"/>
      <c r="UDG196" s="66"/>
      <c r="UDJ196" s="66"/>
      <c r="UDM196" s="66"/>
      <c r="UDP196" s="66"/>
      <c r="UDT196" s="66"/>
      <c r="UDW196" s="66"/>
      <c r="UDZ196" s="66"/>
      <c r="UEH196" s="66"/>
      <c r="UET196" s="66"/>
      <c r="UEU196" s="66"/>
      <c r="UEV196" s="66"/>
      <c r="UEW196" s="66"/>
      <c r="UEX196" s="66"/>
      <c r="UEY196" s="66"/>
      <c r="UEZ196" s="66"/>
      <c r="UFA196" s="66"/>
      <c r="UFB196" s="66"/>
      <c r="UFC196" s="66"/>
      <c r="UFD196" s="66"/>
      <c r="UFE196" s="66"/>
      <c r="UFF196" s="66"/>
      <c r="UFG196" s="66"/>
      <c r="UFH196" s="66"/>
      <c r="UFI196" s="66"/>
      <c r="UFJ196" s="66"/>
      <c r="UFK196" s="66"/>
      <c r="UFL196" s="66"/>
      <c r="UFM196" s="66"/>
      <c r="UFN196" s="66"/>
      <c r="UFO196" s="66"/>
      <c r="UFP196" s="66"/>
      <c r="UFQ196" s="66"/>
      <c r="UFR196" s="66"/>
      <c r="UFS196" s="66"/>
      <c r="UFU196" s="66"/>
      <c r="UFV196" s="66"/>
      <c r="UFW196" s="66"/>
      <c r="UFX196" s="66"/>
      <c r="UFY196" s="66"/>
      <c r="UFZ196" s="66"/>
      <c r="UGA196" s="66"/>
      <c r="UGB196" s="66"/>
      <c r="UGC196" s="66"/>
      <c r="UGD196" s="66"/>
      <c r="UGE196" s="66"/>
      <c r="UGF196" s="66"/>
      <c r="UGG196" s="66"/>
      <c r="UGJ196" s="66"/>
      <c r="UGM196" s="66"/>
      <c r="UGP196" s="66"/>
      <c r="UGS196" s="66"/>
      <c r="UGV196" s="66"/>
      <c r="UGY196" s="66"/>
      <c r="UHH196" s="66"/>
      <c r="UHK196" s="66"/>
      <c r="UHN196" s="66"/>
      <c r="UHQ196" s="66"/>
      <c r="UHZ196" s="66"/>
      <c r="UIF196" s="66"/>
      <c r="UII196" s="66"/>
      <c r="UIL196" s="66"/>
      <c r="UIO196" s="66"/>
      <c r="UIU196" s="66"/>
      <c r="UJD196" s="66"/>
      <c r="UJF196" s="66"/>
      <c r="UJG196" s="66"/>
      <c r="UJI196" s="66"/>
      <c r="UJL196" s="66"/>
      <c r="UJO196" s="66"/>
      <c r="UJR196" s="66"/>
      <c r="UJU196" s="66"/>
      <c r="UJX196" s="66"/>
      <c r="UJZ196" s="66"/>
      <c r="UKB196" s="66"/>
      <c r="UKE196" s="66"/>
      <c r="UKH196" s="66"/>
      <c r="UKK196" s="66"/>
      <c r="UKN196" s="66"/>
      <c r="UKQ196" s="66"/>
      <c r="UKT196" s="66"/>
      <c r="UKW196" s="66"/>
      <c r="UKY196" s="66"/>
      <c r="ULB196" s="66"/>
      <c r="ULH196" s="66"/>
      <c r="ULN196" s="66"/>
      <c r="ULQ196" s="66"/>
      <c r="ULS196" s="66"/>
      <c r="ULU196" s="66"/>
      <c r="ULV196" s="66"/>
      <c r="ULW196" s="66"/>
      <c r="ULX196" s="66"/>
      <c r="ULY196" s="66"/>
      <c r="ULZ196" s="66"/>
      <c r="UMR196" s="66"/>
      <c r="UMS196" s="66"/>
      <c r="UMV196" s="66"/>
      <c r="UMY196" s="66"/>
      <c r="UNA196" s="66"/>
      <c r="UNC196" s="66"/>
      <c r="UNF196" s="66"/>
      <c r="UNI196" s="66"/>
      <c r="UNL196" s="66"/>
      <c r="UNP196" s="66"/>
      <c r="UNS196" s="66"/>
      <c r="UNV196" s="66"/>
      <c r="UOD196" s="66"/>
      <c r="UOP196" s="66"/>
      <c r="UOQ196" s="66"/>
      <c r="UOR196" s="66"/>
      <c r="UOS196" s="66"/>
      <c r="UOT196" s="66"/>
      <c r="UOU196" s="66"/>
      <c r="UOV196" s="66"/>
      <c r="UOW196" s="66"/>
      <c r="UOX196" s="66"/>
      <c r="UOY196" s="66"/>
      <c r="UOZ196" s="66"/>
      <c r="UPA196" s="66"/>
      <c r="UPB196" s="66"/>
      <c r="UPC196" s="66"/>
      <c r="UPD196" s="66"/>
      <c r="UPE196" s="66"/>
      <c r="UPF196" s="66"/>
      <c r="UPG196" s="66"/>
      <c r="UPH196" s="66"/>
      <c r="UPI196" s="66"/>
      <c r="UPJ196" s="66"/>
      <c r="UPK196" s="66"/>
      <c r="UPL196" s="66"/>
      <c r="UPM196" s="66"/>
      <c r="UPN196" s="66"/>
      <c r="UPO196" s="66"/>
      <c r="UPQ196" s="66"/>
      <c r="UPR196" s="66"/>
      <c r="UPS196" s="66"/>
      <c r="UPT196" s="66"/>
      <c r="UPU196" s="66"/>
      <c r="UPV196" s="66"/>
      <c r="UPW196" s="66"/>
      <c r="UPX196" s="66"/>
      <c r="UPY196" s="66"/>
      <c r="UPZ196" s="66"/>
      <c r="UQA196" s="66"/>
      <c r="UQB196" s="66"/>
      <c r="UQC196" s="66"/>
      <c r="UQF196" s="66"/>
      <c r="UQI196" s="66"/>
      <c r="UQL196" s="66"/>
      <c r="UQO196" s="66"/>
      <c r="UQR196" s="66"/>
      <c r="UQU196" s="66"/>
      <c r="URD196" s="66"/>
      <c r="URG196" s="66"/>
      <c r="URJ196" s="66"/>
      <c r="URM196" s="66"/>
      <c r="URV196" s="66"/>
      <c r="USB196" s="66"/>
      <c r="USE196" s="66"/>
      <c r="USH196" s="66"/>
      <c r="USK196" s="66"/>
      <c r="USQ196" s="66"/>
      <c r="USZ196" s="66"/>
      <c r="UTB196" s="66"/>
      <c r="UTC196" s="66"/>
      <c r="UTE196" s="66"/>
      <c r="UTH196" s="66"/>
      <c r="UTK196" s="66"/>
      <c r="UTN196" s="66"/>
      <c r="UTQ196" s="66"/>
      <c r="UTT196" s="66"/>
      <c r="UTV196" s="66"/>
      <c r="UTX196" s="66"/>
      <c r="UUA196" s="66"/>
      <c r="UUD196" s="66"/>
      <c r="UUG196" s="66"/>
      <c r="UUJ196" s="66"/>
      <c r="UUM196" s="66"/>
      <c r="UUP196" s="66"/>
      <c r="UUS196" s="66"/>
      <c r="UUU196" s="66"/>
      <c r="UUX196" s="66"/>
      <c r="UVD196" s="66"/>
      <c r="UVJ196" s="66"/>
      <c r="UVM196" s="66"/>
      <c r="UVO196" s="66"/>
      <c r="UVQ196" s="66"/>
      <c r="UVR196" s="66"/>
      <c r="UVS196" s="66"/>
      <c r="UVT196" s="66"/>
      <c r="UVU196" s="66"/>
      <c r="UVV196" s="66"/>
      <c r="UWN196" s="66"/>
      <c r="UWO196" s="66"/>
      <c r="UWR196" s="66"/>
      <c r="UWU196" s="66"/>
      <c r="UWW196" s="66"/>
      <c r="UWY196" s="66"/>
      <c r="UXB196" s="66"/>
      <c r="UXE196" s="66"/>
      <c r="UXH196" s="66"/>
      <c r="UXL196" s="66"/>
      <c r="UXO196" s="66"/>
      <c r="UXR196" s="66"/>
      <c r="UXZ196" s="66"/>
      <c r="UYL196" s="66"/>
      <c r="UYM196" s="66"/>
      <c r="UYN196" s="66"/>
      <c r="UYO196" s="66"/>
      <c r="UYP196" s="66"/>
      <c r="UYQ196" s="66"/>
      <c r="UYR196" s="66"/>
      <c r="UYS196" s="66"/>
      <c r="UYT196" s="66"/>
      <c r="UYU196" s="66"/>
      <c r="UYV196" s="66"/>
      <c r="UYW196" s="66"/>
      <c r="UYX196" s="66"/>
      <c r="UYY196" s="66"/>
      <c r="UYZ196" s="66"/>
      <c r="UZA196" s="66"/>
      <c r="UZB196" s="66"/>
      <c r="UZC196" s="66"/>
      <c r="UZD196" s="66"/>
      <c r="UZE196" s="66"/>
      <c r="UZF196" s="66"/>
      <c r="UZG196" s="66"/>
      <c r="UZH196" s="66"/>
      <c r="UZI196" s="66"/>
      <c r="UZJ196" s="66"/>
      <c r="UZK196" s="66"/>
      <c r="UZM196" s="66"/>
      <c r="UZN196" s="66"/>
      <c r="UZO196" s="66"/>
      <c r="UZP196" s="66"/>
      <c r="UZQ196" s="66"/>
      <c r="UZR196" s="66"/>
      <c r="UZS196" s="66"/>
      <c r="UZT196" s="66"/>
      <c r="UZU196" s="66"/>
      <c r="UZV196" s="66"/>
      <c r="UZW196" s="66"/>
      <c r="UZX196" s="66"/>
      <c r="UZY196" s="66"/>
      <c r="VAB196" s="66"/>
      <c r="VAE196" s="66"/>
      <c r="VAH196" s="66"/>
      <c r="VAK196" s="66"/>
      <c r="VAN196" s="66"/>
      <c r="VAQ196" s="66"/>
      <c r="VAZ196" s="66"/>
      <c r="VBC196" s="66"/>
      <c r="VBF196" s="66"/>
      <c r="VBI196" s="66"/>
      <c r="VBR196" s="66"/>
      <c r="VBX196" s="66"/>
      <c r="VCA196" s="66"/>
      <c r="VCD196" s="66"/>
      <c r="VCG196" s="66"/>
      <c r="VCM196" s="66"/>
      <c r="VCV196" s="66"/>
      <c r="VCX196" s="66"/>
      <c r="VCY196" s="66"/>
      <c r="VDA196" s="66"/>
      <c r="VDD196" s="66"/>
      <c r="VDG196" s="66"/>
      <c r="VDJ196" s="66"/>
      <c r="VDM196" s="66"/>
      <c r="VDP196" s="66"/>
      <c r="VDR196" s="66"/>
      <c r="VDT196" s="66"/>
      <c r="VDW196" s="66"/>
      <c r="VDZ196" s="66"/>
      <c r="VEC196" s="66"/>
      <c r="VEF196" s="66"/>
      <c r="VEI196" s="66"/>
      <c r="VEL196" s="66"/>
      <c r="VEO196" s="66"/>
      <c r="VEQ196" s="66"/>
      <c r="VET196" s="66"/>
      <c r="VEZ196" s="66"/>
      <c r="VFF196" s="66"/>
      <c r="VFI196" s="66"/>
      <c r="VFK196" s="66"/>
      <c r="VFM196" s="66"/>
      <c r="VFN196" s="66"/>
      <c r="VFO196" s="66"/>
      <c r="VFP196" s="66"/>
      <c r="VFQ196" s="66"/>
      <c r="VFR196" s="66"/>
      <c r="VGJ196" s="66"/>
      <c r="VGK196" s="66"/>
      <c r="VGN196" s="66"/>
      <c r="VGQ196" s="66"/>
      <c r="VGS196" s="66"/>
      <c r="VGU196" s="66"/>
      <c r="VGX196" s="66"/>
      <c r="VHA196" s="66"/>
      <c r="VHD196" s="66"/>
      <c r="VHH196" s="66"/>
      <c r="VHK196" s="66"/>
      <c r="VHN196" s="66"/>
      <c r="VHV196" s="66"/>
      <c r="VIH196" s="66"/>
      <c r="VII196" s="66"/>
      <c r="VIJ196" s="66"/>
      <c r="VIK196" s="66"/>
      <c r="VIL196" s="66"/>
      <c r="VIM196" s="66"/>
      <c r="VIN196" s="66"/>
      <c r="VIO196" s="66"/>
      <c r="VIP196" s="66"/>
      <c r="VIQ196" s="66"/>
      <c r="VIR196" s="66"/>
      <c r="VIS196" s="66"/>
      <c r="VIT196" s="66"/>
      <c r="VIU196" s="66"/>
      <c r="VIV196" s="66"/>
      <c r="VIW196" s="66"/>
      <c r="VIX196" s="66"/>
      <c r="VIY196" s="66"/>
      <c r="VIZ196" s="66"/>
      <c r="VJA196" s="66"/>
      <c r="VJB196" s="66"/>
      <c r="VJC196" s="66"/>
      <c r="VJD196" s="66"/>
      <c r="VJE196" s="66"/>
      <c r="VJF196" s="66"/>
      <c r="VJG196" s="66"/>
      <c r="VJI196" s="66"/>
      <c r="VJJ196" s="66"/>
      <c r="VJK196" s="66"/>
      <c r="VJL196" s="66"/>
      <c r="VJM196" s="66"/>
      <c r="VJN196" s="66"/>
      <c r="VJO196" s="66"/>
      <c r="VJP196" s="66"/>
      <c r="VJQ196" s="66"/>
      <c r="VJR196" s="66"/>
      <c r="VJS196" s="66"/>
      <c r="VJT196" s="66"/>
      <c r="VJU196" s="66"/>
      <c r="VJX196" s="66"/>
      <c r="VKA196" s="66"/>
      <c r="VKD196" s="66"/>
      <c r="VKG196" s="66"/>
      <c r="VKJ196" s="66"/>
      <c r="VKM196" s="66"/>
      <c r="VKV196" s="66"/>
      <c r="VKY196" s="66"/>
      <c r="VLB196" s="66"/>
      <c r="VLE196" s="66"/>
      <c r="VLN196" s="66"/>
      <c r="VLT196" s="66"/>
      <c r="VLW196" s="66"/>
      <c r="VLZ196" s="66"/>
      <c r="VMC196" s="66"/>
      <c r="VMI196" s="66"/>
      <c r="VMR196" s="66"/>
      <c r="VMT196" s="66"/>
      <c r="VMU196" s="66"/>
      <c r="VMW196" s="66"/>
      <c r="VMZ196" s="66"/>
      <c r="VNC196" s="66"/>
      <c r="VNF196" s="66"/>
      <c r="VNI196" s="66"/>
      <c r="VNL196" s="66"/>
      <c r="VNN196" s="66"/>
      <c r="VNP196" s="66"/>
      <c r="VNS196" s="66"/>
      <c r="VNV196" s="66"/>
      <c r="VNY196" s="66"/>
      <c r="VOB196" s="66"/>
      <c r="VOE196" s="66"/>
      <c r="VOH196" s="66"/>
      <c r="VOK196" s="66"/>
      <c r="VOM196" s="66"/>
      <c r="VOP196" s="66"/>
      <c r="VOV196" s="66"/>
      <c r="VPB196" s="66"/>
      <c r="VPE196" s="66"/>
      <c r="VPG196" s="66"/>
      <c r="VPI196" s="66"/>
      <c r="VPJ196" s="66"/>
      <c r="VPK196" s="66"/>
      <c r="VPL196" s="66"/>
      <c r="VPM196" s="66"/>
      <c r="VPN196" s="66"/>
      <c r="VQF196" s="66"/>
      <c r="VQG196" s="66"/>
      <c r="VQJ196" s="66"/>
      <c r="VQM196" s="66"/>
      <c r="VQO196" s="66"/>
      <c r="VQQ196" s="66"/>
      <c r="VQT196" s="66"/>
      <c r="VQW196" s="66"/>
      <c r="VQZ196" s="66"/>
      <c r="VRD196" s="66"/>
      <c r="VRG196" s="66"/>
      <c r="VRJ196" s="66"/>
      <c r="VRR196" s="66"/>
      <c r="VSD196" s="66"/>
      <c r="VSE196" s="66"/>
      <c r="VSF196" s="66"/>
      <c r="VSG196" s="66"/>
      <c r="VSH196" s="66"/>
      <c r="VSI196" s="66"/>
      <c r="VSJ196" s="66"/>
      <c r="VSK196" s="66"/>
      <c r="VSL196" s="66"/>
      <c r="VSM196" s="66"/>
      <c r="VSN196" s="66"/>
      <c r="VSO196" s="66"/>
      <c r="VSP196" s="66"/>
      <c r="VSQ196" s="66"/>
      <c r="VSR196" s="66"/>
      <c r="VSS196" s="66"/>
      <c r="VST196" s="66"/>
      <c r="VSU196" s="66"/>
      <c r="VSV196" s="66"/>
      <c r="VSW196" s="66"/>
      <c r="VSX196" s="66"/>
      <c r="VSY196" s="66"/>
      <c r="VSZ196" s="66"/>
      <c r="VTA196" s="66"/>
      <c r="VTB196" s="66"/>
      <c r="VTC196" s="66"/>
      <c r="VTE196" s="66"/>
      <c r="VTF196" s="66"/>
      <c r="VTG196" s="66"/>
      <c r="VTH196" s="66"/>
      <c r="VTI196" s="66"/>
      <c r="VTJ196" s="66"/>
      <c r="VTK196" s="66"/>
      <c r="VTL196" s="66"/>
      <c r="VTM196" s="66"/>
      <c r="VTN196" s="66"/>
      <c r="VTO196" s="66"/>
      <c r="VTP196" s="66"/>
      <c r="VTQ196" s="66"/>
      <c r="VTT196" s="66"/>
      <c r="VTW196" s="66"/>
      <c r="VTZ196" s="66"/>
      <c r="VUC196" s="66"/>
      <c r="VUF196" s="66"/>
      <c r="VUI196" s="66"/>
      <c r="VUR196" s="66"/>
      <c r="VUU196" s="66"/>
      <c r="VUX196" s="66"/>
      <c r="VVA196" s="66"/>
      <c r="VVJ196" s="66"/>
      <c r="VVP196" s="66"/>
      <c r="VVS196" s="66"/>
      <c r="VVV196" s="66"/>
      <c r="VVY196" s="66"/>
      <c r="VWE196" s="66"/>
      <c r="VWN196" s="66"/>
      <c r="VWP196" s="66"/>
      <c r="VWQ196" s="66"/>
      <c r="VWS196" s="66"/>
      <c r="VWV196" s="66"/>
      <c r="VWY196" s="66"/>
      <c r="VXB196" s="66"/>
      <c r="VXE196" s="66"/>
      <c r="VXH196" s="66"/>
      <c r="VXJ196" s="66"/>
      <c r="VXL196" s="66"/>
      <c r="VXO196" s="66"/>
      <c r="VXR196" s="66"/>
      <c r="VXU196" s="66"/>
      <c r="VXX196" s="66"/>
      <c r="VYA196" s="66"/>
      <c r="VYD196" s="66"/>
      <c r="VYG196" s="66"/>
      <c r="VYI196" s="66"/>
      <c r="VYL196" s="66"/>
      <c r="VYR196" s="66"/>
      <c r="VYX196" s="66"/>
      <c r="VZA196" s="66"/>
      <c r="VZC196" s="66"/>
      <c r="VZE196" s="66"/>
      <c r="VZF196" s="66"/>
      <c r="VZG196" s="66"/>
      <c r="VZH196" s="66"/>
      <c r="VZI196" s="66"/>
      <c r="VZJ196" s="66"/>
      <c r="WAB196" s="66"/>
      <c r="WAC196" s="66"/>
      <c r="WAF196" s="66"/>
      <c r="WAI196" s="66"/>
      <c r="WAK196" s="66"/>
      <c r="WAM196" s="66"/>
      <c r="WAP196" s="66"/>
      <c r="WAS196" s="66"/>
      <c r="WAV196" s="66"/>
      <c r="WAZ196" s="66"/>
      <c r="WBC196" s="66"/>
      <c r="WBF196" s="66"/>
      <c r="WBN196" s="66"/>
      <c r="WBZ196" s="66"/>
      <c r="WCA196" s="66"/>
      <c r="WCB196" s="66"/>
      <c r="WCC196" s="66"/>
      <c r="WCD196" s="66"/>
      <c r="WCE196" s="66"/>
      <c r="WCF196" s="66"/>
      <c r="WCG196" s="66"/>
      <c r="WCH196" s="66"/>
      <c r="WCI196" s="66"/>
      <c r="WCJ196" s="66"/>
      <c r="WCK196" s="66"/>
      <c r="WCL196" s="66"/>
      <c r="WCM196" s="66"/>
      <c r="WCN196" s="66"/>
      <c r="WCO196" s="66"/>
      <c r="WCP196" s="66"/>
      <c r="WCQ196" s="66"/>
      <c r="WCR196" s="66"/>
      <c r="WCS196" s="66"/>
      <c r="WCT196" s="66"/>
      <c r="WCU196" s="66"/>
      <c r="WCV196" s="66"/>
      <c r="WCW196" s="66"/>
      <c r="WCX196" s="66"/>
      <c r="WCY196" s="66"/>
      <c r="WDA196" s="66"/>
      <c r="WDB196" s="66"/>
      <c r="WDC196" s="66"/>
      <c r="WDD196" s="66"/>
      <c r="WDE196" s="66"/>
      <c r="WDF196" s="66"/>
      <c r="WDG196" s="66"/>
      <c r="WDH196" s="66"/>
      <c r="WDI196" s="66"/>
      <c r="WDJ196" s="66"/>
      <c r="WDK196" s="66"/>
      <c r="WDL196" s="66"/>
      <c r="WDM196" s="66"/>
      <c r="WDP196" s="66"/>
      <c r="WDS196" s="66"/>
      <c r="WDV196" s="66"/>
      <c r="WDY196" s="66"/>
      <c r="WEB196" s="66"/>
      <c r="WEE196" s="66"/>
      <c r="WEN196" s="66"/>
      <c r="WEQ196" s="66"/>
      <c r="WET196" s="66"/>
      <c r="WEW196" s="66"/>
      <c r="WFF196" s="66"/>
      <c r="WFL196" s="66"/>
      <c r="WFO196" s="66"/>
      <c r="WFR196" s="66"/>
      <c r="WFU196" s="66"/>
      <c r="WGA196" s="66"/>
      <c r="WGJ196" s="66"/>
      <c r="WGL196" s="66"/>
      <c r="WGM196" s="66"/>
      <c r="WGO196" s="66"/>
      <c r="WGR196" s="66"/>
      <c r="WGU196" s="66"/>
      <c r="WGX196" s="66"/>
      <c r="WHA196" s="66"/>
      <c r="WHD196" s="66"/>
      <c r="WHF196" s="66"/>
      <c r="WHH196" s="66"/>
      <c r="WHK196" s="66"/>
      <c r="WHN196" s="66"/>
      <c r="WHQ196" s="66"/>
      <c r="WHT196" s="66"/>
      <c r="WHW196" s="66"/>
      <c r="WHZ196" s="66"/>
      <c r="WIC196" s="66"/>
      <c r="WIE196" s="66"/>
      <c r="WIH196" s="66"/>
      <c r="WIN196" s="66"/>
      <c r="WIT196" s="66"/>
      <c r="WIW196" s="66"/>
      <c r="WIY196" s="66"/>
      <c r="WJA196" s="66"/>
      <c r="WJB196" s="66"/>
      <c r="WJC196" s="66"/>
      <c r="WJD196" s="66"/>
      <c r="WJE196" s="66"/>
      <c r="WJF196" s="66"/>
      <c r="WJX196" s="66"/>
      <c r="WJY196" s="66"/>
      <c r="WKB196" s="66"/>
      <c r="WKE196" s="66"/>
      <c r="WKG196" s="66"/>
      <c r="WKI196" s="66"/>
      <c r="WKL196" s="66"/>
      <c r="WKO196" s="66"/>
      <c r="WKR196" s="66"/>
      <c r="WKV196" s="66"/>
      <c r="WKY196" s="66"/>
      <c r="WLB196" s="66"/>
      <c r="WLJ196" s="66"/>
      <c r="WLV196" s="66"/>
      <c r="WLW196" s="66"/>
      <c r="WLX196" s="66"/>
      <c r="WLY196" s="66"/>
      <c r="WLZ196" s="66"/>
      <c r="WMA196" s="66"/>
      <c r="WMB196" s="66"/>
      <c r="WMC196" s="66"/>
      <c r="WMD196" s="66"/>
      <c r="WME196" s="66"/>
      <c r="WMF196" s="66"/>
      <c r="WMG196" s="66"/>
      <c r="WMH196" s="66"/>
      <c r="WMI196" s="66"/>
      <c r="WMJ196" s="66"/>
      <c r="WMK196" s="66"/>
      <c r="WML196" s="66"/>
      <c r="WMM196" s="66"/>
      <c r="WMN196" s="66"/>
      <c r="WMO196" s="66"/>
      <c r="WMP196" s="66"/>
      <c r="WMQ196" s="66"/>
      <c r="WMR196" s="66"/>
      <c r="WMS196" s="66"/>
      <c r="WMT196" s="66"/>
      <c r="WMU196" s="66"/>
      <c r="WMW196" s="66"/>
      <c r="WMX196" s="66"/>
      <c r="WMY196" s="66"/>
      <c r="WMZ196" s="66"/>
      <c r="WNA196" s="66"/>
      <c r="WNB196" s="66"/>
      <c r="WNC196" s="66"/>
      <c r="WND196" s="66"/>
      <c r="WNE196" s="66"/>
      <c r="WNF196" s="66"/>
      <c r="WNG196" s="66"/>
      <c r="WNH196" s="66"/>
      <c r="WNI196" s="66"/>
      <c r="WNL196" s="66"/>
      <c r="WNO196" s="66"/>
      <c r="WNR196" s="66"/>
      <c r="WNU196" s="66"/>
      <c r="WNX196" s="66"/>
      <c r="WOA196" s="66"/>
      <c r="WOJ196" s="66"/>
      <c r="WOM196" s="66"/>
      <c r="WOP196" s="66"/>
      <c r="WOS196" s="66"/>
      <c r="WPB196" s="66"/>
      <c r="WPH196" s="66"/>
      <c r="WPK196" s="66"/>
      <c r="WPN196" s="66"/>
      <c r="WPQ196" s="66"/>
      <c r="WPW196" s="66"/>
      <c r="WQF196" s="66"/>
      <c r="WQH196" s="66"/>
      <c r="WQI196" s="66"/>
      <c r="WQK196" s="66"/>
      <c r="WQN196" s="66"/>
      <c r="WQQ196" s="66"/>
      <c r="WQT196" s="66"/>
      <c r="WQW196" s="66"/>
      <c r="WQZ196" s="66"/>
      <c r="WRB196" s="66"/>
      <c r="WRD196" s="66"/>
      <c r="WRG196" s="66"/>
      <c r="WRJ196" s="66"/>
      <c r="WRM196" s="66"/>
      <c r="WRP196" s="66"/>
      <c r="WRS196" s="66"/>
      <c r="WRV196" s="66"/>
      <c r="WRY196" s="66"/>
      <c r="WSA196" s="66"/>
      <c r="WSD196" s="66"/>
      <c r="WSJ196" s="66"/>
      <c r="WSP196" s="66"/>
      <c r="WSS196" s="66"/>
      <c r="WSU196" s="66"/>
      <c r="WSW196" s="66"/>
      <c r="WSX196" s="66"/>
      <c r="WSY196" s="66"/>
      <c r="WSZ196" s="66"/>
      <c r="WTA196" s="66"/>
      <c r="WTB196" s="66"/>
      <c r="WTT196" s="66"/>
      <c r="WTU196" s="66"/>
      <c r="WTX196" s="66"/>
      <c r="WUA196" s="66"/>
      <c r="WUC196" s="66"/>
      <c r="WUE196" s="66"/>
      <c r="WUH196" s="66"/>
      <c r="WUK196" s="66"/>
      <c r="WUN196" s="66"/>
      <c r="WUR196" s="66"/>
      <c r="WUU196" s="66"/>
      <c r="WUX196" s="66"/>
      <c r="WVF196" s="66"/>
    </row>
    <row r="197" spans="1:1022 1034:2046 2058:3070 3082:4094 4106:5118 5130:6142 6154:7166 7178:8190 8202:9214 9226:10238 10250:11262 11274:12286 12298:13310 13322:14334 14346:15358 15370:16126" s="50" customFormat="1" ht="20.25" hidden="1" customHeight="1">
      <c r="A197" s="7" t="s">
        <v>67</v>
      </c>
      <c r="B197" s="47" t="s">
        <v>340</v>
      </c>
      <c r="C197" s="4"/>
      <c r="D197" s="48">
        <f>_xlfn.IFNA(VLOOKUP(A197,'2.2'!A206:C498,3,),)</f>
        <v>0</v>
      </c>
      <c r="E197" s="49"/>
      <c r="F197" s="51"/>
      <c r="G197" s="51"/>
      <c r="H197" s="29">
        <v>0</v>
      </c>
      <c r="I197" s="52"/>
    </row>
    <row r="198" spans="1:1022 1034:2046 2058:3070 3082:4094 4106:5118 5130:6142 6154:7166 7178:8190 8202:9214 9226:10238 10250:11262 11274:12286 12298:13310 13322:14334 14346:15358 15370:16126" s="50" customFormat="1" ht="21.75" hidden="1" customHeight="1">
      <c r="A198" s="7" t="s">
        <v>68</v>
      </c>
      <c r="B198" s="47" t="s">
        <v>340</v>
      </c>
      <c r="C198" s="4"/>
      <c r="D198" s="48">
        <f>_xlfn.IFNA(VLOOKUP(A198,'2.2'!A207:C499,3,),)</f>
        <v>0</v>
      </c>
      <c r="E198" s="49"/>
      <c r="F198" s="51"/>
      <c r="G198" s="51"/>
      <c r="H198" s="29">
        <v>20</v>
      </c>
      <c r="I198" s="52">
        <v>30</v>
      </c>
    </row>
    <row r="199" spans="1:1022 1034:2046 2058:3070 3082:4094 4106:5118 5130:6142 6154:7166 7178:8190 8202:9214 9226:10238 10250:11262 11274:12286 12298:13310 13322:14334 14346:15358 15370:16126" s="50" customFormat="1" ht="20.25" customHeight="1">
      <c r="A199" s="7" t="s">
        <v>191</v>
      </c>
      <c r="B199" s="76" t="s">
        <v>338</v>
      </c>
      <c r="C199" s="4">
        <v>480</v>
      </c>
      <c r="D199" s="48">
        <v>15000</v>
      </c>
      <c r="E199" s="69">
        <f>+D199*C199</f>
        <v>7200000</v>
      </c>
      <c r="F199" s="51"/>
      <c r="G199" s="51"/>
      <c r="H199" s="29">
        <v>0</v>
      </c>
      <c r="I199" s="53">
        <v>20</v>
      </c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Z199" s="66"/>
      <c r="BC199" s="66"/>
      <c r="BF199" s="66"/>
      <c r="BI199" s="66"/>
      <c r="BL199" s="66"/>
      <c r="BO199" s="66"/>
      <c r="BX199" s="66"/>
      <c r="CA199" s="66"/>
      <c r="CD199" s="66"/>
      <c r="CG199" s="66"/>
      <c r="CP199" s="66"/>
      <c r="CV199" s="66"/>
      <c r="CY199" s="66"/>
      <c r="DB199" s="66"/>
      <c r="DE199" s="66"/>
      <c r="DK199" s="66"/>
      <c r="DT199" s="66"/>
      <c r="DV199" s="66"/>
      <c r="DW199" s="66"/>
      <c r="DY199" s="66"/>
      <c r="EB199" s="66"/>
      <c r="EE199" s="66"/>
      <c r="EH199" s="66"/>
      <c r="EK199" s="66"/>
      <c r="EN199" s="66"/>
      <c r="EP199" s="66"/>
      <c r="ER199" s="66"/>
      <c r="EU199" s="66"/>
      <c r="EX199" s="66"/>
      <c r="FA199" s="66"/>
      <c r="FD199" s="66"/>
      <c r="FG199" s="66"/>
      <c r="FJ199" s="66"/>
      <c r="FM199" s="66"/>
      <c r="FO199" s="66"/>
      <c r="FR199" s="66"/>
      <c r="FX199" s="66"/>
      <c r="GD199" s="66"/>
      <c r="GG199" s="66"/>
      <c r="GI199" s="66"/>
      <c r="GK199" s="66"/>
      <c r="GL199" s="66"/>
      <c r="GM199" s="66"/>
      <c r="GN199" s="66"/>
      <c r="GO199" s="66"/>
      <c r="GP199" s="66"/>
      <c r="HH199" s="66"/>
      <c r="HI199" s="66"/>
      <c r="HL199" s="66"/>
      <c r="HO199" s="66"/>
      <c r="HQ199" s="66"/>
      <c r="HS199" s="66"/>
      <c r="HV199" s="66"/>
      <c r="HY199" s="66"/>
      <c r="IB199" s="66"/>
      <c r="IF199" s="66"/>
      <c r="II199" s="66"/>
      <c r="IL199" s="66"/>
      <c r="IT199" s="66"/>
      <c r="JF199" s="66"/>
      <c r="JG199" s="66"/>
      <c r="JH199" s="66"/>
      <c r="JI199" s="66"/>
      <c r="JJ199" s="66"/>
      <c r="JK199" s="66"/>
      <c r="JL199" s="66"/>
      <c r="JM199" s="66"/>
      <c r="JN199" s="66"/>
      <c r="JO199" s="66"/>
      <c r="JP199" s="66"/>
      <c r="JQ199" s="66"/>
      <c r="JR199" s="66"/>
      <c r="JS199" s="66"/>
      <c r="JT199" s="66"/>
      <c r="JU199" s="66"/>
      <c r="JV199" s="66"/>
      <c r="JW199" s="66"/>
      <c r="JX199" s="66"/>
      <c r="JY199" s="66"/>
      <c r="JZ199" s="66"/>
      <c r="KA199" s="66"/>
      <c r="KB199" s="66"/>
      <c r="KC199" s="66"/>
      <c r="KD199" s="66"/>
      <c r="KE199" s="66"/>
      <c r="KG199" s="66"/>
      <c r="KH199" s="66"/>
      <c r="KI199" s="66"/>
      <c r="KJ199" s="66"/>
      <c r="KK199" s="66"/>
      <c r="KL199" s="66"/>
      <c r="KM199" s="66"/>
      <c r="KN199" s="66"/>
      <c r="KO199" s="66"/>
      <c r="KP199" s="66"/>
      <c r="KQ199" s="66"/>
      <c r="KR199" s="66"/>
      <c r="KS199" s="66"/>
      <c r="KV199" s="66"/>
      <c r="KY199" s="66"/>
      <c r="LB199" s="66"/>
      <c r="LE199" s="66"/>
      <c r="LH199" s="66"/>
      <c r="LK199" s="66"/>
      <c r="LT199" s="66"/>
      <c r="LW199" s="66"/>
      <c r="LZ199" s="66"/>
      <c r="MC199" s="66"/>
      <c r="ML199" s="66"/>
      <c r="MR199" s="66"/>
      <c r="MU199" s="66"/>
      <c r="MX199" s="66"/>
      <c r="NA199" s="66"/>
      <c r="NG199" s="66"/>
      <c r="NP199" s="66"/>
      <c r="NR199" s="66"/>
      <c r="NS199" s="66"/>
      <c r="NU199" s="66"/>
      <c r="NX199" s="66"/>
      <c r="OA199" s="66"/>
      <c r="OD199" s="66"/>
      <c r="OG199" s="66"/>
      <c r="OJ199" s="66"/>
      <c r="OL199" s="66"/>
      <c r="ON199" s="66"/>
      <c r="OQ199" s="66"/>
      <c r="OT199" s="66"/>
      <c r="OW199" s="66"/>
      <c r="OZ199" s="66"/>
      <c r="PC199" s="66"/>
      <c r="PF199" s="66"/>
      <c r="PI199" s="66"/>
      <c r="PK199" s="66"/>
      <c r="PN199" s="66"/>
      <c r="PT199" s="66"/>
      <c r="PZ199" s="66"/>
      <c r="QC199" s="66"/>
      <c r="QE199" s="66"/>
      <c r="QG199" s="66"/>
      <c r="QH199" s="66"/>
      <c r="QI199" s="66"/>
      <c r="QJ199" s="66"/>
      <c r="QK199" s="66"/>
      <c r="QL199" s="66"/>
      <c r="RD199" s="66"/>
      <c r="RE199" s="66"/>
      <c r="RH199" s="66"/>
      <c r="RK199" s="66"/>
      <c r="RM199" s="66"/>
      <c r="RO199" s="66"/>
      <c r="RR199" s="66"/>
      <c r="RU199" s="66"/>
      <c r="RX199" s="66"/>
      <c r="SB199" s="66"/>
      <c r="SE199" s="66"/>
      <c r="SH199" s="66"/>
      <c r="SP199" s="66"/>
      <c r="TB199" s="66"/>
      <c r="TC199" s="66"/>
      <c r="TD199" s="66"/>
      <c r="TE199" s="66"/>
      <c r="TF199" s="66"/>
      <c r="TG199" s="66"/>
      <c r="TH199" s="66"/>
      <c r="TI199" s="66"/>
      <c r="TJ199" s="66"/>
      <c r="TK199" s="66"/>
      <c r="TL199" s="66"/>
      <c r="TM199" s="66"/>
      <c r="TN199" s="66"/>
      <c r="TO199" s="66"/>
      <c r="TP199" s="66"/>
      <c r="TQ199" s="66"/>
      <c r="TR199" s="66"/>
      <c r="TS199" s="66"/>
      <c r="TT199" s="66"/>
      <c r="TU199" s="66"/>
      <c r="TV199" s="66"/>
      <c r="TW199" s="66"/>
      <c r="TX199" s="66"/>
      <c r="TY199" s="66"/>
      <c r="TZ199" s="66"/>
      <c r="UA199" s="66"/>
      <c r="UC199" s="66"/>
      <c r="UD199" s="66"/>
      <c r="UE199" s="66"/>
      <c r="UF199" s="66"/>
      <c r="UG199" s="66"/>
      <c r="UH199" s="66"/>
      <c r="UI199" s="66"/>
      <c r="UJ199" s="66"/>
      <c r="UK199" s="66"/>
      <c r="UL199" s="66"/>
      <c r="UM199" s="66"/>
      <c r="UN199" s="66"/>
      <c r="UO199" s="66"/>
      <c r="UR199" s="66"/>
      <c r="UU199" s="66"/>
      <c r="UX199" s="66"/>
      <c r="VA199" s="66"/>
      <c r="VD199" s="66"/>
      <c r="VG199" s="66"/>
      <c r="VP199" s="66"/>
      <c r="VS199" s="66"/>
      <c r="VV199" s="66"/>
      <c r="VY199" s="66"/>
      <c r="WH199" s="66"/>
      <c r="WN199" s="66"/>
      <c r="WQ199" s="66"/>
      <c r="WT199" s="66"/>
      <c r="WW199" s="66"/>
      <c r="XC199" s="66"/>
      <c r="XL199" s="66"/>
      <c r="XN199" s="66"/>
      <c r="XO199" s="66"/>
      <c r="XQ199" s="66"/>
      <c r="XT199" s="66"/>
      <c r="XW199" s="66"/>
      <c r="XZ199" s="66"/>
      <c r="YC199" s="66"/>
      <c r="YF199" s="66"/>
      <c r="YH199" s="66"/>
      <c r="YJ199" s="66"/>
      <c r="YM199" s="66"/>
      <c r="YP199" s="66"/>
      <c r="YS199" s="66"/>
      <c r="YV199" s="66"/>
      <c r="YY199" s="66"/>
      <c r="ZB199" s="66"/>
      <c r="ZE199" s="66"/>
      <c r="ZG199" s="66"/>
      <c r="ZJ199" s="66"/>
      <c r="ZP199" s="66"/>
      <c r="ZV199" s="66"/>
      <c r="ZY199" s="66"/>
      <c r="AAA199" s="66"/>
      <c r="AAC199" s="66"/>
      <c r="AAD199" s="66"/>
      <c r="AAE199" s="66"/>
      <c r="AAF199" s="66"/>
      <c r="AAG199" s="66"/>
      <c r="AAH199" s="66"/>
      <c r="AAZ199" s="66"/>
      <c r="ABA199" s="66"/>
      <c r="ABD199" s="66"/>
      <c r="ABG199" s="66"/>
      <c r="ABI199" s="66"/>
      <c r="ABK199" s="66"/>
      <c r="ABN199" s="66"/>
      <c r="ABQ199" s="66"/>
      <c r="ABT199" s="66"/>
      <c r="ABX199" s="66"/>
      <c r="ACA199" s="66"/>
      <c r="ACD199" s="66"/>
      <c r="ACL199" s="66"/>
      <c r="ACX199" s="66"/>
      <c r="ACY199" s="66"/>
      <c r="ACZ199" s="66"/>
      <c r="ADA199" s="66"/>
      <c r="ADB199" s="66"/>
      <c r="ADC199" s="66"/>
      <c r="ADD199" s="66"/>
      <c r="ADE199" s="66"/>
      <c r="ADF199" s="66"/>
      <c r="ADG199" s="66"/>
      <c r="ADH199" s="66"/>
      <c r="ADI199" s="66"/>
      <c r="ADJ199" s="66"/>
      <c r="ADK199" s="66"/>
      <c r="ADL199" s="66"/>
      <c r="ADM199" s="66"/>
      <c r="ADN199" s="66"/>
      <c r="ADO199" s="66"/>
      <c r="ADP199" s="66"/>
      <c r="ADQ199" s="66"/>
      <c r="ADR199" s="66"/>
      <c r="ADS199" s="66"/>
      <c r="ADT199" s="66"/>
      <c r="ADU199" s="66"/>
      <c r="ADV199" s="66"/>
      <c r="ADW199" s="66"/>
      <c r="ADY199" s="66"/>
      <c r="ADZ199" s="66"/>
      <c r="AEA199" s="66"/>
      <c r="AEB199" s="66"/>
      <c r="AEC199" s="66"/>
      <c r="AED199" s="66"/>
      <c r="AEE199" s="66"/>
      <c r="AEF199" s="66"/>
      <c r="AEG199" s="66"/>
      <c r="AEH199" s="66"/>
      <c r="AEI199" s="66"/>
      <c r="AEJ199" s="66"/>
      <c r="AEK199" s="66"/>
      <c r="AEN199" s="66"/>
      <c r="AEQ199" s="66"/>
      <c r="AET199" s="66"/>
      <c r="AEW199" s="66"/>
      <c r="AEZ199" s="66"/>
      <c r="AFC199" s="66"/>
      <c r="AFL199" s="66"/>
      <c r="AFO199" s="66"/>
      <c r="AFR199" s="66"/>
      <c r="AFU199" s="66"/>
      <c r="AGD199" s="66"/>
      <c r="AGJ199" s="66"/>
      <c r="AGM199" s="66"/>
      <c r="AGP199" s="66"/>
      <c r="AGS199" s="66"/>
      <c r="AGY199" s="66"/>
      <c r="AHH199" s="66"/>
      <c r="AHJ199" s="66"/>
      <c r="AHK199" s="66"/>
      <c r="AHM199" s="66"/>
      <c r="AHP199" s="66"/>
      <c r="AHS199" s="66"/>
      <c r="AHV199" s="66"/>
      <c r="AHY199" s="66"/>
      <c r="AIB199" s="66"/>
      <c r="AID199" s="66"/>
      <c r="AIF199" s="66"/>
      <c r="AII199" s="66"/>
      <c r="AIL199" s="66"/>
      <c r="AIO199" s="66"/>
      <c r="AIR199" s="66"/>
      <c r="AIU199" s="66"/>
      <c r="AIX199" s="66"/>
      <c r="AJA199" s="66"/>
      <c r="AJC199" s="66"/>
      <c r="AJF199" s="66"/>
      <c r="AJL199" s="66"/>
      <c r="AJR199" s="66"/>
      <c r="AJU199" s="66"/>
      <c r="AJW199" s="66"/>
      <c r="AJY199" s="66"/>
      <c r="AJZ199" s="66"/>
      <c r="AKA199" s="66"/>
      <c r="AKB199" s="66"/>
      <c r="AKC199" s="66"/>
      <c r="AKD199" s="66"/>
      <c r="AKV199" s="66"/>
      <c r="AKW199" s="66"/>
      <c r="AKZ199" s="66"/>
      <c r="ALC199" s="66"/>
      <c r="ALE199" s="66"/>
      <c r="ALG199" s="66"/>
      <c r="ALJ199" s="66"/>
      <c r="ALM199" s="66"/>
      <c r="ALP199" s="66"/>
      <c r="ALT199" s="66"/>
      <c r="ALW199" s="66"/>
      <c r="ALZ199" s="66"/>
      <c r="AMH199" s="66"/>
      <c r="AMT199" s="66"/>
      <c r="AMU199" s="66"/>
      <c r="AMV199" s="66"/>
      <c r="AMW199" s="66"/>
      <c r="AMX199" s="66"/>
      <c r="AMY199" s="66"/>
      <c r="AMZ199" s="66"/>
      <c r="ANA199" s="66"/>
      <c r="ANB199" s="66"/>
      <c r="ANC199" s="66"/>
      <c r="AND199" s="66"/>
      <c r="ANE199" s="66"/>
      <c r="ANF199" s="66"/>
      <c r="ANG199" s="66"/>
      <c r="ANH199" s="66"/>
      <c r="ANI199" s="66"/>
      <c r="ANJ199" s="66"/>
      <c r="ANK199" s="66"/>
      <c r="ANL199" s="66"/>
      <c r="ANM199" s="66"/>
      <c r="ANN199" s="66"/>
      <c r="ANO199" s="66"/>
      <c r="ANP199" s="66"/>
      <c r="ANQ199" s="66"/>
      <c r="ANR199" s="66"/>
      <c r="ANS199" s="66"/>
      <c r="ANU199" s="66"/>
      <c r="ANV199" s="66"/>
      <c r="ANW199" s="66"/>
      <c r="ANX199" s="66"/>
      <c r="ANY199" s="66"/>
      <c r="ANZ199" s="66"/>
      <c r="AOA199" s="66"/>
      <c r="AOB199" s="66"/>
      <c r="AOC199" s="66"/>
      <c r="AOD199" s="66"/>
      <c r="AOE199" s="66"/>
      <c r="AOF199" s="66"/>
      <c r="AOG199" s="66"/>
      <c r="AOJ199" s="66"/>
      <c r="AOM199" s="66"/>
      <c r="AOP199" s="66"/>
      <c r="AOS199" s="66"/>
      <c r="AOV199" s="66"/>
      <c r="AOY199" s="66"/>
      <c r="APH199" s="66"/>
      <c r="APK199" s="66"/>
      <c r="APN199" s="66"/>
      <c r="APQ199" s="66"/>
      <c r="APZ199" s="66"/>
      <c r="AQF199" s="66"/>
      <c r="AQI199" s="66"/>
      <c r="AQL199" s="66"/>
      <c r="AQO199" s="66"/>
      <c r="AQU199" s="66"/>
      <c r="ARD199" s="66"/>
      <c r="ARF199" s="66"/>
      <c r="ARG199" s="66"/>
      <c r="ARI199" s="66"/>
      <c r="ARL199" s="66"/>
      <c r="ARO199" s="66"/>
      <c r="ARR199" s="66"/>
      <c r="ARU199" s="66"/>
      <c r="ARX199" s="66"/>
      <c r="ARZ199" s="66"/>
      <c r="ASB199" s="66"/>
      <c r="ASE199" s="66"/>
      <c r="ASH199" s="66"/>
      <c r="ASK199" s="66"/>
      <c r="ASN199" s="66"/>
      <c r="ASQ199" s="66"/>
      <c r="AST199" s="66"/>
      <c r="ASW199" s="66"/>
      <c r="ASY199" s="66"/>
      <c r="ATB199" s="66"/>
      <c r="ATH199" s="66"/>
      <c r="ATN199" s="66"/>
      <c r="ATQ199" s="66"/>
      <c r="ATS199" s="66"/>
      <c r="ATU199" s="66"/>
      <c r="ATV199" s="66"/>
      <c r="ATW199" s="66"/>
      <c r="ATX199" s="66"/>
      <c r="ATY199" s="66"/>
      <c r="ATZ199" s="66"/>
      <c r="AUR199" s="66"/>
      <c r="AUS199" s="66"/>
      <c r="AUV199" s="66"/>
      <c r="AUY199" s="66"/>
      <c r="AVA199" s="66"/>
      <c r="AVC199" s="66"/>
      <c r="AVF199" s="66"/>
      <c r="AVI199" s="66"/>
      <c r="AVL199" s="66"/>
      <c r="AVP199" s="66"/>
      <c r="AVS199" s="66"/>
      <c r="AVV199" s="66"/>
      <c r="AWD199" s="66"/>
      <c r="AWP199" s="66"/>
      <c r="AWQ199" s="66"/>
      <c r="AWR199" s="66"/>
      <c r="AWS199" s="66"/>
      <c r="AWT199" s="66"/>
      <c r="AWU199" s="66"/>
      <c r="AWV199" s="66"/>
      <c r="AWW199" s="66"/>
      <c r="AWX199" s="66"/>
      <c r="AWY199" s="66"/>
      <c r="AWZ199" s="66"/>
      <c r="AXA199" s="66"/>
      <c r="AXB199" s="66"/>
      <c r="AXC199" s="66"/>
      <c r="AXD199" s="66"/>
      <c r="AXE199" s="66"/>
      <c r="AXF199" s="66"/>
      <c r="AXG199" s="66"/>
      <c r="AXH199" s="66"/>
      <c r="AXI199" s="66"/>
      <c r="AXJ199" s="66"/>
      <c r="AXK199" s="66"/>
      <c r="AXL199" s="66"/>
      <c r="AXM199" s="66"/>
      <c r="AXN199" s="66"/>
      <c r="AXO199" s="66"/>
      <c r="AXQ199" s="66"/>
      <c r="AXR199" s="66"/>
      <c r="AXS199" s="66"/>
      <c r="AXT199" s="66"/>
      <c r="AXU199" s="66"/>
      <c r="AXV199" s="66"/>
      <c r="AXW199" s="66"/>
      <c r="AXX199" s="66"/>
      <c r="AXY199" s="66"/>
      <c r="AXZ199" s="66"/>
      <c r="AYA199" s="66"/>
      <c r="AYB199" s="66"/>
      <c r="AYC199" s="66"/>
      <c r="AYF199" s="66"/>
      <c r="AYI199" s="66"/>
      <c r="AYL199" s="66"/>
      <c r="AYO199" s="66"/>
      <c r="AYR199" s="66"/>
      <c r="AYU199" s="66"/>
      <c r="AZD199" s="66"/>
      <c r="AZG199" s="66"/>
      <c r="AZJ199" s="66"/>
      <c r="AZM199" s="66"/>
      <c r="AZV199" s="66"/>
      <c r="BAB199" s="66"/>
      <c r="BAE199" s="66"/>
      <c r="BAH199" s="66"/>
      <c r="BAK199" s="66"/>
      <c r="BAQ199" s="66"/>
      <c r="BAZ199" s="66"/>
      <c r="BBB199" s="66"/>
      <c r="BBC199" s="66"/>
      <c r="BBE199" s="66"/>
      <c r="BBH199" s="66"/>
      <c r="BBK199" s="66"/>
      <c r="BBN199" s="66"/>
      <c r="BBQ199" s="66"/>
      <c r="BBT199" s="66"/>
      <c r="BBV199" s="66"/>
      <c r="BBX199" s="66"/>
      <c r="BCA199" s="66"/>
      <c r="BCD199" s="66"/>
      <c r="BCG199" s="66"/>
      <c r="BCJ199" s="66"/>
      <c r="BCM199" s="66"/>
      <c r="BCP199" s="66"/>
      <c r="BCS199" s="66"/>
      <c r="BCU199" s="66"/>
      <c r="BCX199" s="66"/>
      <c r="BDD199" s="66"/>
      <c r="BDJ199" s="66"/>
      <c r="BDM199" s="66"/>
      <c r="BDO199" s="66"/>
      <c r="BDQ199" s="66"/>
      <c r="BDR199" s="66"/>
      <c r="BDS199" s="66"/>
      <c r="BDT199" s="66"/>
      <c r="BDU199" s="66"/>
      <c r="BDV199" s="66"/>
      <c r="BEN199" s="66"/>
      <c r="BEO199" s="66"/>
      <c r="BER199" s="66"/>
      <c r="BEU199" s="66"/>
      <c r="BEW199" s="66"/>
      <c r="BEY199" s="66"/>
      <c r="BFB199" s="66"/>
      <c r="BFE199" s="66"/>
      <c r="BFH199" s="66"/>
      <c r="BFL199" s="66"/>
      <c r="BFO199" s="66"/>
      <c r="BFR199" s="66"/>
      <c r="BFZ199" s="66"/>
      <c r="BGL199" s="66"/>
      <c r="BGM199" s="66"/>
      <c r="BGN199" s="66"/>
      <c r="BGO199" s="66"/>
      <c r="BGP199" s="66"/>
      <c r="BGQ199" s="66"/>
      <c r="BGR199" s="66"/>
      <c r="BGS199" s="66"/>
      <c r="BGT199" s="66"/>
      <c r="BGU199" s="66"/>
      <c r="BGV199" s="66"/>
      <c r="BGW199" s="66"/>
      <c r="BGX199" s="66"/>
      <c r="BGY199" s="66"/>
      <c r="BGZ199" s="66"/>
      <c r="BHA199" s="66"/>
      <c r="BHB199" s="66"/>
      <c r="BHC199" s="66"/>
      <c r="BHD199" s="66"/>
      <c r="BHE199" s="66"/>
      <c r="BHF199" s="66"/>
      <c r="BHG199" s="66"/>
      <c r="BHH199" s="66"/>
      <c r="BHI199" s="66"/>
      <c r="BHJ199" s="66"/>
      <c r="BHK199" s="66"/>
      <c r="BHM199" s="66"/>
      <c r="BHN199" s="66"/>
      <c r="BHO199" s="66"/>
      <c r="BHP199" s="66"/>
      <c r="BHQ199" s="66"/>
      <c r="BHR199" s="66"/>
      <c r="BHS199" s="66"/>
      <c r="BHT199" s="66"/>
      <c r="BHU199" s="66"/>
      <c r="BHV199" s="66"/>
      <c r="BHW199" s="66"/>
      <c r="BHX199" s="66"/>
      <c r="BHY199" s="66"/>
      <c r="BIB199" s="66"/>
      <c r="BIE199" s="66"/>
      <c r="BIH199" s="66"/>
      <c r="BIK199" s="66"/>
      <c r="BIN199" s="66"/>
      <c r="BIQ199" s="66"/>
      <c r="BIZ199" s="66"/>
      <c r="BJC199" s="66"/>
      <c r="BJF199" s="66"/>
      <c r="BJI199" s="66"/>
      <c r="BJR199" s="66"/>
      <c r="BJX199" s="66"/>
      <c r="BKA199" s="66"/>
      <c r="BKD199" s="66"/>
      <c r="BKG199" s="66"/>
      <c r="BKM199" s="66"/>
      <c r="BKV199" s="66"/>
      <c r="BKX199" s="66"/>
      <c r="BKY199" s="66"/>
      <c r="BLA199" s="66"/>
      <c r="BLD199" s="66"/>
      <c r="BLG199" s="66"/>
      <c r="BLJ199" s="66"/>
      <c r="BLM199" s="66"/>
      <c r="BLP199" s="66"/>
      <c r="BLR199" s="66"/>
      <c r="BLT199" s="66"/>
      <c r="BLW199" s="66"/>
      <c r="BLZ199" s="66"/>
      <c r="BMC199" s="66"/>
      <c r="BMF199" s="66"/>
      <c r="BMI199" s="66"/>
      <c r="BML199" s="66"/>
      <c r="BMO199" s="66"/>
      <c r="BMQ199" s="66"/>
      <c r="BMT199" s="66"/>
      <c r="BMZ199" s="66"/>
      <c r="BNF199" s="66"/>
      <c r="BNI199" s="66"/>
      <c r="BNK199" s="66"/>
      <c r="BNM199" s="66"/>
      <c r="BNN199" s="66"/>
      <c r="BNO199" s="66"/>
      <c r="BNP199" s="66"/>
      <c r="BNQ199" s="66"/>
      <c r="BNR199" s="66"/>
      <c r="BOJ199" s="66"/>
      <c r="BOK199" s="66"/>
      <c r="BON199" s="66"/>
      <c r="BOQ199" s="66"/>
      <c r="BOS199" s="66"/>
      <c r="BOU199" s="66"/>
      <c r="BOX199" s="66"/>
      <c r="BPA199" s="66"/>
      <c r="BPD199" s="66"/>
      <c r="BPH199" s="66"/>
      <c r="BPK199" s="66"/>
      <c r="BPN199" s="66"/>
      <c r="BPV199" s="66"/>
      <c r="BQH199" s="66"/>
      <c r="BQI199" s="66"/>
      <c r="BQJ199" s="66"/>
      <c r="BQK199" s="66"/>
      <c r="BQL199" s="66"/>
      <c r="BQM199" s="66"/>
      <c r="BQN199" s="66"/>
      <c r="BQO199" s="66"/>
      <c r="BQP199" s="66"/>
      <c r="BQQ199" s="66"/>
      <c r="BQR199" s="66"/>
      <c r="BQS199" s="66"/>
      <c r="BQT199" s="66"/>
      <c r="BQU199" s="66"/>
      <c r="BQV199" s="66"/>
      <c r="BQW199" s="66"/>
      <c r="BQX199" s="66"/>
      <c r="BQY199" s="66"/>
      <c r="BQZ199" s="66"/>
      <c r="BRA199" s="66"/>
      <c r="BRB199" s="66"/>
      <c r="BRC199" s="66"/>
      <c r="BRD199" s="66"/>
      <c r="BRE199" s="66"/>
      <c r="BRF199" s="66"/>
      <c r="BRG199" s="66"/>
      <c r="BRI199" s="66"/>
      <c r="BRJ199" s="66"/>
      <c r="BRK199" s="66"/>
      <c r="BRL199" s="66"/>
      <c r="BRM199" s="66"/>
      <c r="BRN199" s="66"/>
      <c r="BRO199" s="66"/>
      <c r="BRP199" s="66"/>
      <c r="BRQ199" s="66"/>
      <c r="BRR199" s="66"/>
      <c r="BRS199" s="66"/>
      <c r="BRT199" s="66"/>
      <c r="BRU199" s="66"/>
      <c r="BRX199" s="66"/>
      <c r="BSA199" s="66"/>
      <c r="BSD199" s="66"/>
      <c r="BSG199" s="66"/>
      <c r="BSJ199" s="66"/>
      <c r="BSM199" s="66"/>
      <c r="BSV199" s="66"/>
      <c r="BSY199" s="66"/>
      <c r="BTB199" s="66"/>
      <c r="BTE199" s="66"/>
      <c r="BTN199" s="66"/>
      <c r="BTT199" s="66"/>
      <c r="BTW199" s="66"/>
      <c r="BTZ199" s="66"/>
      <c r="BUC199" s="66"/>
      <c r="BUI199" s="66"/>
      <c r="BUR199" s="66"/>
      <c r="BUT199" s="66"/>
      <c r="BUU199" s="66"/>
      <c r="BUW199" s="66"/>
      <c r="BUZ199" s="66"/>
      <c r="BVC199" s="66"/>
      <c r="BVF199" s="66"/>
      <c r="BVI199" s="66"/>
      <c r="BVL199" s="66"/>
      <c r="BVN199" s="66"/>
      <c r="BVP199" s="66"/>
      <c r="BVS199" s="66"/>
      <c r="BVV199" s="66"/>
      <c r="BVY199" s="66"/>
      <c r="BWB199" s="66"/>
      <c r="BWE199" s="66"/>
      <c r="BWH199" s="66"/>
      <c r="BWK199" s="66"/>
      <c r="BWM199" s="66"/>
      <c r="BWP199" s="66"/>
      <c r="BWV199" s="66"/>
      <c r="BXB199" s="66"/>
      <c r="BXE199" s="66"/>
      <c r="BXG199" s="66"/>
      <c r="BXI199" s="66"/>
      <c r="BXJ199" s="66"/>
      <c r="BXK199" s="66"/>
      <c r="BXL199" s="66"/>
      <c r="BXM199" s="66"/>
      <c r="BXN199" s="66"/>
      <c r="BYF199" s="66"/>
      <c r="BYG199" s="66"/>
      <c r="BYJ199" s="66"/>
      <c r="BYM199" s="66"/>
      <c r="BYO199" s="66"/>
      <c r="BYQ199" s="66"/>
      <c r="BYT199" s="66"/>
      <c r="BYW199" s="66"/>
      <c r="BYZ199" s="66"/>
      <c r="BZD199" s="66"/>
      <c r="BZG199" s="66"/>
      <c r="BZJ199" s="66"/>
      <c r="BZR199" s="66"/>
      <c r="CAD199" s="66"/>
      <c r="CAE199" s="66"/>
      <c r="CAF199" s="66"/>
      <c r="CAG199" s="66"/>
      <c r="CAH199" s="66"/>
      <c r="CAI199" s="66"/>
      <c r="CAJ199" s="66"/>
      <c r="CAK199" s="66"/>
      <c r="CAL199" s="66"/>
      <c r="CAM199" s="66"/>
      <c r="CAN199" s="66"/>
      <c r="CAO199" s="66"/>
      <c r="CAP199" s="66"/>
      <c r="CAQ199" s="66"/>
      <c r="CAR199" s="66"/>
      <c r="CAS199" s="66"/>
      <c r="CAT199" s="66"/>
      <c r="CAU199" s="66"/>
      <c r="CAV199" s="66"/>
      <c r="CAW199" s="66"/>
      <c r="CAX199" s="66"/>
      <c r="CAY199" s="66"/>
      <c r="CAZ199" s="66"/>
      <c r="CBA199" s="66"/>
      <c r="CBB199" s="66"/>
      <c r="CBC199" s="66"/>
      <c r="CBE199" s="66"/>
      <c r="CBF199" s="66"/>
      <c r="CBG199" s="66"/>
      <c r="CBH199" s="66"/>
      <c r="CBI199" s="66"/>
      <c r="CBJ199" s="66"/>
      <c r="CBK199" s="66"/>
      <c r="CBL199" s="66"/>
      <c r="CBM199" s="66"/>
      <c r="CBN199" s="66"/>
      <c r="CBO199" s="66"/>
      <c r="CBP199" s="66"/>
      <c r="CBQ199" s="66"/>
      <c r="CBT199" s="66"/>
      <c r="CBW199" s="66"/>
      <c r="CBZ199" s="66"/>
      <c r="CCC199" s="66"/>
      <c r="CCF199" s="66"/>
      <c r="CCI199" s="66"/>
      <c r="CCR199" s="66"/>
      <c r="CCU199" s="66"/>
      <c r="CCX199" s="66"/>
      <c r="CDA199" s="66"/>
      <c r="CDJ199" s="66"/>
      <c r="CDP199" s="66"/>
      <c r="CDS199" s="66"/>
      <c r="CDV199" s="66"/>
      <c r="CDY199" s="66"/>
      <c r="CEE199" s="66"/>
      <c r="CEN199" s="66"/>
      <c r="CEP199" s="66"/>
      <c r="CEQ199" s="66"/>
      <c r="CES199" s="66"/>
      <c r="CEV199" s="66"/>
      <c r="CEY199" s="66"/>
      <c r="CFB199" s="66"/>
      <c r="CFE199" s="66"/>
      <c r="CFH199" s="66"/>
      <c r="CFJ199" s="66"/>
      <c r="CFL199" s="66"/>
      <c r="CFO199" s="66"/>
      <c r="CFR199" s="66"/>
      <c r="CFU199" s="66"/>
      <c r="CFX199" s="66"/>
      <c r="CGA199" s="66"/>
      <c r="CGD199" s="66"/>
      <c r="CGG199" s="66"/>
      <c r="CGI199" s="66"/>
      <c r="CGL199" s="66"/>
      <c r="CGR199" s="66"/>
      <c r="CGX199" s="66"/>
      <c r="CHA199" s="66"/>
      <c r="CHC199" s="66"/>
      <c r="CHE199" s="66"/>
      <c r="CHF199" s="66"/>
      <c r="CHG199" s="66"/>
      <c r="CHH199" s="66"/>
      <c r="CHI199" s="66"/>
      <c r="CHJ199" s="66"/>
      <c r="CIB199" s="66"/>
      <c r="CIC199" s="66"/>
      <c r="CIF199" s="66"/>
      <c r="CII199" s="66"/>
      <c r="CIK199" s="66"/>
      <c r="CIM199" s="66"/>
      <c r="CIP199" s="66"/>
      <c r="CIS199" s="66"/>
      <c r="CIV199" s="66"/>
      <c r="CIZ199" s="66"/>
      <c r="CJC199" s="66"/>
      <c r="CJF199" s="66"/>
      <c r="CJN199" s="66"/>
      <c r="CJZ199" s="66"/>
      <c r="CKA199" s="66"/>
      <c r="CKB199" s="66"/>
      <c r="CKC199" s="66"/>
      <c r="CKD199" s="66"/>
      <c r="CKE199" s="66"/>
      <c r="CKF199" s="66"/>
      <c r="CKG199" s="66"/>
      <c r="CKH199" s="66"/>
      <c r="CKI199" s="66"/>
      <c r="CKJ199" s="66"/>
      <c r="CKK199" s="66"/>
      <c r="CKL199" s="66"/>
      <c r="CKM199" s="66"/>
      <c r="CKN199" s="66"/>
      <c r="CKO199" s="66"/>
      <c r="CKP199" s="66"/>
      <c r="CKQ199" s="66"/>
      <c r="CKR199" s="66"/>
      <c r="CKS199" s="66"/>
      <c r="CKT199" s="66"/>
      <c r="CKU199" s="66"/>
      <c r="CKV199" s="66"/>
      <c r="CKW199" s="66"/>
      <c r="CKX199" s="66"/>
      <c r="CKY199" s="66"/>
      <c r="CLA199" s="66"/>
      <c r="CLB199" s="66"/>
      <c r="CLC199" s="66"/>
      <c r="CLD199" s="66"/>
      <c r="CLE199" s="66"/>
      <c r="CLF199" s="66"/>
      <c r="CLG199" s="66"/>
      <c r="CLH199" s="66"/>
      <c r="CLI199" s="66"/>
      <c r="CLJ199" s="66"/>
      <c r="CLK199" s="66"/>
      <c r="CLL199" s="66"/>
      <c r="CLM199" s="66"/>
      <c r="CLP199" s="66"/>
      <c r="CLS199" s="66"/>
      <c r="CLV199" s="66"/>
      <c r="CLY199" s="66"/>
      <c r="CMB199" s="66"/>
      <c r="CME199" s="66"/>
      <c r="CMN199" s="66"/>
      <c r="CMQ199" s="66"/>
      <c r="CMT199" s="66"/>
      <c r="CMW199" s="66"/>
      <c r="CNF199" s="66"/>
      <c r="CNL199" s="66"/>
      <c r="CNO199" s="66"/>
      <c r="CNR199" s="66"/>
      <c r="CNU199" s="66"/>
      <c r="COA199" s="66"/>
      <c r="COJ199" s="66"/>
      <c r="COL199" s="66"/>
      <c r="COM199" s="66"/>
      <c r="COO199" s="66"/>
      <c r="COR199" s="66"/>
      <c r="COU199" s="66"/>
      <c r="COX199" s="66"/>
      <c r="CPA199" s="66"/>
      <c r="CPD199" s="66"/>
      <c r="CPF199" s="66"/>
      <c r="CPH199" s="66"/>
      <c r="CPK199" s="66"/>
      <c r="CPN199" s="66"/>
      <c r="CPQ199" s="66"/>
      <c r="CPT199" s="66"/>
      <c r="CPW199" s="66"/>
      <c r="CPZ199" s="66"/>
      <c r="CQC199" s="66"/>
      <c r="CQE199" s="66"/>
      <c r="CQH199" s="66"/>
      <c r="CQN199" s="66"/>
      <c r="CQT199" s="66"/>
      <c r="CQW199" s="66"/>
      <c r="CQY199" s="66"/>
      <c r="CRA199" s="66"/>
      <c r="CRB199" s="66"/>
      <c r="CRC199" s="66"/>
      <c r="CRD199" s="66"/>
      <c r="CRE199" s="66"/>
      <c r="CRF199" s="66"/>
      <c r="CRX199" s="66"/>
      <c r="CRY199" s="66"/>
      <c r="CSB199" s="66"/>
      <c r="CSE199" s="66"/>
      <c r="CSG199" s="66"/>
      <c r="CSI199" s="66"/>
      <c r="CSL199" s="66"/>
      <c r="CSO199" s="66"/>
      <c r="CSR199" s="66"/>
      <c r="CSV199" s="66"/>
      <c r="CSY199" s="66"/>
      <c r="CTB199" s="66"/>
      <c r="CTJ199" s="66"/>
      <c r="CTV199" s="66"/>
      <c r="CTW199" s="66"/>
      <c r="CTX199" s="66"/>
      <c r="CTY199" s="66"/>
      <c r="CTZ199" s="66"/>
      <c r="CUA199" s="66"/>
      <c r="CUB199" s="66"/>
      <c r="CUC199" s="66"/>
      <c r="CUD199" s="66"/>
      <c r="CUE199" s="66"/>
      <c r="CUF199" s="66"/>
      <c r="CUG199" s="66"/>
      <c r="CUH199" s="66"/>
      <c r="CUI199" s="66"/>
      <c r="CUJ199" s="66"/>
      <c r="CUK199" s="66"/>
      <c r="CUL199" s="66"/>
      <c r="CUM199" s="66"/>
      <c r="CUN199" s="66"/>
      <c r="CUO199" s="66"/>
      <c r="CUP199" s="66"/>
      <c r="CUQ199" s="66"/>
      <c r="CUR199" s="66"/>
      <c r="CUS199" s="66"/>
      <c r="CUT199" s="66"/>
      <c r="CUU199" s="66"/>
      <c r="CUW199" s="66"/>
      <c r="CUX199" s="66"/>
      <c r="CUY199" s="66"/>
      <c r="CUZ199" s="66"/>
      <c r="CVA199" s="66"/>
      <c r="CVB199" s="66"/>
      <c r="CVC199" s="66"/>
      <c r="CVD199" s="66"/>
      <c r="CVE199" s="66"/>
      <c r="CVF199" s="66"/>
      <c r="CVG199" s="66"/>
      <c r="CVH199" s="66"/>
      <c r="CVI199" s="66"/>
      <c r="CVL199" s="66"/>
      <c r="CVO199" s="66"/>
      <c r="CVR199" s="66"/>
      <c r="CVU199" s="66"/>
      <c r="CVX199" s="66"/>
      <c r="CWA199" s="66"/>
      <c r="CWJ199" s="66"/>
      <c r="CWM199" s="66"/>
      <c r="CWP199" s="66"/>
      <c r="CWS199" s="66"/>
      <c r="CXB199" s="66"/>
      <c r="CXH199" s="66"/>
      <c r="CXK199" s="66"/>
      <c r="CXN199" s="66"/>
      <c r="CXQ199" s="66"/>
      <c r="CXW199" s="66"/>
      <c r="CYF199" s="66"/>
      <c r="CYH199" s="66"/>
      <c r="CYI199" s="66"/>
      <c r="CYK199" s="66"/>
      <c r="CYN199" s="66"/>
      <c r="CYQ199" s="66"/>
      <c r="CYT199" s="66"/>
      <c r="CYW199" s="66"/>
      <c r="CYZ199" s="66"/>
      <c r="CZB199" s="66"/>
      <c r="CZD199" s="66"/>
      <c r="CZG199" s="66"/>
      <c r="CZJ199" s="66"/>
      <c r="CZM199" s="66"/>
      <c r="CZP199" s="66"/>
      <c r="CZS199" s="66"/>
      <c r="CZV199" s="66"/>
      <c r="CZY199" s="66"/>
      <c r="DAA199" s="66"/>
      <c r="DAD199" s="66"/>
      <c r="DAJ199" s="66"/>
      <c r="DAP199" s="66"/>
      <c r="DAS199" s="66"/>
      <c r="DAU199" s="66"/>
      <c r="DAW199" s="66"/>
      <c r="DAX199" s="66"/>
      <c r="DAY199" s="66"/>
      <c r="DAZ199" s="66"/>
      <c r="DBA199" s="66"/>
      <c r="DBB199" s="66"/>
      <c r="DBT199" s="66"/>
      <c r="DBU199" s="66"/>
      <c r="DBX199" s="66"/>
      <c r="DCA199" s="66"/>
      <c r="DCC199" s="66"/>
      <c r="DCE199" s="66"/>
      <c r="DCH199" s="66"/>
      <c r="DCK199" s="66"/>
      <c r="DCN199" s="66"/>
      <c r="DCR199" s="66"/>
      <c r="DCU199" s="66"/>
      <c r="DCX199" s="66"/>
      <c r="DDF199" s="66"/>
      <c r="DDR199" s="66"/>
      <c r="DDS199" s="66"/>
      <c r="DDT199" s="66"/>
      <c r="DDU199" s="66"/>
      <c r="DDV199" s="66"/>
      <c r="DDW199" s="66"/>
      <c r="DDX199" s="66"/>
      <c r="DDY199" s="66"/>
      <c r="DDZ199" s="66"/>
      <c r="DEA199" s="66"/>
      <c r="DEB199" s="66"/>
      <c r="DEC199" s="66"/>
      <c r="DED199" s="66"/>
      <c r="DEE199" s="66"/>
      <c r="DEF199" s="66"/>
      <c r="DEG199" s="66"/>
      <c r="DEH199" s="66"/>
      <c r="DEI199" s="66"/>
      <c r="DEJ199" s="66"/>
      <c r="DEK199" s="66"/>
      <c r="DEL199" s="66"/>
      <c r="DEM199" s="66"/>
      <c r="DEN199" s="66"/>
      <c r="DEO199" s="66"/>
      <c r="DEP199" s="66"/>
      <c r="DEQ199" s="66"/>
      <c r="DES199" s="66"/>
      <c r="DET199" s="66"/>
      <c r="DEU199" s="66"/>
      <c r="DEV199" s="66"/>
      <c r="DEW199" s="66"/>
      <c r="DEX199" s="66"/>
      <c r="DEY199" s="66"/>
      <c r="DEZ199" s="66"/>
      <c r="DFA199" s="66"/>
      <c r="DFB199" s="66"/>
      <c r="DFC199" s="66"/>
      <c r="DFD199" s="66"/>
      <c r="DFE199" s="66"/>
      <c r="DFH199" s="66"/>
      <c r="DFK199" s="66"/>
      <c r="DFN199" s="66"/>
      <c r="DFQ199" s="66"/>
      <c r="DFT199" s="66"/>
      <c r="DFW199" s="66"/>
      <c r="DGF199" s="66"/>
      <c r="DGI199" s="66"/>
      <c r="DGL199" s="66"/>
      <c r="DGO199" s="66"/>
      <c r="DGX199" s="66"/>
      <c r="DHD199" s="66"/>
      <c r="DHG199" s="66"/>
      <c r="DHJ199" s="66"/>
      <c r="DHM199" s="66"/>
      <c r="DHS199" s="66"/>
      <c r="DIB199" s="66"/>
      <c r="DID199" s="66"/>
      <c r="DIE199" s="66"/>
      <c r="DIG199" s="66"/>
      <c r="DIJ199" s="66"/>
      <c r="DIM199" s="66"/>
      <c r="DIP199" s="66"/>
      <c r="DIS199" s="66"/>
      <c r="DIV199" s="66"/>
      <c r="DIX199" s="66"/>
      <c r="DIZ199" s="66"/>
      <c r="DJC199" s="66"/>
      <c r="DJF199" s="66"/>
      <c r="DJI199" s="66"/>
      <c r="DJL199" s="66"/>
      <c r="DJO199" s="66"/>
      <c r="DJR199" s="66"/>
      <c r="DJU199" s="66"/>
      <c r="DJW199" s="66"/>
      <c r="DJZ199" s="66"/>
      <c r="DKF199" s="66"/>
      <c r="DKL199" s="66"/>
      <c r="DKO199" s="66"/>
      <c r="DKQ199" s="66"/>
      <c r="DKS199" s="66"/>
      <c r="DKT199" s="66"/>
      <c r="DKU199" s="66"/>
      <c r="DKV199" s="66"/>
      <c r="DKW199" s="66"/>
      <c r="DKX199" s="66"/>
      <c r="DLP199" s="66"/>
      <c r="DLQ199" s="66"/>
      <c r="DLT199" s="66"/>
      <c r="DLW199" s="66"/>
      <c r="DLY199" s="66"/>
      <c r="DMA199" s="66"/>
      <c r="DMD199" s="66"/>
      <c r="DMG199" s="66"/>
      <c r="DMJ199" s="66"/>
      <c r="DMN199" s="66"/>
      <c r="DMQ199" s="66"/>
      <c r="DMT199" s="66"/>
      <c r="DNB199" s="66"/>
      <c r="DNN199" s="66"/>
      <c r="DNO199" s="66"/>
      <c r="DNP199" s="66"/>
      <c r="DNQ199" s="66"/>
      <c r="DNR199" s="66"/>
      <c r="DNS199" s="66"/>
      <c r="DNT199" s="66"/>
      <c r="DNU199" s="66"/>
      <c r="DNV199" s="66"/>
      <c r="DNW199" s="66"/>
      <c r="DNX199" s="66"/>
      <c r="DNY199" s="66"/>
      <c r="DNZ199" s="66"/>
      <c r="DOA199" s="66"/>
      <c r="DOB199" s="66"/>
      <c r="DOC199" s="66"/>
      <c r="DOD199" s="66"/>
      <c r="DOE199" s="66"/>
      <c r="DOF199" s="66"/>
      <c r="DOG199" s="66"/>
      <c r="DOH199" s="66"/>
      <c r="DOI199" s="66"/>
      <c r="DOJ199" s="66"/>
      <c r="DOK199" s="66"/>
      <c r="DOL199" s="66"/>
      <c r="DOM199" s="66"/>
      <c r="DOO199" s="66"/>
      <c r="DOP199" s="66"/>
      <c r="DOQ199" s="66"/>
      <c r="DOR199" s="66"/>
      <c r="DOS199" s="66"/>
      <c r="DOT199" s="66"/>
      <c r="DOU199" s="66"/>
      <c r="DOV199" s="66"/>
      <c r="DOW199" s="66"/>
      <c r="DOX199" s="66"/>
      <c r="DOY199" s="66"/>
      <c r="DOZ199" s="66"/>
      <c r="DPA199" s="66"/>
      <c r="DPD199" s="66"/>
      <c r="DPG199" s="66"/>
      <c r="DPJ199" s="66"/>
      <c r="DPM199" s="66"/>
      <c r="DPP199" s="66"/>
      <c r="DPS199" s="66"/>
      <c r="DQB199" s="66"/>
      <c r="DQE199" s="66"/>
      <c r="DQH199" s="66"/>
      <c r="DQK199" s="66"/>
      <c r="DQT199" s="66"/>
      <c r="DQZ199" s="66"/>
      <c r="DRC199" s="66"/>
      <c r="DRF199" s="66"/>
      <c r="DRI199" s="66"/>
      <c r="DRO199" s="66"/>
      <c r="DRX199" s="66"/>
      <c r="DRZ199" s="66"/>
      <c r="DSA199" s="66"/>
      <c r="DSC199" s="66"/>
      <c r="DSF199" s="66"/>
      <c r="DSI199" s="66"/>
      <c r="DSL199" s="66"/>
      <c r="DSO199" s="66"/>
      <c r="DSR199" s="66"/>
      <c r="DST199" s="66"/>
      <c r="DSV199" s="66"/>
      <c r="DSY199" s="66"/>
      <c r="DTB199" s="66"/>
      <c r="DTE199" s="66"/>
      <c r="DTH199" s="66"/>
      <c r="DTK199" s="66"/>
      <c r="DTN199" s="66"/>
      <c r="DTQ199" s="66"/>
      <c r="DTS199" s="66"/>
      <c r="DTV199" s="66"/>
      <c r="DUB199" s="66"/>
      <c r="DUH199" s="66"/>
      <c r="DUK199" s="66"/>
      <c r="DUM199" s="66"/>
      <c r="DUO199" s="66"/>
      <c r="DUP199" s="66"/>
      <c r="DUQ199" s="66"/>
      <c r="DUR199" s="66"/>
      <c r="DUS199" s="66"/>
      <c r="DUT199" s="66"/>
      <c r="DVL199" s="66"/>
      <c r="DVM199" s="66"/>
      <c r="DVP199" s="66"/>
      <c r="DVS199" s="66"/>
      <c r="DVU199" s="66"/>
      <c r="DVW199" s="66"/>
      <c r="DVZ199" s="66"/>
      <c r="DWC199" s="66"/>
      <c r="DWF199" s="66"/>
      <c r="DWJ199" s="66"/>
      <c r="DWM199" s="66"/>
      <c r="DWP199" s="66"/>
      <c r="DWX199" s="66"/>
      <c r="DXJ199" s="66"/>
      <c r="DXK199" s="66"/>
      <c r="DXL199" s="66"/>
      <c r="DXM199" s="66"/>
      <c r="DXN199" s="66"/>
      <c r="DXO199" s="66"/>
      <c r="DXP199" s="66"/>
      <c r="DXQ199" s="66"/>
      <c r="DXR199" s="66"/>
      <c r="DXS199" s="66"/>
      <c r="DXT199" s="66"/>
      <c r="DXU199" s="66"/>
      <c r="DXV199" s="66"/>
      <c r="DXW199" s="66"/>
      <c r="DXX199" s="66"/>
      <c r="DXY199" s="66"/>
      <c r="DXZ199" s="66"/>
      <c r="DYA199" s="66"/>
      <c r="DYB199" s="66"/>
      <c r="DYC199" s="66"/>
      <c r="DYD199" s="66"/>
      <c r="DYE199" s="66"/>
      <c r="DYF199" s="66"/>
      <c r="DYG199" s="66"/>
      <c r="DYH199" s="66"/>
      <c r="DYI199" s="66"/>
      <c r="DYK199" s="66"/>
      <c r="DYL199" s="66"/>
      <c r="DYM199" s="66"/>
      <c r="DYN199" s="66"/>
      <c r="DYO199" s="66"/>
      <c r="DYP199" s="66"/>
      <c r="DYQ199" s="66"/>
      <c r="DYR199" s="66"/>
      <c r="DYS199" s="66"/>
      <c r="DYT199" s="66"/>
      <c r="DYU199" s="66"/>
      <c r="DYV199" s="66"/>
      <c r="DYW199" s="66"/>
      <c r="DYZ199" s="66"/>
      <c r="DZC199" s="66"/>
      <c r="DZF199" s="66"/>
      <c r="DZI199" s="66"/>
      <c r="DZL199" s="66"/>
      <c r="DZO199" s="66"/>
      <c r="DZX199" s="66"/>
      <c r="EAA199" s="66"/>
      <c r="EAD199" s="66"/>
      <c r="EAG199" s="66"/>
      <c r="EAP199" s="66"/>
      <c r="EAV199" s="66"/>
      <c r="EAY199" s="66"/>
      <c r="EBB199" s="66"/>
      <c r="EBE199" s="66"/>
      <c r="EBK199" s="66"/>
      <c r="EBT199" s="66"/>
      <c r="EBV199" s="66"/>
      <c r="EBW199" s="66"/>
      <c r="EBY199" s="66"/>
      <c r="ECB199" s="66"/>
      <c r="ECE199" s="66"/>
      <c r="ECH199" s="66"/>
      <c r="ECK199" s="66"/>
      <c r="ECN199" s="66"/>
      <c r="ECP199" s="66"/>
      <c r="ECR199" s="66"/>
      <c r="ECU199" s="66"/>
      <c r="ECX199" s="66"/>
      <c r="EDA199" s="66"/>
      <c r="EDD199" s="66"/>
      <c r="EDG199" s="66"/>
      <c r="EDJ199" s="66"/>
      <c r="EDM199" s="66"/>
      <c r="EDO199" s="66"/>
      <c r="EDR199" s="66"/>
      <c r="EDX199" s="66"/>
      <c r="EED199" s="66"/>
      <c r="EEG199" s="66"/>
      <c r="EEI199" s="66"/>
      <c r="EEK199" s="66"/>
      <c r="EEL199" s="66"/>
      <c r="EEM199" s="66"/>
      <c r="EEN199" s="66"/>
      <c r="EEO199" s="66"/>
      <c r="EEP199" s="66"/>
      <c r="EFH199" s="66"/>
      <c r="EFI199" s="66"/>
      <c r="EFL199" s="66"/>
      <c r="EFO199" s="66"/>
      <c r="EFQ199" s="66"/>
      <c r="EFS199" s="66"/>
      <c r="EFV199" s="66"/>
      <c r="EFY199" s="66"/>
      <c r="EGB199" s="66"/>
      <c r="EGF199" s="66"/>
      <c r="EGI199" s="66"/>
      <c r="EGL199" s="66"/>
      <c r="EGT199" s="66"/>
      <c r="EHF199" s="66"/>
      <c r="EHG199" s="66"/>
      <c r="EHH199" s="66"/>
      <c r="EHI199" s="66"/>
      <c r="EHJ199" s="66"/>
      <c r="EHK199" s="66"/>
      <c r="EHL199" s="66"/>
      <c r="EHM199" s="66"/>
      <c r="EHN199" s="66"/>
      <c r="EHO199" s="66"/>
      <c r="EHP199" s="66"/>
      <c r="EHQ199" s="66"/>
      <c r="EHR199" s="66"/>
      <c r="EHS199" s="66"/>
      <c r="EHT199" s="66"/>
      <c r="EHU199" s="66"/>
      <c r="EHV199" s="66"/>
      <c r="EHW199" s="66"/>
      <c r="EHX199" s="66"/>
      <c r="EHY199" s="66"/>
      <c r="EHZ199" s="66"/>
      <c r="EIA199" s="66"/>
      <c r="EIB199" s="66"/>
      <c r="EIC199" s="66"/>
      <c r="EID199" s="66"/>
      <c r="EIE199" s="66"/>
      <c r="EIG199" s="66"/>
      <c r="EIH199" s="66"/>
      <c r="EII199" s="66"/>
      <c r="EIJ199" s="66"/>
      <c r="EIK199" s="66"/>
      <c r="EIL199" s="66"/>
      <c r="EIM199" s="66"/>
      <c r="EIN199" s="66"/>
      <c r="EIO199" s="66"/>
      <c r="EIP199" s="66"/>
      <c r="EIQ199" s="66"/>
      <c r="EIR199" s="66"/>
      <c r="EIS199" s="66"/>
      <c r="EIV199" s="66"/>
      <c r="EIY199" s="66"/>
      <c r="EJB199" s="66"/>
      <c r="EJE199" s="66"/>
      <c r="EJH199" s="66"/>
      <c r="EJK199" s="66"/>
      <c r="EJT199" s="66"/>
      <c r="EJW199" s="66"/>
      <c r="EJZ199" s="66"/>
      <c r="EKC199" s="66"/>
      <c r="EKL199" s="66"/>
      <c r="EKR199" s="66"/>
      <c r="EKU199" s="66"/>
      <c r="EKX199" s="66"/>
      <c r="ELA199" s="66"/>
      <c r="ELG199" s="66"/>
      <c r="ELP199" s="66"/>
      <c r="ELR199" s="66"/>
      <c r="ELS199" s="66"/>
      <c r="ELU199" s="66"/>
      <c r="ELX199" s="66"/>
      <c r="EMA199" s="66"/>
      <c r="EMD199" s="66"/>
      <c r="EMG199" s="66"/>
      <c r="EMJ199" s="66"/>
      <c r="EML199" s="66"/>
      <c r="EMN199" s="66"/>
      <c r="EMQ199" s="66"/>
      <c r="EMT199" s="66"/>
      <c r="EMW199" s="66"/>
      <c r="EMZ199" s="66"/>
      <c r="ENC199" s="66"/>
      <c r="ENF199" s="66"/>
      <c r="ENI199" s="66"/>
      <c r="ENK199" s="66"/>
      <c r="ENN199" s="66"/>
      <c r="ENT199" s="66"/>
      <c r="ENZ199" s="66"/>
      <c r="EOC199" s="66"/>
      <c r="EOE199" s="66"/>
      <c r="EOG199" s="66"/>
      <c r="EOH199" s="66"/>
      <c r="EOI199" s="66"/>
      <c r="EOJ199" s="66"/>
      <c r="EOK199" s="66"/>
      <c r="EOL199" s="66"/>
      <c r="EPD199" s="66"/>
      <c r="EPE199" s="66"/>
      <c r="EPH199" s="66"/>
      <c r="EPK199" s="66"/>
      <c r="EPM199" s="66"/>
      <c r="EPO199" s="66"/>
      <c r="EPR199" s="66"/>
      <c r="EPU199" s="66"/>
      <c r="EPX199" s="66"/>
      <c r="EQB199" s="66"/>
      <c r="EQE199" s="66"/>
      <c r="EQH199" s="66"/>
      <c r="EQP199" s="66"/>
      <c r="ERB199" s="66"/>
      <c r="ERC199" s="66"/>
      <c r="ERD199" s="66"/>
      <c r="ERE199" s="66"/>
      <c r="ERF199" s="66"/>
      <c r="ERG199" s="66"/>
      <c r="ERH199" s="66"/>
      <c r="ERI199" s="66"/>
      <c r="ERJ199" s="66"/>
      <c r="ERK199" s="66"/>
      <c r="ERL199" s="66"/>
      <c r="ERM199" s="66"/>
      <c r="ERN199" s="66"/>
      <c r="ERO199" s="66"/>
      <c r="ERP199" s="66"/>
      <c r="ERQ199" s="66"/>
      <c r="ERR199" s="66"/>
      <c r="ERS199" s="66"/>
      <c r="ERT199" s="66"/>
      <c r="ERU199" s="66"/>
      <c r="ERV199" s="66"/>
      <c r="ERW199" s="66"/>
      <c r="ERX199" s="66"/>
      <c r="ERY199" s="66"/>
      <c r="ERZ199" s="66"/>
      <c r="ESA199" s="66"/>
      <c r="ESC199" s="66"/>
      <c r="ESD199" s="66"/>
      <c r="ESE199" s="66"/>
      <c r="ESF199" s="66"/>
      <c r="ESG199" s="66"/>
      <c r="ESH199" s="66"/>
      <c r="ESI199" s="66"/>
      <c r="ESJ199" s="66"/>
      <c r="ESK199" s="66"/>
      <c r="ESL199" s="66"/>
      <c r="ESM199" s="66"/>
      <c r="ESN199" s="66"/>
      <c r="ESO199" s="66"/>
      <c r="ESR199" s="66"/>
      <c r="ESU199" s="66"/>
      <c r="ESX199" s="66"/>
      <c r="ETA199" s="66"/>
      <c r="ETD199" s="66"/>
      <c r="ETG199" s="66"/>
      <c r="ETP199" s="66"/>
      <c r="ETS199" s="66"/>
      <c r="ETV199" s="66"/>
      <c r="ETY199" s="66"/>
      <c r="EUH199" s="66"/>
      <c r="EUN199" s="66"/>
      <c r="EUQ199" s="66"/>
      <c r="EUT199" s="66"/>
      <c r="EUW199" s="66"/>
      <c r="EVC199" s="66"/>
      <c r="EVL199" s="66"/>
      <c r="EVN199" s="66"/>
      <c r="EVO199" s="66"/>
      <c r="EVQ199" s="66"/>
      <c r="EVT199" s="66"/>
      <c r="EVW199" s="66"/>
      <c r="EVZ199" s="66"/>
      <c r="EWC199" s="66"/>
      <c r="EWF199" s="66"/>
      <c r="EWH199" s="66"/>
      <c r="EWJ199" s="66"/>
      <c r="EWM199" s="66"/>
      <c r="EWP199" s="66"/>
      <c r="EWS199" s="66"/>
      <c r="EWV199" s="66"/>
      <c r="EWY199" s="66"/>
      <c r="EXB199" s="66"/>
      <c r="EXE199" s="66"/>
      <c r="EXG199" s="66"/>
      <c r="EXJ199" s="66"/>
      <c r="EXP199" s="66"/>
      <c r="EXV199" s="66"/>
      <c r="EXY199" s="66"/>
      <c r="EYA199" s="66"/>
      <c r="EYC199" s="66"/>
      <c r="EYD199" s="66"/>
      <c r="EYE199" s="66"/>
      <c r="EYF199" s="66"/>
      <c r="EYG199" s="66"/>
      <c r="EYH199" s="66"/>
      <c r="EYZ199" s="66"/>
      <c r="EZA199" s="66"/>
      <c r="EZD199" s="66"/>
      <c r="EZG199" s="66"/>
      <c r="EZI199" s="66"/>
      <c r="EZK199" s="66"/>
      <c r="EZN199" s="66"/>
      <c r="EZQ199" s="66"/>
      <c r="EZT199" s="66"/>
      <c r="EZX199" s="66"/>
      <c r="FAA199" s="66"/>
      <c r="FAD199" s="66"/>
      <c r="FAL199" s="66"/>
      <c r="FAX199" s="66"/>
      <c r="FAY199" s="66"/>
      <c r="FAZ199" s="66"/>
      <c r="FBA199" s="66"/>
      <c r="FBB199" s="66"/>
      <c r="FBC199" s="66"/>
      <c r="FBD199" s="66"/>
      <c r="FBE199" s="66"/>
      <c r="FBF199" s="66"/>
      <c r="FBG199" s="66"/>
      <c r="FBH199" s="66"/>
      <c r="FBI199" s="66"/>
      <c r="FBJ199" s="66"/>
      <c r="FBK199" s="66"/>
      <c r="FBL199" s="66"/>
      <c r="FBM199" s="66"/>
      <c r="FBN199" s="66"/>
      <c r="FBO199" s="66"/>
      <c r="FBP199" s="66"/>
      <c r="FBQ199" s="66"/>
      <c r="FBR199" s="66"/>
      <c r="FBS199" s="66"/>
      <c r="FBT199" s="66"/>
      <c r="FBU199" s="66"/>
      <c r="FBV199" s="66"/>
      <c r="FBW199" s="66"/>
      <c r="FBY199" s="66"/>
      <c r="FBZ199" s="66"/>
      <c r="FCA199" s="66"/>
      <c r="FCB199" s="66"/>
      <c r="FCC199" s="66"/>
      <c r="FCD199" s="66"/>
      <c r="FCE199" s="66"/>
      <c r="FCF199" s="66"/>
      <c r="FCG199" s="66"/>
      <c r="FCH199" s="66"/>
      <c r="FCI199" s="66"/>
      <c r="FCJ199" s="66"/>
      <c r="FCK199" s="66"/>
      <c r="FCN199" s="66"/>
      <c r="FCQ199" s="66"/>
      <c r="FCT199" s="66"/>
      <c r="FCW199" s="66"/>
      <c r="FCZ199" s="66"/>
      <c r="FDC199" s="66"/>
      <c r="FDL199" s="66"/>
      <c r="FDO199" s="66"/>
      <c r="FDR199" s="66"/>
      <c r="FDU199" s="66"/>
      <c r="FED199" s="66"/>
      <c r="FEJ199" s="66"/>
      <c r="FEM199" s="66"/>
      <c r="FEP199" s="66"/>
      <c r="FES199" s="66"/>
      <c r="FEY199" s="66"/>
      <c r="FFH199" s="66"/>
      <c r="FFJ199" s="66"/>
      <c r="FFK199" s="66"/>
      <c r="FFM199" s="66"/>
      <c r="FFP199" s="66"/>
      <c r="FFS199" s="66"/>
      <c r="FFV199" s="66"/>
      <c r="FFY199" s="66"/>
      <c r="FGB199" s="66"/>
      <c r="FGD199" s="66"/>
      <c r="FGF199" s="66"/>
      <c r="FGI199" s="66"/>
      <c r="FGL199" s="66"/>
      <c r="FGO199" s="66"/>
      <c r="FGR199" s="66"/>
      <c r="FGU199" s="66"/>
      <c r="FGX199" s="66"/>
      <c r="FHA199" s="66"/>
      <c r="FHC199" s="66"/>
      <c r="FHF199" s="66"/>
      <c r="FHL199" s="66"/>
      <c r="FHR199" s="66"/>
      <c r="FHU199" s="66"/>
      <c r="FHW199" s="66"/>
      <c r="FHY199" s="66"/>
      <c r="FHZ199" s="66"/>
      <c r="FIA199" s="66"/>
      <c r="FIB199" s="66"/>
      <c r="FIC199" s="66"/>
      <c r="FID199" s="66"/>
      <c r="FIV199" s="66"/>
      <c r="FIW199" s="66"/>
      <c r="FIZ199" s="66"/>
      <c r="FJC199" s="66"/>
      <c r="FJE199" s="66"/>
      <c r="FJG199" s="66"/>
      <c r="FJJ199" s="66"/>
      <c r="FJM199" s="66"/>
      <c r="FJP199" s="66"/>
      <c r="FJT199" s="66"/>
      <c r="FJW199" s="66"/>
      <c r="FJZ199" s="66"/>
      <c r="FKH199" s="66"/>
      <c r="FKT199" s="66"/>
      <c r="FKU199" s="66"/>
      <c r="FKV199" s="66"/>
      <c r="FKW199" s="66"/>
      <c r="FKX199" s="66"/>
      <c r="FKY199" s="66"/>
      <c r="FKZ199" s="66"/>
      <c r="FLA199" s="66"/>
      <c r="FLB199" s="66"/>
      <c r="FLC199" s="66"/>
      <c r="FLD199" s="66"/>
      <c r="FLE199" s="66"/>
      <c r="FLF199" s="66"/>
      <c r="FLG199" s="66"/>
      <c r="FLH199" s="66"/>
      <c r="FLI199" s="66"/>
      <c r="FLJ199" s="66"/>
      <c r="FLK199" s="66"/>
      <c r="FLL199" s="66"/>
      <c r="FLM199" s="66"/>
      <c r="FLN199" s="66"/>
      <c r="FLO199" s="66"/>
      <c r="FLP199" s="66"/>
      <c r="FLQ199" s="66"/>
      <c r="FLR199" s="66"/>
      <c r="FLS199" s="66"/>
      <c r="FLU199" s="66"/>
      <c r="FLV199" s="66"/>
      <c r="FLW199" s="66"/>
      <c r="FLX199" s="66"/>
      <c r="FLY199" s="66"/>
      <c r="FLZ199" s="66"/>
      <c r="FMA199" s="66"/>
      <c r="FMB199" s="66"/>
      <c r="FMC199" s="66"/>
      <c r="FMD199" s="66"/>
      <c r="FME199" s="66"/>
      <c r="FMF199" s="66"/>
      <c r="FMG199" s="66"/>
      <c r="FMJ199" s="66"/>
      <c r="FMM199" s="66"/>
      <c r="FMP199" s="66"/>
      <c r="FMS199" s="66"/>
      <c r="FMV199" s="66"/>
      <c r="FMY199" s="66"/>
      <c r="FNH199" s="66"/>
      <c r="FNK199" s="66"/>
      <c r="FNN199" s="66"/>
      <c r="FNQ199" s="66"/>
      <c r="FNZ199" s="66"/>
      <c r="FOF199" s="66"/>
      <c r="FOI199" s="66"/>
      <c r="FOL199" s="66"/>
      <c r="FOO199" s="66"/>
      <c r="FOU199" s="66"/>
      <c r="FPD199" s="66"/>
      <c r="FPF199" s="66"/>
      <c r="FPG199" s="66"/>
      <c r="FPI199" s="66"/>
      <c r="FPL199" s="66"/>
      <c r="FPO199" s="66"/>
      <c r="FPR199" s="66"/>
      <c r="FPU199" s="66"/>
      <c r="FPX199" s="66"/>
      <c r="FPZ199" s="66"/>
      <c r="FQB199" s="66"/>
      <c r="FQE199" s="66"/>
      <c r="FQH199" s="66"/>
      <c r="FQK199" s="66"/>
      <c r="FQN199" s="66"/>
      <c r="FQQ199" s="66"/>
      <c r="FQT199" s="66"/>
      <c r="FQW199" s="66"/>
      <c r="FQY199" s="66"/>
      <c r="FRB199" s="66"/>
      <c r="FRH199" s="66"/>
      <c r="FRN199" s="66"/>
      <c r="FRQ199" s="66"/>
      <c r="FRS199" s="66"/>
      <c r="FRU199" s="66"/>
      <c r="FRV199" s="66"/>
      <c r="FRW199" s="66"/>
      <c r="FRX199" s="66"/>
      <c r="FRY199" s="66"/>
      <c r="FRZ199" s="66"/>
      <c r="FSR199" s="66"/>
      <c r="FSS199" s="66"/>
      <c r="FSV199" s="66"/>
      <c r="FSY199" s="66"/>
      <c r="FTA199" s="66"/>
      <c r="FTC199" s="66"/>
      <c r="FTF199" s="66"/>
      <c r="FTI199" s="66"/>
      <c r="FTL199" s="66"/>
      <c r="FTP199" s="66"/>
      <c r="FTS199" s="66"/>
      <c r="FTV199" s="66"/>
      <c r="FUD199" s="66"/>
      <c r="FUP199" s="66"/>
      <c r="FUQ199" s="66"/>
      <c r="FUR199" s="66"/>
      <c r="FUS199" s="66"/>
      <c r="FUT199" s="66"/>
      <c r="FUU199" s="66"/>
      <c r="FUV199" s="66"/>
      <c r="FUW199" s="66"/>
      <c r="FUX199" s="66"/>
      <c r="FUY199" s="66"/>
      <c r="FUZ199" s="66"/>
      <c r="FVA199" s="66"/>
      <c r="FVB199" s="66"/>
      <c r="FVC199" s="66"/>
      <c r="FVD199" s="66"/>
      <c r="FVE199" s="66"/>
      <c r="FVF199" s="66"/>
      <c r="FVG199" s="66"/>
      <c r="FVH199" s="66"/>
      <c r="FVI199" s="66"/>
      <c r="FVJ199" s="66"/>
      <c r="FVK199" s="66"/>
      <c r="FVL199" s="66"/>
      <c r="FVM199" s="66"/>
      <c r="FVN199" s="66"/>
      <c r="FVO199" s="66"/>
      <c r="FVQ199" s="66"/>
      <c r="FVR199" s="66"/>
      <c r="FVS199" s="66"/>
      <c r="FVT199" s="66"/>
      <c r="FVU199" s="66"/>
      <c r="FVV199" s="66"/>
      <c r="FVW199" s="66"/>
      <c r="FVX199" s="66"/>
      <c r="FVY199" s="66"/>
      <c r="FVZ199" s="66"/>
      <c r="FWA199" s="66"/>
      <c r="FWB199" s="66"/>
      <c r="FWC199" s="66"/>
      <c r="FWF199" s="66"/>
      <c r="FWI199" s="66"/>
      <c r="FWL199" s="66"/>
      <c r="FWO199" s="66"/>
      <c r="FWR199" s="66"/>
      <c r="FWU199" s="66"/>
      <c r="FXD199" s="66"/>
      <c r="FXG199" s="66"/>
      <c r="FXJ199" s="66"/>
      <c r="FXM199" s="66"/>
      <c r="FXV199" s="66"/>
      <c r="FYB199" s="66"/>
      <c r="FYE199" s="66"/>
      <c r="FYH199" s="66"/>
      <c r="FYK199" s="66"/>
      <c r="FYQ199" s="66"/>
      <c r="FYZ199" s="66"/>
      <c r="FZB199" s="66"/>
      <c r="FZC199" s="66"/>
      <c r="FZE199" s="66"/>
      <c r="FZH199" s="66"/>
      <c r="FZK199" s="66"/>
      <c r="FZN199" s="66"/>
      <c r="FZQ199" s="66"/>
      <c r="FZT199" s="66"/>
      <c r="FZV199" s="66"/>
      <c r="FZX199" s="66"/>
      <c r="GAA199" s="66"/>
      <c r="GAD199" s="66"/>
      <c r="GAG199" s="66"/>
      <c r="GAJ199" s="66"/>
      <c r="GAM199" s="66"/>
      <c r="GAP199" s="66"/>
      <c r="GAS199" s="66"/>
      <c r="GAU199" s="66"/>
      <c r="GAX199" s="66"/>
      <c r="GBD199" s="66"/>
      <c r="GBJ199" s="66"/>
      <c r="GBM199" s="66"/>
      <c r="GBO199" s="66"/>
      <c r="GBQ199" s="66"/>
      <c r="GBR199" s="66"/>
      <c r="GBS199" s="66"/>
      <c r="GBT199" s="66"/>
      <c r="GBU199" s="66"/>
      <c r="GBV199" s="66"/>
      <c r="GCN199" s="66"/>
      <c r="GCO199" s="66"/>
      <c r="GCR199" s="66"/>
      <c r="GCU199" s="66"/>
      <c r="GCW199" s="66"/>
      <c r="GCY199" s="66"/>
      <c r="GDB199" s="66"/>
      <c r="GDE199" s="66"/>
      <c r="GDH199" s="66"/>
      <c r="GDL199" s="66"/>
      <c r="GDO199" s="66"/>
      <c r="GDR199" s="66"/>
      <c r="GDZ199" s="66"/>
      <c r="GEL199" s="66"/>
      <c r="GEM199" s="66"/>
      <c r="GEN199" s="66"/>
      <c r="GEO199" s="66"/>
      <c r="GEP199" s="66"/>
      <c r="GEQ199" s="66"/>
      <c r="GER199" s="66"/>
      <c r="GES199" s="66"/>
      <c r="GET199" s="66"/>
      <c r="GEU199" s="66"/>
      <c r="GEV199" s="66"/>
      <c r="GEW199" s="66"/>
      <c r="GEX199" s="66"/>
      <c r="GEY199" s="66"/>
      <c r="GEZ199" s="66"/>
      <c r="GFA199" s="66"/>
      <c r="GFB199" s="66"/>
      <c r="GFC199" s="66"/>
      <c r="GFD199" s="66"/>
      <c r="GFE199" s="66"/>
      <c r="GFF199" s="66"/>
      <c r="GFG199" s="66"/>
      <c r="GFH199" s="66"/>
      <c r="GFI199" s="66"/>
      <c r="GFJ199" s="66"/>
      <c r="GFK199" s="66"/>
      <c r="GFM199" s="66"/>
      <c r="GFN199" s="66"/>
      <c r="GFO199" s="66"/>
      <c r="GFP199" s="66"/>
      <c r="GFQ199" s="66"/>
      <c r="GFR199" s="66"/>
      <c r="GFS199" s="66"/>
      <c r="GFT199" s="66"/>
      <c r="GFU199" s="66"/>
      <c r="GFV199" s="66"/>
      <c r="GFW199" s="66"/>
      <c r="GFX199" s="66"/>
      <c r="GFY199" s="66"/>
      <c r="GGB199" s="66"/>
      <c r="GGE199" s="66"/>
      <c r="GGH199" s="66"/>
      <c r="GGK199" s="66"/>
      <c r="GGN199" s="66"/>
      <c r="GGQ199" s="66"/>
      <c r="GGZ199" s="66"/>
      <c r="GHC199" s="66"/>
      <c r="GHF199" s="66"/>
      <c r="GHI199" s="66"/>
      <c r="GHR199" s="66"/>
      <c r="GHX199" s="66"/>
      <c r="GIA199" s="66"/>
      <c r="GID199" s="66"/>
      <c r="GIG199" s="66"/>
      <c r="GIM199" s="66"/>
      <c r="GIV199" s="66"/>
      <c r="GIX199" s="66"/>
      <c r="GIY199" s="66"/>
      <c r="GJA199" s="66"/>
      <c r="GJD199" s="66"/>
      <c r="GJG199" s="66"/>
      <c r="GJJ199" s="66"/>
      <c r="GJM199" s="66"/>
      <c r="GJP199" s="66"/>
      <c r="GJR199" s="66"/>
      <c r="GJT199" s="66"/>
      <c r="GJW199" s="66"/>
      <c r="GJZ199" s="66"/>
      <c r="GKC199" s="66"/>
      <c r="GKF199" s="66"/>
      <c r="GKI199" s="66"/>
      <c r="GKL199" s="66"/>
      <c r="GKO199" s="66"/>
      <c r="GKQ199" s="66"/>
      <c r="GKT199" s="66"/>
      <c r="GKZ199" s="66"/>
      <c r="GLF199" s="66"/>
      <c r="GLI199" s="66"/>
      <c r="GLK199" s="66"/>
      <c r="GLM199" s="66"/>
      <c r="GLN199" s="66"/>
      <c r="GLO199" s="66"/>
      <c r="GLP199" s="66"/>
      <c r="GLQ199" s="66"/>
      <c r="GLR199" s="66"/>
      <c r="GMJ199" s="66"/>
      <c r="GMK199" s="66"/>
      <c r="GMN199" s="66"/>
      <c r="GMQ199" s="66"/>
      <c r="GMS199" s="66"/>
      <c r="GMU199" s="66"/>
      <c r="GMX199" s="66"/>
      <c r="GNA199" s="66"/>
      <c r="GND199" s="66"/>
      <c r="GNH199" s="66"/>
      <c r="GNK199" s="66"/>
      <c r="GNN199" s="66"/>
      <c r="GNV199" s="66"/>
      <c r="GOH199" s="66"/>
      <c r="GOI199" s="66"/>
      <c r="GOJ199" s="66"/>
      <c r="GOK199" s="66"/>
      <c r="GOL199" s="66"/>
      <c r="GOM199" s="66"/>
      <c r="GON199" s="66"/>
      <c r="GOO199" s="66"/>
      <c r="GOP199" s="66"/>
      <c r="GOQ199" s="66"/>
      <c r="GOR199" s="66"/>
      <c r="GOS199" s="66"/>
      <c r="GOT199" s="66"/>
      <c r="GOU199" s="66"/>
      <c r="GOV199" s="66"/>
      <c r="GOW199" s="66"/>
      <c r="GOX199" s="66"/>
      <c r="GOY199" s="66"/>
      <c r="GOZ199" s="66"/>
      <c r="GPA199" s="66"/>
      <c r="GPB199" s="66"/>
      <c r="GPC199" s="66"/>
      <c r="GPD199" s="66"/>
      <c r="GPE199" s="66"/>
      <c r="GPF199" s="66"/>
      <c r="GPG199" s="66"/>
      <c r="GPI199" s="66"/>
      <c r="GPJ199" s="66"/>
      <c r="GPK199" s="66"/>
      <c r="GPL199" s="66"/>
      <c r="GPM199" s="66"/>
      <c r="GPN199" s="66"/>
      <c r="GPO199" s="66"/>
      <c r="GPP199" s="66"/>
      <c r="GPQ199" s="66"/>
      <c r="GPR199" s="66"/>
      <c r="GPS199" s="66"/>
      <c r="GPT199" s="66"/>
      <c r="GPU199" s="66"/>
      <c r="GPX199" s="66"/>
      <c r="GQA199" s="66"/>
      <c r="GQD199" s="66"/>
      <c r="GQG199" s="66"/>
      <c r="GQJ199" s="66"/>
      <c r="GQM199" s="66"/>
      <c r="GQV199" s="66"/>
      <c r="GQY199" s="66"/>
      <c r="GRB199" s="66"/>
      <c r="GRE199" s="66"/>
      <c r="GRN199" s="66"/>
      <c r="GRT199" s="66"/>
      <c r="GRW199" s="66"/>
      <c r="GRZ199" s="66"/>
      <c r="GSC199" s="66"/>
      <c r="GSI199" s="66"/>
      <c r="GSR199" s="66"/>
      <c r="GST199" s="66"/>
      <c r="GSU199" s="66"/>
      <c r="GSW199" s="66"/>
      <c r="GSZ199" s="66"/>
      <c r="GTC199" s="66"/>
      <c r="GTF199" s="66"/>
      <c r="GTI199" s="66"/>
      <c r="GTL199" s="66"/>
      <c r="GTN199" s="66"/>
      <c r="GTP199" s="66"/>
      <c r="GTS199" s="66"/>
      <c r="GTV199" s="66"/>
      <c r="GTY199" s="66"/>
      <c r="GUB199" s="66"/>
      <c r="GUE199" s="66"/>
      <c r="GUH199" s="66"/>
      <c r="GUK199" s="66"/>
      <c r="GUM199" s="66"/>
      <c r="GUP199" s="66"/>
      <c r="GUV199" s="66"/>
      <c r="GVB199" s="66"/>
      <c r="GVE199" s="66"/>
      <c r="GVG199" s="66"/>
      <c r="GVI199" s="66"/>
      <c r="GVJ199" s="66"/>
      <c r="GVK199" s="66"/>
      <c r="GVL199" s="66"/>
      <c r="GVM199" s="66"/>
      <c r="GVN199" s="66"/>
      <c r="GWF199" s="66"/>
      <c r="GWG199" s="66"/>
      <c r="GWJ199" s="66"/>
      <c r="GWM199" s="66"/>
      <c r="GWO199" s="66"/>
      <c r="GWQ199" s="66"/>
      <c r="GWT199" s="66"/>
      <c r="GWW199" s="66"/>
      <c r="GWZ199" s="66"/>
      <c r="GXD199" s="66"/>
      <c r="GXG199" s="66"/>
      <c r="GXJ199" s="66"/>
      <c r="GXR199" s="66"/>
      <c r="GYD199" s="66"/>
      <c r="GYE199" s="66"/>
      <c r="GYF199" s="66"/>
      <c r="GYG199" s="66"/>
      <c r="GYH199" s="66"/>
      <c r="GYI199" s="66"/>
      <c r="GYJ199" s="66"/>
      <c r="GYK199" s="66"/>
      <c r="GYL199" s="66"/>
      <c r="GYM199" s="66"/>
      <c r="GYN199" s="66"/>
      <c r="GYO199" s="66"/>
      <c r="GYP199" s="66"/>
      <c r="GYQ199" s="66"/>
      <c r="GYR199" s="66"/>
      <c r="GYS199" s="66"/>
      <c r="GYT199" s="66"/>
      <c r="GYU199" s="66"/>
      <c r="GYV199" s="66"/>
      <c r="GYW199" s="66"/>
      <c r="GYX199" s="66"/>
      <c r="GYY199" s="66"/>
      <c r="GYZ199" s="66"/>
      <c r="GZA199" s="66"/>
      <c r="GZB199" s="66"/>
      <c r="GZC199" s="66"/>
      <c r="GZE199" s="66"/>
      <c r="GZF199" s="66"/>
      <c r="GZG199" s="66"/>
      <c r="GZH199" s="66"/>
      <c r="GZI199" s="66"/>
      <c r="GZJ199" s="66"/>
      <c r="GZK199" s="66"/>
      <c r="GZL199" s="66"/>
      <c r="GZM199" s="66"/>
      <c r="GZN199" s="66"/>
      <c r="GZO199" s="66"/>
      <c r="GZP199" s="66"/>
      <c r="GZQ199" s="66"/>
      <c r="GZT199" s="66"/>
      <c r="GZW199" s="66"/>
      <c r="GZZ199" s="66"/>
      <c r="HAC199" s="66"/>
      <c r="HAF199" s="66"/>
      <c r="HAI199" s="66"/>
      <c r="HAR199" s="66"/>
      <c r="HAU199" s="66"/>
      <c r="HAX199" s="66"/>
      <c r="HBA199" s="66"/>
      <c r="HBJ199" s="66"/>
      <c r="HBP199" s="66"/>
      <c r="HBS199" s="66"/>
      <c r="HBV199" s="66"/>
      <c r="HBY199" s="66"/>
      <c r="HCE199" s="66"/>
      <c r="HCN199" s="66"/>
      <c r="HCP199" s="66"/>
      <c r="HCQ199" s="66"/>
      <c r="HCS199" s="66"/>
      <c r="HCV199" s="66"/>
      <c r="HCY199" s="66"/>
      <c r="HDB199" s="66"/>
      <c r="HDE199" s="66"/>
      <c r="HDH199" s="66"/>
      <c r="HDJ199" s="66"/>
      <c r="HDL199" s="66"/>
      <c r="HDO199" s="66"/>
      <c r="HDR199" s="66"/>
      <c r="HDU199" s="66"/>
      <c r="HDX199" s="66"/>
      <c r="HEA199" s="66"/>
      <c r="HED199" s="66"/>
      <c r="HEG199" s="66"/>
      <c r="HEI199" s="66"/>
      <c r="HEL199" s="66"/>
      <c r="HER199" s="66"/>
      <c r="HEX199" s="66"/>
      <c r="HFA199" s="66"/>
      <c r="HFC199" s="66"/>
      <c r="HFE199" s="66"/>
      <c r="HFF199" s="66"/>
      <c r="HFG199" s="66"/>
      <c r="HFH199" s="66"/>
      <c r="HFI199" s="66"/>
      <c r="HFJ199" s="66"/>
      <c r="HGB199" s="66"/>
      <c r="HGC199" s="66"/>
      <c r="HGF199" s="66"/>
      <c r="HGI199" s="66"/>
      <c r="HGK199" s="66"/>
      <c r="HGM199" s="66"/>
      <c r="HGP199" s="66"/>
      <c r="HGS199" s="66"/>
      <c r="HGV199" s="66"/>
      <c r="HGZ199" s="66"/>
      <c r="HHC199" s="66"/>
      <c r="HHF199" s="66"/>
      <c r="HHN199" s="66"/>
      <c r="HHZ199" s="66"/>
      <c r="HIA199" s="66"/>
      <c r="HIB199" s="66"/>
      <c r="HIC199" s="66"/>
      <c r="HID199" s="66"/>
      <c r="HIE199" s="66"/>
      <c r="HIF199" s="66"/>
      <c r="HIG199" s="66"/>
      <c r="HIH199" s="66"/>
      <c r="HII199" s="66"/>
      <c r="HIJ199" s="66"/>
      <c r="HIK199" s="66"/>
      <c r="HIL199" s="66"/>
      <c r="HIM199" s="66"/>
      <c r="HIN199" s="66"/>
      <c r="HIO199" s="66"/>
      <c r="HIP199" s="66"/>
      <c r="HIQ199" s="66"/>
      <c r="HIR199" s="66"/>
      <c r="HIS199" s="66"/>
      <c r="HIT199" s="66"/>
      <c r="HIU199" s="66"/>
      <c r="HIV199" s="66"/>
      <c r="HIW199" s="66"/>
      <c r="HIX199" s="66"/>
      <c r="HIY199" s="66"/>
      <c r="HJA199" s="66"/>
      <c r="HJB199" s="66"/>
      <c r="HJC199" s="66"/>
      <c r="HJD199" s="66"/>
      <c r="HJE199" s="66"/>
      <c r="HJF199" s="66"/>
      <c r="HJG199" s="66"/>
      <c r="HJH199" s="66"/>
      <c r="HJI199" s="66"/>
      <c r="HJJ199" s="66"/>
      <c r="HJK199" s="66"/>
      <c r="HJL199" s="66"/>
      <c r="HJM199" s="66"/>
      <c r="HJP199" s="66"/>
      <c r="HJS199" s="66"/>
      <c r="HJV199" s="66"/>
      <c r="HJY199" s="66"/>
      <c r="HKB199" s="66"/>
      <c r="HKE199" s="66"/>
      <c r="HKN199" s="66"/>
      <c r="HKQ199" s="66"/>
      <c r="HKT199" s="66"/>
      <c r="HKW199" s="66"/>
      <c r="HLF199" s="66"/>
      <c r="HLL199" s="66"/>
      <c r="HLO199" s="66"/>
      <c r="HLR199" s="66"/>
      <c r="HLU199" s="66"/>
      <c r="HMA199" s="66"/>
      <c r="HMJ199" s="66"/>
      <c r="HML199" s="66"/>
      <c r="HMM199" s="66"/>
      <c r="HMO199" s="66"/>
      <c r="HMR199" s="66"/>
      <c r="HMU199" s="66"/>
      <c r="HMX199" s="66"/>
      <c r="HNA199" s="66"/>
      <c r="HND199" s="66"/>
      <c r="HNF199" s="66"/>
      <c r="HNH199" s="66"/>
      <c r="HNK199" s="66"/>
      <c r="HNN199" s="66"/>
      <c r="HNQ199" s="66"/>
      <c r="HNT199" s="66"/>
      <c r="HNW199" s="66"/>
      <c r="HNZ199" s="66"/>
      <c r="HOC199" s="66"/>
      <c r="HOE199" s="66"/>
      <c r="HOH199" s="66"/>
      <c r="HON199" s="66"/>
      <c r="HOT199" s="66"/>
      <c r="HOW199" s="66"/>
      <c r="HOY199" s="66"/>
      <c r="HPA199" s="66"/>
      <c r="HPB199" s="66"/>
      <c r="HPC199" s="66"/>
      <c r="HPD199" s="66"/>
      <c r="HPE199" s="66"/>
      <c r="HPF199" s="66"/>
      <c r="HPX199" s="66"/>
      <c r="HPY199" s="66"/>
      <c r="HQB199" s="66"/>
      <c r="HQE199" s="66"/>
      <c r="HQG199" s="66"/>
      <c r="HQI199" s="66"/>
      <c r="HQL199" s="66"/>
      <c r="HQO199" s="66"/>
      <c r="HQR199" s="66"/>
      <c r="HQV199" s="66"/>
      <c r="HQY199" s="66"/>
      <c r="HRB199" s="66"/>
      <c r="HRJ199" s="66"/>
      <c r="HRV199" s="66"/>
      <c r="HRW199" s="66"/>
      <c r="HRX199" s="66"/>
      <c r="HRY199" s="66"/>
      <c r="HRZ199" s="66"/>
      <c r="HSA199" s="66"/>
      <c r="HSB199" s="66"/>
      <c r="HSC199" s="66"/>
      <c r="HSD199" s="66"/>
      <c r="HSE199" s="66"/>
      <c r="HSF199" s="66"/>
      <c r="HSG199" s="66"/>
      <c r="HSH199" s="66"/>
      <c r="HSI199" s="66"/>
      <c r="HSJ199" s="66"/>
      <c r="HSK199" s="66"/>
      <c r="HSL199" s="66"/>
      <c r="HSM199" s="66"/>
      <c r="HSN199" s="66"/>
      <c r="HSO199" s="66"/>
      <c r="HSP199" s="66"/>
      <c r="HSQ199" s="66"/>
      <c r="HSR199" s="66"/>
      <c r="HSS199" s="66"/>
      <c r="HST199" s="66"/>
      <c r="HSU199" s="66"/>
      <c r="HSW199" s="66"/>
      <c r="HSX199" s="66"/>
      <c r="HSY199" s="66"/>
      <c r="HSZ199" s="66"/>
      <c r="HTA199" s="66"/>
      <c r="HTB199" s="66"/>
      <c r="HTC199" s="66"/>
      <c r="HTD199" s="66"/>
      <c r="HTE199" s="66"/>
      <c r="HTF199" s="66"/>
      <c r="HTG199" s="66"/>
      <c r="HTH199" s="66"/>
      <c r="HTI199" s="66"/>
      <c r="HTL199" s="66"/>
      <c r="HTO199" s="66"/>
      <c r="HTR199" s="66"/>
      <c r="HTU199" s="66"/>
      <c r="HTX199" s="66"/>
      <c r="HUA199" s="66"/>
      <c r="HUJ199" s="66"/>
      <c r="HUM199" s="66"/>
      <c r="HUP199" s="66"/>
      <c r="HUS199" s="66"/>
      <c r="HVB199" s="66"/>
      <c r="HVH199" s="66"/>
      <c r="HVK199" s="66"/>
      <c r="HVN199" s="66"/>
      <c r="HVQ199" s="66"/>
      <c r="HVW199" s="66"/>
      <c r="HWF199" s="66"/>
      <c r="HWH199" s="66"/>
      <c r="HWI199" s="66"/>
      <c r="HWK199" s="66"/>
      <c r="HWN199" s="66"/>
      <c r="HWQ199" s="66"/>
      <c r="HWT199" s="66"/>
      <c r="HWW199" s="66"/>
      <c r="HWZ199" s="66"/>
      <c r="HXB199" s="66"/>
      <c r="HXD199" s="66"/>
      <c r="HXG199" s="66"/>
      <c r="HXJ199" s="66"/>
      <c r="HXM199" s="66"/>
      <c r="HXP199" s="66"/>
      <c r="HXS199" s="66"/>
      <c r="HXV199" s="66"/>
      <c r="HXY199" s="66"/>
      <c r="HYA199" s="66"/>
      <c r="HYD199" s="66"/>
      <c r="HYJ199" s="66"/>
      <c r="HYP199" s="66"/>
      <c r="HYS199" s="66"/>
      <c r="HYU199" s="66"/>
      <c r="HYW199" s="66"/>
      <c r="HYX199" s="66"/>
      <c r="HYY199" s="66"/>
      <c r="HYZ199" s="66"/>
      <c r="HZA199" s="66"/>
      <c r="HZB199" s="66"/>
      <c r="HZT199" s="66"/>
      <c r="HZU199" s="66"/>
      <c r="HZX199" s="66"/>
      <c r="IAA199" s="66"/>
      <c r="IAC199" s="66"/>
      <c r="IAE199" s="66"/>
      <c r="IAH199" s="66"/>
      <c r="IAK199" s="66"/>
      <c r="IAN199" s="66"/>
      <c r="IAR199" s="66"/>
      <c r="IAU199" s="66"/>
      <c r="IAX199" s="66"/>
      <c r="IBF199" s="66"/>
      <c r="IBR199" s="66"/>
      <c r="IBS199" s="66"/>
      <c r="IBT199" s="66"/>
      <c r="IBU199" s="66"/>
      <c r="IBV199" s="66"/>
      <c r="IBW199" s="66"/>
      <c r="IBX199" s="66"/>
      <c r="IBY199" s="66"/>
      <c r="IBZ199" s="66"/>
      <c r="ICA199" s="66"/>
      <c r="ICB199" s="66"/>
      <c r="ICC199" s="66"/>
      <c r="ICD199" s="66"/>
      <c r="ICE199" s="66"/>
      <c r="ICF199" s="66"/>
      <c r="ICG199" s="66"/>
      <c r="ICH199" s="66"/>
      <c r="ICI199" s="66"/>
      <c r="ICJ199" s="66"/>
      <c r="ICK199" s="66"/>
      <c r="ICL199" s="66"/>
      <c r="ICM199" s="66"/>
      <c r="ICN199" s="66"/>
      <c r="ICO199" s="66"/>
      <c r="ICP199" s="66"/>
      <c r="ICQ199" s="66"/>
      <c r="ICS199" s="66"/>
      <c r="ICT199" s="66"/>
      <c r="ICU199" s="66"/>
      <c r="ICV199" s="66"/>
      <c r="ICW199" s="66"/>
      <c r="ICX199" s="66"/>
      <c r="ICY199" s="66"/>
      <c r="ICZ199" s="66"/>
      <c r="IDA199" s="66"/>
      <c r="IDB199" s="66"/>
      <c r="IDC199" s="66"/>
      <c r="IDD199" s="66"/>
      <c r="IDE199" s="66"/>
      <c r="IDH199" s="66"/>
      <c r="IDK199" s="66"/>
      <c r="IDN199" s="66"/>
      <c r="IDQ199" s="66"/>
      <c r="IDT199" s="66"/>
      <c r="IDW199" s="66"/>
      <c r="IEF199" s="66"/>
      <c r="IEI199" s="66"/>
      <c r="IEL199" s="66"/>
      <c r="IEO199" s="66"/>
      <c r="IEX199" s="66"/>
      <c r="IFD199" s="66"/>
      <c r="IFG199" s="66"/>
      <c r="IFJ199" s="66"/>
      <c r="IFM199" s="66"/>
      <c r="IFS199" s="66"/>
      <c r="IGB199" s="66"/>
      <c r="IGD199" s="66"/>
      <c r="IGE199" s="66"/>
      <c r="IGG199" s="66"/>
      <c r="IGJ199" s="66"/>
      <c r="IGM199" s="66"/>
      <c r="IGP199" s="66"/>
      <c r="IGS199" s="66"/>
      <c r="IGV199" s="66"/>
      <c r="IGX199" s="66"/>
      <c r="IGZ199" s="66"/>
      <c r="IHC199" s="66"/>
      <c r="IHF199" s="66"/>
      <c r="IHI199" s="66"/>
      <c r="IHL199" s="66"/>
      <c r="IHO199" s="66"/>
      <c r="IHR199" s="66"/>
      <c r="IHU199" s="66"/>
      <c r="IHW199" s="66"/>
      <c r="IHZ199" s="66"/>
      <c r="IIF199" s="66"/>
      <c r="IIL199" s="66"/>
      <c r="IIO199" s="66"/>
      <c r="IIQ199" s="66"/>
      <c r="IIS199" s="66"/>
      <c r="IIT199" s="66"/>
      <c r="IIU199" s="66"/>
      <c r="IIV199" s="66"/>
      <c r="IIW199" s="66"/>
      <c r="IIX199" s="66"/>
      <c r="IJP199" s="66"/>
      <c r="IJQ199" s="66"/>
      <c r="IJT199" s="66"/>
      <c r="IJW199" s="66"/>
      <c r="IJY199" s="66"/>
      <c r="IKA199" s="66"/>
      <c r="IKD199" s="66"/>
      <c r="IKG199" s="66"/>
      <c r="IKJ199" s="66"/>
      <c r="IKN199" s="66"/>
      <c r="IKQ199" s="66"/>
      <c r="IKT199" s="66"/>
      <c r="ILB199" s="66"/>
      <c r="ILN199" s="66"/>
      <c r="ILO199" s="66"/>
      <c r="ILP199" s="66"/>
      <c r="ILQ199" s="66"/>
      <c r="ILR199" s="66"/>
      <c r="ILS199" s="66"/>
      <c r="ILT199" s="66"/>
      <c r="ILU199" s="66"/>
      <c r="ILV199" s="66"/>
      <c r="ILW199" s="66"/>
      <c r="ILX199" s="66"/>
      <c r="ILY199" s="66"/>
      <c r="ILZ199" s="66"/>
      <c r="IMA199" s="66"/>
      <c r="IMB199" s="66"/>
      <c r="IMC199" s="66"/>
      <c r="IMD199" s="66"/>
      <c r="IME199" s="66"/>
      <c r="IMF199" s="66"/>
      <c r="IMG199" s="66"/>
      <c r="IMH199" s="66"/>
      <c r="IMI199" s="66"/>
      <c r="IMJ199" s="66"/>
      <c r="IMK199" s="66"/>
      <c r="IML199" s="66"/>
      <c r="IMM199" s="66"/>
      <c r="IMO199" s="66"/>
      <c r="IMP199" s="66"/>
      <c r="IMQ199" s="66"/>
      <c r="IMR199" s="66"/>
      <c r="IMS199" s="66"/>
      <c r="IMT199" s="66"/>
      <c r="IMU199" s="66"/>
      <c r="IMV199" s="66"/>
      <c r="IMW199" s="66"/>
      <c r="IMX199" s="66"/>
      <c r="IMY199" s="66"/>
      <c r="IMZ199" s="66"/>
      <c r="INA199" s="66"/>
      <c r="IND199" s="66"/>
      <c r="ING199" s="66"/>
      <c r="INJ199" s="66"/>
      <c r="INM199" s="66"/>
      <c r="INP199" s="66"/>
      <c r="INS199" s="66"/>
      <c r="IOB199" s="66"/>
      <c r="IOE199" s="66"/>
      <c r="IOH199" s="66"/>
      <c r="IOK199" s="66"/>
      <c r="IOT199" s="66"/>
      <c r="IOZ199" s="66"/>
      <c r="IPC199" s="66"/>
      <c r="IPF199" s="66"/>
      <c r="IPI199" s="66"/>
      <c r="IPO199" s="66"/>
      <c r="IPX199" s="66"/>
      <c r="IPZ199" s="66"/>
      <c r="IQA199" s="66"/>
      <c r="IQC199" s="66"/>
      <c r="IQF199" s="66"/>
      <c r="IQI199" s="66"/>
      <c r="IQL199" s="66"/>
      <c r="IQO199" s="66"/>
      <c r="IQR199" s="66"/>
      <c r="IQT199" s="66"/>
      <c r="IQV199" s="66"/>
      <c r="IQY199" s="66"/>
      <c r="IRB199" s="66"/>
      <c r="IRE199" s="66"/>
      <c r="IRH199" s="66"/>
      <c r="IRK199" s="66"/>
      <c r="IRN199" s="66"/>
      <c r="IRQ199" s="66"/>
      <c r="IRS199" s="66"/>
      <c r="IRV199" s="66"/>
      <c r="ISB199" s="66"/>
      <c r="ISH199" s="66"/>
      <c r="ISK199" s="66"/>
      <c r="ISM199" s="66"/>
      <c r="ISO199" s="66"/>
      <c r="ISP199" s="66"/>
      <c r="ISQ199" s="66"/>
      <c r="ISR199" s="66"/>
      <c r="ISS199" s="66"/>
      <c r="IST199" s="66"/>
      <c r="ITL199" s="66"/>
      <c r="ITM199" s="66"/>
      <c r="ITP199" s="66"/>
      <c r="ITS199" s="66"/>
      <c r="ITU199" s="66"/>
      <c r="ITW199" s="66"/>
      <c r="ITZ199" s="66"/>
      <c r="IUC199" s="66"/>
      <c r="IUF199" s="66"/>
      <c r="IUJ199" s="66"/>
      <c r="IUM199" s="66"/>
      <c r="IUP199" s="66"/>
      <c r="IUX199" s="66"/>
      <c r="IVJ199" s="66"/>
      <c r="IVK199" s="66"/>
      <c r="IVL199" s="66"/>
      <c r="IVM199" s="66"/>
      <c r="IVN199" s="66"/>
      <c r="IVO199" s="66"/>
      <c r="IVP199" s="66"/>
      <c r="IVQ199" s="66"/>
      <c r="IVR199" s="66"/>
      <c r="IVS199" s="66"/>
      <c r="IVT199" s="66"/>
      <c r="IVU199" s="66"/>
      <c r="IVV199" s="66"/>
      <c r="IVW199" s="66"/>
      <c r="IVX199" s="66"/>
      <c r="IVY199" s="66"/>
      <c r="IVZ199" s="66"/>
      <c r="IWA199" s="66"/>
      <c r="IWB199" s="66"/>
      <c r="IWC199" s="66"/>
      <c r="IWD199" s="66"/>
      <c r="IWE199" s="66"/>
      <c r="IWF199" s="66"/>
      <c r="IWG199" s="66"/>
      <c r="IWH199" s="66"/>
      <c r="IWI199" s="66"/>
      <c r="IWK199" s="66"/>
      <c r="IWL199" s="66"/>
      <c r="IWM199" s="66"/>
      <c r="IWN199" s="66"/>
      <c r="IWO199" s="66"/>
      <c r="IWP199" s="66"/>
      <c r="IWQ199" s="66"/>
      <c r="IWR199" s="66"/>
      <c r="IWS199" s="66"/>
      <c r="IWT199" s="66"/>
      <c r="IWU199" s="66"/>
      <c r="IWV199" s="66"/>
      <c r="IWW199" s="66"/>
      <c r="IWZ199" s="66"/>
      <c r="IXC199" s="66"/>
      <c r="IXF199" s="66"/>
      <c r="IXI199" s="66"/>
      <c r="IXL199" s="66"/>
      <c r="IXO199" s="66"/>
      <c r="IXX199" s="66"/>
      <c r="IYA199" s="66"/>
      <c r="IYD199" s="66"/>
      <c r="IYG199" s="66"/>
      <c r="IYP199" s="66"/>
      <c r="IYV199" s="66"/>
      <c r="IYY199" s="66"/>
      <c r="IZB199" s="66"/>
      <c r="IZE199" s="66"/>
      <c r="IZK199" s="66"/>
      <c r="IZT199" s="66"/>
      <c r="IZV199" s="66"/>
      <c r="IZW199" s="66"/>
      <c r="IZY199" s="66"/>
      <c r="JAB199" s="66"/>
      <c r="JAE199" s="66"/>
      <c r="JAH199" s="66"/>
      <c r="JAK199" s="66"/>
      <c r="JAN199" s="66"/>
      <c r="JAP199" s="66"/>
      <c r="JAR199" s="66"/>
      <c r="JAU199" s="66"/>
      <c r="JAX199" s="66"/>
      <c r="JBA199" s="66"/>
      <c r="JBD199" s="66"/>
      <c r="JBG199" s="66"/>
      <c r="JBJ199" s="66"/>
      <c r="JBM199" s="66"/>
      <c r="JBO199" s="66"/>
      <c r="JBR199" s="66"/>
      <c r="JBX199" s="66"/>
      <c r="JCD199" s="66"/>
      <c r="JCG199" s="66"/>
      <c r="JCI199" s="66"/>
      <c r="JCK199" s="66"/>
      <c r="JCL199" s="66"/>
      <c r="JCM199" s="66"/>
      <c r="JCN199" s="66"/>
      <c r="JCO199" s="66"/>
      <c r="JCP199" s="66"/>
      <c r="JDH199" s="66"/>
      <c r="JDI199" s="66"/>
      <c r="JDL199" s="66"/>
      <c r="JDO199" s="66"/>
      <c r="JDQ199" s="66"/>
      <c r="JDS199" s="66"/>
      <c r="JDV199" s="66"/>
      <c r="JDY199" s="66"/>
      <c r="JEB199" s="66"/>
      <c r="JEF199" s="66"/>
      <c r="JEI199" s="66"/>
      <c r="JEL199" s="66"/>
      <c r="JET199" s="66"/>
      <c r="JFF199" s="66"/>
      <c r="JFG199" s="66"/>
      <c r="JFH199" s="66"/>
      <c r="JFI199" s="66"/>
      <c r="JFJ199" s="66"/>
      <c r="JFK199" s="66"/>
      <c r="JFL199" s="66"/>
      <c r="JFM199" s="66"/>
      <c r="JFN199" s="66"/>
      <c r="JFO199" s="66"/>
      <c r="JFP199" s="66"/>
      <c r="JFQ199" s="66"/>
      <c r="JFR199" s="66"/>
      <c r="JFS199" s="66"/>
      <c r="JFT199" s="66"/>
      <c r="JFU199" s="66"/>
      <c r="JFV199" s="66"/>
      <c r="JFW199" s="66"/>
      <c r="JFX199" s="66"/>
      <c r="JFY199" s="66"/>
      <c r="JFZ199" s="66"/>
      <c r="JGA199" s="66"/>
      <c r="JGB199" s="66"/>
      <c r="JGC199" s="66"/>
      <c r="JGD199" s="66"/>
      <c r="JGE199" s="66"/>
      <c r="JGG199" s="66"/>
      <c r="JGH199" s="66"/>
      <c r="JGI199" s="66"/>
      <c r="JGJ199" s="66"/>
      <c r="JGK199" s="66"/>
      <c r="JGL199" s="66"/>
      <c r="JGM199" s="66"/>
      <c r="JGN199" s="66"/>
      <c r="JGO199" s="66"/>
      <c r="JGP199" s="66"/>
      <c r="JGQ199" s="66"/>
      <c r="JGR199" s="66"/>
      <c r="JGS199" s="66"/>
      <c r="JGV199" s="66"/>
      <c r="JGY199" s="66"/>
      <c r="JHB199" s="66"/>
      <c r="JHE199" s="66"/>
      <c r="JHH199" s="66"/>
      <c r="JHK199" s="66"/>
      <c r="JHT199" s="66"/>
      <c r="JHW199" s="66"/>
      <c r="JHZ199" s="66"/>
      <c r="JIC199" s="66"/>
      <c r="JIL199" s="66"/>
      <c r="JIR199" s="66"/>
      <c r="JIU199" s="66"/>
      <c r="JIX199" s="66"/>
      <c r="JJA199" s="66"/>
      <c r="JJG199" s="66"/>
      <c r="JJP199" s="66"/>
      <c r="JJR199" s="66"/>
      <c r="JJS199" s="66"/>
      <c r="JJU199" s="66"/>
      <c r="JJX199" s="66"/>
      <c r="JKA199" s="66"/>
      <c r="JKD199" s="66"/>
      <c r="JKG199" s="66"/>
      <c r="JKJ199" s="66"/>
      <c r="JKL199" s="66"/>
      <c r="JKN199" s="66"/>
      <c r="JKQ199" s="66"/>
      <c r="JKT199" s="66"/>
      <c r="JKW199" s="66"/>
      <c r="JKZ199" s="66"/>
      <c r="JLC199" s="66"/>
      <c r="JLF199" s="66"/>
      <c r="JLI199" s="66"/>
      <c r="JLK199" s="66"/>
      <c r="JLN199" s="66"/>
      <c r="JLT199" s="66"/>
      <c r="JLZ199" s="66"/>
      <c r="JMC199" s="66"/>
      <c r="JME199" s="66"/>
      <c r="JMG199" s="66"/>
      <c r="JMH199" s="66"/>
      <c r="JMI199" s="66"/>
      <c r="JMJ199" s="66"/>
      <c r="JMK199" s="66"/>
      <c r="JML199" s="66"/>
      <c r="JND199" s="66"/>
      <c r="JNE199" s="66"/>
      <c r="JNH199" s="66"/>
      <c r="JNK199" s="66"/>
      <c r="JNM199" s="66"/>
      <c r="JNO199" s="66"/>
      <c r="JNR199" s="66"/>
      <c r="JNU199" s="66"/>
      <c r="JNX199" s="66"/>
      <c r="JOB199" s="66"/>
      <c r="JOE199" s="66"/>
      <c r="JOH199" s="66"/>
      <c r="JOP199" s="66"/>
      <c r="JPB199" s="66"/>
      <c r="JPC199" s="66"/>
      <c r="JPD199" s="66"/>
      <c r="JPE199" s="66"/>
      <c r="JPF199" s="66"/>
      <c r="JPG199" s="66"/>
      <c r="JPH199" s="66"/>
      <c r="JPI199" s="66"/>
      <c r="JPJ199" s="66"/>
      <c r="JPK199" s="66"/>
      <c r="JPL199" s="66"/>
      <c r="JPM199" s="66"/>
      <c r="JPN199" s="66"/>
      <c r="JPO199" s="66"/>
      <c r="JPP199" s="66"/>
      <c r="JPQ199" s="66"/>
      <c r="JPR199" s="66"/>
      <c r="JPS199" s="66"/>
      <c r="JPT199" s="66"/>
      <c r="JPU199" s="66"/>
      <c r="JPV199" s="66"/>
      <c r="JPW199" s="66"/>
      <c r="JPX199" s="66"/>
      <c r="JPY199" s="66"/>
      <c r="JPZ199" s="66"/>
      <c r="JQA199" s="66"/>
      <c r="JQC199" s="66"/>
      <c r="JQD199" s="66"/>
      <c r="JQE199" s="66"/>
      <c r="JQF199" s="66"/>
      <c r="JQG199" s="66"/>
      <c r="JQH199" s="66"/>
      <c r="JQI199" s="66"/>
      <c r="JQJ199" s="66"/>
      <c r="JQK199" s="66"/>
      <c r="JQL199" s="66"/>
      <c r="JQM199" s="66"/>
      <c r="JQN199" s="66"/>
      <c r="JQO199" s="66"/>
      <c r="JQR199" s="66"/>
      <c r="JQU199" s="66"/>
      <c r="JQX199" s="66"/>
      <c r="JRA199" s="66"/>
      <c r="JRD199" s="66"/>
      <c r="JRG199" s="66"/>
      <c r="JRP199" s="66"/>
      <c r="JRS199" s="66"/>
      <c r="JRV199" s="66"/>
      <c r="JRY199" s="66"/>
      <c r="JSH199" s="66"/>
      <c r="JSN199" s="66"/>
      <c r="JSQ199" s="66"/>
      <c r="JST199" s="66"/>
      <c r="JSW199" s="66"/>
      <c r="JTC199" s="66"/>
      <c r="JTL199" s="66"/>
      <c r="JTN199" s="66"/>
      <c r="JTO199" s="66"/>
      <c r="JTQ199" s="66"/>
      <c r="JTT199" s="66"/>
      <c r="JTW199" s="66"/>
      <c r="JTZ199" s="66"/>
      <c r="JUC199" s="66"/>
      <c r="JUF199" s="66"/>
      <c r="JUH199" s="66"/>
      <c r="JUJ199" s="66"/>
      <c r="JUM199" s="66"/>
      <c r="JUP199" s="66"/>
      <c r="JUS199" s="66"/>
      <c r="JUV199" s="66"/>
      <c r="JUY199" s="66"/>
      <c r="JVB199" s="66"/>
      <c r="JVE199" s="66"/>
      <c r="JVG199" s="66"/>
      <c r="JVJ199" s="66"/>
      <c r="JVP199" s="66"/>
      <c r="JVV199" s="66"/>
      <c r="JVY199" s="66"/>
      <c r="JWA199" s="66"/>
      <c r="JWC199" s="66"/>
      <c r="JWD199" s="66"/>
      <c r="JWE199" s="66"/>
      <c r="JWF199" s="66"/>
      <c r="JWG199" s="66"/>
      <c r="JWH199" s="66"/>
      <c r="JWZ199" s="66"/>
      <c r="JXA199" s="66"/>
      <c r="JXD199" s="66"/>
      <c r="JXG199" s="66"/>
      <c r="JXI199" s="66"/>
      <c r="JXK199" s="66"/>
      <c r="JXN199" s="66"/>
      <c r="JXQ199" s="66"/>
      <c r="JXT199" s="66"/>
      <c r="JXX199" s="66"/>
      <c r="JYA199" s="66"/>
      <c r="JYD199" s="66"/>
      <c r="JYL199" s="66"/>
      <c r="JYX199" s="66"/>
      <c r="JYY199" s="66"/>
      <c r="JYZ199" s="66"/>
      <c r="JZA199" s="66"/>
      <c r="JZB199" s="66"/>
      <c r="JZC199" s="66"/>
      <c r="JZD199" s="66"/>
      <c r="JZE199" s="66"/>
      <c r="JZF199" s="66"/>
      <c r="JZG199" s="66"/>
      <c r="JZH199" s="66"/>
      <c r="JZI199" s="66"/>
      <c r="JZJ199" s="66"/>
      <c r="JZK199" s="66"/>
      <c r="JZL199" s="66"/>
      <c r="JZM199" s="66"/>
      <c r="JZN199" s="66"/>
      <c r="JZO199" s="66"/>
      <c r="JZP199" s="66"/>
      <c r="JZQ199" s="66"/>
      <c r="JZR199" s="66"/>
      <c r="JZS199" s="66"/>
      <c r="JZT199" s="66"/>
      <c r="JZU199" s="66"/>
      <c r="JZV199" s="66"/>
      <c r="JZW199" s="66"/>
      <c r="JZY199" s="66"/>
      <c r="JZZ199" s="66"/>
      <c r="KAA199" s="66"/>
      <c r="KAB199" s="66"/>
      <c r="KAC199" s="66"/>
      <c r="KAD199" s="66"/>
      <c r="KAE199" s="66"/>
      <c r="KAF199" s="66"/>
      <c r="KAG199" s="66"/>
      <c r="KAH199" s="66"/>
      <c r="KAI199" s="66"/>
      <c r="KAJ199" s="66"/>
      <c r="KAK199" s="66"/>
      <c r="KAN199" s="66"/>
      <c r="KAQ199" s="66"/>
      <c r="KAT199" s="66"/>
      <c r="KAW199" s="66"/>
      <c r="KAZ199" s="66"/>
      <c r="KBC199" s="66"/>
      <c r="KBL199" s="66"/>
      <c r="KBO199" s="66"/>
      <c r="KBR199" s="66"/>
      <c r="KBU199" s="66"/>
      <c r="KCD199" s="66"/>
      <c r="KCJ199" s="66"/>
      <c r="KCM199" s="66"/>
      <c r="KCP199" s="66"/>
      <c r="KCS199" s="66"/>
      <c r="KCY199" s="66"/>
      <c r="KDH199" s="66"/>
      <c r="KDJ199" s="66"/>
      <c r="KDK199" s="66"/>
      <c r="KDM199" s="66"/>
      <c r="KDP199" s="66"/>
      <c r="KDS199" s="66"/>
      <c r="KDV199" s="66"/>
      <c r="KDY199" s="66"/>
      <c r="KEB199" s="66"/>
      <c r="KED199" s="66"/>
      <c r="KEF199" s="66"/>
      <c r="KEI199" s="66"/>
      <c r="KEL199" s="66"/>
      <c r="KEO199" s="66"/>
      <c r="KER199" s="66"/>
      <c r="KEU199" s="66"/>
      <c r="KEX199" s="66"/>
      <c r="KFA199" s="66"/>
      <c r="KFC199" s="66"/>
      <c r="KFF199" s="66"/>
      <c r="KFL199" s="66"/>
      <c r="KFR199" s="66"/>
      <c r="KFU199" s="66"/>
      <c r="KFW199" s="66"/>
      <c r="KFY199" s="66"/>
      <c r="KFZ199" s="66"/>
      <c r="KGA199" s="66"/>
      <c r="KGB199" s="66"/>
      <c r="KGC199" s="66"/>
      <c r="KGD199" s="66"/>
      <c r="KGV199" s="66"/>
      <c r="KGW199" s="66"/>
      <c r="KGZ199" s="66"/>
      <c r="KHC199" s="66"/>
      <c r="KHE199" s="66"/>
      <c r="KHG199" s="66"/>
      <c r="KHJ199" s="66"/>
      <c r="KHM199" s="66"/>
      <c r="KHP199" s="66"/>
      <c r="KHT199" s="66"/>
      <c r="KHW199" s="66"/>
      <c r="KHZ199" s="66"/>
      <c r="KIH199" s="66"/>
      <c r="KIT199" s="66"/>
      <c r="KIU199" s="66"/>
      <c r="KIV199" s="66"/>
      <c r="KIW199" s="66"/>
      <c r="KIX199" s="66"/>
      <c r="KIY199" s="66"/>
      <c r="KIZ199" s="66"/>
      <c r="KJA199" s="66"/>
      <c r="KJB199" s="66"/>
      <c r="KJC199" s="66"/>
      <c r="KJD199" s="66"/>
      <c r="KJE199" s="66"/>
      <c r="KJF199" s="66"/>
      <c r="KJG199" s="66"/>
      <c r="KJH199" s="66"/>
      <c r="KJI199" s="66"/>
      <c r="KJJ199" s="66"/>
      <c r="KJK199" s="66"/>
      <c r="KJL199" s="66"/>
      <c r="KJM199" s="66"/>
      <c r="KJN199" s="66"/>
      <c r="KJO199" s="66"/>
      <c r="KJP199" s="66"/>
      <c r="KJQ199" s="66"/>
      <c r="KJR199" s="66"/>
      <c r="KJS199" s="66"/>
      <c r="KJU199" s="66"/>
      <c r="KJV199" s="66"/>
      <c r="KJW199" s="66"/>
      <c r="KJX199" s="66"/>
      <c r="KJY199" s="66"/>
      <c r="KJZ199" s="66"/>
      <c r="KKA199" s="66"/>
      <c r="KKB199" s="66"/>
      <c r="KKC199" s="66"/>
      <c r="KKD199" s="66"/>
      <c r="KKE199" s="66"/>
      <c r="KKF199" s="66"/>
      <c r="KKG199" s="66"/>
      <c r="KKJ199" s="66"/>
      <c r="KKM199" s="66"/>
      <c r="KKP199" s="66"/>
      <c r="KKS199" s="66"/>
      <c r="KKV199" s="66"/>
      <c r="KKY199" s="66"/>
      <c r="KLH199" s="66"/>
      <c r="KLK199" s="66"/>
      <c r="KLN199" s="66"/>
      <c r="KLQ199" s="66"/>
      <c r="KLZ199" s="66"/>
      <c r="KMF199" s="66"/>
      <c r="KMI199" s="66"/>
      <c r="KML199" s="66"/>
      <c r="KMO199" s="66"/>
      <c r="KMU199" s="66"/>
      <c r="KND199" s="66"/>
      <c r="KNF199" s="66"/>
      <c r="KNG199" s="66"/>
      <c r="KNI199" s="66"/>
      <c r="KNL199" s="66"/>
      <c r="KNO199" s="66"/>
      <c r="KNR199" s="66"/>
      <c r="KNU199" s="66"/>
      <c r="KNX199" s="66"/>
      <c r="KNZ199" s="66"/>
      <c r="KOB199" s="66"/>
      <c r="KOE199" s="66"/>
      <c r="KOH199" s="66"/>
      <c r="KOK199" s="66"/>
      <c r="KON199" s="66"/>
      <c r="KOQ199" s="66"/>
      <c r="KOT199" s="66"/>
      <c r="KOW199" s="66"/>
      <c r="KOY199" s="66"/>
      <c r="KPB199" s="66"/>
      <c r="KPH199" s="66"/>
      <c r="KPN199" s="66"/>
      <c r="KPQ199" s="66"/>
      <c r="KPS199" s="66"/>
      <c r="KPU199" s="66"/>
      <c r="KPV199" s="66"/>
      <c r="KPW199" s="66"/>
      <c r="KPX199" s="66"/>
      <c r="KPY199" s="66"/>
      <c r="KPZ199" s="66"/>
      <c r="KQR199" s="66"/>
      <c r="KQS199" s="66"/>
      <c r="KQV199" s="66"/>
      <c r="KQY199" s="66"/>
      <c r="KRA199" s="66"/>
      <c r="KRC199" s="66"/>
      <c r="KRF199" s="66"/>
      <c r="KRI199" s="66"/>
      <c r="KRL199" s="66"/>
      <c r="KRP199" s="66"/>
      <c r="KRS199" s="66"/>
      <c r="KRV199" s="66"/>
      <c r="KSD199" s="66"/>
      <c r="KSP199" s="66"/>
      <c r="KSQ199" s="66"/>
      <c r="KSR199" s="66"/>
      <c r="KSS199" s="66"/>
      <c r="KST199" s="66"/>
      <c r="KSU199" s="66"/>
      <c r="KSV199" s="66"/>
      <c r="KSW199" s="66"/>
      <c r="KSX199" s="66"/>
      <c r="KSY199" s="66"/>
      <c r="KSZ199" s="66"/>
      <c r="KTA199" s="66"/>
      <c r="KTB199" s="66"/>
      <c r="KTC199" s="66"/>
      <c r="KTD199" s="66"/>
      <c r="KTE199" s="66"/>
      <c r="KTF199" s="66"/>
      <c r="KTG199" s="66"/>
      <c r="KTH199" s="66"/>
      <c r="KTI199" s="66"/>
      <c r="KTJ199" s="66"/>
      <c r="KTK199" s="66"/>
      <c r="KTL199" s="66"/>
      <c r="KTM199" s="66"/>
      <c r="KTN199" s="66"/>
      <c r="KTO199" s="66"/>
      <c r="KTQ199" s="66"/>
      <c r="KTR199" s="66"/>
      <c r="KTS199" s="66"/>
      <c r="KTT199" s="66"/>
      <c r="KTU199" s="66"/>
      <c r="KTV199" s="66"/>
      <c r="KTW199" s="66"/>
      <c r="KTX199" s="66"/>
      <c r="KTY199" s="66"/>
      <c r="KTZ199" s="66"/>
      <c r="KUA199" s="66"/>
      <c r="KUB199" s="66"/>
      <c r="KUC199" s="66"/>
      <c r="KUF199" s="66"/>
      <c r="KUI199" s="66"/>
      <c r="KUL199" s="66"/>
      <c r="KUO199" s="66"/>
      <c r="KUR199" s="66"/>
      <c r="KUU199" s="66"/>
      <c r="KVD199" s="66"/>
      <c r="KVG199" s="66"/>
      <c r="KVJ199" s="66"/>
      <c r="KVM199" s="66"/>
      <c r="KVV199" s="66"/>
      <c r="KWB199" s="66"/>
      <c r="KWE199" s="66"/>
      <c r="KWH199" s="66"/>
      <c r="KWK199" s="66"/>
      <c r="KWQ199" s="66"/>
      <c r="KWZ199" s="66"/>
      <c r="KXB199" s="66"/>
      <c r="KXC199" s="66"/>
      <c r="KXE199" s="66"/>
      <c r="KXH199" s="66"/>
      <c r="KXK199" s="66"/>
      <c r="KXN199" s="66"/>
      <c r="KXQ199" s="66"/>
      <c r="KXT199" s="66"/>
      <c r="KXV199" s="66"/>
      <c r="KXX199" s="66"/>
      <c r="KYA199" s="66"/>
      <c r="KYD199" s="66"/>
      <c r="KYG199" s="66"/>
      <c r="KYJ199" s="66"/>
      <c r="KYM199" s="66"/>
      <c r="KYP199" s="66"/>
      <c r="KYS199" s="66"/>
      <c r="KYU199" s="66"/>
      <c r="KYX199" s="66"/>
      <c r="KZD199" s="66"/>
      <c r="KZJ199" s="66"/>
      <c r="KZM199" s="66"/>
      <c r="KZO199" s="66"/>
      <c r="KZQ199" s="66"/>
      <c r="KZR199" s="66"/>
      <c r="KZS199" s="66"/>
      <c r="KZT199" s="66"/>
      <c r="KZU199" s="66"/>
      <c r="KZV199" s="66"/>
      <c r="LAN199" s="66"/>
      <c r="LAO199" s="66"/>
      <c r="LAR199" s="66"/>
      <c r="LAU199" s="66"/>
      <c r="LAW199" s="66"/>
      <c r="LAY199" s="66"/>
      <c r="LBB199" s="66"/>
      <c r="LBE199" s="66"/>
      <c r="LBH199" s="66"/>
      <c r="LBL199" s="66"/>
      <c r="LBO199" s="66"/>
      <c r="LBR199" s="66"/>
      <c r="LBZ199" s="66"/>
      <c r="LCL199" s="66"/>
      <c r="LCM199" s="66"/>
      <c r="LCN199" s="66"/>
      <c r="LCO199" s="66"/>
      <c r="LCP199" s="66"/>
      <c r="LCQ199" s="66"/>
      <c r="LCR199" s="66"/>
      <c r="LCS199" s="66"/>
      <c r="LCT199" s="66"/>
      <c r="LCU199" s="66"/>
      <c r="LCV199" s="66"/>
      <c r="LCW199" s="66"/>
      <c r="LCX199" s="66"/>
      <c r="LCY199" s="66"/>
      <c r="LCZ199" s="66"/>
      <c r="LDA199" s="66"/>
      <c r="LDB199" s="66"/>
      <c r="LDC199" s="66"/>
      <c r="LDD199" s="66"/>
      <c r="LDE199" s="66"/>
      <c r="LDF199" s="66"/>
      <c r="LDG199" s="66"/>
      <c r="LDH199" s="66"/>
      <c r="LDI199" s="66"/>
      <c r="LDJ199" s="66"/>
      <c r="LDK199" s="66"/>
      <c r="LDM199" s="66"/>
      <c r="LDN199" s="66"/>
      <c r="LDO199" s="66"/>
      <c r="LDP199" s="66"/>
      <c r="LDQ199" s="66"/>
      <c r="LDR199" s="66"/>
      <c r="LDS199" s="66"/>
      <c r="LDT199" s="66"/>
      <c r="LDU199" s="66"/>
      <c r="LDV199" s="66"/>
      <c r="LDW199" s="66"/>
      <c r="LDX199" s="66"/>
      <c r="LDY199" s="66"/>
      <c r="LEB199" s="66"/>
      <c r="LEE199" s="66"/>
      <c r="LEH199" s="66"/>
      <c r="LEK199" s="66"/>
      <c r="LEN199" s="66"/>
      <c r="LEQ199" s="66"/>
      <c r="LEZ199" s="66"/>
      <c r="LFC199" s="66"/>
      <c r="LFF199" s="66"/>
      <c r="LFI199" s="66"/>
      <c r="LFR199" s="66"/>
      <c r="LFX199" s="66"/>
      <c r="LGA199" s="66"/>
      <c r="LGD199" s="66"/>
      <c r="LGG199" s="66"/>
      <c r="LGM199" s="66"/>
      <c r="LGV199" s="66"/>
      <c r="LGX199" s="66"/>
      <c r="LGY199" s="66"/>
      <c r="LHA199" s="66"/>
      <c r="LHD199" s="66"/>
      <c r="LHG199" s="66"/>
      <c r="LHJ199" s="66"/>
      <c r="LHM199" s="66"/>
      <c r="LHP199" s="66"/>
      <c r="LHR199" s="66"/>
      <c r="LHT199" s="66"/>
      <c r="LHW199" s="66"/>
      <c r="LHZ199" s="66"/>
      <c r="LIC199" s="66"/>
      <c r="LIF199" s="66"/>
      <c r="LII199" s="66"/>
      <c r="LIL199" s="66"/>
      <c r="LIO199" s="66"/>
      <c r="LIQ199" s="66"/>
      <c r="LIT199" s="66"/>
      <c r="LIZ199" s="66"/>
      <c r="LJF199" s="66"/>
      <c r="LJI199" s="66"/>
      <c r="LJK199" s="66"/>
      <c r="LJM199" s="66"/>
      <c r="LJN199" s="66"/>
      <c r="LJO199" s="66"/>
      <c r="LJP199" s="66"/>
      <c r="LJQ199" s="66"/>
      <c r="LJR199" s="66"/>
      <c r="LKJ199" s="66"/>
      <c r="LKK199" s="66"/>
      <c r="LKN199" s="66"/>
      <c r="LKQ199" s="66"/>
      <c r="LKS199" s="66"/>
      <c r="LKU199" s="66"/>
      <c r="LKX199" s="66"/>
      <c r="LLA199" s="66"/>
      <c r="LLD199" s="66"/>
      <c r="LLH199" s="66"/>
      <c r="LLK199" s="66"/>
      <c r="LLN199" s="66"/>
      <c r="LLV199" s="66"/>
      <c r="LMH199" s="66"/>
      <c r="LMI199" s="66"/>
      <c r="LMJ199" s="66"/>
      <c r="LMK199" s="66"/>
      <c r="LML199" s="66"/>
      <c r="LMM199" s="66"/>
      <c r="LMN199" s="66"/>
      <c r="LMO199" s="66"/>
      <c r="LMP199" s="66"/>
      <c r="LMQ199" s="66"/>
      <c r="LMR199" s="66"/>
      <c r="LMS199" s="66"/>
      <c r="LMT199" s="66"/>
      <c r="LMU199" s="66"/>
      <c r="LMV199" s="66"/>
      <c r="LMW199" s="66"/>
      <c r="LMX199" s="66"/>
      <c r="LMY199" s="66"/>
      <c r="LMZ199" s="66"/>
      <c r="LNA199" s="66"/>
      <c r="LNB199" s="66"/>
      <c r="LNC199" s="66"/>
      <c r="LND199" s="66"/>
      <c r="LNE199" s="66"/>
      <c r="LNF199" s="66"/>
      <c r="LNG199" s="66"/>
      <c r="LNI199" s="66"/>
      <c r="LNJ199" s="66"/>
      <c r="LNK199" s="66"/>
      <c r="LNL199" s="66"/>
      <c r="LNM199" s="66"/>
      <c r="LNN199" s="66"/>
      <c r="LNO199" s="66"/>
      <c r="LNP199" s="66"/>
      <c r="LNQ199" s="66"/>
      <c r="LNR199" s="66"/>
      <c r="LNS199" s="66"/>
      <c r="LNT199" s="66"/>
      <c r="LNU199" s="66"/>
      <c r="LNX199" s="66"/>
      <c r="LOA199" s="66"/>
      <c r="LOD199" s="66"/>
      <c r="LOG199" s="66"/>
      <c r="LOJ199" s="66"/>
      <c r="LOM199" s="66"/>
      <c r="LOV199" s="66"/>
      <c r="LOY199" s="66"/>
      <c r="LPB199" s="66"/>
      <c r="LPE199" s="66"/>
      <c r="LPN199" s="66"/>
      <c r="LPT199" s="66"/>
      <c r="LPW199" s="66"/>
      <c r="LPZ199" s="66"/>
      <c r="LQC199" s="66"/>
      <c r="LQI199" s="66"/>
      <c r="LQR199" s="66"/>
      <c r="LQT199" s="66"/>
      <c r="LQU199" s="66"/>
      <c r="LQW199" s="66"/>
      <c r="LQZ199" s="66"/>
      <c r="LRC199" s="66"/>
      <c r="LRF199" s="66"/>
      <c r="LRI199" s="66"/>
      <c r="LRL199" s="66"/>
      <c r="LRN199" s="66"/>
      <c r="LRP199" s="66"/>
      <c r="LRS199" s="66"/>
      <c r="LRV199" s="66"/>
      <c r="LRY199" s="66"/>
      <c r="LSB199" s="66"/>
      <c r="LSE199" s="66"/>
      <c r="LSH199" s="66"/>
      <c r="LSK199" s="66"/>
      <c r="LSM199" s="66"/>
      <c r="LSP199" s="66"/>
      <c r="LSV199" s="66"/>
      <c r="LTB199" s="66"/>
      <c r="LTE199" s="66"/>
      <c r="LTG199" s="66"/>
      <c r="LTI199" s="66"/>
      <c r="LTJ199" s="66"/>
      <c r="LTK199" s="66"/>
      <c r="LTL199" s="66"/>
      <c r="LTM199" s="66"/>
      <c r="LTN199" s="66"/>
      <c r="LUF199" s="66"/>
      <c r="LUG199" s="66"/>
      <c r="LUJ199" s="66"/>
      <c r="LUM199" s="66"/>
      <c r="LUO199" s="66"/>
      <c r="LUQ199" s="66"/>
      <c r="LUT199" s="66"/>
      <c r="LUW199" s="66"/>
      <c r="LUZ199" s="66"/>
      <c r="LVD199" s="66"/>
      <c r="LVG199" s="66"/>
      <c r="LVJ199" s="66"/>
      <c r="LVR199" s="66"/>
      <c r="LWD199" s="66"/>
      <c r="LWE199" s="66"/>
      <c r="LWF199" s="66"/>
      <c r="LWG199" s="66"/>
      <c r="LWH199" s="66"/>
      <c r="LWI199" s="66"/>
      <c r="LWJ199" s="66"/>
      <c r="LWK199" s="66"/>
      <c r="LWL199" s="66"/>
      <c r="LWM199" s="66"/>
      <c r="LWN199" s="66"/>
      <c r="LWO199" s="66"/>
      <c r="LWP199" s="66"/>
      <c r="LWQ199" s="66"/>
      <c r="LWR199" s="66"/>
      <c r="LWS199" s="66"/>
      <c r="LWT199" s="66"/>
      <c r="LWU199" s="66"/>
      <c r="LWV199" s="66"/>
      <c r="LWW199" s="66"/>
      <c r="LWX199" s="66"/>
      <c r="LWY199" s="66"/>
      <c r="LWZ199" s="66"/>
      <c r="LXA199" s="66"/>
      <c r="LXB199" s="66"/>
      <c r="LXC199" s="66"/>
      <c r="LXE199" s="66"/>
      <c r="LXF199" s="66"/>
      <c r="LXG199" s="66"/>
      <c r="LXH199" s="66"/>
      <c r="LXI199" s="66"/>
      <c r="LXJ199" s="66"/>
      <c r="LXK199" s="66"/>
      <c r="LXL199" s="66"/>
      <c r="LXM199" s="66"/>
      <c r="LXN199" s="66"/>
      <c r="LXO199" s="66"/>
      <c r="LXP199" s="66"/>
      <c r="LXQ199" s="66"/>
      <c r="LXT199" s="66"/>
      <c r="LXW199" s="66"/>
      <c r="LXZ199" s="66"/>
      <c r="LYC199" s="66"/>
      <c r="LYF199" s="66"/>
      <c r="LYI199" s="66"/>
      <c r="LYR199" s="66"/>
      <c r="LYU199" s="66"/>
      <c r="LYX199" s="66"/>
      <c r="LZA199" s="66"/>
      <c r="LZJ199" s="66"/>
      <c r="LZP199" s="66"/>
      <c r="LZS199" s="66"/>
      <c r="LZV199" s="66"/>
      <c r="LZY199" s="66"/>
      <c r="MAE199" s="66"/>
      <c r="MAN199" s="66"/>
      <c r="MAP199" s="66"/>
      <c r="MAQ199" s="66"/>
      <c r="MAS199" s="66"/>
      <c r="MAV199" s="66"/>
      <c r="MAY199" s="66"/>
      <c r="MBB199" s="66"/>
      <c r="MBE199" s="66"/>
      <c r="MBH199" s="66"/>
      <c r="MBJ199" s="66"/>
      <c r="MBL199" s="66"/>
      <c r="MBO199" s="66"/>
      <c r="MBR199" s="66"/>
      <c r="MBU199" s="66"/>
      <c r="MBX199" s="66"/>
      <c r="MCA199" s="66"/>
      <c r="MCD199" s="66"/>
      <c r="MCG199" s="66"/>
      <c r="MCI199" s="66"/>
      <c r="MCL199" s="66"/>
      <c r="MCR199" s="66"/>
      <c r="MCX199" s="66"/>
      <c r="MDA199" s="66"/>
      <c r="MDC199" s="66"/>
      <c r="MDE199" s="66"/>
      <c r="MDF199" s="66"/>
      <c r="MDG199" s="66"/>
      <c r="MDH199" s="66"/>
      <c r="MDI199" s="66"/>
      <c r="MDJ199" s="66"/>
      <c r="MEB199" s="66"/>
      <c r="MEC199" s="66"/>
      <c r="MEF199" s="66"/>
      <c r="MEI199" s="66"/>
      <c r="MEK199" s="66"/>
      <c r="MEM199" s="66"/>
      <c r="MEP199" s="66"/>
      <c r="MES199" s="66"/>
      <c r="MEV199" s="66"/>
      <c r="MEZ199" s="66"/>
      <c r="MFC199" s="66"/>
      <c r="MFF199" s="66"/>
      <c r="MFN199" s="66"/>
      <c r="MFZ199" s="66"/>
      <c r="MGA199" s="66"/>
      <c r="MGB199" s="66"/>
      <c r="MGC199" s="66"/>
      <c r="MGD199" s="66"/>
      <c r="MGE199" s="66"/>
      <c r="MGF199" s="66"/>
      <c r="MGG199" s="66"/>
      <c r="MGH199" s="66"/>
      <c r="MGI199" s="66"/>
      <c r="MGJ199" s="66"/>
      <c r="MGK199" s="66"/>
      <c r="MGL199" s="66"/>
      <c r="MGM199" s="66"/>
      <c r="MGN199" s="66"/>
      <c r="MGO199" s="66"/>
      <c r="MGP199" s="66"/>
      <c r="MGQ199" s="66"/>
      <c r="MGR199" s="66"/>
      <c r="MGS199" s="66"/>
      <c r="MGT199" s="66"/>
      <c r="MGU199" s="66"/>
      <c r="MGV199" s="66"/>
      <c r="MGW199" s="66"/>
      <c r="MGX199" s="66"/>
      <c r="MGY199" s="66"/>
      <c r="MHA199" s="66"/>
      <c r="MHB199" s="66"/>
      <c r="MHC199" s="66"/>
      <c r="MHD199" s="66"/>
      <c r="MHE199" s="66"/>
      <c r="MHF199" s="66"/>
      <c r="MHG199" s="66"/>
      <c r="MHH199" s="66"/>
      <c r="MHI199" s="66"/>
      <c r="MHJ199" s="66"/>
      <c r="MHK199" s="66"/>
      <c r="MHL199" s="66"/>
      <c r="MHM199" s="66"/>
      <c r="MHP199" s="66"/>
      <c r="MHS199" s="66"/>
      <c r="MHV199" s="66"/>
      <c r="MHY199" s="66"/>
      <c r="MIB199" s="66"/>
      <c r="MIE199" s="66"/>
      <c r="MIN199" s="66"/>
      <c r="MIQ199" s="66"/>
      <c r="MIT199" s="66"/>
      <c r="MIW199" s="66"/>
      <c r="MJF199" s="66"/>
      <c r="MJL199" s="66"/>
      <c r="MJO199" s="66"/>
      <c r="MJR199" s="66"/>
      <c r="MJU199" s="66"/>
      <c r="MKA199" s="66"/>
      <c r="MKJ199" s="66"/>
      <c r="MKL199" s="66"/>
      <c r="MKM199" s="66"/>
      <c r="MKO199" s="66"/>
      <c r="MKR199" s="66"/>
      <c r="MKU199" s="66"/>
      <c r="MKX199" s="66"/>
      <c r="MLA199" s="66"/>
      <c r="MLD199" s="66"/>
      <c r="MLF199" s="66"/>
      <c r="MLH199" s="66"/>
      <c r="MLK199" s="66"/>
      <c r="MLN199" s="66"/>
      <c r="MLQ199" s="66"/>
      <c r="MLT199" s="66"/>
      <c r="MLW199" s="66"/>
      <c r="MLZ199" s="66"/>
      <c r="MMC199" s="66"/>
      <c r="MME199" s="66"/>
      <c r="MMH199" s="66"/>
      <c r="MMN199" s="66"/>
      <c r="MMT199" s="66"/>
      <c r="MMW199" s="66"/>
      <c r="MMY199" s="66"/>
      <c r="MNA199" s="66"/>
      <c r="MNB199" s="66"/>
      <c r="MNC199" s="66"/>
      <c r="MND199" s="66"/>
      <c r="MNE199" s="66"/>
      <c r="MNF199" s="66"/>
      <c r="MNX199" s="66"/>
      <c r="MNY199" s="66"/>
      <c r="MOB199" s="66"/>
      <c r="MOE199" s="66"/>
      <c r="MOG199" s="66"/>
      <c r="MOI199" s="66"/>
      <c r="MOL199" s="66"/>
      <c r="MOO199" s="66"/>
      <c r="MOR199" s="66"/>
      <c r="MOV199" s="66"/>
      <c r="MOY199" s="66"/>
      <c r="MPB199" s="66"/>
      <c r="MPJ199" s="66"/>
      <c r="MPV199" s="66"/>
      <c r="MPW199" s="66"/>
      <c r="MPX199" s="66"/>
      <c r="MPY199" s="66"/>
      <c r="MPZ199" s="66"/>
      <c r="MQA199" s="66"/>
      <c r="MQB199" s="66"/>
      <c r="MQC199" s="66"/>
      <c r="MQD199" s="66"/>
      <c r="MQE199" s="66"/>
      <c r="MQF199" s="66"/>
      <c r="MQG199" s="66"/>
      <c r="MQH199" s="66"/>
      <c r="MQI199" s="66"/>
      <c r="MQJ199" s="66"/>
      <c r="MQK199" s="66"/>
      <c r="MQL199" s="66"/>
      <c r="MQM199" s="66"/>
      <c r="MQN199" s="66"/>
      <c r="MQO199" s="66"/>
      <c r="MQP199" s="66"/>
      <c r="MQQ199" s="66"/>
      <c r="MQR199" s="66"/>
      <c r="MQS199" s="66"/>
      <c r="MQT199" s="66"/>
      <c r="MQU199" s="66"/>
      <c r="MQW199" s="66"/>
      <c r="MQX199" s="66"/>
      <c r="MQY199" s="66"/>
      <c r="MQZ199" s="66"/>
      <c r="MRA199" s="66"/>
      <c r="MRB199" s="66"/>
      <c r="MRC199" s="66"/>
      <c r="MRD199" s="66"/>
      <c r="MRE199" s="66"/>
      <c r="MRF199" s="66"/>
      <c r="MRG199" s="66"/>
      <c r="MRH199" s="66"/>
      <c r="MRI199" s="66"/>
      <c r="MRL199" s="66"/>
      <c r="MRO199" s="66"/>
      <c r="MRR199" s="66"/>
      <c r="MRU199" s="66"/>
      <c r="MRX199" s="66"/>
      <c r="MSA199" s="66"/>
      <c r="MSJ199" s="66"/>
      <c r="MSM199" s="66"/>
      <c r="MSP199" s="66"/>
      <c r="MSS199" s="66"/>
      <c r="MTB199" s="66"/>
      <c r="MTH199" s="66"/>
      <c r="MTK199" s="66"/>
      <c r="MTN199" s="66"/>
      <c r="MTQ199" s="66"/>
      <c r="MTW199" s="66"/>
      <c r="MUF199" s="66"/>
      <c r="MUH199" s="66"/>
      <c r="MUI199" s="66"/>
      <c r="MUK199" s="66"/>
      <c r="MUN199" s="66"/>
      <c r="MUQ199" s="66"/>
      <c r="MUT199" s="66"/>
      <c r="MUW199" s="66"/>
      <c r="MUZ199" s="66"/>
      <c r="MVB199" s="66"/>
      <c r="MVD199" s="66"/>
      <c r="MVG199" s="66"/>
      <c r="MVJ199" s="66"/>
      <c r="MVM199" s="66"/>
      <c r="MVP199" s="66"/>
      <c r="MVS199" s="66"/>
      <c r="MVV199" s="66"/>
      <c r="MVY199" s="66"/>
      <c r="MWA199" s="66"/>
      <c r="MWD199" s="66"/>
      <c r="MWJ199" s="66"/>
      <c r="MWP199" s="66"/>
      <c r="MWS199" s="66"/>
      <c r="MWU199" s="66"/>
      <c r="MWW199" s="66"/>
      <c r="MWX199" s="66"/>
      <c r="MWY199" s="66"/>
      <c r="MWZ199" s="66"/>
      <c r="MXA199" s="66"/>
      <c r="MXB199" s="66"/>
      <c r="MXT199" s="66"/>
      <c r="MXU199" s="66"/>
      <c r="MXX199" s="66"/>
      <c r="MYA199" s="66"/>
      <c r="MYC199" s="66"/>
      <c r="MYE199" s="66"/>
      <c r="MYH199" s="66"/>
      <c r="MYK199" s="66"/>
      <c r="MYN199" s="66"/>
      <c r="MYR199" s="66"/>
      <c r="MYU199" s="66"/>
      <c r="MYX199" s="66"/>
      <c r="MZF199" s="66"/>
      <c r="MZR199" s="66"/>
      <c r="MZS199" s="66"/>
      <c r="MZT199" s="66"/>
      <c r="MZU199" s="66"/>
      <c r="MZV199" s="66"/>
      <c r="MZW199" s="66"/>
      <c r="MZX199" s="66"/>
      <c r="MZY199" s="66"/>
      <c r="MZZ199" s="66"/>
      <c r="NAA199" s="66"/>
      <c r="NAB199" s="66"/>
      <c r="NAC199" s="66"/>
      <c r="NAD199" s="66"/>
      <c r="NAE199" s="66"/>
      <c r="NAF199" s="66"/>
      <c r="NAG199" s="66"/>
      <c r="NAH199" s="66"/>
      <c r="NAI199" s="66"/>
      <c r="NAJ199" s="66"/>
      <c r="NAK199" s="66"/>
      <c r="NAL199" s="66"/>
      <c r="NAM199" s="66"/>
      <c r="NAN199" s="66"/>
      <c r="NAO199" s="66"/>
      <c r="NAP199" s="66"/>
      <c r="NAQ199" s="66"/>
      <c r="NAS199" s="66"/>
      <c r="NAT199" s="66"/>
      <c r="NAU199" s="66"/>
      <c r="NAV199" s="66"/>
      <c r="NAW199" s="66"/>
      <c r="NAX199" s="66"/>
      <c r="NAY199" s="66"/>
      <c r="NAZ199" s="66"/>
      <c r="NBA199" s="66"/>
      <c r="NBB199" s="66"/>
      <c r="NBC199" s="66"/>
      <c r="NBD199" s="66"/>
      <c r="NBE199" s="66"/>
      <c r="NBH199" s="66"/>
      <c r="NBK199" s="66"/>
      <c r="NBN199" s="66"/>
      <c r="NBQ199" s="66"/>
      <c r="NBT199" s="66"/>
      <c r="NBW199" s="66"/>
      <c r="NCF199" s="66"/>
      <c r="NCI199" s="66"/>
      <c r="NCL199" s="66"/>
      <c r="NCO199" s="66"/>
      <c r="NCX199" s="66"/>
      <c r="NDD199" s="66"/>
      <c r="NDG199" s="66"/>
      <c r="NDJ199" s="66"/>
      <c r="NDM199" s="66"/>
      <c r="NDS199" s="66"/>
      <c r="NEB199" s="66"/>
      <c r="NED199" s="66"/>
      <c r="NEE199" s="66"/>
      <c r="NEG199" s="66"/>
      <c r="NEJ199" s="66"/>
      <c r="NEM199" s="66"/>
      <c r="NEP199" s="66"/>
      <c r="NES199" s="66"/>
      <c r="NEV199" s="66"/>
      <c r="NEX199" s="66"/>
      <c r="NEZ199" s="66"/>
      <c r="NFC199" s="66"/>
      <c r="NFF199" s="66"/>
      <c r="NFI199" s="66"/>
      <c r="NFL199" s="66"/>
      <c r="NFO199" s="66"/>
      <c r="NFR199" s="66"/>
      <c r="NFU199" s="66"/>
      <c r="NFW199" s="66"/>
      <c r="NFZ199" s="66"/>
      <c r="NGF199" s="66"/>
      <c r="NGL199" s="66"/>
      <c r="NGO199" s="66"/>
      <c r="NGQ199" s="66"/>
      <c r="NGS199" s="66"/>
      <c r="NGT199" s="66"/>
      <c r="NGU199" s="66"/>
      <c r="NGV199" s="66"/>
      <c r="NGW199" s="66"/>
      <c r="NGX199" s="66"/>
      <c r="NHP199" s="66"/>
      <c r="NHQ199" s="66"/>
      <c r="NHT199" s="66"/>
      <c r="NHW199" s="66"/>
      <c r="NHY199" s="66"/>
      <c r="NIA199" s="66"/>
      <c r="NID199" s="66"/>
      <c r="NIG199" s="66"/>
      <c r="NIJ199" s="66"/>
      <c r="NIN199" s="66"/>
      <c r="NIQ199" s="66"/>
      <c r="NIT199" s="66"/>
      <c r="NJB199" s="66"/>
      <c r="NJN199" s="66"/>
      <c r="NJO199" s="66"/>
      <c r="NJP199" s="66"/>
      <c r="NJQ199" s="66"/>
      <c r="NJR199" s="66"/>
      <c r="NJS199" s="66"/>
      <c r="NJT199" s="66"/>
      <c r="NJU199" s="66"/>
      <c r="NJV199" s="66"/>
      <c r="NJW199" s="66"/>
      <c r="NJX199" s="66"/>
      <c r="NJY199" s="66"/>
      <c r="NJZ199" s="66"/>
      <c r="NKA199" s="66"/>
      <c r="NKB199" s="66"/>
      <c r="NKC199" s="66"/>
      <c r="NKD199" s="66"/>
      <c r="NKE199" s="66"/>
      <c r="NKF199" s="66"/>
      <c r="NKG199" s="66"/>
      <c r="NKH199" s="66"/>
      <c r="NKI199" s="66"/>
      <c r="NKJ199" s="66"/>
      <c r="NKK199" s="66"/>
      <c r="NKL199" s="66"/>
      <c r="NKM199" s="66"/>
      <c r="NKO199" s="66"/>
      <c r="NKP199" s="66"/>
      <c r="NKQ199" s="66"/>
      <c r="NKR199" s="66"/>
      <c r="NKS199" s="66"/>
      <c r="NKT199" s="66"/>
      <c r="NKU199" s="66"/>
      <c r="NKV199" s="66"/>
      <c r="NKW199" s="66"/>
      <c r="NKX199" s="66"/>
      <c r="NKY199" s="66"/>
      <c r="NKZ199" s="66"/>
      <c r="NLA199" s="66"/>
      <c r="NLD199" s="66"/>
      <c r="NLG199" s="66"/>
      <c r="NLJ199" s="66"/>
      <c r="NLM199" s="66"/>
      <c r="NLP199" s="66"/>
      <c r="NLS199" s="66"/>
      <c r="NMB199" s="66"/>
      <c r="NME199" s="66"/>
      <c r="NMH199" s="66"/>
      <c r="NMK199" s="66"/>
      <c r="NMT199" s="66"/>
      <c r="NMZ199" s="66"/>
      <c r="NNC199" s="66"/>
      <c r="NNF199" s="66"/>
      <c r="NNI199" s="66"/>
      <c r="NNO199" s="66"/>
      <c r="NNX199" s="66"/>
      <c r="NNZ199" s="66"/>
      <c r="NOA199" s="66"/>
      <c r="NOC199" s="66"/>
      <c r="NOF199" s="66"/>
      <c r="NOI199" s="66"/>
      <c r="NOL199" s="66"/>
      <c r="NOO199" s="66"/>
      <c r="NOR199" s="66"/>
      <c r="NOT199" s="66"/>
      <c r="NOV199" s="66"/>
      <c r="NOY199" s="66"/>
      <c r="NPB199" s="66"/>
      <c r="NPE199" s="66"/>
      <c r="NPH199" s="66"/>
      <c r="NPK199" s="66"/>
      <c r="NPN199" s="66"/>
      <c r="NPQ199" s="66"/>
      <c r="NPS199" s="66"/>
      <c r="NPV199" s="66"/>
      <c r="NQB199" s="66"/>
      <c r="NQH199" s="66"/>
      <c r="NQK199" s="66"/>
      <c r="NQM199" s="66"/>
      <c r="NQO199" s="66"/>
      <c r="NQP199" s="66"/>
      <c r="NQQ199" s="66"/>
      <c r="NQR199" s="66"/>
      <c r="NQS199" s="66"/>
      <c r="NQT199" s="66"/>
      <c r="NRL199" s="66"/>
      <c r="NRM199" s="66"/>
      <c r="NRP199" s="66"/>
      <c r="NRS199" s="66"/>
      <c r="NRU199" s="66"/>
      <c r="NRW199" s="66"/>
      <c r="NRZ199" s="66"/>
      <c r="NSC199" s="66"/>
      <c r="NSF199" s="66"/>
      <c r="NSJ199" s="66"/>
      <c r="NSM199" s="66"/>
      <c r="NSP199" s="66"/>
      <c r="NSX199" s="66"/>
      <c r="NTJ199" s="66"/>
      <c r="NTK199" s="66"/>
      <c r="NTL199" s="66"/>
      <c r="NTM199" s="66"/>
      <c r="NTN199" s="66"/>
      <c r="NTO199" s="66"/>
      <c r="NTP199" s="66"/>
      <c r="NTQ199" s="66"/>
      <c r="NTR199" s="66"/>
      <c r="NTS199" s="66"/>
      <c r="NTT199" s="66"/>
      <c r="NTU199" s="66"/>
      <c r="NTV199" s="66"/>
      <c r="NTW199" s="66"/>
      <c r="NTX199" s="66"/>
      <c r="NTY199" s="66"/>
      <c r="NTZ199" s="66"/>
      <c r="NUA199" s="66"/>
      <c r="NUB199" s="66"/>
      <c r="NUC199" s="66"/>
      <c r="NUD199" s="66"/>
      <c r="NUE199" s="66"/>
      <c r="NUF199" s="66"/>
      <c r="NUG199" s="66"/>
      <c r="NUH199" s="66"/>
      <c r="NUI199" s="66"/>
      <c r="NUK199" s="66"/>
      <c r="NUL199" s="66"/>
      <c r="NUM199" s="66"/>
      <c r="NUN199" s="66"/>
      <c r="NUO199" s="66"/>
      <c r="NUP199" s="66"/>
      <c r="NUQ199" s="66"/>
      <c r="NUR199" s="66"/>
      <c r="NUS199" s="66"/>
      <c r="NUT199" s="66"/>
      <c r="NUU199" s="66"/>
      <c r="NUV199" s="66"/>
      <c r="NUW199" s="66"/>
      <c r="NUZ199" s="66"/>
      <c r="NVC199" s="66"/>
      <c r="NVF199" s="66"/>
      <c r="NVI199" s="66"/>
      <c r="NVL199" s="66"/>
      <c r="NVO199" s="66"/>
      <c r="NVX199" s="66"/>
      <c r="NWA199" s="66"/>
      <c r="NWD199" s="66"/>
      <c r="NWG199" s="66"/>
      <c r="NWP199" s="66"/>
      <c r="NWV199" s="66"/>
      <c r="NWY199" s="66"/>
      <c r="NXB199" s="66"/>
      <c r="NXE199" s="66"/>
      <c r="NXK199" s="66"/>
      <c r="NXT199" s="66"/>
      <c r="NXV199" s="66"/>
      <c r="NXW199" s="66"/>
      <c r="NXY199" s="66"/>
      <c r="NYB199" s="66"/>
      <c r="NYE199" s="66"/>
      <c r="NYH199" s="66"/>
      <c r="NYK199" s="66"/>
      <c r="NYN199" s="66"/>
      <c r="NYP199" s="66"/>
      <c r="NYR199" s="66"/>
      <c r="NYU199" s="66"/>
      <c r="NYX199" s="66"/>
      <c r="NZA199" s="66"/>
      <c r="NZD199" s="66"/>
      <c r="NZG199" s="66"/>
      <c r="NZJ199" s="66"/>
      <c r="NZM199" s="66"/>
      <c r="NZO199" s="66"/>
      <c r="NZR199" s="66"/>
      <c r="NZX199" s="66"/>
      <c r="OAD199" s="66"/>
      <c r="OAG199" s="66"/>
      <c r="OAI199" s="66"/>
      <c r="OAK199" s="66"/>
      <c r="OAL199" s="66"/>
      <c r="OAM199" s="66"/>
      <c r="OAN199" s="66"/>
      <c r="OAO199" s="66"/>
      <c r="OAP199" s="66"/>
      <c r="OBH199" s="66"/>
      <c r="OBI199" s="66"/>
      <c r="OBL199" s="66"/>
      <c r="OBO199" s="66"/>
      <c r="OBQ199" s="66"/>
      <c r="OBS199" s="66"/>
      <c r="OBV199" s="66"/>
      <c r="OBY199" s="66"/>
      <c r="OCB199" s="66"/>
      <c r="OCF199" s="66"/>
      <c r="OCI199" s="66"/>
      <c r="OCL199" s="66"/>
      <c r="OCT199" s="66"/>
      <c r="ODF199" s="66"/>
      <c r="ODG199" s="66"/>
      <c r="ODH199" s="66"/>
      <c r="ODI199" s="66"/>
      <c r="ODJ199" s="66"/>
      <c r="ODK199" s="66"/>
      <c r="ODL199" s="66"/>
      <c r="ODM199" s="66"/>
      <c r="ODN199" s="66"/>
      <c r="ODO199" s="66"/>
      <c r="ODP199" s="66"/>
      <c r="ODQ199" s="66"/>
      <c r="ODR199" s="66"/>
      <c r="ODS199" s="66"/>
      <c r="ODT199" s="66"/>
      <c r="ODU199" s="66"/>
      <c r="ODV199" s="66"/>
      <c r="ODW199" s="66"/>
      <c r="ODX199" s="66"/>
      <c r="ODY199" s="66"/>
      <c r="ODZ199" s="66"/>
      <c r="OEA199" s="66"/>
      <c r="OEB199" s="66"/>
      <c r="OEC199" s="66"/>
      <c r="OED199" s="66"/>
      <c r="OEE199" s="66"/>
      <c r="OEG199" s="66"/>
      <c r="OEH199" s="66"/>
      <c r="OEI199" s="66"/>
      <c r="OEJ199" s="66"/>
      <c r="OEK199" s="66"/>
      <c r="OEL199" s="66"/>
      <c r="OEM199" s="66"/>
      <c r="OEN199" s="66"/>
      <c r="OEO199" s="66"/>
      <c r="OEP199" s="66"/>
      <c r="OEQ199" s="66"/>
      <c r="OER199" s="66"/>
      <c r="OES199" s="66"/>
      <c r="OEV199" s="66"/>
      <c r="OEY199" s="66"/>
      <c r="OFB199" s="66"/>
      <c r="OFE199" s="66"/>
      <c r="OFH199" s="66"/>
      <c r="OFK199" s="66"/>
      <c r="OFT199" s="66"/>
      <c r="OFW199" s="66"/>
      <c r="OFZ199" s="66"/>
      <c r="OGC199" s="66"/>
      <c r="OGL199" s="66"/>
      <c r="OGR199" s="66"/>
      <c r="OGU199" s="66"/>
      <c r="OGX199" s="66"/>
      <c r="OHA199" s="66"/>
      <c r="OHG199" s="66"/>
      <c r="OHP199" s="66"/>
      <c r="OHR199" s="66"/>
      <c r="OHS199" s="66"/>
      <c r="OHU199" s="66"/>
      <c r="OHX199" s="66"/>
      <c r="OIA199" s="66"/>
      <c r="OID199" s="66"/>
      <c r="OIG199" s="66"/>
      <c r="OIJ199" s="66"/>
      <c r="OIL199" s="66"/>
      <c r="OIN199" s="66"/>
      <c r="OIQ199" s="66"/>
      <c r="OIT199" s="66"/>
      <c r="OIW199" s="66"/>
      <c r="OIZ199" s="66"/>
      <c r="OJC199" s="66"/>
      <c r="OJF199" s="66"/>
      <c r="OJI199" s="66"/>
      <c r="OJK199" s="66"/>
      <c r="OJN199" s="66"/>
      <c r="OJT199" s="66"/>
      <c r="OJZ199" s="66"/>
      <c r="OKC199" s="66"/>
      <c r="OKE199" s="66"/>
      <c r="OKG199" s="66"/>
      <c r="OKH199" s="66"/>
      <c r="OKI199" s="66"/>
      <c r="OKJ199" s="66"/>
      <c r="OKK199" s="66"/>
      <c r="OKL199" s="66"/>
      <c r="OLD199" s="66"/>
      <c r="OLE199" s="66"/>
      <c r="OLH199" s="66"/>
      <c r="OLK199" s="66"/>
      <c r="OLM199" s="66"/>
      <c r="OLO199" s="66"/>
      <c r="OLR199" s="66"/>
      <c r="OLU199" s="66"/>
      <c r="OLX199" s="66"/>
      <c r="OMB199" s="66"/>
      <c r="OME199" s="66"/>
      <c r="OMH199" s="66"/>
      <c r="OMP199" s="66"/>
      <c r="ONB199" s="66"/>
      <c r="ONC199" s="66"/>
      <c r="OND199" s="66"/>
      <c r="ONE199" s="66"/>
      <c r="ONF199" s="66"/>
      <c r="ONG199" s="66"/>
      <c r="ONH199" s="66"/>
      <c r="ONI199" s="66"/>
      <c r="ONJ199" s="66"/>
      <c r="ONK199" s="66"/>
      <c r="ONL199" s="66"/>
      <c r="ONM199" s="66"/>
      <c r="ONN199" s="66"/>
      <c r="ONO199" s="66"/>
      <c r="ONP199" s="66"/>
      <c r="ONQ199" s="66"/>
      <c r="ONR199" s="66"/>
      <c r="ONS199" s="66"/>
      <c r="ONT199" s="66"/>
      <c r="ONU199" s="66"/>
      <c r="ONV199" s="66"/>
      <c r="ONW199" s="66"/>
      <c r="ONX199" s="66"/>
      <c r="ONY199" s="66"/>
      <c r="ONZ199" s="66"/>
      <c r="OOA199" s="66"/>
      <c r="OOC199" s="66"/>
      <c r="OOD199" s="66"/>
      <c r="OOE199" s="66"/>
      <c r="OOF199" s="66"/>
      <c r="OOG199" s="66"/>
      <c r="OOH199" s="66"/>
      <c r="OOI199" s="66"/>
      <c r="OOJ199" s="66"/>
      <c r="OOK199" s="66"/>
      <c r="OOL199" s="66"/>
      <c r="OOM199" s="66"/>
      <c r="OON199" s="66"/>
      <c r="OOO199" s="66"/>
      <c r="OOR199" s="66"/>
      <c r="OOU199" s="66"/>
      <c r="OOX199" s="66"/>
      <c r="OPA199" s="66"/>
      <c r="OPD199" s="66"/>
      <c r="OPG199" s="66"/>
      <c r="OPP199" s="66"/>
      <c r="OPS199" s="66"/>
      <c r="OPV199" s="66"/>
      <c r="OPY199" s="66"/>
      <c r="OQH199" s="66"/>
      <c r="OQN199" s="66"/>
      <c r="OQQ199" s="66"/>
      <c r="OQT199" s="66"/>
      <c r="OQW199" s="66"/>
      <c r="ORC199" s="66"/>
      <c r="ORL199" s="66"/>
      <c r="ORN199" s="66"/>
      <c r="ORO199" s="66"/>
      <c r="ORQ199" s="66"/>
      <c r="ORT199" s="66"/>
      <c r="ORW199" s="66"/>
      <c r="ORZ199" s="66"/>
      <c r="OSC199" s="66"/>
      <c r="OSF199" s="66"/>
      <c r="OSH199" s="66"/>
      <c r="OSJ199" s="66"/>
      <c r="OSM199" s="66"/>
      <c r="OSP199" s="66"/>
      <c r="OSS199" s="66"/>
      <c r="OSV199" s="66"/>
      <c r="OSY199" s="66"/>
      <c r="OTB199" s="66"/>
      <c r="OTE199" s="66"/>
      <c r="OTG199" s="66"/>
      <c r="OTJ199" s="66"/>
      <c r="OTP199" s="66"/>
      <c r="OTV199" s="66"/>
      <c r="OTY199" s="66"/>
      <c r="OUA199" s="66"/>
      <c r="OUC199" s="66"/>
      <c r="OUD199" s="66"/>
      <c r="OUE199" s="66"/>
      <c r="OUF199" s="66"/>
      <c r="OUG199" s="66"/>
      <c r="OUH199" s="66"/>
      <c r="OUZ199" s="66"/>
      <c r="OVA199" s="66"/>
      <c r="OVD199" s="66"/>
      <c r="OVG199" s="66"/>
      <c r="OVI199" s="66"/>
      <c r="OVK199" s="66"/>
      <c r="OVN199" s="66"/>
      <c r="OVQ199" s="66"/>
      <c r="OVT199" s="66"/>
      <c r="OVX199" s="66"/>
      <c r="OWA199" s="66"/>
      <c r="OWD199" s="66"/>
      <c r="OWL199" s="66"/>
      <c r="OWX199" s="66"/>
      <c r="OWY199" s="66"/>
      <c r="OWZ199" s="66"/>
      <c r="OXA199" s="66"/>
      <c r="OXB199" s="66"/>
      <c r="OXC199" s="66"/>
      <c r="OXD199" s="66"/>
      <c r="OXE199" s="66"/>
      <c r="OXF199" s="66"/>
      <c r="OXG199" s="66"/>
      <c r="OXH199" s="66"/>
      <c r="OXI199" s="66"/>
      <c r="OXJ199" s="66"/>
      <c r="OXK199" s="66"/>
      <c r="OXL199" s="66"/>
      <c r="OXM199" s="66"/>
      <c r="OXN199" s="66"/>
      <c r="OXO199" s="66"/>
      <c r="OXP199" s="66"/>
      <c r="OXQ199" s="66"/>
      <c r="OXR199" s="66"/>
      <c r="OXS199" s="66"/>
      <c r="OXT199" s="66"/>
      <c r="OXU199" s="66"/>
      <c r="OXV199" s="66"/>
      <c r="OXW199" s="66"/>
      <c r="OXY199" s="66"/>
      <c r="OXZ199" s="66"/>
      <c r="OYA199" s="66"/>
      <c r="OYB199" s="66"/>
      <c r="OYC199" s="66"/>
      <c r="OYD199" s="66"/>
      <c r="OYE199" s="66"/>
      <c r="OYF199" s="66"/>
      <c r="OYG199" s="66"/>
      <c r="OYH199" s="66"/>
      <c r="OYI199" s="66"/>
      <c r="OYJ199" s="66"/>
      <c r="OYK199" s="66"/>
      <c r="OYN199" s="66"/>
      <c r="OYQ199" s="66"/>
      <c r="OYT199" s="66"/>
      <c r="OYW199" s="66"/>
      <c r="OYZ199" s="66"/>
      <c r="OZC199" s="66"/>
      <c r="OZL199" s="66"/>
      <c r="OZO199" s="66"/>
      <c r="OZR199" s="66"/>
      <c r="OZU199" s="66"/>
      <c r="PAD199" s="66"/>
      <c r="PAJ199" s="66"/>
      <c r="PAM199" s="66"/>
      <c r="PAP199" s="66"/>
      <c r="PAS199" s="66"/>
      <c r="PAY199" s="66"/>
      <c r="PBH199" s="66"/>
      <c r="PBJ199" s="66"/>
      <c r="PBK199" s="66"/>
      <c r="PBM199" s="66"/>
      <c r="PBP199" s="66"/>
      <c r="PBS199" s="66"/>
      <c r="PBV199" s="66"/>
      <c r="PBY199" s="66"/>
      <c r="PCB199" s="66"/>
      <c r="PCD199" s="66"/>
      <c r="PCF199" s="66"/>
      <c r="PCI199" s="66"/>
      <c r="PCL199" s="66"/>
      <c r="PCO199" s="66"/>
      <c r="PCR199" s="66"/>
      <c r="PCU199" s="66"/>
      <c r="PCX199" s="66"/>
      <c r="PDA199" s="66"/>
      <c r="PDC199" s="66"/>
      <c r="PDF199" s="66"/>
      <c r="PDL199" s="66"/>
      <c r="PDR199" s="66"/>
      <c r="PDU199" s="66"/>
      <c r="PDW199" s="66"/>
      <c r="PDY199" s="66"/>
      <c r="PDZ199" s="66"/>
      <c r="PEA199" s="66"/>
      <c r="PEB199" s="66"/>
      <c r="PEC199" s="66"/>
      <c r="PED199" s="66"/>
      <c r="PEV199" s="66"/>
      <c r="PEW199" s="66"/>
      <c r="PEZ199" s="66"/>
      <c r="PFC199" s="66"/>
      <c r="PFE199" s="66"/>
      <c r="PFG199" s="66"/>
      <c r="PFJ199" s="66"/>
      <c r="PFM199" s="66"/>
      <c r="PFP199" s="66"/>
      <c r="PFT199" s="66"/>
      <c r="PFW199" s="66"/>
      <c r="PFZ199" s="66"/>
      <c r="PGH199" s="66"/>
      <c r="PGT199" s="66"/>
      <c r="PGU199" s="66"/>
      <c r="PGV199" s="66"/>
      <c r="PGW199" s="66"/>
      <c r="PGX199" s="66"/>
      <c r="PGY199" s="66"/>
      <c r="PGZ199" s="66"/>
      <c r="PHA199" s="66"/>
      <c r="PHB199" s="66"/>
      <c r="PHC199" s="66"/>
      <c r="PHD199" s="66"/>
      <c r="PHE199" s="66"/>
      <c r="PHF199" s="66"/>
      <c r="PHG199" s="66"/>
      <c r="PHH199" s="66"/>
      <c r="PHI199" s="66"/>
      <c r="PHJ199" s="66"/>
      <c r="PHK199" s="66"/>
      <c r="PHL199" s="66"/>
      <c r="PHM199" s="66"/>
      <c r="PHN199" s="66"/>
      <c r="PHO199" s="66"/>
      <c r="PHP199" s="66"/>
      <c r="PHQ199" s="66"/>
      <c r="PHR199" s="66"/>
      <c r="PHS199" s="66"/>
      <c r="PHU199" s="66"/>
      <c r="PHV199" s="66"/>
      <c r="PHW199" s="66"/>
      <c r="PHX199" s="66"/>
      <c r="PHY199" s="66"/>
      <c r="PHZ199" s="66"/>
      <c r="PIA199" s="66"/>
      <c r="PIB199" s="66"/>
      <c r="PIC199" s="66"/>
      <c r="PID199" s="66"/>
      <c r="PIE199" s="66"/>
      <c r="PIF199" s="66"/>
      <c r="PIG199" s="66"/>
      <c r="PIJ199" s="66"/>
      <c r="PIM199" s="66"/>
      <c r="PIP199" s="66"/>
      <c r="PIS199" s="66"/>
      <c r="PIV199" s="66"/>
      <c r="PIY199" s="66"/>
      <c r="PJH199" s="66"/>
      <c r="PJK199" s="66"/>
      <c r="PJN199" s="66"/>
      <c r="PJQ199" s="66"/>
      <c r="PJZ199" s="66"/>
      <c r="PKF199" s="66"/>
      <c r="PKI199" s="66"/>
      <c r="PKL199" s="66"/>
      <c r="PKO199" s="66"/>
      <c r="PKU199" s="66"/>
      <c r="PLD199" s="66"/>
      <c r="PLF199" s="66"/>
      <c r="PLG199" s="66"/>
      <c r="PLI199" s="66"/>
      <c r="PLL199" s="66"/>
      <c r="PLO199" s="66"/>
      <c r="PLR199" s="66"/>
      <c r="PLU199" s="66"/>
      <c r="PLX199" s="66"/>
      <c r="PLZ199" s="66"/>
      <c r="PMB199" s="66"/>
      <c r="PME199" s="66"/>
      <c r="PMH199" s="66"/>
      <c r="PMK199" s="66"/>
      <c r="PMN199" s="66"/>
      <c r="PMQ199" s="66"/>
      <c r="PMT199" s="66"/>
      <c r="PMW199" s="66"/>
      <c r="PMY199" s="66"/>
      <c r="PNB199" s="66"/>
      <c r="PNH199" s="66"/>
      <c r="PNN199" s="66"/>
      <c r="PNQ199" s="66"/>
      <c r="PNS199" s="66"/>
      <c r="PNU199" s="66"/>
      <c r="PNV199" s="66"/>
      <c r="PNW199" s="66"/>
      <c r="PNX199" s="66"/>
      <c r="PNY199" s="66"/>
      <c r="PNZ199" s="66"/>
      <c r="POR199" s="66"/>
      <c r="POS199" s="66"/>
      <c r="POV199" s="66"/>
      <c r="POY199" s="66"/>
      <c r="PPA199" s="66"/>
      <c r="PPC199" s="66"/>
      <c r="PPF199" s="66"/>
      <c r="PPI199" s="66"/>
      <c r="PPL199" s="66"/>
      <c r="PPP199" s="66"/>
      <c r="PPS199" s="66"/>
      <c r="PPV199" s="66"/>
      <c r="PQD199" s="66"/>
      <c r="PQP199" s="66"/>
      <c r="PQQ199" s="66"/>
      <c r="PQR199" s="66"/>
      <c r="PQS199" s="66"/>
      <c r="PQT199" s="66"/>
      <c r="PQU199" s="66"/>
      <c r="PQV199" s="66"/>
      <c r="PQW199" s="66"/>
      <c r="PQX199" s="66"/>
      <c r="PQY199" s="66"/>
      <c r="PQZ199" s="66"/>
      <c r="PRA199" s="66"/>
      <c r="PRB199" s="66"/>
      <c r="PRC199" s="66"/>
      <c r="PRD199" s="66"/>
      <c r="PRE199" s="66"/>
      <c r="PRF199" s="66"/>
      <c r="PRG199" s="66"/>
      <c r="PRH199" s="66"/>
      <c r="PRI199" s="66"/>
      <c r="PRJ199" s="66"/>
      <c r="PRK199" s="66"/>
      <c r="PRL199" s="66"/>
      <c r="PRM199" s="66"/>
      <c r="PRN199" s="66"/>
      <c r="PRO199" s="66"/>
      <c r="PRQ199" s="66"/>
      <c r="PRR199" s="66"/>
      <c r="PRS199" s="66"/>
      <c r="PRT199" s="66"/>
      <c r="PRU199" s="66"/>
      <c r="PRV199" s="66"/>
      <c r="PRW199" s="66"/>
      <c r="PRX199" s="66"/>
      <c r="PRY199" s="66"/>
      <c r="PRZ199" s="66"/>
      <c r="PSA199" s="66"/>
      <c r="PSB199" s="66"/>
      <c r="PSC199" s="66"/>
      <c r="PSF199" s="66"/>
      <c r="PSI199" s="66"/>
      <c r="PSL199" s="66"/>
      <c r="PSO199" s="66"/>
      <c r="PSR199" s="66"/>
      <c r="PSU199" s="66"/>
      <c r="PTD199" s="66"/>
      <c r="PTG199" s="66"/>
      <c r="PTJ199" s="66"/>
      <c r="PTM199" s="66"/>
      <c r="PTV199" s="66"/>
      <c r="PUB199" s="66"/>
      <c r="PUE199" s="66"/>
      <c r="PUH199" s="66"/>
      <c r="PUK199" s="66"/>
      <c r="PUQ199" s="66"/>
      <c r="PUZ199" s="66"/>
      <c r="PVB199" s="66"/>
      <c r="PVC199" s="66"/>
      <c r="PVE199" s="66"/>
      <c r="PVH199" s="66"/>
      <c r="PVK199" s="66"/>
      <c r="PVN199" s="66"/>
      <c r="PVQ199" s="66"/>
      <c r="PVT199" s="66"/>
      <c r="PVV199" s="66"/>
      <c r="PVX199" s="66"/>
      <c r="PWA199" s="66"/>
      <c r="PWD199" s="66"/>
      <c r="PWG199" s="66"/>
      <c r="PWJ199" s="66"/>
      <c r="PWM199" s="66"/>
      <c r="PWP199" s="66"/>
      <c r="PWS199" s="66"/>
      <c r="PWU199" s="66"/>
      <c r="PWX199" s="66"/>
      <c r="PXD199" s="66"/>
      <c r="PXJ199" s="66"/>
      <c r="PXM199" s="66"/>
      <c r="PXO199" s="66"/>
      <c r="PXQ199" s="66"/>
      <c r="PXR199" s="66"/>
      <c r="PXS199" s="66"/>
      <c r="PXT199" s="66"/>
      <c r="PXU199" s="66"/>
      <c r="PXV199" s="66"/>
      <c r="PYN199" s="66"/>
      <c r="PYO199" s="66"/>
      <c r="PYR199" s="66"/>
      <c r="PYU199" s="66"/>
      <c r="PYW199" s="66"/>
      <c r="PYY199" s="66"/>
      <c r="PZB199" s="66"/>
      <c r="PZE199" s="66"/>
      <c r="PZH199" s="66"/>
      <c r="PZL199" s="66"/>
      <c r="PZO199" s="66"/>
      <c r="PZR199" s="66"/>
      <c r="PZZ199" s="66"/>
      <c r="QAL199" s="66"/>
      <c r="QAM199" s="66"/>
      <c r="QAN199" s="66"/>
      <c r="QAO199" s="66"/>
      <c r="QAP199" s="66"/>
      <c r="QAQ199" s="66"/>
      <c r="QAR199" s="66"/>
      <c r="QAS199" s="66"/>
      <c r="QAT199" s="66"/>
      <c r="QAU199" s="66"/>
      <c r="QAV199" s="66"/>
      <c r="QAW199" s="66"/>
      <c r="QAX199" s="66"/>
      <c r="QAY199" s="66"/>
      <c r="QAZ199" s="66"/>
      <c r="QBA199" s="66"/>
      <c r="QBB199" s="66"/>
      <c r="QBC199" s="66"/>
      <c r="QBD199" s="66"/>
      <c r="QBE199" s="66"/>
      <c r="QBF199" s="66"/>
      <c r="QBG199" s="66"/>
      <c r="QBH199" s="66"/>
      <c r="QBI199" s="66"/>
      <c r="QBJ199" s="66"/>
      <c r="QBK199" s="66"/>
      <c r="QBM199" s="66"/>
      <c r="QBN199" s="66"/>
      <c r="QBO199" s="66"/>
      <c r="QBP199" s="66"/>
      <c r="QBQ199" s="66"/>
      <c r="QBR199" s="66"/>
      <c r="QBS199" s="66"/>
      <c r="QBT199" s="66"/>
      <c r="QBU199" s="66"/>
      <c r="QBV199" s="66"/>
      <c r="QBW199" s="66"/>
      <c r="QBX199" s="66"/>
      <c r="QBY199" s="66"/>
      <c r="QCB199" s="66"/>
      <c r="QCE199" s="66"/>
      <c r="QCH199" s="66"/>
      <c r="QCK199" s="66"/>
      <c r="QCN199" s="66"/>
      <c r="QCQ199" s="66"/>
      <c r="QCZ199" s="66"/>
      <c r="QDC199" s="66"/>
      <c r="QDF199" s="66"/>
      <c r="QDI199" s="66"/>
      <c r="QDR199" s="66"/>
      <c r="QDX199" s="66"/>
      <c r="QEA199" s="66"/>
      <c r="QED199" s="66"/>
      <c r="QEG199" s="66"/>
      <c r="QEM199" s="66"/>
      <c r="QEV199" s="66"/>
      <c r="QEX199" s="66"/>
      <c r="QEY199" s="66"/>
      <c r="QFA199" s="66"/>
      <c r="QFD199" s="66"/>
      <c r="QFG199" s="66"/>
      <c r="QFJ199" s="66"/>
      <c r="QFM199" s="66"/>
      <c r="QFP199" s="66"/>
      <c r="QFR199" s="66"/>
      <c r="QFT199" s="66"/>
      <c r="QFW199" s="66"/>
      <c r="QFZ199" s="66"/>
      <c r="QGC199" s="66"/>
      <c r="QGF199" s="66"/>
      <c r="QGI199" s="66"/>
      <c r="QGL199" s="66"/>
      <c r="QGO199" s="66"/>
      <c r="QGQ199" s="66"/>
      <c r="QGT199" s="66"/>
      <c r="QGZ199" s="66"/>
      <c r="QHF199" s="66"/>
      <c r="QHI199" s="66"/>
      <c r="QHK199" s="66"/>
      <c r="QHM199" s="66"/>
      <c r="QHN199" s="66"/>
      <c r="QHO199" s="66"/>
      <c r="QHP199" s="66"/>
      <c r="QHQ199" s="66"/>
      <c r="QHR199" s="66"/>
      <c r="QIJ199" s="66"/>
      <c r="QIK199" s="66"/>
      <c r="QIN199" s="66"/>
      <c r="QIQ199" s="66"/>
      <c r="QIS199" s="66"/>
      <c r="QIU199" s="66"/>
      <c r="QIX199" s="66"/>
      <c r="QJA199" s="66"/>
      <c r="QJD199" s="66"/>
      <c r="QJH199" s="66"/>
      <c r="QJK199" s="66"/>
      <c r="QJN199" s="66"/>
      <c r="QJV199" s="66"/>
      <c r="QKH199" s="66"/>
      <c r="QKI199" s="66"/>
      <c r="QKJ199" s="66"/>
      <c r="QKK199" s="66"/>
      <c r="QKL199" s="66"/>
      <c r="QKM199" s="66"/>
      <c r="QKN199" s="66"/>
      <c r="QKO199" s="66"/>
      <c r="QKP199" s="66"/>
      <c r="QKQ199" s="66"/>
      <c r="QKR199" s="66"/>
      <c r="QKS199" s="66"/>
      <c r="QKT199" s="66"/>
      <c r="QKU199" s="66"/>
      <c r="QKV199" s="66"/>
      <c r="QKW199" s="66"/>
      <c r="QKX199" s="66"/>
      <c r="QKY199" s="66"/>
      <c r="QKZ199" s="66"/>
      <c r="QLA199" s="66"/>
      <c r="QLB199" s="66"/>
      <c r="QLC199" s="66"/>
      <c r="QLD199" s="66"/>
      <c r="QLE199" s="66"/>
      <c r="QLF199" s="66"/>
      <c r="QLG199" s="66"/>
      <c r="QLI199" s="66"/>
      <c r="QLJ199" s="66"/>
      <c r="QLK199" s="66"/>
      <c r="QLL199" s="66"/>
      <c r="QLM199" s="66"/>
      <c r="QLN199" s="66"/>
      <c r="QLO199" s="66"/>
      <c r="QLP199" s="66"/>
      <c r="QLQ199" s="66"/>
      <c r="QLR199" s="66"/>
      <c r="QLS199" s="66"/>
      <c r="QLT199" s="66"/>
      <c r="QLU199" s="66"/>
      <c r="QLX199" s="66"/>
      <c r="QMA199" s="66"/>
      <c r="QMD199" s="66"/>
      <c r="QMG199" s="66"/>
      <c r="QMJ199" s="66"/>
      <c r="QMM199" s="66"/>
      <c r="QMV199" s="66"/>
      <c r="QMY199" s="66"/>
      <c r="QNB199" s="66"/>
      <c r="QNE199" s="66"/>
      <c r="QNN199" s="66"/>
      <c r="QNT199" s="66"/>
      <c r="QNW199" s="66"/>
      <c r="QNZ199" s="66"/>
      <c r="QOC199" s="66"/>
      <c r="QOI199" s="66"/>
      <c r="QOR199" s="66"/>
      <c r="QOT199" s="66"/>
      <c r="QOU199" s="66"/>
      <c r="QOW199" s="66"/>
      <c r="QOZ199" s="66"/>
      <c r="QPC199" s="66"/>
      <c r="QPF199" s="66"/>
      <c r="QPI199" s="66"/>
      <c r="QPL199" s="66"/>
      <c r="QPN199" s="66"/>
      <c r="QPP199" s="66"/>
      <c r="QPS199" s="66"/>
      <c r="QPV199" s="66"/>
      <c r="QPY199" s="66"/>
      <c r="QQB199" s="66"/>
      <c r="QQE199" s="66"/>
      <c r="QQH199" s="66"/>
      <c r="QQK199" s="66"/>
      <c r="QQM199" s="66"/>
      <c r="QQP199" s="66"/>
      <c r="QQV199" s="66"/>
      <c r="QRB199" s="66"/>
      <c r="QRE199" s="66"/>
      <c r="QRG199" s="66"/>
      <c r="QRI199" s="66"/>
      <c r="QRJ199" s="66"/>
      <c r="QRK199" s="66"/>
      <c r="QRL199" s="66"/>
      <c r="QRM199" s="66"/>
      <c r="QRN199" s="66"/>
      <c r="QSF199" s="66"/>
      <c r="QSG199" s="66"/>
      <c r="QSJ199" s="66"/>
      <c r="QSM199" s="66"/>
      <c r="QSO199" s="66"/>
      <c r="QSQ199" s="66"/>
      <c r="QST199" s="66"/>
      <c r="QSW199" s="66"/>
      <c r="QSZ199" s="66"/>
      <c r="QTD199" s="66"/>
      <c r="QTG199" s="66"/>
      <c r="QTJ199" s="66"/>
      <c r="QTR199" s="66"/>
      <c r="QUD199" s="66"/>
      <c r="QUE199" s="66"/>
      <c r="QUF199" s="66"/>
      <c r="QUG199" s="66"/>
      <c r="QUH199" s="66"/>
      <c r="QUI199" s="66"/>
      <c r="QUJ199" s="66"/>
      <c r="QUK199" s="66"/>
      <c r="QUL199" s="66"/>
      <c r="QUM199" s="66"/>
      <c r="QUN199" s="66"/>
      <c r="QUO199" s="66"/>
      <c r="QUP199" s="66"/>
      <c r="QUQ199" s="66"/>
      <c r="QUR199" s="66"/>
      <c r="QUS199" s="66"/>
      <c r="QUT199" s="66"/>
      <c r="QUU199" s="66"/>
      <c r="QUV199" s="66"/>
      <c r="QUW199" s="66"/>
      <c r="QUX199" s="66"/>
      <c r="QUY199" s="66"/>
      <c r="QUZ199" s="66"/>
      <c r="QVA199" s="66"/>
      <c r="QVB199" s="66"/>
      <c r="QVC199" s="66"/>
      <c r="QVE199" s="66"/>
      <c r="QVF199" s="66"/>
      <c r="QVG199" s="66"/>
      <c r="QVH199" s="66"/>
      <c r="QVI199" s="66"/>
      <c r="QVJ199" s="66"/>
      <c r="QVK199" s="66"/>
      <c r="QVL199" s="66"/>
      <c r="QVM199" s="66"/>
      <c r="QVN199" s="66"/>
      <c r="QVO199" s="66"/>
      <c r="QVP199" s="66"/>
      <c r="QVQ199" s="66"/>
      <c r="QVT199" s="66"/>
      <c r="QVW199" s="66"/>
      <c r="QVZ199" s="66"/>
      <c r="QWC199" s="66"/>
      <c r="QWF199" s="66"/>
      <c r="QWI199" s="66"/>
      <c r="QWR199" s="66"/>
      <c r="QWU199" s="66"/>
      <c r="QWX199" s="66"/>
      <c r="QXA199" s="66"/>
      <c r="QXJ199" s="66"/>
      <c r="QXP199" s="66"/>
      <c r="QXS199" s="66"/>
      <c r="QXV199" s="66"/>
      <c r="QXY199" s="66"/>
      <c r="QYE199" s="66"/>
      <c r="QYN199" s="66"/>
      <c r="QYP199" s="66"/>
      <c r="QYQ199" s="66"/>
      <c r="QYS199" s="66"/>
      <c r="QYV199" s="66"/>
      <c r="QYY199" s="66"/>
      <c r="QZB199" s="66"/>
      <c r="QZE199" s="66"/>
      <c r="QZH199" s="66"/>
      <c r="QZJ199" s="66"/>
      <c r="QZL199" s="66"/>
      <c r="QZO199" s="66"/>
      <c r="QZR199" s="66"/>
      <c r="QZU199" s="66"/>
      <c r="QZX199" s="66"/>
      <c r="RAA199" s="66"/>
      <c r="RAD199" s="66"/>
      <c r="RAG199" s="66"/>
      <c r="RAI199" s="66"/>
      <c r="RAL199" s="66"/>
      <c r="RAR199" s="66"/>
      <c r="RAX199" s="66"/>
      <c r="RBA199" s="66"/>
      <c r="RBC199" s="66"/>
      <c r="RBE199" s="66"/>
      <c r="RBF199" s="66"/>
      <c r="RBG199" s="66"/>
      <c r="RBH199" s="66"/>
      <c r="RBI199" s="66"/>
      <c r="RBJ199" s="66"/>
      <c r="RCB199" s="66"/>
      <c r="RCC199" s="66"/>
      <c r="RCF199" s="66"/>
      <c r="RCI199" s="66"/>
      <c r="RCK199" s="66"/>
      <c r="RCM199" s="66"/>
      <c r="RCP199" s="66"/>
      <c r="RCS199" s="66"/>
      <c r="RCV199" s="66"/>
      <c r="RCZ199" s="66"/>
      <c r="RDC199" s="66"/>
      <c r="RDF199" s="66"/>
      <c r="RDN199" s="66"/>
      <c r="RDZ199" s="66"/>
      <c r="REA199" s="66"/>
      <c r="REB199" s="66"/>
      <c r="REC199" s="66"/>
      <c r="RED199" s="66"/>
      <c r="REE199" s="66"/>
      <c r="REF199" s="66"/>
      <c r="REG199" s="66"/>
      <c r="REH199" s="66"/>
      <c r="REI199" s="66"/>
      <c r="REJ199" s="66"/>
      <c r="REK199" s="66"/>
      <c r="REL199" s="66"/>
      <c r="REM199" s="66"/>
      <c r="REN199" s="66"/>
      <c r="REO199" s="66"/>
      <c r="REP199" s="66"/>
      <c r="REQ199" s="66"/>
      <c r="RER199" s="66"/>
      <c r="RES199" s="66"/>
      <c r="RET199" s="66"/>
      <c r="REU199" s="66"/>
      <c r="REV199" s="66"/>
      <c r="REW199" s="66"/>
      <c r="REX199" s="66"/>
      <c r="REY199" s="66"/>
      <c r="RFA199" s="66"/>
      <c r="RFB199" s="66"/>
      <c r="RFC199" s="66"/>
      <c r="RFD199" s="66"/>
      <c r="RFE199" s="66"/>
      <c r="RFF199" s="66"/>
      <c r="RFG199" s="66"/>
      <c r="RFH199" s="66"/>
      <c r="RFI199" s="66"/>
      <c r="RFJ199" s="66"/>
      <c r="RFK199" s="66"/>
      <c r="RFL199" s="66"/>
      <c r="RFM199" s="66"/>
      <c r="RFP199" s="66"/>
      <c r="RFS199" s="66"/>
      <c r="RFV199" s="66"/>
      <c r="RFY199" s="66"/>
      <c r="RGB199" s="66"/>
      <c r="RGE199" s="66"/>
      <c r="RGN199" s="66"/>
      <c r="RGQ199" s="66"/>
      <c r="RGT199" s="66"/>
      <c r="RGW199" s="66"/>
      <c r="RHF199" s="66"/>
      <c r="RHL199" s="66"/>
      <c r="RHO199" s="66"/>
      <c r="RHR199" s="66"/>
      <c r="RHU199" s="66"/>
      <c r="RIA199" s="66"/>
      <c r="RIJ199" s="66"/>
      <c r="RIL199" s="66"/>
      <c r="RIM199" s="66"/>
      <c r="RIO199" s="66"/>
      <c r="RIR199" s="66"/>
      <c r="RIU199" s="66"/>
      <c r="RIX199" s="66"/>
      <c r="RJA199" s="66"/>
      <c r="RJD199" s="66"/>
      <c r="RJF199" s="66"/>
      <c r="RJH199" s="66"/>
      <c r="RJK199" s="66"/>
      <c r="RJN199" s="66"/>
      <c r="RJQ199" s="66"/>
      <c r="RJT199" s="66"/>
      <c r="RJW199" s="66"/>
      <c r="RJZ199" s="66"/>
      <c r="RKC199" s="66"/>
      <c r="RKE199" s="66"/>
      <c r="RKH199" s="66"/>
      <c r="RKN199" s="66"/>
      <c r="RKT199" s="66"/>
      <c r="RKW199" s="66"/>
      <c r="RKY199" s="66"/>
      <c r="RLA199" s="66"/>
      <c r="RLB199" s="66"/>
      <c r="RLC199" s="66"/>
      <c r="RLD199" s="66"/>
      <c r="RLE199" s="66"/>
      <c r="RLF199" s="66"/>
      <c r="RLX199" s="66"/>
      <c r="RLY199" s="66"/>
      <c r="RMB199" s="66"/>
      <c r="RME199" s="66"/>
      <c r="RMG199" s="66"/>
      <c r="RMI199" s="66"/>
      <c r="RML199" s="66"/>
      <c r="RMO199" s="66"/>
      <c r="RMR199" s="66"/>
      <c r="RMV199" s="66"/>
      <c r="RMY199" s="66"/>
      <c r="RNB199" s="66"/>
      <c r="RNJ199" s="66"/>
      <c r="RNV199" s="66"/>
      <c r="RNW199" s="66"/>
      <c r="RNX199" s="66"/>
      <c r="RNY199" s="66"/>
      <c r="RNZ199" s="66"/>
      <c r="ROA199" s="66"/>
      <c r="ROB199" s="66"/>
      <c r="ROC199" s="66"/>
      <c r="ROD199" s="66"/>
      <c r="ROE199" s="66"/>
      <c r="ROF199" s="66"/>
      <c r="ROG199" s="66"/>
      <c r="ROH199" s="66"/>
      <c r="ROI199" s="66"/>
      <c r="ROJ199" s="66"/>
      <c r="ROK199" s="66"/>
      <c r="ROL199" s="66"/>
      <c r="ROM199" s="66"/>
      <c r="RON199" s="66"/>
      <c r="ROO199" s="66"/>
      <c r="ROP199" s="66"/>
      <c r="ROQ199" s="66"/>
      <c r="ROR199" s="66"/>
      <c r="ROS199" s="66"/>
      <c r="ROT199" s="66"/>
      <c r="ROU199" s="66"/>
      <c r="ROW199" s="66"/>
      <c r="ROX199" s="66"/>
      <c r="ROY199" s="66"/>
      <c r="ROZ199" s="66"/>
      <c r="RPA199" s="66"/>
      <c r="RPB199" s="66"/>
      <c r="RPC199" s="66"/>
      <c r="RPD199" s="66"/>
      <c r="RPE199" s="66"/>
      <c r="RPF199" s="66"/>
      <c r="RPG199" s="66"/>
      <c r="RPH199" s="66"/>
      <c r="RPI199" s="66"/>
      <c r="RPL199" s="66"/>
      <c r="RPO199" s="66"/>
      <c r="RPR199" s="66"/>
      <c r="RPU199" s="66"/>
      <c r="RPX199" s="66"/>
      <c r="RQA199" s="66"/>
      <c r="RQJ199" s="66"/>
      <c r="RQM199" s="66"/>
      <c r="RQP199" s="66"/>
      <c r="RQS199" s="66"/>
      <c r="RRB199" s="66"/>
      <c r="RRH199" s="66"/>
      <c r="RRK199" s="66"/>
      <c r="RRN199" s="66"/>
      <c r="RRQ199" s="66"/>
      <c r="RRW199" s="66"/>
      <c r="RSF199" s="66"/>
      <c r="RSH199" s="66"/>
      <c r="RSI199" s="66"/>
      <c r="RSK199" s="66"/>
      <c r="RSN199" s="66"/>
      <c r="RSQ199" s="66"/>
      <c r="RST199" s="66"/>
      <c r="RSW199" s="66"/>
      <c r="RSZ199" s="66"/>
      <c r="RTB199" s="66"/>
      <c r="RTD199" s="66"/>
      <c r="RTG199" s="66"/>
      <c r="RTJ199" s="66"/>
      <c r="RTM199" s="66"/>
      <c r="RTP199" s="66"/>
      <c r="RTS199" s="66"/>
      <c r="RTV199" s="66"/>
      <c r="RTY199" s="66"/>
      <c r="RUA199" s="66"/>
      <c r="RUD199" s="66"/>
      <c r="RUJ199" s="66"/>
      <c r="RUP199" s="66"/>
      <c r="RUS199" s="66"/>
      <c r="RUU199" s="66"/>
      <c r="RUW199" s="66"/>
      <c r="RUX199" s="66"/>
      <c r="RUY199" s="66"/>
      <c r="RUZ199" s="66"/>
      <c r="RVA199" s="66"/>
      <c r="RVB199" s="66"/>
      <c r="RVT199" s="66"/>
      <c r="RVU199" s="66"/>
      <c r="RVX199" s="66"/>
      <c r="RWA199" s="66"/>
      <c r="RWC199" s="66"/>
      <c r="RWE199" s="66"/>
      <c r="RWH199" s="66"/>
      <c r="RWK199" s="66"/>
      <c r="RWN199" s="66"/>
      <c r="RWR199" s="66"/>
      <c r="RWU199" s="66"/>
      <c r="RWX199" s="66"/>
      <c r="RXF199" s="66"/>
      <c r="RXR199" s="66"/>
      <c r="RXS199" s="66"/>
      <c r="RXT199" s="66"/>
      <c r="RXU199" s="66"/>
      <c r="RXV199" s="66"/>
      <c r="RXW199" s="66"/>
      <c r="RXX199" s="66"/>
      <c r="RXY199" s="66"/>
      <c r="RXZ199" s="66"/>
      <c r="RYA199" s="66"/>
      <c r="RYB199" s="66"/>
      <c r="RYC199" s="66"/>
      <c r="RYD199" s="66"/>
      <c r="RYE199" s="66"/>
      <c r="RYF199" s="66"/>
      <c r="RYG199" s="66"/>
      <c r="RYH199" s="66"/>
      <c r="RYI199" s="66"/>
      <c r="RYJ199" s="66"/>
      <c r="RYK199" s="66"/>
      <c r="RYL199" s="66"/>
      <c r="RYM199" s="66"/>
      <c r="RYN199" s="66"/>
      <c r="RYO199" s="66"/>
      <c r="RYP199" s="66"/>
      <c r="RYQ199" s="66"/>
      <c r="RYS199" s="66"/>
      <c r="RYT199" s="66"/>
      <c r="RYU199" s="66"/>
      <c r="RYV199" s="66"/>
      <c r="RYW199" s="66"/>
      <c r="RYX199" s="66"/>
      <c r="RYY199" s="66"/>
      <c r="RYZ199" s="66"/>
      <c r="RZA199" s="66"/>
      <c r="RZB199" s="66"/>
      <c r="RZC199" s="66"/>
      <c r="RZD199" s="66"/>
      <c r="RZE199" s="66"/>
      <c r="RZH199" s="66"/>
      <c r="RZK199" s="66"/>
      <c r="RZN199" s="66"/>
      <c r="RZQ199" s="66"/>
      <c r="RZT199" s="66"/>
      <c r="RZW199" s="66"/>
      <c r="SAF199" s="66"/>
      <c r="SAI199" s="66"/>
      <c r="SAL199" s="66"/>
      <c r="SAO199" s="66"/>
      <c r="SAX199" s="66"/>
      <c r="SBD199" s="66"/>
      <c r="SBG199" s="66"/>
      <c r="SBJ199" s="66"/>
      <c r="SBM199" s="66"/>
      <c r="SBS199" s="66"/>
      <c r="SCB199" s="66"/>
      <c r="SCD199" s="66"/>
      <c r="SCE199" s="66"/>
      <c r="SCG199" s="66"/>
      <c r="SCJ199" s="66"/>
      <c r="SCM199" s="66"/>
      <c r="SCP199" s="66"/>
      <c r="SCS199" s="66"/>
      <c r="SCV199" s="66"/>
      <c r="SCX199" s="66"/>
      <c r="SCZ199" s="66"/>
      <c r="SDC199" s="66"/>
      <c r="SDF199" s="66"/>
      <c r="SDI199" s="66"/>
      <c r="SDL199" s="66"/>
      <c r="SDO199" s="66"/>
      <c r="SDR199" s="66"/>
      <c r="SDU199" s="66"/>
      <c r="SDW199" s="66"/>
      <c r="SDZ199" s="66"/>
      <c r="SEF199" s="66"/>
      <c r="SEL199" s="66"/>
      <c r="SEO199" s="66"/>
      <c r="SEQ199" s="66"/>
      <c r="SES199" s="66"/>
      <c r="SET199" s="66"/>
      <c r="SEU199" s="66"/>
      <c r="SEV199" s="66"/>
      <c r="SEW199" s="66"/>
      <c r="SEX199" s="66"/>
      <c r="SFP199" s="66"/>
      <c r="SFQ199" s="66"/>
      <c r="SFT199" s="66"/>
      <c r="SFW199" s="66"/>
      <c r="SFY199" s="66"/>
      <c r="SGA199" s="66"/>
      <c r="SGD199" s="66"/>
      <c r="SGG199" s="66"/>
      <c r="SGJ199" s="66"/>
      <c r="SGN199" s="66"/>
      <c r="SGQ199" s="66"/>
      <c r="SGT199" s="66"/>
      <c r="SHB199" s="66"/>
      <c r="SHN199" s="66"/>
      <c r="SHO199" s="66"/>
      <c r="SHP199" s="66"/>
      <c r="SHQ199" s="66"/>
      <c r="SHR199" s="66"/>
      <c r="SHS199" s="66"/>
      <c r="SHT199" s="66"/>
      <c r="SHU199" s="66"/>
      <c r="SHV199" s="66"/>
      <c r="SHW199" s="66"/>
      <c r="SHX199" s="66"/>
      <c r="SHY199" s="66"/>
      <c r="SHZ199" s="66"/>
      <c r="SIA199" s="66"/>
      <c r="SIB199" s="66"/>
      <c r="SIC199" s="66"/>
      <c r="SID199" s="66"/>
      <c r="SIE199" s="66"/>
      <c r="SIF199" s="66"/>
      <c r="SIG199" s="66"/>
      <c r="SIH199" s="66"/>
      <c r="SII199" s="66"/>
      <c r="SIJ199" s="66"/>
      <c r="SIK199" s="66"/>
      <c r="SIL199" s="66"/>
      <c r="SIM199" s="66"/>
      <c r="SIO199" s="66"/>
      <c r="SIP199" s="66"/>
      <c r="SIQ199" s="66"/>
      <c r="SIR199" s="66"/>
      <c r="SIS199" s="66"/>
      <c r="SIT199" s="66"/>
      <c r="SIU199" s="66"/>
      <c r="SIV199" s="66"/>
      <c r="SIW199" s="66"/>
      <c r="SIX199" s="66"/>
      <c r="SIY199" s="66"/>
      <c r="SIZ199" s="66"/>
      <c r="SJA199" s="66"/>
      <c r="SJD199" s="66"/>
      <c r="SJG199" s="66"/>
      <c r="SJJ199" s="66"/>
      <c r="SJM199" s="66"/>
      <c r="SJP199" s="66"/>
      <c r="SJS199" s="66"/>
      <c r="SKB199" s="66"/>
      <c r="SKE199" s="66"/>
      <c r="SKH199" s="66"/>
      <c r="SKK199" s="66"/>
      <c r="SKT199" s="66"/>
      <c r="SKZ199" s="66"/>
      <c r="SLC199" s="66"/>
      <c r="SLF199" s="66"/>
      <c r="SLI199" s="66"/>
      <c r="SLO199" s="66"/>
      <c r="SLX199" s="66"/>
      <c r="SLZ199" s="66"/>
      <c r="SMA199" s="66"/>
      <c r="SMC199" s="66"/>
      <c r="SMF199" s="66"/>
      <c r="SMI199" s="66"/>
      <c r="SML199" s="66"/>
      <c r="SMO199" s="66"/>
      <c r="SMR199" s="66"/>
      <c r="SMT199" s="66"/>
      <c r="SMV199" s="66"/>
      <c r="SMY199" s="66"/>
      <c r="SNB199" s="66"/>
      <c r="SNE199" s="66"/>
      <c r="SNH199" s="66"/>
      <c r="SNK199" s="66"/>
      <c r="SNN199" s="66"/>
      <c r="SNQ199" s="66"/>
      <c r="SNS199" s="66"/>
      <c r="SNV199" s="66"/>
      <c r="SOB199" s="66"/>
      <c r="SOH199" s="66"/>
      <c r="SOK199" s="66"/>
      <c r="SOM199" s="66"/>
      <c r="SOO199" s="66"/>
      <c r="SOP199" s="66"/>
      <c r="SOQ199" s="66"/>
      <c r="SOR199" s="66"/>
      <c r="SOS199" s="66"/>
      <c r="SOT199" s="66"/>
      <c r="SPL199" s="66"/>
      <c r="SPM199" s="66"/>
      <c r="SPP199" s="66"/>
      <c r="SPS199" s="66"/>
      <c r="SPU199" s="66"/>
      <c r="SPW199" s="66"/>
      <c r="SPZ199" s="66"/>
      <c r="SQC199" s="66"/>
      <c r="SQF199" s="66"/>
      <c r="SQJ199" s="66"/>
      <c r="SQM199" s="66"/>
      <c r="SQP199" s="66"/>
      <c r="SQX199" s="66"/>
      <c r="SRJ199" s="66"/>
      <c r="SRK199" s="66"/>
      <c r="SRL199" s="66"/>
      <c r="SRM199" s="66"/>
      <c r="SRN199" s="66"/>
      <c r="SRO199" s="66"/>
      <c r="SRP199" s="66"/>
      <c r="SRQ199" s="66"/>
      <c r="SRR199" s="66"/>
      <c r="SRS199" s="66"/>
      <c r="SRT199" s="66"/>
      <c r="SRU199" s="66"/>
      <c r="SRV199" s="66"/>
      <c r="SRW199" s="66"/>
      <c r="SRX199" s="66"/>
      <c r="SRY199" s="66"/>
      <c r="SRZ199" s="66"/>
      <c r="SSA199" s="66"/>
      <c r="SSB199" s="66"/>
      <c r="SSC199" s="66"/>
      <c r="SSD199" s="66"/>
      <c r="SSE199" s="66"/>
      <c r="SSF199" s="66"/>
      <c r="SSG199" s="66"/>
      <c r="SSH199" s="66"/>
      <c r="SSI199" s="66"/>
      <c r="SSK199" s="66"/>
      <c r="SSL199" s="66"/>
      <c r="SSM199" s="66"/>
      <c r="SSN199" s="66"/>
      <c r="SSO199" s="66"/>
      <c r="SSP199" s="66"/>
      <c r="SSQ199" s="66"/>
      <c r="SSR199" s="66"/>
      <c r="SSS199" s="66"/>
      <c r="SST199" s="66"/>
      <c r="SSU199" s="66"/>
      <c r="SSV199" s="66"/>
      <c r="SSW199" s="66"/>
      <c r="SSZ199" s="66"/>
      <c r="STC199" s="66"/>
      <c r="STF199" s="66"/>
      <c r="STI199" s="66"/>
      <c r="STL199" s="66"/>
      <c r="STO199" s="66"/>
      <c r="STX199" s="66"/>
      <c r="SUA199" s="66"/>
      <c r="SUD199" s="66"/>
      <c r="SUG199" s="66"/>
      <c r="SUP199" s="66"/>
      <c r="SUV199" s="66"/>
      <c r="SUY199" s="66"/>
      <c r="SVB199" s="66"/>
      <c r="SVE199" s="66"/>
      <c r="SVK199" s="66"/>
      <c r="SVT199" s="66"/>
      <c r="SVV199" s="66"/>
      <c r="SVW199" s="66"/>
      <c r="SVY199" s="66"/>
      <c r="SWB199" s="66"/>
      <c r="SWE199" s="66"/>
      <c r="SWH199" s="66"/>
      <c r="SWK199" s="66"/>
      <c r="SWN199" s="66"/>
      <c r="SWP199" s="66"/>
      <c r="SWR199" s="66"/>
      <c r="SWU199" s="66"/>
      <c r="SWX199" s="66"/>
      <c r="SXA199" s="66"/>
      <c r="SXD199" s="66"/>
      <c r="SXG199" s="66"/>
      <c r="SXJ199" s="66"/>
      <c r="SXM199" s="66"/>
      <c r="SXO199" s="66"/>
      <c r="SXR199" s="66"/>
      <c r="SXX199" s="66"/>
      <c r="SYD199" s="66"/>
      <c r="SYG199" s="66"/>
      <c r="SYI199" s="66"/>
      <c r="SYK199" s="66"/>
      <c r="SYL199" s="66"/>
      <c r="SYM199" s="66"/>
      <c r="SYN199" s="66"/>
      <c r="SYO199" s="66"/>
      <c r="SYP199" s="66"/>
      <c r="SZH199" s="66"/>
      <c r="SZI199" s="66"/>
      <c r="SZL199" s="66"/>
      <c r="SZO199" s="66"/>
      <c r="SZQ199" s="66"/>
      <c r="SZS199" s="66"/>
      <c r="SZV199" s="66"/>
      <c r="SZY199" s="66"/>
      <c r="TAB199" s="66"/>
      <c r="TAF199" s="66"/>
      <c r="TAI199" s="66"/>
      <c r="TAL199" s="66"/>
      <c r="TAT199" s="66"/>
      <c r="TBF199" s="66"/>
      <c r="TBG199" s="66"/>
      <c r="TBH199" s="66"/>
      <c r="TBI199" s="66"/>
      <c r="TBJ199" s="66"/>
      <c r="TBK199" s="66"/>
      <c r="TBL199" s="66"/>
      <c r="TBM199" s="66"/>
      <c r="TBN199" s="66"/>
      <c r="TBO199" s="66"/>
      <c r="TBP199" s="66"/>
      <c r="TBQ199" s="66"/>
      <c r="TBR199" s="66"/>
      <c r="TBS199" s="66"/>
      <c r="TBT199" s="66"/>
      <c r="TBU199" s="66"/>
      <c r="TBV199" s="66"/>
      <c r="TBW199" s="66"/>
      <c r="TBX199" s="66"/>
      <c r="TBY199" s="66"/>
      <c r="TBZ199" s="66"/>
      <c r="TCA199" s="66"/>
      <c r="TCB199" s="66"/>
      <c r="TCC199" s="66"/>
      <c r="TCD199" s="66"/>
      <c r="TCE199" s="66"/>
      <c r="TCG199" s="66"/>
      <c r="TCH199" s="66"/>
      <c r="TCI199" s="66"/>
      <c r="TCJ199" s="66"/>
      <c r="TCK199" s="66"/>
      <c r="TCL199" s="66"/>
      <c r="TCM199" s="66"/>
      <c r="TCN199" s="66"/>
      <c r="TCO199" s="66"/>
      <c r="TCP199" s="66"/>
      <c r="TCQ199" s="66"/>
      <c r="TCR199" s="66"/>
      <c r="TCS199" s="66"/>
      <c r="TCV199" s="66"/>
      <c r="TCY199" s="66"/>
      <c r="TDB199" s="66"/>
      <c r="TDE199" s="66"/>
      <c r="TDH199" s="66"/>
      <c r="TDK199" s="66"/>
      <c r="TDT199" s="66"/>
      <c r="TDW199" s="66"/>
      <c r="TDZ199" s="66"/>
      <c r="TEC199" s="66"/>
      <c r="TEL199" s="66"/>
      <c r="TER199" s="66"/>
      <c r="TEU199" s="66"/>
      <c r="TEX199" s="66"/>
      <c r="TFA199" s="66"/>
      <c r="TFG199" s="66"/>
      <c r="TFP199" s="66"/>
      <c r="TFR199" s="66"/>
      <c r="TFS199" s="66"/>
      <c r="TFU199" s="66"/>
      <c r="TFX199" s="66"/>
      <c r="TGA199" s="66"/>
      <c r="TGD199" s="66"/>
      <c r="TGG199" s="66"/>
      <c r="TGJ199" s="66"/>
      <c r="TGL199" s="66"/>
      <c r="TGN199" s="66"/>
      <c r="TGQ199" s="66"/>
      <c r="TGT199" s="66"/>
      <c r="TGW199" s="66"/>
      <c r="TGZ199" s="66"/>
      <c r="THC199" s="66"/>
      <c r="THF199" s="66"/>
      <c r="THI199" s="66"/>
      <c r="THK199" s="66"/>
      <c r="THN199" s="66"/>
      <c r="THT199" s="66"/>
      <c r="THZ199" s="66"/>
      <c r="TIC199" s="66"/>
      <c r="TIE199" s="66"/>
      <c r="TIG199" s="66"/>
      <c r="TIH199" s="66"/>
      <c r="TII199" s="66"/>
      <c r="TIJ199" s="66"/>
      <c r="TIK199" s="66"/>
      <c r="TIL199" s="66"/>
      <c r="TJD199" s="66"/>
      <c r="TJE199" s="66"/>
      <c r="TJH199" s="66"/>
      <c r="TJK199" s="66"/>
      <c r="TJM199" s="66"/>
      <c r="TJO199" s="66"/>
      <c r="TJR199" s="66"/>
      <c r="TJU199" s="66"/>
      <c r="TJX199" s="66"/>
      <c r="TKB199" s="66"/>
      <c r="TKE199" s="66"/>
      <c r="TKH199" s="66"/>
      <c r="TKP199" s="66"/>
      <c r="TLB199" s="66"/>
      <c r="TLC199" s="66"/>
      <c r="TLD199" s="66"/>
      <c r="TLE199" s="66"/>
      <c r="TLF199" s="66"/>
      <c r="TLG199" s="66"/>
      <c r="TLH199" s="66"/>
      <c r="TLI199" s="66"/>
      <c r="TLJ199" s="66"/>
      <c r="TLK199" s="66"/>
      <c r="TLL199" s="66"/>
      <c r="TLM199" s="66"/>
      <c r="TLN199" s="66"/>
      <c r="TLO199" s="66"/>
      <c r="TLP199" s="66"/>
      <c r="TLQ199" s="66"/>
      <c r="TLR199" s="66"/>
      <c r="TLS199" s="66"/>
      <c r="TLT199" s="66"/>
      <c r="TLU199" s="66"/>
      <c r="TLV199" s="66"/>
      <c r="TLW199" s="66"/>
      <c r="TLX199" s="66"/>
      <c r="TLY199" s="66"/>
      <c r="TLZ199" s="66"/>
      <c r="TMA199" s="66"/>
      <c r="TMC199" s="66"/>
      <c r="TMD199" s="66"/>
      <c r="TME199" s="66"/>
      <c r="TMF199" s="66"/>
      <c r="TMG199" s="66"/>
      <c r="TMH199" s="66"/>
      <c r="TMI199" s="66"/>
      <c r="TMJ199" s="66"/>
      <c r="TMK199" s="66"/>
      <c r="TML199" s="66"/>
      <c r="TMM199" s="66"/>
      <c r="TMN199" s="66"/>
      <c r="TMO199" s="66"/>
      <c r="TMR199" s="66"/>
      <c r="TMU199" s="66"/>
      <c r="TMX199" s="66"/>
      <c r="TNA199" s="66"/>
      <c r="TND199" s="66"/>
      <c r="TNG199" s="66"/>
      <c r="TNP199" s="66"/>
      <c r="TNS199" s="66"/>
      <c r="TNV199" s="66"/>
      <c r="TNY199" s="66"/>
      <c r="TOH199" s="66"/>
      <c r="TON199" s="66"/>
      <c r="TOQ199" s="66"/>
      <c r="TOT199" s="66"/>
      <c r="TOW199" s="66"/>
      <c r="TPC199" s="66"/>
      <c r="TPL199" s="66"/>
      <c r="TPN199" s="66"/>
      <c r="TPO199" s="66"/>
      <c r="TPQ199" s="66"/>
      <c r="TPT199" s="66"/>
      <c r="TPW199" s="66"/>
      <c r="TPZ199" s="66"/>
      <c r="TQC199" s="66"/>
      <c r="TQF199" s="66"/>
      <c r="TQH199" s="66"/>
      <c r="TQJ199" s="66"/>
      <c r="TQM199" s="66"/>
      <c r="TQP199" s="66"/>
      <c r="TQS199" s="66"/>
      <c r="TQV199" s="66"/>
      <c r="TQY199" s="66"/>
      <c r="TRB199" s="66"/>
      <c r="TRE199" s="66"/>
      <c r="TRG199" s="66"/>
      <c r="TRJ199" s="66"/>
      <c r="TRP199" s="66"/>
      <c r="TRV199" s="66"/>
      <c r="TRY199" s="66"/>
      <c r="TSA199" s="66"/>
      <c r="TSC199" s="66"/>
      <c r="TSD199" s="66"/>
      <c r="TSE199" s="66"/>
      <c r="TSF199" s="66"/>
      <c r="TSG199" s="66"/>
      <c r="TSH199" s="66"/>
      <c r="TSZ199" s="66"/>
      <c r="TTA199" s="66"/>
      <c r="TTD199" s="66"/>
      <c r="TTG199" s="66"/>
      <c r="TTI199" s="66"/>
      <c r="TTK199" s="66"/>
      <c r="TTN199" s="66"/>
      <c r="TTQ199" s="66"/>
      <c r="TTT199" s="66"/>
      <c r="TTX199" s="66"/>
      <c r="TUA199" s="66"/>
      <c r="TUD199" s="66"/>
      <c r="TUL199" s="66"/>
      <c r="TUX199" s="66"/>
      <c r="TUY199" s="66"/>
      <c r="TUZ199" s="66"/>
      <c r="TVA199" s="66"/>
      <c r="TVB199" s="66"/>
      <c r="TVC199" s="66"/>
      <c r="TVD199" s="66"/>
      <c r="TVE199" s="66"/>
      <c r="TVF199" s="66"/>
      <c r="TVG199" s="66"/>
      <c r="TVH199" s="66"/>
      <c r="TVI199" s="66"/>
      <c r="TVJ199" s="66"/>
      <c r="TVK199" s="66"/>
      <c r="TVL199" s="66"/>
      <c r="TVM199" s="66"/>
      <c r="TVN199" s="66"/>
      <c r="TVO199" s="66"/>
      <c r="TVP199" s="66"/>
      <c r="TVQ199" s="66"/>
      <c r="TVR199" s="66"/>
      <c r="TVS199" s="66"/>
      <c r="TVT199" s="66"/>
      <c r="TVU199" s="66"/>
      <c r="TVV199" s="66"/>
      <c r="TVW199" s="66"/>
      <c r="TVY199" s="66"/>
      <c r="TVZ199" s="66"/>
      <c r="TWA199" s="66"/>
      <c r="TWB199" s="66"/>
      <c r="TWC199" s="66"/>
      <c r="TWD199" s="66"/>
      <c r="TWE199" s="66"/>
      <c r="TWF199" s="66"/>
      <c r="TWG199" s="66"/>
      <c r="TWH199" s="66"/>
      <c r="TWI199" s="66"/>
      <c r="TWJ199" s="66"/>
      <c r="TWK199" s="66"/>
      <c r="TWN199" s="66"/>
      <c r="TWQ199" s="66"/>
      <c r="TWT199" s="66"/>
      <c r="TWW199" s="66"/>
      <c r="TWZ199" s="66"/>
      <c r="TXC199" s="66"/>
      <c r="TXL199" s="66"/>
      <c r="TXO199" s="66"/>
      <c r="TXR199" s="66"/>
      <c r="TXU199" s="66"/>
      <c r="TYD199" s="66"/>
      <c r="TYJ199" s="66"/>
      <c r="TYM199" s="66"/>
      <c r="TYP199" s="66"/>
      <c r="TYS199" s="66"/>
      <c r="TYY199" s="66"/>
      <c r="TZH199" s="66"/>
      <c r="TZJ199" s="66"/>
      <c r="TZK199" s="66"/>
      <c r="TZM199" s="66"/>
      <c r="TZP199" s="66"/>
      <c r="TZS199" s="66"/>
      <c r="TZV199" s="66"/>
      <c r="TZY199" s="66"/>
      <c r="UAB199" s="66"/>
      <c r="UAD199" s="66"/>
      <c r="UAF199" s="66"/>
      <c r="UAI199" s="66"/>
      <c r="UAL199" s="66"/>
      <c r="UAO199" s="66"/>
      <c r="UAR199" s="66"/>
      <c r="UAU199" s="66"/>
      <c r="UAX199" s="66"/>
      <c r="UBA199" s="66"/>
      <c r="UBC199" s="66"/>
      <c r="UBF199" s="66"/>
      <c r="UBL199" s="66"/>
      <c r="UBR199" s="66"/>
      <c r="UBU199" s="66"/>
      <c r="UBW199" s="66"/>
      <c r="UBY199" s="66"/>
      <c r="UBZ199" s="66"/>
      <c r="UCA199" s="66"/>
      <c r="UCB199" s="66"/>
      <c r="UCC199" s="66"/>
      <c r="UCD199" s="66"/>
      <c r="UCV199" s="66"/>
      <c r="UCW199" s="66"/>
      <c r="UCZ199" s="66"/>
      <c r="UDC199" s="66"/>
      <c r="UDE199" s="66"/>
      <c r="UDG199" s="66"/>
      <c r="UDJ199" s="66"/>
      <c r="UDM199" s="66"/>
      <c r="UDP199" s="66"/>
      <c r="UDT199" s="66"/>
      <c r="UDW199" s="66"/>
      <c r="UDZ199" s="66"/>
      <c r="UEH199" s="66"/>
      <c r="UET199" s="66"/>
      <c r="UEU199" s="66"/>
      <c r="UEV199" s="66"/>
      <c r="UEW199" s="66"/>
      <c r="UEX199" s="66"/>
      <c r="UEY199" s="66"/>
      <c r="UEZ199" s="66"/>
      <c r="UFA199" s="66"/>
      <c r="UFB199" s="66"/>
      <c r="UFC199" s="66"/>
      <c r="UFD199" s="66"/>
      <c r="UFE199" s="66"/>
      <c r="UFF199" s="66"/>
      <c r="UFG199" s="66"/>
      <c r="UFH199" s="66"/>
      <c r="UFI199" s="66"/>
      <c r="UFJ199" s="66"/>
      <c r="UFK199" s="66"/>
      <c r="UFL199" s="66"/>
      <c r="UFM199" s="66"/>
      <c r="UFN199" s="66"/>
      <c r="UFO199" s="66"/>
      <c r="UFP199" s="66"/>
      <c r="UFQ199" s="66"/>
      <c r="UFR199" s="66"/>
      <c r="UFS199" s="66"/>
      <c r="UFU199" s="66"/>
      <c r="UFV199" s="66"/>
      <c r="UFW199" s="66"/>
      <c r="UFX199" s="66"/>
      <c r="UFY199" s="66"/>
      <c r="UFZ199" s="66"/>
      <c r="UGA199" s="66"/>
      <c r="UGB199" s="66"/>
      <c r="UGC199" s="66"/>
      <c r="UGD199" s="66"/>
      <c r="UGE199" s="66"/>
      <c r="UGF199" s="66"/>
      <c r="UGG199" s="66"/>
      <c r="UGJ199" s="66"/>
      <c r="UGM199" s="66"/>
      <c r="UGP199" s="66"/>
      <c r="UGS199" s="66"/>
      <c r="UGV199" s="66"/>
      <c r="UGY199" s="66"/>
      <c r="UHH199" s="66"/>
      <c r="UHK199" s="66"/>
      <c r="UHN199" s="66"/>
      <c r="UHQ199" s="66"/>
      <c r="UHZ199" s="66"/>
      <c r="UIF199" s="66"/>
      <c r="UII199" s="66"/>
      <c r="UIL199" s="66"/>
      <c r="UIO199" s="66"/>
      <c r="UIU199" s="66"/>
      <c r="UJD199" s="66"/>
      <c r="UJF199" s="66"/>
      <c r="UJG199" s="66"/>
      <c r="UJI199" s="66"/>
      <c r="UJL199" s="66"/>
      <c r="UJO199" s="66"/>
      <c r="UJR199" s="66"/>
      <c r="UJU199" s="66"/>
      <c r="UJX199" s="66"/>
      <c r="UJZ199" s="66"/>
      <c r="UKB199" s="66"/>
      <c r="UKE199" s="66"/>
      <c r="UKH199" s="66"/>
      <c r="UKK199" s="66"/>
      <c r="UKN199" s="66"/>
      <c r="UKQ199" s="66"/>
      <c r="UKT199" s="66"/>
      <c r="UKW199" s="66"/>
      <c r="UKY199" s="66"/>
      <c r="ULB199" s="66"/>
      <c r="ULH199" s="66"/>
      <c r="ULN199" s="66"/>
      <c r="ULQ199" s="66"/>
      <c r="ULS199" s="66"/>
      <c r="ULU199" s="66"/>
      <c r="ULV199" s="66"/>
      <c r="ULW199" s="66"/>
      <c r="ULX199" s="66"/>
      <c r="ULY199" s="66"/>
      <c r="ULZ199" s="66"/>
      <c r="UMR199" s="66"/>
      <c r="UMS199" s="66"/>
      <c r="UMV199" s="66"/>
      <c r="UMY199" s="66"/>
      <c r="UNA199" s="66"/>
      <c r="UNC199" s="66"/>
      <c r="UNF199" s="66"/>
      <c r="UNI199" s="66"/>
      <c r="UNL199" s="66"/>
      <c r="UNP199" s="66"/>
      <c r="UNS199" s="66"/>
      <c r="UNV199" s="66"/>
      <c r="UOD199" s="66"/>
      <c r="UOP199" s="66"/>
      <c r="UOQ199" s="66"/>
      <c r="UOR199" s="66"/>
      <c r="UOS199" s="66"/>
      <c r="UOT199" s="66"/>
      <c r="UOU199" s="66"/>
      <c r="UOV199" s="66"/>
      <c r="UOW199" s="66"/>
      <c r="UOX199" s="66"/>
      <c r="UOY199" s="66"/>
      <c r="UOZ199" s="66"/>
      <c r="UPA199" s="66"/>
      <c r="UPB199" s="66"/>
      <c r="UPC199" s="66"/>
      <c r="UPD199" s="66"/>
      <c r="UPE199" s="66"/>
      <c r="UPF199" s="66"/>
      <c r="UPG199" s="66"/>
      <c r="UPH199" s="66"/>
      <c r="UPI199" s="66"/>
      <c r="UPJ199" s="66"/>
      <c r="UPK199" s="66"/>
      <c r="UPL199" s="66"/>
      <c r="UPM199" s="66"/>
      <c r="UPN199" s="66"/>
      <c r="UPO199" s="66"/>
      <c r="UPQ199" s="66"/>
      <c r="UPR199" s="66"/>
      <c r="UPS199" s="66"/>
      <c r="UPT199" s="66"/>
      <c r="UPU199" s="66"/>
      <c r="UPV199" s="66"/>
      <c r="UPW199" s="66"/>
      <c r="UPX199" s="66"/>
      <c r="UPY199" s="66"/>
      <c r="UPZ199" s="66"/>
      <c r="UQA199" s="66"/>
      <c r="UQB199" s="66"/>
      <c r="UQC199" s="66"/>
      <c r="UQF199" s="66"/>
      <c r="UQI199" s="66"/>
      <c r="UQL199" s="66"/>
      <c r="UQO199" s="66"/>
      <c r="UQR199" s="66"/>
      <c r="UQU199" s="66"/>
      <c r="URD199" s="66"/>
      <c r="URG199" s="66"/>
      <c r="URJ199" s="66"/>
      <c r="URM199" s="66"/>
      <c r="URV199" s="66"/>
      <c r="USB199" s="66"/>
      <c r="USE199" s="66"/>
      <c r="USH199" s="66"/>
      <c r="USK199" s="66"/>
      <c r="USQ199" s="66"/>
      <c r="USZ199" s="66"/>
      <c r="UTB199" s="66"/>
      <c r="UTC199" s="66"/>
      <c r="UTE199" s="66"/>
      <c r="UTH199" s="66"/>
      <c r="UTK199" s="66"/>
      <c r="UTN199" s="66"/>
      <c r="UTQ199" s="66"/>
      <c r="UTT199" s="66"/>
      <c r="UTV199" s="66"/>
      <c r="UTX199" s="66"/>
      <c r="UUA199" s="66"/>
      <c r="UUD199" s="66"/>
      <c r="UUG199" s="66"/>
      <c r="UUJ199" s="66"/>
      <c r="UUM199" s="66"/>
      <c r="UUP199" s="66"/>
      <c r="UUS199" s="66"/>
      <c r="UUU199" s="66"/>
      <c r="UUX199" s="66"/>
      <c r="UVD199" s="66"/>
      <c r="UVJ199" s="66"/>
      <c r="UVM199" s="66"/>
      <c r="UVO199" s="66"/>
      <c r="UVQ199" s="66"/>
      <c r="UVR199" s="66"/>
      <c r="UVS199" s="66"/>
      <c r="UVT199" s="66"/>
      <c r="UVU199" s="66"/>
      <c r="UVV199" s="66"/>
      <c r="UWN199" s="66"/>
      <c r="UWO199" s="66"/>
      <c r="UWR199" s="66"/>
      <c r="UWU199" s="66"/>
      <c r="UWW199" s="66"/>
      <c r="UWY199" s="66"/>
      <c r="UXB199" s="66"/>
      <c r="UXE199" s="66"/>
      <c r="UXH199" s="66"/>
      <c r="UXL199" s="66"/>
      <c r="UXO199" s="66"/>
      <c r="UXR199" s="66"/>
      <c r="UXZ199" s="66"/>
      <c r="UYL199" s="66"/>
      <c r="UYM199" s="66"/>
      <c r="UYN199" s="66"/>
      <c r="UYO199" s="66"/>
      <c r="UYP199" s="66"/>
      <c r="UYQ199" s="66"/>
      <c r="UYR199" s="66"/>
      <c r="UYS199" s="66"/>
      <c r="UYT199" s="66"/>
      <c r="UYU199" s="66"/>
      <c r="UYV199" s="66"/>
      <c r="UYW199" s="66"/>
      <c r="UYX199" s="66"/>
      <c r="UYY199" s="66"/>
      <c r="UYZ199" s="66"/>
      <c r="UZA199" s="66"/>
      <c r="UZB199" s="66"/>
      <c r="UZC199" s="66"/>
      <c r="UZD199" s="66"/>
      <c r="UZE199" s="66"/>
      <c r="UZF199" s="66"/>
      <c r="UZG199" s="66"/>
      <c r="UZH199" s="66"/>
      <c r="UZI199" s="66"/>
      <c r="UZJ199" s="66"/>
      <c r="UZK199" s="66"/>
      <c r="UZM199" s="66"/>
      <c r="UZN199" s="66"/>
      <c r="UZO199" s="66"/>
      <c r="UZP199" s="66"/>
      <c r="UZQ199" s="66"/>
      <c r="UZR199" s="66"/>
      <c r="UZS199" s="66"/>
      <c r="UZT199" s="66"/>
      <c r="UZU199" s="66"/>
      <c r="UZV199" s="66"/>
      <c r="UZW199" s="66"/>
      <c r="UZX199" s="66"/>
      <c r="UZY199" s="66"/>
      <c r="VAB199" s="66"/>
      <c r="VAE199" s="66"/>
      <c r="VAH199" s="66"/>
      <c r="VAK199" s="66"/>
      <c r="VAN199" s="66"/>
      <c r="VAQ199" s="66"/>
      <c r="VAZ199" s="66"/>
      <c r="VBC199" s="66"/>
      <c r="VBF199" s="66"/>
      <c r="VBI199" s="66"/>
      <c r="VBR199" s="66"/>
      <c r="VBX199" s="66"/>
      <c r="VCA199" s="66"/>
      <c r="VCD199" s="66"/>
      <c r="VCG199" s="66"/>
      <c r="VCM199" s="66"/>
      <c r="VCV199" s="66"/>
      <c r="VCX199" s="66"/>
      <c r="VCY199" s="66"/>
      <c r="VDA199" s="66"/>
      <c r="VDD199" s="66"/>
      <c r="VDG199" s="66"/>
      <c r="VDJ199" s="66"/>
      <c r="VDM199" s="66"/>
      <c r="VDP199" s="66"/>
      <c r="VDR199" s="66"/>
      <c r="VDT199" s="66"/>
      <c r="VDW199" s="66"/>
      <c r="VDZ199" s="66"/>
      <c r="VEC199" s="66"/>
      <c r="VEF199" s="66"/>
      <c r="VEI199" s="66"/>
      <c r="VEL199" s="66"/>
      <c r="VEO199" s="66"/>
      <c r="VEQ199" s="66"/>
      <c r="VET199" s="66"/>
      <c r="VEZ199" s="66"/>
      <c r="VFF199" s="66"/>
      <c r="VFI199" s="66"/>
      <c r="VFK199" s="66"/>
      <c r="VFM199" s="66"/>
      <c r="VFN199" s="66"/>
      <c r="VFO199" s="66"/>
      <c r="VFP199" s="66"/>
      <c r="VFQ199" s="66"/>
      <c r="VFR199" s="66"/>
      <c r="VGJ199" s="66"/>
      <c r="VGK199" s="66"/>
      <c r="VGN199" s="66"/>
      <c r="VGQ199" s="66"/>
      <c r="VGS199" s="66"/>
      <c r="VGU199" s="66"/>
      <c r="VGX199" s="66"/>
      <c r="VHA199" s="66"/>
      <c r="VHD199" s="66"/>
      <c r="VHH199" s="66"/>
      <c r="VHK199" s="66"/>
      <c r="VHN199" s="66"/>
      <c r="VHV199" s="66"/>
      <c r="VIH199" s="66"/>
      <c r="VII199" s="66"/>
      <c r="VIJ199" s="66"/>
      <c r="VIK199" s="66"/>
      <c r="VIL199" s="66"/>
      <c r="VIM199" s="66"/>
      <c r="VIN199" s="66"/>
      <c r="VIO199" s="66"/>
      <c r="VIP199" s="66"/>
      <c r="VIQ199" s="66"/>
      <c r="VIR199" s="66"/>
      <c r="VIS199" s="66"/>
      <c r="VIT199" s="66"/>
      <c r="VIU199" s="66"/>
      <c r="VIV199" s="66"/>
      <c r="VIW199" s="66"/>
      <c r="VIX199" s="66"/>
      <c r="VIY199" s="66"/>
      <c r="VIZ199" s="66"/>
      <c r="VJA199" s="66"/>
      <c r="VJB199" s="66"/>
      <c r="VJC199" s="66"/>
      <c r="VJD199" s="66"/>
      <c r="VJE199" s="66"/>
      <c r="VJF199" s="66"/>
      <c r="VJG199" s="66"/>
      <c r="VJI199" s="66"/>
      <c r="VJJ199" s="66"/>
      <c r="VJK199" s="66"/>
      <c r="VJL199" s="66"/>
      <c r="VJM199" s="66"/>
      <c r="VJN199" s="66"/>
      <c r="VJO199" s="66"/>
      <c r="VJP199" s="66"/>
      <c r="VJQ199" s="66"/>
      <c r="VJR199" s="66"/>
      <c r="VJS199" s="66"/>
      <c r="VJT199" s="66"/>
      <c r="VJU199" s="66"/>
      <c r="VJX199" s="66"/>
      <c r="VKA199" s="66"/>
      <c r="VKD199" s="66"/>
      <c r="VKG199" s="66"/>
      <c r="VKJ199" s="66"/>
      <c r="VKM199" s="66"/>
      <c r="VKV199" s="66"/>
      <c r="VKY199" s="66"/>
      <c r="VLB199" s="66"/>
      <c r="VLE199" s="66"/>
      <c r="VLN199" s="66"/>
      <c r="VLT199" s="66"/>
      <c r="VLW199" s="66"/>
      <c r="VLZ199" s="66"/>
      <c r="VMC199" s="66"/>
      <c r="VMI199" s="66"/>
      <c r="VMR199" s="66"/>
      <c r="VMT199" s="66"/>
      <c r="VMU199" s="66"/>
      <c r="VMW199" s="66"/>
      <c r="VMZ199" s="66"/>
      <c r="VNC199" s="66"/>
      <c r="VNF199" s="66"/>
      <c r="VNI199" s="66"/>
      <c r="VNL199" s="66"/>
      <c r="VNN199" s="66"/>
      <c r="VNP199" s="66"/>
      <c r="VNS199" s="66"/>
      <c r="VNV199" s="66"/>
      <c r="VNY199" s="66"/>
      <c r="VOB199" s="66"/>
      <c r="VOE199" s="66"/>
      <c r="VOH199" s="66"/>
      <c r="VOK199" s="66"/>
      <c r="VOM199" s="66"/>
      <c r="VOP199" s="66"/>
      <c r="VOV199" s="66"/>
      <c r="VPB199" s="66"/>
      <c r="VPE199" s="66"/>
      <c r="VPG199" s="66"/>
      <c r="VPI199" s="66"/>
      <c r="VPJ199" s="66"/>
      <c r="VPK199" s="66"/>
      <c r="VPL199" s="66"/>
      <c r="VPM199" s="66"/>
      <c r="VPN199" s="66"/>
      <c r="VQF199" s="66"/>
      <c r="VQG199" s="66"/>
      <c r="VQJ199" s="66"/>
      <c r="VQM199" s="66"/>
      <c r="VQO199" s="66"/>
      <c r="VQQ199" s="66"/>
      <c r="VQT199" s="66"/>
      <c r="VQW199" s="66"/>
      <c r="VQZ199" s="66"/>
      <c r="VRD199" s="66"/>
      <c r="VRG199" s="66"/>
      <c r="VRJ199" s="66"/>
      <c r="VRR199" s="66"/>
      <c r="VSD199" s="66"/>
      <c r="VSE199" s="66"/>
      <c r="VSF199" s="66"/>
      <c r="VSG199" s="66"/>
      <c r="VSH199" s="66"/>
      <c r="VSI199" s="66"/>
      <c r="VSJ199" s="66"/>
      <c r="VSK199" s="66"/>
      <c r="VSL199" s="66"/>
      <c r="VSM199" s="66"/>
      <c r="VSN199" s="66"/>
      <c r="VSO199" s="66"/>
      <c r="VSP199" s="66"/>
      <c r="VSQ199" s="66"/>
      <c r="VSR199" s="66"/>
      <c r="VSS199" s="66"/>
      <c r="VST199" s="66"/>
      <c r="VSU199" s="66"/>
      <c r="VSV199" s="66"/>
      <c r="VSW199" s="66"/>
      <c r="VSX199" s="66"/>
      <c r="VSY199" s="66"/>
      <c r="VSZ199" s="66"/>
      <c r="VTA199" s="66"/>
      <c r="VTB199" s="66"/>
      <c r="VTC199" s="66"/>
      <c r="VTE199" s="66"/>
      <c r="VTF199" s="66"/>
      <c r="VTG199" s="66"/>
      <c r="VTH199" s="66"/>
      <c r="VTI199" s="66"/>
      <c r="VTJ199" s="66"/>
      <c r="VTK199" s="66"/>
      <c r="VTL199" s="66"/>
      <c r="VTM199" s="66"/>
      <c r="VTN199" s="66"/>
      <c r="VTO199" s="66"/>
      <c r="VTP199" s="66"/>
      <c r="VTQ199" s="66"/>
      <c r="VTT199" s="66"/>
      <c r="VTW199" s="66"/>
      <c r="VTZ199" s="66"/>
      <c r="VUC199" s="66"/>
      <c r="VUF199" s="66"/>
      <c r="VUI199" s="66"/>
      <c r="VUR199" s="66"/>
      <c r="VUU199" s="66"/>
      <c r="VUX199" s="66"/>
      <c r="VVA199" s="66"/>
      <c r="VVJ199" s="66"/>
      <c r="VVP199" s="66"/>
      <c r="VVS199" s="66"/>
      <c r="VVV199" s="66"/>
      <c r="VVY199" s="66"/>
      <c r="VWE199" s="66"/>
      <c r="VWN199" s="66"/>
      <c r="VWP199" s="66"/>
      <c r="VWQ199" s="66"/>
      <c r="VWS199" s="66"/>
      <c r="VWV199" s="66"/>
      <c r="VWY199" s="66"/>
      <c r="VXB199" s="66"/>
      <c r="VXE199" s="66"/>
      <c r="VXH199" s="66"/>
      <c r="VXJ199" s="66"/>
      <c r="VXL199" s="66"/>
      <c r="VXO199" s="66"/>
      <c r="VXR199" s="66"/>
      <c r="VXU199" s="66"/>
      <c r="VXX199" s="66"/>
      <c r="VYA199" s="66"/>
      <c r="VYD199" s="66"/>
      <c r="VYG199" s="66"/>
      <c r="VYI199" s="66"/>
      <c r="VYL199" s="66"/>
      <c r="VYR199" s="66"/>
      <c r="VYX199" s="66"/>
      <c r="VZA199" s="66"/>
      <c r="VZC199" s="66"/>
      <c r="VZE199" s="66"/>
      <c r="VZF199" s="66"/>
      <c r="VZG199" s="66"/>
      <c r="VZH199" s="66"/>
      <c r="VZI199" s="66"/>
      <c r="VZJ199" s="66"/>
      <c r="WAB199" s="66"/>
      <c r="WAC199" s="66"/>
      <c r="WAF199" s="66"/>
      <c r="WAI199" s="66"/>
      <c r="WAK199" s="66"/>
      <c r="WAM199" s="66"/>
      <c r="WAP199" s="66"/>
      <c r="WAS199" s="66"/>
      <c r="WAV199" s="66"/>
      <c r="WAZ199" s="66"/>
      <c r="WBC199" s="66"/>
      <c r="WBF199" s="66"/>
      <c r="WBN199" s="66"/>
      <c r="WBZ199" s="66"/>
      <c r="WCA199" s="66"/>
      <c r="WCB199" s="66"/>
      <c r="WCC199" s="66"/>
      <c r="WCD199" s="66"/>
      <c r="WCE199" s="66"/>
      <c r="WCF199" s="66"/>
      <c r="WCG199" s="66"/>
      <c r="WCH199" s="66"/>
      <c r="WCI199" s="66"/>
      <c r="WCJ199" s="66"/>
      <c r="WCK199" s="66"/>
      <c r="WCL199" s="66"/>
      <c r="WCM199" s="66"/>
      <c r="WCN199" s="66"/>
      <c r="WCO199" s="66"/>
      <c r="WCP199" s="66"/>
      <c r="WCQ199" s="66"/>
      <c r="WCR199" s="66"/>
      <c r="WCS199" s="66"/>
      <c r="WCT199" s="66"/>
      <c r="WCU199" s="66"/>
      <c r="WCV199" s="66"/>
      <c r="WCW199" s="66"/>
      <c r="WCX199" s="66"/>
      <c r="WCY199" s="66"/>
      <c r="WDA199" s="66"/>
      <c r="WDB199" s="66"/>
      <c r="WDC199" s="66"/>
      <c r="WDD199" s="66"/>
      <c r="WDE199" s="66"/>
      <c r="WDF199" s="66"/>
      <c r="WDG199" s="66"/>
      <c r="WDH199" s="66"/>
      <c r="WDI199" s="66"/>
      <c r="WDJ199" s="66"/>
      <c r="WDK199" s="66"/>
      <c r="WDL199" s="66"/>
      <c r="WDM199" s="66"/>
      <c r="WDP199" s="66"/>
      <c r="WDS199" s="66"/>
      <c r="WDV199" s="66"/>
      <c r="WDY199" s="66"/>
      <c r="WEB199" s="66"/>
      <c r="WEE199" s="66"/>
      <c r="WEN199" s="66"/>
      <c r="WEQ199" s="66"/>
      <c r="WET199" s="66"/>
      <c r="WEW199" s="66"/>
      <c r="WFF199" s="66"/>
      <c r="WFL199" s="66"/>
      <c r="WFO199" s="66"/>
      <c r="WFR199" s="66"/>
      <c r="WFU199" s="66"/>
      <c r="WGA199" s="66"/>
      <c r="WGJ199" s="66"/>
      <c r="WGL199" s="66"/>
      <c r="WGM199" s="66"/>
      <c r="WGO199" s="66"/>
      <c r="WGR199" s="66"/>
      <c r="WGU199" s="66"/>
      <c r="WGX199" s="66"/>
      <c r="WHA199" s="66"/>
      <c r="WHD199" s="66"/>
      <c r="WHF199" s="66"/>
      <c r="WHH199" s="66"/>
      <c r="WHK199" s="66"/>
      <c r="WHN199" s="66"/>
      <c r="WHQ199" s="66"/>
      <c r="WHT199" s="66"/>
      <c r="WHW199" s="66"/>
      <c r="WHZ199" s="66"/>
      <c r="WIC199" s="66"/>
      <c r="WIE199" s="66"/>
      <c r="WIH199" s="66"/>
      <c r="WIN199" s="66"/>
      <c r="WIT199" s="66"/>
      <c r="WIW199" s="66"/>
      <c r="WIY199" s="66"/>
      <c r="WJA199" s="66"/>
      <c r="WJB199" s="66"/>
      <c r="WJC199" s="66"/>
      <c r="WJD199" s="66"/>
      <c r="WJE199" s="66"/>
      <c r="WJF199" s="66"/>
      <c r="WJX199" s="66"/>
      <c r="WJY199" s="66"/>
      <c r="WKB199" s="66"/>
      <c r="WKE199" s="66"/>
      <c r="WKG199" s="66"/>
      <c r="WKI199" s="66"/>
      <c r="WKL199" s="66"/>
      <c r="WKO199" s="66"/>
      <c r="WKR199" s="66"/>
      <c r="WKV199" s="66"/>
      <c r="WKY199" s="66"/>
      <c r="WLB199" s="66"/>
      <c r="WLJ199" s="66"/>
      <c r="WLV199" s="66"/>
      <c r="WLW199" s="66"/>
      <c r="WLX199" s="66"/>
      <c r="WLY199" s="66"/>
      <c r="WLZ199" s="66"/>
      <c r="WMA199" s="66"/>
      <c r="WMB199" s="66"/>
      <c r="WMC199" s="66"/>
      <c r="WMD199" s="66"/>
      <c r="WME199" s="66"/>
      <c r="WMF199" s="66"/>
      <c r="WMG199" s="66"/>
      <c r="WMH199" s="66"/>
      <c r="WMI199" s="66"/>
      <c r="WMJ199" s="66"/>
      <c r="WMK199" s="66"/>
      <c r="WML199" s="66"/>
      <c r="WMM199" s="66"/>
      <c r="WMN199" s="66"/>
      <c r="WMO199" s="66"/>
      <c r="WMP199" s="66"/>
      <c r="WMQ199" s="66"/>
      <c r="WMR199" s="66"/>
      <c r="WMS199" s="66"/>
      <c r="WMT199" s="66"/>
      <c r="WMU199" s="66"/>
      <c r="WMW199" s="66"/>
      <c r="WMX199" s="66"/>
      <c r="WMY199" s="66"/>
      <c r="WMZ199" s="66"/>
      <c r="WNA199" s="66"/>
      <c r="WNB199" s="66"/>
      <c r="WNC199" s="66"/>
      <c r="WND199" s="66"/>
      <c r="WNE199" s="66"/>
      <c r="WNF199" s="66"/>
      <c r="WNG199" s="66"/>
      <c r="WNH199" s="66"/>
      <c r="WNI199" s="66"/>
      <c r="WNL199" s="66"/>
      <c r="WNO199" s="66"/>
      <c r="WNR199" s="66"/>
      <c r="WNU199" s="66"/>
      <c r="WNX199" s="66"/>
      <c r="WOA199" s="66"/>
      <c r="WOJ199" s="66"/>
      <c r="WOM199" s="66"/>
      <c r="WOP199" s="66"/>
      <c r="WOS199" s="66"/>
      <c r="WPB199" s="66"/>
      <c r="WPH199" s="66"/>
      <c r="WPK199" s="66"/>
      <c r="WPN199" s="66"/>
      <c r="WPQ199" s="66"/>
      <c r="WPW199" s="66"/>
      <c r="WQF199" s="66"/>
      <c r="WQH199" s="66"/>
      <c r="WQI199" s="66"/>
      <c r="WQK199" s="66"/>
      <c r="WQN199" s="66"/>
      <c r="WQQ199" s="66"/>
      <c r="WQT199" s="66"/>
      <c r="WQW199" s="66"/>
      <c r="WQZ199" s="66"/>
      <c r="WRB199" s="66"/>
      <c r="WRD199" s="66"/>
      <c r="WRG199" s="66"/>
      <c r="WRJ199" s="66"/>
      <c r="WRM199" s="66"/>
      <c r="WRP199" s="66"/>
      <c r="WRS199" s="66"/>
      <c r="WRV199" s="66"/>
      <c r="WRY199" s="66"/>
      <c r="WSA199" s="66"/>
      <c r="WSD199" s="66"/>
      <c r="WSJ199" s="66"/>
      <c r="WSP199" s="66"/>
      <c r="WSS199" s="66"/>
      <c r="WSU199" s="66"/>
      <c r="WSW199" s="66"/>
      <c r="WSX199" s="66"/>
      <c r="WSY199" s="66"/>
      <c r="WSZ199" s="66"/>
      <c r="WTA199" s="66"/>
      <c r="WTB199" s="66"/>
      <c r="WTT199" s="66"/>
      <c r="WTU199" s="66"/>
      <c r="WTX199" s="66"/>
      <c r="WUA199" s="66"/>
      <c r="WUC199" s="66"/>
      <c r="WUE199" s="66"/>
      <c r="WUH199" s="66"/>
      <c r="WUK199" s="66"/>
      <c r="WUN199" s="66"/>
      <c r="WUR199" s="66"/>
      <c r="WUU199" s="66"/>
      <c r="WUX199" s="66"/>
      <c r="WVF199" s="66"/>
    </row>
    <row r="200" spans="1:1022 1034:2046 2058:3070 3082:4094 4106:5118 5130:6142 6154:7166 7178:8190 8202:9214 9226:10238 10250:11262 11274:12286 12298:13310 13322:14334 14346:15358 15370:16126" s="50" customFormat="1" ht="20.25" hidden="1" customHeight="1">
      <c r="A200" s="22" t="s">
        <v>144</v>
      </c>
      <c r="B200" s="47" t="s">
        <v>340</v>
      </c>
      <c r="C200" s="4"/>
      <c r="D200" s="48">
        <f>_xlfn.IFNA(VLOOKUP(A200,'2.2'!A209:C501,3,),)</f>
        <v>0</v>
      </c>
      <c r="E200" s="49"/>
      <c r="F200" s="51"/>
      <c r="G200" s="51"/>
      <c r="H200" s="29">
        <v>0</v>
      </c>
      <c r="I200" s="52"/>
    </row>
    <row r="201" spans="1:1022 1034:2046 2058:3070 3082:4094 4106:5118 5130:6142 6154:7166 7178:8190 8202:9214 9226:10238 10250:11262 11274:12286 12298:13310 13322:14334 14346:15358 15370:16126" s="58" customFormat="1" ht="20.25" hidden="1" customHeight="1">
      <c r="A201" s="22" t="s">
        <v>145</v>
      </c>
      <c r="B201" s="47" t="s">
        <v>340</v>
      </c>
      <c r="C201" s="4"/>
      <c r="D201" s="48">
        <f>_xlfn.IFNA(VLOOKUP(A201,'2.2'!A210:C502,3,),)</f>
        <v>0</v>
      </c>
      <c r="E201" s="49"/>
      <c r="F201" s="51"/>
      <c r="G201" s="51"/>
      <c r="H201" s="29">
        <v>0</v>
      </c>
      <c r="I201" s="52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C201" s="50"/>
      <c r="DD201" s="50"/>
      <c r="DE201" s="50"/>
      <c r="DF201" s="50"/>
      <c r="DG201" s="50"/>
      <c r="DH201" s="50"/>
      <c r="DI201" s="50"/>
      <c r="DJ201" s="50"/>
      <c r="DK201" s="50"/>
      <c r="DL201" s="50"/>
      <c r="DM201" s="50"/>
      <c r="DN201" s="50"/>
      <c r="DO201" s="50"/>
      <c r="DP201" s="50"/>
      <c r="DQ201" s="50"/>
      <c r="DR201" s="50"/>
      <c r="DS201" s="50"/>
      <c r="DT201" s="50"/>
      <c r="DU201" s="50"/>
      <c r="DV201" s="50"/>
      <c r="DW201" s="50"/>
      <c r="DX201" s="50"/>
      <c r="DY201" s="50"/>
      <c r="DZ201" s="50"/>
      <c r="EA201" s="50"/>
      <c r="EB201" s="50"/>
      <c r="EC201" s="50"/>
      <c r="ED201" s="50"/>
      <c r="EE201" s="50"/>
      <c r="EF201" s="50"/>
      <c r="EG201" s="50"/>
      <c r="EH201" s="50"/>
      <c r="EI201" s="50"/>
      <c r="EJ201" s="50"/>
      <c r="EK201" s="50"/>
      <c r="EL201" s="50"/>
      <c r="EM201" s="50"/>
      <c r="EN201" s="50"/>
      <c r="EO201" s="50"/>
      <c r="EP201" s="50"/>
      <c r="EQ201" s="50"/>
      <c r="ER201" s="50"/>
      <c r="ES201" s="50"/>
      <c r="ET201" s="50"/>
      <c r="EU201" s="50"/>
      <c r="EV201" s="50"/>
      <c r="EW201" s="50"/>
      <c r="EX201" s="50"/>
      <c r="EY201" s="50"/>
      <c r="EZ201" s="50"/>
      <c r="FA201" s="50"/>
      <c r="FB201" s="50"/>
      <c r="FC201" s="50"/>
      <c r="FD201" s="50"/>
      <c r="FE201" s="50"/>
      <c r="FF201" s="50"/>
      <c r="FG201" s="50"/>
      <c r="FH201" s="50"/>
      <c r="FI201" s="50"/>
      <c r="FJ201" s="50"/>
      <c r="FK201" s="50"/>
      <c r="FL201" s="50"/>
      <c r="FM201" s="50"/>
      <c r="FN201" s="50"/>
      <c r="FO201" s="50"/>
      <c r="FP201" s="50"/>
      <c r="FQ201" s="50"/>
      <c r="FR201" s="50"/>
      <c r="FS201" s="50"/>
      <c r="FT201" s="50"/>
      <c r="FU201" s="50"/>
      <c r="FV201" s="50"/>
      <c r="FW201" s="50"/>
      <c r="FX201" s="50"/>
      <c r="FY201" s="50"/>
      <c r="FZ201" s="50"/>
      <c r="GA201" s="50"/>
      <c r="GB201" s="50"/>
      <c r="GC201" s="50"/>
      <c r="GD201" s="50"/>
      <c r="GE201" s="50"/>
      <c r="GF201" s="50"/>
      <c r="GG201" s="50"/>
      <c r="GH201" s="50"/>
      <c r="GI201" s="50"/>
      <c r="GJ201" s="50"/>
      <c r="GK201" s="50"/>
      <c r="GL201" s="50"/>
      <c r="GM201" s="50"/>
      <c r="GN201" s="50"/>
      <c r="GO201" s="50"/>
      <c r="GP201" s="50"/>
      <c r="GQ201" s="50"/>
      <c r="GR201" s="50"/>
      <c r="GS201" s="50"/>
      <c r="GT201" s="50"/>
      <c r="GU201" s="50"/>
      <c r="GV201" s="50"/>
      <c r="GW201" s="50"/>
      <c r="GX201" s="50"/>
      <c r="GY201" s="50"/>
      <c r="GZ201" s="50"/>
      <c r="HA201" s="50"/>
      <c r="HB201" s="50"/>
      <c r="HC201" s="50"/>
      <c r="HD201" s="50"/>
      <c r="HE201" s="50"/>
      <c r="HF201" s="50"/>
      <c r="HG201" s="50"/>
      <c r="HH201" s="50"/>
      <c r="HI201" s="50"/>
      <c r="HJ201" s="50"/>
      <c r="HK201" s="50"/>
      <c r="HL201" s="50"/>
      <c r="HM201" s="50"/>
      <c r="HN201" s="50"/>
      <c r="HO201" s="50"/>
      <c r="HP201" s="50"/>
      <c r="HQ201" s="50"/>
      <c r="HR201" s="50"/>
      <c r="HS201" s="50"/>
      <c r="HT201" s="50"/>
      <c r="HU201" s="50"/>
      <c r="HV201" s="50"/>
      <c r="HW201" s="50"/>
      <c r="HX201" s="50"/>
      <c r="HY201" s="50"/>
      <c r="HZ201" s="50"/>
      <c r="IA201" s="50"/>
      <c r="IB201" s="50"/>
      <c r="IC201" s="50"/>
      <c r="ID201" s="50"/>
      <c r="IE201" s="50"/>
      <c r="IF201" s="50"/>
      <c r="IG201" s="50"/>
      <c r="IH201" s="50"/>
      <c r="II201" s="50"/>
      <c r="IJ201" s="50"/>
      <c r="IK201" s="50"/>
      <c r="IL201" s="50"/>
      <c r="IM201" s="50"/>
      <c r="IN201" s="50"/>
      <c r="IO201" s="50"/>
      <c r="IP201" s="50"/>
      <c r="IQ201" s="50"/>
      <c r="IR201" s="50"/>
      <c r="IS201" s="50"/>
      <c r="IT201" s="50"/>
      <c r="IU201" s="50"/>
      <c r="IV201" s="50"/>
    </row>
    <row r="202" spans="1:1022 1034:2046 2058:3070 3082:4094 4106:5118 5130:6142 6154:7166 7178:8190 8202:9214 9226:10238 10250:11262 11274:12286 12298:13310 13322:14334 14346:15358 15370:16126" s="50" customFormat="1" ht="20.25" customHeight="1">
      <c r="A202" s="7" t="s">
        <v>193</v>
      </c>
      <c r="B202" s="76" t="s">
        <v>338</v>
      </c>
      <c r="C202" s="4">
        <v>23</v>
      </c>
      <c r="D202" s="48">
        <v>28000</v>
      </c>
      <c r="E202" s="69">
        <f t="shared" ref="E202:E203" si="3">+D202*C202</f>
        <v>644000</v>
      </c>
      <c r="F202" s="51"/>
      <c r="G202" s="51"/>
      <c r="H202" s="29">
        <v>0</v>
      </c>
      <c r="I202" s="52">
        <v>20</v>
      </c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Z202" s="66"/>
      <c r="BC202" s="66"/>
      <c r="BF202" s="66"/>
      <c r="BI202" s="66"/>
      <c r="BL202" s="66"/>
      <c r="BO202" s="66"/>
      <c r="BX202" s="66"/>
      <c r="CA202" s="66"/>
      <c r="CD202" s="66"/>
      <c r="CG202" s="66"/>
      <c r="CP202" s="66"/>
      <c r="CV202" s="66"/>
      <c r="CY202" s="66"/>
      <c r="DB202" s="66"/>
      <c r="DE202" s="66"/>
      <c r="DK202" s="66"/>
      <c r="DT202" s="66"/>
      <c r="DV202" s="66"/>
      <c r="DW202" s="66"/>
      <c r="DY202" s="66"/>
      <c r="EB202" s="66"/>
      <c r="EE202" s="66"/>
      <c r="EH202" s="66"/>
      <c r="EK202" s="66"/>
      <c r="EN202" s="66"/>
      <c r="EP202" s="66"/>
      <c r="ER202" s="66"/>
      <c r="EU202" s="66"/>
      <c r="EX202" s="66"/>
      <c r="FA202" s="66"/>
      <c r="FD202" s="66"/>
      <c r="FG202" s="66"/>
      <c r="FJ202" s="66"/>
      <c r="FM202" s="66"/>
      <c r="FO202" s="66"/>
      <c r="FR202" s="66"/>
      <c r="FX202" s="66"/>
      <c r="GD202" s="66"/>
      <c r="GG202" s="66"/>
      <c r="GI202" s="66"/>
      <c r="GK202" s="66"/>
      <c r="GL202" s="66"/>
      <c r="GM202" s="66"/>
      <c r="GN202" s="66"/>
      <c r="GO202" s="66"/>
      <c r="GP202" s="66"/>
      <c r="HH202" s="66"/>
      <c r="HI202" s="66"/>
      <c r="HL202" s="66"/>
      <c r="HO202" s="66"/>
      <c r="HQ202" s="66"/>
      <c r="HS202" s="66"/>
      <c r="HV202" s="66"/>
      <c r="HY202" s="66"/>
      <c r="IB202" s="66"/>
      <c r="IF202" s="66"/>
      <c r="II202" s="66"/>
      <c r="IL202" s="66"/>
      <c r="IT202" s="66"/>
      <c r="JF202" s="66"/>
      <c r="JG202" s="66"/>
      <c r="JH202" s="66"/>
      <c r="JI202" s="66"/>
      <c r="JJ202" s="66"/>
      <c r="JK202" s="66"/>
      <c r="JL202" s="66"/>
      <c r="JM202" s="66"/>
      <c r="JN202" s="66"/>
      <c r="JO202" s="66"/>
      <c r="JP202" s="66"/>
      <c r="JQ202" s="66"/>
      <c r="JR202" s="66"/>
      <c r="JS202" s="66"/>
      <c r="JT202" s="66"/>
      <c r="JU202" s="66"/>
      <c r="JV202" s="66"/>
      <c r="JW202" s="66"/>
      <c r="JX202" s="66"/>
      <c r="JY202" s="66"/>
      <c r="JZ202" s="66"/>
      <c r="KA202" s="66"/>
      <c r="KB202" s="66"/>
      <c r="KC202" s="66"/>
      <c r="KD202" s="66"/>
      <c r="KE202" s="66"/>
      <c r="KG202" s="66"/>
      <c r="KH202" s="66"/>
      <c r="KI202" s="66"/>
      <c r="KJ202" s="66"/>
      <c r="KK202" s="66"/>
      <c r="KL202" s="66"/>
      <c r="KM202" s="66"/>
      <c r="KN202" s="66"/>
      <c r="KO202" s="66"/>
      <c r="KP202" s="66"/>
      <c r="KQ202" s="66"/>
      <c r="KR202" s="66"/>
      <c r="KS202" s="66"/>
      <c r="KV202" s="66"/>
      <c r="KY202" s="66"/>
      <c r="LB202" s="66"/>
      <c r="LE202" s="66"/>
      <c r="LH202" s="66"/>
      <c r="LK202" s="66"/>
      <c r="LT202" s="66"/>
      <c r="LW202" s="66"/>
      <c r="LZ202" s="66"/>
      <c r="MC202" s="66"/>
      <c r="ML202" s="66"/>
      <c r="MR202" s="66"/>
      <c r="MU202" s="66"/>
      <c r="MX202" s="66"/>
      <c r="NA202" s="66"/>
      <c r="NG202" s="66"/>
      <c r="NP202" s="66"/>
      <c r="NR202" s="66"/>
      <c r="NS202" s="66"/>
      <c r="NU202" s="66"/>
      <c r="NX202" s="66"/>
      <c r="OA202" s="66"/>
      <c r="OD202" s="66"/>
      <c r="OG202" s="66"/>
      <c r="OJ202" s="66"/>
      <c r="OL202" s="66"/>
      <c r="ON202" s="66"/>
      <c r="OQ202" s="66"/>
      <c r="OT202" s="66"/>
      <c r="OW202" s="66"/>
      <c r="OZ202" s="66"/>
      <c r="PC202" s="66"/>
      <c r="PF202" s="66"/>
      <c r="PI202" s="66"/>
      <c r="PK202" s="66"/>
      <c r="PN202" s="66"/>
      <c r="PT202" s="66"/>
      <c r="PZ202" s="66"/>
      <c r="QC202" s="66"/>
      <c r="QE202" s="66"/>
      <c r="QG202" s="66"/>
      <c r="QH202" s="66"/>
      <c r="QI202" s="66"/>
      <c r="QJ202" s="66"/>
      <c r="QK202" s="66"/>
      <c r="QL202" s="66"/>
      <c r="RD202" s="66"/>
      <c r="RE202" s="66"/>
      <c r="RH202" s="66"/>
      <c r="RK202" s="66"/>
      <c r="RM202" s="66"/>
      <c r="RO202" s="66"/>
      <c r="RR202" s="66"/>
      <c r="RU202" s="66"/>
      <c r="RX202" s="66"/>
      <c r="SB202" s="66"/>
      <c r="SE202" s="66"/>
      <c r="SH202" s="66"/>
      <c r="SP202" s="66"/>
      <c r="TB202" s="66"/>
      <c r="TC202" s="66"/>
      <c r="TD202" s="66"/>
      <c r="TE202" s="66"/>
      <c r="TF202" s="66"/>
      <c r="TG202" s="66"/>
      <c r="TH202" s="66"/>
      <c r="TI202" s="66"/>
      <c r="TJ202" s="66"/>
      <c r="TK202" s="66"/>
      <c r="TL202" s="66"/>
      <c r="TM202" s="66"/>
      <c r="TN202" s="66"/>
      <c r="TO202" s="66"/>
      <c r="TP202" s="66"/>
      <c r="TQ202" s="66"/>
      <c r="TR202" s="66"/>
      <c r="TS202" s="66"/>
      <c r="TT202" s="66"/>
      <c r="TU202" s="66"/>
      <c r="TV202" s="66"/>
      <c r="TW202" s="66"/>
      <c r="TX202" s="66"/>
      <c r="TY202" s="66"/>
      <c r="TZ202" s="66"/>
      <c r="UA202" s="66"/>
      <c r="UC202" s="66"/>
      <c r="UD202" s="66"/>
      <c r="UE202" s="66"/>
      <c r="UF202" s="66"/>
      <c r="UG202" s="66"/>
      <c r="UH202" s="66"/>
      <c r="UI202" s="66"/>
      <c r="UJ202" s="66"/>
      <c r="UK202" s="66"/>
      <c r="UL202" s="66"/>
      <c r="UM202" s="66"/>
      <c r="UN202" s="66"/>
      <c r="UO202" s="66"/>
      <c r="UR202" s="66"/>
      <c r="UU202" s="66"/>
      <c r="UX202" s="66"/>
      <c r="VA202" s="66"/>
      <c r="VD202" s="66"/>
      <c r="VG202" s="66"/>
      <c r="VP202" s="66"/>
      <c r="VS202" s="66"/>
      <c r="VV202" s="66"/>
      <c r="VY202" s="66"/>
      <c r="WH202" s="66"/>
      <c r="WN202" s="66"/>
      <c r="WQ202" s="66"/>
      <c r="WT202" s="66"/>
      <c r="WW202" s="66"/>
      <c r="XC202" s="66"/>
      <c r="XL202" s="66"/>
      <c r="XN202" s="66"/>
      <c r="XO202" s="66"/>
      <c r="XQ202" s="66"/>
      <c r="XT202" s="66"/>
      <c r="XW202" s="66"/>
      <c r="XZ202" s="66"/>
      <c r="YC202" s="66"/>
      <c r="YF202" s="66"/>
      <c r="YH202" s="66"/>
      <c r="YJ202" s="66"/>
      <c r="YM202" s="66"/>
      <c r="YP202" s="66"/>
      <c r="YS202" s="66"/>
      <c r="YV202" s="66"/>
      <c r="YY202" s="66"/>
      <c r="ZB202" s="66"/>
      <c r="ZE202" s="66"/>
      <c r="ZG202" s="66"/>
      <c r="ZJ202" s="66"/>
      <c r="ZP202" s="66"/>
      <c r="ZV202" s="66"/>
      <c r="ZY202" s="66"/>
      <c r="AAA202" s="66"/>
      <c r="AAC202" s="66"/>
      <c r="AAD202" s="66"/>
      <c r="AAE202" s="66"/>
      <c r="AAF202" s="66"/>
      <c r="AAG202" s="66"/>
      <c r="AAH202" s="66"/>
      <c r="AAZ202" s="66"/>
      <c r="ABA202" s="66"/>
      <c r="ABD202" s="66"/>
      <c r="ABG202" s="66"/>
      <c r="ABI202" s="66"/>
      <c r="ABK202" s="66"/>
      <c r="ABN202" s="66"/>
      <c r="ABQ202" s="66"/>
      <c r="ABT202" s="66"/>
      <c r="ABX202" s="66"/>
      <c r="ACA202" s="66"/>
      <c r="ACD202" s="66"/>
      <c r="ACL202" s="66"/>
      <c r="ACX202" s="66"/>
      <c r="ACY202" s="66"/>
      <c r="ACZ202" s="66"/>
      <c r="ADA202" s="66"/>
      <c r="ADB202" s="66"/>
      <c r="ADC202" s="66"/>
      <c r="ADD202" s="66"/>
      <c r="ADE202" s="66"/>
      <c r="ADF202" s="66"/>
      <c r="ADG202" s="66"/>
      <c r="ADH202" s="66"/>
      <c r="ADI202" s="66"/>
      <c r="ADJ202" s="66"/>
      <c r="ADK202" s="66"/>
      <c r="ADL202" s="66"/>
      <c r="ADM202" s="66"/>
      <c r="ADN202" s="66"/>
      <c r="ADO202" s="66"/>
      <c r="ADP202" s="66"/>
      <c r="ADQ202" s="66"/>
      <c r="ADR202" s="66"/>
      <c r="ADS202" s="66"/>
      <c r="ADT202" s="66"/>
      <c r="ADU202" s="66"/>
      <c r="ADV202" s="66"/>
      <c r="ADW202" s="66"/>
      <c r="ADY202" s="66"/>
      <c r="ADZ202" s="66"/>
      <c r="AEA202" s="66"/>
      <c r="AEB202" s="66"/>
      <c r="AEC202" s="66"/>
      <c r="AED202" s="66"/>
      <c r="AEE202" s="66"/>
      <c r="AEF202" s="66"/>
      <c r="AEG202" s="66"/>
      <c r="AEH202" s="66"/>
      <c r="AEI202" s="66"/>
      <c r="AEJ202" s="66"/>
      <c r="AEK202" s="66"/>
      <c r="AEN202" s="66"/>
      <c r="AEQ202" s="66"/>
      <c r="AET202" s="66"/>
      <c r="AEW202" s="66"/>
      <c r="AEZ202" s="66"/>
      <c r="AFC202" s="66"/>
      <c r="AFL202" s="66"/>
      <c r="AFO202" s="66"/>
      <c r="AFR202" s="66"/>
      <c r="AFU202" s="66"/>
      <c r="AGD202" s="66"/>
      <c r="AGJ202" s="66"/>
      <c r="AGM202" s="66"/>
      <c r="AGP202" s="66"/>
      <c r="AGS202" s="66"/>
      <c r="AGY202" s="66"/>
      <c r="AHH202" s="66"/>
      <c r="AHJ202" s="66"/>
      <c r="AHK202" s="66"/>
      <c r="AHM202" s="66"/>
      <c r="AHP202" s="66"/>
      <c r="AHS202" s="66"/>
      <c r="AHV202" s="66"/>
      <c r="AHY202" s="66"/>
      <c r="AIB202" s="66"/>
      <c r="AID202" s="66"/>
      <c r="AIF202" s="66"/>
      <c r="AII202" s="66"/>
      <c r="AIL202" s="66"/>
      <c r="AIO202" s="66"/>
      <c r="AIR202" s="66"/>
      <c r="AIU202" s="66"/>
      <c r="AIX202" s="66"/>
      <c r="AJA202" s="66"/>
      <c r="AJC202" s="66"/>
      <c r="AJF202" s="66"/>
      <c r="AJL202" s="66"/>
      <c r="AJR202" s="66"/>
      <c r="AJU202" s="66"/>
      <c r="AJW202" s="66"/>
      <c r="AJY202" s="66"/>
      <c r="AJZ202" s="66"/>
      <c r="AKA202" s="66"/>
      <c r="AKB202" s="66"/>
      <c r="AKC202" s="66"/>
      <c r="AKD202" s="66"/>
      <c r="AKV202" s="66"/>
      <c r="AKW202" s="66"/>
      <c r="AKZ202" s="66"/>
      <c r="ALC202" s="66"/>
      <c r="ALE202" s="66"/>
      <c r="ALG202" s="66"/>
      <c r="ALJ202" s="66"/>
      <c r="ALM202" s="66"/>
      <c r="ALP202" s="66"/>
      <c r="ALT202" s="66"/>
      <c r="ALW202" s="66"/>
      <c r="ALZ202" s="66"/>
      <c r="AMH202" s="66"/>
      <c r="AMT202" s="66"/>
      <c r="AMU202" s="66"/>
      <c r="AMV202" s="66"/>
      <c r="AMW202" s="66"/>
      <c r="AMX202" s="66"/>
      <c r="AMY202" s="66"/>
      <c r="AMZ202" s="66"/>
      <c r="ANA202" s="66"/>
      <c r="ANB202" s="66"/>
      <c r="ANC202" s="66"/>
      <c r="AND202" s="66"/>
      <c r="ANE202" s="66"/>
      <c r="ANF202" s="66"/>
      <c r="ANG202" s="66"/>
      <c r="ANH202" s="66"/>
      <c r="ANI202" s="66"/>
      <c r="ANJ202" s="66"/>
      <c r="ANK202" s="66"/>
      <c r="ANL202" s="66"/>
      <c r="ANM202" s="66"/>
      <c r="ANN202" s="66"/>
      <c r="ANO202" s="66"/>
      <c r="ANP202" s="66"/>
      <c r="ANQ202" s="66"/>
      <c r="ANR202" s="66"/>
      <c r="ANS202" s="66"/>
      <c r="ANU202" s="66"/>
      <c r="ANV202" s="66"/>
      <c r="ANW202" s="66"/>
      <c r="ANX202" s="66"/>
      <c r="ANY202" s="66"/>
      <c r="ANZ202" s="66"/>
      <c r="AOA202" s="66"/>
      <c r="AOB202" s="66"/>
      <c r="AOC202" s="66"/>
      <c r="AOD202" s="66"/>
      <c r="AOE202" s="66"/>
      <c r="AOF202" s="66"/>
      <c r="AOG202" s="66"/>
      <c r="AOJ202" s="66"/>
      <c r="AOM202" s="66"/>
      <c r="AOP202" s="66"/>
      <c r="AOS202" s="66"/>
      <c r="AOV202" s="66"/>
      <c r="AOY202" s="66"/>
      <c r="APH202" s="66"/>
      <c r="APK202" s="66"/>
      <c r="APN202" s="66"/>
      <c r="APQ202" s="66"/>
      <c r="APZ202" s="66"/>
      <c r="AQF202" s="66"/>
      <c r="AQI202" s="66"/>
      <c r="AQL202" s="66"/>
      <c r="AQO202" s="66"/>
      <c r="AQU202" s="66"/>
      <c r="ARD202" s="66"/>
      <c r="ARF202" s="66"/>
      <c r="ARG202" s="66"/>
      <c r="ARI202" s="66"/>
      <c r="ARL202" s="66"/>
      <c r="ARO202" s="66"/>
      <c r="ARR202" s="66"/>
      <c r="ARU202" s="66"/>
      <c r="ARX202" s="66"/>
      <c r="ARZ202" s="66"/>
      <c r="ASB202" s="66"/>
      <c r="ASE202" s="66"/>
      <c r="ASH202" s="66"/>
      <c r="ASK202" s="66"/>
      <c r="ASN202" s="66"/>
      <c r="ASQ202" s="66"/>
      <c r="AST202" s="66"/>
      <c r="ASW202" s="66"/>
      <c r="ASY202" s="66"/>
      <c r="ATB202" s="66"/>
      <c r="ATH202" s="66"/>
      <c r="ATN202" s="66"/>
      <c r="ATQ202" s="66"/>
      <c r="ATS202" s="66"/>
      <c r="ATU202" s="66"/>
      <c r="ATV202" s="66"/>
      <c r="ATW202" s="66"/>
      <c r="ATX202" s="66"/>
      <c r="ATY202" s="66"/>
      <c r="ATZ202" s="66"/>
      <c r="AUR202" s="66"/>
      <c r="AUS202" s="66"/>
      <c r="AUV202" s="66"/>
      <c r="AUY202" s="66"/>
      <c r="AVA202" s="66"/>
      <c r="AVC202" s="66"/>
      <c r="AVF202" s="66"/>
      <c r="AVI202" s="66"/>
      <c r="AVL202" s="66"/>
      <c r="AVP202" s="66"/>
      <c r="AVS202" s="66"/>
      <c r="AVV202" s="66"/>
      <c r="AWD202" s="66"/>
      <c r="AWP202" s="66"/>
      <c r="AWQ202" s="66"/>
      <c r="AWR202" s="66"/>
      <c r="AWS202" s="66"/>
      <c r="AWT202" s="66"/>
      <c r="AWU202" s="66"/>
      <c r="AWV202" s="66"/>
      <c r="AWW202" s="66"/>
      <c r="AWX202" s="66"/>
      <c r="AWY202" s="66"/>
      <c r="AWZ202" s="66"/>
      <c r="AXA202" s="66"/>
      <c r="AXB202" s="66"/>
      <c r="AXC202" s="66"/>
      <c r="AXD202" s="66"/>
      <c r="AXE202" s="66"/>
      <c r="AXF202" s="66"/>
      <c r="AXG202" s="66"/>
      <c r="AXH202" s="66"/>
      <c r="AXI202" s="66"/>
      <c r="AXJ202" s="66"/>
      <c r="AXK202" s="66"/>
      <c r="AXL202" s="66"/>
      <c r="AXM202" s="66"/>
      <c r="AXN202" s="66"/>
      <c r="AXO202" s="66"/>
      <c r="AXQ202" s="66"/>
      <c r="AXR202" s="66"/>
      <c r="AXS202" s="66"/>
      <c r="AXT202" s="66"/>
      <c r="AXU202" s="66"/>
      <c r="AXV202" s="66"/>
      <c r="AXW202" s="66"/>
      <c r="AXX202" s="66"/>
      <c r="AXY202" s="66"/>
      <c r="AXZ202" s="66"/>
      <c r="AYA202" s="66"/>
      <c r="AYB202" s="66"/>
      <c r="AYC202" s="66"/>
      <c r="AYF202" s="66"/>
      <c r="AYI202" s="66"/>
      <c r="AYL202" s="66"/>
      <c r="AYO202" s="66"/>
      <c r="AYR202" s="66"/>
      <c r="AYU202" s="66"/>
      <c r="AZD202" s="66"/>
      <c r="AZG202" s="66"/>
      <c r="AZJ202" s="66"/>
      <c r="AZM202" s="66"/>
      <c r="AZV202" s="66"/>
      <c r="BAB202" s="66"/>
      <c r="BAE202" s="66"/>
      <c r="BAH202" s="66"/>
      <c r="BAK202" s="66"/>
      <c r="BAQ202" s="66"/>
      <c r="BAZ202" s="66"/>
      <c r="BBB202" s="66"/>
      <c r="BBC202" s="66"/>
      <c r="BBE202" s="66"/>
      <c r="BBH202" s="66"/>
      <c r="BBK202" s="66"/>
      <c r="BBN202" s="66"/>
      <c r="BBQ202" s="66"/>
      <c r="BBT202" s="66"/>
      <c r="BBV202" s="66"/>
      <c r="BBX202" s="66"/>
      <c r="BCA202" s="66"/>
      <c r="BCD202" s="66"/>
      <c r="BCG202" s="66"/>
      <c r="BCJ202" s="66"/>
      <c r="BCM202" s="66"/>
      <c r="BCP202" s="66"/>
      <c r="BCS202" s="66"/>
      <c r="BCU202" s="66"/>
      <c r="BCX202" s="66"/>
      <c r="BDD202" s="66"/>
      <c r="BDJ202" s="66"/>
      <c r="BDM202" s="66"/>
      <c r="BDO202" s="66"/>
      <c r="BDQ202" s="66"/>
      <c r="BDR202" s="66"/>
      <c r="BDS202" s="66"/>
      <c r="BDT202" s="66"/>
      <c r="BDU202" s="66"/>
      <c r="BDV202" s="66"/>
      <c r="BEN202" s="66"/>
      <c r="BEO202" s="66"/>
      <c r="BER202" s="66"/>
      <c r="BEU202" s="66"/>
      <c r="BEW202" s="66"/>
      <c r="BEY202" s="66"/>
      <c r="BFB202" s="66"/>
      <c r="BFE202" s="66"/>
      <c r="BFH202" s="66"/>
      <c r="BFL202" s="66"/>
      <c r="BFO202" s="66"/>
      <c r="BFR202" s="66"/>
      <c r="BFZ202" s="66"/>
      <c r="BGL202" s="66"/>
      <c r="BGM202" s="66"/>
      <c r="BGN202" s="66"/>
      <c r="BGO202" s="66"/>
      <c r="BGP202" s="66"/>
      <c r="BGQ202" s="66"/>
      <c r="BGR202" s="66"/>
      <c r="BGS202" s="66"/>
      <c r="BGT202" s="66"/>
      <c r="BGU202" s="66"/>
      <c r="BGV202" s="66"/>
      <c r="BGW202" s="66"/>
      <c r="BGX202" s="66"/>
      <c r="BGY202" s="66"/>
      <c r="BGZ202" s="66"/>
      <c r="BHA202" s="66"/>
      <c r="BHB202" s="66"/>
      <c r="BHC202" s="66"/>
      <c r="BHD202" s="66"/>
      <c r="BHE202" s="66"/>
      <c r="BHF202" s="66"/>
      <c r="BHG202" s="66"/>
      <c r="BHH202" s="66"/>
      <c r="BHI202" s="66"/>
      <c r="BHJ202" s="66"/>
      <c r="BHK202" s="66"/>
      <c r="BHM202" s="66"/>
      <c r="BHN202" s="66"/>
      <c r="BHO202" s="66"/>
      <c r="BHP202" s="66"/>
      <c r="BHQ202" s="66"/>
      <c r="BHR202" s="66"/>
      <c r="BHS202" s="66"/>
      <c r="BHT202" s="66"/>
      <c r="BHU202" s="66"/>
      <c r="BHV202" s="66"/>
      <c r="BHW202" s="66"/>
      <c r="BHX202" s="66"/>
      <c r="BHY202" s="66"/>
      <c r="BIB202" s="66"/>
      <c r="BIE202" s="66"/>
      <c r="BIH202" s="66"/>
      <c r="BIK202" s="66"/>
      <c r="BIN202" s="66"/>
      <c r="BIQ202" s="66"/>
      <c r="BIZ202" s="66"/>
      <c r="BJC202" s="66"/>
      <c r="BJF202" s="66"/>
      <c r="BJI202" s="66"/>
      <c r="BJR202" s="66"/>
      <c r="BJX202" s="66"/>
      <c r="BKA202" s="66"/>
      <c r="BKD202" s="66"/>
      <c r="BKG202" s="66"/>
      <c r="BKM202" s="66"/>
      <c r="BKV202" s="66"/>
      <c r="BKX202" s="66"/>
      <c r="BKY202" s="66"/>
      <c r="BLA202" s="66"/>
      <c r="BLD202" s="66"/>
      <c r="BLG202" s="66"/>
      <c r="BLJ202" s="66"/>
      <c r="BLM202" s="66"/>
      <c r="BLP202" s="66"/>
      <c r="BLR202" s="66"/>
      <c r="BLT202" s="66"/>
      <c r="BLW202" s="66"/>
      <c r="BLZ202" s="66"/>
      <c r="BMC202" s="66"/>
      <c r="BMF202" s="66"/>
      <c r="BMI202" s="66"/>
      <c r="BML202" s="66"/>
      <c r="BMO202" s="66"/>
      <c r="BMQ202" s="66"/>
      <c r="BMT202" s="66"/>
      <c r="BMZ202" s="66"/>
      <c r="BNF202" s="66"/>
      <c r="BNI202" s="66"/>
      <c r="BNK202" s="66"/>
      <c r="BNM202" s="66"/>
      <c r="BNN202" s="66"/>
      <c r="BNO202" s="66"/>
      <c r="BNP202" s="66"/>
      <c r="BNQ202" s="66"/>
      <c r="BNR202" s="66"/>
      <c r="BOJ202" s="66"/>
      <c r="BOK202" s="66"/>
      <c r="BON202" s="66"/>
      <c r="BOQ202" s="66"/>
      <c r="BOS202" s="66"/>
      <c r="BOU202" s="66"/>
      <c r="BOX202" s="66"/>
      <c r="BPA202" s="66"/>
      <c r="BPD202" s="66"/>
      <c r="BPH202" s="66"/>
      <c r="BPK202" s="66"/>
      <c r="BPN202" s="66"/>
      <c r="BPV202" s="66"/>
      <c r="BQH202" s="66"/>
      <c r="BQI202" s="66"/>
      <c r="BQJ202" s="66"/>
      <c r="BQK202" s="66"/>
      <c r="BQL202" s="66"/>
      <c r="BQM202" s="66"/>
      <c r="BQN202" s="66"/>
      <c r="BQO202" s="66"/>
      <c r="BQP202" s="66"/>
      <c r="BQQ202" s="66"/>
      <c r="BQR202" s="66"/>
      <c r="BQS202" s="66"/>
      <c r="BQT202" s="66"/>
      <c r="BQU202" s="66"/>
      <c r="BQV202" s="66"/>
      <c r="BQW202" s="66"/>
      <c r="BQX202" s="66"/>
      <c r="BQY202" s="66"/>
      <c r="BQZ202" s="66"/>
      <c r="BRA202" s="66"/>
      <c r="BRB202" s="66"/>
      <c r="BRC202" s="66"/>
      <c r="BRD202" s="66"/>
      <c r="BRE202" s="66"/>
      <c r="BRF202" s="66"/>
      <c r="BRG202" s="66"/>
      <c r="BRI202" s="66"/>
      <c r="BRJ202" s="66"/>
      <c r="BRK202" s="66"/>
      <c r="BRL202" s="66"/>
      <c r="BRM202" s="66"/>
      <c r="BRN202" s="66"/>
      <c r="BRO202" s="66"/>
      <c r="BRP202" s="66"/>
      <c r="BRQ202" s="66"/>
      <c r="BRR202" s="66"/>
      <c r="BRS202" s="66"/>
      <c r="BRT202" s="66"/>
      <c r="BRU202" s="66"/>
      <c r="BRX202" s="66"/>
      <c r="BSA202" s="66"/>
      <c r="BSD202" s="66"/>
      <c r="BSG202" s="66"/>
      <c r="BSJ202" s="66"/>
      <c r="BSM202" s="66"/>
      <c r="BSV202" s="66"/>
      <c r="BSY202" s="66"/>
      <c r="BTB202" s="66"/>
      <c r="BTE202" s="66"/>
      <c r="BTN202" s="66"/>
      <c r="BTT202" s="66"/>
      <c r="BTW202" s="66"/>
      <c r="BTZ202" s="66"/>
      <c r="BUC202" s="66"/>
      <c r="BUI202" s="66"/>
      <c r="BUR202" s="66"/>
      <c r="BUT202" s="66"/>
      <c r="BUU202" s="66"/>
      <c r="BUW202" s="66"/>
      <c r="BUZ202" s="66"/>
      <c r="BVC202" s="66"/>
      <c r="BVF202" s="66"/>
      <c r="BVI202" s="66"/>
      <c r="BVL202" s="66"/>
      <c r="BVN202" s="66"/>
      <c r="BVP202" s="66"/>
      <c r="BVS202" s="66"/>
      <c r="BVV202" s="66"/>
      <c r="BVY202" s="66"/>
      <c r="BWB202" s="66"/>
      <c r="BWE202" s="66"/>
      <c r="BWH202" s="66"/>
      <c r="BWK202" s="66"/>
      <c r="BWM202" s="66"/>
      <c r="BWP202" s="66"/>
      <c r="BWV202" s="66"/>
      <c r="BXB202" s="66"/>
      <c r="BXE202" s="66"/>
      <c r="BXG202" s="66"/>
      <c r="BXI202" s="66"/>
      <c r="BXJ202" s="66"/>
      <c r="BXK202" s="66"/>
      <c r="BXL202" s="66"/>
      <c r="BXM202" s="66"/>
      <c r="BXN202" s="66"/>
      <c r="BYF202" s="66"/>
      <c r="BYG202" s="66"/>
      <c r="BYJ202" s="66"/>
      <c r="BYM202" s="66"/>
      <c r="BYO202" s="66"/>
      <c r="BYQ202" s="66"/>
      <c r="BYT202" s="66"/>
      <c r="BYW202" s="66"/>
      <c r="BYZ202" s="66"/>
      <c r="BZD202" s="66"/>
      <c r="BZG202" s="66"/>
      <c r="BZJ202" s="66"/>
      <c r="BZR202" s="66"/>
      <c r="CAD202" s="66"/>
      <c r="CAE202" s="66"/>
      <c r="CAF202" s="66"/>
      <c r="CAG202" s="66"/>
      <c r="CAH202" s="66"/>
      <c r="CAI202" s="66"/>
      <c r="CAJ202" s="66"/>
      <c r="CAK202" s="66"/>
      <c r="CAL202" s="66"/>
      <c r="CAM202" s="66"/>
      <c r="CAN202" s="66"/>
      <c r="CAO202" s="66"/>
      <c r="CAP202" s="66"/>
      <c r="CAQ202" s="66"/>
      <c r="CAR202" s="66"/>
      <c r="CAS202" s="66"/>
      <c r="CAT202" s="66"/>
      <c r="CAU202" s="66"/>
      <c r="CAV202" s="66"/>
      <c r="CAW202" s="66"/>
      <c r="CAX202" s="66"/>
      <c r="CAY202" s="66"/>
      <c r="CAZ202" s="66"/>
      <c r="CBA202" s="66"/>
      <c r="CBB202" s="66"/>
      <c r="CBC202" s="66"/>
      <c r="CBE202" s="66"/>
      <c r="CBF202" s="66"/>
      <c r="CBG202" s="66"/>
      <c r="CBH202" s="66"/>
      <c r="CBI202" s="66"/>
      <c r="CBJ202" s="66"/>
      <c r="CBK202" s="66"/>
      <c r="CBL202" s="66"/>
      <c r="CBM202" s="66"/>
      <c r="CBN202" s="66"/>
      <c r="CBO202" s="66"/>
      <c r="CBP202" s="66"/>
      <c r="CBQ202" s="66"/>
      <c r="CBT202" s="66"/>
      <c r="CBW202" s="66"/>
      <c r="CBZ202" s="66"/>
      <c r="CCC202" s="66"/>
      <c r="CCF202" s="66"/>
      <c r="CCI202" s="66"/>
      <c r="CCR202" s="66"/>
      <c r="CCU202" s="66"/>
      <c r="CCX202" s="66"/>
      <c r="CDA202" s="66"/>
      <c r="CDJ202" s="66"/>
      <c r="CDP202" s="66"/>
      <c r="CDS202" s="66"/>
      <c r="CDV202" s="66"/>
      <c r="CDY202" s="66"/>
      <c r="CEE202" s="66"/>
      <c r="CEN202" s="66"/>
      <c r="CEP202" s="66"/>
      <c r="CEQ202" s="66"/>
      <c r="CES202" s="66"/>
      <c r="CEV202" s="66"/>
      <c r="CEY202" s="66"/>
      <c r="CFB202" s="66"/>
      <c r="CFE202" s="66"/>
      <c r="CFH202" s="66"/>
      <c r="CFJ202" s="66"/>
      <c r="CFL202" s="66"/>
      <c r="CFO202" s="66"/>
      <c r="CFR202" s="66"/>
      <c r="CFU202" s="66"/>
      <c r="CFX202" s="66"/>
      <c r="CGA202" s="66"/>
      <c r="CGD202" s="66"/>
      <c r="CGG202" s="66"/>
      <c r="CGI202" s="66"/>
      <c r="CGL202" s="66"/>
      <c r="CGR202" s="66"/>
      <c r="CGX202" s="66"/>
      <c r="CHA202" s="66"/>
      <c r="CHC202" s="66"/>
      <c r="CHE202" s="66"/>
      <c r="CHF202" s="66"/>
      <c r="CHG202" s="66"/>
      <c r="CHH202" s="66"/>
      <c r="CHI202" s="66"/>
      <c r="CHJ202" s="66"/>
      <c r="CIB202" s="66"/>
      <c r="CIC202" s="66"/>
      <c r="CIF202" s="66"/>
      <c r="CII202" s="66"/>
      <c r="CIK202" s="66"/>
      <c r="CIM202" s="66"/>
      <c r="CIP202" s="66"/>
      <c r="CIS202" s="66"/>
      <c r="CIV202" s="66"/>
      <c r="CIZ202" s="66"/>
      <c r="CJC202" s="66"/>
      <c r="CJF202" s="66"/>
      <c r="CJN202" s="66"/>
      <c r="CJZ202" s="66"/>
      <c r="CKA202" s="66"/>
      <c r="CKB202" s="66"/>
      <c r="CKC202" s="66"/>
      <c r="CKD202" s="66"/>
      <c r="CKE202" s="66"/>
      <c r="CKF202" s="66"/>
      <c r="CKG202" s="66"/>
      <c r="CKH202" s="66"/>
      <c r="CKI202" s="66"/>
      <c r="CKJ202" s="66"/>
      <c r="CKK202" s="66"/>
      <c r="CKL202" s="66"/>
      <c r="CKM202" s="66"/>
      <c r="CKN202" s="66"/>
      <c r="CKO202" s="66"/>
      <c r="CKP202" s="66"/>
      <c r="CKQ202" s="66"/>
      <c r="CKR202" s="66"/>
      <c r="CKS202" s="66"/>
      <c r="CKT202" s="66"/>
      <c r="CKU202" s="66"/>
      <c r="CKV202" s="66"/>
      <c r="CKW202" s="66"/>
      <c r="CKX202" s="66"/>
      <c r="CKY202" s="66"/>
      <c r="CLA202" s="66"/>
      <c r="CLB202" s="66"/>
      <c r="CLC202" s="66"/>
      <c r="CLD202" s="66"/>
      <c r="CLE202" s="66"/>
      <c r="CLF202" s="66"/>
      <c r="CLG202" s="66"/>
      <c r="CLH202" s="66"/>
      <c r="CLI202" s="66"/>
      <c r="CLJ202" s="66"/>
      <c r="CLK202" s="66"/>
      <c r="CLL202" s="66"/>
      <c r="CLM202" s="66"/>
      <c r="CLP202" s="66"/>
      <c r="CLS202" s="66"/>
      <c r="CLV202" s="66"/>
      <c r="CLY202" s="66"/>
      <c r="CMB202" s="66"/>
      <c r="CME202" s="66"/>
      <c r="CMN202" s="66"/>
      <c r="CMQ202" s="66"/>
      <c r="CMT202" s="66"/>
      <c r="CMW202" s="66"/>
      <c r="CNF202" s="66"/>
      <c r="CNL202" s="66"/>
      <c r="CNO202" s="66"/>
      <c r="CNR202" s="66"/>
      <c r="CNU202" s="66"/>
      <c r="COA202" s="66"/>
      <c r="COJ202" s="66"/>
      <c r="COL202" s="66"/>
      <c r="COM202" s="66"/>
      <c r="COO202" s="66"/>
      <c r="COR202" s="66"/>
      <c r="COU202" s="66"/>
      <c r="COX202" s="66"/>
      <c r="CPA202" s="66"/>
      <c r="CPD202" s="66"/>
      <c r="CPF202" s="66"/>
      <c r="CPH202" s="66"/>
      <c r="CPK202" s="66"/>
      <c r="CPN202" s="66"/>
      <c r="CPQ202" s="66"/>
      <c r="CPT202" s="66"/>
      <c r="CPW202" s="66"/>
      <c r="CPZ202" s="66"/>
      <c r="CQC202" s="66"/>
      <c r="CQE202" s="66"/>
      <c r="CQH202" s="66"/>
      <c r="CQN202" s="66"/>
      <c r="CQT202" s="66"/>
      <c r="CQW202" s="66"/>
      <c r="CQY202" s="66"/>
      <c r="CRA202" s="66"/>
      <c r="CRB202" s="66"/>
      <c r="CRC202" s="66"/>
      <c r="CRD202" s="66"/>
      <c r="CRE202" s="66"/>
      <c r="CRF202" s="66"/>
      <c r="CRX202" s="66"/>
      <c r="CRY202" s="66"/>
      <c r="CSB202" s="66"/>
      <c r="CSE202" s="66"/>
      <c r="CSG202" s="66"/>
      <c r="CSI202" s="66"/>
      <c r="CSL202" s="66"/>
      <c r="CSO202" s="66"/>
      <c r="CSR202" s="66"/>
      <c r="CSV202" s="66"/>
      <c r="CSY202" s="66"/>
      <c r="CTB202" s="66"/>
      <c r="CTJ202" s="66"/>
      <c r="CTV202" s="66"/>
      <c r="CTW202" s="66"/>
      <c r="CTX202" s="66"/>
      <c r="CTY202" s="66"/>
      <c r="CTZ202" s="66"/>
      <c r="CUA202" s="66"/>
      <c r="CUB202" s="66"/>
      <c r="CUC202" s="66"/>
      <c r="CUD202" s="66"/>
      <c r="CUE202" s="66"/>
      <c r="CUF202" s="66"/>
      <c r="CUG202" s="66"/>
      <c r="CUH202" s="66"/>
      <c r="CUI202" s="66"/>
      <c r="CUJ202" s="66"/>
      <c r="CUK202" s="66"/>
      <c r="CUL202" s="66"/>
      <c r="CUM202" s="66"/>
      <c r="CUN202" s="66"/>
      <c r="CUO202" s="66"/>
      <c r="CUP202" s="66"/>
      <c r="CUQ202" s="66"/>
      <c r="CUR202" s="66"/>
      <c r="CUS202" s="66"/>
      <c r="CUT202" s="66"/>
      <c r="CUU202" s="66"/>
      <c r="CUW202" s="66"/>
      <c r="CUX202" s="66"/>
      <c r="CUY202" s="66"/>
      <c r="CUZ202" s="66"/>
      <c r="CVA202" s="66"/>
      <c r="CVB202" s="66"/>
      <c r="CVC202" s="66"/>
      <c r="CVD202" s="66"/>
      <c r="CVE202" s="66"/>
      <c r="CVF202" s="66"/>
      <c r="CVG202" s="66"/>
      <c r="CVH202" s="66"/>
      <c r="CVI202" s="66"/>
      <c r="CVL202" s="66"/>
      <c r="CVO202" s="66"/>
      <c r="CVR202" s="66"/>
      <c r="CVU202" s="66"/>
      <c r="CVX202" s="66"/>
      <c r="CWA202" s="66"/>
      <c r="CWJ202" s="66"/>
      <c r="CWM202" s="66"/>
      <c r="CWP202" s="66"/>
      <c r="CWS202" s="66"/>
      <c r="CXB202" s="66"/>
      <c r="CXH202" s="66"/>
      <c r="CXK202" s="66"/>
      <c r="CXN202" s="66"/>
      <c r="CXQ202" s="66"/>
      <c r="CXW202" s="66"/>
      <c r="CYF202" s="66"/>
      <c r="CYH202" s="66"/>
      <c r="CYI202" s="66"/>
      <c r="CYK202" s="66"/>
      <c r="CYN202" s="66"/>
      <c r="CYQ202" s="66"/>
      <c r="CYT202" s="66"/>
      <c r="CYW202" s="66"/>
      <c r="CYZ202" s="66"/>
      <c r="CZB202" s="66"/>
      <c r="CZD202" s="66"/>
      <c r="CZG202" s="66"/>
      <c r="CZJ202" s="66"/>
      <c r="CZM202" s="66"/>
      <c r="CZP202" s="66"/>
      <c r="CZS202" s="66"/>
      <c r="CZV202" s="66"/>
      <c r="CZY202" s="66"/>
      <c r="DAA202" s="66"/>
      <c r="DAD202" s="66"/>
      <c r="DAJ202" s="66"/>
      <c r="DAP202" s="66"/>
      <c r="DAS202" s="66"/>
      <c r="DAU202" s="66"/>
      <c r="DAW202" s="66"/>
      <c r="DAX202" s="66"/>
      <c r="DAY202" s="66"/>
      <c r="DAZ202" s="66"/>
      <c r="DBA202" s="66"/>
      <c r="DBB202" s="66"/>
      <c r="DBT202" s="66"/>
      <c r="DBU202" s="66"/>
      <c r="DBX202" s="66"/>
      <c r="DCA202" s="66"/>
      <c r="DCC202" s="66"/>
      <c r="DCE202" s="66"/>
      <c r="DCH202" s="66"/>
      <c r="DCK202" s="66"/>
      <c r="DCN202" s="66"/>
      <c r="DCR202" s="66"/>
      <c r="DCU202" s="66"/>
      <c r="DCX202" s="66"/>
      <c r="DDF202" s="66"/>
      <c r="DDR202" s="66"/>
      <c r="DDS202" s="66"/>
      <c r="DDT202" s="66"/>
      <c r="DDU202" s="66"/>
      <c r="DDV202" s="66"/>
      <c r="DDW202" s="66"/>
      <c r="DDX202" s="66"/>
      <c r="DDY202" s="66"/>
      <c r="DDZ202" s="66"/>
      <c r="DEA202" s="66"/>
      <c r="DEB202" s="66"/>
      <c r="DEC202" s="66"/>
      <c r="DED202" s="66"/>
      <c r="DEE202" s="66"/>
      <c r="DEF202" s="66"/>
      <c r="DEG202" s="66"/>
      <c r="DEH202" s="66"/>
      <c r="DEI202" s="66"/>
      <c r="DEJ202" s="66"/>
      <c r="DEK202" s="66"/>
      <c r="DEL202" s="66"/>
      <c r="DEM202" s="66"/>
      <c r="DEN202" s="66"/>
      <c r="DEO202" s="66"/>
      <c r="DEP202" s="66"/>
      <c r="DEQ202" s="66"/>
      <c r="DES202" s="66"/>
      <c r="DET202" s="66"/>
      <c r="DEU202" s="66"/>
      <c r="DEV202" s="66"/>
      <c r="DEW202" s="66"/>
      <c r="DEX202" s="66"/>
      <c r="DEY202" s="66"/>
      <c r="DEZ202" s="66"/>
      <c r="DFA202" s="66"/>
      <c r="DFB202" s="66"/>
      <c r="DFC202" s="66"/>
      <c r="DFD202" s="66"/>
      <c r="DFE202" s="66"/>
      <c r="DFH202" s="66"/>
      <c r="DFK202" s="66"/>
      <c r="DFN202" s="66"/>
      <c r="DFQ202" s="66"/>
      <c r="DFT202" s="66"/>
      <c r="DFW202" s="66"/>
      <c r="DGF202" s="66"/>
      <c r="DGI202" s="66"/>
      <c r="DGL202" s="66"/>
      <c r="DGO202" s="66"/>
      <c r="DGX202" s="66"/>
      <c r="DHD202" s="66"/>
      <c r="DHG202" s="66"/>
      <c r="DHJ202" s="66"/>
      <c r="DHM202" s="66"/>
      <c r="DHS202" s="66"/>
      <c r="DIB202" s="66"/>
      <c r="DID202" s="66"/>
      <c r="DIE202" s="66"/>
      <c r="DIG202" s="66"/>
      <c r="DIJ202" s="66"/>
      <c r="DIM202" s="66"/>
      <c r="DIP202" s="66"/>
      <c r="DIS202" s="66"/>
      <c r="DIV202" s="66"/>
      <c r="DIX202" s="66"/>
      <c r="DIZ202" s="66"/>
      <c r="DJC202" s="66"/>
      <c r="DJF202" s="66"/>
      <c r="DJI202" s="66"/>
      <c r="DJL202" s="66"/>
      <c r="DJO202" s="66"/>
      <c r="DJR202" s="66"/>
      <c r="DJU202" s="66"/>
      <c r="DJW202" s="66"/>
      <c r="DJZ202" s="66"/>
      <c r="DKF202" s="66"/>
      <c r="DKL202" s="66"/>
      <c r="DKO202" s="66"/>
      <c r="DKQ202" s="66"/>
      <c r="DKS202" s="66"/>
      <c r="DKT202" s="66"/>
      <c r="DKU202" s="66"/>
      <c r="DKV202" s="66"/>
      <c r="DKW202" s="66"/>
      <c r="DKX202" s="66"/>
      <c r="DLP202" s="66"/>
      <c r="DLQ202" s="66"/>
      <c r="DLT202" s="66"/>
      <c r="DLW202" s="66"/>
      <c r="DLY202" s="66"/>
      <c r="DMA202" s="66"/>
      <c r="DMD202" s="66"/>
      <c r="DMG202" s="66"/>
      <c r="DMJ202" s="66"/>
      <c r="DMN202" s="66"/>
      <c r="DMQ202" s="66"/>
      <c r="DMT202" s="66"/>
      <c r="DNB202" s="66"/>
      <c r="DNN202" s="66"/>
      <c r="DNO202" s="66"/>
      <c r="DNP202" s="66"/>
      <c r="DNQ202" s="66"/>
      <c r="DNR202" s="66"/>
      <c r="DNS202" s="66"/>
      <c r="DNT202" s="66"/>
      <c r="DNU202" s="66"/>
      <c r="DNV202" s="66"/>
      <c r="DNW202" s="66"/>
      <c r="DNX202" s="66"/>
      <c r="DNY202" s="66"/>
      <c r="DNZ202" s="66"/>
      <c r="DOA202" s="66"/>
      <c r="DOB202" s="66"/>
      <c r="DOC202" s="66"/>
      <c r="DOD202" s="66"/>
      <c r="DOE202" s="66"/>
      <c r="DOF202" s="66"/>
      <c r="DOG202" s="66"/>
      <c r="DOH202" s="66"/>
      <c r="DOI202" s="66"/>
      <c r="DOJ202" s="66"/>
      <c r="DOK202" s="66"/>
      <c r="DOL202" s="66"/>
      <c r="DOM202" s="66"/>
      <c r="DOO202" s="66"/>
      <c r="DOP202" s="66"/>
      <c r="DOQ202" s="66"/>
      <c r="DOR202" s="66"/>
      <c r="DOS202" s="66"/>
      <c r="DOT202" s="66"/>
      <c r="DOU202" s="66"/>
      <c r="DOV202" s="66"/>
      <c r="DOW202" s="66"/>
      <c r="DOX202" s="66"/>
      <c r="DOY202" s="66"/>
      <c r="DOZ202" s="66"/>
      <c r="DPA202" s="66"/>
      <c r="DPD202" s="66"/>
      <c r="DPG202" s="66"/>
      <c r="DPJ202" s="66"/>
      <c r="DPM202" s="66"/>
      <c r="DPP202" s="66"/>
      <c r="DPS202" s="66"/>
      <c r="DQB202" s="66"/>
      <c r="DQE202" s="66"/>
      <c r="DQH202" s="66"/>
      <c r="DQK202" s="66"/>
      <c r="DQT202" s="66"/>
      <c r="DQZ202" s="66"/>
      <c r="DRC202" s="66"/>
      <c r="DRF202" s="66"/>
      <c r="DRI202" s="66"/>
      <c r="DRO202" s="66"/>
      <c r="DRX202" s="66"/>
      <c r="DRZ202" s="66"/>
      <c r="DSA202" s="66"/>
      <c r="DSC202" s="66"/>
      <c r="DSF202" s="66"/>
      <c r="DSI202" s="66"/>
      <c r="DSL202" s="66"/>
      <c r="DSO202" s="66"/>
      <c r="DSR202" s="66"/>
      <c r="DST202" s="66"/>
      <c r="DSV202" s="66"/>
      <c r="DSY202" s="66"/>
      <c r="DTB202" s="66"/>
      <c r="DTE202" s="66"/>
      <c r="DTH202" s="66"/>
      <c r="DTK202" s="66"/>
      <c r="DTN202" s="66"/>
      <c r="DTQ202" s="66"/>
      <c r="DTS202" s="66"/>
      <c r="DTV202" s="66"/>
      <c r="DUB202" s="66"/>
      <c r="DUH202" s="66"/>
      <c r="DUK202" s="66"/>
      <c r="DUM202" s="66"/>
      <c r="DUO202" s="66"/>
      <c r="DUP202" s="66"/>
      <c r="DUQ202" s="66"/>
      <c r="DUR202" s="66"/>
      <c r="DUS202" s="66"/>
      <c r="DUT202" s="66"/>
      <c r="DVL202" s="66"/>
      <c r="DVM202" s="66"/>
      <c r="DVP202" s="66"/>
      <c r="DVS202" s="66"/>
      <c r="DVU202" s="66"/>
      <c r="DVW202" s="66"/>
      <c r="DVZ202" s="66"/>
      <c r="DWC202" s="66"/>
      <c r="DWF202" s="66"/>
      <c r="DWJ202" s="66"/>
      <c r="DWM202" s="66"/>
      <c r="DWP202" s="66"/>
      <c r="DWX202" s="66"/>
      <c r="DXJ202" s="66"/>
      <c r="DXK202" s="66"/>
      <c r="DXL202" s="66"/>
      <c r="DXM202" s="66"/>
      <c r="DXN202" s="66"/>
      <c r="DXO202" s="66"/>
      <c r="DXP202" s="66"/>
      <c r="DXQ202" s="66"/>
      <c r="DXR202" s="66"/>
      <c r="DXS202" s="66"/>
      <c r="DXT202" s="66"/>
      <c r="DXU202" s="66"/>
      <c r="DXV202" s="66"/>
      <c r="DXW202" s="66"/>
      <c r="DXX202" s="66"/>
      <c r="DXY202" s="66"/>
      <c r="DXZ202" s="66"/>
      <c r="DYA202" s="66"/>
      <c r="DYB202" s="66"/>
      <c r="DYC202" s="66"/>
      <c r="DYD202" s="66"/>
      <c r="DYE202" s="66"/>
      <c r="DYF202" s="66"/>
      <c r="DYG202" s="66"/>
      <c r="DYH202" s="66"/>
      <c r="DYI202" s="66"/>
      <c r="DYK202" s="66"/>
      <c r="DYL202" s="66"/>
      <c r="DYM202" s="66"/>
      <c r="DYN202" s="66"/>
      <c r="DYO202" s="66"/>
      <c r="DYP202" s="66"/>
      <c r="DYQ202" s="66"/>
      <c r="DYR202" s="66"/>
      <c r="DYS202" s="66"/>
      <c r="DYT202" s="66"/>
      <c r="DYU202" s="66"/>
      <c r="DYV202" s="66"/>
      <c r="DYW202" s="66"/>
      <c r="DYZ202" s="66"/>
      <c r="DZC202" s="66"/>
      <c r="DZF202" s="66"/>
      <c r="DZI202" s="66"/>
      <c r="DZL202" s="66"/>
      <c r="DZO202" s="66"/>
      <c r="DZX202" s="66"/>
      <c r="EAA202" s="66"/>
      <c r="EAD202" s="66"/>
      <c r="EAG202" s="66"/>
      <c r="EAP202" s="66"/>
      <c r="EAV202" s="66"/>
      <c r="EAY202" s="66"/>
      <c r="EBB202" s="66"/>
      <c r="EBE202" s="66"/>
      <c r="EBK202" s="66"/>
      <c r="EBT202" s="66"/>
      <c r="EBV202" s="66"/>
      <c r="EBW202" s="66"/>
      <c r="EBY202" s="66"/>
      <c r="ECB202" s="66"/>
      <c r="ECE202" s="66"/>
      <c r="ECH202" s="66"/>
      <c r="ECK202" s="66"/>
      <c r="ECN202" s="66"/>
      <c r="ECP202" s="66"/>
      <c r="ECR202" s="66"/>
      <c r="ECU202" s="66"/>
      <c r="ECX202" s="66"/>
      <c r="EDA202" s="66"/>
      <c r="EDD202" s="66"/>
      <c r="EDG202" s="66"/>
      <c r="EDJ202" s="66"/>
      <c r="EDM202" s="66"/>
      <c r="EDO202" s="66"/>
      <c r="EDR202" s="66"/>
      <c r="EDX202" s="66"/>
      <c r="EED202" s="66"/>
      <c r="EEG202" s="66"/>
      <c r="EEI202" s="66"/>
      <c r="EEK202" s="66"/>
      <c r="EEL202" s="66"/>
      <c r="EEM202" s="66"/>
      <c r="EEN202" s="66"/>
      <c r="EEO202" s="66"/>
      <c r="EEP202" s="66"/>
      <c r="EFH202" s="66"/>
      <c r="EFI202" s="66"/>
      <c r="EFL202" s="66"/>
      <c r="EFO202" s="66"/>
      <c r="EFQ202" s="66"/>
      <c r="EFS202" s="66"/>
      <c r="EFV202" s="66"/>
      <c r="EFY202" s="66"/>
      <c r="EGB202" s="66"/>
      <c r="EGF202" s="66"/>
      <c r="EGI202" s="66"/>
      <c r="EGL202" s="66"/>
      <c r="EGT202" s="66"/>
      <c r="EHF202" s="66"/>
      <c r="EHG202" s="66"/>
      <c r="EHH202" s="66"/>
      <c r="EHI202" s="66"/>
      <c r="EHJ202" s="66"/>
      <c r="EHK202" s="66"/>
      <c r="EHL202" s="66"/>
      <c r="EHM202" s="66"/>
      <c r="EHN202" s="66"/>
      <c r="EHO202" s="66"/>
      <c r="EHP202" s="66"/>
      <c r="EHQ202" s="66"/>
      <c r="EHR202" s="66"/>
      <c r="EHS202" s="66"/>
      <c r="EHT202" s="66"/>
      <c r="EHU202" s="66"/>
      <c r="EHV202" s="66"/>
      <c r="EHW202" s="66"/>
      <c r="EHX202" s="66"/>
      <c r="EHY202" s="66"/>
      <c r="EHZ202" s="66"/>
      <c r="EIA202" s="66"/>
      <c r="EIB202" s="66"/>
      <c r="EIC202" s="66"/>
      <c r="EID202" s="66"/>
      <c r="EIE202" s="66"/>
      <c r="EIG202" s="66"/>
      <c r="EIH202" s="66"/>
      <c r="EII202" s="66"/>
      <c r="EIJ202" s="66"/>
      <c r="EIK202" s="66"/>
      <c r="EIL202" s="66"/>
      <c r="EIM202" s="66"/>
      <c r="EIN202" s="66"/>
      <c r="EIO202" s="66"/>
      <c r="EIP202" s="66"/>
      <c r="EIQ202" s="66"/>
      <c r="EIR202" s="66"/>
      <c r="EIS202" s="66"/>
      <c r="EIV202" s="66"/>
      <c r="EIY202" s="66"/>
      <c r="EJB202" s="66"/>
      <c r="EJE202" s="66"/>
      <c r="EJH202" s="66"/>
      <c r="EJK202" s="66"/>
      <c r="EJT202" s="66"/>
      <c r="EJW202" s="66"/>
      <c r="EJZ202" s="66"/>
      <c r="EKC202" s="66"/>
      <c r="EKL202" s="66"/>
      <c r="EKR202" s="66"/>
      <c r="EKU202" s="66"/>
      <c r="EKX202" s="66"/>
      <c r="ELA202" s="66"/>
      <c r="ELG202" s="66"/>
      <c r="ELP202" s="66"/>
      <c r="ELR202" s="66"/>
      <c r="ELS202" s="66"/>
      <c r="ELU202" s="66"/>
      <c r="ELX202" s="66"/>
      <c r="EMA202" s="66"/>
      <c r="EMD202" s="66"/>
      <c r="EMG202" s="66"/>
      <c r="EMJ202" s="66"/>
      <c r="EML202" s="66"/>
      <c r="EMN202" s="66"/>
      <c r="EMQ202" s="66"/>
      <c r="EMT202" s="66"/>
      <c r="EMW202" s="66"/>
      <c r="EMZ202" s="66"/>
      <c r="ENC202" s="66"/>
      <c r="ENF202" s="66"/>
      <c r="ENI202" s="66"/>
      <c r="ENK202" s="66"/>
      <c r="ENN202" s="66"/>
      <c r="ENT202" s="66"/>
      <c r="ENZ202" s="66"/>
      <c r="EOC202" s="66"/>
      <c r="EOE202" s="66"/>
      <c r="EOG202" s="66"/>
      <c r="EOH202" s="66"/>
      <c r="EOI202" s="66"/>
      <c r="EOJ202" s="66"/>
      <c r="EOK202" s="66"/>
      <c r="EOL202" s="66"/>
      <c r="EPD202" s="66"/>
      <c r="EPE202" s="66"/>
      <c r="EPH202" s="66"/>
      <c r="EPK202" s="66"/>
      <c r="EPM202" s="66"/>
      <c r="EPO202" s="66"/>
      <c r="EPR202" s="66"/>
      <c r="EPU202" s="66"/>
      <c r="EPX202" s="66"/>
      <c r="EQB202" s="66"/>
      <c r="EQE202" s="66"/>
      <c r="EQH202" s="66"/>
      <c r="EQP202" s="66"/>
      <c r="ERB202" s="66"/>
      <c r="ERC202" s="66"/>
      <c r="ERD202" s="66"/>
      <c r="ERE202" s="66"/>
      <c r="ERF202" s="66"/>
      <c r="ERG202" s="66"/>
      <c r="ERH202" s="66"/>
      <c r="ERI202" s="66"/>
      <c r="ERJ202" s="66"/>
      <c r="ERK202" s="66"/>
      <c r="ERL202" s="66"/>
      <c r="ERM202" s="66"/>
      <c r="ERN202" s="66"/>
      <c r="ERO202" s="66"/>
      <c r="ERP202" s="66"/>
      <c r="ERQ202" s="66"/>
      <c r="ERR202" s="66"/>
      <c r="ERS202" s="66"/>
      <c r="ERT202" s="66"/>
      <c r="ERU202" s="66"/>
      <c r="ERV202" s="66"/>
      <c r="ERW202" s="66"/>
      <c r="ERX202" s="66"/>
      <c r="ERY202" s="66"/>
      <c r="ERZ202" s="66"/>
      <c r="ESA202" s="66"/>
      <c r="ESC202" s="66"/>
      <c r="ESD202" s="66"/>
      <c r="ESE202" s="66"/>
      <c r="ESF202" s="66"/>
      <c r="ESG202" s="66"/>
      <c r="ESH202" s="66"/>
      <c r="ESI202" s="66"/>
      <c r="ESJ202" s="66"/>
      <c r="ESK202" s="66"/>
      <c r="ESL202" s="66"/>
      <c r="ESM202" s="66"/>
      <c r="ESN202" s="66"/>
      <c r="ESO202" s="66"/>
      <c r="ESR202" s="66"/>
      <c r="ESU202" s="66"/>
      <c r="ESX202" s="66"/>
      <c r="ETA202" s="66"/>
      <c r="ETD202" s="66"/>
      <c r="ETG202" s="66"/>
      <c r="ETP202" s="66"/>
      <c r="ETS202" s="66"/>
      <c r="ETV202" s="66"/>
      <c r="ETY202" s="66"/>
      <c r="EUH202" s="66"/>
      <c r="EUN202" s="66"/>
      <c r="EUQ202" s="66"/>
      <c r="EUT202" s="66"/>
      <c r="EUW202" s="66"/>
      <c r="EVC202" s="66"/>
      <c r="EVL202" s="66"/>
      <c r="EVN202" s="66"/>
      <c r="EVO202" s="66"/>
      <c r="EVQ202" s="66"/>
      <c r="EVT202" s="66"/>
      <c r="EVW202" s="66"/>
      <c r="EVZ202" s="66"/>
      <c r="EWC202" s="66"/>
      <c r="EWF202" s="66"/>
      <c r="EWH202" s="66"/>
      <c r="EWJ202" s="66"/>
      <c r="EWM202" s="66"/>
      <c r="EWP202" s="66"/>
      <c r="EWS202" s="66"/>
      <c r="EWV202" s="66"/>
      <c r="EWY202" s="66"/>
      <c r="EXB202" s="66"/>
      <c r="EXE202" s="66"/>
      <c r="EXG202" s="66"/>
      <c r="EXJ202" s="66"/>
      <c r="EXP202" s="66"/>
      <c r="EXV202" s="66"/>
      <c r="EXY202" s="66"/>
      <c r="EYA202" s="66"/>
      <c r="EYC202" s="66"/>
      <c r="EYD202" s="66"/>
      <c r="EYE202" s="66"/>
      <c r="EYF202" s="66"/>
      <c r="EYG202" s="66"/>
      <c r="EYH202" s="66"/>
      <c r="EYZ202" s="66"/>
      <c r="EZA202" s="66"/>
      <c r="EZD202" s="66"/>
      <c r="EZG202" s="66"/>
      <c r="EZI202" s="66"/>
      <c r="EZK202" s="66"/>
      <c r="EZN202" s="66"/>
      <c r="EZQ202" s="66"/>
      <c r="EZT202" s="66"/>
      <c r="EZX202" s="66"/>
      <c r="FAA202" s="66"/>
      <c r="FAD202" s="66"/>
      <c r="FAL202" s="66"/>
      <c r="FAX202" s="66"/>
      <c r="FAY202" s="66"/>
      <c r="FAZ202" s="66"/>
      <c r="FBA202" s="66"/>
      <c r="FBB202" s="66"/>
      <c r="FBC202" s="66"/>
      <c r="FBD202" s="66"/>
      <c r="FBE202" s="66"/>
      <c r="FBF202" s="66"/>
      <c r="FBG202" s="66"/>
      <c r="FBH202" s="66"/>
      <c r="FBI202" s="66"/>
      <c r="FBJ202" s="66"/>
      <c r="FBK202" s="66"/>
      <c r="FBL202" s="66"/>
      <c r="FBM202" s="66"/>
      <c r="FBN202" s="66"/>
      <c r="FBO202" s="66"/>
      <c r="FBP202" s="66"/>
      <c r="FBQ202" s="66"/>
      <c r="FBR202" s="66"/>
      <c r="FBS202" s="66"/>
      <c r="FBT202" s="66"/>
      <c r="FBU202" s="66"/>
      <c r="FBV202" s="66"/>
      <c r="FBW202" s="66"/>
      <c r="FBY202" s="66"/>
      <c r="FBZ202" s="66"/>
      <c r="FCA202" s="66"/>
      <c r="FCB202" s="66"/>
      <c r="FCC202" s="66"/>
      <c r="FCD202" s="66"/>
      <c r="FCE202" s="66"/>
      <c r="FCF202" s="66"/>
      <c r="FCG202" s="66"/>
      <c r="FCH202" s="66"/>
      <c r="FCI202" s="66"/>
      <c r="FCJ202" s="66"/>
      <c r="FCK202" s="66"/>
      <c r="FCN202" s="66"/>
      <c r="FCQ202" s="66"/>
      <c r="FCT202" s="66"/>
      <c r="FCW202" s="66"/>
      <c r="FCZ202" s="66"/>
      <c r="FDC202" s="66"/>
      <c r="FDL202" s="66"/>
      <c r="FDO202" s="66"/>
      <c r="FDR202" s="66"/>
      <c r="FDU202" s="66"/>
      <c r="FED202" s="66"/>
      <c r="FEJ202" s="66"/>
      <c r="FEM202" s="66"/>
      <c r="FEP202" s="66"/>
      <c r="FES202" s="66"/>
      <c r="FEY202" s="66"/>
      <c r="FFH202" s="66"/>
      <c r="FFJ202" s="66"/>
      <c r="FFK202" s="66"/>
      <c r="FFM202" s="66"/>
      <c r="FFP202" s="66"/>
      <c r="FFS202" s="66"/>
      <c r="FFV202" s="66"/>
      <c r="FFY202" s="66"/>
      <c r="FGB202" s="66"/>
      <c r="FGD202" s="66"/>
      <c r="FGF202" s="66"/>
      <c r="FGI202" s="66"/>
      <c r="FGL202" s="66"/>
      <c r="FGO202" s="66"/>
      <c r="FGR202" s="66"/>
      <c r="FGU202" s="66"/>
      <c r="FGX202" s="66"/>
      <c r="FHA202" s="66"/>
      <c r="FHC202" s="66"/>
      <c r="FHF202" s="66"/>
      <c r="FHL202" s="66"/>
      <c r="FHR202" s="66"/>
      <c r="FHU202" s="66"/>
      <c r="FHW202" s="66"/>
      <c r="FHY202" s="66"/>
      <c r="FHZ202" s="66"/>
      <c r="FIA202" s="66"/>
      <c r="FIB202" s="66"/>
      <c r="FIC202" s="66"/>
      <c r="FID202" s="66"/>
      <c r="FIV202" s="66"/>
      <c r="FIW202" s="66"/>
      <c r="FIZ202" s="66"/>
      <c r="FJC202" s="66"/>
      <c r="FJE202" s="66"/>
      <c r="FJG202" s="66"/>
      <c r="FJJ202" s="66"/>
      <c r="FJM202" s="66"/>
      <c r="FJP202" s="66"/>
      <c r="FJT202" s="66"/>
      <c r="FJW202" s="66"/>
      <c r="FJZ202" s="66"/>
      <c r="FKH202" s="66"/>
      <c r="FKT202" s="66"/>
      <c r="FKU202" s="66"/>
      <c r="FKV202" s="66"/>
      <c r="FKW202" s="66"/>
      <c r="FKX202" s="66"/>
      <c r="FKY202" s="66"/>
      <c r="FKZ202" s="66"/>
      <c r="FLA202" s="66"/>
      <c r="FLB202" s="66"/>
      <c r="FLC202" s="66"/>
      <c r="FLD202" s="66"/>
      <c r="FLE202" s="66"/>
      <c r="FLF202" s="66"/>
      <c r="FLG202" s="66"/>
      <c r="FLH202" s="66"/>
      <c r="FLI202" s="66"/>
      <c r="FLJ202" s="66"/>
      <c r="FLK202" s="66"/>
      <c r="FLL202" s="66"/>
      <c r="FLM202" s="66"/>
      <c r="FLN202" s="66"/>
      <c r="FLO202" s="66"/>
      <c r="FLP202" s="66"/>
      <c r="FLQ202" s="66"/>
      <c r="FLR202" s="66"/>
      <c r="FLS202" s="66"/>
      <c r="FLU202" s="66"/>
      <c r="FLV202" s="66"/>
      <c r="FLW202" s="66"/>
      <c r="FLX202" s="66"/>
      <c r="FLY202" s="66"/>
      <c r="FLZ202" s="66"/>
      <c r="FMA202" s="66"/>
      <c r="FMB202" s="66"/>
      <c r="FMC202" s="66"/>
      <c r="FMD202" s="66"/>
      <c r="FME202" s="66"/>
      <c r="FMF202" s="66"/>
      <c r="FMG202" s="66"/>
      <c r="FMJ202" s="66"/>
      <c r="FMM202" s="66"/>
      <c r="FMP202" s="66"/>
      <c r="FMS202" s="66"/>
      <c r="FMV202" s="66"/>
      <c r="FMY202" s="66"/>
      <c r="FNH202" s="66"/>
      <c r="FNK202" s="66"/>
      <c r="FNN202" s="66"/>
      <c r="FNQ202" s="66"/>
      <c r="FNZ202" s="66"/>
      <c r="FOF202" s="66"/>
      <c r="FOI202" s="66"/>
      <c r="FOL202" s="66"/>
      <c r="FOO202" s="66"/>
      <c r="FOU202" s="66"/>
      <c r="FPD202" s="66"/>
      <c r="FPF202" s="66"/>
      <c r="FPG202" s="66"/>
      <c r="FPI202" s="66"/>
      <c r="FPL202" s="66"/>
      <c r="FPO202" s="66"/>
      <c r="FPR202" s="66"/>
      <c r="FPU202" s="66"/>
      <c r="FPX202" s="66"/>
      <c r="FPZ202" s="66"/>
      <c r="FQB202" s="66"/>
      <c r="FQE202" s="66"/>
      <c r="FQH202" s="66"/>
      <c r="FQK202" s="66"/>
      <c r="FQN202" s="66"/>
      <c r="FQQ202" s="66"/>
      <c r="FQT202" s="66"/>
      <c r="FQW202" s="66"/>
      <c r="FQY202" s="66"/>
      <c r="FRB202" s="66"/>
      <c r="FRH202" s="66"/>
      <c r="FRN202" s="66"/>
      <c r="FRQ202" s="66"/>
      <c r="FRS202" s="66"/>
      <c r="FRU202" s="66"/>
      <c r="FRV202" s="66"/>
      <c r="FRW202" s="66"/>
      <c r="FRX202" s="66"/>
      <c r="FRY202" s="66"/>
      <c r="FRZ202" s="66"/>
      <c r="FSR202" s="66"/>
      <c r="FSS202" s="66"/>
      <c r="FSV202" s="66"/>
      <c r="FSY202" s="66"/>
      <c r="FTA202" s="66"/>
      <c r="FTC202" s="66"/>
      <c r="FTF202" s="66"/>
      <c r="FTI202" s="66"/>
      <c r="FTL202" s="66"/>
      <c r="FTP202" s="66"/>
      <c r="FTS202" s="66"/>
      <c r="FTV202" s="66"/>
      <c r="FUD202" s="66"/>
      <c r="FUP202" s="66"/>
      <c r="FUQ202" s="66"/>
      <c r="FUR202" s="66"/>
      <c r="FUS202" s="66"/>
      <c r="FUT202" s="66"/>
      <c r="FUU202" s="66"/>
      <c r="FUV202" s="66"/>
      <c r="FUW202" s="66"/>
      <c r="FUX202" s="66"/>
      <c r="FUY202" s="66"/>
      <c r="FUZ202" s="66"/>
      <c r="FVA202" s="66"/>
      <c r="FVB202" s="66"/>
      <c r="FVC202" s="66"/>
      <c r="FVD202" s="66"/>
      <c r="FVE202" s="66"/>
      <c r="FVF202" s="66"/>
      <c r="FVG202" s="66"/>
      <c r="FVH202" s="66"/>
      <c r="FVI202" s="66"/>
      <c r="FVJ202" s="66"/>
      <c r="FVK202" s="66"/>
      <c r="FVL202" s="66"/>
      <c r="FVM202" s="66"/>
      <c r="FVN202" s="66"/>
      <c r="FVO202" s="66"/>
      <c r="FVQ202" s="66"/>
      <c r="FVR202" s="66"/>
      <c r="FVS202" s="66"/>
      <c r="FVT202" s="66"/>
      <c r="FVU202" s="66"/>
      <c r="FVV202" s="66"/>
      <c r="FVW202" s="66"/>
      <c r="FVX202" s="66"/>
      <c r="FVY202" s="66"/>
      <c r="FVZ202" s="66"/>
      <c r="FWA202" s="66"/>
      <c r="FWB202" s="66"/>
      <c r="FWC202" s="66"/>
      <c r="FWF202" s="66"/>
      <c r="FWI202" s="66"/>
      <c r="FWL202" s="66"/>
      <c r="FWO202" s="66"/>
      <c r="FWR202" s="66"/>
      <c r="FWU202" s="66"/>
      <c r="FXD202" s="66"/>
      <c r="FXG202" s="66"/>
      <c r="FXJ202" s="66"/>
      <c r="FXM202" s="66"/>
      <c r="FXV202" s="66"/>
      <c r="FYB202" s="66"/>
      <c r="FYE202" s="66"/>
      <c r="FYH202" s="66"/>
      <c r="FYK202" s="66"/>
      <c r="FYQ202" s="66"/>
      <c r="FYZ202" s="66"/>
      <c r="FZB202" s="66"/>
      <c r="FZC202" s="66"/>
      <c r="FZE202" s="66"/>
      <c r="FZH202" s="66"/>
      <c r="FZK202" s="66"/>
      <c r="FZN202" s="66"/>
      <c r="FZQ202" s="66"/>
      <c r="FZT202" s="66"/>
      <c r="FZV202" s="66"/>
      <c r="FZX202" s="66"/>
      <c r="GAA202" s="66"/>
      <c r="GAD202" s="66"/>
      <c r="GAG202" s="66"/>
      <c r="GAJ202" s="66"/>
      <c r="GAM202" s="66"/>
      <c r="GAP202" s="66"/>
      <c r="GAS202" s="66"/>
      <c r="GAU202" s="66"/>
      <c r="GAX202" s="66"/>
      <c r="GBD202" s="66"/>
      <c r="GBJ202" s="66"/>
      <c r="GBM202" s="66"/>
      <c r="GBO202" s="66"/>
      <c r="GBQ202" s="66"/>
      <c r="GBR202" s="66"/>
      <c r="GBS202" s="66"/>
      <c r="GBT202" s="66"/>
      <c r="GBU202" s="66"/>
      <c r="GBV202" s="66"/>
      <c r="GCN202" s="66"/>
      <c r="GCO202" s="66"/>
      <c r="GCR202" s="66"/>
      <c r="GCU202" s="66"/>
      <c r="GCW202" s="66"/>
      <c r="GCY202" s="66"/>
      <c r="GDB202" s="66"/>
      <c r="GDE202" s="66"/>
      <c r="GDH202" s="66"/>
      <c r="GDL202" s="66"/>
      <c r="GDO202" s="66"/>
      <c r="GDR202" s="66"/>
      <c r="GDZ202" s="66"/>
      <c r="GEL202" s="66"/>
      <c r="GEM202" s="66"/>
      <c r="GEN202" s="66"/>
      <c r="GEO202" s="66"/>
      <c r="GEP202" s="66"/>
      <c r="GEQ202" s="66"/>
      <c r="GER202" s="66"/>
      <c r="GES202" s="66"/>
      <c r="GET202" s="66"/>
      <c r="GEU202" s="66"/>
      <c r="GEV202" s="66"/>
      <c r="GEW202" s="66"/>
      <c r="GEX202" s="66"/>
      <c r="GEY202" s="66"/>
      <c r="GEZ202" s="66"/>
      <c r="GFA202" s="66"/>
      <c r="GFB202" s="66"/>
      <c r="GFC202" s="66"/>
      <c r="GFD202" s="66"/>
      <c r="GFE202" s="66"/>
      <c r="GFF202" s="66"/>
      <c r="GFG202" s="66"/>
      <c r="GFH202" s="66"/>
      <c r="GFI202" s="66"/>
      <c r="GFJ202" s="66"/>
      <c r="GFK202" s="66"/>
      <c r="GFM202" s="66"/>
      <c r="GFN202" s="66"/>
      <c r="GFO202" s="66"/>
      <c r="GFP202" s="66"/>
      <c r="GFQ202" s="66"/>
      <c r="GFR202" s="66"/>
      <c r="GFS202" s="66"/>
      <c r="GFT202" s="66"/>
      <c r="GFU202" s="66"/>
      <c r="GFV202" s="66"/>
      <c r="GFW202" s="66"/>
      <c r="GFX202" s="66"/>
      <c r="GFY202" s="66"/>
      <c r="GGB202" s="66"/>
      <c r="GGE202" s="66"/>
      <c r="GGH202" s="66"/>
      <c r="GGK202" s="66"/>
      <c r="GGN202" s="66"/>
      <c r="GGQ202" s="66"/>
      <c r="GGZ202" s="66"/>
      <c r="GHC202" s="66"/>
      <c r="GHF202" s="66"/>
      <c r="GHI202" s="66"/>
      <c r="GHR202" s="66"/>
      <c r="GHX202" s="66"/>
      <c r="GIA202" s="66"/>
      <c r="GID202" s="66"/>
      <c r="GIG202" s="66"/>
      <c r="GIM202" s="66"/>
      <c r="GIV202" s="66"/>
      <c r="GIX202" s="66"/>
      <c r="GIY202" s="66"/>
      <c r="GJA202" s="66"/>
      <c r="GJD202" s="66"/>
      <c r="GJG202" s="66"/>
      <c r="GJJ202" s="66"/>
      <c r="GJM202" s="66"/>
      <c r="GJP202" s="66"/>
      <c r="GJR202" s="66"/>
      <c r="GJT202" s="66"/>
      <c r="GJW202" s="66"/>
      <c r="GJZ202" s="66"/>
      <c r="GKC202" s="66"/>
      <c r="GKF202" s="66"/>
      <c r="GKI202" s="66"/>
      <c r="GKL202" s="66"/>
      <c r="GKO202" s="66"/>
      <c r="GKQ202" s="66"/>
      <c r="GKT202" s="66"/>
      <c r="GKZ202" s="66"/>
      <c r="GLF202" s="66"/>
      <c r="GLI202" s="66"/>
      <c r="GLK202" s="66"/>
      <c r="GLM202" s="66"/>
      <c r="GLN202" s="66"/>
      <c r="GLO202" s="66"/>
      <c r="GLP202" s="66"/>
      <c r="GLQ202" s="66"/>
      <c r="GLR202" s="66"/>
      <c r="GMJ202" s="66"/>
      <c r="GMK202" s="66"/>
      <c r="GMN202" s="66"/>
      <c r="GMQ202" s="66"/>
      <c r="GMS202" s="66"/>
      <c r="GMU202" s="66"/>
      <c r="GMX202" s="66"/>
      <c r="GNA202" s="66"/>
      <c r="GND202" s="66"/>
      <c r="GNH202" s="66"/>
      <c r="GNK202" s="66"/>
      <c r="GNN202" s="66"/>
      <c r="GNV202" s="66"/>
      <c r="GOH202" s="66"/>
      <c r="GOI202" s="66"/>
      <c r="GOJ202" s="66"/>
      <c r="GOK202" s="66"/>
      <c r="GOL202" s="66"/>
      <c r="GOM202" s="66"/>
      <c r="GON202" s="66"/>
      <c r="GOO202" s="66"/>
      <c r="GOP202" s="66"/>
      <c r="GOQ202" s="66"/>
      <c r="GOR202" s="66"/>
      <c r="GOS202" s="66"/>
      <c r="GOT202" s="66"/>
      <c r="GOU202" s="66"/>
      <c r="GOV202" s="66"/>
      <c r="GOW202" s="66"/>
      <c r="GOX202" s="66"/>
      <c r="GOY202" s="66"/>
      <c r="GOZ202" s="66"/>
      <c r="GPA202" s="66"/>
      <c r="GPB202" s="66"/>
      <c r="GPC202" s="66"/>
      <c r="GPD202" s="66"/>
      <c r="GPE202" s="66"/>
      <c r="GPF202" s="66"/>
      <c r="GPG202" s="66"/>
      <c r="GPI202" s="66"/>
      <c r="GPJ202" s="66"/>
      <c r="GPK202" s="66"/>
      <c r="GPL202" s="66"/>
      <c r="GPM202" s="66"/>
      <c r="GPN202" s="66"/>
      <c r="GPO202" s="66"/>
      <c r="GPP202" s="66"/>
      <c r="GPQ202" s="66"/>
      <c r="GPR202" s="66"/>
      <c r="GPS202" s="66"/>
      <c r="GPT202" s="66"/>
      <c r="GPU202" s="66"/>
      <c r="GPX202" s="66"/>
      <c r="GQA202" s="66"/>
      <c r="GQD202" s="66"/>
      <c r="GQG202" s="66"/>
      <c r="GQJ202" s="66"/>
      <c r="GQM202" s="66"/>
      <c r="GQV202" s="66"/>
      <c r="GQY202" s="66"/>
      <c r="GRB202" s="66"/>
      <c r="GRE202" s="66"/>
      <c r="GRN202" s="66"/>
      <c r="GRT202" s="66"/>
      <c r="GRW202" s="66"/>
      <c r="GRZ202" s="66"/>
      <c r="GSC202" s="66"/>
      <c r="GSI202" s="66"/>
      <c r="GSR202" s="66"/>
      <c r="GST202" s="66"/>
      <c r="GSU202" s="66"/>
      <c r="GSW202" s="66"/>
      <c r="GSZ202" s="66"/>
      <c r="GTC202" s="66"/>
      <c r="GTF202" s="66"/>
      <c r="GTI202" s="66"/>
      <c r="GTL202" s="66"/>
      <c r="GTN202" s="66"/>
      <c r="GTP202" s="66"/>
      <c r="GTS202" s="66"/>
      <c r="GTV202" s="66"/>
      <c r="GTY202" s="66"/>
      <c r="GUB202" s="66"/>
      <c r="GUE202" s="66"/>
      <c r="GUH202" s="66"/>
      <c r="GUK202" s="66"/>
      <c r="GUM202" s="66"/>
      <c r="GUP202" s="66"/>
      <c r="GUV202" s="66"/>
      <c r="GVB202" s="66"/>
      <c r="GVE202" s="66"/>
      <c r="GVG202" s="66"/>
      <c r="GVI202" s="66"/>
      <c r="GVJ202" s="66"/>
      <c r="GVK202" s="66"/>
      <c r="GVL202" s="66"/>
      <c r="GVM202" s="66"/>
      <c r="GVN202" s="66"/>
      <c r="GWF202" s="66"/>
      <c r="GWG202" s="66"/>
      <c r="GWJ202" s="66"/>
      <c r="GWM202" s="66"/>
      <c r="GWO202" s="66"/>
      <c r="GWQ202" s="66"/>
      <c r="GWT202" s="66"/>
      <c r="GWW202" s="66"/>
      <c r="GWZ202" s="66"/>
      <c r="GXD202" s="66"/>
      <c r="GXG202" s="66"/>
      <c r="GXJ202" s="66"/>
      <c r="GXR202" s="66"/>
      <c r="GYD202" s="66"/>
      <c r="GYE202" s="66"/>
      <c r="GYF202" s="66"/>
      <c r="GYG202" s="66"/>
      <c r="GYH202" s="66"/>
      <c r="GYI202" s="66"/>
      <c r="GYJ202" s="66"/>
      <c r="GYK202" s="66"/>
      <c r="GYL202" s="66"/>
      <c r="GYM202" s="66"/>
      <c r="GYN202" s="66"/>
      <c r="GYO202" s="66"/>
      <c r="GYP202" s="66"/>
      <c r="GYQ202" s="66"/>
      <c r="GYR202" s="66"/>
      <c r="GYS202" s="66"/>
      <c r="GYT202" s="66"/>
      <c r="GYU202" s="66"/>
      <c r="GYV202" s="66"/>
      <c r="GYW202" s="66"/>
      <c r="GYX202" s="66"/>
      <c r="GYY202" s="66"/>
      <c r="GYZ202" s="66"/>
      <c r="GZA202" s="66"/>
      <c r="GZB202" s="66"/>
      <c r="GZC202" s="66"/>
      <c r="GZE202" s="66"/>
      <c r="GZF202" s="66"/>
      <c r="GZG202" s="66"/>
      <c r="GZH202" s="66"/>
      <c r="GZI202" s="66"/>
      <c r="GZJ202" s="66"/>
      <c r="GZK202" s="66"/>
      <c r="GZL202" s="66"/>
      <c r="GZM202" s="66"/>
      <c r="GZN202" s="66"/>
      <c r="GZO202" s="66"/>
      <c r="GZP202" s="66"/>
      <c r="GZQ202" s="66"/>
      <c r="GZT202" s="66"/>
      <c r="GZW202" s="66"/>
      <c r="GZZ202" s="66"/>
      <c r="HAC202" s="66"/>
      <c r="HAF202" s="66"/>
      <c r="HAI202" s="66"/>
      <c r="HAR202" s="66"/>
      <c r="HAU202" s="66"/>
      <c r="HAX202" s="66"/>
      <c r="HBA202" s="66"/>
      <c r="HBJ202" s="66"/>
      <c r="HBP202" s="66"/>
      <c r="HBS202" s="66"/>
      <c r="HBV202" s="66"/>
      <c r="HBY202" s="66"/>
      <c r="HCE202" s="66"/>
      <c r="HCN202" s="66"/>
      <c r="HCP202" s="66"/>
      <c r="HCQ202" s="66"/>
      <c r="HCS202" s="66"/>
      <c r="HCV202" s="66"/>
      <c r="HCY202" s="66"/>
      <c r="HDB202" s="66"/>
      <c r="HDE202" s="66"/>
      <c r="HDH202" s="66"/>
      <c r="HDJ202" s="66"/>
      <c r="HDL202" s="66"/>
      <c r="HDO202" s="66"/>
      <c r="HDR202" s="66"/>
      <c r="HDU202" s="66"/>
      <c r="HDX202" s="66"/>
      <c r="HEA202" s="66"/>
      <c r="HED202" s="66"/>
      <c r="HEG202" s="66"/>
      <c r="HEI202" s="66"/>
      <c r="HEL202" s="66"/>
      <c r="HER202" s="66"/>
      <c r="HEX202" s="66"/>
      <c r="HFA202" s="66"/>
      <c r="HFC202" s="66"/>
      <c r="HFE202" s="66"/>
      <c r="HFF202" s="66"/>
      <c r="HFG202" s="66"/>
      <c r="HFH202" s="66"/>
      <c r="HFI202" s="66"/>
      <c r="HFJ202" s="66"/>
      <c r="HGB202" s="66"/>
      <c r="HGC202" s="66"/>
      <c r="HGF202" s="66"/>
      <c r="HGI202" s="66"/>
      <c r="HGK202" s="66"/>
      <c r="HGM202" s="66"/>
      <c r="HGP202" s="66"/>
      <c r="HGS202" s="66"/>
      <c r="HGV202" s="66"/>
      <c r="HGZ202" s="66"/>
      <c r="HHC202" s="66"/>
      <c r="HHF202" s="66"/>
      <c r="HHN202" s="66"/>
      <c r="HHZ202" s="66"/>
      <c r="HIA202" s="66"/>
      <c r="HIB202" s="66"/>
      <c r="HIC202" s="66"/>
      <c r="HID202" s="66"/>
      <c r="HIE202" s="66"/>
      <c r="HIF202" s="66"/>
      <c r="HIG202" s="66"/>
      <c r="HIH202" s="66"/>
      <c r="HII202" s="66"/>
      <c r="HIJ202" s="66"/>
      <c r="HIK202" s="66"/>
      <c r="HIL202" s="66"/>
      <c r="HIM202" s="66"/>
      <c r="HIN202" s="66"/>
      <c r="HIO202" s="66"/>
      <c r="HIP202" s="66"/>
      <c r="HIQ202" s="66"/>
      <c r="HIR202" s="66"/>
      <c r="HIS202" s="66"/>
      <c r="HIT202" s="66"/>
      <c r="HIU202" s="66"/>
      <c r="HIV202" s="66"/>
      <c r="HIW202" s="66"/>
      <c r="HIX202" s="66"/>
      <c r="HIY202" s="66"/>
      <c r="HJA202" s="66"/>
      <c r="HJB202" s="66"/>
      <c r="HJC202" s="66"/>
      <c r="HJD202" s="66"/>
      <c r="HJE202" s="66"/>
      <c r="HJF202" s="66"/>
      <c r="HJG202" s="66"/>
      <c r="HJH202" s="66"/>
      <c r="HJI202" s="66"/>
      <c r="HJJ202" s="66"/>
      <c r="HJK202" s="66"/>
      <c r="HJL202" s="66"/>
      <c r="HJM202" s="66"/>
      <c r="HJP202" s="66"/>
      <c r="HJS202" s="66"/>
      <c r="HJV202" s="66"/>
      <c r="HJY202" s="66"/>
      <c r="HKB202" s="66"/>
      <c r="HKE202" s="66"/>
      <c r="HKN202" s="66"/>
      <c r="HKQ202" s="66"/>
      <c r="HKT202" s="66"/>
      <c r="HKW202" s="66"/>
      <c r="HLF202" s="66"/>
      <c r="HLL202" s="66"/>
      <c r="HLO202" s="66"/>
      <c r="HLR202" s="66"/>
      <c r="HLU202" s="66"/>
      <c r="HMA202" s="66"/>
      <c r="HMJ202" s="66"/>
      <c r="HML202" s="66"/>
      <c r="HMM202" s="66"/>
      <c r="HMO202" s="66"/>
      <c r="HMR202" s="66"/>
      <c r="HMU202" s="66"/>
      <c r="HMX202" s="66"/>
      <c r="HNA202" s="66"/>
      <c r="HND202" s="66"/>
      <c r="HNF202" s="66"/>
      <c r="HNH202" s="66"/>
      <c r="HNK202" s="66"/>
      <c r="HNN202" s="66"/>
      <c r="HNQ202" s="66"/>
      <c r="HNT202" s="66"/>
      <c r="HNW202" s="66"/>
      <c r="HNZ202" s="66"/>
      <c r="HOC202" s="66"/>
      <c r="HOE202" s="66"/>
      <c r="HOH202" s="66"/>
      <c r="HON202" s="66"/>
      <c r="HOT202" s="66"/>
      <c r="HOW202" s="66"/>
      <c r="HOY202" s="66"/>
      <c r="HPA202" s="66"/>
      <c r="HPB202" s="66"/>
      <c r="HPC202" s="66"/>
      <c r="HPD202" s="66"/>
      <c r="HPE202" s="66"/>
      <c r="HPF202" s="66"/>
      <c r="HPX202" s="66"/>
      <c r="HPY202" s="66"/>
      <c r="HQB202" s="66"/>
      <c r="HQE202" s="66"/>
      <c r="HQG202" s="66"/>
      <c r="HQI202" s="66"/>
      <c r="HQL202" s="66"/>
      <c r="HQO202" s="66"/>
      <c r="HQR202" s="66"/>
      <c r="HQV202" s="66"/>
      <c r="HQY202" s="66"/>
      <c r="HRB202" s="66"/>
      <c r="HRJ202" s="66"/>
      <c r="HRV202" s="66"/>
      <c r="HRW202" s="66"/>
      <c r="HRX202" s="66"/>
      <c r="HRY202" s="66"/>
      <c r="HRZ202" s="66"/>
      <c r="HSA202" s="66"/>
      <c r="HSB202" s="66"/>
      <c r="HSC202" s="66"/>
      <c r="HSD202" s="66"/>
      <c r="HSE202" s="66"/>
      <c r="HSF202" s="66"/>
      <c r="HSG202" s="66"/>
      <c r="HSH202" s="66"/>
      <c r="HSI202" s="66"/>
      <c r="HSJ202" s="66"/>
      <c r="HSK202" s="66"/>
      <c r="HSL202" s="66"/>
      <c r="HSM202" s="66"/>
      <c r="HSN202" s="66"/>
      <c r="HSO202" s="66"/>
      <c r="HSP202" s="66"/>
      <c r="HSQ202" s="66"/>
      <c r="HSR202" s="66"/>
      <c r="HSS202" s="66"/>
      <c r="HST202" s="66"/>
      <c r="HSU202" s="66"/>
      <c r="HSW202" s="66"/>
      <c r="HSX202" s="66"/>
      <c r="HSY202" s="66"/>
      <c r="HSZ202" s="66"/>
      <c r="HTA202" s="66"/>
      <c r="HTB202" s="66"/>
      <c r="HTC202" s="66"/>
      <c r="HTD202" s="66"/>
      <c r="HTE202" s="66"/>
      <c r="HTF202" s="66"/>
      <c r="HTG202" s="66"/>
      <c r="HTH202" s="66"/>
      <c r="HTI202" s="66"/>
      <c r="HTL202" s="66"/>
      <c r="HTO202" s="66"/>
      <c r="HTR202" s="66"/>
      <c r="HTU202" s="66"/>
      <c r="HTX202" s="66"/>
      <c r="HUA202" s="66"/>
      <c r="HUJ202" s="66"/>
      <c r="HUM202" s="66"/>
      <c r="HUP202" s="66"/>
      <c r="HUS202" s="66"/>
      <c r="HVB202" s="66"/>
      <c r="HVH202" s="66"/>
      <c r="HVK202" s="66"/>
      <c r="HVN202" s="66"/>
      <c r="HVQ202" s="66"/>
      <c r="HVW202" s="66"/>
      <c r="HWF202" s="66"/>
      <c r="HWH202" s="66"/>
      <c r="HWI202" s="66"/>
      <c r="HWK202" s="66"/>
      <c r="HWN202" s="66"/>
      <c r="HWQ202" s="66"/>
      <c r="HWT202" s="66"/>
      <c r="HWW202" s="66"/>
      <c r="HWZ202" s="66"/>
      <c r="HXB202" s="66"/>
      <c r="HXD202" s="66"/>
      <c r="HXG202" s="66"/>
      <c r="HXJ202" s="66"/>
      <c r="HXM202" s="66"/>
      <c r="HXP202" s="66"/>
      <c r="HXS202" s="66"/>
      <c r="HXV202" s="66"/>
      <c r="HXY202" s="66"/>
      <c r="HYA202" s="66"/>
      <c r="HYD202" s="66"/>
      <c r="HYJ202" s="66"/>
      <c r="HYP202" s="66"/>
      <c r="HYS202" s="66"/>
      <c r="HYU202" s="66"/>
      <c r="HYW202" s="66"/>
      <c r="HYX202" s="66"/>
      <c r="HYY202" s="66"/>
      <c r="HYZ202" s="66"/>
      <c r="HZA202" s="66"/>
      <c r="HZB202" s="66"/>
      <c r="HZT202" s="66"/>
      <c r="HZU202" s="66"/>
      <c r="HZX202" s="66"/>
      <c r="IAA202" s="66"/>
      <c r="IAC202" s="66"/>
      <c r="IAE202" s="66"/>
      <c r="IAH202" s="66"/>
      <c r="IAK202" s="66"/>
      <c r="IAN202" s="66"/>
      <c r="IAR202" s="66"/>
      <c r="IAU202" s="66"/>
      <c r="IAX202" s="66"/>
      <c r="IBF202" s="66"/>
      <c r="IBR202" s="66"/>
      <c r="IBS202" s="66"/>
      <c r="IBT202" s="66"/>
      <c r="IBU202" s="66"/>
      <c r="IBV202" s="66"/>
      <c r="IBW202" s="66"/>
      <c r="IBX202" s="66"/>
      <c r="IBY202" s="66"/>
      <c r="IBZ202" s="66"/>
      <c r="ICA202" s="66"/>
      <c r="ICB202" s="66"/>
      <c r="ICC202" s="66"/>
      <c r="ICD202" s="66"/>
      <c r="ICE202" s="66"/>
      <c r="ICF202" s="66"/>
      <c r="ICG202" s="66"/>
      <c r="ICH202" s="66"/>
      <c r="ICI202" s="66"/>
      <c r="ICJ202" s="66"/>
      <c r="ICK202" s="66"/>
      <c r="ICL202" s="66"/>
      <c r="ICM202" s="66"/>
      <c r="ICN202" s="66"/>
      <c r="ICO202" s="66"/>
      <c r="ICP202" s="66"/>
      <c r="ICQ202" s="66"/>
      <c r="ICS202" s="66"/>
      <c r="ICT202" s="66"/>
      <c r="ICU202" s="66"/>
      <c r="ICV202" s="66"/>
      <c r="ICW202" s="66"/>
      <c r="ICX202" s="66"/>
      <c r="ICY202" s="66"/>
      <c r="ICZ202" s="66"/>
      <c r="IDA202" s="66"/>
      <c r="IDB202" s="66"/>
      <c r="IDC202" s="66"/>
      <c r="IDD202" s="66"/>
      <c r="IDE202" s="66"/>
      <c r="IDH202" s="66"/>
      <c r="IDK202" s="66"/>
      <c r="IDN202" s="66"/>
      <c r="IDQ202" s="66"/>
      <c r="IDT202" s="66"/>
      <c r="IDW202" s="66"/>
      <c r="IEF202" s="66"/>
      <c r="IEI202" s="66"/>
      <c r="IEL202" s="66"/>
      <c r="IEO202" s="66"/>
      <c r="IEX202" s="66"/>
      <c r="IFD202" s="66"/>
      <c r="IFG202" s="66"/>
      <c r="IFJ202" s="66"/>
      <c r="IFM202" s="66"/>
      <c r="IFS202" s="66"/>
      <c r="IGB202" s="66"/>
      <c r="IGD202" s="66"/>
      <c r="IGE202" s="66"/>
      <c r="IGG202" s="66"/>
      <c r="IGJ202" s="66"/>
      <c r="IGM202" s="66"/>
      <c r="IGP202" s="66"/>
      <c r="IGS202" s="66"/>
      <c r="IGV202" s="66"/>
      <c r="IGX202" s="66"/>
      <c r="IGZ202" s="66"/>
      <c r="IHC202" s="66"/>
      <c r="IHF202" s="66"/>
      <c r="IHI202" s="66"/>
      <c r="IHL202" s="66"/>
      <c r="IHO202" s="66"/>
      <c r="IHR202" s="66"/>
      <c r="IHU202" s="66"/>
      <c r="IHW202" s="66"/>
      <c r="IHZ202" s="66"/>
      <c r="IIF202" s="66"/>
      <c r="IIL202" s="66"/>
      <c r="IIO202" s="66"/>
      <c r="IIQ202" s="66"/>
      <c r="IIS202" s="66"/>
      <c r="IIT202" s="66"/>
      <c r="IIU202" s="66"/>
      <c r="IIV202" s="66"/>
      <c r="IIW202" s="66"/>
      <c r="IIX202" s="66"/>
      <c r="IJP202" s="66"/>
      <c r="IJQ202" s="66"/>
      <c r="IJT202" s="66"/>
      <c r="IJW202" s="66"/>
      <c r="IJY202" s="66"/>
      <c r="IKA202" s="66"/>
      <c r="IKD202" s="66"/>
      <c r="IKG202" s="66"/>
      <c r="IKJ202" s="66"/>
      <c r="IKN202" s="66"/>
      <c r="IKQ202" s="66"/>
      <c r="IKT202" s="66"/>
      <c r="ILB202" s="66"/>
      <c r="ILN202" s="66"/>
      <c r="ILO202" s="66"/>
      <c r="ILP202" s="66"/>
      <c r="ILQ202" s="66"/>
      <c r="ILR202" s="66"/>
      <c r="ILS202" s="66"/>
      <c r="ILT202" s="66"/>
      <c r="ILU202" s="66"/>
      <c r="ILV202" s="66"/>
      <c r="ILW202" s="66"/>
      <c r="ILX202" s="66"/>
      <c r="ILY202" s="66"/>
      <c r="ILZ202" s="66"/>
      <c r="IMA202" s="66"/>
      <c r="IMB202" s="66"/>
      <c r="IMC202" s="66"/>
      <c r="IMD202" s="66"/>
      <c r="IME202" s="66"/>
      <c r="IMF202" s="66"/>
      <c r="IMG202" s="66"/>
      <c r="IMH202" s="66"/>
      <c r="IMI202" s="66"/>
      <c r="IMJ202" s="66"/>
      <c r="IMK202" s="66"/>
      <c r="IML202" s="66"/>
      <c r="IMM202" s="66"/>
      <c r="IMO202" s="66"/>
      <c r="IMP202" s="66"/>
      <c r="IMQ202" s="66"/>
      <c r="IMR202" s="66"/>
      <c r="IMS202" s="66"/>
      <c r="IMT202" s="66"/>
      <c r="IMU202" s="66"/>
      <c r="IMV202" s="66"/>
      <c r="IMW202" s="66"/>
      <c r="IMX202" s="66"/>
      <c r="IMY202" s="66"/>
      <c r="IMZ202" s="66"/>
      <c r="INA202" s="66"/>
      <c r="IND202" s="66"/>
      <c r="ING202" s="66"/>
      <c r="INJ202" s="66"/>
      <c r="INM202" s="66"/>
      <c r="INP202" s="66"/>
      <c r="INS202" s="66"/>
      <c r="IOB202" s="66"/>
      <c r="IOE202" s="66"/>
      <c r="IOH202" s="66"/>
      <c r="IOK202" s="66"/>
      <c r="IOT202" s="66"/>
      <c r="IOZ202" s="66"/>
      <c r="IPC202" s="66"/>
      <c r="IPF202" s="66"/>
      <c r="IPI202" s="66"/>
      <c r="IPO202" s="66"/>
      <c r="IPX202" s="66"/>
      <c r="IPZ202" s="66"/>
      <c r="IQA202" s="66"/>
      <c r="IQC202" s="66"/>
      <c r="IQF202" s="66"/>
      <c r="IQI202" s="66"/>
      <c r="IQL202" s="66"/>
      <c r="IQO202" s="66"/>
      <c r="IQR202" s="66"/>
      <c r="IQT202" s="66"/>
      <c r="IQV202" s="66"/>
      <c r="IQY202" s="66"/>
      <c r="IRB202" s="66"/>
      <c r="IRE202" s="66"/>
      <c r="IRH202" s="66"/>
      <c r="IRK202" s="66"/>
      <c r="IRN202" s="66"/>
      <c r="IRQ202" s="66"/>
      <c r="IRS202" s="66"/>
      <c r="IRV202" s="66"/>
      <c r="ISB202" s="66"/>
      <c r="ISH202" s="66"/>
      <c r="ISK202" s="66"/>
      <c r="ISM202" s="66"/>
      <c r="ISO202" s="66"/>
      <c r="ISP202" s="66"/>
      <c r="ISQ202" s="66"/>
      <c r="ISR202" s="66"/>
      <c r="ISS202" s="66"/>
      <c r="IST202" s="66"/>
      <c r="ITL202" s="66"/>
      <c r="ITM202" s="66"/>
      <c r="ITP202" s="66"/>
      <c r="ITS202" s="66"/>
      <c r="ITU202" s="66"/>
      <c r="ITW202" s="66"/>
      <c r="ITZ202" s="66"/>
      <c r="IUC202" s="66"/>
      <c r="IUF202" s="66"/>
      <c r="IUJ202" s="66"/>
      <c r="IUM202" s="66"/>
      <c r="IUP202" s="66"/>
      <c r="IUX202" s="66"/>
      <c r="IVJ202" s="66"/>
      <c r="IVK202" s="66"/>
      <c r="IVL202" s="66"/>
      <c r="IVM202" s="66"/>
      <c r="IVN202" s="66"/>
      <c r="IVO202" s="66"/>
      <c r="IVP202" s="66"/>
      <c r="IVQ202" s="66"/>
      <c r="IVR202" s="66"/>
      <c r="IVS202" s="66"/>
      <c r="IVT202" s="66"/>
      <c r="IVU202" s="66"/>
      <c r="IVV202" s="66"/>
      <c r="IVW202" s="66"/>
      <c r="IVX202" s="66"/>
      <c r="IVY202" s="66"/>
      <c r="IVZ202" s="66"/>
      <c r="IWA202" s="66"/>
      <c r="IWB202" s="66"/>
      <c r="IWC202" s="66"/>
      <c r="IWD202" s="66"/>
      <c r="IWE202" s="66"/>
      <c r="IWF202" s="66"/>
      <c r="IWG202" s="66"/>
      <c r="IWH202" s="66"/>
      <c r="IWI202" s="66"/>
      <c r="IWK202" s="66"/>
      <c r="IWL202" s="66"/>
      <c r="IWM202" s="66"/>
      <c r="IWN202" s="66"/>
      <c r="IWO202" s="66"/>
      <c r="IWP202" s="66"/>
      <c r="IWQ202" s="66"/>
      <c r="IWR202" s="66"/>
      <c r="IWS202" s="66"/>
      <c r="IWT202" s="66"/>
      <c r="IWU202" s="66"/>
      <c r="IWV202" s="66"/>
      <c r="IWW202" s="66"/>
      <c r="IWZ202" s="66"/>
      <c r="IXC202" s="66"/>
      <c r="IXF202" s="66"/>
      <c r="IXI202" s="66"/>
      <c r="IXL202" s="66"/>
      <c r="IXO202" s="66"/>
      <c r="IXX202" s="66"/>
      <c r="IYA202" s="66"/>
      <c r="IYD202" s="66"/>
      <c r="IYG202" s="66"/>
      <c r="IYP202" s="66"/>
      <c r="IYV202" s="66"/>
      <c r="IYY202" s="66"/>
      <c r="IZB202" s="66"/>
      <c r="IZE202" s="66"/>
      <c r="IZK202" s="66"/>
      <c r="IZT202" s="66"/>
      <c r="IZV202" s="66"/>
      <c r="IZW202" s="66"/>
      <c r="IZY202" s="66"/>
      <c r="JAB202" s="66"/>
      <c r="JAE202" s="66"/>
      <c r="JAH202" s="66"/>
      <c r="JAK202" s="66"/>
      <c r="JAN202" s="66"/>
      <c r="JAP202" s="66"/>
      <c r="JAR202" s="66"/>
      <c r="JAU202" s="66"/>
      <c r="JAX202" s="66"/>
      <c r="JBA202" s="66"/>
      <c r="JBD202" s="66"/>
      <c r="JBG202" s="66"/>
      <c r="JBJ202" s="66"/>
      <c r="JBM202" s="66"/>
      <c r="JBO202" s="66"/>
      <c r="JBR202" s="66"/>
      <c r="JBX202" s="66"/>
      <c r="JCD202" s="66"/>
      <c r="JCG202" s="66"/>
      <c r="JCI202" s="66"/>
      <c r="JCK202" s="66"/>
      <c r="JCL202" s="66"/>
      <c r="JCM202" s="66"/>
      <c r="JCN202" s="66"/>
      <c r="JCO202" s="66"/>
      <c r="JCP202" s="66"/>
      <c r="JDH202" s="66"/>
      <c r="JDI202" s="66"/>
      <c r="JDL202" s="66"/>
      <c r="JDO202" s="66"/>
      <c r="JDQ202" s="66"/>
      <c r="JDS202" s="66"/>
      <c r="JDV202" s="66"/>
      <c r="JDY202" s="66"/>
      <c r="JEB202" s="66"/>
      <c r="JEF202" s="66"/>
      <c r="JEI202" s="66"/>
      <c r="JEL202" s="66"/>
      <c r="JET202" s="66"/>
      <c r="JFF202" s="66"/>
      <c r="JFG202" s="66"/>
      <c r="JFH202" s="66"/>
      <c r="JFI202" s="66"/>
      <c r="JFJ202" s="66"/>
      <c r="JFK202" s="66"/>
      <c r="JFL202" s="66"/>
      <c r="JFM202" s="66"/>
      <c r="JFN202" s="66"/>
      <c r="JFO202" s="66"/>
      <c r="JFP202" s="66"/>
      <c r="JFQ202" s="66"/>
      <c r="JFR202" s="66"/>
      <c r="JFS202" s="66"/>
      <c r="JFT202" s="66"/>
      <c r="JFU202" s="66"/>
      <c r="JFV202" s="66"/>
      <c r="JFW202" s="66"/>
      <c r="JFX202" s="66"/>
      <c r="JFY202" s="66"/>
      <c r="JFZ202" s="66"/>
      <c r="JGA202" s="66"/>
      <c r="JGB202" s="66"/>
      <c r="JGC202" s="66"/>
      <c r="JGD202" s="66"/>
      <c r="JGE202" s="66"/>
      <c r="JGG202" s="66"/>
      <c r="JGH202" s="66"/>
      <c r="JGI202" s="66"/>
      <c r="JGJ202" s="66"/>
      <c r="JGK202" s="66"/>
      <c r="JGL202" s="66"/>
      <c r="JGM202" s="66"/>
      <c r="JGN202" s="66"/>
      <c r="JGO202" s="66"/>
      <c r="JGP202" s="66"/>
      <c r="JGQ202" s="66"/>
      <c r="JGR202" s="66"/>
      <c r="JGS202" s="66"/>
      <c r="JGV202" s="66"/>
      <c r="JGY202" s="66"/>
      <c r="JHB202" s="66"/>
      <c r="JHE202" s="66"/>
      <c r="JHH202" s="66"/>
      <c r="JHK202" s="66"/>
      <c r="JHT202" s="66"/>
      <c r="JHW202" s="66"/>
      <c r="JHZ202" s="66"/>
      <c r="JIC202" s="66"/>
      <c r="JIL202" s="66"/>
      <c r="JIR202" s="66"/>
      <c r="JIU202" s="66"/>
      <c r="JIX202" s="66"/>
      <c r="JJA202" s="66"/>
      <c r="JJG202" s="66"/>
      <c r="JJP202" s="66"/>
      <c r="JJR202" s="66"/>
      <c r="JJS202" s="66"/>
      <c r="JJU202" s="66"/>
      <c r="JJX202" s="66"/>
      <c r="JKA202" s="66"/>
      <c r="JKD202" s="66"/>
      <c r="JKG202" s="66"/>
      <c r="JKJ202" s="66"/>
      <c r="JKL202" s="66"/>
      <c r="JKN202" s="66"/>
      <c r="JKQ202" s="66"/>
      <c r="JKT202" s="66"/>
      <c r="JKW202" s="66"/>
      <c r="JKZ202" s="66"/>
      <c r="JLC202" s="66"/>
      <c r="JLF202" s="66"/>
      <c r="JLI202" s="66"/>
      <c r="JLK202" s="66"/>
      <c r="JLN202" s="66"/>
      <c r="JLT202" s="66"/>
      <c r="JLZ202" s="66"/>
      <c r="JMC202" s="66"/>
      <c r="JME202" s="66"/>
      <c r="JMG202" s="66"/>
      <c r="JMH202" s="66"/>
      <c r="JMI202" s="66"/>
      <c r="JMJ202" s="66"/>
      <c r="JMK202" s="66"/>
      <c r="JML202" s="66"/>
      <c r="JND202" s="66"/>
      <c r="JNE202" s="66"/>
      <c r="JNH202" s="66"/>
      <c r="JNK202" s="66"/>
      <c r="JNM202" s="66"/>
      <c r="JNO202" s="66"/>
      <c r="JNR202" s="66"/>
      <c r="JNU202" s="66"/>
      <c r="JNX202" s="66"/>
      <c r="JOB202" s="66"/>
      <c r="JOE202" s="66"/>
      <c r="JOH202" s="66"/>
      <c r="JOP202" s="66"/>
      <c r="JPB202" s="66"/>
      <c r="JPC202" s="66"/>
      <c r="JPD202" s="66"/>
      <c r="JPE202" s="66"/>
      <c r="JPF202" s="66"/>
      <c r="JPG202" s="66"/>
      <c r="JPH202" s="66"/>
      <c r="JPI202" s="66"/>
      <c r="JPJ202" s="66"/>
      <c r="JPK202" s="66"/>
      <c r="JPL202" s="66"/>
      <c r="JPM202" s="66"/>
      <c r="JPN202" s="66"/>
      <c r="JPO202" s="66"/>
      <c r="JPP202" s="66"/>
      <c r="JPQ202" s="66"/>
      <c r="JPR202" s="66"/>
      <c r="JPS202" s="66"/>
      <c r="JPT202" s="66"/>
      <c r="JPU202" s="66"/>
      <c r="JPV202" s="66"/>
      <c r="JPW202" s="66"/>
      <c r="JPX202" s="66"/>
      <c r="JPY202" s="66"/>
      <c r="JPZ202" s="66"/>
      <c r="JQA202" s="66"/>
      <c r="JQC202" s="66"/>
      <c r="JQD202" s="66"/>
      <c r="JQE202" s="66"/>
      <c r="JQF202" s="66"/>
      <c r="JQG202" s="66"/>
      <c r="JQH202" s="66"/>
      <c r="JQI202" s="66"/>
      <c r="JQJ202" s="66"/>
      <c r="JQK202" s="66"/>
      <c r="JQL202" s="66"/>
      <c r="JQM202" s="66"/>
      <c r="JQN202" s="66"/>
      <c r="JQO202" s="66"/>
      <c r="JQR202" s="66"/>
      <c r="JQU202" s="66"/>
      <c r="JQX202" s="66"/>
      <c r="JRA202" s="66"/>
      <c r="JRD202" s="66"/>
      <c r="JRG202" s="66"/>
      <c r="JRP202" s="66"/>
      <c r="JRS202" s="66"/>
      <c r="JRV202" s="66"/>
      <c r="JRY202" s="66"/>
      <c r="JSH202" s="66"/>
      <c r="JSN202" s="66"/>
      <c r="JSQ202" s="66"/>
      <c r="JST202" s="66"/>
      <c r="JSW202" s="66"/>
      <c r="JTC202" s="66"/>
      <c r="JTL202" s="66"/>
      <c r="JTN202" s="66"/>
      <c r="JTO202" s="66"/>
      <c r="JTQ202" s="66"/>
      <c r="JTT202" s="66"/>
      <c r="JTW202" s="66"/>
      <c r="JTZ202" s="66"/>
      <c r="JUC202" s="66"/>
      <c r="JUF202" s="66"/>
      <c r="JUH202" s="66"/>
      <c r="JUJ202" s="66"/>
      <c r="JUM202" s="66"/>
      <c r="JUP202" s="66"/>
      <c r="JUS202" s="66"/>
      <c r="JUV202" s="66"/>
      <c r="JUY202" s="66"/>
      <c r="JVB202" s="66"/>
      <c r="JVE202" s="66"/>
      <c r="JVG202" s="66"/>
      <c r="JVJ202" s="66"/>
      <c r="JVP202" s="66"/>
      <c r="JVV202" s="66"/>
      <c r="JVY202" s="66"/>
      <c r="JWA202" s="66"/>
      <c r="JWC202" s="66"/>
      <c r="JWD202" s="66"/>
      <c r="JWE202" s="66"/>
      <c r="JWF202" s="66"/>
      <c r="JWG202" s="66"/>
      <c r="JWH202" s="66"/>
      <c r="JWZ202" s="66"/>
      <c r="JXA202" s="66"/>
      <c r="JXD202" s="66"/>
      <c r="JXG202" s="66"/>
      <c r="JXI202" s="66"/>
      <c r="JXK202" s="66"/>
      <c r="JXN202" s="66"/>
      <c r="JXQ202" s="66"/>
      <c r="JXT202" s="66"/>
      <c r="JXX202" s="66"/>
      <c r="JYA202" s="66"/>
      <c r="JYD202" s="66"/>
      <c r="JYL202" s="66"/>
      <c r="JYX202" s="66"/>
      <c r="JYY202" s="66"/>
      <c r="JYZ202" s="66"/>
      <c r="JZA202" s="66"/>
      <c r="JZB202" s="66"/>
      <c r="JZC202" s="66"/>
      <c r="JZD202" s="66"/>
      <c r="JZE202" s="66"/>
      <c r="JZF202" s="66"/>
      <c r="JZG202" s="66"/>
      <c r="JZH202" s="66"/>
      <c r="JZI202" s="66"/>
      <c r="JZJ202" s="66"/>
      <c r="JZK202" s="66"/>
      <c r="JZL202" s="66"/>
      <c r="JZM202" s="66"/>
      <c r="JZN202" s="66"/>
      <c r="JZO202" s="66"/>
      <c r="JZP202" s="66"/>
      <c r="JZQ202" s="66"/>
      <c r="JZR202" s="66"/>
      <c r="JZS202" s="66"/>
      <c r="JZT202" s="66"/>
      <c r="JZU202" s="66"/>
      <c r="JZV202" s="66"/>
      <c r="JZW202" s="66"/>
      <c r="JZY202" s="66"/>
      <c r="JZZ202" s="66"/>
      <c r="KAA202" s="66"/>
      <c r="KAB202" s="66"/>
      <c r="KAC202" s="66"/>
      <c r="KAD202" s="66"/>
      <c r="KAE202" s="66"/>
      <c r="KAF202" s="66"/>
      <c r="KAG202" s="66"/>
      <c r="KAH202" s="66"/>
      <c r="KAI202" s="66"/>
      <c r="KAJ202" s="66"/>
      <c r="KAK202" s="66"/>
      <c r="KAN202" s="66"/>
      <c r="KAQ202" s="66"/>
      <c r="KAT202" s="66"/>
      <c r="KAW202" s="66"/>
      <c r="KAZ202" s="66"/>
      <c r="KBC202" s="66"/>
      <c r="KBL202" s="66"/>
      <c r="KBO202" s="66"/>
      <c r="KBR202" s="66"/>
      <c r="KBU202" s="66"/>
      <c r="KCD202" s="66"/>
      <c r="KCJ202" s="66"/>
      <c r="KCM202" s="66"/>
      <c r="KCP202" s="66"/>
      <c r="KCS202" s="66"/>
      <c r="KCY202" s="66"/>
      <c r="KDH202" s="66"/>
      <c r="KDJ202" s="66"/>
      <c r="KDK202" s="66"/>
      <c r="KDM202" s="66"/>
      <c r="KDP202" s="66"/>
      <c r="KDS202" s="66"/>
      <c r="KDV202" s="66"/>
      <c r="KDY202" s="66"/>
      <c r="KEB202" s="66"/>
      <c r="KED202" s="66"/>
      <c r="KEF202" s="66"/>
      <c r="KEI202" s="66"/>
      <c r="KEL202" s="66"/>
      <c r="KEO202" s="66"/>
      <c r="KER202" s="66"/>
      <c r="KEU202" s="66"/>
      <c r="KEX202" s="66"/>
      <c r="KFA202" s="66"/>
      <c r="KFC202" s="66"/>
      <c r="KFF202" s="66"/>
      <c r="KFL202" s="66"/>
      <c r="KFR202" s="66"/>
      <c r="KFU202" s="66"/>
      <c r="KFW202" s="66"/>
      <c r="KFY202" s="66"/>
      <c r="KFZ202" s="66"/>
      <c r="KGA202" s="66"/>
      <c r="KGB202" s="66"/>
      <c r="KGC202" s="66"/>
      <c r="KGD202" s="66"/>
      <c r="KGV202" s="66"/>
      <c r="KGW202" s="66"/>
      <c r="KGZ202" s="66"/>
      <c r="KHC202" s="66"/>
      <c r="KHE202" s="66"/>
      <c r="KHG202" s="66"/>
      <c r="KHJ202" s="66"/>
      <c r="KHM202" s="66"/>
      <c r="KHP202" s="66"/>
      <c r="KHT202" s="66"/>
      <c r="KHW202" s="66"/>
      <c r="KHZ202" s="66"/>
      <c r="KIH202" s="66"/>
      <c r="KIT202" s="66"/>
      <c r="KIU202" s="66"/>
      <c r="KIV202" s="66"/>
      <c r="KIW202" s="66"/>
      <c r="KIX202" s="66"/>
      <c r="KIY202" s="66"/>
      <c r="KIZ202" s="66"/>
      <c r="KJA202" s="66"/>
      <c r="KJB202" s="66"/>
      <c r="KJC202" s="66"/>
      <c r="KJD202" s="66"/>
      <c r="KJE202" s="66"/>
      <c r="KJF202" s="66"/>
      <c r="KJG202" s="66"/>
      <c r="KJH202" s="66"/>
      <c r="KJI202" s="66"/>
      <c r="KJJ202" s="66"/>
      <c r="KJK202" s="66"/>
      <c r="KJL202" s="66"/>
      <c r="KJM202" s="66"/>
      <c r="KJN202" s="66"/>
      <c r="KJO202" s="66"/>
      <c r="KJP202" s="66"/>
      <c r="KJQ202" s="66"/>
      <c r="KJR202" s="66"/>
      <c r="KJS202" s="66"/>
      <c r="KJU202" s="66"/>
      <c r="KJV202" s="66"/>
      <c r="KJW202" s="66"/>
      <c r="KJX202" s="66"/>
      <c r="KJY202" s="66"/>
      <c r="KJZ202" s="66"/>
      <c r="KKA202" s="66"/>
      <c r="KKB202" s="66"/>
      <c r="KKC202" s="66"/>
      <c r="KKD202" s="66"/>
      <c r="KKE202" s="66"/>
      <c r="KKF202" s="66"/>
      <c r="KKG202" s="66"/>
      <c r="KKJ202" s="66"/>
      <c r="KKM202" s="66"/>
      <c r="KKP202" s="66"/>
      <c r="KKS202" s="66"/>
      <c r="KKV202" s="66"/>
      <c r="KKY202" s="66"/>
      <c r="KLH202" s="66"/>
      <c r="KLK202" s="66"/>
      <c r="KLN202" s="66"/>
      <c r="KLQ202" s="66"/>
      <c r="KLZ202" s="66"/>
      <c r="KMF202" s="66"/>
      <c r="KMI202" s="66"/>
      <c r="KML202" s="66"/>
      <c r="KMO202" s="66"/>
      <c r="KMU202" s="66"/>
      <c r="KND202" s="66"/>
      <c r="KNF202" s="66"/>
      <c r="KNG202" s="66"/>
      <c r="KNI202" s="66"/>
      <c r="KNL202" s="66"/>
      <c r="KNO202" s="66"/>
      <c r="KNR202" s="66"/>
      <c r="KNU202" s="66"/>
      <c r="KNX202" s="66"/>
      <c r="KNZ202" s="66"/>
      <c r="KOB202" s="66"/>
      <c r="KOE202" s="66"/>
      <c r="KOH202" s="66"/>
      <c r="KOK202" s="66"/>
      <c r="KON202" s="66"/>
      <c r="KOQ202" s="66"/>
      <c r="KOT202" s="66"/>
      <c r="KOW202" s="66"/>
      <c r="KOY202" s="66"/>
      <c r="KPB202" s="66"/>
      <c r="KPH202" s="66"/>
      <c r="KPN202" s="66"/>
      <c r="KPQ202" s="66"/>
      <c r="KPS202" s="66"/>
      <c r="KPU202" s="66"/>
      <c r="KPV202" s="66"/>
      <c r="KPW202" s="66"/>
      <c r="KPX202" s="66"/>
      <c r="KPY202" s="66"/>
      <c r="KPZ202" s="66"/>
      <c r="KQR202" s="66"/>
      <c r="KQS202" s="66"/>
      <c r="KQV202" s="66"/>
      <c r="KQY202" s="66"/>
      <c r="KRA202" s="66"/>
      <c r="KRC202" s="66"/>
      <c r="KRF202" s="66"/>
      <c r="KRI202" s="66"/>
      <c r="KRL202" s="66"/>
      <c r="KRP202" s="66"/>
      <c r="KRS202" s="66"/>
      <c r="KRV202" s="66"/>
      <c r="KSD202" s="66"/>
      <c r="KSP202" s="66"/>
      <c r="KSQ202" s="66"/>
      <c r="KSR202" s="66"/>
      <c r="KSS202" s="66"/>
      <c r="KST202" s="66"/>
      <c r="KSU202" s="66"/>
      <c r="KSV202" s="66"/>
      <c r="KSW202" s="66"/>
      <c r="KSX202" s="66"/>
      <c r="KSY202" s="66"/>
      <c r="KSZ202" s="66"/>
      <c r="KTA202" s="66"/>
      <c r="KTB202" s="66"/>
      <c r="KTC202" s="66"/>
      <c r="KTD202" s="66"/>
      <c r="KTE202" s="66"/>
      <c r="KTF202" s="66"/>
      <c r="KTG202" s="66"/>
      <c r="KTH202" s="66"/>
      <c r="KTI202" s="66"/>
      <c r="KTJ202" s="66"/>
      <c r="KTK202" s="66"/>
      <c r="KTL202" s="66"/>
      <c r="KTM202" s="66"/>
      <c r="KTN202" s="66"/>
      <c r="KTO202" s="66"/>
      <c r="KTQ202" s="66"/>
      <c r="KTR202" s="66"/>
      <c r="KTS202" s="66"/>
      <c r="KTT202" s="66"/>
      <c r="KTU202" s="66"/>
      <c r="KTV202" s="66"/>
      <c r="KTW202" s="66"/>
      <c r="KTX202" s="66"/>
      <c r="KTY202" s="66"/>
      <c r="KTZ202" s="66"/>
      <c r="KUA202" s="66"/>
      <c r="KUB202" s="66"/>
      <c r="KUC202" s="66"/>
      <c r="KUF202" s="66"/>
      <c r="KUI202" s="66"/>
      <c r="KUL202" s="66"/>
      <c r="KUO202" s="66"/>
      <c r="KUR202" s="66"/>
      <c r="KUU202" s="66"/>
      <c r="KVD202" s="66"/>
      <c r="KVG202" s="66"/>
      <c r="KVJ202" s="66"/>
      <c r="KVM202" s="66"/>
      <c r="KVV202" s="66"/>
      <c r="KWB202" s="66"/>
      <c r="KWE202" s="66"/>
      <c r="KWH202" s="66"/>
      <c r="KWK202" s="66"/>
      <c r="KWQ202" s="66"/>
      <c r="KWZ202" s="66"/>
      <c r="KXB202" s="66"/>
      <c r="KXC202" s="66"/>
      <c r="KXE202" s="66"/>
      <c r="KXH202" s="66"/>
      <c r="KXK202" s="66"/>
      <c r="KXN202" s="66"/>
      <c r="KXQ202" s="66"/>
      <c r="KXT202" s="66"/>
      <c r="KXV202" s="66"/>
      <c r="KXX202" s="66"/>
      <c r="KYA202" s="66"/>
      <c r="KYD202" s="66"/>
      <c r="KYG202" s="66"/>
      <c r="KYJ202" s="66"/>
      <c r="KYM202" s="66"/>
      <c r="KYP202" s="66"/>
      <c r="KYS202" s="66"/>
      <c r="KYU202" s="66"/>
      <c r="KYX202" s="66"/>
      <c r="KZD202" s="66"/>
      <c r="KZJ202" s="66"/>
      <c r="KZM202" s="66"/>
      <c r="KZO202" s="66"/>
      <c r="KZQ202" s="66"/>
      <c r="KZR202" s="66"/>
      <c r="KZS202" s="66"/>
      <c r="KZT202" s="66"/>
      <c r="KZU202" s="66"/>
      <c r="KZV202" s="66"/>
      <c r="LAN202" s="66"/>
      <c r="LAO202" s="66"/>
      <c r="LAR202" s="66"/>
      <c r="LAU202" s="66"/>
      <c r="LAW202" s="66"/>
      <c r="LAY202" s="66"/>
      <c r="LBB202" s="66"/>
      <c r="LBE202" s="66"/>
      <c r="LBH202" s="66"/>
      <c r="LBL202" s="66"/>
      <c r="LBO202" s="66"/>
      <c r="LBR202" s="66"/>
      <c r="LBZ202" s="66"/>
      <c r="LCL202" s="66"/>
      <c r="LCM202" s="66"/>
      <c r="LCN202" s="66"/>
      <c r="LCO202" s="66"/>
      <c r="LCP202" s="66"/>
      <c r="LCQ202" s="66"/>
      <c r="LCR202" s="66"/>
      <c r="LCS202" s="66"/>
      <c r="LCT202" s="66"/>
      <c r="LCU202" s="66"/>
      <c r="LCV202" s="66"/>
      <c r="LCW202" s="66"/>
      <c r="LCX202" s="66"/>
      <c r="LCY202" s="66"/>
      <c r="LCZ202" s="66"/>
      <c r="LDA202" s="66"/>
      <c r="LDB202" s="66"/>
      <c r="LDC202" s="66"/>
      <c r="LDD202" s="66"/>
      <c r="LDE202" s="66"/>
      <c r="LDF202" s="66"/>
      <c r="LDG202" s="66"/>
      <c r="LDH202" s="66"/>
      <c r="LDI202" s="66"/>
      <c r="LDJ202" s="66"/>
      <c r="LDK202" s="66"/>
      <c r="LDM202" s="66"/>
      <c r="LDN202" s="66"/>
      <c r="LDO202" s="66"/>
      <c r="LDP202" s="66"/>
      <c r="LDQ202" s="66"/>
      <c r="LDR202" s="66"/>
      <c r="LDS202" s="66"/>
      <c r="LDT202" s="66"/>
      <c r="LDU202" s="66"/>
      <c r="LDV202" s="66"/>
      <c r="LDW202" s="66"/>
      <c r="LDX202" s="66"/>
      <c r="LDY202" s="66"/>
      <c r="LEB202" s="66"/>
      <c r="LEE202" s="66"/>
      <c r="LEH202" s="66"/>
      <c r="LEK202" s="66"/>
      <c r="LEN202" s="66"/>
      <c r="LEQ202" s="66"/>
      <c r="LEZ202" s="66"/>
      <c r="LFC202" s="66"/>
      <c r="LFF202" s="66"/>
      <c r="LFI202" s="66"/>
      <c r="LFR202" s="66"/>
      <c r="LFX202" s="66"/>
      <c r="LGA202" s="66"/>
      <c r="LGD202" s="66"/>
      <c r="LGG202" s="66"/>
      <c r="LGM202" s="66"/>
      <c r="LGV202" s="66"/>
      <c r="LGX202" s="66"/>
      <c r="LGY202" s="66"/>
      <c r="LHA202" s="66"/>
      <c r="LHD202" s="66"/>
      <c r="LHG202" s="66"/>
      <c r="LHJ202" s="66"/>
      <c r="LHM202" s="66"/>
      <c r="LHP202" s="66"/>
      <c r="LHR202" s="66"/>
      <c r="LHT202" s="66"/>
      <c r="LHW202" s="66"/>
      <c r="LHZ202" s="66"/>
      <c r="LIC202" s="66"/>
      <c r="LIF202" s="66"/>
      <c r="LII202" s="66"/>
      <c r="LIL202" s="66"/>
      <c r="LIO202" s="66"/>
      <c r="LIQ202" s="66"/>
      <c r="LIT202" s="66"/>
      <c r="LIZ202" s="66"/>
      <c r="LJF202" s="66"/>
      <c r="LJI202" s="66"/>
      <c r="LJK202" s="66"/>
      <c r="LJM202" s="66"/>
      <c r="LJN202" s="66"/>
      <c r="LJO202" s="66"/>
      <c r="LJP202" s="66"/>
      <c r="LJQ202" s="66"/>
      <c r="LJR202" s="66"/>
      <c r="LKJ202" s="66"/>
      <c r="LKK202" s="66"/>
      <c r="LKN202" s="66"/>
      <c r="LKQ202" s="66"/>
      <c r="LKS202" s="66"/>
      <c r="LKU202" s="66"/>
      <c r="LKX202" s="66"/>
      <c r="LLA202" s="66"/>
      <c r="LLD202" s="66"/>
      <c r="LLH202" s="66"/>
      <c r="LLK202" s="66"/>
      <c r="LLN202" s="66"/>
      <c r="LLV202" s="66"/>
      <c r="LMH202" s="66"/>
      <c r="LMI202" s="66"/>
      <c r="LMJ202" s="66"/>
      <c r="LMK202" s="66"/>
      <c r="LML202" s="66"/>
      <c r="LMM202" s="66"/>
      <c r="LMN202" s="66"/>
      <c r="LMO202" s="66"/>
      <c r="LMP202" s="66"/>
      <c r="LMQ202" s="66"/>
      <c r="LMR202" s="66"/>
      <c r="LMS202" s="66"/>
      <c r="LMT202" s="66"/>
      <c r="LMU202" s="66"/>
      <c r="LMV202" s="66"/>
      <c r="LMW202" s="66"/>
      <c r="LMX202" s="66"/>
      <c r="LMY202" s="66"/>
      <c r="LMZ202" s="66"/>
      <c r="LNA202" s="66"/>
      <c r="LNB202" s="66"/>
      <c r="LNC202" s="66"/>
      <c r="LND202" s="66"/>
      <c r="LNE202" s="66"/>
      <c r="LNF202" s="66"/>
      <c r="LNG202" s="66"/>
      <c r="LNI202" s="66"/>
      <c r="LNJ202" s="66"/>
      <c r="LNK202" s="66"/>
      <c r="LNL202" s="66"/>
      <c r="LNM202" s="66"/>
      <c r="LNN202" s="66"/>
      <c r="LNO202" s="66"/>
      <c r="LNP202" s="66"/>
      <c r="LNQ202" s="66"/>
      <c r="LNR202" s="66"/>
      <c r="LNS202" s="66"/>
      <c r="LNT202" s="66"/>
      <c r="LNU202" s="66"/>
      <c r="LNX202" s="66"/>
      <c r="LOA202" s="66"/>
      <c r="LOD202" s="66"/>
      <c r="LOG202" s="66"/>
      <c r="LOJ202" s="66"/>
      <c r="LOM202" s="66"/>
      <c r="LOV202" s="66"/>
      <c r="LOY202" s="66"/>
      <c r="LPB202" s="66"/>
      <c r="LPE202" s="66"/>
      <c r="LPN202" s="66"/>
      <c r="LPT202" s="66"/>
      <c r="LPW202" s="66"/>
      <c r="LPZ202" s="66"/>
      <c r="LQC202" s="66"/>
      <c r="LQI202" s="66"/>
      <c r="LQR202" s="66"/>
      <c r="LQT202" s="66"/>
      <c r="LQU202" s="66"/>
      <c r="LQW202" s="66"/>
      <c r="LQZ202" s="66"/>
      <c r="LRC202" s="66"/>
      <c r="LRF202" s="66"/>
      <c r="LRI202" s="66"/>
      <c r="LRL202" s="66"/>
      <c r="LRN202" s="66"/>
      <c r="LRP202" s="66"/>
      <c r="LRS202" s="66"/>
      <c r="LRV202" s="66"/>
      <c r="LRY202" s="66"/>
      <c r="LSB202" s="66"/>
      <c r="LSE202" s="66"/>
      <c r="LSH202" s="66"/>
      <c r="LSK202" s="66"/>
      <c r="LSM202" s="66"/>
      <c r="LSP202" s="66"/>
      <c r="LSV202" s="66"/>
      <c r="LTB202" s="66"/>
      <c r="LTE202" s="66"/>
      <c r="LTG202" s="66"/>
      <c r="LTI202" s="66"/>
      <c r="LTJ202" s="66"/>
      <c r="LTK202" s="66"/>
      <c r="LTL202" s="66"/>
      <c r="LTM202" s="66"/>
      <c r="LTN202" s="66"/>
      <c r="LUF202" s="66"/>
      <c r="LUG202" s="66"/>
      <c r="LUJ202" s="66"/>
      <c r="LUM202" s="66"/>
      <c r="LUO202" s="66"/>
      <c r="LUQ202" s="66"/>
      <c r="LUT202" s="66"/>
      <c r="LUW202" s="66"/>
      <c r="LUZ202" s="66"/>
      <c r="LVD202" s="66"/>
      <c r="LVG202" s="66"/>
      <c r="LVJ202" s="66"/>
      <c r="LVR202" s="66"/>
      <c r="LWD202" s="66"/>
      <c r="LWE202" s="66"/>
      <c r="LWF202" s="66"/>
      <c r="LWG202" s="66"/>
      <c r="LWH202" s="66"/>
      <c r="LWI202" s="66"/>
      <c r="LWJ202" s="66"/>
      <c r="LWK202" s="66"/>
      <c r="LWL202" s="66"/>
      <c r="LWM202" s="66"/>
      <c r="LWN202" s="66"/>
      <c r="LWO202" s="66"/>
      <c r="LWP202" s="66"/>
      <c r="LWQ202" s="66"/>
      <c r="LWR202" s="66"/>
      <c r="LWS202" s="66"/>
      <c r="LWT202" s="66"/>
      <c r="LWU202" s="66"/>
      <c r="LWV202" s="66"/>
      <c r="LWW202" s="66"/>
      <c r="LWX202" s="66"/>
      <c r="LWY202" s="66"/>
      <c r="LWZ202" s="66"/>
      <c r="LXA202" s="66"/>
      <c r="LXB202" s="66"/>
      <c r="LXC202" s="66"/>
      <c r="LXE202" s="66"/>
      <c r="LXF202" s="66"/>
      <c r="LXG202" s="66"/>
      <c r="LXH202" s="66"/>
      <c r="LXI202" s="66"/>
      <c r="LXJ202" s="66"/>
      <c r="LXK202" s="66"/>
      <c r="LXL202" s="66"/>
      <c r="LXM202" s="66"/>
      <c r="LXN202" s="66"/>
      <c r="LXO202" s="66"/>
      <c r="LXP202" s="66"/>
      <c r="LXQ202" s="66"/>
      <c r="LXT202" s="66"/>
      <c r="LXW202" s="66"/>
      <c r="LXZ202" s="66"/>
      <c r="LYC202" s="66"/>
      <c r="LYF202" s="66"/>
      <c r="LYI202" s="66"/>
      <c r="LYR202" s="66"/>
      <c r="LYU202" s="66"/>
      <c r="LYX202" s="66"/>
      <c r="LZA202" s="66"/>
      <c r="LZJ202" s="66"/>
      <c r="LZP202" s="66"/>
      <c r="LZS202" s="66"/>
      <c r="LZV202" s="66"/>
      <c r="LZY202" s="66"/>
      <c r="MAE202" s="66"/>
      <c r="MAN202" s="66"/>
      <c r="MAP202" s="66"/>
      <c r="MAQ202" s="66"/>
      <c r="MAS202" s="66"/>
      <c r="MAV202" s="66"/>
      <c r="MAY202" s="66"/>
      <c r="MBB202" s="66"/>
      <c r="MBE202" s="66"/>
      <c r="MBH202" s="66"/>
      <c r="MBJ202" s="66"/>
      <c r="MBL202" s="66"/>
      <c r="MBO202" s="66"/>
      <c r="MBR202" s="66"/>
      <c r="MBU202" s="66"/>
      <c r="MBX202" s="66"/>
      <c r="MCA202" s="66"/>
      <c r="MCD202" s="66"/>
      <c r="MCG202" s="66"/>
      <c r="MCI202" s="66"/>
      <c r="MCL202" s="66"/>
      <c r="MCR202" s="66"/>
      <c r="MCX202" s="66"/>
      <c r="MDA202" s="66"/>
      <c r="MDC202" s="66"/>
      <c r="MDE202" s="66"/>
      <c r="MDF202" s="66"/>
      <c r="MDG202" s="66"/>
      <c r="MDH202" s="66"/>
      <c r="MDI202" s="66"/>
      <c r="MDJ202" s="66"/>
      <c r="MEB202" s="66"/>
      <c r="MEC202" s="66"/>
      <c r="MEF202" s="66"/>
      <c r="MEI202" s="66"/>
      <c r="MEK202" s="66"/>
      <c r="MEM202" s="66"/>
      <c r="MEP202" s="66"/>
      <c r="MES202" s="66"/>
      <c r="MEV202" s="66"/>
      <c r="MEZ202" s="66"/>
      <c r="MFC202" s="66"/>
      <c r="MFF202" s="66"/>
      <c r="MFN202" s="66"/>
      <c r="MFZ202" s="66"/>
      <c r="MGA202" s="66"/>
      <c r="MGB202" s="66"/>
      <c r="MGC202" s="66"/>
      <c r="MGD202" s="66"/>
      <c r="MGE202" s="66"/>
      <c r="MGF202" s="66"/>
      <c r="MGG202" s="66"/>
      <c r="MGH202" s="66"/>
      <c r="MGI202" s="66"/>
      <c r="MGJ202" s="66"/>
      <c r="MGK202" s="66"/>
      <c r="MGL202" s="66"/>
      <c r="MGM202" s="66"/>
      <c r="MGN202" s="66"/>
      <c r="MGO202" s="66"/>
      <c r="MGP202" s="66"/>
      <c r="MGQ202" s="66"/>
      <c r="MGR202" s="66"/>
      <c r="MGS202" s="66"/>
      <c r="MGT202" s="66"/>
      <c r="MGU202" s="66"/>
      <c r="MGV202" s="66"/>
      <c r="MGW202" s="66"/>
      <c r="MGX202" s="66"/>
      <c r="MGY202" s="66"/>
      <c r="MHA202" s="66"/>
      <c r="MHB202" s="66"/>
      <c r="MHC202" s="66"/>
      <c r="MHD202" s="66"/>
      <c r="MHE202" s="66"/>
      <c r="MHF202" s="66"/>
      <c r="MHG202" s="66"/>
      <c r="MHH202" s="66"/>
      <c r="MHI202" s="66"/>
      <c r="MHJ202" s="66"/>
      <c r="MHK202" s="66"/>
      <c r="MHL202" s="66"/>
      <c r="MHM202" s="66"/>
      <c r="MHP202" s="66"/>
      <c r="MHS202" s="66"/>
      <c r="MHV202" s="66"/>
      <c r="MHY202" s="66"/>
      <c r="MIB202" s="66"/>
      <c r="MIE202" s="66"/>
      <c r="MIN202" s="66"/>
      <c r="MIQ202" s="66"/>
      <c r="MIT202" s="66"/>
      <c r="MIW202" s="66"/>
      <c r="MJF202" s="66"/>
      <c r="MJL202" s="66"/>
      <c r="MJO202" s="66"/>
      <c r="MJR202" s="66"/>
      <c r="MJU202" s="66"/>
      <c r="MKA202" s="66"/>
      <c r="MKJ202" s="66"/>
      <c r="MKL202" s="66"/>
      <c r="MKM202" s="66"/>
      <c r="MKO202" s="66"/>
      <c r="MKR202" s="66"/>
      <c r="MKU202" s="66"/>
      <c r="MKX202" s="66"/>
      <c r="MLA202" s="66"/>
      <c r="MLD202" s="66"/>
      <c r="MLF202" s="66"/>
      <c r="MLH202" s="66"/>
      <c r="MLK202" s="66"/>
      <c r="MLN202" s="66"/>
      <c r="MLQ202" s="66"/>
      <c r="MLT202" s="66"/>
      <c r="MLW202" s="66"/>
      <c r="MLZ202" s="66"/>
      <c r="MMC202" s="66"/>
      <c r="MME202" s="66"/>
      <c r="MMH202" s="66"/>
      <c r="MMN202" s="66"/>
      <c r="MMT202" s="66"/>
      <c r="MMW202" s="66"/>
      <c r="MMY202" s="66"/>
      <c r="MNA202" s="66"/>
      <c r="MNB202" s="66"/>
      <c r="MNC202" s="66"/>
      <c r="MND202" s="66"/>
      <c r="MNE202" s="66"/>
      <c r="MNF202" s="66"/>
      <c r="MNX202" s="66"/>
      <c r="MNY202" s="66"/>
      <c r="MOB202" s="66"/>
      <c r="MOE202" s="66"/>
      <c r="MOG202" s="66"/>
      <c r="MOI202" s="66"/>
      <c r="MOL202" s="66"/>
      <c r="MOO202" s="66"/>
      <c r="MOR202" s="66"/>
      <c r="MOV202" s="66"/>
      <c r="MOY202" s="66"/>
      <c r="MPB202" s="66"/>
      <c r="MPJ202" s="66"/>
      <c r="MPV202" s="66"/>
      <c r="MPW202" s="66"/>
      <c r="MPX202" s="66"/>
      <c r="MPY202" s="66"/>
      <c r="MPZ202" s="66"/>
      <c r="MQA202" s="66"/>
      <c r="MQB202" s="66"/>
      <c r="MQC202" s="66"/>
      <c r="MQD202" s="66"/>
      <c r="MQE202" s="66"/>
      <c r="MQF202" s="66"/>
      <c r="MQG202" s="66"/>
      <c r="MQH202" s="66"/>
      <c r="MQI202" s="66"/>
      <c r="MQJ202" s="66"/>
      <c r="MQK202" s="66"/>
      <c r="MQL202" s="66"/>
      <c r="MQM202" s="66"/>
      <c r="MQN202" s="66"/>
      <c r="MQO202" s="66"/>
      <c r="MQP202" s="66"/>
      <c r="MQQ202" s="66"/>
      <c r="MQR202" s="66"/>
      <c r="MQS202" s="66"/>
      <c r="MQT202" s="66"/>
      <c r="MQU202" s="66"/>
      <c r="MQW202" s="66"/>
      <c r="MQX202" s="66"/>
      <c r="MQY202" s="66"/>
      <c r="MQZ202" s="66"/>
      <c r="MRA202" s="66"/>
      <c r="MRB202" s="66"/>
      <c r="MRC202" s="66"/>
      <c r="MRD202" s="66"/>
      <c r="MRE202" s="66"/>
      <c r="MRF202" s="66"/>
      <c r="MRG202" s="66"/>
      <c r="MRH202" s="66"/>
      <c r="MRI202" s="66"/>
      <c r="MRL202" s="66"/>
      <c r="MRO202" s="66"/>
      <c r="MRR202" s="66"/>
      <c r="MRU202" s="66"/>
      <c r="MRX202" s="66"/>
      <c r="MSA202" s="66"/>
      <c r="MSJ202" s="66"/>
      <c r="MSM202" s="66"/>
      <c r="MSP202" s="66"/>
      <c r="MSS202" s="66"/>
      <c r="MTB202" s="66"/>
      <c r="MTH202" s="66"/>
      <c r="MTK202" s="66"/>
      <c r="MTN202" s="66"/>
      <c r="MTQ202" s="66"/>
      <c r="MTW202" s="66"/>
      <c r="MUF202" s="66"/>
      <c r="MUH202" s="66"/>
      <c r="MUI202" s="66"/>
      <c r="MUK202" s="66"/>
      <c r="MUN202" s="66"/>
      <c r="MUQ202" s="66"/>
      <c r="MUT202" s="66"/>
      <c r="MUW202" s="66"/>
      <c r="MUZ202" s="66"/>
      <c r="MVB202" s="66"/>
      <c r="MVD202" s="66"/>
      <c r="MVG202" s="66"/>
      <c r="MVJ202" s="66"/>
      <c r="MVM202" s="66"/>
      <c r="MVP202" s="66"/>
      <c r="MVS202" s="66"/>
      <c r="MVV202" s="66"/>
      <c r="MVY202" s="66"/>
      <c r="MWA202" s="66"/>
      <c r="MWD202" s="66"/>
      <c r="MWJ202" s="66"/>
      <c r="MWP202" s="66"/>
      <c r="MWS202" s="66"/>
      <c r="MWU202" s="66"/>
      <c r="MWW202" s="66"/>
      <c r="MWX202" s="66"/>
      <c r="MWY202" s="66"/>
      <c r="MWZ202" s="66"/>
      <c r="MXA202" s="66"/>
      <c r="MXB202" s="66"/>
      <c r="MXT202" s="66"/>
      <c r="MXU202" s="66"/>
      <c r="MXX202" s="66"/>
      <c r="MYA202" s="66"/>
      <c r="MYC202" s="66"/>
      <c r="MYE202" s="66"/>
      <c r="MYH202" s="66"/>
      <c r="MYK202" s="66"/>
      <c r="MYN202" s="66"/>
      <c r="MYR202" s="66"/>
      <c r="MYU202" s="66"/>
      <c r="MYX202" s="66"/>
      <c r="MZF202" s="66"/>
      <c r="MZR202" s="66"/>
      <c r="MZS202" s="66"/>
      <c r="MZT202" s="66"/>
      <c r="MZU202" s="66"/>
      <c r="MZV202" s="66"/>
      <c r="MZW202" s="66"/>
      <c r="MZX202" s="66"/>
      <c r="MZY202" s="66"/>
      <c r="MZZ202" s="66"/>
      <c r="NAA202" s="66"/>
      <c r="NAB202" s="66"/>
      <c r="NAC202" s="66"/>
      <c r="NAD202" s="66"/>
      <c r="NAE202" s="66"/>
      <c r="NAF202" s="66"/>
      <c r="NAG202" s="66"/>
      <c r="NAH202" s="66"/>
      <c r="NAI202" s="66"/>
      <c r="NAJ202" s="66"/>
      <c r="NAK202" s="66"/>
      <c r="NAL202" s="66"/>
      <c r="NAM202" s="66"/>
      <c r="NAN202" s="66"/>
      <c r="NAO202" s="66"/>
      <c r="NAP202" s="66"/>
      <c r="NAQ202" s="66"/>
      <c r="NAS202" s="66"/>
      <c r="NAT202" s="66"/>
      <c r="NAU202" s="66"/>
      <c r="NAV202" s="66"/>
      <c r="NAW202" s="66"/>
      <c r="NAX202" s="66"/>
      <c r="NAY202" s="66"/>
      <c r="NAZ202" s="66"/>
      <c r="NBA202" s="66"/>
      <c r="NBB202" s="66"/>
      <c r="NBC202" s="66"/>
      <c r="NBD202" s="66"/>
      <c r="NBE202" s="66"/>
      <c r="NBH202" s="66"/>
      <c r="NBK202" s="66"/>
      <c r="NBN202" s="66"/>
      <c r="NBQ202" s="66"/>
      <c r="NBT202" s="66"/>
      <c r="NBW202" s="66"/>
      <c r="NCF202" s="66"/>
      <c r="NCI202" s="66"/>
      <c r="NCL202" s="66"/>
      <c r="NCO202" s="66"/>
      <c r="NCX202" s="66"/>
      <c r="NDD202" s="66"/>
      <c r="NDG202" s="66"/>
      <c r="NDJ202" s="66"/>
      <c r="NDM202" s="66"/>
      <c r="NDS202" s="66"/>
      <c r="NEB202" s="66"/>
      <c r="NED202" s="66"/>
      <c r="NEE202" s="66"/>
      <c r="NEG202" s="66"/>
      <c r="NEJ202" s="66"/>
      <c r="NEM202" s="66"/>
      <c r="NEP202" s="66"/>
      <c r="NES202" s="66"/>
      <c r="NEV202" s="66"/>
      <c r="NEX202" s="66"/>
      <c r="NEZ202" s="66"/>
      <c r="NFC202" s="66"/>
      <c r="NFF202" s="66"/>
      <c r="NFI202" s="66"/>
      <c r="NFL202" s="66"/>
      <c r="NFO202" s="66"/>
      <c r="NFR202" s="66"/>
      <c r="NFU202" s="66"/>
      <c r="NFW202" s="66"/>
      <c r="NFZ202" s="66"/>
      <c r="NGF202" s="66"/>
      <c r="NGL202" s="66"/>
      <c r="NGO202" s="66"/>
      <c r="NGQ202" s="66"/>
      <c r="NGS202" s="66"/>
      <c r="NGT202" s="66"/>
      <c r="NGU202" s="66"/>
      <c r="NGV202" s="66"/>
      <c r="NGW202" s="66"/>
      <c r="NGX202" s="66"/>
      <c r="NHP202" s="66"/>
      <c r="NHQ202" s="66"/>
      <c r="NHT202" s="66"/>
      <c r="NHW202" s="66"/>
      <c r="NHY202" s="66"/>
      <c r="NIA202" s="66"/>
      <c r="NID202" s="66"/>
      <c r="NIG202" s="66"/>
      <c r="NIJ202" s="66"/>
      <c r="NIN202" s="66"/>
      <c r="NIQ202" s="66"/>
      <c r="NIT202" s="66"/>
      <c r="NJB202" s="66"/>
      <c r="NJN202" s="66"/>
      <c r="NJO202" s="66"/>
      <c r="NJP202" s="66"/>
      <c r="NJQ202" s="66"/>
      <c r="NJR202" s="66"/>
      <c r="NJS202" s="66"/>
      <c r="NJT202" s="66"/>
      <c r="NJU202" s="66"/>
      <c r="NJV202" s="66"/>
      <c r="NJW202" s="66"/>
      <c r="NJX202" s="66"/>
      <c r="NJY202" s="66"/>
      <c r="NJZ202" s="66"/>
      <c r="NKA202" s="66"/>
      <c r="NKB202" s="66"/>
      <c r="NKC202" s="66"/>
      <c r="NKD202" s="66"/>
      <c r="NKE202" s="66"/>
      <c r="NKF202" s="66"/>
      <c r="NKG202" s="66"/>
      <c r="NKH202" s="66"/>
      <c r="NKI202" s="66"/>
      <c r="NKJ202" s="66"/>
      <c r="NKK202" s="66"/>
      <c r="NKL202" s="66"/>
      <c r="NKM202" s="66"/>
      <c r="NKO202" s="66"/>
      <c r="NKP202" s="66"/>
      <c r="NKQ202" s="66"/>
      <c r="NKR202" s="66"/>
      <c r="NKS202" s="66"/>
      <c r="NKT202" s="66"/>
      <c r="NKU202" s="66"/>
      <c r="NKV202" s="66"/>
      <c r="NKW202" s="66"/>
      <c r="NKX202" s="66"/>
      <c r="NKY202" s="66"/>
      <c r="NKZ202" s="66"/>
      <c r="NLA202" s="66"/>
      <c r="NLD202" s="66"/>
      <c r="NLG202" s="66"/>
      <c r="NLJ202" s="66"/>
      <c r="NLM202" s="66"/>
      <c r="NLP202" s="66"/>
      <c r="NLS202" s="66"/>
      <c r="NMB202" s="66"/>
      <c r="NME202" s="66"/>
      <c r="NMH202" s="66"/>
      <c r="NMK202" s="66"/>
      <c r="NMT202" s="66"/>
      <c r="NMZ202" s="66"/>
      <c r="NNC202" s="66"/>
      <c r="NNF202" s="66"/>
      <c r="NNI202" s="66"/>
      <c r="NNO202" s="66"/>
      <c r="NNX202" s="66"/>
      <c r="NNZ202" s="66"/>
      <c r="NOA202" s="66"/>
      <c r="NOC202" s="66"/>
      <c r="NOF202" s="66"/>
      <c r="NOI202" s="66"/>
      <c r="NOL202" s="66"/>
      <c r="NOO202" s="66"/>
      <c r="NOR202" s="66"/>
      <c r="NOT202" s="66"/>
      <c r="NOV202" s="66"/>
      <c r="NOY202" s="66"/>
      <c r="NPB202" s="66"/>
      <c r="NPE202" s="66"/>
      <c r="NPH202" s="66"/>
      <c r="NPK202" s="66"/>
      <c r="NPN202" s="66"/>
      <c r="NPQ202" s="66"/>
      <c r="NPS202" s="66"/>
      <c r="NPV202" s="66"/>
      <c r="NQB202" s="66"/>
      <c r="NQH202" s="66"/>
      <c r="NQK202" s="66"/>
      <c r="NQM202" s="66"/>
      <c r="NQO202" s="66"/>
      <c r="NQP202" s="66"/>
      <c r="NQQ202" s="66"/>
      <c r="NQR202" s="66"/>
      <c r="NQS202" s="66"/>
      <c r="NQT202" s="66"/>
      <c r="NRL202" s="66"/>
      <c r="NRM202" s="66"/>
      <c r="NRP202" s="66"/>
      <c r="NRS202" s="66"/>
      <c r="NRU202" s="66"/>
      <c r="NRW202" s="66"/>
      <c r="NRZ202" s="66"/>
      <c r="NSC202" s="66"/>
      <c r="NSF202" s="66"/>
      <c r="NSJ202" s="66"/>
      <c r="NSM202" s="66"/>
      <c r="NSP202" s="66"/>
      <c r="NSX202" s="66"/>
      <c r="NTJ202" s="66"/>
      <c r="NTK202" s="66"/>
      <c r="NTL202" s="66"/>
      <c r="NTM202" s="66"/>
      <c r="NTN202" s="66"/>
      <c r="NTO202" s="66"/>
      <c r="NTP202" s="66"/>
      <c r="NTQ202" s="66"/>
      <c r="NTR202" s="66"/>
      <c r="NTS202" s="66"/>
      <c r="NTT202" s="66"/>
      <c r="NTU202" s="66"/>
      <c r="NTV202" s="66"/>
      <c r="NTW202" s="66"/>
      <c r="NTX202" s="66"/>
      <c r="NTY202" s="66"/>
      <c r="NTZ202" s="66"/>
      <c r="NUA202" s="66"/>
      <c r="NUB202" s="66"/>
      <c r="NUC202" s="66"/>
      <c r="NUD202" s="66"/>
      <c r="NUE202" s="66"/>
      <c r="NUF202" s="66"/>
      <c r="NUG202" s="66"/>
      <c r="NUH202" s="66"/>
      <c r="NUI202" s="66"/>
      <c r="NUK202" s="66"/>
      <c r="NUL202" s="66"/>
      <c r="NUM202" s="66"/>
      <c r="NUN202" s="66"/>
      <c r="NUO202" s="66"/>
      <c r="NUP202" s="66"/>
      <c r="NUQ202" s="66"/>
      <c r="NUR202" s="66"/>
      <c r="NUS202" s="66"/>
      <c r="NUT202" s="66"/>
      <c r="NUU202" s="66"/>
      <c r="NUV202" s="66"/>
      <c r="NUW202" s="66"/>
      <c r="NUZ202" s="66"/>
      <c r="NVC202" s="66"/>
      <c r="NVF202" s="66"/>
      <c r="NVI202" s="66"/>
      <c r="NVL202" s="66"/>
      <c r="NVO202" s="66"/>
      <c r="NVX202" s="66"/>
      <c r="NWA202" s="66"/>
      <c r="NWD202" s="66"/>
      <c r="NWG202" s="66"/>
      <c r="NWP202" s="66"/>
      <c r="NWV202" s="66"/>
      <c r="NWY202" s="66"/>
      <c r="NXB202" s="66"/>
      <c r="NXE202" s="66"/>
      <c r="NXK202" s="66"/>
      <c r="NXT202" s="66"/>
      <c r="NXV202" s="66"/>
      <c r="NXW202" s="66"/>
      <c r="NXY202" s="66"/>
      <c r="NYB202" s="66"/>
      <c r="NYE202" s="66"/>
      <c r="NYH202" s="66"/>
      <c r="NYK202" s="66"/>
      <c r="NYN202" s="66"/>
      <c r="NYP202" s="66"/>
      <c r="NYR202" s="66"/>
      <c r="NYU202" s="66"/>
      <c r="NYX202" s="66"/>
      <c r="NZA202" s="66"/>
      <c r="NZD202" s="66"/>
      <c r="NZG202" s="66"/>
      <c r="NZJ202" s="66"/>
      <c r="NZM202" s="66"/>
      <c r="NZO202" s="66"/>
      <c r="NZR202" s="66"/>
      <c r="NZX202" s="66"/>
      <c r="OAD202" s="66"/>
      <c r="OAG202" s="66"/>
      <c r="OAI202" s="66"/>
      <c r="OAK202" s="66"/>
      <c r="OAL202" s="66"/>
      <c r="OAM202" s="66"/>
      <c r="OAN202" s="66"/>
      <c r="OAO202" s="66"/>
      <c r="OAP202" s="66"/>
      <c r="OBH202" s="66"/>
      <c r="OBI202" s="66"/>
      <c r="OBL202" s="66"/>
      <c r="OBO202" s="66"/>
      <c r="OBQ202" s="66"/>
      <c r="OBS202" s="66"/>
      <c r="OBV202" s="66"/>
      <c r="OBY202" s="66"/>
      <c r="OCB202" s="66"/>
      <c r="OCF202" s="66"/>
      <c r="OCI202" s="66"/>
      <c r="OCL202" s="66"/>
      <c r="OCT202" s="66"/>
      <c r="ODF202" s="66"/>
      <c r="ODG202" s="66"/>
      <c r="ODH202" s="66"/>
      <c r="ODI202" s="66"/>
      <c r="ODJ202" s="66"/>
      <c r="ODK202" s="66"/>
      <c r="ODL202" s="66"/>
      <c r="ODM202" s="66"/>
      <c r="ODN202" s="66"/>
      <c r="ODO202" s="66"/>
      <c r="ODP202" s="66"/>
      <c r="ODQ202" s="66"/>
      <c r="ODR202" s="66"/>
      <c r="ODS202" s="66"/>
      <c r="ODT202" s="66"/>
      <c r="ODU202" s="66"/>
      <c r="ODV202" s="66"/>
      <c r="ODW202" s="66"/>
      <c r="ODX202" s="66"/>
      <c r="ODY202" s="66"/>
      <c r="ODZ202" s="66"/>
      <c r="OEA202" s="66"/>
      <c r="OEB202" s="66"/>
      <c r="OEC202" s="66"/>
      <c r="OED202" s="66"/>
      <c r="OEE202" s="66"/>
      <c r="OEG202" s="66"/>
      <c r="OEH202" s="66"/>
      <c r="OEI202" s="66"/>
      <c r="OEJ202" s="66"/>
      <c r="OEK202" s="66"/>
      <c r="OEL202" s="66"/>
      <c r="OEM202" s="66"/>
      <c r="OEN202" s="66"/>
      <c r="OEO202" s="66"/>
      <c r="OEP202" s="66"/>
      <c r="OEQ202" s="66"/>
      <c r="OER202" s="66"/>
      <c r="OES202" s="66"/>
      <c r="OEV202" s="66"/>
      <c r="OEY202" s="66"/>
      <c r="OFB202" s="66"/>
      <c r="OFE202" s="66"/>
      <c r="OFH202" s="66"/>
      <c r="OFK202" s="66"/>
      <c r="OFT202" s="66"/>
      <c r="OFW202" s="66"/>
      <c r="OFZ202" s="66"/>
      <c r="OGC202" s="66"/>
      <c r="OGL202" s="66"/>
      <c r="OGR202" s="66"/>
      <c r="OGU202" s="66"/>
      <c r="OGX202" s="66"/>
      <c r="OHA202" s="66"/>
      <c r="OHG202" s="66"/>
      <c r="OHP202" s="66"/>
      <c r="OHR202" s="66"/>
      <c r="OHS202" s="66"/>
      <c r="OHU202" s="66"/>
      <c r="OHX202" s="66"/>
      <c r="OIA202" s="66"/>
      <c r="OID202" s="66"/>
      <c r="OIG202" s="66"/>
      <c r="OIJ202" s="66"/>
      <c r="OIL202" s="66"/>
      <c r="OIN202" s="66"/>
      <c r="OIQ202" s="66"/>
      <c r="OIT202" s="66"/>
      <c r="OIW202" s="66"/>
      <c r="OIZ202" s="66"/>
      <c r="OJC202" s="66"/>
      <c r="OJF202" s="66"/>
      <c r="OJI202" s="66"/>
      <c r="OJK202" s="66"/>
      <c r="OJN202" s="66"/>
      <c r="OJT202" s="66"/>
      <c r="OJZ202" s="66"/>
      <c r="OKC202" s="66"/>
      <c r="OKE202" s="66"/>
      <c r="OKG202" s="66"/>
      <c r="OKH202" s="66"/>
      <c r="OKI202" s="66"/>
      <c r="OKJ202" s="66"/>
      <c r="OKK202" s="66"/>
      <c r="OKL202" s="66"/>
      <c r="OLD202" s="66"/>
      <c r="OLE202" s="66"/>
      <c r="OLH202" s="66"/>
      <c r="OLK202" s="66"/>
      <c r="OLM202" s="66"/>
      <c r="OLO202" s="66"/>
      <c r="OLR202" s="66"/>
      <c r="OLU202" s="66"/>
      <c r="OLX202" s="66"/>
      <c r="OMB202" s="66"/>
      <c r="OME202" s="66"/>
      <c r="OMH202" s="66"/>
      <c r="OMP202" s="66"/>
      <c r="ONB202" s="66"/>
      <c r="ONC202" s="66"/>
      <c r="OND202" s="66"/>
      <c r="ONE202" s="66"/>
      <c r="ONF202" s="66"/>
      <c r="ONG202" s="66"/>
      <c r="ONH202" s="66"/>
      <c r="ONI202" s="66"/>
      <c r="ONJ202" s="66"/>
      <c r="ONK202" s="66"/>
      <c r="ONL202" s="66"/>
      <c r="ONM202" s="66"/>
      <c r="ONN202" s="66"/>
      <c r="ONO202" s="66"/>
      <c r="ONP202" s="66"/>
      <c r="ONQ202" s="66"/>
      <c r="ONR202" s="66"/>
      <c r="ONS202" s="66"/>
      <c r="ONT202" s="66"/>
      <c r="ONU202" s="66"/>
      <c r="ONV202" s="66"/>
      <c r="ONW202" s="66"/>
      <c r="ONX202" s="66"/>
      <c r="ONY202" s="66"/>
      <c r="ONZ202" s="66"/>
      <c r="OOA202" s="66"/>
      <c r="OOC202" s="66"/>
      <c r="OOD202" s="66"/>
      <c r="OOE202" s="66"/>
      <c r="OOF202" s="66"/>
      <c r="OOG202" s="66"/>
      <c r="OOH202" s="66"/>
      <c r="OOI202" s="66"/>
      <c r="OOJ202" s="66"/>
      <c r="OOK202" s="66"/>
      <c r="OOL202" s="66"/>
      <c r="OOM202" s="66"/>
      <c r="OON202" s="66"/>
      <c r="OOO202" s="66"/>
      <c r="OOR202" s="66"/>
      <c r="OOU202" s="66"/>
      <c r="OOX202" s="66"/>
      <c r="OPA202" s="66"/>
      <c r="OPD202" s="66"/>
      <c r="OPG202" s="66"/>
      <c r="OPP202" s="66"/>
      <c r="OPS202" s="66"/>
      <c r="OPV202" s="66"/>
      <c r="OPY202" s="66"/>
      <c r="OQH202" s="66"/>
      <c r="OQN202" s="66"/>
      <c r="OQQ202" s="66"/>
      <c r="OQT202" s="66"/>
      <c r="OQW202" s="66"/>
      <c r="ORC202" s="66"/>
      <c r="ORL202" s="66"/>
      <c r="ORN202" s="66"/>
      <c r="ORO202" s="66"/>
      <c r="ORQ202" s="66"/>
      <c r="ORT202" s="66"/>
      <c r="ORW202" s="66"/>
      <c r="ORZ202" s="66"/>
      <c r="OSC202" s="66"/>
      <c r="OSF202" s="66"/>
      <c r="OSH202" s="66"/>
      <c r="OSJ202" s="66"/>
      <c r="OSM202" s="66"/>
      <c r="OSP202" s="66"/>
      <c r="OSS202" s="66"/>
      <c r="OSV202" s="66"/>
      <c r="OSY202" s="66"/>
      <c r="OTB202" s="66"/>
      <c r="OTE202" s="66"/>
      <c r="OTG202" s="66"/>
      <c r="OTJ202" s="66"/>
      <c r="OTP202" s="66"/>
      <c r="OTV202" s="66"/>
      <c r="OTY202" s="66"/>
      <c r="OUA202" s="66"/>
      <c r="OUC202" s="66"/>
      <c r="OUD202" s="66"/>
      <c r="OUE202" s="66"/>
      <c r="OUF202" s="66"/>
      <c r="OUG202" s="66"/>
      <c r="OUH202" s="66"/>
      <c r="OUZ202" s="66"/>
      <c r="OVA202" s="66"/>
      <c r="OVD202" s="66"/>
      <c r="OVG202" s="66"/>
      <c r="OVI202" s="66"/>
      <c r="OVK202" s="66"/>
      <c r="OVN202" s="66"/>
      <c r="OVQ202" s="66"/>
      <c r="OVT202" s="66"/>
      <c r="OVX202" s="66"/>
      <c r="OWA202" s="66"/>
      <c r="OWD202" s="66"/>
      <c r="OWL202" s="66"/>
      <c r="OWX202" s="66"/>
      <c r="OWY202" s="66"/>
      <c r="OWZ202" s="66"/>
      <c r="OXA202" s="66"/>
      <c r="OXB202" s="66"/>
      <c r="OXC202" s="66"/>
      <c r="OXD202" s="66"/>
      <c r="OXE202" s="66"/>
      <c r="OXF202" s="66"/>
      <c r="OXG202" s="66"/>
      <c r="OXH202" s="66"/>
      <c r="OXI202" s="66"/>
      <c r="OXJ202" s="66"/>
      <c r="OXK202" s="66"/>
      <c r="OXL202" s="66"/>
      <c r="OXM202" s="66"/>
      <c r="OXN202" s="66"/>
      <c r="OXO202" s="66"/>
      <c r="OXP202" s="66"/>
      <c r="OXQ202" s="66"/>
      <c r="OXR202" s="66"/>
      <c r="OXS202" s="66"/>
      <c r="OXT202" s="66"/>
      <c r="OXU202" s="66"/>
      <c r="OXV202" s="66"/>
      <c r="OXW202" s="66"/>
      <c r="OXY202" s="66"/>
      <c r="OXZ202" s="66"/>
      <c r="OYA202" s="66"/>
      <c r="OYB202" s="66"/>
      <c r="OYC202" s="66"/>
      <c r="OYD202" s="66"/>
      <c r="OYE202" s="66"/>
      <c r="OYF202" s="66"/>
      <c r="OYG202" s="66"/>
      <c r="OYH202" s="66"/>
      <c r="OYI202" s="66"/>
      <c r="OYJ202" s="66"/>
      <c r="OYK202" s="66"/>
      <c r="OYN202" s="66"/>
      <c r="OYQ202" s="66"/>
      <c r="OYT202" s="66"/>
      <c r="OYW202" s="66"/>
      <c r="OYZ202" s="66"/>
      <c r="OZC202" s="66"/>
      <c r="OZL202" s="66"/>
      <c r="OZO202" s="66"/>
      <c r="OZR202" s="66"/>
      <c r="OZU202" s="66"/>
      <c r="PAD202" s="66"/>
      <c r="PAJ202" s="66"/>
      <c r="PAM202" s="66"/>
      <c r="PAP202" s="66"/>
      <c r="PAS202" s="66"/>
      <c r="PAY202" s="66"/>
      <c r="PBH202" s="66"/>
      <c r="PBJ202" s="66"/>
      <c r="PBK202" s="66"/>
      <c r="PBM202" s="66"/>
      <c r="PBP202" s="66"/>
      <c r="PBS202" s="66"/>
      <c r="PBV202" s="66"/>
      <c r="PBY202" s="66"/>
      <c r="PCB202" s="66"/>
      <c r="PCD202" s="66"/>
      <c r="PCF202" s="66"/>
      <c r="PCI202" s="66"/>
      <c r="PCL202" s="66"/>
      <c r="PCO202" s="66"/>
      <c r="PCR202" s="66"/>
      <c r="PCU202" s="66"/>
      <c r="PCX202" s="66"/>
      <c r="PDA202" s="66"/>
      <c r="PDC202" s="66"/>
      <c r="PDF202" s="66"/>
      <c r="PDL202" s="66"/>
      <c r="PDR202" s="66"/>
      <c r="PDU202" s="66"/>
      <c r="PDW202" s="66"/>
      <c r="PDY202" s="66"/>
      <c r="PDZ202" s="66"/>
      <c r="PEA202" s="66"/>
      <c r="PEB202" s="66"/>
      <c r="PEC202" s="66"/>
      <c r="PED202" s="66"/>
      <c r="PEV202" s="66"/>
      <c r="PEW202" s="66"/>
      <c r="PEZ202" s="66"/>
      <c r="PFC202" s="66"/>
      <c r="PFE202" s="66"/>
      <c r="PFG202" s="66"/>
      <c r="PFJ202" s="66"/>
      <c r="PFM202" s="66"/>
      <c r="PFP202" s="66"/>
      <c r="PFT202" s="66"/>
      <c r="PFW202" s="66"/>
      <c r="PFZ202" s="66"/>
      <c r="PGH202" s="66"/>
      <c r="PGT202" s="66"/>
      <c r="PGU202" s="66"/>
      <c r="PGV202" s="66"/>
      <c r="PGW202" s="66"/>
      <c r="PGX202" s="66"/>
      <c r="PGY202" s="66"/>
      <c r="PGZ202" s="66"/>
      <c r="PHA202" s="66"/>
      <c r="PHB202" s="66"/>
      <c r="PHC202" s="66"/>
      <c r="PHD202" s="66"/>
      <c r="PHE202" s="66"/>
      <c r="PHF202" s="66"/>
      <c r="PHG202" s="66"/>
      <c r="PHH202" s="66"/>
      <c r="PHI202" s="66"/>
      <c r="PHJ202" s="66"/>
      <c r="PHK202" s="66"/>
      <c r="PHL202" s="66"/>
      <c r="PHM202" s="66"/>
      <c r="PHN202" s="66"/>
      <c r="PHO202" s="66"/>
      <c r="PHP202" s="66"/>
      <c r="PHQ202" s="66"/>
      <c r="PHR202" s="66"/>
      <c r="PHS202" s="66"/>
      <c r="PHU202" s="66"/>
      <c r="PHV202" s="66"/>
      <c r="PHW202" s="66"/>
      <c r="PHX202" s="66"/>
      <c r="PHY202" s="66"/>
      <c r="PHZ202" s="66"/>
      <c r="PIA202" s="66"/>
      <c r="PIB202" s="66"/>
      <c r="PIC202" s="66"/>
      <c r="PID202" s="66"/>
      <c r="PIE202" s="66"/>
      <c r="PIF202" s="66"/>
      <c r="PIG202" s="66"/>
      <c r="PIJ202" s="66"/>
      <c r="PIM202" s="66"/>
      <c r="PIP202" s="66"/>
      <c r="PIS202" s="66"/>
      <c r="PIV202" s="66"/>
      <c r="PIY202" s="66"/>
      <c r="PJH202" s="66"/>
      <c r="PJK202" s="66"/>
      <c r="PJN202" s="66"/>
      <c r="PJQ202" s="66"/>
      <c r="PJZ202" s="66"/>
      <c r="PKF202" s="66"/>
      <c r="PKI202" s="66"/>
      <c r="PKL202" s="66"/>
      <c r="PKO202" s="66"/>
      <c r="PKU202" s="66"/>
      <c r="PLD202" s="66"/>
      <c r="PLF202" s="66"/>
      <c r="PLG202" s="66"/>
      <c r="PLI202" s="66"/>
      <c r="PLL202" s="66"/>
      <c r="PLO202" s="66"/>
      <c r="PLR202" s="66"/>
      <c r="PLU202" s="66"/>
      <c r="PLX202" s="66"/>
      <c r="PLZ202" s="66"/>
      <c r="PMB202" s="66"/>
      <c r="PME202" s="66"/>
      <c r="PMH202" s="66"/>
      <c r="PMK202" s="66"/>
      <c r="PMN202" s="66"/>
      <c r="PMQ202" s="66"/>
      <c r="PMT202" s="66"/>
      <c r="PMW202" s="66"/>
      <c r="PMY202" s="66"/>
      <c r="PNB202" s="66"/>
      <c r="PNH202" s="66"/>
      <c r="PNN202" s="66"/>
      <c r="PNQ202" s="66"/>
      <c r="PNS202" s="66"/>
      <c r="PNU202" s="66"/>
      <c r="PNV202" s="66"/>
      <c r="PNW202" s="66"/>
      <c r="PNX202" s="66"/>
      <c r="PNY202" s="66"/>
      <c r="PNZ202" s="66"/>
      <c r="POR202" s="66"/>
      <c r="POS202" s="66"/>
      <c r="POV202" s="66"/>
      <c r="POY202" s="66"/>
      <c r="PPA202" s="66"/>
      <c r="PPC202" s="66"/>
      <c r="PPF202" s="66"/>
      <c r="PPI202" s="66"/>
      <c r="PPL202" s="66"/>
      <c r="PPP202" s="66"/>
      <c r="PPS202" s="66"/>
      <c r="PPV202" s="66"/>
      <c r="PQD202" s="66"/>
      <c r="PQP202" s="66"/>
      <c r="PQQ202" s="66"/>
      <c r="PQR202" s="66"/>
      <c r="PQS202" s="66"/>
      <c r="PQT202" s="66"/>
      <c r="PQU202" s="66"/>
      <c r="PQV202" s="66"/>
      <c r="PQW202" s="66"/>
      <c r="PQX202" s="66"/>
      <c r="PQY202" s="66"/>
      <c r="PQZ202" s="66"/>
      <c r="PRA202" s="66"/>
      <c r="PRB202" s="66"/>
      <c r="PRC202" s="66"/>
      <c r="PRD202" s="66"/>
      <c r="PRE202" s="66"/>
      <c r="PRF202" s="66"/>
      <c r="PRG202" s="66"/>
      <c r="PRH202" s="66"/>
      <c r="PRI202" s="66"/>
      <c r="PRJ202" s="66"/>
      <c r="PRK202" s="66"/>
      <c r="PRL202" s="66"/>
      <c r="PRM202" s="66"/>
      <c r="PRN202" s="66"/>
      <c r="PRO202" s="66"/>
      <c r="PRQ202" s="66"/>
      <c r="PRR202" s="66"/>
      <c r="PRS202" s="66"/>
      <c r="PRT202" s="66"/>
      <c r="PRU202" s="66"/>
      <c r="PRV202" s="66"/>
      <c r="PRW202" s="66"/>
      <c r="PRX202" s="66"/>
      <c r="PRY202" s="66"/>
      <c r="PRZ202" s="66"/>
      <c r="PSA202" s="66"/>
      <c r="PSB202" s="66"/>
      <c r="PSC202" s="66"/>
      <c r="PSF202" s="66"/>
      <c r="PSI202" s="66"/>
      <c r="PSL202" s="66"/>
      <c r="PSO202" s="66"/>
      <c r="PSR202" s="66"/>
      <c r="PSU202" s="66"/>
      <c r="PTD202" s="66"/>
      <c r="PTG202" s="66"/>
      <c r="PTJ202" s="66"/>
      <c r="PTM202" s="66"/>
      <c r="PTV202" s="66"/>
      <c r="PUB202" s="66"/>
      <c r="PUE202" s="66"/>
      <c r="PUH202" s="66"/>
      <c r="PUK202" s="66"/>
      <c r="PUQ202" s="66"/>
      <c r="PUZ202" s="66"/>
      <c r="PVB202" s="66"/>
      <c r="PVC202" s="66"/>
      <c r="PVE202" s="66"/>
      <c r="PVH202" s="66"/>
      <c r="PVK202" s="66"/>
      <c r="PVN202" s="66"/>
      <c r="PVQ202" s="66"/>
      <c r="PVT202" s="66"/>
      <c r="PVV202" s="66"/>
      <c r="PVX202" s="66"/>
      <c r="PWA202" s="66"/>
      <c r="PWD202" s="66"/>
      <c r="PWG202" s="66"/>
      <c r="PWJ202" s="66"/>
      <c r="PWM202" s="66"/>
      <c r="PWP202" s="66"/>
      <c r="PWS202" s="66"/>
      <c r="PWU202" s="66"/>
      <c r="PWX202" s="66"/>
      <c r="PXD202" s="66"/>
      <c r="PXJ202" s="66"/>
      <c r="PXM202" s="66"/>
      <c r="PXO202" s="66"/>
      <c r="PXQ202" s="66"/>
      <c r="PXR202" s="66"/>
      <c r="PXS202" s="66"/>
      <c r="PXT202" s="66"/>
      <c r="PXU202" s="66"/>
      <c r="PXV202" s="66"/>
      <c r="PYN202" s="66"/>
      <c r="PYO202" s="66"/>
      <c r="PYR202" s="66"/>
      <c r="PYU202" s="66"/>
      <c r="PYW202" s="66"/>
      <c r="PYY202" s="66"/>
      <c r="PZB202" s="66"/>
      <c r="PZE202" s="66"/>
      <c r="PZH202" s="66"/>
      <c r="PZL202" s="66"/>
      <c r="PZO202" s="66"/>
      <c r="PZR202" s="66"/>
      <c r="PZZ202" s="66"/>
      <c r="QAL202" s="66"/>
      <c r="QAM202" s="66"/>
      <c r="QAN202" s="66"/>
      <c r="QAO202" s="66"/>
      <c r="QAP202" s="66"/>
      <c r="QAQ202" s="66"/>
      <c r="QAR202" s="66"/>
      <c r="QAS202" s="66"/>
      <c r="QAT202" s="66"/>
      <c r="QAU202" s="66"/>
      <c r="QAV202" s="66"/>
      <c r="QAW202" s="66"/>
      <c r="QAX202" s="66"/>
      <c r="QAY202" s="66"/>
      <c r="QAZ202" s="66"/>
      <c r="QBA202" s="66"/>
      <c r="QBB202" s="66"/>
      <c r="QBC202" s="66"/>
      <c r="QBD202" s="66"/>
      <c r="QBE202" s="66"/>
      <c r="QBF202" s="66"/>
      <c r="QBG202" s="66"/>
      <c r="QBH202" s="66"/>
      <c r="QBI202" s="66"/>
      <c r="QBJ202" s="66"/>
      <c r="QBK202" s="66"/>
      <c r="QBM202" s="66"/>
      <c r="QBN202" s="66"/>
      <c r="QBO202" s="66"/>
      <c r="QBP202" s="66"/>
      <c r="QBQ202" s="66"/>
      <c r="QBR202" s="66"/>
      <c r="QBS202" s="66"/>
      <c r="QBT202" s="66"/>
      <c r="QBU202" s="66"/>
      <c r="QBV202" s="66"/>
      <c r="QBW202" s="66"/>
      <c r="QBX202" s="66"/>
      <c r="QBY202" s="66"/>
      <c r="QCB202" s="66"/>
      <c r="QCE202" s="66"/>
      <c r="QCH202" s="66"/>
      <c r="QCK202" s="66"/>
      <c r="QCN202" s="66"/>
      <c r="QCQ202" s="66"/>
      <c r="QCZ202" s="66"/>
      <c r="QDC202" s="66"/>
      <c r="QDF202" s="66"/>
      <c r="QDI202" s="66"/>
      <c r="QDR202" s="66"/>
      <c r="QDX202" s="66"/>
      <c r="QEA202" s="66"/>
      <c r="QED202" s="66"/>
      <c r="QEG202" s="66"/>
      <c r="QEM202" s="66"/>
      <c r="QEV202" s="66"/>
      <c r="QEX202" s="66"/>
      <c r="QEY202" s="66"/>
      <c r="QFA202" s="66"/>
      <c r="QFD202" s="66"/>
      <c r="QFG202" s="66"/>
      <c r="QFJ202" s="66"/>
      <c r="QFM202" s="66"/>
      <c r="QFP202" s="66"/>
      <c r="QFR202" s="66"/>
      <c r="QFT202" s="66"/>
      <c r="QFW202" s="66"/>
      <c r="QFZ202" s="66"/>
      <c r="QGC202" s="66"/>
      <c r="QGF202" s="66"/>
      <c r="QGI202" s="66"/>
      <c r="QGL202" s="66"/>
      <c r="QGO202" s="66"/>
      <c r="QGQ202" s="66"/>
      <c r="QGT202" s="66"/>
      <c r="QGZ202" s="66"/>
      <c r="QHF202" s="66"/>
      <c r="QHI202" s="66"/>
      <c r="QHK202" s="66"/>
      <c r="QHM202" s="66"/>
      <c r="QHN202" s="66"/>
      <c r="QHO202" s="66"/>
      <c r="QHP202" s="66"/>
      <c r="QHQ202" s="66"/>
      <c r="QHR202" s="66"/>
      <c r="QIJ202" s="66"/>
      <c r="QIK202" s="66"/>
      <c r="QIN202" s="66"/>
      <c r="QIQ202" s="66"/>
      <c r="QIS202" s="66"/>
      <c r="QIU202" s="66"/>
      <c r="QIX202" s="66"/>
      <c r="QJA202" s="66"/>
      <c r="QJD202" s="66"/>
      <c r="QJH202" s="66"/>
      <c r="QJK202" s="66"/>
      <c r="QJN202" s="66"/>
      <c r="QJV202" s="66"/>
      <c r="QKH202" s="66"/>
      <c r="QKI202" s="66"/>
      <c r="QKJ202" s="66"/>
      <c r="QKK202" s="66"/>
      <c r="QKL202" s="66"/>
      <c r="QKM202" s="66"/>
      <c r="QKN202" s="66"/>
      <c r="QKO202" s="66"/>
      <c r="QKP202" s="66"/>
      <c r="QKQ202" s="66"/>
      <c r="QKR202" s="66"/>
      <c r="QKS202" s="66"/>
      <c r="QKT202" s="66"/>
      <c r="QKU202" s="66"/>
      <c r="QKV202" s="66"/>
      <c r="QKW202" s="66"/>
      <c r="QKX202" s="66"/>
      <c r="QKY202" s="66"/>
      <c r="QKZ202" s="66"/>
      <c r="QLA202" s="66"/>
      <c r="QLB202" s="66"/>
      <c r="QLC202" s="66"/>
      <c r="QLD202" s="66"/>
      <c r="QLE202" s="66"/>
      <c r="QLF202" s="66"/>
      <c r="QLG202" s="66"/>
      <c r="QLI202" s="66"/>
      <c r="QLJ202" s="66"/>
      <c r="QLK202" s="66"/>
      <c r="QLL202" s="66"/>
      <c r="QLM202" s="66"/>
      <c r="QLN202" s="66"/>
      <c r="QLO202" s="66"/>
      <c r="QLP202" s="66"/>
      <c r="QLQ202" s="66"/>
      <c r="QLR202" s="66"/>
      <c r="QLS202" s="66"/>
      <c r="QLT202" s="66"/>
      <c r="QLU202" s="66"/>
      <c r="QLX202" s="66"/>
      <c r="QMA202" s="66"/>
      <c r="QMD202" s="66"/>
      <c r="QMG202" s="66"/>
      <c r="QMJ202" s="66"/>
      <c r="QMM202" s="66"/>
      <c r="QMV202" s="66"/>
      <c r="QMY202" s="66"/>
      <c r="QNB202" s="66"/>
      <c r="QNE202" s="66"/>
      <c r="QNN202" s="66"/>
      <c r="QNT202" s="66"/>
      <c r="QNW202" s="66"/>
      <c r="QNZ202" s="66"/>
      <c r="QOC202" s="66"/>
      <c r="QOI202" s="66"/>
      <c r="QOR202" s="66"/>
      <c r="QOT202" s="66"/>
      <c r="QOU202" s="66"/>
      <c r="QOW202" s="66"/>
      <c r="QOZ202" s="66"/>
      <c r="QPC202" s="66"/>
      <c r="QPF202" s="66"/>
      <c r="QPI202" s="66"/>
      <c r="QPL202" s="66"/>
      <c r="QPN202" s="66"/>
      <c r="QPP202" s="66"/>
      <c r="QPS202" s="66"/>
      <c r="QPV202" s="66"/>
      <c r="QPY202" s="66"/>
      <c r="QQB202" s="66"/>
      <c r="QQE202" s="66"/>
      <c r="QQH202" s="66"/>
      <c r="QQK202" s="66"/>
      <c r="QQM202" s="66"/>
      <c r="QQP202" s="66"/>
      <c r="QQV202" s="66"/>
      <c r="QRB202" s="66"/>
      <c r="QRE202" s="66"/>
      <c r="QRG202" s="66"/>
      <c r="QRI202" s="66"/>
      <c r="QRJ202" s="66"/>
      <c r="QRK202" s="66"/>
      <c r="QRL202" s="66"/>
      <c r="QRM202" s="66"/>
      <c r="QRN202" s="66"/>
      <c r="QSF202" s="66"/>
      <c r="QSG202" s="66"/>
      <c r="QSJ202" s="66"/>
      <c r="QSM202" s="66"/>
      <c r="QSO202" s="66"/>
      <c r="QSQ202" s="66"/>
      <c r="QST202" s="66"/>
      <c r="QSW202" s="66"/>
      <c r="QSZ202" s="66"/>
      <c r="QTD202" s="66"/>
      <c r="QTG202" s="66"/>
      <c r="QTJ202" s="66"/>
      <c r="QTR202" s="66"/>
      <c r="QUD202" s="66"/>
      <c r="QUE202" s="66"/>
      <c r="QUF202" s="66"/>
      <c r="QUG202" s="66"/>
      <c r="QUH202" s="66"/>
      <c r="QUI202" s="66"/>
      <c r="QUJ202" s="66"/>
      <c r="QUK202" s="66"/>
      <c r="QUL202" s="66"/>
      <c r="QUM202" s="66"/>
      <c r="QUN202" s="66"/>
      <c r="QUO202" s="66"/>
      <c r="QUP202" s="66"/>
      <c r="QUQ202" s="66"/>
      <c r="QUR202" s="66"/>
      <c r="QUS202" s="66"/>
      <c r="QUT202" s="66"/>
      <c r="QUU202" s="66"/>
      <c r="QUV202" s="66"/>
      <c r="QUW202" s="66"/>
      <c r="QUX202" s="66"/>
      <c r="QUY202" s="66"/>
      <c r="QUZ202" s="66"/>
      <c r="QVA202" s="66"/>
      <c r="QVB202" s="66"/>
      <c r="QVC202" s="66"/>
      <c r="QVE202" s="66"/>
      <c r="QVF202" s="66"/>
      <c r="QVG202" s="66"/>
      <c r="QVH202" s="66"/>
      <c r="QVI202" s="66"/>
      <c r="QVJ202" s="66"/>
      <c r="QVK202" s="66"/>
      <c r="QVL202" s="66"/>
      <c r="QVM202" s="66"/>
      <c r="QVN202" s="66"/>
      <c r="QVO202" s="66"/>
      <c r="QVP202" s="66"/>
      <c r="QVQ202" s="66"/>
      <c r="QVT202" s="66"/>
      <c r="QVW202" s="66"/>
      <c r="QVZ202" s="66"/>
      <c r="QWC202" s="66"/>
      <c r="QWF202" s="66"/>
      <c r="QWI202" s="66"/>
      <c r="QWR202" s="66"/>
      <c r="QWU202" s="66"/>
      <c r="QWX202" s="66"/>
      <c r="QXA202" s="66"/>
      <c r="QXJ202" s="66"/>
      <c r="QXP202" s="66"/>
      <c r="QXS202" s="66"/>
      <c r="QXV202" s="66"/>
      <c r="QXY202" s="66"/>
      <c r="QYE202" s="66"/>
      <c r="QYN202" s="66"/>
      <c r="QYP202" s="66"/>
      <c r="QYQ202" s="66"/>
      <c r="QYS202" s="66"/>
      <c r="QYV202" s="66"/>
      <c r="QYY202" s="66"/>
      <c r="QZB202" s="66"/>
      <c r="QZE202" s="66"/>
      <c r="QZH202" s="66"/>
      <c r="QZJ202" s="66"/>
      <c r="QZL202" s="66"/>
      <c r="QZO202" s="66"/>
      <c r="QZR202" s="66"/>
      <c r="QZU202" s="66"/>
      <c r="QZX202" s="66"/>
      <c r="RAA202" s="66"/>
      <c r="RAD202" s="66"/>
      <c r="RAG202" s="66"/>
      <c r="RAI202" s="66"/>
      <c r="RAL202" s="66"/>
      <c r="RAR202" s="66"/>
      <c r="RAX202" s="66"/>
      <c r="RBA202" s="66"/>
      <c r="RBC202" s="66"/>
      <c r="RBE202" s="66"/>
      <c r="RBF202" s="66"/>
      <c r="RBG202" s="66"/>
      <c r="RBH202" s="66"/>
      <c r="RBI202" s="66"/>
      <c r="RBJ202" s="66"/>
      <c r="RCB202" s="66"/>
      <c r="RCC202" s="66"/>
      <c r="RCF202" s="66"/>
      <c r="RCI202" s="66"/>
      <c r="RCK202" s="66"/>
      <c r="RCM202" s="66"/>
      <c r="RCP202" s="66"/>
      <c r="RCS202" s="66"/>
      <c r="RCV202" s="66"/>
      <c r="RCZ202" s="66"/>
      <c r="RDC202" s="66"/>
      <c r="RDF202" s="66"/>
      <c r="RDN202" s="66"/>
      <c r="RDZ202" s="66"/>
      <c r="REA202" s="66"/>
      <c r="REB202" s="66"/>
      <c r="REC202" s="66"/>
      <c r="RED202" s="66"/>
      <c r="REE202" s="66"/>
      <c r="REF202" s="66"/>
      <c r="REG202" s="66"/>
      <c r="REH202" s="66"/>
      <c r="REI202" s="66"/>
      <c r="REJ202" s="66"/>
      <c r="REK202" s="66"/>
      <c r="REL202" s="66"/>
      <c r="REM202" s="66"/>
      <c r="REN202" s="66"/>
      <c r="REO202" s="66"/>
      <c r="REP202" s="66"/>
      <c r="REQ202" s="66"/>
      <c r="RER202" s="66"/>
      <c r="RES202" s="66"/>
      <c r="RET202" s="66"/>
      <c r="REU202" s="66"/>
      <c r="REV202" s="66"/>
      <c r="REW202" s="66"/>
      <c r="REX202" s="66"/>
      <c r="REY202" s="66"/>
      <c r="RFA202" s="66"/>
      <c r="RFB202" s="66"/>
      <c r="RFC202" s="66"/>
      <c r="RFD202" s="66"/>
      <c r="RFE202" s="66"/>
      <c r="RFF202" s="66"/>
      <c r="RFG202" s="66"/>
      <c r="RFH202" s="66"/>
      <c r="RFI202" s="66"/>
      <c r="RFJ202" s="66"/>
      <c r="RFK202" s="66"/>
      <c r="RFL202" s="66"/>
      <c r="RFM202" s="66"/>
      <c r="RFP202" s="66"/>
      <c r="RFS202" s="66"/>
      <c r="RFV202" s="66"/>
      <c r="RFY202" s="66"/>
      <c r="RGB202" s="66"/>
      <c r="RGE202" s="66"/>
      <c r="RGN202" s="66"/>
      <c r="RGQ202" s="66"/>
      <c r="RGT202" s="66"/>
      <c r="RGW202" s="66"/>
      <c r="RHF202" s="66"/>
      <c r="RHL202" s="66"/>
      <c r="RHO202" s="66"/>
      <c r="RHR202" s="66"/>
      <c r="RHU202" s="66"/>
      <c r="RIA202" s="66"/>
      <c r="RIJ202" s="66"/>
      <c r="RIL202" s="66"/>
      <c r="RIM202" s="66"/>
      <c r="RIO202" s="66"/>
      <c r="RIR202" s="66"/>
      <c r="RIU202" s="66"/>
      <c r="RIX202" s="66"/>
      <c r="RJA202" s="66"/>
      <c r="RJD202" s="66"/>
      <c r="RJF202" s="66"/>
      <c r="RJH202" s="66"/>
      <c r="RJK202" s="66"/>
      <c r="RJN202" s="66"/>
      <c r="RJQ202" s="66"/>
      <c r="RJT202" s="66"/>
      <c r="RJW202" s="66"/>
      <c r="RJZ202" s="66"/>
      <c r="RKC202" s="66"/>
      <c r="RKE202" s="66"/>
      <c r="RKH202" s="66"/>
      <c r="RKN202" s="66"/>
      <c r="RKT202" s="66"/>
      <c r="RKW202" s="66"/>
      <c r="RKY202" s="66"/>
      <c r="RLA202" s="66"/>
      <c r="RLB202" s="66"/>
      <c r="RLC202" s="66"/>
      <c r="RLD202" s="66"/>
      <c r="RLE202" s="66"/>
      <c r="RLF202" s="66"/>
      <c r="RLX202" s="66"/>
      <c r="RLY202" s="66"/>
      <c r="RMB202" s="66"/>
      <c r="RME202" s="66"/>
      <c r="RMG202" s="66"/>
      <c r="RMI202" s="66"/>
      <c r="RML202" s="66"/>
      <c r="RMO202" s="66"/>
      <c r="RMR202" s="66"/>
      <c r="RMV202" s="66"/>
      <c r="RMY202" s="66"/>
      <c r="RNB202" s="66"/>
      <c r="RNJ202" s="66"/>
      <c r="RNV202" s="66"/>
      <c r="RNW202" s="66"/>
      <c r="RNX202" s="66"/>
      <c r="RNY202" s="66"/>
      <c r="RNZ202" s="66"/>
      <c r="ROA202" s="66"/>
      <c r="ROB202" s="66"/>
      <c r="ROC202" s="66"/>
      <c r="ROD202" s="66"/>
      <c r="ROE202" s="66"/>
      <c r="ROF202" s="66"/>
      <c r="ROG202" s="66"/>
      <c r="ROH202" s="66"/>
      <c r="ROI202" s="66"/>
      <c r="ROJ202" s="66"/>
      <c r="ROK202" s="66"/>
      <c r="ROL202" s="66"/>
      <c r="ROM202" s="66"/>
      <c r="RON202" s="66"/>
      <c r="ROO202" s="66"/>
      <c r="ROP202" s="66"/>
      <c r="ROQ202" s="66"/>
      <c r="ROR202" s="66"/>
      <c r="ROS202" s="66"/>
      <c r="ROT202" s="66"/>
      <c r="ROU202" s="66"/>
      <c r="ROW202" s="66"/>
      <c r="ROX202" s="66"/>
      <c r="ROY202" s="66"/>
      <c r="ROZ202" s="66"/>
      <c r="RPA202" s="66"/>
      <c r="RPB202" s="66"/>
      <c r="RPC202" s="66"/>
      <c r="RPD202" s="66"/>
      <c r="RPE202" s="66"/>
      <c r="RPF202" s="66"/>
      <c r="RPG202" s="66"/>
      <c r="RPH202" s="66"/>
      <c r="RPI202" s="66"/>
      <c r="RPL202" s="66"/>
      <c r="RPO202" s="66"/>
      <c r="RPR202" s="66"/>
      <c r="RPU202" s="66"/>
      <c r="RPX202" s="66"/>
      <c r="RQA202" s="66"/>
      <c r="RQJ202" s="66"/>
      <c r="RQM202" s="66"/>
      <c r="RQP202" s="66"/>
      <c r="RQS202" s="66"/>
      <c r="RRB202" s="66"/>
      <c r="RRH202" s="66"/>
      <c r="RRK202" s="66"/>
      <c r="RRN202" s="66"/>
      <c r="RRQ202" s="66"/>
      <c r="RRW202" s="66"/>
      <c r="RSF202" s="66"/>
      <c r="RSH202" s="66"/>
      <c r="RSI202" s="66"/>
      <c r="RSK202" s="66"/>
      <c r="RSN202" s="66"/>
      <c r="RSQ202" s="66"/>
      <c r="RST202" s="66"/>
      <c r="RSW202" s="66"/>
      <c r="RSZ202" s="66"/>
      <c r="RTB202" s="66"/>
      <c r="RTD202" s="66"/>
      <c r="RTG202" s="66"/>
      <c r="RTJ202" s="66"/>
      <c r="RTM202" s="66"/>
      <c r="RTP202" s="66"/>
      <c r="RTS202" s="66"/>
      <c r="RTV202" s="66"/>
      <c r="RTY202" s="66"/>
      <c r="RUA202" s="66"/>
      <c r="RUD202" s="66"/>
      <c r="RUJ202" s="66"/>
      <c r="RUP202" s="66"/>
      <c r="RUS202" s="66"/>
      <c r="RUU202" s="66"/>
      <c r="RUW202" s="66"/>
      <c r="RUX202" s="66"/>
      <c r="RUY202" s="66"/>
      <c r="RUZ202" s="66"/>
      <c r="RVA202" s="66"/>
      <c r="RVB202" s="66"/>
      <c r="RVT202" s="66"/>
      <c r="RVU202" s="66"/>
      <c r="RVX202" s="66"/>
      <c r="RWA202" s="66"/>
      <c r="RWC202" s="66"/>
      <c r="RWE202" s="66"/>
      <c r="RWH202" s="66"/>
      <c r="RWK202" s="66"/>
      <c r="RWN202" s="66"/>
      <c r="RWR202" s="66"/>
      <c r="RWU202" s="66"/>
      <c r="RWX202" s="66"/>
      <c r="RXF202" s="66"/>
      <c r="RXR202" s="66"/>
      <c r="RXS202" s="66"/>
      <c r="RXT202" s="66"/>
      <c r="RXU202" s="66"/>
      <c r="RXV202" s="66"/>
      <c r="RXW202" s="66"/>
      <c r="RXX202" s="66"/>
      <c r="RXY202" s="66"/>
      <c r="RXZ202" s="66"/>
      <c r="RYA202" s="66"/>
      <c r="RYB202" s="66"/>
      <c r="RYC202" s="66"/>
      <c r="RYD202" s="66"/>
      <c r="RYE202" s="66"/>
      <c r="RYF202" s="66"/>
      <c r="RYG202" s="66"/>
      <c r="RYH202" s="66"/>
      <c r="RYI202" s="66"/>
      <c r="RYJ202" s="66"/>
      <c r="RYK202" s="66"/>
      <c r="RYL202" s="66"/>
      <c r="RYM202" s="66"/>
      <c r="RYN202" s="66"/>
      <c r="RYO202" s="66"/>
      <c r="RYP202" s="66"/>
      <c r="RYQ202" s="66"/>
      <c r="RYS202" s="66"/>
      <c r="RYT202" s="66"/>
      <c r="RYU202" s="66"/>
      <c r="RYV202" s="66"/>
      <c r="RYW202" s="66"/>
      <c r="RYX202" s="66"/>
      <c r="RYY202" s="66"/>
      <c r="RYZ202" s="66"/>
      <c r="RZA202" s="66"/>
      <c r="RZB202" s="66"/>
      <c r="RZC202" s="66"/>
      <c r="RZD202" s="66"/>
      <c r="RZE202" s="66"/>
      <c r="RZH202" s="66"/>
      <c r="RZK202" s="66"/>
      <c r="RZN202" s="66"/>
      <c r="RZQ202" s="66"/>
      <c r="RZT202" s="66"/>
      <c r="RZW202" s="66"/>
      <c r="SAF202" s="66"/>
      <c r="SAI202" s="66"/>
      <c r="SAL202" s="66"/>
      <c r="SAO202" s="66"/>
      <c r="SAX202" s="66"/>
      <c r="SBD202" s="66"/>
      <c r="SBG202" s="66"/>
      <c r="SBJ202" s="66"/>
      <c r="SBM202" s="66"/>
      <c r="SBS202" s="66"/>
      <c r="SCB202" s="66"/>
      <c r="SCD202" s="66"/>
      <c r="SCE202" s="66"/>
      <c r="SCG202" s="66"/>
      <c r="SCJ202" s="66"/>
      <c r="SCM202" s="66"/>
      <c r="SCP202" s="66"/>
      <c r="SCS202" s="66"/>
      <c r="SCV202" s="66"/>
      <c r="SCX202" s="66"/>
      <c r="SCZ202" s="66"/>
      <c r="SDC202" s="66"/>
      <c r="SDF202" s="66"/>
      <c r="SDI202" s="66"/>
      <c r="SDL202" s="66"/>
      <c r="SDO202" s="66"/>
      <c r="SDR202" s="66"/>
      <c r="SDU202" s="66"/>
      <c r="SDW202" s="66"/>
      <c r="SDZ202" s="66"/>
      <c r="SEF202" s="66"/>
      <c r="SEL202" s="66"/>
      <c r="SEO202" s="66"/>
      <c r="SEQ202" s="66"/>
      <c r="SES202" s="66"/>
      <c r="SET202" s="66"/>
      <c r="SEU202" s="66"/>
      <c r="SEV202" s="66"/>
      <c r="SEW202" s="66"/>
      <c r="SEX202" s="66"/>
      <c r="SFP202" s="66"/>
      <c r="SFQ202" s="66"/>
      <c r="SFT202" s="66"/>
      <c r="SFW202" s="66"/>
      <c r="SFY202" s="66"/>
      <c r="SGA202" s="66"/>
      <c r="SGD202" s="66"/>
      <c r="SGG202" s="66"/>
      <c r="SGJ202" s="66"/>
      <c r="SGN202" s="66"/>
      <c r="SGQ202" s="66"/>
      <c r="SGT202" s="66"/>
      <c r="SHB202" s="66"/>
      <c r="SHN202" s="66"/>
      <c r="SHO202" s="66"/>
      <c r="SHP202" s="66"/>
      <c r="SHQ202" s="66"/>
      <c r="SHR202" s="66"/>
      <c r="SHS202" s="66"/>
      <c r="SHT202" s="66"/>
      <c r="SHU202" s="66"/>
      <c r="SHV202" s="66"/>
      <c r="SHW202" s="66"/>
      <c r="SHX202" s="66"/>
      <c r="SHY202" s="66"/>
      <c r="SHZ202" s="66"/>
      <c r="SIA202" s="66"/>
      <c r="SIB202" s="66"/>
      <c r="SIC202" s="66"/>
      <c r="SID202" s="66"/>
      <c r="SIE202" s="66"/>
      <c r="SIF202" s="66"/>
      <c r="SIG202" s="66"/>
      <c r="SIH202" s="66"/>
      <c r="SII202" s="66"/>
      <c r="SIJ202" s="66"/>
      <c r="SIK202" s="66"/>
      <c r="SIL202" s="66"/>
      <c r="SIM202" s="66"/>
      <c r="SIO202" s="66"/>
      <c r="SIP202" s="66"/>
      <c r="SIQ202" s="66"/>
      <c r="SIR202" s="66"/>
      <c r="SIS202" s="66"/>
      <c r="SIT202" s="66"/>
      <c r="SIU202" s="66"/>
      <c r="SIV202" s="66"/>
      <c r="SIW202" s="66"/>
      <c r="SIX202" s="66"/>
      <c r="SIY202" s="66"/>
      <c r="SIZ202" s="66"/>
      <c r="SJA202" s="66"/>
      <c r="SJD202" s="66"/>
      <c r="SJG202" s="66"/>
      <c r="SJJ202" s="66"/>
      <c r="SJM202" s="66"/>
      <c r="SJP202" s="66"/>
      <c r="SJS202" s="66"/>
      <c r="SKB202" s="66"/>
      <c r="SKE202" s="66"/>
      <c r="SKH202" s="66"/>
      <c r="SKK202" s="66"/>
      <c r="SKT202" s="66"/>
      <c r="SKZ202" s="66"/>
      <c r="SLC202" s="66"/>
      <c r="SLF202" s="66"/>
      <c r="SLI202" s="66"/>
      <c r="SLO202" s="66"/>
      <c r="SLX202" s="66"/>
      <c r="SLZ202" s="66"/>
      <c r="SMA202" s="66"/>
      <c r="SMC202" s="66"/>
      <c r="SMF202" s="66"/>
      <c r="SMI202" s="66"/>
      <c r="SML202" s="66"/>
      <c r="SMO202" s="66"/>
      <c r="SMR202" s="66"/>
      <c r="SMT202" s="66"/>
      <c r="SMV202" s="66"/>
      <c r="SMY202" s="66"/>
      <c r="SNB202" s="66"/>
      <c r="SNE202" s="66"/>
      <c r="SNH202" s="66"/>
      <c r="SNK202" s="66"/>
      <c r="SNN202" s="66"/>
      <c r="SNQ202" s="66"/>
      <c r="SNS202" s="66"/>
      <c r="SNV202" s="66"/>
      <c r="SOB202" s="66"/>
      <c r="SOH202" s="66"/>
      <c r="SOK202" s="66"/>
      <c r="SOM202" s="66"/>
      <c r="SOO202" s="66"/>
      <c r="SOP202" s="66"/>
      <c r="SOQ202" s="66"/>
      <c r="SOR202" s="66"/>
      <c r="SOS202" s="66"/>
      <c r="SOT202" s="66"/>
      <c r="SPL202" s="66"/>
      <c r="SPM202" s="66"/>
      <c r="SPP202" s="66"/>
      <c r="SPS202" s="66"/>
      <c r="SPU202" s="66"/>
      <c r="SPW202" s="66"/>
      <c r="SPZ202" s="66"/>
      <c r="SQC202" s="66"/>
      <c r="SQF202" s="66"/>
      <c r="SQJ202" s="66"/>
      <c r="SQM202" s="66"/>
      <c r="SQP202" s="66"/>
      <c r="SQX202" s="66"/>
      <c r="SRJ202" s="66"/>
      <c r="SRK202" s="66"/>
      <c r="SRL202" s="66"/>
      <c r="SRM202" s="66"/>
      <c r="SRN202" s="66"/>
      <c r="SRO202" s="66"/>
      <c r="SRP202" s="66"/>
      <c r="SRQ202" s="66"/>
      <c r="SRR202" s="66"/>
      <c r="SRS202" s="66"/>
      <c r="SRT202" s="66"/>
      <c r="SRU202" s="66"/>
      <c r="SRV202" s="66"/>
      <c r="SRW202" s="66"/>
      <c r="SRX202" s="66"/>
      <c r="SRY202" s="66"/>
      <c r="SRZ202" s="66"/>
      <c r="SSA202" s="66"/>
      <c r="SSB202" s="66"/>
      <c r="SSC202" s="66"/>
      <c r="SSD202" s="66"/>
      <c r="SSE202" s="66"/>
      <c r="SSF202" s="66"/>
      <c r="SSG202" s="66"/>
      <c r="SSH202" s="66"/>
      <c r="SSI202" s="66"/>
      <c r="SSK202" s="66"/>
      <c r="SSL202" s="66"/>
      <c r="SSM202" s="66"/>
      <c r="SSN202" s="66"/>
      <c r="SSO202" s="66"/>
      <c r="SSP202" s="66"/>
      <c r="SSQ202" s="66"/>
      <c r="SSR202" s="66"/>
      <c r="SSS202" s="66"/>
      <c r="SST202" s="66"/>
      <c r="SSU202" s="66"/>
      <c r="SSV202" s="66"/>
      <c r="SSW202" s="66"/>
      <c r="SSZ202" s="66"/>
      <c r="STC202" s="66"/>
      <c r="STF202" s="66"/>
      <c r="STI202" s="66"/>
      <c r="STL202" s="66"/>
      <c r="STO202" s="66"/>
      <c r="STX202" s="66"/>
      <c r="SUA202" s="66"/>
      <c r="SUD202" s="66"/>
      <c r="SUG202" s="66"/>
      <c r="SUP202" s="66"/>
      <c r="SUV202" s="66"/>
      <c r="SUY202" s="66"/>
      <c r="SVB202" s="66"/>
      <c r="SVE202" s="66"/>
      <c r="SVK202" s="66"/>
      <c r="SVT202" s="66"/>
      <c r="SVV202" s="66"/>
      <c r="SVW202" s="66"/>
      <c r="SVY202" s="66"/>
      <c r="SWB202" s="66"/>
      <c r="SWE202" s="66"/>
      <c r="SWH202" s="66"/>
      <c r="SWK202" s="66"/>
      <c r="SWN202" s="66"/>
      <c r="SWP202" s="66"/>
      <c r="SWR202" s="66"/>
      <c r="SWU202" s="66"/>
      <c r="SWX202" s="66"/>
      <c r="SXA202" s="66"/>
      <c r="SXD202" s="66"/>
      <c r="SXG202" s="66"/>
      <c r="SXJ202" s="66"/>
      <c r="SXM202" s="66"/>
      <c r="SXO202" s="66"/>
      <c r="SXR202" s="66"/>
      <c r="SXX202" s="66"/>
      <c r="SYD202" s="66"/>
      <c r="SYG202" s="66"/>
      <c r="SYI202" s="66"/>
      <c r="SYK202" s="66"/>
      <c r="SYL202" s="66"/>
      <c r="SYM202" s="66"/>
      <c r="SYN202" s="66"/>
      <c r="SYO202" s="66"/>
      <c r="SYP202" s="66"/>
      <c r="SZH202" s="66"/>
      <c r="SZI202" s="66"/>
      <c r="SZL202" s="66"/>
      <c r="SZO202" s="66"/>
      <c r="SZQ202" s="66"/>
      <c r="SZS202" s="66"/>
      <c r="SZV202" s="66"/>
      <c r="SZY202" s="66"/>
      <c r="TAB202" s="66"/>
      <c r="TAF202" s="66"/>
      <c r="TAI202" s="66"/>
      <c r="TAL202" s="66"/>
      <c r="TAT202" s="66"/>
      <c r="TBF202" s="66"/>
      <c r="TBG202" s="66"/>
      <c r="TBH202" s="66"/>
      <c r="TBI202" s="66"/>
      <c r="TBJ202" s="66"/>
      <c r="TBK202" s="66"/>
      <c r="TBL202" s="66"/>
      <c r="TBM202" s="66"/>
      <c r="TBN202" s="66"/>
      <c r="TBO202" s="66"/>
      <c r="TBP202" s="66"/>
      <c r="TBQ202" s="66"/>
      <c r="TBR202" s="66"/>
      <c r="TBS202" s="66"/>
      <c r="TBT202" s="66"/>
      <c r="TBU202" s="66"/>
      <c r="TBV202" s="66"/>
      <c r="TBW202" s="66"/>
      <c r="TBX202" s="66"/>
      <c r="TBY202" s="66"/>
      <c r="TBZ202" s="66"/>
      <c r="TCA202" s="66"/>
      <c r="TCB202" s="66"/>
      <c r="TCC202" s="66"/>
      <c r="TCD202" s="66"/>
      <c r="TCE202" s="66"/>
      <c r="TCG202" s="66"/>
      <c r="TCH202" s="66"/>
      <c r="TCI202" s="66"/>
      <c r="TCJ202" s="66"/>
      <c r="TCK202" s="66"/>
      <c r="TCL202" s="66"/>
      <c r="TCM202" s="66"/>
      <c r="TCN202" s="66"/>
      <c r="TCO202" s="66"/>
      <c r="TCP202" s="66"/>
      <c r="TCQ202" s="66"/>
      <c r="TCR202" s="66"/>
      <c r="TCS202" s="66"/>
      <c r="TCV202" s="66"/>
      <c r="TCY202" s="66"/>
      <c r="TDB202" s="66"/>
      <c r="TDE202" s="66"/>
      <c r="TDH202" s="66"/>
      <c r="TDK202" s="66"/>
      <c r="TDT202" s="66"/>
      <c r="TDW202" s="66"/>
      <c r="TDZ202" s="66"/>
      <c r="TEC202" s="66"/>
      <c r="TEL202" s="66"/>
      <c r="TER202" s="66"/>
      <c r="TEU202" s="66"/>
      <c r="TEX202" s="66"/>
      <c r="TFA202" s="66"/>
      <c r="TFG202" s="66"/>
      <c r="TFP202" s="66"/>
      <c r="TFR202" s="66"/>
      <c r="TFS202" s="66"/>
      <c r="TFU202" s="66"/>
      <c r="TFX202" s="66"/>
      <c r="TGA202" s="66"/>
      <c r="TGD202" s="66"/>
      <c r="TGG202" s="66"/>
      <c r="TGJ202" s="66"/>
      <c r="TGL202" s="66"/>
      <c r="TGN202" s="66"/>
      <c r="TGQ202" s="66"/>
      <c r="TGT202" s="66"/>
      <c r="TGW202" s="66"/>
      <c r="TGZ202" s="66"/>
      <c r="THC202" s="66"/>
      <c r="THF202" s="66"/>
      <c r="THI202" s="66"/>
      <c r="THK202" s="66"/>
      <c r="THN202" s="66"/>
      <c r="THT202" s="66"/>
      <c r="THZ202" s="66"/>
      <c r="TIC202" s="66"/>
      <c r="TIE202" s="66"/>
      <c r="TIG202" s="66"/>
      <c r="TIH202" s="66"/>
      <c r="TII202" s="66"/>
      <c r="TIJ202" s="66"/>
      <c r="TIK202" s="66"/>
      <c r="TIL202" s="66"/>
      <c r="TJD202" s="66"/>
      <c r="TJE202" s="66"/>
      <c r="TJH202" s="66"/>
      <c r="TJK202" s="66"/>
      <c r="TJM202" s="66"/>
      <c r="TJO202" s="66"/>
      <c r="TJR202" s="66"/>
      <c r="TJU202" s="66"/>
      <c r="TJX202" s="66"/>
      <c r="TKB202" s="66"/>
      <c r="TKE202" s="66"/>
      <c r="TKH202" s="66"/>
      <c r="TKP202" s="66"/>
      <c r="TLB202" s="66"/>
      <c r="TLC202" s="66"/>
      <c r="TLD202" s="66"/>
      <c r="TLE202" s="66"/>
      <c r="TLF202" s="66"/>
      <c r="TLG202" s="66"/>
      <c r="TLH202" s="66"/>
      <c r="TLI202" s="66"/>
      <c r="TLJ202" s="66"/>
      <c r="TLK202" s="66"/>
      <c r="TLL202" s="66"/>
      <c r="TLM202" s="66"/>
      <c r="TLN202" s="66"/>
      <c r="TLO202" s="66"/>
      <c r="TLP202" s="66"/>
      <c r="TLQ202" s="66"/>
      <c r="TLR202" s="66"/>
      <c r="TLS202" s="66"/>
      <c r="TLT202" s="66"/>
      <c r="TLU202" s="66"/>
      <c r="TLV202" s="66"/>
      <c r="TLW202" s="66"/>
      <c r="TLX202" s="66"/>
      <c r="TLY202" s="66"/>
      <c r="TLZ202" s="66"/>
      <c r="TMA202" s="66"/>
      <c r="TMC202" s="66"/>
      <c r="TMD202" s="66"/>
      <c r="TME202" s="66"/>
      <c r="TMF202" s="66"/>
      <c r="TMG202" s="66"/>
      <c r="TMH202" s="66"/>
      <c r="TMI202" s="66"/>
      <c r="TMJ202" s="66"/>
      <c r="TMK202" s="66"/>
      <c r="TML202" s="66"/>
      <c r="TMM202" s="66"/>
      <c r="TMN202" s="66"/>
      <c r="TMO202" s="66"/>
      <c r="TMR202" s="66"/>
      <c r="TMU202" s="66"/>
      <c r="TMX202" s="66"/>
      <c r="TNA202" s="66"/>
      <c r="TND202" s="66"/>
      <c r="TNG202" s="66"/>
      <c r="TNP202" s="66"/>
      <c r="TNS202" s="66"/>
      <c r="TNV202" s="66"/>
      <c r="TNY202" s="66"/>
      <c r="TOH202" s="66"/>
      <c r="TON202" s="66"/>
      <c r="TOQ202" s="66"/>
      <c r="TOT202" s="66"/>
      <c r="TOW202" s="66"/>
      <c r="TPC202" s="66"/>
      <c r="TPL202" s="66"/>
      <c r="TPN202" s="66"/>
      <c r="TPO202" s="66"/>
      <c r="TPQ202" s="66"/>
      <c r="TPT202" s="66"/>
      <c r="TPW202" s="66"/>
      <c r="TPZ202" s="66"/>
      <c r="TQC202" s="66"/>
      <c r="TQF202" s="66"/>
      <c r="TQH202" s="66"/>
      <c r="TQJ202" s="66"/>
      <c r="TQM202" s="66"/>
      <c r="TQP202" s="66"/>
      <c r="TQS202" s="66"/>
      <c r="TQV202" s="66"/>
      <c r="TQY202" s="66"/>
      <c r="TRB202" s="66"/>
      <c r="TRE202" s="66"/>
      <c r="TRG202" s="66"/>
      <c r="TRJ202" s="66"/>
      <c r="TRP202" s="66"/>
      <c r="TRV202" s="66"/>
      <c r="TRY202" s="66"/>
      <c r="TSA202" s="66"/>
      <c r="TSC202" s="66"/>
      <c r="TSD202" s="66"/>
      <c r="TSE202" s="66"/>
      <c r="TSF202" s="66"/>
      <c r="TSG202" s="66"/>
      <c r="TSH202" s="66"/>
      <c r="TSZ202" s="66"/>
      <c r="TTA202" s="66"/>
      <c r="TTD202" s="66"/>
      <c r="TTG202" s="66"/>
      <c r="TTI202" s="66"/>
      <c r="TTK202" s="66"/>
      <c r="TTN202" s="66"/>
      <c r="TTQ202" s="66"/>
      <c r="TTT202" s="66"/>
      <c r="TTX202" s="66"/>
      <c r="TUA202" s="66"/>
      <c r="TUD202" s="66"/>
      <c r="TUL202" s="66"/>
      <c r="TUX202" s="66"/>
      <c r="TUY202" s="66"/>
      <c r="TUZ202" s="66"/>
      <c r="TVA202" s="66"/>
      <c r="TVB202" s="66"/>
      <c r="TVC202" s="66"/>
      <c r="TVD202" s="66"/>
      <c r="TVE202" s="66"/>
      <c r="TVF202" s="66"/>
      <c r="TVG202" s="66"/>
      <c r="TVH202" s="66"/>
      <c r="TVI202" s="66"/>
      <c r="TVJ202" s="66"/>
      <c r="TVK202" s="66"/>
      <c r="TVL202" s="66"/>
      <c r="TVM202" s="66"/>
      <c r="TVN202" s="66"/>
      <c r="TVO202" s="66"/>
      <c r="TVP202" s="66"/>
      <c r="TVQ202" s="66"/>
      <c r="TVR202" s="66"/>
      <c r="TVS202" s="66"/>
      <c r="TVT202" s="66"/>
      <c r="TVU202" s="66"/>
      <c r="TVV202" s="66"/>
      <c r="TVW202" s="66"/>
      <c r="TVY202" s="66"/>
      <c r="TVZ202" s="66"/>
      <c r="TWA202" s="66"/>
      <c r="TWB202" s="66"/>
      <c r="TWC202" s="66"/>
      <c r="TWD202" s="66"/>
      <c r="TWE202" s="66"/>
      <c r="TWF202" s="66"/>
      <c r="TWG202" s="66"/>
      <c r="TWH202" s="66"/>
      <c r="TWI202" s="66"/>
      <c r="TWJ202" s="66"/>
      <c r="TWK202" s="66"/>
      <c r="TWN202" s="66"/>
      <c r="TWQ202" s="66"/>
      <c r="TWT202" s="66"/>
      <c r="TWW202" s="66"/>
      <c r="TWZ202" s="66"/>
      <c r="TXC202" s="66"/>
      <c r="TXL202" s="66"/>
      <c r="TXO202" s="66"/>
      <c r="TXR202" s="66"/>
      <c r="TXU202" s="66"/>
      <c r="TYD202" s="66"/>
      <c r="TYJ202" s="66"/>
      <c r="TYM202" s="66"/>
      <c r="TYP202" s="66"/>
      <c r="TYS202" s="66"/>
      <c r="TYY202" s="66"/>
      <c r="TZH202" s="66"/>
      <c r="TZJ202" s="66"/>
      <c r="TZK202" s="66"/>
      <c r="TZM202" s="66"/>
      <c r="TZP202" s="66"/>
      <c r="TZS202" s="66"/>
      <c r="TZV202" s="66"/>
      <c r="TZY202" s="66"/>
      <c r="UAB202" s="66"/>
      <c r="UAD202" s="66"/>
      <c r="UAF202" s="66"/>
      <c r="UAI202" s="66"/>
      <c r="UAL202" s="66"/>
      <c r="UAO202" s="66"/>
      <c r="UAR202" s="66"/>
      <c r="UAU202" s="66"/>
      <c r="UAX202" s="66"/>
      <c r="UBA202" s="66"/>
      <c r="UBC202" s="66"/>
      <c r="UBF202" s="66"/>
      <c r="UBL202" s="66"/>
      <c r="UBR202" s="66"/>
      <c r="UBU202" s="66"/>
      <c r="UBW202" s="66"/>
      <c r="UBY202" s="66"/>
      <c r="UBZ202" s="66"/>
      <c r="UCA202" s="66"/>
      <c r="UCB202" s="66"/>
      <c r="UCC202" s="66"/>
      <c r="UCD202" s="66"/>
      <c r="UCV202" s="66"/>
      <c r="UCW202" s="66"/>
      <c r="UCZ202" s="66"/>
      <c r="UDC202" s="66"/>
      <c r="UDE202" s="66"/>
      <c r="UDG202" s="66"/>
      <c r="UDJ202" s="66"/>
      <c r="UDM202" s="66"/>
      <c r="UDP202" s="66"/>
      <c r="UDT202" s="66"/>
      <c r="UDW202" s="66"/>
      <c r="UDZ202" s="66"/>
      <c r="UEH202" s="66"/>
      <c r="UET202" s="66"/>
      <c r="UEU202" s="66"/>
      <c r="UEV202" s="66"/>
      <c r="UEW202" s="66"/>
      <c r="UEX202" s="66"/>
      <c r="UEY202" s="66"/>
      <c r="UEZ202" s="66"/>
      <c r="UFA202" s="66"/>
      <c r="UFB202" s="66"/>
      <c r="UFC202" s="66"/>
      <c r="UFD202" s="66"/>
      <c r="UFE202" s="66"/>
      <c r="UFF202" s="66"/>
      <c r="UFG202" s="66"/>
      <c r="UFH202" s="66"/>
      <c r="UFI202" s="66"/>
      <c r="UFJ202" s="66"/>
      <c r="UFK202" s="66"/>
      <c r="UFL202" s="66"/>
      <c r="UFM202" s="66"/>
      <c r="UFN202" s="66"/>
      <c r="UFO202" s="66"/>
      <c r="UFP202" s="66"/>
      <c r="UFQ202" s="66"/>
      <c r="UFR202" s="66"/>
      <c r="UFS202" s="66"/>
      <c r="UFU202" s="66"/>
      <c r="UFV202" s="66"/>
      <c r="UFW202" s="66"/>
      <c r="UFX202" s="66"/>
      <c r="UFY202" s="66"/>
      <c r="UFZ202" s="66"/>
      <c r="UGA202" s="66"/>
      <c r="UGB202" s="66"/>
      <c r="UGC202" s="66"/>
      <c r="UGD202" s="66"/>
      <c r="UGE202" s="66"/>
      <c r="UGF202" s="66"/>
      <c r="UGG202" s="66"/>
      <c r="UGJ202" s="66"/>
      <c r="UGM202" s="66"/>
      <c r="UGP202" s="66"/>
      <c r="UGS202" s="66"/>
      <c r="UGV202" s="66"/>
      <c r="UGY202" s="66"/>
      <c r="UHH202" s="66"/>
      <c r="UHK202" s="66"/>
      <c r="UHN202" s="66"/>
      <c r="UHQ202" s="66"/>
      <c r="UHZ202" s="66"/>
      <c r="UIF202" s="66"/>
      <c r="UII202" s="66"/>
      <c r="UIL202" s="66"/>
      <c r="UIO202" s="66"/>
      <c r="UIU202" s="66"/>
      <c r="UJD202" s="66"/>
      <c r="UJF202" s="66"/>
      <c r="UJG202" s="66"/>
      <c r="UJI202" s="66"/>
      <c r="UJL202" s="66"/>
      <c r="UJO202" s="66"/>
      <c r="UJR202" s="66"/>
      <c r="UJU202" s="66"/>
      <c r="UJX202" s="66"/>
      <c r="UJZ202" s="66"/>
      <c r="UKB202" s="66"/>
      <c r="UKE202" s="66"/>
      <c r="UKH202" s="66"/>
      <c r="UKK202" s="66"/>
      <c r="UKN202" s="66"/>
      <c r="UKQ202" s="66"/>
      <c r="UKT202" s="66"/>
      <c r="UKW202" s="66"/>
      <c r="UKY202" s="66"/>
      <c r="ULB202" s="66"/>
      <c r="ULH202" s="66"/>
      <c r="ULN202" s="66"/>
      <c r="ULQ202" s="66"/>
      <c r="ULS202" s="66"/>
      <c r="ULU202" s="66"/>
      <c r="ULV202" s="66"/>
      <c r="ULW202" s="66"/>
      <c r="ULX202" s="66"/>
      <c r="ULY202" s="66"/>
      <c r="ULZ202" s="66"/>
      <c r="UMR202" s="66"/>
      <c r="UMS202" s="66"/>
      <c r="UMV202" s="66"/>
      <c r="UMY202" s="66"/>
      <c r="UNA202" s="66"/>
      <c r="UNC202" s="66"/>
      <c r="UNF202" s="66"/>
      <c r="UNI202" s="66"/>
      <c r="UNL202" s="66"/>
      <c r="UNP202" s="66"/>
      <c r="UNS202" s="66"/>
      <c r="UNV202" s="66"/>
      <c r="UOD202" s="66"/>
      <c r="UOP202" s="66"/>
      <c r="UOQ202" s="66"/>
      <c r="UOR202" s="66"/>
      <c r="UOS202" s="66"/>
      <c r="UOT202" s="66"/>
      <c r="UOU202" s="66"/>
      <c r="UOV202" s="66"/>
      <c r="UOW202" s="66"/>
      <c r="UOX202" s="66"/>
      <c r="UOY202" s="66"/>
      <c r="UOZ202" s="66"/>
      <c r="UPA202" s="66"/>
      <c r="UPB202" s="66"/>
      <c r="UPC202" s="66"/>
      <c r="UPD202" s="66"/>
      <c r="UPE202" s="66"/>
      <c r="UPF202" s="66"/>
      <c r="UPG202" s="66"/>
      <c r="UPH202" s="66"/>
      <c r="UPI202" s="66"/>
      <c r="UPJ202" s="66"/>
      <c r="UPK202" s="66"/>
      <c r="UPL202" s="66"/>
      <c r="UPM202" s="66"/>
      <c r="UPN202" s="66"/>
      <c r="UPO202" s="66"/>
      <c r="UPQ202" s="66"/>
      <c r="UPR202" s="66"/>
      <c r="UPS202" s="66"/>
      <c r="UPT202" s="66"/>
      <c r="UPU202" s="66"/>
      <c r="UPV202" s="66"/>
      <c r="UPW202" s="66"/>
      <c r="UPX202" s="66"/>
      <c r="UPY202" s="66"/>
      <c r="UPZ202" s="66"/>
      <c r="UQA202" s="66"/>
      <c r="UQB202" s="66"/>
      <c r="UQC202" s="66"/>
      <c r="UQF202" s="66"/>
      <c r="UQI202" s="66"/>
      <c r="UQL202" s="66"/>
      <c r="UQO202" s="66"/>
      <c r="UQR202" s="66"/>
      <c r="UQU202" s="66"/>
      <c r="URD202" s="66"/>
      <c r="URG202" s="66"/>
      <c r="URJ202" s="66"/>
      <c r="URM202" s="66"/>
      <c r="URV202" s="66"/>
      <c r="USB202" s="66"/>
      <c r="USE202" s="66"/>
      <c r="USH202" s="66"/>
      <c r="USK202" s="66"/>
      <c r="USQ202" s="66"/>
      <c r="USZ202" s="66"/>
      <c r="UTB202" s="66"/>
      <c r="UTC202" s="66"/>
      <c r="UTE202" s="66"/>
      <c r="UTH202" s="66"/>
      <c r="UTK202" s="66"/>
      <c r="UTN202" s="66"/>
      <c r="UTQ202" s="66"/>
      <c r="UTT202" s="66"/>
      <c r="UTV202" s="66"/>
      <c r="UTX202" s="66"/>
      <c r="UUA202" s="66"/>
      <c r="UUD202" s="66"/>
      <c r="UUG202" s="66"/>
      <c r="UUJ202" s="66"/>
      <c r="UUM202" s="66"/>
      <c r="UUP202" s="66"/>
      <c r="UUS202" s="66"/>
      <c r="UUU202" s="66"/>
      <c r="UUX202" s="66"/>
      <c r="UVD202" s="66"/>
      <c r="UVJ202" s="66"/>
      <c r="UVM202" s="66"/>
      <c r="UVO202" s="66"/>
      <c r="UVQ202" s="66"/>
      <c r="UVR202" s="66"/>
      <c r="UVS202" s="66"/>
      <c r="UVT202" s="66"/>
      <c r="UVU202" s="66"/>
      <c r="UVV202" s="66"/>
      <c r="UWN202" s="66"/>
      <c r="UWO202" s="66"/>
      <c r="UWR202" s="66"/>
      <c r="UWU202" s="66"/>
      <c r="UWW202" s="66"/>
      <c r="UWY202" s="66"/>
      <c r="UXB202" s="66"/>
      <c r="UXE202" s="66"/>
      <c r="UXH202" s="66"/>
      <c r="UXL202" s="66"/>
      <c r="UXO202" s="66"/>
      <c r="UXR202" s="66"/>
      <c r="UXZ202" s="66"/>
      <c r="UYL202" s="66"/>
      <c r="UYM202" s="66"/>
      <c r="UYN202" s="66"/>
      <c r="UYO202" s="66"/>
      <c r="UYP202" s="66"/>
      <c r="UYQ202" s="66"/>
      <c r="UYR202" s="66"/>
      <c r="UYS202" s="66"/>
      <c r="UYT202" s="66"/>
      <c r="UYU202" s="66"/>
      <c r="UYV202" s="66"/>
      <c r="UYW202" s="66"/>
      <c r="UYX202" s="66"/>
      <c r="UYY202" s="66"/>
      <c r="UYZ202" s="66"/>
      <c r="UZA202" s="66"/>
      <c r="UZB202" s="66"/>
      <c r="UZC202" s="66"/>
      <c r="UZD202" s="66"/>
      <c r="UZE202" s="66"/>
      <c r="UZF202" s="66"/>
      <c r="UZG202" s="66"/>
      <c r="UZH202" s="66"/>
      <c r="UZI202" s="66"/>
      <c r="UZJ202" s="66"/>
      <c r="UZK202" s="66"/>
      <c r="UZM202" s="66"/>
      <c r="UZN202" s="66"/>
      <c r="UZO202" s="66"/>
      <c r="UZP202" s="66"/>
      <c r="UZQ202" s="66"/>
      <c r="UZR202" s="66"/>
      <c r="UZS202" s="66"/>
      <c r="UZT202" s="66"/>
      <c r="UZU202" s="66"/>
      <c r="UZV202" s="66"/>
      <c r="UZW202" s="66"/>
      <c r="UZX202" s="66"/>
      <c r="UZY202" s="66"/>
      <c r="VAB202" s="66"/>
      <c r="VAE202" s="66"/>
      <c r="VAH202" s="66"/>
      <c r="VAK202" s="66"/>
      <c r="VAN202" s="66"/>
      <c r="VAQ202" s="66"/>
      <c r="VAZ202" s="66"/>
      <c r="VBC202" s="66"/>
      <c r="VBF202" s="66"/>
      <c r="VBI202" s="66"/>
      <c r="VBR202" s="66"/>
      <c r="VBX202" s="66"/>
      <c r="VCA202" s="66"/>
      <c r="VCD202" s="66"/>
      <c r="VCG202" s="66"/>
      <c r="VCM202" s="66"/>
      <c r="VCV202" s="66"/>
      <c r="VCX202" s="66"/>
      <c r="VCY202" s="66"/>
      <c r="VDA202" s="66"/>
      <c r="VDD202" s="66"/>
      <c r="VDG202" s="66"/>
      <c r="VDJ202" s="66"/>
      <c r="VDM202" s="66"/>
      <c r="VDP202" s="66"/>
      <c r="VDR202" s="66"/>
      <c r="VDT202" s="66"/>
      <c r="VDW202" s="66"/>
      <c r="VDZ202" s="66"/>
      <c r="VEC202" s="66"/>
      <c r="VEF202" s="66"/>
      <c r="VEI202" s="66"/>
      <c r="VEL202" s="66"/>
      <c r="VEO202" s="66"/>
      <c r="VEQ202" s="66"/>
      <c r="VET202" s="66"/>
      <c r="VEZ202" s="66"/>
      <c r="VFF202" s="66"/>
      <c r="VFI202" s="66"/>
      <c r="VFK202" s="66"/>
      <c r="VFM202" s="66"/>
      <c r="VFN202" s="66"/>
      <c r="VFO202" s="66"/>
      <c r="VFP202" s="66"/>
      <c r="VFQ202" s="66"/>
      <c r="VFR202" s="66"/>
      <c r="VGJ202" s="66"/>
      <c r="VGK202" s="66"/>
      <c r="VGN202" s="66"/>
      <c r="VGQ202" s="66"/>
      <c r="VGS202" s="66"/>
      <c r="VGU202" s="66"/>
      <c r="VGX202" s="66"/>
      <c r="VHA202" s="66"/>
      <c r="VHD202" s="66"/>
      <c r="VHH202" s="66"/>
      <c r="VHK202" s="66"/>
      <c r="VHN202" s="66"/>
      <c r="VHV202" s="66"/>
      <c r="VIH202" s="66"/>
      <c r="VII202" s="66"/>
      <c r="VIJ202" s="66"/>
      <c r="VIK202" s="66"/>
      <c r="VIL202" s="66"/>
      <c r="VIM202" s="66"/>
      <c r="VIN202" s="66"/>
      <c r="VIO202" s="66"/>
      <c r="VIP202" s="66"/>
      <c r="VIQ202" s="66"/>
      <c r="VIR202" s="66"/>
      <c r="VIS202" s="66"/>
      <c r="VIT202" s="66"/>
      <c r="VIU202" s="66"/>
      <c r="VIV202" s="66"/>
      <c r="VIW202" s="66"/>
      <c r="VIX202" s="66"/>
      <c r="VIY202" s="66"/>
      <c r="VIZ202" s="66"/>
      <c r="VJA202" s="66"/>
      <c r="VJB202" s="66"/>
      <c r="VJC202" s="66"/>
      <c r="VJD202" s="66"/>
      <c r="VJE202" s="66"/>
      <c r="VJF202" s="66"/>
      <c r="VJG202" s="66"/>
      <c r="VJI202" s="66"/>
      <c r="VJJ202" s="66"/>
      <c r="VJK202" s="66"/>
      <c r="VJL202" s="66"/>
      <c r="VJM202" s="66"/>
      <c r="VJN202" s="66"/>
      <c r="VJO202" s="66"/>
      <c r="VJP202" s="66"/>
      <c r="VJQ202" s="66"/>
      <c r="VJR202" s="66"/>
      <c r="VJS202" s="66"/>
      <c r="VJT202" s="66"/>
      <c r="VJU202" s="66"/>
      <c r="VJX202" s="66"/>
      <c r="VKA202" s="66"/>
      <c r="VKD202" s="66"/>
      <c r="VKG202" s="66"/>
      <c r="VKJ202" s="66"/>
      <c r="VKM202" s="66"/>
      <c r="VKV202" s="66"/>
      <c r="VKY202" s="66"/>
      <c r="VLB202" s="66"/>
      <c r="VLE202" s="66"/>
      <c r="VLN202" s="66"/>
      <c r="VLT202" s="66"/>
      <c r="VLW202" s="66"/>
      <c r="VLZ202" s="66"/>
      <c r="VMC202" s="66"/>
      <c r="VMI202" s="66"/>
      <c r="VMR202" s="66"/>
      <c r="VMT202" s="66"/>
      <c r="VMU202" s="66"/>
      <c r="VMW202" s="66"/>
      <c r="VMZ202" s="66"/>
      <c r="VNC202" s="66"/>
      <c r="VNF202" s="66"/>
      <c r="VNI202" s="66"/>
      <c r="VNL202" s="66"/>
      <c r="VNN202" s="66"/>
      <c r="VNP202" s="66"/>
      <c r="VNS202" s="66"/>
      <c r="VNV202" s="66"/>
      <c r="VNY202" s="66"/>
      <c r="VOB202" s="66"/>
      <c r="VOE202" s="66"/>
      <c r="VOH202" s="66"/>
      <c r="VOK202" s="66"/>
      <c r="VOM202" s="66"/>
      <c r="VOP202" s="66"/>
      <c r="VOV202" s="66"/>
      <c r="VPB202" s="66"/>
      <c r="VPE202" s="66"/>
      <c r="VPG202" s="66"/>
      <c r="VPI202" s="66"/>
      <c r="VPJ202" s="66"/>
      <c r="VPK202" s="66"/>
      <c r="VPL202" s="66"/>
      <c r="VPM202" s="66"/>
      <c r="VPN202" s="66"/>
      <c r="VQF202" s="66"/>
      <c r="VQG202" s="66"/>
      <c r="VQJ202" s="66"/>
      <c r="VQM202" s="66"/>
      <c r="VQO202" s="66"/>
      <c r="VQQ202" s="66"/>
      <c r="VQT202" s="66"/>
      <c r="VQW202" s="66"/>
      <c r="VQZ202" s="66"/>
      <c r="VRD202" s="66"/>
      <c r="VRG202" s="66"/>
      <c r="VRJ202" s="66"/>
      <c r="VRR202" s="66"/>
      <c r="VSD202" s="66"/>
      <c r="VSE202" s="66"/>
      <c r="VSF202" s="66"/>
      <c r="VSG202" s="66"/>
      <c r="VSH202" s="66"/>
      <c r="VSI202" s="66"/>
      <c r="VSJ202" s="66"/>
      <c r="VSK202" s="66"/>
      <c r="VSL202" s="66"/>
      <c r="VSM202" s="66"/>
      <c r="VSN202" s="66"/>
      <c r="VSO202" s="66"/>
      <c r="VSP202" s="66"/>
      <c r="VSQ202" s="66"/>
      <c r="VSR202" s="66"/>
      <c r="VSS202" s="66"/>
      <c r="VST202" s="66"/>
      <c r="VSU202" s="66"/>
      <c r="VSV202" s="66"/>
      <c r="VSW202" s="66"/>
      <c r="VSX202" s="66"/>
      <c r="VSY202" s="66"/>
      <c r="VSZ202" s="66"/>
      <c r="VTA202" s="66"/>
      <c r="VTB202" s="66"/>
      <c r="VTC202" s="66"/>
      <c r="VTE202" s="66"/>
      <c r="VTF202" s="66"/>
      <c r="VTG202" s="66"/>
      <c r="VTH202" s="66"/>
      <c r="VTI202" s="66"/>
      <c r="VTJ202" s="66"/>
      <c r="VTK202" s="66"/>
      <c r="VTL202" s="66"/>
      <c r="VTM202" s="66"/>
      <c r="VTN202" s="66"/>
      <c r="VTO202" s="66"/>
      <c r="VTP202" s="66"/>
      <c r="VTQ202" s="66"/>
      <c r="VTT202" s="66"/>
      <c r="VTW202" s="66"/>
      <c r="VTZ202" s="66"/>
      <c r="VUC202" s="66"/>
      <c r="VUF202" s="66"/>
      <c r="VUI202" s="66"/>
      <c r="VUR202" s="66"/>
      <c r="VUU202" s="66"/>
      <c r="VUX202" s="66"/>
      <c r="VVA202" s="66"/>
      <c r="VVJ202" s="66"/>
      <c r="VVP202" s="66"/>
      <c r="VVS202" s="66"/>
      <c r="VVV202" s="66"/>
      <c r="VVY202" s="66"/>
      <c r="VWE202" s="66"/>
      <c r="VWN202" s="66"/>
      <c r="VWP202" s="66"/>
      <c r="VWQ202" s="66"/>
      <c r="VWS202" s="66"/>
      <c r="VWV202" s="66"/>
      <c r="VWY202" s="66"/>
      <c r="VXB202" s="66"/>
      <c r="VXE202" s="66"/>
      <c r="VXH202" s="66"/>
      <c r="VXJ202" s="66"/>
      <c r="VXL202" s="66"/>
      <c r="VXO202" s="66"/>
      <c r="VXR202" s="66"/>
      <c r="VXU202" s="66"/>
      <c r="VXX202" s="66"/>
      <c r="VYA202" s="66"/>
      <c r="VYD202" s="66"/>
      <c r="VYG202" s="66"/>
      <c r="VYI202" s="66"/>
      <c r="VYL202" s="66"/>
      <c r="VYR202" s="66"/>
      <c r="VYX202" s="66"/>
      <c r="VZA202" s="66"/>
      <c r="VZC202" s="66"/>
      <c r="VZE202" s="66"/>
      <c r="VZF202" s="66"/>
      <c r="VZG202" s="66"/>
      <c r="VZH202" s="66"/>
      <c r="VZI202" s="66"/>
      <c r="VZJ202" s="66"/>
      <c r="WAB202" s="66"/>
      <c r="WAC202" s="66"/>
      <c r="WAF202" s="66"/>
      <c r="WAI202" s="66"/>
      <c r="WAK202" s="66"/>
      <c r="WAM202" s="66"/>
      <c r="WAP202" s="66"/>
      <c r="WAS202" s="66"/>
      <c r="WAV202" s="66"/>
      <c r="WAZ202" s="66"/>
      <c r="WBC202" s="66"/>
      <c r="WBF202" s="66"/>
      <c r="WBN202" s="66"/>
      <c r="WBZ202" s="66"/>
      <c r="WCA202" s="66"/>
      <c r="WCB202" s="66"/>
      <c r="WCC202" s="66"/>
      <c r="WCD202" s="66"/>
      <c r="WCE202" s="66"/>
      <c r="WCF202" s="66"/>
      <c r="WCG202" s="66"/>
      <c r="WCH202" s="66"/>
      <c r="WCI202" s="66"/>
      <c r="WCJ202" s="66"/>
      <c r="WCK202" s="66"/>
      <c r="WCL202" s="66"/>
      <c r="WCM202" s="66"/>
      <c r="WCN202" s="66"/>
      <c r="WCO202" s="66"/>
      <c r="WCP202" s="66"/>
      <c r="WCQ202" s="66"/>
      <c r="WCR202" s="66"/>
      <c r="WCS202" s="66"/>
      <c r="WCT202" s="66"/>
      <c r="WCU202" s="66"/>
      <c r="WCV202" s="66"/>
      <c r="WCW202" s="66"/>
      <c r="WCX202" s="66"/>
      <c r="WCY202" s="66"/>
      <c r="WDA202" s="66"/>
      <c r="WDB202" s="66"/>
      <c r="WDC202" s="66"/>
      <c r="WDD202" s="66"/>
      <c r="WDE202" s="66"/>
      <c r="WDF202" s="66"/>
      <c r="WDG202" s="66"/>
      <c r="WDH202" s="66"/>
      <c r="WDI202" s="66"/>
      <c r="WDJ202" s="66"/>
      <c r="WDK202" s="66"/>
      <c r="WDL202" s="66"/>
      <c r="WDM202" s="66"/>
      <c r="WDP202" s="66"/>
      <c r="WDS202" s="66"/>
      <c r="WDV202" s="66"/>
      <c r="WDY202" s="66"/>
      <c r="WEB202" s="66"/>
      <c r="WEE202" s="66"/>
      <c r="WEN202" s="66"/>
      <c r="WEQ202" s="66"/>
      <c r="WET202" s="66"/>
      <c r="WEW202" s="66"/>
      <c r="WFF202" s="66"/>
      <c r="WFL202" s="66"/>
      <c r="WFO202" s="66"/>
      <c r="WFR202" s="66"/>
      <c r="WFU202" s="66"/>
      <c r="WGA202" s="66"/>
      <c r="WGJ202" s="66"/>
      <c r="WGL202" s="66"/>
      <c r="WGM202" s="66"/>
      <c r="WGO202" s="66"/>
      <c r="WGR202" s="66"/>
      <c r="WGU202" s="66"/>
      <c r="WGX202" s="66"/>
      <c r="WHA202" s="66"/>
      <c r="WHD202" s="66"/>
      <c r="WHF202" s="66"/>
      <c r="WHH202" s="66"/>
      <c r="WHK202" s="66"/>
      <c r="WHN202" s="66"/>
      <c r="WHQ202" s="66"/>
      <c r="WHT202" s="66"/>
      <c r="WHW202" s="66"/>
      <c r="WHZ202" s="66"/>
      <c r="WIC202" s="66"/>
      <c r="WIE202" s="66"/>
      <c r="WIH202" s="66"/>
      <c r="WIN202" s="66"/>
      <c r="WIT202" s="66"/>
      <c r="WIW202" s="66"/>
      <c r="WIY202" s="66"/>
      <c r="WJA202" s="66"/>
      <c r="WJB202" s="66"/>
      <c r="WJC202" s="66"/>
      <c r="WJD202" s="66"/>
      <c r="WJE202" s="66"/>
      <c r="WJF202" s="66"/>
      <c r="WJX202" s="66"/>
      <c r="WJY202" s="66"/>
      <c r="WKB202" s="66"/>
      <c r="WKE202" s="66"/>
      <c r="WKG202" s="66"/>
      <c r="WKI202" s="66"/>
      <c r="WKL202" s="66"/>
      <c r="WKO202" s="66"/>
      <c r="WKR202" s="66"/>
      <c r="WKV202" s="66"/>
      <c r="WKY202" s="66"/>
      <c r="WLB202" s="66"/>
      <c r="WLJ202" s="66"/>
      <c r="WLV202" s="66"/>
      <c r="WLW202" s="66"/>
      <c r="WLX202" s="66"/>
      <c r="WLY202" s="66"/>
      <c r="WLZ202" s="66"/>
      <c r="WMA202" s="66"/>
      <c r="WMB202" s="66"/>
      <c r="WMC202" s="66"/>
      <c r="WMD202" s="66"/>
      <c r="WME202" s="66"/>
      <c r="WMF202" s="66"/>
      <c r="WMG202" s="66"/>
      <c r="WMH202" s="66"/>
      <c r="WMI202" s="66"/>
      <c r="WMJ202" s="66"/>
      <c r="WMK202" s="66"/>
      <c r="WML202" s="66"/>
      <c r="WMM202" s="66"/>
      <c r="WMN202" s="66"/>
      <c r="WMO202" s="66"/>
      <c r="WMP202" s="66"/>
      <c r="WMQ202" s="66"/>
      <c r="WMR202" s="66"/>
      <c r="WMS202" s="66"/>
      <c r="WMT202" s="66"/>
      <c r="WMU202" s="66"/>
      <c r="WMW202" s="66"/>
      <c r="WMX202" s="66"/>
      <c r="WMY202" s="66"/>
      <c r="WMZ202" s="66"/>
      <c r="WNA202" s="66"/>
      <c r="WNB202" s="66"/>
      <c r="WNC202" s="66"/>
      <c r="WND202" s="66"/>
      <c r="WNE202" s="66"/>
      <c r="WNF202" s="66"/>
      <c r="WNG202" s="66"/>
      <c r="WNH202" s="66"/>
      <c r="WNI202" s="66"/>
      <c r="WNL202" s="66"/>
      <c r="WNO202" s="66"/>
      <c r="WNR202" s="66"/>
      <c r="WNU202" s="66"/>
      <c r="WNX202" s="66"/>
      <c r="WOA202" s="66"/>
      <c r="WOJ202" s="66"/>
      <c r="WOM202" s="66"/>
      <c r="WOP202" s="66"/>
      <c r="WOS202" s="66"/>
      <c r="WPB202" s="66"/>
      <c r="WPH202" s="66"/>
      <c r="WPK202" s="66"/>
      <c r="WPN202" s="66"/>
      <c r="WPQ202" s="66"/>
      <c r="WPW202" s="66"/>
      <c r="WQF202" s="66"/>
      <c r="WQH202" s="66"/>
      <c r="WQI202" s="66"/>
      <c r="WQK202" s="66"/>
      <c r="WQN202" s="66"/>
      <c r="WQQ202" s="66"/>
      <c r="WQT202" s="66"/>
      <c r="WQW202" s="66"/>
      <c r="WQZ202" s="66"/>
      <c r="WRB202" s="66"/>
      <c r="WRD202" s="66"/>
      <c r="WRG202" s="66"/>
      <c r="WRJ202" s="66"/>
      <c r="WRM202" s="66"/>
      <c r="WRP202" s="66"/>
      <c r="WRS202" s="66"/>
      <c r="WRV202" s="66"/>
      <c r="WRY202" s="66"/>
      <c r="WSA202" s="66"/>
      <c r="WSD202" s="66"/>
      <c r="WSJ202" s="66"/>
      <c r="WSP202" s="66"/>
      <c r="WSS202" s="66"/>
      <c r="WSU202" s="66"/>
      <c r="WSW202" s="66"/>
      <c r="WSX202" s="66"/>
      <c r="WSY202" s="66"/>
      <c r="WSZ202" s="66"/>
      <c r="WTA202" s="66"/>
      <c r="WTB202" s="66"/>
      <c r="WTT202" s="66"/>
      <c r="WTU202" s="66"/>
      <c r="WTX202" s="66"/>
      <c r="WUA202" s="66"/>
      <c r="WUC202" s="66"/>
      <c r="WUE202" s="66"/>
      <c r="WUH202" s="66"/>
      <c r="WUK202" s="66"/>
      <c r="WUN202" s="66"/>
      <c r="WUR202" s="66"/>
      <c r="WUU202" s="66"/>
      <c r="WUX202" s="66"/>
      <c r="WVF202" s="66"/>
    </row>
    <row r="203" spans="1:1022 1034:2046 2058:3070 3082:4094 4106:5118 5130:6142 6154:7166 7178:8190 8202:9214 9226:10238 10250:11262 11274:12286 12298:13310 13322:14334 14346:15358 15370:16126" s="50" customFormat="1" ht="20.25" customHeight="1">
      <c r="A203" s="3" t="s">
        <v>217</v>
      </c>
      <c r="B203" s="76" t="s">
        <v>338</v>
      </c>
      <c r="C203" s="4">
        <v>1.5</v>
      </c>
      <c r="D203" s="48">
        <v>38000</v>
      </c>
      <c r="E203" s="69">
        <f t="shared" si="3"/>
        <v>57000</v>
      </c>
      <c r="F203" s="51"/>
      <c r="G203" s="51"/>
      <c r="H203" s="29">
        <v>0</v>
      </c>
      <c r="I203" s="52">
        <v>10</v>
      </c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Z203" s="66"/>
      <c r="BC203" s="66"/>
      <c r="BF203" s="66"/>
      <c r="BI203" s="66"/>
      <c r="BL203" s="66"/>
      <c r="BO203" s="66"/>
      <c r="BX203" s="66"/>
      <c r="CA203" s="66"/>
      <c r="CD203" s="66"/>
      <c r="CG203" s="66"/>
      <c r="CP203" s="66"/>
      <c r="CV203" s="66"/>
      <c r="CY203" s="66"/>
      <c r="DB203" s="66"/>
      <c r="DE203" s="66"/>
      <c r="DK203" s="66"/>
      <c r="DT203" s="66"/>
      <c r="DV203" s="66"/>
      <c r="DW203" s="66"/>
      <c r="DY203" s="66"/>
      <c r="EB203" s="66"/>
      <c r="EE203" s="66"/>
      <c r="EH203" s="66"/>
      <c r="EK203" s="66"/>
      <c r="EN203" s="66"/>
      <c r="EP203" s="66"/>
      <c r="ER203" s="66"/>
      <c r="EU203" s="66"/>
      <c r="EX203" s="66"/>
      <c r="FA203" s="66"/>
      <c r="FD203" s="66"/>
      <c r="FG203" s="66"/>
      <c r="FJ203" s="66"/>
      <c r="FM203" s="66"/>
      <c r="FO203" s="66"/>
      <c r="FR203" s="66"/>
      <c r="FX203" s="66"/>
      <c r="GD203" s="66"/>
      <c r="GG203" s="66"/>
      <c r="GI203" s="66"/>
      <c r="GK203" s="66"/>
      <c r="GL203" s="66"/>
      <c r="GM203" s="66"/>
      <c r="GN203" s="66"/>
      <c r="GO203" s="66"/>
      <c r="GP203" s="66"/>
      <c r="HH203" s="66"/>
      <c r="HI203" s="66"/>
      <c r="HL203" s="66"/>
      <c r="HO203" s="66"/>
      <c r="HQ203" s="66"/>
      <c r="HS203" s="66"/>
      <c r="HV203" s="66"/>
      <c r="HY203" s="66"/>
      <c r="IB203" s="66"/>
      <c r="IF203" s="66"/>
      <c r="II203" s="66"/>
      <c r="IL203" s="66"/>
      <c r="IT203" s="66"/>
      <c r="JF203" s="66"/>
      <c r="JG203" s="66"/>
      <c r="JH203" s="66"/>
      <c r="JI203" s="66"/>
      <c r="JJ203" s="66"/>
      <c r="JK203" s="66"/>
      <c r="JL203" s="66"/>
      <c r="JM203" s="66"/>
      <c r="JN203" s="66"/>
      <c r="JO203" s="66"/>
      <c r="JP203" s="66"/>
      <c r="JQ203" s="66"/>
      <c r="JR203" s="66"/>
      <c r="JS203" s="66"/>
      <c r="JT203" s="66"/>
      <c r="JU203" s="66"/>
      <c r="JV203" s="66"/>
      <c r="JW203" s="66"/>
      <c r="JX203" s="66"/>
      <c r="JY203" s="66"/>
      <c r="JZ203" s="66"/>
      <c r="KA203" s="66"/>
      <c r="KB203" s="66"/>
      <c r="KC203" s="66"/>
      <c r="KD203" s="66"/>
      <c r="KE203" s="66"/>
      <c r="KG203" s="66"/>
      <c r="KH203" s="66"/>
      <c r="KI203" s="66"/>
      <c r="KJ203" s="66"/>
      <c r="KK203" s="66"/>
      <c r="KL203" s="66"/>
      <c r="KM203" s="66"/>
      <c r="KN203" s="66"/>
      <c r="KO203" s="66"/>
      <c r="KP203" s="66"/>
      <c r="KQ203" s="66"/>
      <c r="KR203" s="66"/>
      <c r="KS203" s="66"/>
      <c r="KV203" s="66"/>
      <c r="KY203" s="66"/>
      <c r="LB203" s="66"/>
      <c r="LE203" s="66"/>
      <c r="LH203" s="66"/>
      <c r="LK203" s="66"/>
      <c r="LT203" s="66"/>
      <c r="LW203" s="66"/>
      <c r="LZ203" s="66"/>
      <c r="MC203" s="66"/>
      <c r="ML203" s="66"/>
      <c r="MR203" s="66"/>
      <c r="MU203" s="66"/>
      <c r="MX203" s="66"/>
      <c r="NA203" s="66"/>
      <c r="NG203" s="66"/>
      <c r="NP203" s="66"/>
      <c r="NR203" s="66"/>
      <c r="NS203" s="66"/>
      <c r="NU203" s="66"/>
      <c r="NX203" s="66"/>
      <c r="OA203" s="66"/>
      <c r="OD203" s="66"/>
      <c r="OG203" s="66"/>
      <c r="OJ203" s="66"/>
      <c r="OL203" s="66"/>
      <c r="ON203" s="66"/>
      <c r="OQ203" s="66"/>
      <c r="OT203" s="66"/>
      <c r="OW203" s="66"/>
      <c r="OZ203" s="66"/>
      <c r="PC203" s="66"/>
      <c r="PF203" s="66"/>
      <c r="PI203" s="66"/>
      <c r="PK203" s="66"/>
      <c r="PN203" s="66"/>
      <c r="PT203" s="66"/>
      <c r="PZ203" s="66"/>
      <c r="QC203" s="66"/>
      <c r="QE203" s="66"/>
      <c r="QG203" s="66"/>
      <c r="QH203" s="66"/>
      <c r="QI203" s="66"/>
      <c r="QJ203" s="66"/>
      <c r="QK203" s="66"/>
      <c r="QL203" s="66"/>
      <c r="RD203" s="66"/>
      <c r="RE203" s="66"/>
      <c r="RH203" s="66"/>
      <c r="RK203" s="66"/>
      <c r="RM203" s="66"/>
      <c r="RO203" s="66"/>
      <c r="RR203" s="66"/>
      <c r="RU203" s="66"/>
      <c r="RX203" s="66"/>
      <c r="SB203" s="66"/>
      <c r="SE203" s="66"/>
      <c r="SH203" s="66"/>
      <c r="SP203" s="66"/>
      <c r="TB203" s="66"/>
      <c r="TC203" s="66"/>
      <c r="TD203" s="66"/>
      <c r="TE203" s="66"/>
      <c r="TF203" s="66"/>
      <c r="TG203" s="66"/>
      <c r="TH203" s="66"/>
      <c r="TI203" s="66"/>
      <c r="TJ203" s="66"/>
      <c r="TK203" s="66"/>
      <c r="TL203" s="66"/>
      <c r="TM203" s="66"/>
      <c r="TN203" s="66"/>
      <c r="TO203" s="66"/>
      <c r="TP203" s="66"/>
      <c r="TQ203" s="66"/>
      <c r="TR203" s="66"/>
      <c r="TS203" s="66"/>
      <c r="TT203" s="66"/>
      <c r="TU203" s="66"/>
      <c r="TV203" s="66"/>
      <c r="TW203" s="66"/>
      <c r="TX203" s="66"/>
      <c r="TY203" s="66"/>
      <c r="TZ203" s="66"/>
      <c r="UA203" s="66"/>
      <c r="UC203" s="66"/>
      <c r="UD203" s="66"/>
      <c r="UE203" s="66"/>
      <c r="UF203" s="66"/>
      <c r="UG203" s="66"/>
      <c r="UH203" s="66"/>
      <c r="UI203" s="66"/>
      <c r="UJ203" s="66"/>
      <c r="UK203" s="66"/>
      <c r="UL203" s="66"/>
      <c r="UM203" s="66"/>
      <c r="UN203" s="66"/>
      <c r="UO203" s="66"/>
      <c r="UR203" s="66"/>
      <c r="UU203" s="66"/>
      <c r="UX203" s="66"/>
      <c r="VA203" s="66"/>
      <c r="VD203" s="66"/>
      <c r="VG203" s="66"/>
      <c r="VP203" s="66"/>
      <c r="VS203" s="66"/>
      <c r="VV203" s="66"/>
      <c r="VY203" s="66"/>
      <c r="WH203" s="66"/>
      <c r="WN203" s="66"/>
      <c r="WQ203" s="66"/>
      <c r="WT203" s="66"/>
      <c r="WW203" s="66"/>
      <c r="XC203" s="66"/>
      <c r="XL203" s="66"/>
      <c r="XN203" s="66"/>
      <c r="XO203" s="66"/>
      <c r="XQ203" s="66"/>
      <c r="XT203" s="66"/>
      <c r="XW203" s="66"/>
      <c r="XZ203" s="66"/>
      <c r="YC203" s="66"/>
      <c r="YF203" s="66"/>
      <c r="YH203" s="66"/>
      <c r="YJ203" s="66"/>
      <c r="YM203" s="66"/>
      <c r="YP203" s="66"/>
      <c r="YS203" s="66"/>
      <c r="YV203" s="66"/>
      <c r="YY203" s="66"/>
      <c r="ZB203" s="66"/>
      <c r="ZE203" s="66"/>
      <c r="ZG203" s="66"/>
      <c r="ZJ203" s="66"/>
      <c r="ZP203" s="66"/>
      <c r="ZV203" s="66"/>
      <c r="ZY203" s="66"/>
      <c r="AAA203" s="66"/>
      <c r="AAC203" s="66"/>
      <c r="AAD203" s="66"/>
      <c r="AAE203" s="66"/>
      <c r="AAF203" s="66"/>
      <c r="AAG203" s="66"/>
      <c r="AAH203" s="66"/>
      <c r="AAZ203" s="66"/>
      <c r="ABA203" s="66"/>
      <c r="ABD203" s="66"/>
      <c r="ABG203" s="66"/>
      <c r="ABI203" s="66"/>
      <c r="ABK203" s="66"/>
      <c r="ABN203" s="66"/>
      <c r="ABQ203" s="66"/>
      <c r="ABT203" s="66"/>
      <c r="ABX203" s="66"/>
      <c r="ACA203" s="66"/>
      <c r="ACD203" s="66"/>
      <c r="ACL203" s="66"/>
      <c r="ACX203" s="66"/>
      <c r="ACY203" s="66"/>
      <c r="ACZ203" s="66"/>
      <c r="ADA203" s="66"/>
      <c r="ADB203" s="66"/>
      <c r="ADC203" s="66"/>
      <c r="ADD203" s="66"/>
      <c r="ADE203" s="66"/>
      <c r="ADF203" s="66"/>
      <c r="ADG203" s="66"/>
      <c r="ADH203" s="66"/>
      <c r="ADI203" s="66"/>
      <c r="ADJ203" s="66"/>
      <c r="ADK203" s="66"/>
      <c r="ADL203" s="66"/>
      <c r="ADM203" s="66"/>
      <c r="ADN203" s="66"/>
      <c r="ADO203" s="66"/>
      <c r="ADP203" s="66"/>
      <c r="ADQ203" s="66"/>
      <c r="ADR203" s="66"/>
      <c r="ADS203" s="66"/>
      <c r="ADT203" s="66"/>
      <c r="ADU203" s="66"/>
      <c r="ADV203" s="66"/>
      <c r="ADW203" s="66"/>
      <c r="ADY203" s="66"/>
      <c r="ADZ203" s="66"/>
      <c r="AEA203" s="66"/>
      <c r="AEB203" s="66"/>
      <c r="AEC203" s="66"/>
      <c r="AED203" s="66"/>
      <c r="AEE203" s="66"/>
      <c r="AEF203" s="66"/>
      <c r="AEG203" s="66"/>
      <c r="AEH203" s="66"/>
      <c r="AEI203" s="66"/>
      <c r="AEJ203" s="66"/>
      <c r="AEK203" s="66"/>
      <c r="AEN203" s="66"/>
      <c r="AEQ203" s="66"/>
      <c r="AET203" s="66"/>
      <c r="AEW203" s="66"/>
      <c r="AEZ203" s="66"/>
      <c r="AFC203" s="66"/>
      <c r="AFL203" s="66"/>
      <c r="AFO203" s="66"/>
      <c r="AFR203" s="66"/>
      <c r="AFU203" s="66"/>
      <c r="AGD203" s="66"/>
      <c r="AGJ203" s="66"/>
      <c r="AGM203" s="66"/>
      <c r="AGP203" s="66"/>
      <c r="AGS203" s="66"/>
      <c r="AGY203" s="66"/>
      <c r="AHH203" s="66"/>
      <c r="AHJ203" s="66"/>
      <c r="AHK203" s="66"/>
      <c r="AHM203" s="66"/>
      <c r="AHP203" s="66"/>
      <c r="AHS203" s="66"/>
      <c r="AHV203" s="66"/>
      <c r="AHY203" s="66"/>
      <c r="AIB203" s="66"/>
      <c r="AID203" s="66"/>
      <c r="AIF203" s="66"/>
      <c r="AII203" s="66"/>
      <c r="AIL203" s="66"/>
      <c r="AIO203" s="66"/>
      <c r="AIR203" s="66"/>
      <c r="AIU203" s="66"/>
      <c r="AIX203" s="66"/>
      <c r="AJA203" s="66"/>
      <c r="AJC203" s="66"/>
      <c r="AJF203" s="66"/>
      <c r="AJL203" s="66"/>
      <c r="AJR203" s="66"/>
      <c r="AJU203" s="66"/>
      <c r="AJW203" s="66"/>
      <c r="AJY203" s="66"/>
      <c r="AJZ203" s="66"/>
      <c r="AKA203" s="66"/>
      <c r="AKB203" s="66"/>
      <c r="AKC203" s="66"/>
      <c r="AKD203" s="66"/>
      <c r="AKV203" s="66"/>
      <c r="AKW203" s="66"/>
      <c r="AKZ203" s="66"/>
      <c r="ALC203" s="66"/>
      <c r="ALE203" s="66"/>
      <c r="ALG203" s="66"/>
      <c r="ALJ203" s="66"/>
      <c r="ALM203" s="66"/>
      <c r="ALP203" s="66"/>
      <c r="ALT203" s="66"/>
      <c r="ALW203" s="66"/>
      <c r="ALZ203" s="66"/>
      <c r="AMH203" s="66"/>
      <c r="AMT203" s="66"/>
      <c r="AMU203" s="66"/>
      <c r="AMV203" s="66"/>
      <c r="AMW203" s="66"/>
      <c r="AMX203" s="66"/>
      <c r="AMY203" s="66"/>
      <c r="AMZ203" s="66"/>
      <c r="ANA203" s="66"/>
      <c r="ANB203" s="66"/>
      <c r="ANC203" s="66"/>
      <c r="AND203" s="66"/>
      <c r="ANE203" s="66"/>
      <c r="ANF203" s="66"/>
      <c r="ANG203" s="66"/>
      <c r="ANH203" s="66"/>
      <c r="ANI203" s="66"/>
      <c r="ANJ203" s="66"/>
      <c r="ANK203" s="66"/>
      <c r="ANL203" s="66"/>
      <c r="ANM203" s="66"/>
      <c r="ANN203" s="66"/>
      <c r="ANO203" s="66"/>
      <c r="ANP203" s="66"/>
      <c r="ANQ203" s="66"/>
      <c r="ANR203" s="66"/>
      <c r="ANS203" s="66"/>
      <c r="ANU203" s="66"/>
      <c r="ANV203" s="66"/>
      <c r="ANW203" s="66"/>
      <c r="ANX203" s="66"/>
      <c r="ANY203" s="66"/>
      <c r="ANZ203" s="66"/>
      <c r="AOA203" s="66"/>
      <c r="AOB203" s="66"/>
      <c r="AOC203" s="66"/>
      <c r="AOD203" s="66"/>
      <c r="AOE203" s="66"/>
      <c r="AOF203" s="66"/>
      <c r="AOG203" s="66"/>
      <c r="AOJ203" s="66"/>
      <c r="AOM203" s="66"/>
      <c r="AOP203" s="66"/>
      <c r="AOS203" s="66"/>
      <c r="AOV203" s="66"/>
      <c r="AOY203" s="66"/>
      <c r="APH203" s="66"/>
      <c r="APK203" s="66"/>
      <c r="APN203" s="66"/>
      <c r="APQ203" s="66"/>
      <c r="APZ203" s="66"/>
      <c r="AQF203" s="66"/>
      <c r="AQI203" s="66"/>
      <c r="AQL203" s="66"/>
      <c r="AQO203" s="66"/>
      <c r="AQU203" s="66"/>
      <c r="ARD203" s="66"/>
      <c r="ARF203" s="66"/>
      <c r="ARG203" s="66"/>
      <c r="ARI203" s="66"/>
      <c r="ARL203" s="66"/>
      <c r="ARO203" s="66"/>
      <c r="ARR203" s="66"/>
      <c r="ARU203" s="66"/>
      <c r="ARX203" s="66"/>
      <c r="ARZ203" s="66"/>
      <c r="ASB203" s="66"/>
      <c r="ASE203" s="66"/>
      <c r="ASH203" s="66"/>
      <c r="ASK203" s="66"/>
      <c r="ASN203" s="66"/>
      <c r="ASQ203" s="66"/>
      <c r="AST203" s="66"/>
      <c r="ASW203" s="66"/>
      <c r="ASY203" s="66"/>
      <c r="ATB203" s="66"/>
      <c r="ATH203" s="66"/>
      <c r="ATN203" s="66"/>
      <c r="ATQ203" s="66"/>
      <c r="ATS203" s="66"/>
      <c r="ATU203" s="66"/>
      <c r="ATV203" s="66"/>
      <c r="ATW203" s="66"/>
      <c r="ATX203" s="66"/>
      <c r="ATY203" s="66"/>
      <c r="ATZ203" s="66"/>
      <c r="AUR203" s="66"/>
      <c r="AUS203" s="66"/>
      <c r="AUV203" s="66"/>
      <c r="AUY203" s="66"/>
      <c r="AVA203" s="66"/>
      <c r="AVC203" s="66"/>
      <c r="AVF203" s="66"/>
      <c r="AVI203" s="66"/>
      <c r="AVL203" s="66"/>
      <c r="AVP203" s="66"/>
      <c r="AVS203" s="66"/>
      <c r="AVV203" s="66"/>
      <c r="AWD203" s="66"/>
      <c r="AWP203" s="66"/>
      <c r="AWQ203" s="66"/>
      <c r="AWR203" s="66"/>
      <c r="AWS203" s="66"/>
      <c r="AWT203" s="66"/>
      <c r="AWU203" s="66"/>
      <c r="AWV203" s="66"/>
      <c r="AWW203" s="66"/>
      <c r="AWX203" s="66"/>
      <c r="AWY203" s="66"/>
      <c r="AWZ203" s="66"/>
      <c r="AXA203" s="66"/>
      <c r="AXB203" s="66"/>
      <c r="AXC203" s="66"/>
      <c r="AXD203" s="66"/>
      <c r="AXE203" s="66"/>
      <c r="AXF203" s="66"/>
      <c r="AXG203" s="66"/>
      <c r="AXH203" s="66"/>
      <c r="AXI203" s="66"/>
      <c r="AXJ203" s="66"/>
      <c r="AXK203" s="66"/>
      <c r="AXL203" s="66"/>
      <c r="AXM203" s="66"/>
      <c r="AXN203" s="66"/>
      <c r="AXO203" s="66"/>
      <c r="AXQ203" s="66"/>
      <c r="AXR203" s="66"/>
      <c r="AXS203" s="66"/>
      <c r="AXT203" s="66"/>
      <c r="AXU203" s="66"/>
      <c r="AXV203" s="66"/>
      <c r="AXW203" s="66"/>
      <c r="AXX203" s="66"/>
      <c r="AXY203" s="66"/>
      <c r="AXZ203" s="66"/>
      <c r="AYA203" s="66"/>
      <c r="AYB203" s="66"/>
      <c r="AYC203" s="66"/>
      <c r="AYF203" s="66"/>
      <c r="AYI203" s="66"/>
      <c r="AYL203" s="66"/>
      <c r="AYO203" s="66"/>
      <c r="AYR203" s="66"/>
      <c r="AYU203" s="66"/>
      <c r="AZD203" s="66"/>
      <c r="AZG203" s="66"/>
      <c r="AZJ203" s="66"/>
      <c r="AZM203" s="66"/>
      <c r="AZV203" s="66"/>
      <c r="BAB203" s="66"/>
      <c r="BAE203" s="66"/>
      <c r="BAH203" s="66"/>
      <c r="BAK203" s="66"/>
      <c r="BAQ203" s="66"/>
      <c r="BAZ203" s="66"/>
      <c r="BBB203" s="66"/>
      <c r="BBC203" s="66"/>
      <c r="BBE203" s="66"/>
      <c r="BBH203" s="66"/>
      <c r="BBK203" s="66"/>
      <c r="BBN203" s="66"/>
      <c r="BBQ203" s="66"/>
      <c r="BBT203" s="66"/>
      <c r="BBV203" s="66"/>
      <c r="BBX203" s="66"/>
      <c r="BCA203" s="66"/>
      <c r="BCD203" s="66"/>
      <c r="BCG203" s="66"/>
      <c r="BCJ203" s="66"/>
      <c r="BCM203" s="66"/>
      <c r="BCP203" s="66"/>
      <c r="BCS203" s="66"/>
      <c r="BCU203" s="66"/>
      <c r="BCX203" s="66"/>
      <c r="BDD203" s="66"/>
      <c r="BDJ203" s="66"/>
      <c r="BDM203" s="66"/>
      <c r="BDO203" s="66"/>
      <c r="BDQ203" s="66"/>
      <c r="BDR203" s="66"/>
      <c r="BDS203" s="66"/>
      <c r="BDT203" s="66"/>
      <c r="BDU203" s="66"/>
      <c r="BDV203" s="66"/>
      <c r="BEN203" s="66"/>
      <c r="BEO203" s="66"/>
      <c r="BER203" s="66"/>
      <c r="BEU203" s="66"/>
      <c r="BEW203" s="66"/>
      <c r="BEY203" s="66"/>
      <c r="BFB203" s="66"/>
      <c r="BFE203" s="66"/>
      <c r="BFH203" s="66"/>
      <c r="BFL203" s="66"/>
      <c r="BFO203" s="66"/>
      <c r="BFR203" s="66"/>
      <c r="BFZ203" s="66"/>
      <c r="BGL203" s="66"/>
      <c r="BGM203" s="66"/>
      <c r="BGN203" s="66"/>
      <c r="BGO203" s="66"/>
      <c r="BGP203" s="66"/>
      <c r="BGQ203" s="66"/>
      <c r="BGR203" s="66"/>
      <c r="BGS203" s="66"/>
      <c r="BGT203" s="66"/>
      <c r="BGU203" s="66"/>
      <c r="BGV203" s="66"/>
      <c r="BGW203" s="66"/>
      <c r="BGX203" s="66"/>
      <c r="BGY203" s="66"/>
      <c r="BGZ203" s="66"/>
      <c r="BHA203" s="66"/>
      <c r="BHB203" s="66"/>
      <c r="BHC203" s="66"/>
      <c r="BHD203" s="66"/>
      <c r="BHE203" s="66"/>
      <c r="BHF203" s="66"/>
      <c r="BHG203" s="66"/>
      <c r="BHH203" s="66"/>
      <c r="BHI203" s="66"/>
      <c r="BHJ203" s="66"/>
      <c r="BHK203" s="66"/>
      <c r="BHM203" s="66"/>
      <c r="BHN203" s="66"/>
      <c r="BHO203" s="66"/>
      <c r="BHP203" s="66"/>
      <c r="BHQ203" s="66"/>
      <c r="BHR203" s="66"/>
      <c r="BHS203" s="66"/>
      <c r="BHT203" s="66"/>
      <c r="BHU203" s="66"/>
      <c r="BHV203" s="66"/>
      <c r="BHW203" s="66"/>
      <c r="BHX203" s="66"/>
      <c r="BHY203" s="66"/>
      <c r="BIB203" s="66"/>
      <c r="BIE203" s="66"/>
      <c r="BIH203" s="66"/>
      <c r="BIK203" s="66"/>
      <c r="BIN203" s="66"/>
      <c r="BIQ203" s="66"/>
      <c r="BIZ203" s="66"/>
      <c r="BJC203" s="66"/>
      <c r="BJF203" s="66"/>
      <c r="BJI203" s="66"/>
      <c r="BJR203" s="66"/>
      <c r="BJX203" s="66"/>
      <c r="BKA203" s="66"/>
      <c r="BKD203" s="66"/>
      <c r="BKG203" s="66"/>
      <c r="BKM203" s="66"/>
      <c r="BKV203" s="66"/>
      <c r="BKX203" s="66"/>
      <c r="BKY203" s="66"/>
      <c r="BLA203" s="66"/>
      <c r="BLD203" s="66"/>
      <c r="BLG203" s="66"/>
      <c r="BLJ203" s="66"/>
      <c r="BLM203" s="66"/>
      <c r="BLP203" s="66"/>
      <c r="BLR203" s="66"/>
      <c r="BLT203" s="66"/>
      <c r="BLW203" s="66"/>
      <c r="BLZ203" s="66"/>
      <c r="BMC203" s="66"/>
      <c r="BMF203" s="66"/>
      <c r="BMI203" s="66"/>
      <c r="BML203" s="66"/>
      <c r="BMO203" s="66"/>
      <c r="BMQ203" s="66"/>
      <c r="BMT203" s="66"/>
      <c r="BMZ203" s="66"/>
      <c r="BNF203" s="66"/>
      <c r="BNI203" s="66"/>
      <c r="BNK203" s="66"/>
      <c r="BNM203" s="66"/>
      <c r="BNN203" s="66"/>
      <c r="BNO203" s="66"/>
      <c r="BNP203" s="66"/>
      <c r="BNQ203" s="66"/>
      <c r="BNR203" s="66"/>
      <c r="BOJ203" s="66"/>
      <c r="BOK203" s="66"/>
      <c r="BON203" s="66"/>
      <c r="BOQ203" s="66"/>
      <c r="BOS203" s="66"/>
      <c r="BOU203" s="66"/>
      <c r="BOX203" s="66"/>
      <c r="BPA203" s="66"/>
      <c r="BPD203" s="66"/>
      <c r="BPH203" s="66"/>
      <c r="BPK203" s="66"/>
      <c r="BPN203" s="66"/>
      <c r="BPV203" s="66"/>
      <c r="BQH203" s="66"/>
      <c r="BQI203" s="66"/>
      <c r="BQJ203" s="66"/>
      <c r="BQK203" s="66"/>
      <c r="BQL203" s="66"/>
      <c r="BQM203" s="66"/>
      <c r="BQN203" s="66"/>
      <c r="BQO203" s="66"/>
      <c r="BQP203" s="66"/>
      <c r="BQQ203" s="66"/>
      <c r="BQR203" s="66"/>
      <c r="BQS203" s="66"/>
      <c r="BQT203" s="66"/>
      <c r="BQU203" s="66"/>
      <c r="BQV203" s="66"/>
      <c r="BQW203" s="66"/>
      <c r="BQX203" s="66"/>
      <c r="BQY203" s="66"/>
      <c r="BQZ203" s="66"/>
      <c r="BRA203" s="66"/>
      <c r="BRB203" s="66"/>
      <c r="BRC203" s="66"/>
      <c r="BRD203" s="66"/>
      <c r="BRE203" s="66"/>
      <c r="BRF203" s="66"/>
      <c r="BRG203" s="66"/>
      <c r="BRI203" s="66"/>
      <c r="BRJ203" s="66"/>
      <c r="BRK203" s="66"/>
      <c r="BRL203" s="66"/>
      <c r="BRM203" s="66"/>
      <c r="BRN203" s="66"/>
      <c r="BRO203" s="66"/>
      <c r="BRP203" s="66"/>
      <c r="BRQ203" s="66"/>
      <c r="BRR203" s="66"/>
      <c r="BRS203" s="66"/>
      <c r="BRT203" s="66"/>
      <c r="BRU203" s="66"/>
      <c r="BRX203" s="66"/>
      <c r="BSA203" s="66"/>
      <c r="BSD203" s="66"/>
      <c r="BSG203" s="66"/>
      <c r="BSJ203" s="66"/>
      <c r="BSM203" s="66"/>
      <c r="BSV203" s="66"/>
      <c r="BSY203" s="66"/>
      <c r="BTB203" s="66"/>
      <c r="BTE203" s="66"/>
      <c r="BTN203" s="66"/>
      <c r="BTT203" s="66"/>
      <c r="BTW203" s="66"/>
      <c r="BTZ203" s="66"/>
      <c r="BUC203" s="66"/>
      <c r="BUI203" s="66"/>
      <c r="BUR203" s="66"/>
      <c r="BUT203" s="66"/>
      <c r="BUU203" s="66"/>
      <c r="BUW203" s="66"/>
      <c r="BUZ203" s="66"/>
      <c r="BVC203" s="66"/>
      <c r="BVF203" s="66"/>
      <c r="BVI203" s="66"/>
      <c r="BVL203" s="66"/>
      <c r="BVN203" s="66"/>
      <c r="BVP203" s="66"/>
      <c r="BVS203" s="66"/>
      <c r="BVV203" s="66"/>
      <c r="BVY203" s="66"/>
      <c r="BWB203" s="66"/>
      <c r="BWE203" s="66"/>
      <c r="BWH203" s="66"/>
      <c r="BWK203" s="66"/>
      <c r="BWM203" s="66"/>
      <c r="BWP203" s="66"/>
      <c r="BWV203" s="66"/>
      <c r="BXB203" s="66"/>
      <c r="BXE203" s="66"/>
      <c r="BXG203" s="66"/>
      <c r="BXI203" s="66"/>
      <c r="BXJ203" s="66"/>
      <c r="BXK203" s="66"/>
      <c r="BXL203" s="66"/>
      <c r="BXM203" s="66"/>
      <c r="BXN203" s="66"/>
      <c r="BYF203" s="66"/>
      <c r="BYG203" s="66"/>
      <c r="BYJ203" s="66"/>
      <c r="BYM203" s="66"/>
      <c r="BYO203" s="66"/>
      <c r="BYQ203" s="66"/>
      <c r="BYT203" s="66"/>
      <c r="BYW203" s="66"/>
      <c r="BYZ203" s="66"/>
      <c r="BZD203" s="66"/>
      <c r="BZG203" s="66"/>
      <c r="BZJ203" s="66"/>
      <c r="BZR203" s="66"/>
      <c r="CAD203" s="66"/>
      <c r="CAE203" s="66"/>
      <c r="CAF203" s="66"/>
      <c r="CAG203" s="66"/>
      <c r="CAH203" s="66"/>
      <c r="CAI203" s="66"/>
      <c r="CAJ203" s="66"/>
      <c r="CAK203" s="66"/>
      <c r="CAL203" s="66"/>
      <c r="CAM203" s="66"/>
      <c r="CAN203" s="66"/>
      <c r="CAO203" s="66"/>
      <c r="CAP203" s="66"/>
      <c r="CAQ203" s="66"/>
      <c r="CAR203" s="66"/>
      <c r="CAS203" s="66"/>
      <c r="CAT203" s="66"/>
      <c r="CAU203" s="66"/>
      <c r="CAV203" s="66"/>
      <c r="CAW203" s="66"/>
      <c r="CAX203" s="66"/>
      <c r="CAY203" s="66"/>
      <c r="CAZ203" s="66"/>
      <c r="CBA203" s="66"/>
      <c r="CBB203" s="66"/>
      <c r="CBC203" s="66"/>
      <c r="CBE203" s="66"/>
      <c r="CBF203" s="66"/>
      <c r="CBG203" s="66"/>
      <c r="CBH203" s="66"/>
      <c r="CBI203" s="66"/>
      <c r="CBJ203" s="66"/>
      <c r="CBK203" s="66"/>
      <c r="CBL203" s="66"/>
      <c r="CBM203" s="66"/>
      <c r="CBN203" s="66"/>
      <c r="CBO203" s="66"/>
      <c r="CBP203" s="66"/>
      <c r="CBQ203" s="66"/>
      <c r="CBT203" s="66"/>
      <c r="CBW203" s="66"/>
      <c r="CBZ203" s="66"/>
      <c r="CCC203" s="66"/>
      <c r="CCF203" s="66"/>
      <c r="CCI203" s="66"/>
      <c r="CCR203" s="66"/>
      <c r="CCU203" s="66"/>
      <c r="CCX203" s="66"/>
      <c r="CDA203" s="66"/>
      <c r="CDJ203" s="66"/>
      <c r="CDP203" s="66"/>
      <c r="CDS203" s="66"/>
      <c r="CDV203" s="66"/>
      <c r="CDY203" s="66"/>
      <c r="CEE203" s="66"/>
      <c r="CEN203" s="66"/>
      <c r="CEP203" s="66"/>
      <c r="CEQ203" s="66"/>
      <c r="CES203" s="66"/>
      <c r="CEV203" s="66"/>
      <c r="CEY203" s="66"/>
      <c r="CFB203" s="66"/>
      <c r="CFE203" s="66"/>
      <c r="CFH203" s="66"/>
      <c r="CFJ203" s="66"/>
      <c r="CFL203" s="66"/>
      <c r="CFO203" s="66"/>
      <c r="CFR203" s="66"/>
      <c r="CFU203" s="66"/>
      <c r="CFX203" s="66"/>
      <c r="CGA203" s="66"/>
      <c r="CGD203" s="66"/>
      <c r="CGG203" s="66"/>
      <c r="CGI203" s="66"/>
      <c r="CGL203" s="66"/>
      <c r="CGR203" s="66"/>
      <c r="CGX203" s="66"/>
      <c r="CHA203" s="66"/>
      <c r="CHC203" s="66"/>
      <c r="CHE203" s="66"/>
      <c r="CHF203" s="66"/>
      <c r="CHG203" s="66"/>
      <c r="CHH203" s="66"/>
      <c r="CHI203" s="66"/>
      <c r="CHJ203" s="66"/>
      <c r="CIB203" s="66"/>
      <c r="CIC203" s="66"/>
      <c r="CIF203" s="66"/>
      <c r="CII203" s="66"/>
      <c r="CIK203" s="66"/>
      <c r="CIM203" s="66"/>
      <c r="CIP203" s="66"/>
      <c r="CIS203" s="66"/>
      <c r="CIV203" s="66"/>
      <c r="CIZ203" s="66"/>
      <c r="CJC203" s="66"/>
      <c r="CJF203" s="66"/>
      <c r="CJN203" s="66"/>
      <c r="CJZ203" s="66"/>
      <c r="CKA203" s="66"/>
      <c r="CKB203" s="66"/>
      <c r="CKC203" s="66"/>
      <c r="CKD203" s="66"/>
      <c r="CKE203" s="66"/>
      <c r="CKF203" s="66"/>
      <c r="CKG203" s="66"/>
      <c r="CKH203" s="66"/>
      <c r="CKI203" s="66"/>
      <c r="CKJ203" s="66"/>
      <c r="CKK203" s="66"/>
      <c r="CKL203" s="66"/>
      <c r="CKM203" s="66"/>
      <c r="CKN203" s="66"/>
      <c r="CKO203" s="66"/>
      <c r="CKP203" s="66"/>
      <c r="CKQ203" s="66"/>
      <c r="CKR203" s="66"/>
      <c r="CKS203" s="66"/>
      <c r="CKT203" s="66"/>
      <c r="CKU203" s="66"/>
      <c r="CKV203" s="66"/>
      <c r="CKW203" s="66"/>
      <c r="CKX203" s="66"/>
      <c r="CKY203" s="66"/>
      <c r="CLA203" s="66"/>
      <c r="CLB203" s="66"/>
      <c r="CLC203" s="66"/>
      <c r="CLD203" s="66"/>
      <c r="CLE203" s="66"/>
      <c r="CLF203" s="66"/>
      <c r="CLG203" s="66"/>
      <c r="CLH203" s="66"/>
      <c r="CLI203" s="66"/>
      <c r="CLJ203" s="66"/>
      <c r="CLK203" s="66"/>
      <c r="CLL203" s="66"/>
      <c r="CLM203" s="66"/>
      <c r="CLP203" s="66"/>
      <c r="CLS203" s="66"/>
      <c r="CLV203" s="66"/>
      <c r="CLY203" s="66"/>
      <c r="CMB203" s="66"/>
      <c r="CME203" s="66"/>
      <c r="CMN203" s="66"/>
      <c r="CMQ203" s="66"/>
      <c r="CMT203" s="66"/>
      <c r="CMW203" s="66"/>
      <c r="CNF203" s="66"/>
      <c r="CNL203" s="66"/>
      <c r="CNO203" s="66"/>
      <c r="CNR203" s="66"/>
      <c r="CNU203" s="66"/>
      <c r="COA203" s="66"/>
      <c r="COJ203" s="66"/>
      <c r="COL203" s="66"/>
      <c r="COM203" s="66"/>
      <c r="COO203" s="66"/>
      <c r="COR203" s="66"/>
      <c r="COU203" s="66"/>
      <c r="COX203" s="66"/>
      <c r="CPA203" s="66"/>
      <c r="CPD203" s="66"/>
      <c r="CPF203" s="66"/>
      <c r="CPH203" s="66"/>
      <c r="CPK203" s="66"/>
      <c r="CPN203" s="66"/>
      <c r="CPQ203" s="66"/>
      <c r="CPT203" s="66"/>
      <c r="CPW203" s="66"/>
      <c r="CPZ203" s="66"/>
      <c r="CQC203" s="66"/>
      <c r="CQE203" s="66"/>
      <c r="CQH203" s="66"/>
      <c r="CQN203" s="66"/>
      <c r="CQT203" s="66"/>
      <c r="CQW203" s="66"/>
      <c r="CQY203" s="66"/>
      <c r="CRA203" s="66"/>
      <c r="CRB203" s="66"/>
      <c r="CRC203" s="66"/>
      <c r="CRD203" s="66"/>
      <c r="CRE203" s="66"/>
      <c r="CRF203" s="66"/>
      <c r="CRX203" s="66"/>
      <c r="CRY203" s="66"/>
      <c r="CSB203" s="66"/>
      <c r="CSE203" s="66"/>
      <c r="CSG203" s="66"/>
      <c r="CSI203" s="66"/>
      <c r="CSL203" s="66"/>
      <c r="CSO203" s="66"/>
      <c r="CSR203" s="66"/>
      <c r="CSV203" s="66"/>
      <c r="CSY203" s="66"/>
      <c r="CTB203" s="66"/>
      <c r="CTJ203" s="66"/>
      <c r="CTV203" s="66"/>
      <c r="CTW203" s="66"/>
      <c r="CTX203" s="66"/>
      <c r="CTY203" s="66"/>
      <c r="CTZ203" s="66"/>
      <c r="CUA203" s="66"/>
      <c r="CUB203" s="66"/>
      <c r="CUC203" s="66"/>
      <c r="CUD203" s="66"/>
      <c r="CUE203" s="66"/>
      <c r="CUF203" s="66"/>
      <c r="CUG203" s="66"/>
      <c r="CUH203" s="66"/>
      <c r="CUI203" s="66"/>
      <c r="CUJ203" s="66"/>
      <c r="CUK203" s="66"/>
      <c r="CUL203" s="66"/>
      <c r="CUM203" s="66"/>
      <c r="CUN203" s="66"/>
      <c r="CUO203" s="66"/>
      <c r="CUP203" s="66"/>
      <c r="CUQ203" s="66"/>
      <c r="CUR203" s="66"/>
      <c r="CUS203" s="66"/>
      <c r="CUT203" s="66"/>
      <c r="CUU203" s="66"/>
      <c r="CUW203" s="66"/>
      <c r="CUX203" s="66"/>
      <c r="CUY203" s="66"/>
      <c r="CUZ203" s="66"/>
      <c r="CVA203" s="66"/>
      <c r="CVB203" s="66"/>
      <c r="CVC203" s="66"/>
      <c r="CVD203" s="66"/>
      <c r="CVE203" s="66"/>
      <c r="CVF203" s="66"/>
      <c r="CVG203" s="66"/>
      <c r="CVH203" s="66"/>
      <c r="CVI203" s="66"/>
      <c r="CVL203" s="66"/>
      <c r="CVO203" s="66"/>
      <c r="CVR203" s="66"/>
      <c r="CVU203" s="66"/>
      <c r="CVX203" s="66"/>
      <c r="CWA203" s="66"/>
      <c r="CWJ203" s="66"/>
      <c r="CWM203" s="66"/>
      <c r="CWP203" s="66"/>
      <c r="CWS203" s="66"/>
      <c r="CXB203" s="66"/>
      <c r="CXH203" s="66"/>
      <c r="CXK203" s="66"/>
      <c r="CXN203" s="66"/>
      <c r="CXQ203" s="66"/>
      <c r="CXW203" s="66"/>
      <c r="CYF203" s="66"/>
      <c r="CYH203" s="66"/>
      <c r="CYI203" s="66"/>
      <c r="CYK203" s="66"/>
      <c r="CYN203" s="66"/>
      <c r="CYQ203" s="66"/>
      <c r="CYT203" s="66"/>
      <c r="CYW203" s="66"/>
      <c r="CYZ203" s="66"/>
      <c r="CZB203" s="66"/>
      <c r="CZD203" s="66"/>
      <c r="CZG203" s="66"/>
      <c r="CZJ203" s="66"/>
      <c r="CZM203" s="66"/>
      <c r="CZP203" s="66"/>
      <c r="CZS203" s="66"/>
      <c r="CZV203" s="66"/>
      <c r="CZY203" s="66"/>
      <c r="DAA203" s="66"/>
      <c r="DAD203" s="66"/>
      <c r="DAJ203" s="66"/>
      <c r="DAP203" s="66"/>
      <c r="DAS203" s="66"/>
      <c r="DAU203" s="66"/>
      <c r="DAW203" s="66"/>
      <c r="DAX203" s="66"/>
      <c r="DAY203" s="66"/>
      <c r="DAZ203" s="66"/>
      <c r="DBA203" s="66"/>
      <c r="DBB203" s="66"/>
      <c r="DBT203" s="66"/>
      <c r="DBU203" s="66"/>
      <c r="DBX203" s="66"/>
      <c r="DCA203" s="66"/>
      <c r="DCC203" s="66"/>
      <c r="DCE203" s="66"/>
      <c r="DCH203" s="66"/>
      <c r="DCK203" s="66"/>
      <c r="DCN203" s="66"/>
      <c r="DCR203" s="66"/>
      <c r="DCU203" s="66"/>
      <c r="DCX203" s="66"/>
      <c r="DDF203" s="66"/>
      <c r="DDR203" s="66"/>
      <c r="DDS203" s="66"/>
      <c r="DDT203" s="66"/>
      <c r="DDU203" s="66"/>
      <c r="DDV203" s="66"/>
      <c r="DDW203" s="66"/>
      <c r="DDX203" s="66"/>
      <c r="DDY203" s="66"/>
      <c r="DDZ203" s="66"/>
      <c r="DEA203" s="66"/>
      <c r="DEB203" s="66"/>
      <c r="DEC203" s="66"/>
      <c r="DED203" s="66"/>
      <c r="DEE203" s="66"/>
      <c r="DEF203" s="66"/>
      <c r="DEG203" s="66"/>
      <c r="DEH203" s="66"/>
      <c r="DEI203" s="66"/>
      <c r="DEJ203" s="66"/>
      <c r="DEK203" s="66"/>
      <c r="DEL203" s="66"/>
      <c r="DEM203" s="66"/>
      <c r="DEN203" s="66"/>
      <c r="DEO203" s="66"/>
      <c r="DEP203" s="66"/>
      <c r="DEQ203" s="66"/>
      <c r="DES203" s="66"/>
      <c r="DET203" s="66"/>
      <c r="DEU203" s="66"/>
      <c r="DEV203" s="66"/>
      <c r="DEW203" s="66"/>
      <c r="DEX203" s="66"/>
      <c r="DEY203" s="66"/>
      <c r="DEZ203" s="66"/>
      <c r="DFA203" s="66"/>
      <c r="DFB203" s="66"/>
      <c r="DFC203" s="66"/>
      <c r="DFD203" s="66"/>
      <c r="DFE203" s="66"/>
      <c r="DFH203" s="66"/>
      <c r="DFK203" s="66"/>
      <c r="DFN203" s="66"/>
      <c r="DFQ203" s="66"/>
      <c r="DFT203" s="66"/>
      <c r="DFW203" s="66"/>
      <c r="DGF203" s="66"/>
      <c r="DGI203" s="66"/>
      <c r="DGL203" s="66"/>
      <c r="DGO203" s="66"/>
      <c r="DGX203" s="66"/>
      <c r="DHD203" s="66"/>
      <c r="DHG203" s="66"/>
      <c r="DHJ203" s="66"/>
      <c r="DHM203" s="66"/>
      <c r="DHS203" s="66"/>
      <c r="DIB203" s="66"/>
      <c r="DID203" s="66"/>
      <c r="DIE203" s="66"/>
      <c r="DIG203" s="66"/>
      <c r="DIJ203" s="66"/>
      <c r="DIM203" s="66"/>
      <c r="DIP203" s="66"/>
      <c r="DIS203" s="66"/>
      <c r="DIV203" s="66"/>
      <c r="DIX203" s="66"/>
      <c r="DIZ203" s="66"/>
      <c r="DJC203" s="66"/>
      <c r="DJF203" s="66"/>
      <c r="DJI203" s="66"/>
      <c r="DJL203" s="66"/>
      <c r="DJO203" s="66"/>
      <c r="DJR203" s="66"/>
      <c r="DJU203" s="66"/>
      <c r="DJW203" s="66"/>
      <c r="DJZ203" s="66"/>
      <c r="DKF203" s="66"/>
      <c r="DKL203" s="66"/>
      <c r="DKO203" s="66"/>
      <c r="DKQ203" s="66"/>
      <c r="DKS203" s="66"/>
      <c r="DKT203" s="66"/>
      <c r="DKU203" s="66"/>
      <c r="DKV203" s="66"/>
      <c r="DKW203" s="66"/>
      <c r="DKX203" s="66"/>
      <c r="DLP203" s="66"/>
      <c r="DLQ203" s="66"/>
      <c r="DLT203" s="66"/>
      <c r="DLW203" s="66"/>
      <c r="DLY203" s="66"/>
      <c r="DMA203" s="66"/>
      <c r="DMD203" s="66"/>
      <c r="DMG203" s="66"/>
      <c r="DMJ203" s="66"/>
      <c r="DMN203" s="66"/>
      <c r="DMQ203" s="66"/>
      <c r="DMT203" s="66"/>
      <c r="DNB203" s="66"/>
      <c r="DNN203" s="66"/>
      <c r="DNO203" s="66"/>
      <c r="DNP203" s="66"/>
      <c r="DNQ203" s="66"/>
      <c r="DNR203" s="66"/>
      <c r="DNS203" s="66"/>
      <c r="DNT203" s="66"/>
      <c r="DNU203" s="66"/>
      <c r="DNV203" s="66"/>
      <c r="DNW203" s="66"/>
      <c r="DNX203" s="66"/>
      <c r="DNY203" s="66"/>
      <c r="DNZ203" s="66"/>
      <c r="DOA203" s="66"/>
      <c r="DOB203" s="66"/>
      <c r="DOC203" s="66"/>
      <c r="DOD203" s="66"/>
      <c r="DOE203" s="66"/>
      <c r="DOF203" s="66"/>
      <c r="DOG203" s="66"/>
      <c r="DOH203" s="66"/>
      <c r="DOI203" s="66"/>
      <c r="DOJ203" s="66"/>
      <c r="DOK203" s="66"/>
      <c r="DOL203" s="66"/>
      <c r="DOM203" s="66"/>
      <c r="DOO203" s="66"/>
      <c r="DOP203" s="66"/>
      <c r="DOQ203" s="66"/>
      <c r="DOR203" s="66"/>
      <c r="DOS203" s="66"/>
      <c r="DOT203" s="66"/>
      <c r="DOU203" s="66"/>
      <c r="DOV203" s="66"/>
      <c r="DOW203" s="66"/>
      <c r="DOX203" s="66"/>
      <c r="DOY203" s="66"/>
      <c r="DOZ203" s="66"/>
      <c r="DPA203" s="66"/>
      <c r="DPD203" s="66"/>
      <c r="DPG203" s="66"/>
      <c r="DPJ203" s="66"/>
      <c r="DPM203" s="66"/>
      <c r="DPP203" s="66"/>
      <c r="DPS203" s="66"/>
      <c r="DQB203" s="66"/>
      <c r="DQE203" s="66"/>
      <c r="DQH203" s="66"/>
      <c r="DQK203" s="66"/>
      <c r="DQT203" s="66"/>
      <c r="DQZ203" s="66"/>
      <c r="DRC203" s="66"/>
      <c r="DRF203" s="66"/>
      <c r="DRI203" s="66"/>
      <c r="DRO203" s="66"/>
      <c r="DRX203" s="66"/>
      <c r="DRZ203" s="66"/>
      <c r="DSA203" s="66"/>
      <c r="DSC203" s="66"/>
      <c r="DSF203" s="66"/>
      <c r="DSI203" s="66"/>
      <c r="DSL203" s="66"/>
      <c r="DSO203" s="66"/>
      <c r="DSR203" s="66"/>
      <c r="DST203" s="66"/>
      <c r="DSV203" s="66"/>
      <c r="DSY203" s="66"/>
      <c r="DTB203" s="66"/>
      <c r="DTE203" s="66"/>
      <c r="DTH203" s="66"/>
      <c r="DTK203" s="66"/>
      <c r="DTN203" s="66"/>
      <c r="DTQ203" s="66"/>
      <c r="DTS203" s="66"/>
      <c r="DTV203" s="66"/>
      <c r="DUB203" s="66"/>
      <c r="DUH203" s="66"/>
      <c r="DUK203" s="66"/>
      <c r="DUM203" s="66"/>
      <c r="DUO203" s="66"/>
      <c r="DUP203" s="66"/>
      <c r="DUQ203" s="66"/>
      <c r="DUR203" s="66"/>
      <c r="DUS203" s="66"/>
      <c r="DUT203" s="66"/>
      <c r="DVL203" s="66"/>
      <c r="DVM203" s="66"/>
      <c r="DVP203" s="66"/>
      <c r="DVS203" s="66"/>
      <c r="DVU203" s="66"/>
      <c r="DVW203" s="66"/>
      <c r="DVZ203" s="66"/>
      <c r="DWC203" s="66"/>
      <c r="DWF203" s="66"/>
      <c r="DWJ203" s="66"/>
      <c r="DWM203" s="66"/>
      <c r="DWP203" s="66"/>
      <c r="DWX203" s="66"/>
      <c r="DXJ203" s="66"/>
      <c r="DXK203" s="66"/>
      <c r="DXL203" s="66"/>
      <c r="DXM203" s="66"/>
      <c r="DXN203" s="66"/>
      <c r="DXO203" s="66"/>
      <c r="DXP203" s="66"/>
      <c r="DXQ203" s="66"/>
      <c r="DXR203" s="66"/>
      <c r="DXS203" s="66"/>
      <c r="DXT203" s="66"/>
      <c r="DXU203" s="66"/>
      <c r="DXV203" s="66"/>
      <c r="DXW203" s="66"/>
      <c r="DXX203" s="66"/>
      <c r="DXY203" s="66"/>
      <c r="DXZ203" s="66"/>
      <c r="DYA203" s="66"/>
      <c r="DYB203" s="66"/>
      <c r="DYC203" s="66"/>
      <c r="DYD203" s="66"/>
      <c r="DYE203" s="66"/>
      <c r="DYF203" s="66"/>
      <c r="DYG203" s="66"/>
      <c r="DYH203" s="66"/>
      <c r="DYI203" s="66"/>
      <c r="DYK203" s="66"/>
      <c r="DYL203" s="66"/>
      <c r="DYM203" s="66"/>
      <c r="DYN203" s="66"/>
      <c r="DYO203" s="66"/>
      <c r="DYP203" s="66"/>
      <c r="DYQ203" s="66"/>
      <c r="DYR203" s="66"/>
      <c r="DYS203" s="66"/>
      <c r="DYT203" s="66"/>
      <c r="DYU203" s="66"/>
      <c r="DYV203" s="66"/>
      <c r="DYW203" s="66"/>
      <c r="DYZ203" s="66"/>
      <c r="DZC203" s="66"/>
      <c r="DZF203" s="66"/>
      <c r="DZI203" s="66"/>
      <c r="DZL203" s="66"/>
      <c r="DZO203" s="66"/>
      <c r="DZX203" s="66"/>
      <c r="EAA203" s="66"/>
      <c r="EAD203" s="66"/>
      <c r="EAG203" s="66"/>
      <c r="EAP203" s="66"/>
      <c r="EAV203" s="66"/>
      <c r="EAY203" s="66"/>
      <c r="EBB203" s="66"/>
      <c r="EBE203" s="66"/>
      <c r="EBK203" s="66"/>
      <c r="EBT203" s="66"/>
      <c r="EBV203" s="66"/>
      <c r="EBW203" s="66"/>
      <c r="EBY203" s="66"/>
      <c r="ECB203" s="66"/>
      <c r="ECE203" s="66"/>
      <c r="ECH203" s="66"/>
      <c r="ECK203" s="66"/>
      <c r="ECN203" s="66"/>
      <c r="ECP203" s="66"/>
      <c r="ECR203" s="66"/>
      <c r="ECU203" s="66"/>
      <c r="ECX203" s="66"/>
      <c r="EDA203" s="66"/>
      <c r="EDD203" s="66"/>
      <c r="EDG203" s="66"/>
      <c r="EDJ203" s="66"/>
      <c r="EDM203" s="66"/>
      <c r="EDO203" s="66"/>
      <c r="EDR203" s="66"/>
      <c r="EDX203" s="66"/>
      <c r="EED203" s="66"/>
      <c r="EEG203" s="66"/>
      <c r="EEI203" s="66"/>
      <c r="EEK203" s="66"/>
      <c r="EEL203" s="66"/>
      <c r="EEM203" s="66"/>
      <c r="EEN203" s="66"/>
      <c r="EEO203" s="66"/>
      <c r="EEP203" s="66"/>
      <c r="EFH203" s="66"/>
      <c r="EFI203" s="66"/>
      <c r="EFL203" s="66"/>
      <c r="EFO203" s="66"/>
      <c r="EFQ203" s="66"/>
      <c r="EFS203" s="66"/>
      <c r="EFV203" s="66"/>
      <c r="EFY203" s="66"/>
      <c r="EGB203" s="66"/>
      <c r="EGF203" s="66"/>
      <c r="EGI203" s="66"/>
      <c r="EGL203" s="66"/>
      <c r="EGT203" s="66"/>
      <c r="EHF203" s="66"/>
      <c r="EHG203" s="66"/>
      <c r="EHH203" s="66"/>
      <c r="EHI203" s="66"/>
      <c r="EHJ203" s="66"/>
      <c r="EHK203" s="66"/>
      <c r="EHL203" s="66"/>
      <c r="EHM203" s="66"/>
      <c r="EHN203" s="66"/>
      <c r="EHO203" s="66"/>
      <c r="EHP203" s="66"/>
      <c r="EHQ203" s="66"/>
      <c r="EHR203" s="66"/>
      <c r="EHS203" s="66"/>
      <c r="EHT203" s="66"/>
      <c r="EHU203" s="66"/>
      <c r="EHV203" s="66"/>
      <c r="EHW203" s="66"/>
      <c r="EHX203" s="66"/>
      <c r="EHY203" s="66"/>
      <c r="EHZ203" s="66"/>
      <c r="EIA203" s="66"/>
      <c r="EIB203" s="66"/>
      <c r="EIC203" s="66"/>
      <c r="EID203" s="66"/>
      <c r="EIE203" s="66"/>
      <c r="EIG203" s="66"/>
      <c r="EIH203" s="66"/>
      <c r="EII203" s="66"/>
      <c r="EIJ203" s="66"/>
      <c r="EIK203" s="66"/>
      <c r="EIL203" s="66"/>
      <c r="EIM203" s="66"/>
      <c r="EIN203" s="66"/>
      <c r="EIO203" s="66"/>
      <c r="EIP203" s="66"/>
      <c r="EIQ203" s="66"/>
      <c r="EIR203" s="66"/>
      <c r="EIS203" s="66"/>
      <c r="EIV203" s="66"/>
      <c r="EIY203" s="66"/>
      <c r="EJB203" s="66"/>
      <c r="EJE203" s="66"/>
      <c r="EJH203" s="66"/>
      <c r="EJK203" s="66"/>
      <c r="EJT203" s="66"/>
      <c r="EJW203" s="66"/>
      <c r="EJZ203" s="66"/>
      <c r="EKC203" s="66"/>
      <c r="EKL203" s="66"/>
      <c r="EKR203" s="66"/>
      <c r="EKU203" s="66"/>
      <c r="EKX203" s="66"/>
      <c r="ELA203" s="66"/>
      <c r="ELG203" s="66"/>
      <c r="ELP203" s="66"/>
      <c r="ELR203" s="66"/>
      <c r="ELS203" s="66"/>
      <c r="ELU203" s="66"/>
      <c r="ELX203" s="66"/>
      <c r="EMA203" s="66"/>
      <c r="EMD203" s="66"/>
      <c r="EMG203" s="66"/>
      <c r="EMJ203" s="66"/>
      <c r="EML203" s="66"/>
      <c r="EMN203" s="66"/>
      <c r="EMQ203" s="66"/>
      <c r="EMT203" s="66"/>
      <c r="EMW203" s="66"/>
      <c r="EMZ203" s="66"/>
      <c r="ENC203" s="66"/>
      <c r="ENF203" s="66"/>
      <c r="ENI203" s="66"/>
      <c r="ENK203" s="66"/>
      <c r="ENN203" s="66"/>
      <c r="ENT203" s="66"/>
      <c r="ENZ203" s="66"/>
      <c r="EOC203" s="66"/>
      <c r="EOE203" s="66"/>
      <c r="EOG203" s="66"/>
      <c r="EOH203" s="66"/>
      <c r="EOI203" s="66"/>
      <c r="EOJ203" s="66"/>
      <c r="EOK203" s="66"/>
      <c r="EOL203" s="66"/>
      <c r="EPD203" s="66"/>
      <c r="EPE203" s="66"/>
      <c r="EPH203" s="66"/>
      <c r="EPK203" s="66"/>
      <c r="EPM203" s="66"/>
      <c r="EPO203" s="66"/>
      <c r="EPR203" s="66"/>
      <c r="EPU203" s="66"/>
      <c r="EPX203" s="66"/>
      <c r="EQB203" s="66"/>
      <c r="EQE203" s="66"/>
      <c r="EQH203" s="66"/>
      <c r="EQP203" s="66"/>
      <c r="ERB203" s="66"/>
      <c r="ERC203" s="66"/>
      <c r="ERD203" s="66"/>
      <c r="ERE203" s="66"/>
      <c r="ERF203" s="66"/>
      <c r="ERG203" s="66"/>
      <c r="ERH203" s="66"/>
      <c r="ERI203" s="66"/>
      <c r="ERJ203" s="66"/>
      <c r="ERK203" s="66"/>
      <c r="ERL203" s="66"/>
      <c r="ERM203" s="66"/>
      <c r="ERN203" s="66"/>
      <c r="ERO203" s="66"/>
      <c r="ERP203" s="66"/>
      <c r="ERQ203" s="66"/>
      <c r="ERR203" s="66"/>
      <c r="ERS203" s="66"/>
      <c r="ERT203" s="66"/>
      <c r="ERU203" s="66"/>
      <c r="ERV203" s="66"/>
      <c r="ERW203" s="66"/>
      <c r="ERX203" s="66"/>
      <c r="ERY203" s="66"/>
      <c r="ERZ203" s="66"/>
      <c r="ESA203" s="66"/>
      <c r="ESC203" s="66"/>
      <c r="ESD203" s="66"/>
      <c r="ESE203" s="66"/>
      <c r="ESF203" s="66"/>
      <c r="ESG203" s="66"/>
      <c r="ESH203" s="66"/>
      <c r="ESI203" s="66"/>
      <c r="ESJ203" s="66"/>
      <c r="ESK203" s="66"/>
      <c r="ESL203" s="66"/>
      <c r="ESM203" s="66"/>
      <c r="ESN203" s="66"/>
      <c r="ESO203" s="66"/>
      <c r="ESR203" s="66"/>
      <c r="ESU203" s="66"/>
      <c r="ESX203" s="66"/>
      <c r="ETA203" s="66"/>
      <c r="ETD203" s="66"/>
      <c r="ETG203" s="66"/>
      <c r="ETP203" s="66"/>
      <c r="ETS203" s="66"/>
      <c r="ETV203" s="66"/>
      <c r="ETY203" s="66"/>
      <c r="EUH203" s="66"/>
      <c r="EUN203" s="66"/>
      <c r="EUQ203" s="66"/>
      <c r="EUT203" s="66"/>
      <c r="EUW203" s="66"/>
      <c r="EVC203" s="66"/>
      <c r="EVL203" s="66"/>
      <c r="EVN203" s="66"/>
      <c r="EVO203" s="66"/>
      <c r="EVQ203" s="66"/>
      <c r="EVT203" s="66"/>
      <c r="EVW203" s="66"/>
      <c r="EVZ203" s="66"/>
      <c r="EWC203" s="66"/>
      <c r="EWF203" s="66"/>
      <c r="EWH203" s="66"/>
      <c r="EWJ203" s="66"/>
      <c r="EWM203" s="66"/>
      <c r="EWP203" s="66"/>
      <c r="EWS203" s="66"/>
      <c r="EWV203" s="66"/>
      <c r="EWY203" s="66"/>
      <c r="EXB203" s="66"/>
      <c r="EXE203" s="66"/>
      <c r="EXG203" s="66"/>
      <c r="EXJ203" s="66"/>
      <c r="EXP203" s="66"/>
      <c r="EXV203" s="66"/>
      <c r="EXY203" s="66"/>
      <c r="EYA203" s="66"/>
      <c r="EYC203" s="66"/>
      <c r="EYD203" s="66"/>
      <c r="EYE203" s="66"/>
      <c r="EYF203" s="66"/>
      <c r="EYG203" s="66"/>
      <c r="EYH203" s="66"/>
      <c r="EYZ203" s="66"/>
      <c r="EZA203" s="66"/>
      <c r="EZD203" s="66"/>
      <c r="EZG203" s="66"/>
      <c r="EZI203" s="66"/>
      <c r="EZK203" s="66"/>
      <c r="EZN203" s="66"/>
      <c r="EZQ203" s="66"/>
      <c r="EZT203" s="66"/>
      <c r="EZX203" s="66"/>
      <c r="FAA203" s="66"/>
      <c r="FAD203" s="66"/>
      <c r="FAL203" s="66"/>
      <c r="FAX203" s="66"/>
      <c r="FAY203" s="66"/>
      <c r="FAZ203" s="66"/>
      <c r="FBA203" s="66"/>
      <c r="FBB203" s="66"/>
      <c r="FBC203" s="66"/>
      <c r="FBD203" s="66"/>
      <c r="FBE203" s="66"/>
      <c r="FBF203" s="66"/>
      <c r="FBG203" s="66"/>
      <c r="FBH203" s="66"/>
      <c r="FBI203" s="66"/>
      <c r="FBJ203" s="66"/>
      <c r="FBK203" s="66"/>
      <c r="FBL203" s="66"/>
      <c r="FBM203" s="66"/>
      <c r="FBN203" s="66"/>
      <c r="FBO203" s="66"/>
      <c r="FBP203" s="66"/>
      <c r="FBQ203" s="66"/>
      <c r="FBR203" s="66"/>
      <c r="FBS203" s="66"/>
      <c r="FBT203" s="66"/>
      <c r="FBU203" s="66"/>
      <c r="FBV203" s="66"/>
      <c r="FBW203" s="66"/>
      <c r="FBY203" s="66"/>
      <c r="FBZ203" s="66"/>
      <c r="FCA203" s="66"/>
      <c r="FCB203" s="66"/>
      <c r="FCC203" s="66"/>
      <c r="FCD203" s="66"/>
      <c r="FCE203" s="66"/>
      <c r="FCF203" s="66"/>
      <c r="FCG203" s="66"/>
      <c r="FCH203" s="66"/>
      <c r="FCI203" s="66"/>
      <c r="FCJ203" s="66"/>
      <c r="FCK203" s="66"/>
      <c r="FCN203" s="66"/>
      <c r="FCQ203" s="66"/>
      <c r="FCT203" s="66"/>
      <c r="FCW203" s="66"/>
      <c r="FCZ203" s="66"/>
      <c r="FDC203" s="66"/>
      <c r="FDL203" s="66"/>
      <c r="FDO203" s="66"/>
      <c r="FDR203" s="66"/>
      <c r="FDU203" s="66"/>
      <c r="FED203" s="66"/>
      <c r="FEJ203" s="66"/>
      <c r="FEM203" s="66"/>
      <c r="FEP203" s="66"/>
      <c r="FES203" s="66"/>
      <c r="FEY203" s="66"/>
      <c r="FFH203" s="66"/>
      <c r="FFJ203" s="66"/>
      <c r="FFK203" s="66"/>
      <c r="FFM203" s="66"/>
      <c r="FFP203" s="66"/>
      <c r="FFS203" s="66"/>
      <c r="FFV203" s="66"/>
      <c r="FFY203" s="66"/>
      <c r="FGB203" s="66"/>
      <c r="FGD203" s="66"/>
      <c r="FGF203" s="66"/>
      <c r="FGI203" s="66"/>
      <c r="FGL203" s="66"/>
      <c r="FGO203" s="66"/>
      <c r="FGR203" s="66"/>
      <c r="FGU203" s="66"/>
      <c r="FGX203" s="66"/>
      <c r="FHA203" s="66"/>
      <c r="FHC203" s="66"/>
      <c r="FHF203" s="66"/>
      <c r="FHL203" s="66"/>
      <c r="FHR203" s="66"/>
      <c r="FHU203" s="66"/>
      <c r="FHW203" s="66"/>
      <c r="FHY203" s="66"/>
      <c r="FHZ203" s="66"/>
      <c r="FIA203" s="66"/>
      <c r="FIB203" s="66"/>
      <c r="FIC203" s="66"/>
      <c r="FID203" s="66"/>
      <c r="FIV203" s="66"/>
      <c r="FIW203" s="66"/>
      <c r="FIZ203" s="66"/>
      <c r="FJC203" s="66"/>
      <c r="FJE203" s="66"/>
      <c r="FJG203" s="66"/>
      <c r="FJJ203" s="66"/>
      <c r="FJM203" s="66"/>
      <c r="FJP203" s="66"/>
      <c r="FJT203" s="66"/>
      <c r="FJW203" s="66"/>
      <c r="FJZ203" s="66"/>
      <c r="FKH203" s="66"/>
      <c r="FKT203" s="66"/>
      <c r="FKU203" s="66"/>
      <c r="FKV203" s="66"/>
      <c r="FKW203" s="66"/>
      <c r="FKX203" s="66"/>
      <c r="FKY203" s="66"/>
      <c r="FKZ203" s="66"/>
      <c r="FLA203" s="66"/>
      <c r="FLB203" s="66"/>
      <c r="FLC203" s="66"/>
      <c r="FLD203" s="66"/>
      <c r="FLE203" s="66"/>
      <c r="FLF203" s="66"/>
      <c r="FLG203" s="66"/>
      <c r="FLH203" s="66"/>
      <c r="FLI203" s="66"/>
      <c r="FLJ203" s="66"/>
      <c r="FLK203" s="66"/>
      <c r="FLL203" s="66"/>
      <c r="FLM203" s="66"/>
      <c r="FLN203" s="66"/>
      <c r="FLO203" s="66"/>
      <c r="FLP203" s="66"/>
      <c r="FLQ203" s="66"/>
      <c r="FLR203" s="66"/>
      <c r="FLS203" s="66"/>
      <c r="FLU203" s="66"/>
      <c r="FLV203" s="66"/>
      <c r="FLW203" s="66"/>
      <c r="FLX203" s="66"/>
      <c r="FLY203" s="66"/>
      <c r="FLZ203" s="66"/>
      <c r="FMA203" s="66"/>
      <c r="FMB203" s="66"/>
      <c r="FMC203" s="66"/>
      <c r="FMD203" s="66"/>
      <c r="FME203" s="66"/>
      <c r="FMF203" s="66"/>
      <c r="FMG203" s="66"/>
      <c r="FMJ203" s="66"/>
      <c r="FMM203" s="66"/>
      <c r="FMP203" s="66"/>
      <c r="FMS203" s="66"/>
      <c r="FMV203" s="66"/>
      <c r="FMY203" s="66"/>
      <c r="FNH203" s="66"/>
      <c r="FNK203" s="66"/>
      <c r="FNN203" s="66"/>
      <c r="FNQ203" s="66"/>
      <c r="FNZ203" s="66"/>
      <c r="FOF203" s="66"/>
      <c r="FOI203" s="66"/>
      <c r="FOL203" s="66"/>
      <c r="FOO203" s="66"/>
      <c r="FOU203" s="66"/>
      <c r="FPD203" s="66"/>
      <c r="FPF203" s="66"/>
      <c r="FPG203" s="66"/>
      <c r="FPI203" s="66"/>
      <c r="FPL203" s="66"/>
      <c r="FPO203" s="66"/>
      <c r="FPR203" s="66"/>
      <c r="FPU203" s="66"/>
      <c r="FPX203" s="66"/>
      <c r="FPZ203" s="66"/>
      <c r="FQB203" s="66"/>
      <c r="FQE203" s="66"/>
      <c r="FQH203" s="66"/>
      <c r="FQK203" s="66"/>
      <c r="FQN203" s="66"/>
      <c r="FQQ203" s="66"/>
      <c r="FQT203" s="66"/>
      <c r="FQW203" s="66"/>
      <c r="FQY203" s="66"/>
      <c r="FRB203" s="66"/>
      <c r="FRH203" s="66"/>
      <c r="FRN203" s="66"/>
      <c r="FRQ203" s="66"/>
      <c r="FRS203" s="66"/>
      <c r="FRU203" s="66"/>
      <c r="FRV203" s="66"/>
      <c r="FRW203" s="66"/>
      <c r="FRX203" s="66"/>
      <c r="FRY203" s="66"/>
      <c r="FRZ203" s="66"/>
      <c r="FSR203" s="66"/>
      <c r="FSS203" s="66"/>
      <c r="FSV203" s="66"/>
      <c r="FSY203" s="66"/>
      <c r="FTA203" s="66"/>
      <c r="FTC203" s="66"/>
      <c r="FTF203" s="66"/>
      <c r="FTI203" s="66"/>
      <c r="FTL203" s="66"/>
      <c r="FTP203" s="66"/>
      <c r="FTS203" s="66"/>
      <c r="FTV203" s="66"/>
      <c r="FUD203" s="66"/>
      <c r="FUP203" s="66"/>
      <c r="FUQ203" s="66"/>
      <c r="FUR203" s="66"/>
      <c r="FUS203" s="66"/>
      <c r="FUT203" s="66"/>
      <c r="FUU203" s="66"/>
      <c r="FUV203" s="66"/>
      <c r="FUW203" s="66"/>
      <c r="FUX203" s="66"/>
      <c r="FUY203" s="66"/>
      <c r="FUZ203" s="66"/>
      <c r="FVA203" s="66"/>
      <c r="FVB203" s="66"/>
      <c r="FVC203" s="66"/>
      <c r="FVD203" s="66"/>
      <c r="FVE203" s="66"/>
      <c r="FVF203" s="66"/>
      <c r="FVG203" s="66"/>
      <c r="FVH203" s="66"/>
      <c r="FVI203" s="66"/>
      <c r="FVJ203" s="66"/>
      <c r="FVK203" s="66"/>
      <c r="FVL203" s="66"/>
      <c r="FVM203" s="66"/>
      <c r="FVN203" s="66"/>
      <c r="FVO203" s="66"/>
      <c r="FVQ203" s="66"/>
      <c r="FVR203" s="66"/>
      <c r="FVS203" s="66"/>
      <c r="FVT203" s="66"/>
      <c r="FVU203" s="66"/>
      <c r="FVV203" s="66"/>
      <c r="FVW203" s="66"/>
      <c r="FVX203" s="66"/>
      <c r="FVY203" s="66"/>
      <c r="FVZ203" s="66"/>
      <c r="FWA203" s="66"/>
      <c r="FWB203" s="66"/>
      <c r="FWC203" s="66"/>
      <c r="FWF203" s="66"/>
      <c r="FWI203" s="66"/>
      <c r="FWL203" s="66"/>
      <c r="FWO203" s="66"/>
      <c r="FWR203" s="66"/>
      <c r="FWU203" s="66"/>
      <c r="FXD203" s="66"/>
      <c r="FXG203" s="66"/>
      <c r="FXJ203" s="66"/>
      <c r="FXM203" s="66"/>
      <c r="FXV203" s="66"/>
      <c r="FYB203" s="66"/>
      <c r="FYE203" s="66"/>
      <c r="FYH203" s="66"/>
      <c r="FYK203" s="66"/>
      <c r="FYQ203" s="66"/>
      <c r="FYZ203" s="66"/>
      <c r="FZB203" s="66"/>
      <c r="FZC203" s="66"/>
      <c r="FZE203" s="66"/>
      <c r="FZH203" s="66"/>
      <c r="FZK203" s="66"/>
      <c r="FZN203" s="66"/>
      <c r="FZQ203" s="66"/>
      <c r="FZT203" s="66"/>
      <c r="FZV203" s="66"/>
      <c r="FZX203" s="66"/>
      <c r="GAA203" s="66"/>
      <c r="GAD203" s="66"/>
      <c r="GAG203" s="66"/>
      <c r="GAJ203" s="66"/>
      <c r="GAM203" s="66"/>
      <c r="GAP203" s="66"/>
      <c r="GAS203" s="66"/>
      <c r="GAU203" s="66"/>
      <c r="GAX203" s="66"/>
      <c r="GBD203" s="66"/>
      <c r="GBJ203" s="66"/>
      <c r="GBM203" s="66"/>
      <c r="GBO203" s="66"/>
      <c r="GBQ203" s="66"/>
      <c r="GBR203" s="66"/>
      <c r="GBS203" s="66"/>
      <c r="GBT203" s="66"/>
      <c r="GBU203" s="66"/>
      <c r="GBV203" s="66"/>
      <c r="GCN203" s="66"/>
      <c r="GCO203" s="66"/>
      <c r="GCR203" s="66"/>
      <c r="GCU203" s="66"/>
      <c r="GCW203" s="66"/>
      <c r="GCY203" s="66"/>
      <c r="GDB203" s="66"/>
      <c r="GDE203" s="66"/>
      <c r="GDH203" s="66"/>
      <c r="GDL203" s="66"/>
      <c r="GDO203" s="66"/>
      <c r="GDR203" s="66"/>
      <c r="GDZ203" s="66"/>
      <c r="GEL203" s="66"/>
      <c r="GEM203" s="66"/>
      <c r="GEN203" s="66"/>
      <c r="GEO203" s="66"/>
      <c r="GEP203" s="66"/>
      <c r="GEQ203" s="66"/>
      <c r="GER203" s="66"/>
      <c r="GES203" s="66"/>
      <c r="GET203" s="66"/>
      <c r="GEU203" s="66"/>
      <c r="GEV203" s="66"/>
      <c r="GEW203" s="66"/>
      <c r="GEX203" s="66"/>
      <c r="GEY203" s="66"/>
      <c r="GEZ203" s="66"/>
      <c r="GFA203" s="66"/>
      <c r="GFB203" s="66"/>
      <c r="GFC203" s="66"/>
      <c r="GFD203" s="66"/>
      <c r="GFE203" s="66"/>
      <c r="GFF203" s="66"/>
      <c r="GFG203" s="66"/>
      <c r="GFH203" s="66"/>
      <c r="GFI203" s="66"/>
      <c r="GFJ203" s="66"/>
      <c r="GFK203" s="66"/>
      <c r="GFM203" s="66"/>
      <c r="GFN203" s="66"/>
      <c r="GFO203" s="66"/>
      <c r="GFP203" s="66"/>
      <c r="GFQ203" s="66"/>
      <c r="GFR203" s="66"/>
      <c r="GFS203" s="66"/>
      <c r="GFT203" s="66"/>
      <c r="GFU203" s="66"/>
      <c r="GFV203" s="66"/>
      <c r="GFW203" s="66"/>
      <c r="GFX203" s="66"/>
      <c r="GFY203" s="66"/>
      <c r="GGB203" s="66"/>
      <c r="GGE203" s="66"/>
      <c r="GGH203" s="66"/>
      <c r="GGK203" s="66"/>
      <c r="GGN203" s="66"/>
      <c r="GGQ203" s="66"/>
      <c r="GGZ203" s="66"/>
      <c r="GHC203" s="66"/>
      <c r="GHF203" s="66"/>
      <c r="GHI203" s="66"/>
      <c r="GHR203" s="66"/>
      <c r="GHX203" s="66"/>
      <c r="GIA203" s="66"/>
      <c r="GID203" s="66"/>
      <c r="GIG203" s="66"/>
      <c r="GIM203" s="66"/>
      <c r="GIV203" s="66"/>
      <c r="GIX203" s="66"/>
      <c r="GIY203" s="66"/>
      <c r="GJA203" s="66"/>
      <c r="GJD203" s="66"/>
      <c r="GJG203" s="66"/>
      <c r="GJJ203" s="66"/>
      <c r="GJM203" s="66"/>
      <c r="GJP203" s="66"/>
      <c r="GJR203" s="66"/>
      <c r="GJT203" s="66"/>
      <c r="GJW203" s="66"/>
      <c r="GJZ203" s="66"/>
      <c r="GKC203" s="66"/>
      <c r="GKF203" s="66"/>
      <c r="GKI203" s="66"/>
      <c r="GKL203" s="66"/>
      <c r="GKO203" s="66"/>
      <c r="GKQ203" s="66"/>
      <c r="GKT203" s="66"/>
      <c r="GKZ203" s="66"/>
      <c r="GLF203" s="66"/>
      <c r="GLI203" s="66"/>
      <c r="GLK203" s="66"/>
      <c r="GLM203" s="66"/>
      <c r="GLN203" s="66"/>
      <c r="GLO203" s="66"/>
      <c r="GLP203" s="66"/>
      <c r="GLQ203" s="66"/>
      <c r="GLR203" s="66"/>
      <c r="GMJ203" s="66"/>
      <c r="GMK203" s="66"/>
      <c r="GMN203" s="66"/>
      <c r="GMQ203" s="66"/>
      <c r="GMS203" s="66"/>
      <c r="GMU203" s="66"/>
      <c r="GMX203" s="66"/>
      <c r="GNA203" s="66"/>
      <c r="GND203" s="66"/>
      <c r="GNH203" s="66"/>
      <c r="GNK203" s="66"/>
      <c r="GNN203" s="66"/>
      <c r="GNV203" s="66"/>
      <c r="GOH203" s="66"/>
      <c r="GOI203" s="66"/>
      <c r="GOJ203" s="66"/>
      <c r="GOK203" s="66"/>
      <c r="GOL203" s="66"/>
      <c r="GOM203" s="66"/>
      <c r="GON203" s="66"/>
      <c r="GOO203" s="66"/>
      <c r="GOP203" s="66"/>
      <c r="GOQ203" s="66"/>
      <c r="GOR203" s="66"/>
      <c r="GOS203" s="66"/>
      <c r="GOT203" s="66"/>
      <c r="GOU203" s="66"/>
      <c r="GOV203" s="66"/>
      <c r="GOW203" s="66"/>
      <c r="GOX203" s="66"/>
      <c r="GOY203" s="66"/>
      <c r="GOZ203" s="66"/>
      <c r="GPA203" s="66"/>
      <c r="GPB203" s="66"/>
      <c r="GPC203" s="66"/>
      <c r="GPD203" s="66"/>
      <c r="GPE203" s="66"/>
      <c r="GPF203" s="66"/>
      <c r="GPG203" s="66"/>
      <c r="GPI203" s="66"/>
      <c r="GPJ203" s="66"/>
      <c r="GPK203" s="66"/>
      <c r="GPL203" s="66"/>
      <c r="GPM203" s="66"/>
      <c r="GPN203" s="66"/>
      <c r="GPO203" s="66"/>
      <c r="GPP203" s="66"/>
      <c r="GPQ203" s="66"/>
      <c r="GPR203" s="66"/>
      <c r="GPS203" s="66"/>
      <c r="GPT203" s="66"/>
      <c r="GPU203" s="66"/>
      <c r="GPX203" s="66"/>
      <c r="GQA203" s="66"/>
      <c r="GQD203" s="66"/>
      <c r="GQG203" s="66"/>
      <c r="GQJ203" s="66"/>
      <c r="GQM203" s="66"/>
      <c r="GQV203" s="66"/>
      <c r="GQY203" s="66"/>
      <c r="GRB203" s="66"/>
      <c r="GRE203" s="66"/>
      <c r="GRN203" s="66"/>
      <c r="GRT203" s="66"/>
      <c r="GRW203" s="66"/>
      <c r="GRZ203" s="66"/>
      <c r="GSC203" s="66"/>
      <c r="GSI203" s="66"/>
      <c r="GSR203" s="66"/>
      <c r="GST203" s="66"/>
      <c r="GSU203" s="66"/>
      <c r="GSW203" s="66"/>
      <c r="GSZ203" s="66"/>
      <c r="GTC203" s="66"/>
      <c r="GTF203" s="66"/>
      <c r="GTI203" s="66"/>
      <c r="GTL203" s="66"/>
      <c r="GTN203" s="66"/>
      <c r="GTP203" s="66"/>
      <c r="GTS203" s="66"/>
      <c r="GTV203" s="66"/>
      <c r="GTY203" s="66"/>
      <c r="GUB203" s="66"/>
      <c r="GUE203" s="66"/>
      <c r="GUH203" s="66"/>
      <c r="GUK203" s="66"/>
      <c r="GUM203" s="66"/>
      <c r="GUP203" s="66"/>
      <c r="GUV203" s="66"/>
      <c r="GVB203" s="66"/>
      <c r="GVE203" s="66"/>
      <c r="GVG203" s="66"/>
      <c r="GVI203" s="66"/>
      <c r="GVJ203" s="66"/>
      <c r="GVK203" s="66"/>
      <c r="GVL203" s="66"/>
      <c r="GVM203" s="66"/>
      <c r="GVN203" s="66"/>
      <c r="GWF203" s="66"/>
      <c r="GWG203" s="66"/>
      <c r="GWJ203" s="66"/>
      <c r="GWM203" s="66"/>
      <c r="GWO203" s="66"/>
      <c r="GWQ203" s="66"/>
      <c r="GWT203" s="66"/>
      <c r="GWW203" s="66"/>
      <c r="GWZ203" s="66"/>
      <c r="GXD203" s="66"/>
      <c r="GXG203" s="66"/>
      <c r="GXJ203" s="66"/>
      <c r="GXR203" s="66"/>
      <c r="GYD203" s="66"/>
      <c r="GYE203" s="66"/>
      <c r="GYF203" s="66"/>
      <c r="GYG203" s="66"/>
      <c r="GYH203" s="66"/>
      <c r="GYI203" s="66"/>
      <c r="GYJ203" s="66"/>
      <c r="GYK203" s="66"/>
      <c r="GYL203" s="66"/>
      <c r="GYM203" s="66"/>
      <c r="GYN203" s="66"/>
      <c r="GYO203" s="66"/>
      <c r="GYP203" s="66"/>
      <c r="GYQ203" s="66"/>
      <c r="GYR203" s="66"/>
      <c r="GYS203" s="66"/>
      <c r="GYT203" s="66"/>
      <c r="GYU203" s="66"/>
      <c r="GYV203" s="66"/>
      <c r="GYW203" s="66"/>
      <c r="GYX203" s="66"/>
      <c r="GYY203" s="66"/>
      <c r="GYZ203" s="66"/>
      <c r="GZA203" s="66"/>
      <c r="GZB203" s="66"/>
      <c r="GZC203" s="66"/>
      <c r="GZE203" s="66"/>
      <c r="GZF203" s="66"/>
      <c r="GZG203" s="66"/>
      <c r="GZH203" s="66"/>
      <c r="GZI203" s="66"/>
      <c r="GZJ203" s="66"/>
      <c r="GZK203" s="66"/>
      <c r="GZL203" s="66"/>
      <c r="GZM203" s="66"/>
      <c r="GZN203" s="66"/>
      <c r="GZO203" s="66"/>
      <c r="GZP203" s="66"/>
      <c r="GZQ203" s="66"/>
      <c r="GZT203" s="66"/>
      <c r="GZW203" s="66"/>
      <c r="GZZ203" s="66"/>
      <c r="HAC203" s="66"/>
      <c r="HAF203" s="66"/>
      <c r="HAI203" s="66"/>
      <c r="HAR203" s="66"/>
      <c r="HAU203" s="66"/>
      <c r="HAX203" s="66"/>
      <c r="HBA203" s="66"/>
      <c r="HBJ203" s="66"/>
      <c r="HBP203" s="66"/>
      <c r="HBS203" s="66"/>
      <c r="HBV203" s="66"/>
      <c r="HBY203" s="66"/>
      <c r="HCE203" s="66"/>
      <c r="HCN203" s="66"/>
      <c r="HCP203" s="66"/>
      <c r="HCQ203" s="66"/>
      <c r="HCS203" s="66"/>
      <c r="HCV203" s="66"/>
      <c r="HCY203" s="66"/>
      <c r="HDB203" s="66"/>
      <c r="HDE203" s="66"/>
      <c r="HDH203" s="66"/>
      <c r="HDJ203" s="66"/>
      <c r="HDL203" s="66"/>
      <c r="HDO203" s="66"/>
      <c r="HDR203" s="66"/>
      <c r="HDU203" s="66"/>
      <c r="HDX203" s="66"/>
      <c r="HEA203" s="66"/>
      <c r="HED203" s="66"/>
      <c r="HEG203" s="66"/>
      <c r="HEI203" s="66"/>
      <c r="HEL203" s="66"/>
      <c r="HER203" s="66"/>
      <c r="HEX203" s="66"/>
      <c r="HFA203" s="66"/>
      <c r="HFC203" s="66"/>
      <c r="HFE203" s="66"/>
      <c r="HFF203" s="66"/>
      <c r="HFG203" s="66"/>
      <c r="HFH203" s="66"/>
      <c r="HFI203" s="66"/>
      <c r="HFJ203" s="66"/>
      <c r="HGB203" s="66"/>
      <c r="HGC203" s="66"/>
      <c r="HGF203" s="66"/>
      <c r="HGI203" s="66"/>
      <c r="HGK203" s="66"/>
      <c r="HGM203" s="66"/>
      <c r="HGP203" s="66"/>
      <c r="HGS203" s="66"/>
      <c r="HGV203" s="66"/>
      <c r="HGZ203" s="66"/>
      <c r="HHC203" s="66"/>
      <c r="HHF203" s="66"/>
      <c r="HHN203" s="66"/>
      <c r="HHZ203" s="66"/>
      <c r="HIA203" s="66"/>
      <c r="HIB203" s="66"/>
      <c r="HIC203" s="66"/>
      <c r="HID203" s="66"/>
      <c r="HIE203" s="66"/>
      <c r="HIF203" s="66"/>
      <c r="HIG203" s="66"/>
      <c r="HIH203" s="66"/>
      <c r="HII203" s="66"/>
      <c r="HIJ203" s="66"/>
      <c r="HIK203" s="66"/>
      <c r="HIL203" s="66"/>
      <c r="HIM203" s="66"/>
      <c r="HIN203" s="66"/>
      <c r="HIO203" s="66"/>
      <c r="HIP203" s="66"/>
      <c r="HIQ203" s="66"/>
      <c r="HIR203" s="66"/>
      <c r="HIS203" s="66"/>
      <c r="HIT203" s="66"/>
      <c r="HIU203" s="66"/>
      <c r="HIV203" s="66"/>
      <c r="HIW203" s="66"/>
      <c r="HIX203" s="66"/>
      <c r="HIY203" s="66"/>
      <c r="HJA203" s="66"/>
      <c r="HJB203" s="66"/>
      <c r="HJC203" s="66"/>
      <c r="HJD203" s="66"/>
      <c r="HJE203" s="66"/>
      <c r="HJF203" s="66"/>
      <c r="HJG203" s="66"/>
      <c r="HJH203" s="66"/>
      <c r="HJI203" s="66"/>
      <c r="HJJ203" s="66"/>
      <c r="HJK203" s="66"/>
      <c r="HJL203" s="66"/>
      <c r="HJM203" s="66"/>
      <c r="HJP203" s="66"/>
      <c r="HJS203" s="66"/>
      <c r="HJV203" s="66"/>
      <c r="HJY203" s="66"/>
      <c r="HKB203" s="66"/>
      <c r="HKE203" s="66"/>
      <c r="HKN203" s="66"/>
      <c r="HKQ203" s="66"/>
      <c r="HKT203" s="66"/>
      <c r="HKW203" s="66"/>
      <c r="HLF203" s="66"/>
      <c r="HLL203" s="66"/>
      <c r="HLO203" s="66"/>
      <c r="HLR203" s="66"/>
      <c r="HLU203" s="66"/>
      <c r="HMA203" s="66"/>
      <c r="HMJ203" s="66"/>
      <c r="HML203" s="66"/>
      <c r="HMM203" s="66"/>
      <c r="HMO203" s="66"/>
      <c r="HMR203" s="66"/>
      <c r="HMU203" s="66"/>
      <c r="HMX203" s="66"/>
      <c r="HNA203" s="66"/>
      <c r="HND203" s="66"/>
      <c r="HNF203" s="66"/>
      <c r="HNH203" s="66"/>
      <c r="HNK203" s="66"/>
      <c r="HNN203" s="66"/>
      <c r="HNQ203" s="66"/>
      <c r="HNT203" s="66"/>
      <c r="HNW203" s="66"/>
      <c r="HNZ203" s="66"/>
      <c r="HOC203" s="66"/>
      <c r="HOE203" s="66"/>
      <c r="HOH203" s="66"/>
      <c r="HON203" s="66"/>
      <c r="HOT203" s="66"/>
      <c r="HOW203" s="66"/>
      <c r="HOY203" s="66"/>
      <c r="HPA203" s="66"/>
      <c r="HPB203" s="66"/>
      <c r="HPC203" s="66"/>
      <c r="HPD203" s="66"/>
      <c r="HPE203" s="66"/>
      <c r="HPF203" s="66"/>
      <c r="HPX203" s="66"/>
      <c r="HPY203" s="66"/>
      <c r="HQB203" s="66"/>
      <c r="HQE203" s="66"/>
      <c r="HQG203" s="66"/>
      <c r="HQI203" s="66"/>
      <c r="HQL203" s="66"/>
      <c r="HQO203" s="66"/>
      <c r="HQR203" s="66"/>
      <c r="HQV203" s="66"/>
      <c r="HQY203" s="66"/>
      <c r="HRB203" s="66"/>
      <c r="HRJ203" s="66"/>
      <c r="HRV203" s="66"/>
      <c r="HRW203" s="66"/>
      <c r="HRX203" s="66"/>
      <c r="HRY203" s="66"/>
      <c r="HRZ203" s="66"/>
      <c r="HSA203" s="66"/>
      <c r="HSB203" s="66"/>
      <c r="HSC203" s="66"/>
      <c r="HSD203" s="66"/>
      <c r="HSE203" s="66"/>
      <c r="HSF203" s="66"/>
      <c r="HSG203" s="66"/>
      <c r="HSH203" s="66"/>
      <c r="HSI203" s="66"/>
      <c r="HSJ203" s="66"/>
      <c r="HSK203" s="66"/>
      <c r="HSL203" s="66"/>
      <c r="HSM203" s="66"/>
      <c r="HSN203" s="66"/>
      <c r="HSO203" s="66"/>
      <c r="HSP203" s="66"/>
      <c r="HSQ203" s="66"/>
      <c r="HSR203" s="66"/>
      <c r="HSS203" s="66"/>
      <c r="HST203" s="66"/>
      <c r="HSU203" s="66"/>
      <c r="HSW203" s="66"/>
      <c r="HSX203" s="66"/>
      <c r="HSY203" s="66"/>
      <c r="HSZ203" s="66"/>
      <c r="HTA203" s="66"/>
      <c r="HTB203" s="66"/>
      <c r="HTC203" s="66"/>
      <c r="HTD203" s="66"/>
      <c r="HTE203" s="66"/>
      <c r="HTF203" s="66"/>
      <c r="HTG203" s="66"/>
      <c r="HTH203" s="66"/>
      <c r="HTI203" s="66"/>
      <c r="HTL203" s="66"/>
      <c r="HTO203" s="66"/>
      <c r="HTR203" s="66"/>
      <c r="HTU203" s="66"/>
      <c r="HTX203" s="66"/>
      <c r="HUA203" s="66"/>
      <c r="HUJ203" s="66"/>
      <c r="HUM203" s="66"/>
      <c r="HUP203" s="66"/>
      <c r="HUS203" s="66"/>
      <c r="HVB203" s="66"/>
      <c r="HVH203" s="66"/>
      <c r="HVK203" s="66"/>
      <c r="HVN203" s="66"/>
      <c r="HVQ203" s="66"/>
      <c r="HVW203" s="66"/>
      <c r="HWF203" s="66"/>
      <c r="HWH203" s="66"/>
      <c r="HWI203" s="66"/>
      <c r="HWK203" s="66"/>
      <c r="HWN203" s="66"/>
      <c r="HWQ203" s="66"/>
      <c r="HWT203" s="66"/>
      <c r="HWW203" s="66"/>
      <c r="HWZ203" s="66"/>
      <c r="HXB203" s="66"/>
      <c r="HXD203" s="66"/>
      <c r="HXG203" s="66"/>
      <c r="HXJ203" s="66"/>
      <c r="HXM203" s="66"/>
      <c r="HXP203" s="66"/>
      <c r="HXS203" s="66"/>
      <c r="HXV203" s="66"/>
      <c r="HXY203" s="66"/>
      <c r="HYA203" s="66"/>
      <c r="HYD203" s="66"/>
      <c r="HYJ203" s="66"/>
      <c r="HYP203" s="66"/>
      <c r="HYS203" s="66"/>
      <c r="HYU203" s="66"/>
      <c r="HYW203" s="66"/>
      <c r="HYX203" s="66"/>
      <c r="HYY203" s="66"/>
      <c r="HYZ203" s="66"/>
      <c r="HZA203" s="66"/>
      <c r="HZB203" s="66"/>
      <c r="HZT203" s="66"/>
      <c r="HZU203" s="66"/>
      <c r="HZX203" s="66"/>
      <c r="IAA203" s="66"/>
      <c r="IAC203" s="66"/>
      <c r="IAE203" s="66"/>
      <c r="IAH203" s="66"/>
      <c r="IAK203" s="66"/>
      <c r="IAN203" s="66"/>
      <c r="IAR203" s="66"/>
      <c r="IAU203" s="66"/>
      <c r="IAX203" s="66"/>
      <c r="IBF203" s="66"/>
      <c r="IBR203" s="66"/>
      <c r="IBS203" s="66"/>
      <c r="IBT203" s="66"/>
      <c r="IBU203" s="66"/>
      <c r="IBV203" s="66"/>
      <c r="IBW203" s="66"/>
      <c r="IBX203" s="66"/>
      <c r="IBY203" s="66"/>
      <c r="IBZ203" s="66"/>
      <c r="ICA203" s="66"/>
      <c r="ICB203" s="66"/>
      <c r="ICC203" s="66"/>
      <c r="ICD203" s="66"/>
      <c r="ICE203" s="66"/>
      <c r="ICF203" s="66"/>
      <c r="ICG203" s="66"/>
      <c r="ICH203" s="66"/>
      <c r="ICI203" s="66"/>
      <c r="ICJ203" s="66"/>
      <c r="ICK203" s="66"/>
      <c r="ICL203" s="66"/>
      <c r="ICM203" s="66"/>
      <c r="ICN203" s="66"/>
      <c r="ICO203" s="66"/>
      <c r="ICP203" s="66"/>
      <c r="ICQ203" s="66"/>
      <c r="ICS203" s="66"/>
      <c r="ICT203" s="66"/>
      <c r="ICU203" s="66"/>
      <c r="ICV203" s="66"/>
      <c r="ICW203" s="66"/>
      <c r="ICX203" s="66"/>
      <c r="ICY203" s="66"/>
      <c r="ICZ203" s="66"/>
      <c r="IDA203" s="66"/>
      <c r="IDB203" s="66"/>
      <c r="IDC203" s="66"/>
      <c r="IDD203" s="66"/>
      <c r="IDE203" s="66"/>
      <c r="IDH203" s="66"/>
      <c r="IDK203" s="66"/>
      <c r="IDN203" s="66"/>
      <c r="IDQ203" s="66"/>
      <c r="IDT203" s="66"/>
      <c r="IDW203" s="66"/>
      <c r="IEF203" s="66"/>
      <c r="IEI203" s="66"/>
      <c r="IEL203" s="66"/>
      <c r="IEO203" s="66"/>
      <c r="IEX203" s="66"/>
      <c r="IFD203" s="66"/>
      <c r="IFG203" s="66"/>
      <c r="IFJ203" s="66"/>
      <c r="IFM203" s="66"/>
      <c r="IFS203" s="66"/>
      <c r="IGB203" s="66"/>
      <c r="IGD203" s="66"/>
      <c r="IGE203" s="66"/>
      <c r="IGG203" s="66"/>
      <c r="IGJ203" s="66"/>
      <c r="IGM203" s="66"/>
      <c r="IGP203" s="66"/>
      <c r="IGS203" s="66"/>
      <c r="IGV203" s="66"/>
      <c r="IGX203" s="66"/>
      <c r="IGZ203" s="66"/>
      <c r="IHC203" s="66"/>
      <c r="IHF203" s="66"/>
      <c r="IHI203" s="66"/>
      <c r="IHL203" s="66"/>
      <c r="IHO203" s="66"/>
      <c r="IHR203" s="66"/>
      <c r="IHU203" s="66"/>
      <c r="IHW203" s="66"/>
      <c r="IHZ203" s="66"/>
      <c r="IIF203" s="66"/>
      <c r="IIL203" s="66"/>
      <c r="IIO203" s="66"/>
      <c r="IIQ203" s="66"/>
      <c r="IIS203" s="66"/>
      <c r="IIT203" s="66"/>
      <c r="IIU203" s="66"/>
      <c r="IIV203" s="66"/>
      <c r="IIW203" s="66"/>
      <c r="IIX203" s="66"/>
      <c r="IJP203" s="66"/>
      <c r="IJQ203" s="66"/>
      <c r="IJT203" s="66"/>
      <c r="IJW203" s="66"/>
      <c r="IJY203" s="66"/>
      <c r="IKA203" s="66"/>
      <c r="IKD203" s="66"/>
      <c r="IKG203" s="66"/>
      <c r="IKJ203" s="66"/>
      <c r="IKN203" s="66"/>
      <c r="IKQ203" s="66"/>
      <c r="IKT203" s="66"/>
      <c r="ILB203" s="66"/>
      <c r="ILN203" s="66"/>
      <c r="ILO203" s="66"/>
      <c r="ILP203" s="66"/>
      <c r="ILQ203" s="66"/>
      <c r="ILR203" s="66"/>
      <c r="ILS203" s="66"/>
      <c r="ILT203" s="66"/>
      <c r="ILU203" s="66"/>
      <c r="ILV203" s="66"/>
      <c r="ILW203" s="66"/>
      <c r="ILX203" s="66"/>
      <c r="ILY203" s="66"/>
      <c r="ILZ203" s="66"/>
      <c r="IMA203" s="66"/>
      <c r="IMB203" s="66"/>
      <c r="IMC203" s="66"/>
      <c r="IMD203" s="66"/>
      <c r="IME203" s="66"/>
      <c r="IMF203" s="66"/>
      <c r="IMG203" s="66"/>
      <c r="IMH203" s="66"/>
      <c r="IMI203" s="66"/>
      <c r="IMJ203" s="66"/>
      <c r="IMK203" s="66"/>
      <c r="IML203" s="66"/>
      <c r="IMM203" s="66"/>
      <c r="IMO203" s="66"/>
      <c r="IMP203" s="66"/>
      <c r="IMQ203" s="66"/>
      <c r="IMR203" s="66"/>
      <c r="IMS203" s="66"/>
      <c r="IMT203" s="66"/>
      <c r="IMU203" s="66"/>
      <c r="IMV203" s="66"/>
      <c r="IMW203" s="66"/>
      <c r="IMX203" s="66"/>
      <c r="IMY203" s="66"/>
      <c r="IMZ203" s="66"/>
      <c r="INA203" s="66"/>
      <c r="IND203" s="66"/>
      <c r="ING203" s="66"/>
      <c r="INJ203" s="66"/>
      <c r="INM203" s="66"/>
      <c r="INP203" s="66"/>
      <c r="INS203" s="66"/>
      <c r="IOB203" s="66"/>
      <c r="IOE203" s="66"/>
      <c r="IOH203" s="66"/>
      <c r="IOK203" s="66"/>
      <c r="IOT203" s="66"/>
      <c r="IOZ203" s="66"/>
      <c r="IPC203" s="66"/>
      <c r="IPF203" s="66"/>
      <c r="IPI203" s="66"/>
      <c r="IPO203" s="66"/>
      <c r="IPX203" s="66"/>
      <c r="IPZ203" s="66"/>
      <c r="IQA203" s="66"/>
      <c r="IQC203" s="66"/>
      <c r="IQF203" s="66"/>
      <c r="IQI203" s="66"/>
      <c r="IQL203" s="66"/>
      <c r="IQO203" s="66"/>
      <c r="IQR203" s="66"/>
      <c r="IQT203" s="66"/>
      <c r="IQV203" s="66"/>
      <c r="IQY203" s="66"/>
      <c r="IRB203" s="66"/>
      <c r="IRE203" s="66"/>
      <c r="IRH203" s="66"/>
      <c r="IRK203" s="66"/>
      <c r="IRN203" s="66"/>
      <c r="IRQ203" s="66"/>
      <c r="IRS203" s="66"/>
      <c r="IRV203" s="66"/>
      <c r="ISB203" s="66"/>
      <c r="ISH203" s="66"/>
      <c r="ISK203" s="66"/>
      <c r="ISM203" s="66"/>
      <c r="ISO203" s="66"/>
      <c r="ISP203" s="66"/>
      <c r="ISQ203" s="66"/>
      <c r="ISR203" s="66"/>
      <c r="ISS203" s="66"/>
      <c r="IST203" s="66"/>
      <c r="ITL203" s="66"/>
      <c r="ITM203" s="66"/>
      <c r="ITP203" s="66"/>
      <c r="ITS203" s="66"/>
      <c r="ITU203" s="66"/>
      <c r="ITW203" s="66"/>
      <c r="ITZ203" s="66"/>
      <c r="IUC203" s="66"/>
      <c r="IUF203" s="66"/>
      <c r="IUJ203" s="66"/>
      <c r="IUM203" s="66"/>
      <c r="IUP203" s="66"/>
      <c r="IUX203" s="66"/>
      <c r="IVJ203" s="66"/>
      <c r="IVK203" s="66"/>
      <c r="IVL203" s="66"/>
      <c r="IVM203" s="66"/>
      <c r="IVN203" s="66"/>
      <c r="IVO203" s="66"/>
      <c r="IVP203" s="66"/>
      <c r="IVQ203" s="66"/>
      <c r="IVR203" s="66"/>
      <c r="IVS203" s="66"/>
      <c r="IVT203" s="66"/>
      <c r="IVU203" s="66"/>
      <c r="IVV203" s="66"/>
      <c r="IVW203" s="66"/>
      <c r="IVX203" s="66"/>
      <c r="IVY203" s="66"/>
      <c r="IVZ203" s="66"/>
      <c r="IWA203" s="66"/>
      <c r="IWB203" s="66"/>
      <c r="IWC203" s="66"/>
      <c r="IWD203" s="66"/>
      <c r="IWE203" s="66"/>
      <c r="IWF203" s="66"/>
      <c r="IWG203" s="66"/>
      <c r="IWH203" s="66"/>
      <c r="IWI203" s="66"/>
      <c r="IWK203" s="66"/>
      <c r="IWL203" s="66"/>
      <c r="IWM203" s="66"/>
      <c r="IWN203" s="66"/>
      <c r="IWO203" s="66"/>
      <c r="IWP203" s="66"/>
      <c r="IWQ203" s="66"/>
      <c r="IWR203" s="66"/>
      <c r="IWS203" s="66"/>
      <c r="IWT203" s="66"/>
      <c r="IWU203" s="66"/>
      <c r="IWV203" s="66"/>
      <c r="IWW203" s="66"/>
      <c r="IWZ203" s="66"/>
      <c r="IXC203" s="66"/>
      <c r="IXF203" s="66"/>
      <c r="IXI203" s="66"/>
      <c r="IXL203" s="66"/>
      <c r="IXO203" s="66"/>
      <c r="IXX203" s="66"/>
      <c r="IYA203" s="66"/>
      <c r="IYD203" s="66"/>
      <c r="IYG203" s="66"/>
      <c r="IYP203" s="66"/>
      <c r="IYV203" s="66"/>
      <c r="IYY203" s="66"/>
      <c r="IZB203" s="66"/>
      <c r="IZE203" s="66"/>
      <c r="IZK203" s="66"/>
      <c r="IZT203" s="66"/>
      <c r="IZV203" s="66"/>
      <c r="IZW203" s="66"/>
      <c r="IZY203" s="66"/>
      <c r="JAB203" s="66"/>
      <c r="JAE203" s="66"/>
      <c r="JAH203" s="66"/>
      <c r="JAK203" s="66"/>
      <c r="JAN203" s="66"/>
      <c r="JAP203" s="66"/>
      <c r="JAR203" s="66"/>
      <c r="JAU203" s="66"/>
      <c r="JAX203" s="66"/>
      <c r="JBA203" s="66"/>
      <c r="JBD203" s="66"/>
      <c r="JBG203" s="66"/>
      <c r="JBJ203" s="66"/>
      <c r="JBM203" s="66"/>
      <c r="JBO203" s="66"/>
      <c r="JBR203" s="66"/>
      <c r="JBX203" s="66"/>
      <c r="JCD203" s="66"/>
      <c r="JCG203" s="66"/>
      <c r="JCI203" s="66"/>
      <c r="JCK203" s="66"/>
      <c r="JCL203" s="66"/>
      <c r="JCM203" s="66"/>
      <c r="JCN203" s="66"/>
      <c r="JCO203" s="66"/>
      <c r="JCP203" s="66"/>
      <c r="JDH203" s="66"/>
      <c r="JDI203" s="66"/>
      <c r="JDL203" s="66"/>
      <c r="JDO203" s="66"/>
      <c r="JDQ203" s="66"/>
      <c r="JDS203" s="66"/>
      <c r="JDV203" s="66"/>
      <c r="JDY203" s="66"/>
      <c r="JEB203" s="66"/>
      <c r="JEF203" s="66"/>
      <c r="JEI203" s="66"/>
      <c r="JEL203" s="66"/>
      <c r="JET203" s="66"/>
      <c r="JFF203" s="66"/>
      <c r="JFG203" s="66"/>
      <c r="JFH203" s="66"/>
      <c r="JFI203" s="66"/>
      <c r="JFJ203" s="66"/>
      <c r="JFK203" s="66"/>
      <c r="JFL203" s="66"/>
      <c r="JFM203" s="66"/>
      <c r="JFN203" s="66"/>
      <c r="JFO203" s="66"/>
      <c r="JFP203" s="66"/>
      <c r="JFQ203" s="66"/>
      <c r="JFR203" s="66"/>
      <c r="JFS203" s="66"/>
      <c r="JFT203" s="66"/>
      <c r="JFU203" s="66"/>
      <c r="JFV203" s="66"/>
      <c r="JFW203" s="66"/>
      <c r="JFX203" s="66"/>
      <c r="JFY203" s="66"/>
      <c r="JFZ203" s="66"/>
      <c r="JGA203" s="66"/>
      <c r="JGB203" s="66"/>
      <c r="JGC203" s="66"/>
      <c r="JGD203" s="66"/>
      <c r="JGE203" s="66"/>
      <c r="JGG203" s="66"/>
      <c r="JGH203" s="66"/>
      <c r="JGI203" s="66"/>
      <c r="JGJ203" s="66"/>
      <c r="JGK203" s="66"/>
      <c r="JGL203" s="66"/>
      <c r="JGM203" s="66"/>
      <c r="JGN203" s="66"/>
      <c r="JGO203" s="66"/>
      <c r="JGP203" s="66"/>
      <c r="JGQ203" s="66"/>
      <c r="JGR203" s="66"/>
      <c r="JGS203" s="66"/>
      <c r="JGV203" s="66"/>
      <c r="JGY203" s="66"/>
      <c r="JHB203" s="66"/>
      <c r="JHE203" s="66"/>
      <c r="JHH203" s="66"/>
      <c r="JHK203" s="66"/>
      <c r="JHT203" s="66"/>
      <c r="JHW203" s="66"/>
      <c r="JHZ203" s="66"/>
      <c r="JIC203" s="66"/>
      <c r="JIL203" s="66"/>
      <c r="JIR203" s="66"/>
      <c r="JIU203" s="66"/>
      <c r="JIX203" s="66"/>
      <c r="JJA203" s="66"/>
      <c r="JJG203" s="66"/>
      <c r="JJP203" s="66"/>
      <c r="JJR203" s="66"/>
      <c r="JJS203" s="66"/>
      <c r="JJU203" s="66"/>
      <c r="JJX203" s="66"/>
      <c r="JKA203" s="66"/>
      <c r="JKD203" s="66"/>
      <c r="JKG203" s="66"/>
      <c r="JKJ203" s="66"/>
      <c r="JKL203" s="66"/>
      <c r="JKN203" s="66"/>
      <c r="JKQ203" s="66"/>
      <c r="JKT203" s="66"/>
      <c r="JKW203" s="66"/>
      <c r="JKZ203" s="66"/>
      <c r="JLC203" s="66"/>
      <c r="JLF203" s="66"/>
      <c r="JLI203" s="66"/>
      <c r="JLK203" s="66"/>
      <c r="JLN203" s="66"/>
      <c r="JLT203" s="66"/>
      <c r="JLZ203" s="66"/>
      <c r="JMC203" s="66"/>
      <c r="JME203" s="66"/>
      <c r="JMG203" s="66"/>
      <c r="JMH203" s="66"/>
      <c r="JMI203" s="66"/>
      <c r="JMJ203" s="66"/>
      <c r="JMK203" s="66"/>
      <c r="JML203" s="66"/>
      <c r="JND203" s="66"/>
      <c r="JNE203" s="66"/>
      <c r="JNH203" s="66"/>
      <c r="JNK203" s="66"/>
      <c r="JNM203" s="66"/>
      <c r="JNO203" s="66"/>
      <c r="JNR203" s="66"/>
      <c r="JNU203" s="66"/>
      <c r="JNX203" s="66"/>
      <c r="JOB203" s="66"/>
      <c r="JOE203" s="66"/>
      <c r="JOH203" s="66"/>
      <c r="JOP203" s="66"/>
      <c r="JPB203" s="66"/>
      <c r="JPC203" s="66"/>
      <c r="JPD203" s="66"/>
      <c r="JPE203" s="66"/>
      <c r="JPF203" s="66"/>
      <c r="JPG203" s="66"/>
      <c r="JPH203" s="66"/>
      <c r="JPI203" s="66"/>
      <c r="JPJ203" s="66"/>
      <c r="JPK203" s="66"/>
      <c r="JPL203" s="66"/>
      <c r="JPM203" s="66"/>
      <c r="JPN203" s="66"/>
      <c r="JPO203" s="66"/>
      <c r="JPP203" s="66"/>
      <c r="JPQ203" s="66"/>
      <c r="JPR203" s="66"/>
      <c r="JPS203" s="66"/>
      <c r="JPT203" s="66"/>
      <c r="JPU203" s="66"/>
      <c r="JPV203" s="66"/>
      <c r="JPW203" s="66"/>
      <c r="JPX203" s="66"/>
      <c r="JPY203" s="66"/>
      <c r="JPZ203" s="66"/>
      <c r="JQA203" s="66"/>
      <c r="JQC203" s="66"/>
      <c r="JQD203" s="66"/>
      <c r="JQE203" s="66"/>
      <c r="JQF203" s="66"/>
      <c r="JQG203" s="66"/>
      <c r="JQH203" s="66"/>
      <c r="JQI203" s="66"/>
      <c r="JQJ203" s="66"/>
      <c r="JQK203" s="66"/>
      <c r="JQL203" s="66"/>
      <c r="JQM203" s="66"/>
      <c r="JQN203" s="66"/>
      <c r="JQO203" s="66"/>
      <c r="JQR203" s="66"/>
      <c r="JQU203" s="66"/>
      <c r="JQX203" s="66"/>
      <c r="JRA203" s="66"/>
      <c r="JRD203" s="66"/>
      <c r="JRG203" s="66"/>
      <c r="JRP203" s="66"/>
      <c r="JRS203" s="66"/>
      <c r="JRV203" s="66"/>
      <c r="JRY203" s="66"/>
      <c r="JSH203" s="66"/>
      <c r="JSN203" s="66"/>
      <c r="JSQ203" s="66"/>
      <c r="JST203" s="66"/>
      <c r="JSW203" s="66"/>
      <c r="JTC203" s="66"/>
      <c r="JTL203" s="66"/>
      <c r="JTN203" s="66"/>
      <c r="JTO203" s="66"/>
      <c r="JTQ203" s="66"/>
      <c r="JTT203" s="66"/>
      <c r="JTW203" s="66"/>
      <c r="JTZ203" s="66"/>
      <c r="JUC203" s="66"/>
      <c r="JUF203" s="66"/>
      <c r="JUH203" s="66"/>
      <c r="JUJ203" s="66"/>
      <c r="JUM203" s="66"/>
      <c r="JUP203" s="66"/>
      <c r="JUS203" s="66"/>
      <c r="JUV203" s="66"/>
      <c r="JUY203" s="66"/>
      <c r="JVB203" s="66"/>
      <c r="JVE203" s="66"/>
      <c r="JVG203" s="66"/>
      <c r="JVJ203" s="66"/>
      <c r="JVP203" s="66"/>
      <c r="JVV203" s="66"/>
      <c r="JVY203" s="66"/>
      <c r="JWA203" s="66"/>
      <c r="JWC203" s="66"/>
      <c r="JWD203" s="66"/>
      <c r="JWE203" s="66"/>
      <c r="JWF203" s="66"/>
      <c r="JWG203" s="66"/>
      <c r="JWH203" s="66"/>
      <c r="JWZ203" s="66"/>
      <c r="JXA203" s="66"/>
      <c r="JXD203" s="66"/>
      <c r="JXG203" s="66"/>
      <c r="JXI203" s="66"/>
      <c r="JXK203" s="66"/>
      <c r="JXN203" s="66"/>
      <c r="JXQ203" s="66"/>
      <c r="JXT203" s="66"/>
      <c r="JXX203" s="66"/>
      <c r="JYA203" s="66"/>
      <c r="JYD203" s="66"/>
      <c r="JYL203" s="66"/>
      <c r="JYX203" s="66"/>
      <c r="JYY203" s="66"/>
      <c r="JYZ203" s="66"/>
      <c r="JZA203" s="66"/>
      <c r="JZB203" s="66"/>
      <c r="JZC203" s="66"/>
      <c r="JZD203" s="66"/>
      <c r="JZE203" s="66"/>
      <c r="JZF203" s="66"/>
      <c r="JZG203" s="66"/>
      <c r="JZH203" s="66"/>
      <c r="JZI203" s="66"/>
      <c r="JZJ203" s="66"/>
      <c r="JZK203" s="66"/>
      <c r="JZL203" s="66"/>
      <c r="JZM203" s="66"/>
      <c r="JZN203" s="66"/>
      <c r="JZO203" s="66"/>
      <c r="JZP203" s="66"/>
      <c r="JZQ203" s="66"/>
      <c r="JZR203" s="66"/>
      <c r="JZS203" s="66"/>
      <c r="JZT203" s="66"/>
      <c r="JZU203" s="66"/>
      <c r="JZV203" s="66"/>
      <c r="JZW203" s="66"/>
      <c r="JZY203" s="66"/>
      <c r="JZZ203" s="66"/>
      <c r="KAA203" s="66"/>
      <c r="KAB203" s="66"/>
      <c r="KAC203" s="66"/>
      <c r="KAD203" s="66"/>
      <c r="KAE203" s="66"/>
      <c r="KAF203" s="66"/>
      <c r="KAG203" s="66"/>
      <c r="KAH203" s="66"/>
      <c r="KAI203" s="66"/>
      <c r="KAJ203" s="66"/>
      <c r="KAK203" s="66"/>
      <c r="KAN203" s="66"/>
      <c r="KAQ203" s="66"/>
      <c r="KAT203" s="66"/>
      <c r="KAW203" s="66"/>
      <c r="KAZ203" s="66"/>
      <c r="KBC203" s="66"/>
      <c r="KBL203" s="66"/>
      <c r="KBO203" s="66"/>
      <c r="KBR203" s="66"/>
      <c r="KBU203" s="66"/>
      <c r="KCD203" s="66"/>
      <c r="KCJ203" s="66"/>
      <c r="KCM203" s="66"/>
      <c r="KCP203" s="66"/>
      <c r="KCS203" s="66"/>
      <c r="KCY203" s="66"/>
      <c r="KDH203" s="66"/>
      <c r="KDJ203" s="66"/>
      <c r="KDK203" s="66"/>
      <c r="KDM203" s="66"/>
      <c r="KDP203" s="66"/>
      <c r="KDS203" s="66"/>
      <c r="KDV203" s="66"/>
      <c r="KDY203" s="66"/>
      <c r="KEB203" s="66"/>
      <c r="KED203" s="66"/>
      <c r="KEF203" s="66"/>
      <c r="KEI203" s="66"/>
      <c r="KEL203" s="66"/>
      <c r="KEO203" s="66"/>
      <c r="KER203" s="66"/>
      <c r="KEU203" s="66"/>
      <c r="KEX203" s="66"/>
      <c r="KFA203" s="66"/>
      <c r="KFC203" s="66"/>
      <c r="KFF203" s="66"/>
      <c r="KFL203" s="66"/>
      <c r="KFR203" s="66"/>
      <c r="KFU203" s="66"/>
      <c r="KFW203" s="66"/>
      <c r="KFY203" s="66"/>
      <c r="KFZ203" s="66"/>
      <c r="KGA203" s="66"/>
      <c r="KGB203" s="66"/>
      <c r="KGC203" s="66"/>
      <c r="KGD203" s="66"/>
      <c r="KGV203" s="66"/>
      <c r="KGW203" s="66"/>
      <c r="KGZ203" s="66"/>
      <c r="KHC203" s="66"/>
      <c r="KHE203" s="66"/>
      <c r="KHG203" s="66"/>
      <c r="KHJ203" s="66"/>
      <c r="KHM203" s="66"/>
      <c r="KHP203" s="66"/>
      <c r="KHT203" s="66"/>
      <c r="KHW203" s="66"/>
      <c r="KHZ203" s="66"/>
      <c r="KIH203" s="66"/>
      <c r="KIT203" s="66"/>
      <c r="KIU203" s="66"/>
      <c r="KIV203" s="66"/>
      <c r="KIW203" s="66"/>
      <c r="KIX203" s="66"/>
      <c r="KIY203" s="66"/>
      <c r="KIZ203" s="66"/>
      <c r="KJA203" s="66"/>
      <c r="KJB203" s="66"/>
      <c r="KJC203" s="66"/>
      <c r="KJD203" s="66"/>
      <c r="KJE203" s="66"/>
      <c r="KJF203" s="66"/>
      <c r="KJG203" s="66"/>
      <c r="KJH203" s="66"/>
      <c r="KJI203" s="66"/>
      <c r="KJJ203" s="66"/>
      <c r="KJK203" s="66"/>
      <c r="KJL203" s="66"/>
      <c r="KJM203" s="66"/>
      <c r="KJN203" s="66"/>
      <c r="KJO203" s="66"/>
      <c r="KJP203" s="66"/>
      <c r="KJQ203" s="66"/>
      <c r="KJR203" s="66"/>
      <c r="KJS203" s="66"/>
      <c r="KJU203" s="66"/>
      <c r="KJV203" s="66"/>
      <c r="KJW203" s="66"/>
      <c r="KJX203" s="66"/>
      <c r="KJY203" s="66"/>
      <c r="KJZ203" s="66"/>
      <c r="KKA203" s="66"/>
      <c r="KKB203" s="66"/>
      <c r="KKC203" s="66"/>
      <c r="KKD203" s="66"/>
      <c r="KKE203" s="66"/>
      <c r="KKF203" s="66"/>
      <c r="KKG203" s="66"/>
      <c r="KKJ203" s="66"/>
      <c r="KKM203" s="66"/>
      <c r="KKP203" s="66"/>
      <c r="KKS203" s="66"/>
      <c r="KKV203" s="66"/>
      <c r="KKY203" s="66"/>
      <c r="KLH203" s="66"/>
      <c r="KLK203" s="66"/>
      <c r="KLN203" s="66"/>
      <c r="KLQ203" s="66"/>
      <c r="KLZ203" s="66"/>
      <c r="KMF203" s="66"/>
      <c r="KMI203" s="66"/>
      <c r="KML203" s="66"/>
      <c r="KMO203" s="66"/>
      <c r="KMU203" s="66"/>
      <c r="KND203" s="66"/>
      <c r="KNF203" s="66"/>
      <c r="KNG203" s="66"/>
      <c r="KNI203" s="66"/>
      <c r="KNL203" s="66"/>
      <c r="KNO203" s="66"/>
      <c r="KNR203" s="66"/>
      <c r="KNU203" s="66"/>
      <c r="KNX203" s="66"/>
      <c r="KNZ203" s="66"/>
      <c r="KOB203" s="66"/>
      <c r="KOE203" s="66"/>
      <c r="KOH203" s="66"/>
      <c r="KOK203" s="66"/>
      <c r="KON203" s="66"/>
      <c r="KOQ203" s="66"/>
      <c r="KOT203" s="66"/>
      <c r="KOW203" s="66"/>
      <c r="KOY203" s="66"/>
      <c r="KPB203" s="66"/>
      <c r="KPH203" s="66"/>
      <c r="KPN203" s="66"/>
      <c r="KPQ203" s="66"/>
      <c r="KPS203" s="66"/>
      <c r="KPU203" s="66"/>
      <c r="KPV203" s="66"/>
      <c r="KPW203" s="66"/>
      <c r="KPX203" s="66"/>
      <c r="KPY203" s="66"/>
      <c r="KPZ203" s="66"/>
      <c r="KQR203" s="66"/>
      <c r="KQS203" s="66"/>
      <c r="KQV203" s="66"/>
      <c r="KQY203" s="66"/>
      <c r="KRA203" s="66"/>
      <c r="KRC203" s="66"/>
      <c r="KRF203" s="66"/>
      <c r="KRI203" s="66"/>
      <c r="KRL203" s="66"/>
      <c r="KRP203" s="66"/>
      <c r="KRS203" s="66"/>
      <c r="KRV203" s="66"/>
      <c r="KSD203" s="66"/>
      <c r="KSP203" s="66"/>
      <c r="KSQ203" s="66"/>
      <c r="KSR203" s="66"/>
      <c r="KSS203" s="66"/>
      <c r="KST203" s="66"/>
      <c r="KSU203" s="66"/>
      <c r="KSV203" s="66"/>
      <c r="KSW203" s="66"/>
      <c r="KSX203" s="66"/>
      <c r="KSY203" s="66"/>
      <c r="KSZ203" s="66"/>
      <c r="KTA203" s="66"/>
      <c r="KTB203" s="66"/>
      <c r="KTC203" s="66"/>
      <c r="KTD203" s="66"/>
      <c r="KTE203" s="66"/>
      <c r="KTF203" s="66"/>
      <c r="KTG203" s="66"/>
      <c r="KTH203" s="66"/>
      <c r="KTI203" s="66"/>
      <c r="KTJ203" s="66"/>
      <c r="KTK203" s="66"/>
      <c r="KTL203" s="66"/>
      <c r="KTM203" s="66"/>
      <c r="KTN203" s="66"/>
      <c r="KTO203" s="66"/>
      <c r="KTQ203" s="66"/>
      <c r="KTR203" s="66"/>
      <c r="KTS203" s="66"/>
      <c r="KTT203" s="66"/>
      <c r="KTU203" s="66"/>
      <c r="KTV203" s="66"/>
      <c r="KTW203" s="66"/>
      <c r="KTX203" s="66"/>
      <c r="KTY203" s="66"/>
      <c r="KTZ203" s="66"/>
      <c r="KUA203" s="66"/>
      <c r="KUB203" s="66"/>
      <c r="KUC203" s="66"/>
      <c r="KUF203" s="66"/>
      <c r="KUI203" s="66"/>
      <c r="KUL203" s="66"/>
      <c r="KUO203" s="66"/>
      <c r="KUR203" s="66"/>
      <c r="KUU203" s="66"/>
      <c r="KVD203" s="66"/>
      <c r="KVG203" s="66"/>
      <c r="KVJ203" s="66"/>
      <c r="KVM203" s="66"/>
      <c r="KVV203" s="66"/>
      <c r="KWB203" s="66"/>
      <c r="KWE203" s="66"/>
      <c r="KWH203" s="66"/>
      <c r="KWK203" s="66"/>
      <c r="KWQ203" s="66"/>
      <c r="KWZ203" s="66"/>
      <c r="KXB203" s="66"/>
      <c r="KXC203" s="66"/>
      <c r="KXE203" s="66"/>
      <c r="KXH203" s="66"/>
      <c r="KXK203" s="66"/>
      <c r="KXN203" s="66"/>
      <c r="KXQ203" s="66"/>
      <c r="KXT203" s="66"/>
      <c r="KXV203" s="66"/>
      <c r="KXX203" s="66"/>
      <c r="KYA203" s="66"/>
      <c r="KYD203" s="66"/>
      <c r="KYG203" s="66"/>
      <c r="KYJ203" s="66"/>
      <c r="KYM203" s="66"/>
      <c r="KYP203" s="66"/>
      <c r="KYS203" s="66"/>
      <c r="KYU203" s="66"/>
      <c r="KYX203" s="66"/>
      <c r="KZD203" s="66"/>
      <c r="KZJ203" s="66"/>
      <c r="KZM203" s="66"/>
      <c r="KZO203" s="66"/>
      <c r="KZQ203" s="66"/>
      <c r="KZR203" s="66"/>
      <c r="KZS203" s="66"/>
      <c r="KZT203" s="66"/>
      <c r="KZU203" s="66"/>
      <c r="KZV203" s="66"/>
      <c r="LAN203" s="66"/>
      <c r="LAO203" s="66"/>
      <c r="LAR203" s="66"/>
      <c r="LAU203" s="66"/>
      <c r="LAW203" s="66"/>
      <c r="LAY203" s="66"/>
      <c r="LBB203" s="66"/>
      <c r="LBE203" s="66"/>
      <c r="LBH203" s="66"/>
      <c r="LBL203" s="66"/>
      <c r="LBO203" s="66"/>
      <c r="LBR203" s="66"/>
      <c r="LBZ203" s="66"/>
      <c r="LCL203" s="66"/>
      <c r="LCM203" s="66"/>
      <c r="LCN203" s="66"/>
      <c r="LCO203" s="66"/>
      <c r="LCP203" s="66"/>
      <c r="LCQ203" s="66"/>
      <c r="LCR203" s="66"/>
      <c r="LCS203" s="66"/>
      <c r="LCT203" s="66"/>
      <c r="LCU203" s="66"/>
      <c r="LCV203" s="66"/>
      <c r="LCW203" s="66"/>
      <c r="LCX203" s="66"/>
      <c r="LCY203" s="66"/>
      <c r="LCZ203" s="66"/>
      <c r="LDA203" s="66"/>
      <c r="LDB203" s="66"/>
      <c r="LDC203" s="66"/>
      <c r="LDD203" s="66"/>
      <c r="LDE203" s="66"/>
      <c r="LDF203" s="66"/>
      <c r="LDG203" s="66"/>
      <c r="LDH203" s="66"/>
      <c r="LDI203" s="66"/>
      <c r="LDJ203" s="66"/>
      <c r="LDK203" s="66"/>
      <c r="LDM203" s="66"/>
      <c r="LDN203" s="66"/>
      <c r="LDO203" s="66"/>
      <c r="LDP203" s="66"/>
      <c r="LDQ203" s="66"/>
      <c r="LDR203" s="66"/>
      <c r="LDS203" s="66"/>
      <c r="LDT203" s="66"/>
      <c r="LDU203" s="66"/>
      <c r="LDV203" s="66"/>
      <c r="LDW203" s="66"/>
      <c r="LDX203" s="66"/>
      <c r="LDY203" s="66"/>
      <c r="LEB203" s="66"/>
      <c r="LEE203" s="66"/>
      <c r="LEH203" s="66"/>
      <c r="LEK203" s="66"/>
      <c r="LEN203" s="66"/>
      <c r="LEQ203" s="66"/>
      <c r="LEZ203" s="66"/>
      <c r="LFC203" s="66"/>
      <c r="LFF203" s="66"/>
      <c r="LFI203" s="66"/>
      <c r="LFR203" s="66"/>
      <c r="LFX203" s="66"/>
      <c r="LGA203" s="66"/>
      <c r="LGD203" s="66"/>
      <c r="LGG203" s="66"/>
      <c r="LGM203" s="66"/>
      <c r="LGV203" s="66"/>
      <c r="LGX203" s="66"/>
      <c r="LGY203" s="66"/>
      <c r="LHA203" s="66"/>
      <c r="LHD203" s="66"/>
      <c r="LHG203" s="66"/>
      <c r="LHJ203" s="66"/>
      <c r="LHM203" s="66"/>
      <c r="LHP203" s="66"/>
      <c r="LHR203" s="66"/>
      <c r="LHT203" s="66"/>
      <c r="LHW203" s="66"/>
      <c r="LHZ203" s="66"/>
      <c r="LIC203" s="66"/>
      <c r="LIF203" s="66"/>
      <c r="LII203" s="66"/>
      <c r="LIL203" s="66"/>
      <c r="LIO203" s="66"/>
      <c r="LIQ203" s="66"/>
      <c r="LIT203" s="66"/>
      <c r="LIZ203" s="66"/>
      <c r="LJF203" s="66"/>
      <c r="LJI203" s="66"/>
      <c r="LJK203" s="66"/>
      <c r="LJM203" s="66"/>
      <c r="LJN203" s="66"/>
      <c r="LJO203" s="66"/>
      <c r="LJP203" s="66"/>
      <c r="LJQ203" s="66"/>
      <c r="LJR203" s="66"/>
      <c r="LKJ203" s="66"/>
      <c r="LKK203" s="66"/>
      <c r="LKN203" s="66"/>
      <c r="LKQ203" s="66"/>
      <c r="LKS203" s="66"/>
      <c r="LKU203" s="66"/>
      <c r="LKX203" s="66"/>
      <c r="LLA203" s="66"/>
      <c r="LLD203" s="66"/>
      <c r="LLH203" s="66"/>
      <c r="LLK203" s="66"/>
      <c r="LLN203" s="66"/>
      <c r="LLV203" s="66"/>
      <c r="LMH203" s="66"/>
      <c r="LMI203" s="66"/>
      <c r="LMJ203" s="66"/>
      <c r="LMK203" s="66"/>
      <c r="LML203" s="66"/>
      <c r="LMM203" s="66"/>
      <c r="LMN203" s="66"/>
      <c r="LMO203" s="66"/>
      <c r="LMP203" s="66"/>
      <c r="LMQ203" s="66"/>
      <c r="LMR203" s="66"/>
      <c r="LMS203" s="66"/>
      <c r="LMT203" s="66"/>
      <c r="LMU203" s="66"/>
      <c r="LMV203" s="66"/>
      <c r="LMW203" s="66"/>
      <c r="LMX203" s="66"/>
      <c r="LMY203" s="66"/>
      <c r="LMZ203" s="66"/>
      <c r="LNA203" s="66"/>
      <c r="LNB203" s="66"/>
      <c r="LNC203" s="66"/>
      <c r="LND203" s="66"/>
      <c r="LNE203" s="66"/>
      <c r="LNF203" s="66"/>
      <c r="LNG203" s="66"/>
      <c r="LNI203" s="66"/>
      <c r="LNJ203" s="66"/>
      <c r="LNK203" s="66"/>
      <c r="LNL203" s="66"/>
      <c r="LNM203" s="66"/>
      <c r="LNN203" s="66"/>
      <c r="LNO203" s="66"/>
      <c r="LNP203" s="66"/>
      <c r="LNQ203" s="66"/>
      <c r="LNR203" s="66"/>
      <c r="LNS203" s="66"/>
      <c r="LNT203" s="66"/>
      <c r="LNU203" s="66"/>
      <c r="LNX203" s="66"/>
      <c r="LOA203" s="66"/>
      <c r="LOD203" s="66"/>
      <c r="LOG203" s="66"/>
      <c r="LOJ203" s="66"/>
      <c r="LOM203" s="66"/>
      <c r="LOV203" s="66"/>
      <c r="LOY203" s="66"/>
      <c r="LPB203" s="66"/>
      <c r="LPE203" s="66"/>
      <c r="LPN203" s="66"/>
      <c r="LPT203" s="66"/>
      <c r="LPW203" s="66"/>
      <c r="LPZ203" s="66"/>
      <c r="LQC203" s="66"/>
      <c r="LQI203" s="66"/>
      <c r="LQR203" s="66"/>
      <c r="LQT203" s="66"/>
      <c r="LQU203" s="66"/>
      <c r="LQW203" s="66"/>
      <c r="LQZ203" s="66"/>
      <c r="LRC203" s="66"/>
      <c r="LRF203" s="66"/>
      <c r="LRI203" s="66"/>
      <c r="LRL203" s="66"/>
      <c r="LRN203" s="66"/>
      <c r="LRP203" s="66"/>
      <c r="LRS203" s="66"/>
      <c r="LRV203" s="66"/>
      <c r="LRY203" s="66"/>
      <c r="LSB203" s="66"/>
      <c r="LSE203" s="66"/>
      <c r="LSH203" s="66"/>
      <c r="LSK203" s="66"/>
      <c r="LSM203" s="66"/>
      <c r="LSP203" s="66"/>
      <c r="LSV203" s="66"/>
      <c r="LTB203" s="66"/>
      <c r="LTE203" s="66"/>
      <c r="LTG203" s="66"/>
      <c r="LTI203" s="66"/>
      <c r="LTJ203" s="66"/>
      <c r="LTK203" s="66"/>
      <c r="LTL203" s="66"/>
      <c r="LTM203" s="66"/>
      <c r="LTN203" s="66"/>
      <c r="LUF203" s="66"/>
      <c r="LUG203" s="66"/>
      <c r="LUJ203" s="66"/>
      <c r="LUM203" s="66"/>
      <c r="LUO203" s="66"/>
      <c r="LUQ203" s="66"/>
      <c r="LUT203" s="66"/>
      <c r="LUW203" s="66"/>
      <c r="LUZ203" s="66"/>
      <c r="LVD203" s="66"/>
      <c r="LVG203" s="66"/>
      <c r="LVJ203" s="66"/>
      <c r="LVR203" s="66"/>
      <c r="LWD203" s="66"/>
      <c r="LWE203" s="66"/>
      <c r="LWF203" s="66"/>
      <c r="LWG203" s="66"/>
      <c r="LWH203" s="66"/>
      <c r="LWI203" s="66"/>
      <c r="LWJ203" s="66"/>
      <c r="LWK203" s="66"/>
      <c r="LWL203" s="66"/>
      <c r="LWM203" s="66"/>
      <c r="LWN203" s="66"/>
      <c r="LWO203" s="66"/>
      <c r="LWP203" s="66"/>
      <c r="LWQ203" s="66"/>
      <c r="LWR203" s="66"/>
      <c r="LWS203" s="66"/>
      <c r="LWT203" s="66"/>
      <c r="LWU203" s="66"/>
      <c r="LWV203" s="66"/>
      <c r="LWW203" s="66"/>
      <c r="LWX203" s="66"/>
      <c r="LWY203" s="66"/>
      <c r="LWZ203" s="66"/>
      <c r="LXA203" s="66"/>
      <c r="LXB203" s="66"/>
      <c r="LXC203" s="66"/>
      <c r="LXE203" s="66"/>
      <c r="LXF203" s="66"/>
      <c r="LXG203" s="66"/>
      <c r="LXH203" s="66"/>
      <c r="LXI203" s="66"/>
      <c r="LXJ203" s="66"/>
      <c r="LXK203" s="66"/>
      <c r="LXL203" s="66"/>
      <c r="LXM203" s="66"/>
      <c r="LXN203" s="66"/>
      <c r="LXO203" s="66"/>
      <c r="LXP203" s="66"/>
      <c r="LXQ203" s="66"/>
      <c r="LXT203" s="66"/>
      <c r="LXW203" s="66"/>
      <c r="LXZ203" s="66"/>
      <c r="LYC203" s="66"/>
      <c r="LYF203" s="66"/>
      <c r="LYI203" s="66"/>
      <c r="LYR203" s="66"/>
      <c r="LYU203" s="66"/>
      <c r="LYX203" s="66"/>
      <c r="LZA203" s="66"/>
      <c r="LZJ203" s="66"/>
      <c r="LZP203" s="66"/>
      <c r="LZS203" s="66"/>
      <c r="LZV203" s="66"/>
      <c r="LZY203" s="66"/>
      <c r="MAE203" s="66"/>
      <c r="MAN203" s="66"/>
      <c r="MAP203" s="66"/>
      <c r="MAQ203" s="66"/>
      <c r="MAS203" s="66"/>
      <c r="MAV203" s="66"/>
      <c r="MAY203" s="66"/>
      <c r="MBB203" s="66"/>
      <c r="MBE203" s="66"/>
      <c r="MBH203" s="66"/>
      <c r="MBJ203" s="66"/>
      <c r="MBL203" s="66"/>
      <c r="MBO203" s="66"/>
      <c r="MBR203" s="66"/>
      <c r="MBU203" s="66"/>
      <c r="MBX203" s="66"/>
      <c r="MCA203" s="66"/>
      <c r="MCD203" s="66"/>
      <c r="MCG203" s="66"/>
      <c r="MCI203" s="66"/>
      <c r="MCL203" s="66"/>
      <c r="MCR203" s="66"/>
      <c r="MCX203" s="66"/>
      <c r="MDA203" s="66"/>
      <c r="MDC203" s="66"/>
      <c r="MDE203" s="66"/>
      <c r="MDF203" s="66"/>
      <c r="MDG203" s="66"/>
      <c r="MDH203" s="66"/>
      <c r="MDI203" s="66"/>
      <c r="MDJ203" s="66"/>
      <c r="MEB203" s="66"/>
      <c r="MEC203" s="66"/>
      <c r="MEF203" s="66"/>
      <c r="MEI203" s="66"/>
      <c r="MEK203" s="66"/>
      <c r="MEM203" s="66"/>
      <c r="MEP203" s="66"/>
      <c r="MES203" s="66"/>
      <c r="MEV203" s="66"/>
      <c r="MEZ203" s="66"/>
      <c r="MFC203" s="66"/>
      <c r="MFF203" s="66"/>
      <c r="MFN203" s="66"/>
      <c r="MFZ203" s="66"/>
      <c r="MGA203" s="66"/>
      <c r="MGB203" s="66"/>
      <c r="MGC203" s="66"/>
      <c r="MGD203" s="66"/>
      <c r="MGE203" s="66"/>
      <c r="MGF203" s="66"/>
      <c r="MGG203" s="66"/>
      <c r="MGH203" s="66"/>
      <c r="MGI203" s="66"/>
      <c r="MGJ203" s="66"/>
      <c r="MGK203" s="66"/>
      <c r="MGL203" s="66"/>
      <c r="MGM203" s="66"/>
      <c r="MGN203" s="66"/>
      <c r="MGO203" s="66"/>
      <c r="MGP203" s="66"/>
      <c r="MGQ203" s="66"/>
      <c r="MGR203" s="66"/>
      <c r="MGS203" s="66"/>
      <c r="MGT203" s="66"/>
      <c r="MGU203" s="66"/>
      <c r="MGV203" s="66"/>
      <c r="MGW203" s="66"/>
      <c r="MGX203" s="66"/>
      <c r="MGY203" s="66"/>
      <c r="MHA203" s="66"/>
      <c r="MHB203" s="66"/>
      <c r="MHC203" s="66"/>
      <c r="MHD203" s="66"/>
      <c r="MHE203" s="66"/>
      <c r="MHF203" s="66"/>
      <c r="MHG203" s="66"/>
      <c r="MHH203" s="66"/>
      <c r="MHI203" s="66"/>
      <c r="MHJ203" s="66"/>
      <c r="MHK203" s="66"/>
      <c r="MHL203" s="66"/>
      <c r="MHM203" s="66"/>
      <c r="MHP203" s="66"/>
      <c r="MHS203" s="66"/>
      <c r="MHV203" s="66"/>
      <c r="MHY203" s="66"/>
      <c r="MIB203" s="66"/>
      <c r="MIE203" s="66"/>
      <c r="MIN203" s="66"/>
      <c r="MIQ203" s="66"/>
      <c r="MIT203" s="66"/>
      <c r="MIW203" s="66"/>
      <c r="MJF203" s="66"/>
      <c r="MJL203" s="66"/>
      <c r="MJO203" s="66"/>
      <c r="MJR203" s="66"/>
      <c r="MJU203" s="66"/>
      <c r="MKA203" s="66"/>
      <c r="MKJ203" s="66"/>
      <c r="MKL203" s="66"/>
      <c r="MKM203" s="66"/>
      <c r="MKO203" s="66"/>
      <c r="MKR203" s="66"/>
      <c r="MKU203" s="66"/>
      <c r="MKX203" s="66"/>
      <c r="MLA203" s="66"/>
      <c r="MLD203" s="66"/>
      <c r="MLF203" s="66"/>
      <c r="MLH203" s="66"/>
      <c r="MLK203" s="66"/>
      <c r="MLN203" s="66"/>
      <c r="MLQ203" s="66"/>
      <c r="MLT203" s="66"/>
      <c r="MLW203" s="66"/>
      <c r="MLZ203" s="66"/>
      <c r="MMC203" s="66"/>
      <c r="MME203" s="66"/>
      <c r="MMH203" s="66"/>
      <c r="MMN203" s="66"/>
      <c r="MMT203" s="66"/>
      <c r="MMW203" s="66"/>
      <c r="MMY203" s="66"/>
      <c r="MNA203" s="66"/>
      <c r="MNB203" s="66"/>
      <c r="MNC203" s="66"/>
      <c r="MND203" s="66"/>
      <c r="MNE203" s="66"/>
      <c r="MNF203" s="66"/>
      <c r="MNX203" s="66"/>
      <c r="MNY203" s="66"/>
      <c r="MOB203" s="66"/>
      <c r="MOE203" s="66"/>
      <c r="MOG203" s="66"/>
      <c r="MOI203" s="66"/>
      <c r="MOL203" s="66"/>
      <c r="MOO203" s="66"/>
      <c r="MOR203" s="66"/>
      <c r="MOV203" s="66"/>
      <c r="MOY203" s="66"/>
      <c r="MPB203" s="66"/>
      <c r="MPJ203" s="66"/>
      <c r="MPV203" s="66"/>
      <c r="MPW203" s="66"/>
      <c r="MPX203" s="66"/>
      <c r="MPY203" s="66"/>
      <c r="MPZ203" s="66"/>
      <c r="MQA203" s="66"/>
      <c r="MQB203" s="66"/>
      <c r="MQC203" s="66"/>
      <c r="MQD203" s="66"/>
      <c r="MQE203" s="66"/>
      <c r="MQF203" s="66"/>
      <c r="MQG203" s="66"/>
      <c r="MQH203" s="66"/>
      <c r="MQI203" s="66"/>
      <c r="MQJ203" s="66"/>
      <c r="MQK203" s="66"/>
      <c r="MQL203" s="66"/>
      <c r="MQM203" s="66"/>
      <c r="MQN203" s="66"/>
      <c r="MQO203" s="66"/>
      <c r="MQP203" s="66"/>
      <c r="MQQ203" s="66"/>
      <c r="MQR203" s="66"/>
      <c r="MQS203" s="66"/>
      <c r="MQT203" s="66"/>
      <c r="MQU203" s="66"/>
      <c r="MQW203" s="66"/>
      <c r="MQX203" s="66"/>
      <c r="MQY203" s="66"/>
      <c r="MQZ203" s="66"/>
      <c r="MRA203" s="66"/>
      <c r="MRB203" s="66"/>
      <c r="MRC203" s="66"/>
      <c r="MRD203" s="66"/>
      <c r="MRE203" s="66"/>
      <c r="MRF203" s="66"/>
      <c r="MRG203" s="66"/>
      <c r="MRH203" s="66"/>
      <c r="MRI203" s="66"/>
      <c r="MRL203" s="66"/>
      <c r="MRO203" s="66"/>
      <c r="MRR203" s="66"/>
      <c r="MRU203" s="66"/>
      <c r="MRX203" s="66"/>
      <c r="MSA203" s="66"/>
      <c r="MSJ203" s="66"/>
      <c r="MSM203" s="66"/>
      <c r="MSP203" s="66"/>
      <c r="MSS203" s="66"/>
      <c r="MTB203" s="66"/>
      <c r="MTH203" s="66"/>
      <c r="MTK203" s="66"/>
      <c r="MTN203" s="66"/>
      <c r="MTQ203" s="66"/>
      <c r="MTW203" s="66"/>
      <c r="MUF203" s="66"/>
      <c r="MUH203" s="66"/>
      <c r="MUI203" s="66"/>
      <c r="MUK203" s="66"/>
      <c r="MUN203" s="66"/>
      <c r="MUQ203" s="66"/>
      <c r="MUT203" s="66"/>
      <c r="MUW203" s="66"/>
      <c r="MUZ203" s="66"/>
      <c r="MVB203" s="66"/>
      <c r="MVD203" s="66"/>
      <c r="MVG203" s="66"/>
      <c r="MVJ203" s="66"/>
      <c r="MVM203" s="66"/>
      <c r="MVP203" s="66"/>
      <c r="MVS203" s="66"/>
      <c r="MVV203" s="66"/>
      <c r="MVY203" s="66"/>
      <c r="MWA203" s="66"/>
      <c r="MWD203" s="66"/>
      <c r="MWJ203" s="66"/>
      <c r="MWP203" s="66"/>
      <c r="MWS203" s="66"/>
      <c r="MWU203" s="66"/>
      <c r="MWW203" s="66"/>
      <c r="MWX203" s="66"/>
      <c r="MWY203" s="66"/>
      <c r="MWZ203" s="66"/>
      <c r="MXA203" s="66"/>
      <c r="MXB203" s="66"/>
      <c r="MXT203" s="66"/>
      <c r="MXU203" s="66"/>
      <c r="MXX203" s="66"/>
      <c r="MYA203" s="66"/>
      <c r="MYC203" s="66"/>
      <c r="MYE203" s="66"/>
      <c r="MYH203" s="66"/>
      <c r="MYK203" s="66"/>
      <c r="MYN203" s="66"/>
      <c r="MYR203" s="66"/>
      <c r="MYU203" s="66"/>
      <c r="MYX203" s="66"/>
      <c r="MZF203" s="66"/>
      <c r="MZR203" s="66"/>
      <c r="MZS203" s="66"/>
      <c r="MZT203" s="66"/>
      <c r="MZU203" s="66"/>
      <c r="MZV203" s="66"/>
      <c r="MZW203" s="66"/>
      <c r="MZX203" s="66"/>
      <c r="MZY203" s="66"/>
      <c r="MZZ203" s="66"/>
      <c r="NAA203" s="66"/>
      <c r="NAB203" s="66"/>
      <c r="NAC203" s="66"/>
      <c r="NAD203" s="66"/>
      <c r="NAE203" s="66"/>
      <c r="NAF203" s="66"/>
      <c r="NAG203" s="66"/>
      <c r="NAH203" s="66"/>
      <c r="NAI203" s="66"/>
      <c r="NAJ203" s="66"/>
      <c r="NAK203" s="66"/>
      <c r="NAL203" s="66"/>
      <c r="NAM203" s="66"/>
      <c r="NAN203" s="66"/>
      <c r="NAO203" s="66"/>
      <c r="NAP203" s="66"/>
      <c r="NAQ203" s="66"/>
      <c r="NAS203" s="66"/>
      <c r="NAT203" s="66"/>
      <c r="NAU203" s="66"/>
      <c r="NAV203" s="66"/>
      <c r="NAW203" s="66"/>
      <c r="NAX203" s="66"/>
      <c r="NAY203" s="66"/>
      <c r="NAZ203" s="66"/>
      <c r="NBA203" s="66"/>
      <c r="NBB203" s="66"/>
      <c r="NBC203" s="66"/>
      <c r="NBD203" s="66"/>
      <c r="NBE203" s="66"/>
      <c r="NBH203" s="66"/>
      <c r="NBK203" s="66"/>
      <c r="NBN203" s="66"/>
      <c r="NBQ203" s="66"/>
      <c r="NBT203" s="66"/>
      <c r="NBW203" s="66"/>
      <c r="NCF203" s="66"/>
      <c r="NCI203" s="66"/>
      <c r="NCL203" s="66"/>
      <c r="NCO203" s="66"/>
      <c r="NCX203" s="66"/>
      <c r="NDD203" s="66"/>
      <c r="NDG203" s="66"/>
      <c r="NDJ203" s="66"/>
      <c r="NDM203" s="66"/>
      <c r="NDS203" s="66"/>
      <c r="NEB203" s="66"/>
      <c r="NED203" s="66"/>
      <c r="NEE203" s="66"/>
      <c r="NEG203" s="66"/>
      <c r="NEJ203" s="66"/>
      <c r="NEM203" s="66"/>
      <c r="NEP203" s="66"/>
      <c r="NES203" s="66"/>
      <c r="NEV203" s="66"/>
      <c r="NEX203" s="66"/>
      <c r="NEZ203" s="66"/>
      <c r="NFC203" s="66"/>
      <c r="NFF203" s="66"/>
      <c r="NFI203" s="66"/>
      <c r="NFL203" s="66"/>
      <c r="NFO203" s="66"/>
      <c r="NFR203" s="66"/>
      <c r="NFU203" s="66"/>
      <c r="NFW203" s="66"/>
      <c r="NFZ203" s="66"/>
      <c r="NGF203" s="66"/>
      <c r="NGL203" s="66"/>
      <c r="NGO203" s="66"/>
      <c r="NGQ203" s="66"/>
      <c r="NGS203" s="66"/>
      <c r="NGT203" s="66"/>
      <c r="NGU203" s="66"/>
      <c r="NGV203" s="66"/>
      <c r="NGW203" s="66"/>
      <c r="NGX203" s="66"/>
      <c r="NHP203" s="66"/>
      <c r="NHQ203" s="66"/>
      <c r="NHT203" s="66"/>
      <c r="NHW203" s="66"/>
      <c r="NHY203" s="66"/>
      <c r="NIA203" s="66"/>
      <c r="NID203" s="66"/>
      <c r="NIG203" s="66"/>
      <c r="NIJ203" s="66"/>
      <c r="NIN203" s="66"/>
      <c r="NIQ203" s="66"/>
      <c r="NIT203" s="66"/>
      <c r="NJB203" s="66"/>
      <c r="NJN203" s="66"/>
      <c r="NJO203" s="66"/>
      <c r="NJP203" s="66"/>
      <c r="NJQ203" s="66"/>
      <c r="NJR203" s="66"/>
      <c r="NJS203" s="66"/>
      <c r="NJT203" s="66"/>
      <c r="NJU203" s="66"/>
      <c r="NJV203" s="66"/>
      <c r="NJW203" s="66"/>
      <c r="NJX203" s="66"/>
      <c r="NJY203" s="66"/>
      <c r="NJZ203" s="66"/>
      <c r="NKA203" s="66"/>
      <c r="NKB203" s="66"/>
      <c r="NKC203" s="66"/>
      <c r="NKD203" s="66"/>
      <c r="NKE203" s="66"/>
      <c r="NKF203" s="66"/>
      <c r="NKG203" s="66"/>
      <c r="NKH203" s="66"/>
      <c r="NKI203" s="66"/>
      <c r="NKJ203" s="66"/>
      <c r="NKK203" s="66"/>
      <c r="NKL203" s="66"/>
      <c r="NKM203" s="66"/>
      <c r="NKO203" s="66"/>
      <c r="NKP203" s="66"/>
      <c r="NKQ203" s="66"/>
      <c r="NKR203" s="66"/>
      <c r="NKS203" s="66"/>
      <c r="NKT203" s="66"/>
      <c r="NKU203" s="66"/>
      <c r="NKV203" s="66"/>
      <c r="NKW203" s="66"/>
      <c r="NKX203" s="66"/>
      <c r="NKY203" s="66"/>
      <c r="NKZ203" s="66"/>
      <c r="NLA203" s="66"/>
      <c r="NLD203" s="66"/>
      <c r="NLG203" s="66"/>
      <c r="NLJ203" s="66"/>
      <c r="NLM203" s="66"/>
      <c r="NLP203" s="66"/>
      <c r="NLS203" s="66"/>
      <c r="NMB203" s="66"/>
      <c r="NME203" s="66"/>
      <c r="NMH203" s="66"/>
      <c r="NMK203" s="66"/>
      <c r="NMT203" s="66"/>
      <c r="NMZ203" s="66"/>
      <c r="NNC203" s="66"/>
      <c r="NNF203" s="66"/>
      <c r="NNI203" s="66"/>
      <c r="NNO203" s="66"/>
      <c r="NNX203" s="66"/>
      <c r="NNZ203" s="66"/>
      <c r="NOA203" s="66"/>
      <c r="NOC203" s="66"/>
      <c r="NOF203" s="66"/>
      <c r="NOI203" s="66"/>
      <c r="NOL203" s="66"/>
      <c r="NOO203" s="66"/>
      <c r="NOR203" s="66"/>
      <c r="NOT203" s="66"/>
      <c r="NOV203" s="66"/>
      <c r="NOY203" s="66"/>
      <c r="NPB203" s="66"/>
      <c r="NPE203" s="66"/>
      <c r="NPH203" s="66"/>
      <c r="NPK203" s="66"/>
      <c r="NPN203" s="66"/>
      <c r="NPQ203" s="66"/>
      <c r="NPS203" s="66"/>
      <c r="NPV203" s="66"/>
      <c r="NQB203" s="66"/>
      <c r="NQH203" s="66"/>
      <c r="NQK203" s="66"/>
      <c r="NQM203" s="66"/>
      <c r="NQO203" s="66"/>
      <c r="NQP203" s="66"/>
      <c r="NQQ203" s="66"/>
      <c r="NQR203" s="66"/>
      <c r="NQS203" s="66"/>
      <c r="NQT203" s="66"/>
      <c r="NRL203" s="66"/>
      <c r="NRM203" s="66"/>
      <c r="NRP203" s="66"/>
      <c r="NRS203" s="66"/>
      <c r="NRU203" s="66"/>
      <c r="NRW203" s="66"/>
      <c r="NRZ203" s="66"/>
      <c r="NSC203" s="66"/>
      <c r="NSF203" s="66"/>
      <c r="NSJ203" s="66"/>
      <c r="NSM203" s="66"/>
      <c r="NSP203" s="66"/>
      <c r="NSX203" s="66"/>
      <c r="NTJ203" s="66"/>
      <c r="NTK203" s="66"/>
      <c r="NTL203" s="66"/>
      <c r="NTM203" s="66"/>
      <c r="NTN203" s="66"/>
      <c r="NTO203" s="66"/>
      <c r="NTP203" s="66"/>
      <c r="NTQ203" s="66"/>
      <c r="NTR203" s="66"/>
      <c r="NTS203" s="66"/>
      <c r="NTT203" s="66"/>
      <c r="NTU203" s="66"/>
      <c r="NTV203" s="66"/>
      <c r="NTW203" s="66"/>
      <c r="NTX203" s="66"/>
      <c r="NTY203" s="66"/>
      <c r="NTZ203" s="66"/>
      <c r="NUA203" s="66"/>
      <c r="NUB203" s="66"/>
      <c r="NUC203" s="66"/>
      <c r="NUD203" s="66"/>
      <c r="NUE203" s="66"/>
      <c r="NUF203" s="66"/>
      <c r="NUG203" s="66"/>
      <c r="NUH203" s="66"/>
      <c r="NUI203" s="66"/>
      <c r="NUK203" s="66"/>
      <c r="NUL203" s="66"/>
      <c r="NUM203" s="66"/>
      <c r="NUN203" s="66"/>
      <c r="NUO203" s="66"/>
      <c r="NUP203" s="66"/>
      <c r="NUQ203" s="66"/>
      <c r="NUR203" s="66"/>
      <c r="NUS203" s="66"/>
      <c r="NUT203" s="66"/>
      <c r="NUU203" s="66"/>
      <c r="NUV203" s="66"/>
      <c r="NUW203" s="66"/>
      <c r="NUZ203" s="66"/>
      <c r="NVC203" s="66"/>
      <c r="NVF203" s="66"/>
      <c r="NVI203" s="66"/>
      <c r="NVL203" s="66"/>
      <c r="NVO203" s="66"/>
      <c r="NVX203" s="66"/>
      <c r="NWA203" s="66"/>
      <c r="NWD203" s="66"/>
      <c r="NWG203" s="66"/>
      <c r="NWP203" s="66"/>
      <c r="NWV203" s="66"/>
      <c r="NWY203" s="66"/>
      <c r="NXB203" s="66"/>
      <c r="NXE203" s="66"/>
      <c r="NXK203" s="66"/>
      <c r="NXT203" s="66"/>
      <c r="NXV203" s="66"/>
      <c r="NXW203" s="66"/>
      <c r="NXY203" s="66"/>
      <c r="NYB203" s="66"/>
      <c r="NYE203" s="66"/>
      <c r="NYH203" s="66"/>
      <c r="NYK203" s="66"/>
      <c r="NYN203" s="66"/>
      <c r="NYP203" s="66"/>
      <c r="NYR203" s="66"/>
      <c r="NYU203" s="66"/>
      <c r="NYX203" s="66"/>
      <c r="NZA203" s="66"/>
      <c r="NZD203" s="66"/>
      <c r="NZG203" s="66"/>
      <c r="NZJ203" s="66"/>
      <c r="NZM203" s="66"/>
      <c r="NZO203" s="66"/>
      <c r="NZR203" s="66"/>
      <c r="NZX203" s="66"/>
      <c r="OAD203" s="66"/>
      <c r="OAG203" s="66"/>
      <c r="OAI203" s="66"/>
      <c r="OAK203" s="66"/>
      <c r="OAL203" s="66"/>
      <c r="OAM203" s="66"/>
      <c r="OAN203" s="66"/>
      <c r="OAO203" s="66"/>
      <c r="OAP203" s="66"/>
      <c r="OBH203" s="66"/>
      <c r="OBI203" s="66"/>
      <c r="OBL203" s="66"/>
      <c r="OBO203" s="66"/>
      <c r="OBQ203" s="66"/>
      <c r="OBS203" s="66"/>
      <c r="OBV203" s="66"/>
      <c r="OBY203" s="66"/>
      <c r="OCB203" s="66"/>
      <c r="OCF203" s="66"/>
      <c r="OCI203" s="66"/>
      <c r="OCL203" s="66"/>
      <c r="OCT203" s="66"/>
      <c r="ODF203" s="66"/>
      <c r="ODG203" s="66"/>
      <c r="ODH203" s="66"/>
      <c r="ODI203" s="66"/>
      <c r="ODJ203" s="66"/>
      <c r="ODK203" s="66"/>
      <c r="ODL203" s="66"/>
      <c r="ODM203" s="66"/>
      <c r="ODN203" s="66"/>
      <c r="ODO203" s="66"/>
      <c r="ODP203" s="66"/>
      <c r="ODQ203" s="66"/>
      <c r="ODR203" s="66"/>
      <c r="ODS203" s="66"/>
      <c r="ODT203" s="66"/>
      <c r="ODU203" s="66"/>
      <c r="ODV203" s="66"/>
      <c r="ODW203" s="66"/>
      <c r="ODX203" s="66"/>
      <c r="ODY203" s="66"/>
      <c r="ODZ203" s="66"/>
      <c r="OEA203" s="66"/>
      <c r="OEB203" s="66"/>
      <c r="OEC203" s="66"/>
      <c r="OED203" s="66"/>
      <c r="OEE203" s="66"/>
      <c r="OEG203" s="66"/>
      <c r="OEH203" s="66"/>
      <c r="OEI203" s="66"/>
      <c r="OEJ203" s="66"/>
      <c r="OEK203" s="66"/>
      <c r="OEL203" s="66"/>
      <c r="OEM203" s="66"/>
      <c r="OEN203" s="66"/>
      <c r="OEO203" s="66"/>
      <c r="OEP203" s="66"/>
      <c r="OEQ203" s="66"/>
      <c r="OER203" s="66"/>
      <c r="OES203" s="66"/>
      <c r="OEV203" s="66"/>
      <c r="OEY203" s="66"/>
      <c r="OFB203" s="66"/>
      <c r="OFE203" s="66"/>
      <c r="OFH203" s="66"/>
      <c r="OFK203" s="66"/>
      <c r="OFT203" s="66"/>
      <c r="OFW203" s="66"/>
      <c r="OFZ203" s="66"/>
      <c r="OGC203" s="66"/>
      <c r="OGL203" s="66"/>
      <c r="OGR203" s="66"/>
      <c r="OGU203" s="66"/>
      <c r="OGX203" s="66"/>
      <c r="OHA203" s="66"/>
      <c r="OHG203" s="66"/>
      <c r="OHP203" s="66"/>
      <c r="OHR203" s="66"/>
      <c r="OHS203" s="66"/>
      <c r="OHU203" s="66"/>
      <c r="OHX203" s="66"/>
      <c r="OIA203" s="66"/>
      <c r="OID203" s="66"/>
      <c r="OIG203" s="66"/>
      <c r="OIJ203" s="66"/>
      <c r="OIL203" s="66"/>
      <c r="OIN203" s="66"/>
      <c r="OIQ203" s="66"/>
      <c r="OIT203" s="66"/>
      <c r="OIW203" s="66"/>
      <c r="OIZ203" s="66"/>
      <c r="OJC203" s="66"/>
      <c r="OJF203" s="66"/>
      <c r="OJI203" s="66"/>
      <c r="OJK203" s="66"/>
      <c r="OJN203" s="66"/>
      <c r="OJT203" s="66"/>
      <c r="OJZ203" s="66"/>
      <c r="OKC203" s="66"/>
      <c r="OKE203" s="66"/>
      <c r="OKG203" s="66"/>
      <c r="OKH203" s="66"/>
      <c r="OKI203" s="66"/>
      <c r="OKJ203" s="66"/>
      <c r="OKK203" s="66"/>
      <c r="OKL203" s="66"/>
      <c r="OLD203" s="66"/>
      <c r="OLE203" s="66"/>
      <c r="OLH203" s="66"/>
      <c r="OLK203" s="66"/>
      <c r="OLM203" s="66"/>
      <c r="OLO203" s="66"/>
      <c r="OLR203" s="66"/>
      <c r="OLU203" s="66"/>
      <c r="OLX203" s="66"/>
      <c r="OMB203" s="66"/>
      <c r="OME203" s="66"/>
      <c r="OMH203" s="66"/>
      <c r="OMP203" s="66"/>
      <c r="ONB203" s="66"/>
      <c r="ONC203" s="66"/>
      <c r="OND203" s="66"/>
      <c r="ONE203" s="66"/>
      <c r="ONF203" s="66"/>
      <c r="ONG203" s="66"/>
      <c r="ONH203" s="66"/>
      <c r="ONI203" s="66"/>
      <c r="ONJ203" s="66"/>
      <c r="ONK203" s="66"/>
      <c r="ONL203" s="66"/>
      <c r="ONM203" s="66"/>
      <c r="ONN203" s="66"/>
      <c r="ONO203" s="66"/>
      <c r="ONP203" s="66"/>
      <c r="ONQ203" s="66"/>
      <c r="ONR203" s="66"/>
      <c r="ONS203" s="66"/>
      <c r="ONT203" s="66"/>
      <c r="ONU203" s="66"/>
      <c r="ONV203" s="66"/>
      <c r="ONW203" s="66"/>
      <c r="ONX203" s="66"/>
      <c r="ONY203" s="66"/>
      <c r="ONZ203" s="66"/>
      <c r="OOA203" s="66"/>
      <c r="OOC203" s="66"/>
      <c r="OOD203" s="66"/>
      <c r="OOE203" s="66"/>
      <c r="OOF203" s="66"/>
      <c r="OOG203" s="66"/>
      <c r="OOH203" s="66"/>
      <c r="OOI203" s="66"/>
      <c r="OOJ203" s="66"/>
      <c r="OOK203" s="66"/>
      <c r="OOL203" s="66"/>
      <c r="OOM203" s="66"/>
      <c r="OON203" s="66"/>
      <c r="OOO203" s="66"/>
      <c r="OOR203" s="66"/>
      <c r="OOU203" s="66"/>
      <c r="OOX203" s="66"/>
      <c r="OPA203" s="66"/>
      <c r="OPD203" s="66"/>
      <c r="OPG203" s="66"/>
      <c r="OPP203" s="66"/>
      <c r="OPS203" s="66"/>
      <c r="OPV203" s="66"/>
      <c r="OPY203" s="66"/>
      <c r="OQH203" s="66"/>
      <c r="OQN203" s="66"/>
      <c r="OQQ203" s="66"/>
      <c r="OQT203" s="66"/>
      <c r="OQW203" s="66"/>
      <c r="ORC203" s="66"/>
      <c r="ORL203" s="66"/>
      <c r="ORN203" s="66"/>
      <c r="ORO203" s="66"/>
      <c r="ORQ203" s="66"/>
      <c r="ORT203" s="66"/>
      <c r="ORW203" s="66"/>
      <c r="ORZ203" s="66"/>
      <c r="OSC203" s="66"/>
      <c r="OSF203" s="66"/>
      <c r="OSH203" s="66"/>
      <c r="OSJ203" s="66"/>
      <c r="OSM203" s="66"/>
      <c r="OSP203" s="66"/>
      <c r="OSS203" s="66"/>
      <c r="OSV203" s="66"/>
      <c r="OSY203" s="66"/>
      <c r="OTB203" s="66"/>
      <c r="OTE203" s="66"/>
      <c r="OTG203" s="66"/>
      <c r="OTJ203" s="66"/>
      <c r="OTP203" s="66"/>
      <c r="OTV203" s="66"/>
      <c r="OTY203" s="66"/>
      <c r="OUA203" s="66"/>
      <c r="OUC203" s="66"/>
      <c r="OUD203" s="66"/>
      <c r="OUE203" s="66"/>
      <c r="OUF203" s="66"/>
      <c r="OUG203" s="66"/>
      <c r="OUH203" s="66"/>
      <c r="OUZ203" s="66"/>
      <c r="OVA203" s="66"/>
      <c r="OVD203" s="66"/>
      <c r="OVG203" s="66"/>
      <c r="OVI203" s="66"/>
      <c r="OVK203" s="66"/>
      <c r="OVN203" s="66"/>
      <c r="OVQ203" s="66"/>
      <c r="OVT203" s="66"/>
      <c r="OVX203" s="66"/>
      <c r="OWA203" s="66"/>
      <c r="OWD203" s="66"/>
      <c r="OWL203" s="66"/>
      <c r="OWX203" s="66"/>
      <c r="OWY203" s="66"/>
      <c r="OWZ203" s="66"/>
      <c r="OXA203" s="66"/>
      <c r="OXB203" s="66"/>
      <c r="OXC203" s="66"/>
      <c r="OXD203" s="66"/>
      <c r="OXE203" s="66"/>
      <c r="OXF203" s="66"/>
      <c r="OXG203" s="66"/>
      <c r="OXH203" s="66"/>
      <c r="OXI203" s="66"/>
      <c r="OXJ203" s="66"/>
      <c r="OXK203" s="66"/>
      <c r="OXL203" s="66"/>
      <c r="OXM203" s="66"/>
      <c r="OXN203" s="66"/>
      <c r="OXO203" s="66"/>
      <c r="OXP203" s="66"/>
      <c r="OXQ203" s="66"/>
      <c r="OXR203" s="66"/>
      <c r="OXS203" s="66"/>
      <c r="OXT203" s="66"/>
      <c r="OXU203" s="66"/>
      <c r="OXV203" s="66"/>
      <c r="OXW203" s="66"/>
      <c r="OXY203" s="66"/>
      <c r="OXZ203" s="66"/>
      <c r="OYA203" s="66"/>
      <c r="OYB203" s="66"/>
      <c r="OYC203" s="66"/>
      <c r="OYD203" s="66"/>
      <c r="OYE203" s="66"/>
      <c r="OYF203" s="66"/>
      <c r="OYG203" s="66"/>
      <c r="OYH203" s="66"/>
      <c r="OYI203" s="66"/>
      <c r="OYJ203" s="66"/>
      <c r="OYK203" s="66"/>
      <c r="OYN203" s="66"/>
      <c r="OYQ203" s="66"/>
      <c r="OYT203" s="66"/>
      <c r="OYW203" s="66"/>
      <c r="OYZ203" s="66"/>
      <c r="OZC203" s="66"/>
      <c r="OZL203" s="66"/>
      <c r="OZO203" s="66"/>
      <c r="OZR203" s="66"/>
      <c r="OZU203" s="66"/>
      <c r="PAD203" s="66"/>
      <c r="PAJ203" s="66"/>
      <c r="PAM203" s="66"/>
      <c r="PAP203" s="66"/>
      <c r="PAS203" s="66"/>
      <c r="PAY203" s="66"/>
      <c r="PBH203" s="66"/>
      <c r="PBJ203" s="66"/>
      <c r="PBK203" s="66"/>
      <c r="PBM203" s="66"/>
      <c r="PBP203" s="66"/>
      <c r="PBS203" s="66"/>
      <c r="PBV203" s="66"/>
      <c r="PBY203" s="66"/>
      <c r="PCB203" s="66"/>
      <c r="PCD203" s="66"/>
      <c r="PCF203" s="66"/>
      <c r="PCI203" s="66"/>
      <c r="PCL203" s="66"/>
      <c r="PCO203" s="66"/>
      <c r="PCR203" s="66"/>
      <c r="PCU203" s="66"/>
      <c r="PCX203" s="66"/>
      <c r="PDA203" s="66"/>
      <c r="PDC203" s="66"/>
      <c r="PDF203" s="66"/>
      <c r="PDL203" s="66"/>
      <c r="PDR203" s="66"/>
      <c r="PDU203" s="66"/>
      <c r="PDW203" s="66"/>
      <c r="PDY203" s="66"/>
      <c r="PDZ203" s="66"/>
      <c r="PEA203" s="66"/>
      <c r="PEB203" s="66"/>
      <c r="PEC203" s="66"/>
      <c r="PED203" s="66"/>
      <c r="PEV203" s="66"/>
      <c r="PEW203" s="66"/>
      <c r="PEZ203" s="66"/>
      <c r="PFC203" s="66"/>
      <c r="PFE203" s="66"/>
      <c r="PFG203" s="66"/>
      <c r="PFJ203" s="66"/>
      <c r="PFM203" s="66"/>
      <c r="PFP203" s="66"/>
      <c r="PFT203" s="66"/>
      <c r="PFW203" s="66"/>
      <c r="PFZ203" s="66"/>
      <c r="PGH203" s="66"/>
      <c r="PGT203" s="66"/>
      <c r="PGU203" s="66"/>
      <c r="PGV203" s="66"/>
      <c r="PGW203" s="66"/>
      <c r="PGX203" s="66"/>
      <c r="PGY203" s="66"/>
      <c r="PGZ203" s="66"/>
      <c r="PHA203" s="66"/>
      <c r="PHB203" s="66"/>
      <c r="PHC203" s="66"/>
      <c r="PHD203" s="66"/>
      <c r="PHE203" s="66"/>
      <c r="PHF203" s="66"/>
      <c r="PHG203" s="66"/>
      <c r="PHH203" s="66"/>
      <c r="PHI203" s="66"/>
      <c r="PHJ203" s="66"/>
      <c r="PHK203" s="66"/>
      <c r="PHL203" s="66"/>
      <c r="PHM203" s="66"/>
      <c r="PHN203" s="66"/>
      <c r="PHO203" s="66"/>
      <c r="PHP203" s="66"/>
      <c r="PHQ203" s="66"/>
      <c r="PHR203" s="66"/>
      <c r="PHS203" s="66"/>
      <c r="PHU203" s="66"/>
      <c r="PHV203" s="66"/>
      <c r="PHW203" s="66"/>
      <c r="PHX203" s="66"/>
      <c r="PHY203" s="66"/>
      <c r="PHZ203" s="66"/>
      <c r="PIA203" s="66"/>
      <c r="PIB203" s="66"/>
      <c r="PIC203" s="66"/>
      <c r="PID203" s="66"/>
      <c r="PIE203" s="66"/>
      <c r="PIF203" s="66"/>
      <c r="PIG203" s="66"/>
      <c r="PIJ203" s="66"/>
      <c r="PIM203" s="66"/>
      <c r="PIP203" s="66"/>
      <c r="PIS203" s="66"/>
      <c r="PIV203" s="66"/>
      <c r="PIY203" s="66"/>
      <c r="PJH203" s="66"/>
      <c r="PJK203" s="66"/>
      <c r="PJN203" s="66"/>
      <c r="PJQ203" s="66"/>
      <c r="PJZ203" s="66"/>
      <c r="PKF203" s="66"/>
      <c r="PKI203" s="66"/>
      <c r="PKL203" s="66"/>
      <c r="PKO203" s="66"/>
      <c r="PKU203" s="66"/>
      <c r="PLD203" s="66"/>
      <c r="PLF203" s="66"/>
      <c r="PLG203" s="66"/>
      <c r="PLI203" s="66"/>
      <c r="PLL203" s="66"/>
      <c r="PLO203" s="66"/>
      <c r="PLR203" s="66"/>
      <c r="PLU203" s="66"/>
      <c r="PLX203" s="66"/>
      <c r="PLZ203" s="66"/>
      <c r="PMB203" s="66"/>
      <c r="PME203" s="66"/>
      <c r="PMH203" s="66"/>
      <c r="PMK203" s="66"/>
      <c r="PMN203" s="66"/>
      <c r="PMQ203" s="66"/>
      <c r="PMT203" s="66"/>
      <c r="PMW203" s="66"/>
      <c r="PMY203" s="66"/>
      <c r="PNB203" s="66"/>
      <c r="PNH203" s="66"/>
      <c r="PNN203" s="66"/>
      <c r="PNQ203" s="66"/>
      <c r="PNS203" s="66"/>
      <c r="PNU203" s="66"/>
      <c r="PNV203" s="66"/>
      <c r="PNW203" s="66"/>
      <c r="PNX203" s="66"/>
      <c r="PNY203" s="66"/>
      <c r="PNZ203" s="66"/>
      <c r="POR203" s="66"/>
      <c r="POS203" s="66"/>
      <c r="POV203" s="66"/>
      <c r="POY203" s="66"/>
      <c r="PPA203" s="66"/>
      <c r="PPC203" s="66"/>
      <c r="PPF203" s="66"/>
      <c r="PPI203" s="66"/>
      <c r="PPL203" s="66"/>
      <c r="PPP203" s="66"/>
      <c r="PPS203" s="66"/>
      <c r="PPV203" s="66"/>
      <c r="PQD203" s="66"/>
      <c r="PQP203" s="66"/>
      <c r="PQQ203" s="66"/>
      <c r="PQR203" s="66"/>
      <c r="PQS203" s="66"/>
      <c r="PQT203" s="66"/>
      <c r="PQU203" s="66"/>
      <c r="PQV203" s="66"/>
      <c r="PQW203" s="66"/>
      <c r="PQX203" s="66"/>
      <c r="PQY203" s="66"/>
      <c r="PQZ203" s="66"/>
      <c r="PRA203" s="66"/>
      <c r="PRB203" s="66"/>
      <c r="PRC203" s="66"/>
      <c r="PRD203" s="66"/>
      <c r="PRE203" s="66"/>
      <c r="PRF203" s="66"/>
      <c r="PRG203" s="66"/>
      <c r="PRH203" s="66"/>
      <c r="PRI203" s="66"/>
      <c r="PRJ203" s="66"/>
      <c r="PRK203" s="66"/>
      <c r="PRL203" s="66"/>
      <c r="PRM203" s="66"/>
      <c r="PRN203" s="66"/>
      <c r="PRO203" s="66"/>
      <c r="PRQ203" s="66"/>
      <c r="PRR203" s="66"/>
      <c r="PRS203" s="66"/>
      <c r="PRT203" s="66"/>
      <c r="PRU203" s="66"/>
      <c r="PRV203" s="66"/>
      <c r="PRW203" s="66"/>
      <c r="PRX203" s="66"/>
      <c r="PRY203" s="66"/>
      <c r="PRZ203" s="66"/>
      <c r="PSA203" s="66"/>
      <c r="PSB203" s="66"/>
      <c r="PSC203" s="66"/>
      <c r="PSF203" s="66"/>
      <c r="PSI203" s="66"/>
      <c r="PSL203" s="66"/>
      <c r="PSO203" s="66"/>
      <c r="PSR203" s="66"/>
      <c r="PSU203" s="66"/>
      <c r="PTD203" s="66"/>
      <c r="PTG203" s="66"/>
      <c r="PTJ203" s="66"/>
      <c r="PTM203" s="66"/>
      <c r="PTV203" s="66"/>
      <c r="PUB203" s="66"/>
      <c r="PUE203" s="66"/>
      <c r="PUH203" s="66"/>
      <c r="PUK203" s="66"/>
      <c r="PUQ203" s="66"/>
      <c r="PUZ203" s="66"/>
      <c r="PVB203" s="66"/>
      <c r="PVC203" s="66"/>
      <c r="PVE203" s="66"/>
      <c r="PVH203" s="66"/>
      <c r="PVK203" s="66"/>
      <c r="PVN203" s="66"/>
      <c r="PVQ203" s="66"/>
      <c r="PVT203" s="66"/>
      <c r="PVV203" s="66"/>
      <c r="PVX203" s="66"/>
      <c r="PWA203" s="66"/>
      <c r="PWD203" s="66"/>
      <c r="PWG203" s="66"/>
      <c r="PWJ203" s="66"/>
      <c r="PWM203" s="66"/>
      <c r="PWP203" s="66"/>
      <c r="PWS203" s="66"/>
      <c r="PWU203" s="66"/>
      <c r="PWX203" s="66"/>
      <c r="PXD203" s="66"/>
      <c r="PXJ203" s="66"/>
      <c r="PXM203" s="66"/>
      <c r="PXO203" s="66"/>
      <c r="PXQ203" s="66"/>
      <c r="PXR203" s="66"/>
      <c r="PXS203" s="66"/>
      <c r="PXT203" s="66"/>
      <c r="PXU203" s="66"/>
      <c r="PXV203" s="66"/>
      <c r="PYN203" s="66"/>
      <c r="PYO203" s="66"/>
      <c r="PYR203" s="66"/>
      <c r="PYU203" s="66"/>
      <c r="PYW203" s="66"/>
      <c r="PYY203" s="66"/>
      <c r="PZB203" s="66"/>
      <c r="PZE203" s="66"/>
      <c r="PZH203" s="66"/>
      <c r="PZL203" s="66"/>
      <c r="PZO203" s="66"/>
      <c r="PZR203" s="66"/>
      <c r="PZZ203" s="66"/>
      <c r="QAL203" s="66"/>
      <c r="QAM203" s="66"/>
      <c r="QAN203" s="66"/>
      <c r="QAO203" s="66"/>
      <c r="QAP203" s="66"/>
      <c r="QAQ203" s="66"/>
      <c r="QAR203" s="66"/>
      <c r="QAS203" s="66"/>
      <c r="QAT203" s="66"/>
      <c r="QAU203" s="66"/>
      <c r="QAV203" s="66"/>
      <c r="QAW203" s="66"/>
      <c r="QAX203" s="66"/>
      <c r="QAY203" s="66"/>
      <c r="QAZ203" s="66"/>
      <c r="QBA203" s="66"/>
      <c r="QBB203" s="66"/>
      <c r="QBC203" s="66"/>
      <c r="QBD203" s="66"/>
      <c r="QBE203" s="66"/>
      <c r="QBF203" s="66"/>
      <c r="QBG203" s="66"/>
      <c r="QBH203" s="66"/>
      <c r="QBI203" s="66"/>
      <c r="QBJ203" s="66"/>
      <c r="QBK203" s="66"/>
      <c r="QBM203" s="66"/>
      <c r="QBN203" s="66"/>
      <c r="QBO203" s="66"/>
      <c r="QBP203" s="66"/>
      <c r="QBQ203" s="66"/>
      <c r="QBR203" s="66"/>
      <c r="QBS203" s="66"/>
      <c r="QBT203" s="66"/>
      <c r="QBU203" s="66"/>
      <c r="QBV203" s="66"/>
      <c r="QBW203" s="66"/>
      <c r="QBX203" s="66"/>
      <c r="QBY203" s="66"/>
      <c r="QCB203" s="66"/>
      <c r="QCE203" s="66"/>
      <c r="QCH203" s="66"/>
      <c r="QCK203" s="66"/>
      <c r="QCN203" s="66"/>
      <c r="QCQ203" s="66"/>
      <c r="QCZ203" s="66"/>
      <c r="QDC203" s="66"/>
      <c r="QDF203" s="66"/>
      <c r="QDI203" s="66"/>
      <c r="QDR203" s="66"/>
      <c r="QDX203" s="66"/>
      <c r="QEA203" s="66"/>
      <c r="QED203" s="66"/>
      <c r="QEG203" s="66"/>
      <c r="QEM203" s="66"/>
      <c r="QEV203" s="66"/>
      <c r="QEX203" s="66"/>
      <c r="QEY203" s="66"/>
      <c r="QFA203" s="66"/>
      <c r="QFD203" s="66"/>
      <c r="QFG203" s="66"/>
      <c r="QFJ203" s="66"/>
      <c r="QFM203" s="66"/>
      <c r="QFP203" s="66"/>
      <c r="QFR203" s="66"/>
      <c r="QFT203" s="66"/>
      <c r="QFW203" s="66"/>
      <c r="QFZ203" s="66"/>
      <c r="QGC203" s="66"/>
      <c r="QGF203" s="66"/>
      <c r="QGI203" s="66"/>
      <c r="QGL203" s="66"/>
      <c r="QGO203" s="66"/>
      <c r="QGQ203" s="66"/>
      <c r="QGT203" s="66"/>
      <c r="QGZ203" s="66"/>
      <c r="QHF203" s="66"/>
      <c r="QHI203" s="66"/>
      <c r="QHK203" s="66"/>
      <c r="QHM203" s="66"/>
      <c r="QHN203" s="66"/>
      <c r="QHO203" s="66"/>
      <c r="QHP203" s="66"/>
      <c r="QHQ203" s="66"/>
      <c r="QHR203" s="66"/>
      <c r="QIJ203" s="66"/>
      <c r="QIK203" s="66"/>
      <c r="QIN203" s="66"/>
      <c r="QIQ203" s="66"/>
      <c r="QIS203" s="66"/>
      <c r="QIU203" s="66"/>
      <c r="QIX203" s="66"/>
      <c r="QJA203" s="66"/>
      <c r="QJD203" s="66"/>
      <c r="QJH203" s="66"/>
      <c r="QJK203" s="66"/>
      <c r="QJN203" s="66"/>
      <c r="QJV203" s="66"/>
      <c r="QKH203" s="66"/>
      <c r="QKI203" s="66"/>
      <c r="QKJ203" s="66"/>
      <c r="QKK203" s="66"/>
      <c r="QKL203" s="66"/>
      <c r="QKM203" s="66"/>
      <c r="QKN203" s="66"/>
      <c r="QKO203" s="66"/>
      <c r="QKP203" s="66"/>
      <c r="QKQ203" s="66"/>
      <c r="QKR203" s="66"/>
      <c r="QKS203" s="66"/>
      <c r="QKT203" s="66"/>
      <c r="QKU203" s="66"/>
      <c r="QKV203" s="66"/>
      <c r="QKW203" s="66"/>
      <c r="QKX203" s="66"/>
      <c r="QKY203" s="66"/>
      <c r="QKZ203" s="66"/>
      <c r="QLA203" s="66"/>
      <c r="QLB203" s="66"/>
      <c r="QLC203" s="66"/>
      <c r="QLD203" s="66"/>
      <c r="QLE203" s="66"/>
      <c r="QLF203" s="66"/>
      <c r="QLG203" s="66"/>
      <c r="QLI203" s="66"/>
      <c r="QLJ203" s="66"/>
      <c r="QLK203" s="66"/>
      <c r="QLL203" s="66"/>
      <c r="QLM203" s="66"/>
      <c r="QLN203" s="66"/>
      <c r="QLO203" s="66"/>
      <c r="QLP203" s="66"/>
      <c r="QLQ203" s="66"/>
      <c r="QLR203" s="66"/>
      <c r="QLS203" s="66"/>
      <c r="QLT203" s="66"/>
      <c r="QLU203" s="66"/>
      <c r="QLX203" s="66"/>
      <c r="QMA203" s="66"/>
      <c r="QMD203" s="66"/>
      <c r="QMG203" s="66"/>
      <c r="QMJ203" s="66"/>
      <c r="QMM203" s="66"/>
      <c r="QMV203" s="66"/>
      <c r="QMY203" s="66"/>
      <c r="QNB203" s="66"/>
      <c r="QNE203" s="66"/>
      <c r="QNN203" s="66"/>
      <c r="QNT203" s="66"/>
      <c r="QNW203" s="66"/>
      <c r="QNZ203" s="66"/>
      <c r="QOC203" s="66"/>
      <c r="QOI203" s="66"/>
      <c r="QOR203" s="66"/>
      <c r="QOT203" s="66"/>
      <c r="QOU203" s="66"/>
      <c r="QOW203" s="66"/>
      <c r="QOZ203" s="66"/>
      <c r="QPC203" s="66"/>
      <c r="QPF203" s="66"/>
      <c r="QPI203" s="66"/>
      <c r="QPL203" s="66"/>
      <c r="QPN203" s="66"/>
      <c r="QPP203" s="66"/>
      <c r="QPS203" s="66"/>
      <c r="QPV203" s="66"/>
      <c r="QPY203" s="66"/>
      <c r="QQB203" s="66"/>
      <c r="QQE203" s="66"/>
      <c r="QQH203" s="66"/>
      <c r="QQK203" s="66"/>
      <c r="QQM203" s="66"/>
      <c r="QQP203" s="66"/>
      <c r="QQV203" s="66"/>
      <c r="QRB203" s="66"/>
      <c r="QRE203" s="66"/>
      <c r="QRG203" s="66"/>
      <c r="QRI203" s="66"/>
      <c r="QRJ203" s="66"/>
      <c r="QRK203" s="66"/>
      <c r="QRL203" s="66"/>
      <c r="QRM203" s="66"/>
      <c r="QRN203" s="66"/>
      <c r="QSF203" s="66"/>
      <c r="QSG203" s="66"/>
      <c r="QSJ203" s="66"/>
      <c r="QSM203" s="66"/>
      <c r="QSO203" s="66"/>
      <c r="QSQ203" s="66"/>
      <c r="QST203" s="66"/>
      <c r="QSW203" s="66"/>
      <c r="QSZ203" s="66"/>
      <c r="QTD203" s="66"/>
      <c r="QTG203" s="66"/>
      <c r="QTJ203" s="66"/>
      <c r="QTR203" s="66"/>
      <c r="QUD203" s="66"/>
      <c r="QUE203" s="66"/>
      <c r="QUF203" s="66"/>
      <c r="QUG203" s="66"/>
      <c r="QUH203" s="66"/>
      <c r="QUI203" s="66"/>
      <c r="QUJ203" s="66"/>
      <c r="QUK203" s="66"/>
      <c r="QUL203" s="66"/>
      <c r="QUM203" s="66"/>
      <c r="QUN203" s="66"/>
      <c r="QUO203" s="66"/>
      <c r="QUP203" s="66"/>
      <c r="QUQ203" s="66"/>
      <c r="QUR203" s="66"/>
      <c r="QUS203" s="66"/>
      <c r="QUT203" s="66"/>
      <c r="QUU203" s="66"/>
      <c r="QUV203" s="66"/>
      <c r="QUW203" s="66"/>
      <c r="QUX203" s="66"/>
      <c r="QUY203" s="66"/>
      <c r="QUZ203" s="66"/>
      <c r="QVA203" s="66"/>
      <c r="QVB203" s="66"/>
      <c r="QVC203" s="66"/>
      <c r="QVE203" s="66"/>
      <c r="QVF203" s="66"/>
      <c r="QVG203" s="66"/>
      <c r="QVH203" s="66"/>
      <c r="QVI203" s="66"/>
      <c r="QVJ203" s="66"/>
      <c r="QVK203" s="66"/>
      <c r="QVL203" s="66"/>
      <c r="QVM203" s="66"/>
      <c r="QVN203" s="66"/>
      <c r="QVO203" s="66"/>
      <c r="QVP203" s="66"/>
      <c r="QVQ203" s="66"/>
      <c r="QVT203" s="66"/>
      <c r="QVW203" s="66"/>
      <c r="QVZ203" s="66"/>
      <c r="QWC203" s="66"/>
      <c r="QWF203" s="66"/>
      <c r="QWI203" s="66"/>
      <c r="QWR203" s="66"/>
      <c r="QWU203" s="66"/>
      <c r="QWX203" s="66"/>
      <c r="QXA203" s="66"/>
      <c r="QXJ203" s="66"/>
      <c r="QXP203" s="66"/>
      <c r="QXS203" s="66"/>
      <c r="QXV203" s="66"/>
      <c r="QXY203" s="66"/>
      <c r="QYE203" s="66"/>
      <c r="QYN203" s="66"/>
      <c r="QYP203" s="66"/>
      <c r="QYQ203" s="66"/>
      <c r="QYS203" s="66"/>
      <c r="QYV203" s="66"/>
      <c r="QYY203" s="66"/>
      <c r="QZB203" s="66"/>
      <c r="QZE203" s="66"/>
      <c r="QZH203" s="66"/>
      <c r="QZJ203" s="66"/>
      <c r="QZL203" s="66"/>
      <c r="QZO203" s="66"/>
      <c r="QZR203" s="66"/>
      <c r="QZU203" s="66"/>
      <c r="QZX203" s="66"/>
      <c r="RAA203" s="66"/>
      <c r="RAD203" s="66"/>
      <c r="RAG203" s="66"/>
      <c r="RAI203" s="66"/>
      <c r="RAL203" s="66"/>
      <c r="RAR203" s="66"/>
      <c r="RAX203" s="66"/>
      <c r="RBA203" s="66"/>
      <c r="RBC203" s="66"/>
      <c r="RBE203" s="66"/>
      <c r="RBF203" s="66"/>
      <c r="RBG203" s="66"/>
      <c r="RBH203" s="66"/>
      <c r="RBI203" s="66"/>
      <c r="RBJ203" s="66"/>
      <c r="RCB203" s="66"/>
      <c r="RCC203" s="66"/>
      <c r="RCF203" s="66"/>
      <c r="RCI203" s="66"/>
      <c r="RCK203" s="66"/>
      <c r="RCM203" s="66"/>
      <c r="RCP203" s="66"/>
      <c r="RCS203" s="66"/>
      <c r="RCV203" s="66"/>
      <c r="RCZ203" s="66"/>
      <c r="RDC203" s="66"/>
      <c r="RDF203" s="66"/>
      <c r="RDN203" s="66"/>
      <c r="RDZ203" s="66"/>
      <c r="REA203" s="66"/>
      <c r="REB203" s="66"/>
      <c r="REC203" s="66"/>
      <c r="RED203" s="66"/>
      <c r="REE203" s="66"/>
      <c r="REF203" s="66"/>
      <c r="REG203" s="66"/>
      <c r="REH203" s="66"/>
      <c r="REI203" s="66"/>
      <c r="REJ203" s="66"/>
      <c r="REK203" s="66"/>
      <c r="REL203" s="66"/>
      <c r="REM203" s="66"/>
      <c r="REN203" s="66"/>
      <c r="REO203" s="66"/>
      <c r="REP203" s="66"/>
      <c r="REQ203" s="66"/>
      <c r="RER203" s="66"/>
      <c r="RES203" s="66"/>
      <c r="RET203" s="66"/>
      <c r="REU203" s="66"/>
      <c r="REV203" s="66"/>
      <c r="REW203" s="66"/>
      <c r="REX203" s="66"/>
      <c r="REY203" s="66"/>
      <c r="RFA203" s="66"/>
      <c r="RFB203" s="66"/>
      <c r="RFC203" s="66"/>
      <c r="RFD203" s="66"/>
      <c r="RFE203" s="66"/>
      <c r="RFF203" s="66"/>
      <c r="RFG203" s="66"/>
      <c r="RFH203" s="66"/>
      <c r="RFI203" s="66"/>
      <c r="RFJ203" s="66"/>
      <c r="RFK203" s="66"/>
      <c r="RFL203" s="66"/>
      <c r="RFM203" s="66"/>
      <c r="RFP203" s="66"/>
      <c r="RFS203" s="66"/>
      <c r="RFV203" s="66"/>
      <c r="RFY203" s="66"/>
      <c r="RGB203" s="66"/>
      <c r="RGE203" s="66"/>
      <c r="RGN203" s="66"/>
      <c r="RGQ203" s="66"/>
      <c r="RGT203" s="66"/>
      <c r="RGW203" s="66"/>
      <c r="RHF203" s="66"/>
      <c r="RHL203" s="66"/>
      <c r="RHO203" s="66"/>
      <c r="RHR203" s="66"/>
      <c r="RHU203" s="66"/>
      <c r="RIA203" s="66"/>
      <c r="RIJ203" s="66"/>
      <c r="RIL203" s="66"/>
      <c r="RIM203" s="66"/>
      <c r="RIO203" s="66"/>
      <c r="RIR203" s="66"/>
      <c r="RIU203" s="66"/>
      <c r="RIX203" s="66"/>
      <c r="RJA203" s="66"/>
      <c r="RJD203" s="66"/>
      <c r="RJF203" s="66"/>
      <c r="RJH203" s="66"/>
      <c r="RJK203" s="66"/>
      <c r="RJN203" s="66"/>
      <c r="RJQ203" s="66"/>
      <c r="RJT203" s="66"/>
      <c r="RJW203" s="66"/>
      <c r="RJZ203" s="66"/>
      <c r="RKC203" s="66"/>
      <c r="RKE203" s="66"/>
      <c r="RKH203" s="66"/>
      <c r="RKN203" s="66"/>
      <c r="RKT203" s="66"/>
      <c r="RKW203" s="66"/>
      <c r="RKY203" s="66"/>
      <c r="RLA203" s="66"/>
      <c r="RLB203" s="66"/>
      <c r="RLC203" s="66"/>
      <c r="RLD203" s="66"/>
      <c r="RLE203" s="66"/>
      <c r="RLF203" s="66"/>
      <c r="RLX203" s="66"/>
      <c r="RLY203" s="66"/>
      <c r="RMB203" s="66"/>
      <c r="RME203" s="66"/>
      <c r="RMG203" s="66"/>
      <c r="RMI203" s="66"/>
      <c r="RML203" s="66"/>
      <c r="RMO203" s="66"/>
      <c r="RMR203" s="66"/>
      <c r="RMV203" s="66"/>
      <c r="RMY203" s="66"/>
      <c r="RNB203" s="66"/>
      <c r="RNJ203" s="66"/>
      <c r="RNV203" s="66"/>
      <c r="RNW203" s="66"/>
      <c r="RNX203" s="66"/>
      <c r="RNY203" s="66"/>
      <c r="RNZ203" s="66"/>
      <c r="ROA203" s="66"/>
      <c r="ROB203" s="66"/>
      <c r="ROC203" s="66"/>
      <c r="ROD203" s="66"/>
      <c r="ROE203" s="66"/>
      <c r="ROF203" s="66"/>
      <c r="ROG203" s="66"/>
      <c r="ROH203" s="66"/>
      <c r="ROI203" s="66"/>
      <c r="ROJ203" s="66"/>
      <c r="ROK203" s="66"/>
      <c r="ROL203" s="66"/>
      <c r="ROM203" s="66"/>
      <c r="RON203" s="66"/>
      <c r="ROO203" s="66"/>
      <c r="ROP203" s="66"/>
      <c r="ROQ203" s="66"/>
      <c r="ROR203" s="66"/>
      <c r="ROS203" s="66"/>
      <c r="ROT203" s="66"/>
      <c r="ROU203" s="66"/>
      <c r="ROW203" s="66"/>
      <c r="ROX203" s="66"/>
      <c r="ROY203" s="66"/>
      <c r="ROZ203" s="66"/>
      <c r="RPA203" s="66"/>
      <c r="RPB203" s="66"/>
      <c r="RPC203" s="66"/>
      <c r="RPD203" s="66"/>
      <c r="RPE203" s="66"/>
      <c r="RPF203" s="66"/>
      <c r="RPG203" s="66"/>
      <c r="RPH203" s="66"/>
      <c r="RPI203" s="66"/>
      <c r="RPL203" s="66"/>
      <c r="RPO203" s="66"/>
      <c r="RPR203" s="66"/>
      <c r="RPU203" s="66"/>
      <c r="RPX203" s="66"/>
      <c r="RQA203" s="66"/>
      <c r="RQJ203" s="66"/>
      <c r="RQM203" s="66"/>
      <c r="RQP203" s="66"/>
      <c r="RQS203" s="66"/>
      <c r="RRB203" s="66"/>
      <c r="RRH203" s="66"/>
      <c r="RRK203" s="66"/>
      <c r="RRN203" s="66"/>
      <c r="RRQ203" s="66"/>
      <c r="RRW203" s="66"/>
      <c r="RSF203" s="66"/>
      <c r="RSH203" s="66"/>
      <c r="RSI203" s="66"/>
      <c r="RSK203" s="66"/>
      <c r="RSN203" s="66"/>
      <c r="RSQ203" s="66"/>
      <c r="RST203" s="66"/>
      <c r="RSW203" s="66"/>
      <c r="RSZ203" s="66"/>
      <c r="RTB203" s="66"/>
      <c r="RTD203" s="66"/>
      <c r="RTG203" s="66"/>
      <c r="RTJ203" s="66"/>
      <c r="RTM203" s="66"/>
      <c r="RTP203" s="66"/>
      <c r="RTS203" s="66"/>
      <c r="RTV203" s="66"/>
      <c r="RTY203" s="66"/>
      <c r="RUA203" s="66"/>
      <c r="RUD203" s="66"/>
      <c r="RUJ203" s="66"/>
      <c r="RUP203" s="66"/>
      <c r="RUS203" s="66"/>
      <c r="RUU203" s="66"/>
      <c r="RUW203" s="66"/>
      <c r="RUX203" s="66"/>
      <c r="RUY203" s="66"/>
      <c r="RUZ203" s="66"/>
      <c r="RVA203" s="66"/>
      <c r="RVB203" s="66"/>
      <c r="RVT203" s="66"/>
      <c r="RVU203" s="66"/>
      <c r="RVX203" s="66"/>
      <c r="RWA203" s="66"/>
      <c r="RWC203" s="66"/>
      <c r="RWE203" s="66"/>
      <c r="RWH203" s="66"/>
      <c r="RWK203" s="66"/>
      <c r="RWN203" s="66"/>
      <c r="RWR203" s="66"/>
      <c r="RWU203" s="66"/>
      <c r="RWX203" s="66"/>
      <c r="RXF203" s="66"/>
      <c r="RXR203" s="66"/>
      <c r="RXS203" s="66"/>
      <c r="RXT203" s="66"/>
      <c r="RXU203" s="66"/>
      <c r="RXV203" s="66"/>
      <c r="RXW203" s="66"/>
      <c r="RXX203" s="66"/>
      <c r="RXY203" s="66"/>
      <c r="RXZ203" s="66"/>
      <c r="RYA203" s="66"/>
      <c r="RYB203" s="66"/>
      <c r="RYC203" s="66"/>
      <c r="RYD203" s="66"/>
      <c r="RYE203" s="66"/>
      <c r="RYF203" s="66"/>
      <c r="RYG203" s="66"/>
      <c r="RYH203" s="66"/>
      <c r="RYI203" s="66"/>
      <c r="RYJ203" s="66"/>
      <c r="RYK203" s="66"/>
      <c r="RYL203" s="66"/>
      <c r="RYM203" s="66"/>
      <c r="RYN203" s="66"/>
      <c r="RYO203" s="66"/>
      <c r="RYP203" s="66"/>
      <c r="RYQ203" s="66"/>
      <c r="RYS203" s="66"/>
      <c r="RYT203" s="66"/>
      <c r="RYU203" s="66"/>
      <c r="RYV203" s="66"/>
      <c r="RYW203" s="66"/>
      <c r="RYX203" s="66"/>
      <c r="RYY203" s="66"/>
      <c r="RYZ203" s="66"/>
      <c r="RZA203" s="66"/>
      <c r="RZB203" s="66"/>
      <c r="RZC203" s="66"/>
      <c r="RZD203" s="66"/>
      <c r="RZE203" s="66"/>
      <c r="RZH203" s="66"/>
      <c r="RZK203" s="66"/>
      <c r="RZN203" s="66"/>
      <c r="RZQ203" s="66"/>
      <c r="RZT203" s="66"/>
      <c r="RZW203" s="66"/>
      <c r="SAF203" s="66"/>
      <c r="SAI203" s="66"/>
      <c r="SAL203" s="66"/>
      <c r="SAO203" s="66"/>
      <c r="SAX203" s="66"/>
      <c r="SBD203" s="66"/>
      <c r="SBG203" s="66"/>
      <c r="SBJ203" s="66"/>
      <c r="SBM203" s="66"/>
      <c r="SBS203" s="66"/>
      <c r="SCB203" s="66"/>
      <c r="SCD203" s="66"/>
      <c r="SCE203" s="66"/>
      <c r="SCG203" s="66"/>
      <c r="SCJ203" s="66"/>
      <c r="SCM203" s="66"/>
      <c r="SCP203" s="66"/>
      <c r="SCS203" s="66"/>
      <c r="SCV203" s="66"/>
      <c r="SCX203" s="66"/>
      <c r="SCZ203" s="66"/>
      <c r="SDC203" s="66"/>
      <c r="SDF203" s="66"/>
      <c r="SDI203" s="66"/>
      <c r="SDL203" s="66"/>
      <c r="SDO203" s="66"/>
      <c r="SDR203" s="66"/>
      <c r="SDU203" s="66"/>
      <c r="SDW203" s="66"/>
      <c r="SDZ203" s="66"/>
      <c r="SEF203" s="66"/>
      <c r="SEL203" s="66"/>
      <c r="SEO203" s="66"/>
      <c r="SEQ203" s="66"/>
      <c r="SES203" s="66"/>
      <c r="SET203" s="66"/>
      <c r="SEU203" s="66"/>
      <c r="SEV203" s="66"/>
      <c r="SEW203" s="66"/>
      <c r="SEX203" s="66"/>
      <c r="SFP203" s="66"/>
      <c r="SFQ203" s="66"/>
      <c r="SFT203" s="66"/>
      <c r="SFW203" s="66"/>
      <c r="SFY203" s="66"/>
      <c r="SGA203" s="66"/>
      <c r="SGD203" s="66"/>
      <c r="SGG203" s="66"/>
      <c r="SGJ203" s="66"/>
      <c r="SGN203" s="66"/>
      <c r="SGQ203" s="66"/>
      <c r="SGT203" s="66"/>
      <c r="SHB203" s="66"/>
      <c r="SHN203" s="66"/>
      <c r="SHO203" s="66"/>
      <c r="SHP203" s="66"/>
      <c r="SHQ203" s="66"/>
      <c r="SHR203" s="66"/>
      <c r="SHS203" s="66"/>
      <c r="SHT203" s="66"/>
      <c r="SHU203" s="66"/>
      <c r="SHV203" s="66"/>
      <c r="SHW203" s="66"/>
      <c r="SHX203" s="66"/>
      <c r="SHY203" s="66"/>
      <c r="SHZ203" s="66"/>
      <c r="SIA203" s="66"/>
      <c r="SIB203" s="66"/>
      <c r="SIC203" s="66"/>
      <c r="SID203" s="66"/>
      <c r="SIE203" s="66"/>
      <c r="SIF203" s="66"/>
      <c r="SIG203" s="66"/>
      <c r="SIH203" s="66"/>
      <c r="SII203" s="66"/>
      <c r="SIJ203" s="66"/>
      <c r="SIK203" s="66"/>
      <c r="SIL203" s="66"/>
      <c r="SIM203" s="66"/>
      <c r="SIO203" s="66"/>
      <c r="SIP203" s="66"/>
      <c r="SIQ203" s="66"/>
      <c r="SIR203" s="66"/>
      <c r="SIS203" s="66"/>
      <c r="SIT203" s="66"/>
      <c r="SIU203" s="66"/>
      <c r="SIV203" s="66"/>
      <c r="SIW203" s="66"/>
      <c r="SIX203" s="66"/>
      <c r="SIY203" s="66"/>
      <c r="SIZ203" s="66"/>
      <c r="SJA203" s="66"/>
      <c r="SJD203" s="66"/>
      <c r="SJG203" s="66"/>
      <c r="SJJ203" s="66"/>
      <c r="SJM203" s="66"/>
      <c r="SJP203" s="66"/>
      <c r="SJS203" s="66"/>
      <c r="SKB203" s="66"/>
      <c r="SKE203" s="66"/>
      <c r="SKH203" s="66"/>
      <c r="SKK203" s="66"/>
      <c r="SKT203" s="66"/>
      <c r="SKZ203" s="66"/>
      <c r="SLC203" s="66"/>
      <c r="SLF203" s="66"/>
      <c r="SLI203" s="66"/>
      <c r="SLO203" s="66"/>
      <c r="SLX203" s="66"/>
      <c r="SLZ203" s="66"/>
      <c r="SMA203" s="66"/>
      <c r="SMC203" s="66"/>
      <c r="SMF203" s="66"/>
      <c r="SMI203" s="66"/>
      <c r="SML203" s="66"/>
      <c r="SMO203" s="66"/>
      <c r="SMR203" s="66"/>
      <c r="SMT203" s="66"/>
      <c r="SMV203" s="66"/>
      <c r="SMY203" s="66"/>
      <c r="SNB203" s="66"/>
      <c r="SNE203" s="66"/>
      <c r="SNH203" s="66"/>
      <c r="SNK203" s="66"/>
      <c r="SNN203" s="66"/>
      <c r="SNQ203" s="66"/>
      <c r="SNS203" s="66"/>
      <c r="SNV203" s="66"/>
      <c r="SOB203" s="66"/>
      <c r="SOH203" s="66"/>
      <c r="SOK203" s="66"/>
      <c r="SOM203" s="66"/>
      <c r="SOO203" s="66"/>
      <c r="SOP203" s="66"/>
      <c r="SOQ203" s="66"/>
      <c r="SOR203" s="66"/>
      <c r="SOS203" s="66"/>
      <c r="SOT203" s="66"/>
      <c r="SPL203" s="66"/>
      <c r="SPM203" s="66"/>
      <c r="SPP203" s="66"/>
      <c r="SPS203" s="66"/>
      <c r="SPU203" s="66"/>
      <c r="SPW203" s="66"/>
      <c r="SPZ203" s="66"/>
      <c r="SQC203" s="66"/>
      <c r="SQF203" s="66"/>
      <c r="SQJ203" s="66"/>
      <c r="SQM203" s="66"/>
      <c r="SQP203" s="66"/>
      <c r="SQX203" s="66"/>
      <c r="SRJ203" s="66"/>
      <c r="SRK203" s="66"/>
      <c r="SRL203" s="66"/>
      <c r="SRM203" s="66"/>
      <c r="SRN203" s="66"/>
      <c r="SRO203" s="66"/>
      <c r="SRP203" s="66"/>
      <c r="SRQ203" s="66"/>
      <c r="SRR203" s="66"/>
      <c r="SRS203" s="66"/>
      <c r="SRT203" s="66"/>
      <c r="SRU203" s="66"/>
      <c r="SRV203" s="66"/>
      <c r="SRW203" s="66"/>
      <c r="SRX203" s="66"/>
      <c r="SRY203" s="66"/>
      <c r="SRZ203" s="66"/>
      <c r="SSA203" s="66"/>
      <c r="SSB203" s="66"/>
      <c r="SSC203" s="66"/>
      <c r="SSD203" s="66"/>
      <c r="SSE203" s="66"/>
      <c r="SSF203" s="66"/>
      <c r="SSG203" s="66"/>
      <c r="SSH203" s="66"/>
      <c r="SSI203" s="66"/>
      <c r="SSK203" s="66"/>
      <c r="SSL203" s="66"/>
      <c r="SSM203" s="66"/>
      <c r="SSN203" s="66"/>
      <c r="SSO203" s="66"/>
      <c r="SSP203" s="66"/>
      <c r="SSQ203" s="66"/>
      <c r="SSR203" s="66"/>
      <c r="SSS203" s="66"/>
      <c r="SST203" s="66"/>
      <c r="SSU203" s="66"/>
      <c r="SSV203" s="66"/>
      <c r="SSW203" s="66"/>
      <c r="SSZ203" s="66"/>
      <c r="STC203" s="66"/>
      <c r="STF203" s="66"/>
      <c r="STI203" s="66"/>
      <c r="STL203" s="66"/>
      <c r="STO203" s="66"/>
      <c r="STX203" s="66"/>
      <c r="SUA203" s="66"/>
      <c r="SUD203" s="66"/>
      <c r="SUG203" s="66"/>
      <c r="SUP203" s="66"/>
      <c r="SUV203" s="66"/>
      <c r="SUY203" s="66"/>
      <c r="SVB203" s="66"/>
      <c r="SVE203" s="66"/>
      <c r="SVK203" s="66"/>
      <c r="SVT203" s="66"/>
      <c r="SVV203" s="66"/>
      <c r="SVW203" s="66"/>
      <c r="SVY203" s="66"/>
      <c r="SWB203" s="66"/>
      <c r="SWE203" s="66"/>
      <c r="SWH203" s="66"/>
      <c r="SWK203" s="66"/>
      <c r="SWN203" s="66"/>
      <c r="SWP203" s="66"/>
      <c r="SWR203" s="66"/>
      <c r="SWU203" s="66"/>
      <c r="SWX203" s="66"/>
      <c r="SXA203" s="66"/>
      <c r="SXD203" s="66"/>
      <c r="SXG203" s="66"/>
      <c r="SXJ203" s="66"/>
      <c r="SXM203" s="66"/>
      <c r="SXO203" s="66"/>
      <c r="SXR203" s="66"/>
      <c r="SXX203" s="66"/>
      <c r="SYD203" s="66"/>
      <c r="SYG203" s="66"/>
      <c r="SYI203" s="66"/>
      <c r="SYK203" s="66"/>
      <c r="SYL203" s="66"/>
      <c r="SYM203" s="66"/>
      <c r="SYN203" s="66"/>
      <c r="SYO203" s="66"/>
      <c r="SYP203" s="66"/>
      <c r="SZH203" s="66"/>
      <c r="SZI203" s="66"/>
      <c r="SZL203" s="66"/>
      <c r="SZO203" s="66"/>
      <c r="SZQ203" s="66"/>
      <c r="SZS203" s="66"/>
      <c r="SZV203" s="66"/>
      <c r="SZY203" s="66"/>
      <c r="TAB203" s="66"/>
      <c r="TAF203" s="66"/>
      <c r="TAI203" s="66"/>
      <c r="TAL203" s="66"/>
      <c r="TAT203" s="66"/>
      <c r="TBF203" s="66"/>
      <c r="TBG203" s="66"/>
      <c r="TBH203" s="66"/>
      <c r="TBI203" s="66"/>
      <c r="TBJ203" s="66"/>
      <c r="TBK203" s="66"/>
      <c r="TBL203" s="66"/>
      <c r="TBM203" s="66"/>
      <c r="TBN203" s="66"/>
      <c r="TBO203" s="66"/>
      <c r="TBP203" s="66"/>
      <c r="TBQ203" s="66"/>
      <c r="TBR203" s="66"/>
      <c r="TBS203" s="66"/>
      <c r="TBT203" s="66"/>
      <c r="TBU203" s="66"/>
      <c r="TBV203" s="66"/>
      <c r="TBW203" s="66"/>
      <c r="TBX203" s="66"/>
      <c r="TBY203" s="66"/>
      <c r="TBZ203" s="66"/>
      <c r="TCA203" s="66"/>
      <c r="TCB203" s="66"/>
      <c r="TCC203" s="66"/>
      <c r="TCD203" s="66"/>
      <c r="TCE203" s="66"/>
      <c r="TCG203" s="66"/>
      <c r="TCH203" s="66"/>
      <c r="TCI203" s="66"/>
      <c r="TCJ203" s="66"/>
      <c r="TCK203" s="66"/>
      <c r="TCL203" s="66"/>
      <c r="TCM203" s="66"/>
      <c r="TCN203" s="66"/>
      <c r="TCO203" s="66"/>
      <c r="TCP203" s="66"/>
      <c r="TCQ203" s="66"/>
      <c r="TCR203" s="66"/>
      <c r="TCS203" s="66"/>
      <c r="TCV203" s="66"/>
      <c r="TCY203" s="66"/>
      <c r="TDB203" s="66"/>
      <c r="TDE203" s="66"/>
      <c r="TDH203" s="66"/>
      <c r="TDK203" s="66"/>
      <c r="TDT203" s="66"/>
      <c r="TDW203" s="66"/>
      <c r="TDZ203" s="66"/>
      <c r="TEC203" s="66"/>
      <c r="TEL203" s="66"/>
      <c r="TER203" s="66"/>
      <c r="TEU203" s="66"/>
      <c r="TEX203" s="66"/>
      <c r="TFA203" s="66"/>
      <c r="TFG203" s="66"/>
      <c r="TFP203" s="66"/>
      <c r="TFR203" s="66"/>
      <c r="TFS203" s="66"/>
      <c r="TFU203" s="66"/>
      <c r="TFX203" s="66"/>
      <c r="TGA203" s="66"/>
      <c r="TGD203" s="66"/>
      <c r="TGG203" s="66"/>
      <c r="TGJ203" s="66"/>
      <c r="TGL203" s="66"/>
      <c r="TGN203" s="66"/>
      <c r="TGQ203" s="66"/>
      <c r="TGT203" s="66"/>
      <c r="TGW203" s="66"/>
      <c r="TGZ203" s="66"/>
      <c r="THC203" s="66"/>
      <c r="THF203" s="66"/>
      <c r="THI203" s="66"/>
      <c r="THK203" s="66"/>
      <c r="THN203" s="66"/>
      <c r="THT203" s="66"/>
      <c r="THZ203" s="66"/>
      <c r="TIC203" s="66"/>
      <c r="TIE203" s="66"/>
      <c r="TIG203" s="66"/>
      <c r="TIH203" s="66"/>
      <c r="TII203" s="66"/>
      <c r="TIJ203" s="66"/>
      <c r="TIK203" s="66"/>
      <c r="TIL203" s="66"/>
      <c r="TJD203" s="66"/>
      <c r="TJE203" s="66"/>
      <c r="TJH203" s="66"/>
      <c r="TJK203" s="66"/>
      <c r="TJM203" s="66"/>
      <c r="TJO203" s="66"/>
      <c r="TJR203" s="66"/>
      <c r="TJU203" s="66"/>
      <c r="TJX203" s="66"/>
      <c r="TKB203" s="66"/>
      <c r="TKE203" s="66"/>
      <c r="TKH203" s="66"/>
      <c r="TKP203" s="66"/>
      <c r="TLB203" s="66"/>
      <c r="TLC203" s="66"/>
      <c r="TLD203" s="66"/>
      <c r="TLE203" s="66"/>
      <c r="TLF203" s="66"/>
      <c r="TLG203" s="66"/>
      <c r="TLH203" s="66"/>
      <c r="TLI203" s="66"/>
      <c r="TLJ203" s="66"/>
      <c r="TLK203" s="66"/>
      <c r="TLL203" s="66"/>
      <c r="TLM203" s="66"/>
      <c r="TLN203" s="66"/>
      <c r="TLO203" s="66"/>
      <c r="TLP203" s="66"/>
      <c r="TLQ203" s="66"/>
      <c r="TLR203" s="66"/>
      <c r="TLS203" s="66"/>
      <c r="TLT203" s="66"/>
      <c r="TLU203" s="66"/>
      <c r="TLV203" s="66"/>
      <c r="TLW203" s="66"/>
      <c r="TLX203" s="66"/>
      <c r="TLY203" s="66"/>
      <c r="TLZ203" s="66"/>
      <c r="TMA203" s="66"/>
      <c r="TMC203" s="66"/>
      <c r="TMD203" s="66"/>
      <c r="TME203" s="66"/>
      <c r="TMF203" s="66"/>
      <c r="TMG203" s="66"/>
      <c r="TMH203" s="66"/>
      <c r="TMI203" s="66"/>
      <c r="TMJ203" s="66"/>
      <c r="TMK203" s="66"/>
      <c r="TML203" s="66"/>
      <c r="TMM203" s="66"/>
      <c r="TMN203" s="66"/>
      <c r="TMO203" s="66"/>
      <c r="TMR203" s="66"/>
      <c r="TMU203" s="66"/>
      <c r="TMX203" s="66"/>
      <c r="TNA203" s="66"/>
      <c r="TND203" s="66"/>
      <c r="TNG203" s="66"/>
      <c r="TNP203" s="66"/>
      <c r="TNS203" s="66"/>
      <c r="TNV203" s="66"/>
      <c r="TNY203" s="66"/>
      <c r="TOH203" s="66"/>
      <c r="TON203" s="66"/>
      <c r="TOQ203" s="66"/>
      <c r="TOT203" s="66"/>
      <c r="TOW203" s="66"/>
      <c r="TPC203" s="66"/>
      <c r="TPL203" s="66"/>
      <c r="TPN203" s="66"/>
      <c r="TPO203" s="66"/>
      <c r="TPQ203" s="66"/>
      <c r="TPT203" s="66"/>
      <c r="TPW203" s="66"/>
      <c r="TPZ203" s="66"/>
      <c r="TQC203" s="66"/>
      <c r="TQF203" s="66"/>
      <c r="TQH203" s="66"/>
      <c r="TQJ203" s="66"/>
      <c r="TQM203" s="66"/>
      <c r="TQP203" s="66"/>
      <c r="TQS203" s="66"/>
      <c r="TQV203" s="66"/>
      <c r="TQY203" s="66"/>
      <c r="TRB203" s="66"/>
      <c r="TRE203" s="66"/>
      <c r="TRG203" s="66"/>
      <c r="TRJ203" s="66"/>
      <c r="TRP203" s="66"/>
      <c r="TRV203" s="66"/>
      <c r="TRY203" s="66"/>
      <c r="TSA203" s="66"/>
      <c r="TSC203" s="66"/>
      <c r="TSD203" s="66"/>
      <c r="TSE203" s="66"/>
      <c r="TSF203" s="66"/>
      <c r="TSG203" s="66"/>
      <c r="TSH203" s="66"/>
      <c r="TSZ203" s="66"/>
      <c r="TTA203" s="66"/>
      <c r="TTD203" s="66"/>
      <c r="TTG203" s="66"/>
      <c r="TTI203" s="66"/>
      <c r="TTK203" s="66"/>
      <c r="TTN203" s="66"/>
      <c r="TTQ203" s="66"/>
      <c r="TTT203" s="66"/>
      <c r="TTX203" s="66"/>
      <c r="TUA203" s="66"/>
      <c r="TUD203" s="66"/>
      <c r="TUL203" s="66"/>
      <c r="TUX203" s="66"/>
      <c r="TUY203" s="66"/>
      <c r="TUZ203" s="66"/>
      <c r="TVA203" s="66"/>
      <c r="TVB203" s="66"/>
      <c r="TVC203" s="66"/>
      <c r="TVD203" s="66"/>
      <c r="TVE203" s="66"/>
      <c r="TVF203" s="66"/>
      <c r="TVG203" s="66"/>
      <c r="TVH203" s="66"/>
      <c r="TVI203" s="66"/>
      <c r="TVJ203" s="66"/>
      <c r="TVK203" s="66"/>
      <c r="TVL203" s="66"/>
      <c r="TVM203" s="66"/>
      <c r="TVN203" s="66"/>
      <c r="TVO203" s="66"/>
      <c r="TVP203" s="66"/>
      <c r="TVQ203" s="66"/>
      <c r="TVR203" s="66"/>
      <c r="TVS203" s="66"/>
      <c r="TVT203" s="66"/>
      <c r="TVU203" s="66"/>
      <c r="TVV203" s="66"/>
      <c r="TVW203" s="66"/>
      <c r="TVY203" s="66"/>
      <c r="TVZ203" s="66"/>
      <c r="TWA203" s="66"/>
      <c r="TWB203" s="66"/>
      <c r="TWC203" s="66"/>
      <c r="TWD203" s="66"/>
      <c r="TWE203" s="66"/>
      <c r="TWF203" s="66"/>
      <c r="TWG203" s="66"/>
      <c r="TWH203" s="66"/>
      <c r="TWI203" s="66"/>
      <c r="TWJ203" s="66"/>
      <c r="TWK203" s="66"/>
      <c r="TWN203" s="66"/>
      <c r="TWQ203" s="66"/>
      <c r="TWT203" s="66"/>
      <c r="TWW203" s="66"/>
      <c r="TWZ203" s="66"/>
      <c r="TXC203" s="66"/>
      <c r="TXL203" s="66"/>
      <c r="TXO203" s="66"/>
      <c r="TXR203" s="66"/>
      <c r="TXU203" s="66"/>
      <c r="TYD203" s="66"/>
      <c r="TYJ203" s="66"/>
      <c r="TYM203" s="66"/>
      <c r="TYP203" s="66"/>
      <c r="TYS203" s="66"/>
      <c r="TYY203" s="66"/>
      <c r="TZH203" s="66"/>
      <c r="TZJ203" s="66"/>
      <c r="TZK203" s="66"/>
      <c r="TZM203" s="66"/>
      <c r="TZP203" s="66"/>
      <c r="TZS203" s="66"/>
      <c r="TZV203" s="66"/>
      <c r="TZY203" s="66"/>
      <c r="UAB203" s="66"/>
      <c r="UAD203" s="66"/>
      <c r="UAF203" s="66"/>
      <c r="UAI203" s="66"/>
      <c r="UAL203" s="66"/>
      <c r="UAO203" s="66"/>
      <c r="UAR203" s="66"/>
      <c r="UAU203" s="66"/>
      <c r="UAX203" s="66"/>
      <c r="UBA203" s="66"/>
      <c r="UBC203" s="66"/>
      <c r="UBF203" s="66"/>
      <c r="UBL203" s="66"/>
      <c r="UBR203" s="66"/>
      <c r="UBU203" s="66"/>
      <c r="UBW203" s="66"/>
      <c r="UBY203" s="66"/>
      <c r="UBZ203" s="66"/>
      <c r="UCA203" s="66"/>
      <c r="UCB203" s="66"/>
      <c r="UCC203" s="66"/>
      <c r="UCD203" s="66"/>
      <c r="UCV203" s="66"/>
      <c r="UCW203" s="66"/>
      <c r="UCZ203" s="66"/>
      <c r="UDC203" s="66"/>
      <c r="UDE203" s="66"/>
      <c r="UDG203" s="66"/>
      <c r="UDJ203" s="66"/>
      <c r="UDM203" s="66"/>
      <c r="UDP203" s="66"/>
      <c r="UDT203" s="66"/>
      <c r="UDW203" s="66"/>
      <c r="UDZ203" s="66"/>
      <c r="UEH203" s="66"/>
      <c r="UET203" s="66"/>
      <c r="UEU203" s="66"/>
      <c r="UEV203" s="66"/>
      <c r="UEW203" s="66"/>
      <c r="UEX203" s="66"/>
      <c r="UEY203" s="66"/>
      <c r="UEZ203" s="66"/>
      <c r="UFA203" s="66"/>
      <c r="UFB203" s="66"/>
      <c r="UFC203" s="66"/>
      <c r="UFD203" s="66"/>
      <c r="UFE203" s="66"/>
      <c r="UFF203" s="66"/>
      <c r="UFG203" s="66"/>
      <c r="UFH203" s="66"/>
      <c r="UFI203" s="66"/>
      <c r="UFJ203" s="66"/>
      <c r="UFK203" s="66"/>
      <c r="UFL203" s="66"/>
      <c r="UFM203" s="66"/>
      <c r="UFN203" s="66"/>
      <c r="UFO203" s="66"/>
      <c r="UFP203" s="66"/>
      <c r="UFQ203" s="66"/>
      <c r="UFR203" s="66"/>
      <c r="UFS203" s="66"/>
      <c r="UFU203" s="66"/>
      <c r="UFV203" s="66"/>
      <c r="UFW203" s="66"/>
      <c r="UFX203" s="66"/>
      <c r="UFY203" s="66"/>
      <c r="UFZ203" s="66"/>
      <c r="UGA203" s="66"/>
      <c r="UGB203" s="66"/>
      <c r="UGC203" s="66"/>
      <c r="UGD203" s="66"/>
      <c r="UGE203" s="66"/>
      <c r="UGF203" s="66"/>
      <c r="UGG203" s="66"/>
      <c r="UGJ203" s="66"/>
      <c r="UGM203" s="66"/>
      <c r="UGP203" s="66"/>
      <c r="UGS203" s="66"/>
      <c r="UGV203" s="66"/>
      <c r="UGY203" s="66"/>
      <c r="UHH203" s="66"/>
      <c r="UHK203" s="66"/>
      <c r="UHN203" s="66"/>
      <c r="UHQ203" s="66"/>
      <c r="UHZ203" s="66"/>
      <c r="UIF203" s="66"/>
      <c r="UII203" s="66"/>
      <c r="UIL203" s="66"/>
      <c r="UIO203" s="66"/>
      <c r="UIU203" s="66"/>
      <c r="UJD203" s="66"/>
      <c r="UJF203" s="66"/>
      <c r="UJG203" s="66"/>
      <c r="UJI203" s="66"/>
      <c r="UJL203" s="66"/>
      <c r="UJO203" s="66"/>
      <c r="UJR203" s="66"/>
      <c r="UJU203" s="66"/>
      <c r="UJX203" s="66"/>
      <c r="UJZ203" s="66"/>
      <c r="UKB203" s="66"/>
      <c r="UKE203" s="66"/>
      <c r="UKH203" s="66"/>
      <c r="UKK203" s="66"/>
      <c r="UKN203" s="66"/>
      <c r="UKQ203" s="66"/>
      <c r="UKT203" s="66"/>
      <c r="UKW203" s="66"/>
      <c r="UKY203" s="66"/>
      <c r="ULB203" s="66"/>
      <c r="ULH203" s="66"/>
      <c r="ULN203" s="66"/>
      <c r="ULQ203" s="66"/>
      <c r="ULS203" s="66"/>
      <c r="ULU203" s="66"/>
      <c r="ULV203" s="66"/>
      <c r="ULW203" s="66"/>
      <c r="ULX203" s="66"/>
      <c r="ULY203" s="66"/>
      <c r="ULZ203" s="66"/>
      <c r="UMR203" s="66"/>
      <c r="UMS203" s="66"/>
      <c r="UMV203" s="66"/>
      <c r="UMY203" s="66"/>
      <c r="UNA203" s="66"/>
      <c r="UNC203" s="66"/>
      <c r="UNF203" s="66"/>
      <c r="UNI203" s="66"/>
      <c r="UNL203" s="66"/>
      <c r="UNP203" s="66"/>
      <c r="UNS203" s="66"/>
      <c r="UNV203" s="66"/>
      <c r="UOD203" s="66"/>
      <c r="UOP203" s="66"/>
      <c r="UOQ203" s="66"/>
      <c r="UOR203" s="66"/>
      <c r="UOS203" s="66"/>
      <c r="UOT203" s="66"/>
      <c r="UOU203" s="66"/>
      <c r="UOV203" s="66"/>
      <c r="UOW203" s="66"/>
      <c r="UOX203" s="66"/>
      <c r="UOY203" s="66"/>
      <c r="UOZ203" s="66"/>
      <c r="UPA203" s="66"/>
      <c r="UPB203" s="66"/>
      <c r="UPC203" s="66"/>
      <c r="UPD203" s="66"/>
      <c r="UPE203" s="66"/>
      <c r="UPF203" s="66"/>
      <c r="UPG203" s="66"/>
      <c r="UPH203" s="66"/>
      <c r="UPI203" s="66"/>
      <c r="UPJ203" s="66"/>
      <c r="UPK203" s="66"/>
      <c r="UPL203" s="66"/>
      <c r="UPM203" s="66"/>
      <c r="UPN203" s="66"/>
      <c r="UPO203" s="66"/>
      <c r="UPQ203" s="66"/>
      <c r="UPR203" s="66"/>
      <c r="UPS203" s="66"/>
      <c r="UPT203" s="66"/>
      <c r="UPU203" s="66"/>
      <c r="UPV203" s="66"/>
      <c r="UPW203" s="66"/>
      <c r="UPX203" s="66"/>
      <c r="UPY203" s="66"/>
      <c r="UPZ203" s="66"/>
      <c r="UQA203" s="66"/>
      <c r="UQB203" s="66"/>
      <c r="UQC203" s="66"/>
      <c r="UQF203" s="66"/>
      <c r="UQI203" s="66"/>
      <c r="UQL203" s="66"/>
      <c r="UQO203" s="66"/>
      <c r="UQR203" s="66"/>
      <c r="UQU203" s="66"/>
      <c r="URD203" s="66"/>
      <c r="URG203" s="66"/>
      <c r="URJ203" s="66"/>
      <c r="URM203" s="66"/>
      <c r="URV203" s="66"/>
      <c r="USB203" s="66"/>
      <c r="USE203" s="66"/>
      <c r="USH203" s="66"/>
      <c r="USK203" s="66"/>
      <c r="USQ203" s="66"/>
      <c r="USZ203" s="66"/>
      <c r="UTB203" s="66"/>
      <c r="UTC203" s="66"/>
      <c r="UTE203" s="66"/>
      <c r="UTH203" s="66"/>
      <c r="UTK203" s="66"/>
      <c r="UTN203" s="66"/>
      <c r="UTQ203" s="66"/>
      <c r="UTT203" s="66"/>
      <c r="UTV203" s="66"/>
      <c r="UTX203" s="66"/>
      <c r="UUA203" s="66"/>
      <c r="UUD203" s="66"/>
      <c r="UUG203" s="66"/>
      <c r="UUJ203" s="66"/>
      <c r="UUM203" s="66"/>
      <c r="UUP203" s="66"/>
      <c r="UUS203" s="66"/>
      <c r="UUU203" s="66"/>
      <c r="UUX203" s="66"/>
      <c r="UVD203" s="66"/>
      <c r="UVJ203" s="66"/>
      <c r="UVM203" s="66"/>
      <c r="UVO203" s="66"/>
      <c r="UVQ203" s="66"/>
      <c r="UVR203" s="66"/>
      <c r="UVS203" s="66"/>
      <c r="UVT203" s="66"/>
      <c r="UVU203" s="66"/>
      <c r="UVV203" s="66"/>
      <c r="UWN203" s="66"/>
      <c r="UWO203" s="66"/>
      <c r="UWR203" s="66"/>
      <c r="UWU203" s="66"/>
      <c r="UWW203" s="66"/>
      <c r="UWY203" s="66"/>
      <c r="UXB203" s="66"/>
      <c r="UXE203" s="66"/>
      <c r="UXH203" s="66"/>
      <c r="UXL203" s="66"/>
      <c r="UXO203" s="66"/>
      <c r="UXR203" s="66"/>
      <c r="UXZ203" s="66"/>
      <c r="UYL203" s="66"/>
      <c r="UYM203" s="66"/>
      <c r="UYN203" s="66"/>
      <c r="UYO203" s="66"/>
      <c r="UYP203" s="66"/>
      <c r="UYQ203" s="66"/>
      <c r="UYR203" s="66"/>
      <c r="UYS203" s="66"/>
      <c r="UYT203" s="66"/>
      <c r="UYU203" s="66"/>
      <c r="UYV203" s="66"/>
      <c r="UYW203" s="66"/>
      <c r="UYX203" s="66"/>
      <c r="UYY203" s="66"/>
      <c r="UYZ203" s="66"/>
      <c r="UZA203" s="66"/>
      <c r="UZB203" s="66"/>
      <c r="UZC203" s="66"/>
      <c r="UZD203" s="66"/>
      <c r="UZE203" s="66"/>
      <c r="UZF203" s="66"/>
      <c r="UZG203" s="66"/>
      <c r="UZH203" s="66"/>
      <c r="UZI203" s="66"/>
      <c r="UZJ203" s="66"/>
      <c r="UZK203" s="66"/>
      <c r="UZM203" s="66"/>
      <c r="UZN203" s="66"/>
      <c r="UZO203" s="66"/>
      <c r="UZP203" s="66"/>
      <c r="UZQ203" s="66"/>
      <c r="UZR203" s="66"/>
      <c r="UZS203" s="66"/>
      <c r="UZT203" s="66"/>
      <c r="UZU203" s="66"/>
      <c r="UZV203" s="66"/>
      <c r="UZW203" s="66"/>
      <c r="UZX203" s="66"/>
      <c r="UZY203" s="66"/>
      <c r="VAB203" s="66"/>
      <c r="VAE203" s="66"/>
      <c r="VAH203" s="66"/>
      <c r="VAK203" s="66"/>
      <c r="VAN203" s="66"/>
      <c r="VAQ203" s="66"/>
      <c r="VAZ203" s="66"/>
      <c r="VBC203" s="66"/>
      <c r="VBF203" s="66"/>
      <c r="VBI203" s="66"/>
      <c r="VBR203" s="66"/>
      <c r="VBX203" s="66"/>
      <c r="VCA203" s="66"/>
      <c r="VCD203" s="66"/>
      <c r="VCG203" s="66"/>
      <c r="VCM203" s="66"/>
      <c r="VCV203" s="66"/>
      <c r="VCX203" s="66"/>
      <c r="VCY203" s="66"/>
      <c r="VDA203" s="66"/>
      <c r="VDD203" s="66"/>
      <c r="VDG203" s="66"/>
      <c r="VDJ203" s="66"/>
      <c r="VDM203" s="66"/>
      <c r="VDP203" s="66"/>
      <c r="VDR203" s="66"/>
      <c r="VDT203" s="66"/>
      <c r="VDW203" s="66"/>
      <c r="VDZ203" s="66"/>
      <c r="VEC203" s="66"/>
      <c r="VEF203" s="66"/>
      <c r="VEI203" s="66"/>
      <c r="VEL203" s="66"/>
      <c r="VEO203" s="66"/>
      <c r="VEQ203" s="66"/>
      <c r="VET203" s="66"/>
      <c r="VEZ203" s="66"/>
      <c r="VFF203" s="66"/>
      <c r="VFI203" s="66"/>
      <c r="VFK203" s="66"/>
      <c r="VFM203" s="66"/>
      <c r="VFN203" s="66"/>
      <c r="VFO203" s="66"/>
      <c r="VFP203" s="66"/>
      <c r="VFQ203" s="66"/>
      <c r="VFR203" s="66"/>
      <c r="VGJ203" s="66"/>
      <c r="VGK203" s="66"/>
      <c r="VGN203" s="66"/>
      <c r="VGQ203" s="66"/>
      <c r="VGS203" s="66"/>
      <c r="VGU203" s="66"/>
      <c r="VGX203" s="66"/>
      <c r="VHA203" s="66"/>
      <c r="VHD203" s="66"/>
      <c r="VHH203" s="66"/>
      <c r="VHK203" s="66"/>
      <c r="VHN203" s="66"/>
      <c r="VHV203" s="66"/>
      <c r="VIH203" s="66"/>
      <c r="VII203" s="66"/>
      <c r="VIJ203" s="66"/>
      <c r="VIK203" s="66"/>
      <c r="VIL203" s="66"/>
      <c r="VIM203" s="66"/>
      <c r="VIN203" s="66"/>
      <c r="VIO203" s="66"/>
      <c r="VIP203" s="66"/>
      <c r="VIQ203" s="66"/>
      <c r="VIR203" s="66"/>
      <c r="VIS203" s="66"/>
      <c r="VIT203" s="66"/>
      <c r="VIU203" s="66"/>
      <c r="VIV203" s="66"/>
      <c r="VIW203" s="66"/>
      <c r="VIX203" s="66"/>
      <c r="VIY203" s="66"/>
      <c r="VIZ203" s="66"/>
      <c r="VJA203" s="66"/>
      <c r="VJB203" s="66"/>
      <c r="VJC203" s="66"/>
      <c r="VJD203" s="66"/>
      <c r="VJE203" s="66"/>
      <c r="VJF203" s="66"/>
      <c r="VJG203" s="66"/>
      <c r="VJI203" s="66"/>
      <c r="VJJ203" s="66"/>
      <c r="VJK203" s="66"/>
      <c r="VJL203" s="66"/>
      <c r="VJM203" s="66"/>
      <c r="VJN203" s="66"/>
      <c r="VJO203" s="66"/>
      <c r="VJP203" s="66"/>
      <c r="VJQ203" s="66"/>
      <c r="VJR203" s="66"/>
      <c r="VJS203" s="66"/>
      <c r="VJT203" s="66"/>
      <c r="VJU203" s="66"/>
      <c r="VJX203" s="66"/>
      <c r="VKA203" s="66"/>
      <c r="VKD203" s="66"/>
      <c r="VKG203" s="66"/>
      <c r="VKJ203" s="66"/>
      <c r="VKM203" s="66"/>
      <c r="VKV203" s="66"/>
      <c r="VKY203" s="66"/>
      <c r="VLB203" s="66"/>
      <c r="VLE203" s="66"/>
      <c r="VLN203" s="66"/>
      <c r="VLT203" s="66"/>
      <c r="VLW203" s="66"/>
      <c r="VLZ203" s="66"/>
      <c r="VMC203" s="66"/>
      <c r="VMI203" s="66"/>
      <c r="VMR203" s="66"/>
      <c r="VMT203" s="66"/>
      <c r="VMU203" s="66"/>
      <c r="VMW203" s="66"/>
      <c r="VMZ203" s="66"/>
      <c r="VNC203" s="66"/>
      <c r="VNF203" s="66"/>
      <c r="VNI203" s="66"/>
      <c r="VNL203" s="66"/>
      <c r="VNN203" s="66"/>
      <c r="VNP203" s="66"/>
      <c r="VNS203" s="66"/>
      <c r="VNV203" s="66"/>
      <c r="VNY203" s="66"/>
      <c r="VOB203" s="66"/>
      <c r="VOE203" s="66"/>
      <c r="VOH203" s="66"/>
      <c r="VOK203" s="66"/>
      <c r="VOM203" s="66"/>
      <c r="VOP203" s="66"/>
      <c r="VOV203" s="66"/>
      <c r="VPB203" s="66"/>
      <c r="VPE203" s="66"/>
      <c r="VPG203" s="66"/>
      <c r="VPI203" s="66"/>
      <c r="VPJ203" s="66"/>
      <c r="VPK203" s="66"/>
      <c r="VPL203" s="66"/>
      <c r="VPM203" s="66"/>
      <c r="VPN203" s="66"/>
      <c r="VQF203" s="66"/>
      <c r="VQG203" s="66"/>
      <c r="VQJ203" s="66"/>
      <c r="VQM203" s="66"/>
      <c r="VQO203" s="66"/>
      <c r="VQQ203" s="66"/>
      <c r="VQT203" s="66"/>
      <c r="VQW203" s="66"/>
      <c r="VQZ203" s="66"/>
      <c r="VRD203" s="66"/>
      <c r="VRG203" s="66"/>
      <c r="VRJ203" s="66"/>
      <c r="VRR203" s="66"/>
      <c r="VSD203" s="66"/>
      <c r="VSE203" s="66"/>
      <c r="VSF203" s="66"/>
      <c r="VSG203" s="66"/>
      <c r="VSH203" s="66"/>
      <c r="VSI203" s="66"/>
      <c r="VSJ203" s="66"/>
      <c r="VSK203" s="66"/>
      <c r="VSL203" s="66"/>
      <c r="VSM203" s="66"/>
      <c r="VSN203" s="66"/>
      <c r="VSO203" s="66"/>
      <c r="VSP203" s="66"/>
      <c r="VSQ203" s="66"/>
      <c r="VSR203" s="66"/>
      <c r="VSS203" s="66"/>
      <c r="VST203" s="66"/>
      <c r="VSU203" s="66"/>
      <c r="VSV203" s="66"/>
      <c r="VSW203" s="66"/>
      <c r="VSX203" s="66"/>
      <c r="VSY203" s="66"/>
      <c r="VSZ203" s="66"/>
      <c r="VTA203" s="66"/>
      <c r="VTB203" s="66"/>
      <c r="VTC203" s="66"/>
      <c r="VTE203" s="66"/>
      <c r="VTF203" s="66"/>
      <c r="VTG203" s="66"/>
      <c r="VTH203" s="66"/>
      <c r="VTI203" s="66"/>
      <c r="VTJ203" s="66"/>
      <c r="VTK203" s="66"/>
      <c r="VTL203" s="66"/>
      <c r="VTM203" s="66"/>
      <c r="VTN203" s="66"/>
      <c r="VTO203" s="66"/>
      <c r="VTP203" s="66"/>
      <c r="VTQ203" s="66"/>
      <c r="VTT203" s="66"/>
      <c r="VTW203" s="66"/>
      <c r="VTZ203" s="66"/>
      <c r="VUC203" s="66"/>
      <c r="VUF203" s="66"/>
      <c r="VUI203" s="66"/>
      <c r="VUR203" s="66"/>
      <c r="VUU203" s="66"/>
      <c r="VUX203" s="66"/>
      <c r="VVA203" s="66"/>
      <c r="VVJ203" s="66"/>
      <c r="VVP203" s="66"/>
      <c r="VVS203" s="66"/>
      <c r="VVV203" s="66"/>
      <c r="VVY203" s="66"/>
      <c r="VWE203" s="66"/>
      <c r="VWN203" s="66"/>
      <c r="VWP203" s="66"/>
      <c r="VWQ203" s="66"/>
      <c r="VWS203" s="66"/>
      <c r="VWV203" s="66"/>
      <c r="VWY203" s="66"/>
      <c r="VXB203" s="66"/>
      <c r="VXE203" s="66"/>
      <c r="VXH203" s="66"/>
      <c r="VXJ203" s="66"/>
      <c r="VXL203" s="66"/>
      <c r="VXO203" s="66"/>
      <c r="VXR203" s="66"/>
      <c r="VXU203" s="66"/>
      <c r="VXX203" s="66"/>
      <c r="VYA203" s="66"/>
      <c r="VYD203" s="66"/>
      <c r="VYG203" s="66"/>
      <c r="VYI203" s="66"/>
      <c r="VYL203" s="66"/>
      <c r="VYR203" s="66"/>
      <c r="VYX203" s="66"/>
      <c r="VZA203" s="66"/>
      <c r="VZC203" s="66"/>
      <c r="VZE203" s="66"/>
      <c r="VZF203" s="66"/>
      <c r="VZG203" s="66"/>
      <c r="VZH203" s="66"/>
      <c r="VZI203" s="66"/>
      <c r="VZJ203" s="66"/>
      <c r="WAB203" s="66"/>
      <c r="WAC203" s="66"/>
      <c r="WAF203" s="66"/>
      <c r="WAI203" s="66"/>
      <c r="WAK203" s="66"/>
      <c r="WAM203" s="66"/>
      <c r="WAP203" s="66"/>
      <c r="WAS203" s="66"/>
      <c r="WAV203" s="66"/>
      <c r="WAZ203" s="66"/>
      <c r="WBC203" s="66"/>
      <c r="WBF203" s="66"/>
      <c r="WBN203" s="66"/>
      <c r="WBZ203" s="66"/>
      <c r="WCA203" s="66"/>
      <c r="WCB203" s="66"/>
      <c r="WCC203" s="66"/>
      <c r="WCD203" s="66"/>
      <c r="WCE203" s="66"/>
      <c r="WCF203" s="66"/>
      <c r="WCG203" s="66"/>
      <c r="WCH203" s="66"/>
      <c r="WCI203" s="66"/>
      <c r="WCJ203" s="66"/>
      <c r="WCK203" s="66"/>
      <c r="WCL203" s="66"/>
      <c r="WCM203" s="66"/>
      <c r="WCN203" s="66"/>
      <c r="WCO203" s="66"/>
      <c r="WCP203" s="66"/>
      <c r="WCQ203" s="66"/>
      <c r="WCR203" s="66"/>
      <c r="WCS203" s="66"/>
      <c r="WCT203" s="66"/>
      <c r="WCU203" s="66"/>
      <c r="WCV203" s="66"/>
      <c r="WCW203" s="66"/>
      <c r="WCX203" s="66"/>
      <c r="WCY203" s="66"/>
      <c r="WDA203" s="66"/>
      <c r="WDB203" s="66"/>
      <c r="WDC203" s="66"/>
      <c r="WDD203" s="66"/>
      <c r="WDE203" s="66"/>
      <c r="WDF203" s="66"/>
      <c r="WDG203" s="66"/>
      <c r="WDH203" s="66"/>
      <c r="WDI203" s="66"/>
      <c r="WDJ203" s="66"/>
      <c r="WDK203" s="66"/>
      <c r="WDL203" s="66"/>
      <c r="WDM203" s="66"/>
      <c r="WDP203" s="66"/>
      <c r="WDS203" s="66"/>
      <c r="WDV203" s="66"/>
      <c r="WDY203" s="66"/>
      <c r="WEB203" s="66"/>
      <c r="WEE203" s="66"/>
      <c r="WEN203" s="66"/>
      <c r="WEQ203" s="66"/>
      <c r="WET203" s="66"/>
      <c r="WEW203" s="66"/>
      <c r="WFF203" s="66"/>
      <c r="WFL203" s="66"/>
      <c r="WFO203" s="66"/>
      <c r="WFR203" s="66"/>
      <c r="WFU203" s="66"/>
      <c r="WGA203" s="66"/>
      <c r="WGJ203" s="66"/>
      <c r="WGL203" s="66"/>
      <c r="WGM203" s="66"/>
      <c r="WGO203" s="66"/>
      <c r="WGR203" s="66"/>
      <c r="WGU203" s="66"/>
      <c r="WGX203" s="66"/>
      <c r="WHA203" s="66"/>
      <c r="WHD203" s="66"/>
      <c r="WHF203" s="66"/>
      <c r="WHH203" s="66"/>
      <c r="WHK203" s="66"/>
      <c r="WHN203" s="66"/>
      <c r="WHQ203" s="66"/>
      <c r="WHT203" s="66"/>
      <c r="WHW203" s="66"/>
      <c r="WHZ203" s="66"/>
      <c r="WIC203" s="66"/>
      <c r="WIE203" s="66"/>
      <c r="WIH203" s="66"/>
      <c r="WIN203" s="66"/>
      <c r="WIT203" s="66"/>
      <c r="WIW203" s="66"/>
      <c r="WIY203" s="66"/>
      <c r="WJA203" s="66"/>
      <c r="WJB203" s="66"/>
      <c r="WJC203" s="66"/>
      <c r="WJD203" s="66"/>
      <c r="WJE203" s="66"/>
      <c r="WJF203" s="66"/>
      <c r="WJX203" s="66"/>
      <c r="WJY203" s="66"/>
      <c r="WKB203" s="66"/>
      <c r="WKE203" s="66"/>
      <c r="WKG203" s="66"/>
      <c r="WKI203" s="66"/>
      <c r="WKL203" s="66"/>
      <c r="WKO203" s="66"/>
      <c r="WKR203" s="66"/>
      <c r="WKV203" s="66"/>
      <c r="WKY203" s="66"/>
      <c r="WLB203" s="66"/>
      <c r="WLJ203" s="66"/>
      <c r="WLV203" s="66"/>
      <c r="WLW203" s="66"/>
      <c r="WLX203" s="66"/>
      <c r="WLY203" s="66"/>
      <c r="WLZ203" s="66"/>
      <c r="WMA203" s="66"/>
      <c r="WMB203" s="66"/>
      <c r="WMC203" s="66"/>
      <c r="WMD203" s="66"/>
      <c r="WME203" s="66"/>
      <c r="WMF203" s="66"/>
      <c r="WMG203" s="66"/>
      <c r="WMH203" s="66"/>
      <c r="WMI203" s="66"/>
      <c r="WMJ203" s="66"/>
      <c r="WMK203" s="66"/>
      <c r="WML203" s="66"/>
      <c r="WMM203" s="66"/>
      <c r="WMN203" s="66"/>
      <c r="WMO203" s="66"/>
      <c r="WMP203" s="66"/>
      <c r="WMQ203" s="66"/>
      <c r="WMR203" s="66"/>
      <c r="WMS203" s="66"/>
      <c r="WMT203" s="66"/>
      <c r="WMU203" s="66"/>
      <c r="WMW203" s="66"/>
      <c r="WMX203" s="66"/>
      <c r="WMY203" s="66"/>
      <c r="WMZ203" s="66"/>
      <c r="WNA203" s="66"/>
      <c r="WNB203" s="66"/>
      <c r="WNC203" s="66"/>
      <c r="WND203" s="66"/>
      <c r="WNE203" s="66"/>
      <c r="WNF203" s="66"/>
      <c r="WNG203" s="66"/>
      <c r="WNH203" s="66"/>
      <c r="WNI203" s="66"/>
      <c r="WNL203" s="66"/>
      <c r="WNO203" s="66"/>
      <c r="WNR203" s="66"/>
      <c r="WNU203" s="66"/>
      <c r="WNX203" s="66"/>
      <c r="WOA203" s="66"/>
      <c r="WOJ203" s="66"/>
      <c r="WOM203" s="66"/>
      <c r="WOP203" s="66"/>
      <c r="WOS203" s="66"/>
      <c r="WPB203" s="66"/>
      <c r="WPH203" s="66"/>
      <c r="WPK203" s="66"/>
      <c r="WPN203" s="66"/>
      <c r="WPQ203" s="66"/>
      <c r="WPW203" s="66"/>
      <c r="WQF203" s="66"/>
      <c r="WQH203" s="66"/>
      <c r="WQI203" s="66"/>
      <c r="WQK203" s="66"/>
      <c r="WQN203" s="66"/>
      <c r="WQQ203" s="66"/>
      <c r="WQT203" s="66"/>
      <c r="WQW203" s="66"/>
      <c r="WQZ203" s="66"/>
      <c r="WRB203" s="66"/>
      <c r="WRD203" s="66"/>
      <c r="WRG203" s="66"/>
      <c r="WRJ203" s="66"/>
      <c r="WRM203" s="66"/>
      <c r="WRP203" s="66"/>
      <c r="WRS203" s="66"/>
      <c r="WRV203" s="66"/>
      <c r="WRY203" s="66"/>
      <c r="WSA203" s="66"/>
      <c r="WSD203" s="66"/>
      <c r="WSJ203" s="66"/>
      <c r="WSP203" s="66"/>
      <c r="WSS203" s="66"/>
      <c r="WSU203" s="66"/>
      <c r="WSW203" s="66"/>
      <c r="WSX203" s="66"/>
      <c r="WSY203" s="66"/>
      <c r="WSZ203" s="66"/>
      <c r="WTA203" s="66"/>
      <c r="WTB203" s="66"/>
      <c r="WTT203" s="66"/>
      <c r="WTU203" s="66"/>
      <c r="WTX203" s="66"/>
      <c r="WUA203" s="66"/>
      <c r="WUC203" s="66"/>
      <c r="WUE203" s="66"/>
      <c r="WUH203" s="66"/>
      <c r="WUK203" s="66"/>
      <c r="WUN203" s="66"/>
      <c r="WUR203" s="66"/>
      <c r="WUU203" s="66"/>
      <c r="WUX203" s="66"/>
      <c r="WVF203" s="66"/>
    </row>
    <row r="204" spans="1:1022 1034:2046 2058:3070 3082:4094 4106:5118 5130:6142 6154:7166 7178:8190 8202:9214 9226:10238 10250:11262 11274:12286 12298:13310 13322:14334 14346:15358 15370:16126" s="50" customFormat="1" ht="20.25" hidden="1" customHeight="1">
      <c r="A204" s="7" t="s">
        <v>218</v>
      </c>
      <c r="B204" s="47" t="s">
        <v>338</v>
      </c>
      <c r="C204" s="4"/>
      <c r="D204" s="48">
        <f>_xlfn.IFNA(VLOOKUP(A204,'2.2'!A213:C505,3,),)</f>
        <v>0</v>
      </c>
      <c r="E204" s="49"/>
      <c r="F204" s="51"/>
      <c r="G204" s="51"/>
      <c r="H204" s="29">
        <v>0</v>
      </c>
      <c r="I204" s="52">
        <v>15</v>
      </c>
    </row>
    <row r="205" spans="1:1022 1034:2046 2058:3070 3082:4094 4106:5118 5130:6142 6154:7166 7178:8190 8202:9214 9226:10238 10250:11262 11274:12286 12298:13310 13322:14334 14346:15358 15370:16126" s="50" customFormat="1" ht="21.75" hidden="1" customHeight="1">
      <c r="A205" s="5" t="s">
        <v>219</v>
      </c>
      <c r="B205" s="47" t="s">
        <v>338</v>
      </c>
      <c r="C205" s="4"/>
      <c r="D205" s="48">
        <f>_xlfn.IFNA(VLOOKUP(A205,'2.2'!A214:C506,3,),)</f>
        <v>0</v>
      </c>
      <c r="E205" s="49"/>
      <c r="F205" s="51"/>
      <c r="G205" s="51"/>
      <c r="H205" s="29">
        <v>0</v>
      </c>
      <c r="I205" s="52">
        <v>10</v>
      </c>
    </row>
    <row r="206" spans="1:1022 1034:2046 2058:3070 3082:4094 4106:5118 5130:6142 6154:7166 7178:8190 8202:9214 9226:10238 10250:11262 11274:12286 12298:13310 13322:14334 14346:15358 15370:16126" s="50" customFormat="1" ht="20.25" customHeight="1">
      <c r="A206" s="7" t="s">
        <v>185</v>
      </c>
      <c r="B206" s="76" t="s">
        <v>338</v>
      </c>
      <c r="C206" s="4">
        <v>5</v>
      </c>
      <c r="D206" s="48">
        <v>12000</v>
      </c>
      <c r="E206" s="69">
        <f>+D206*C206</f>
        <v>60000</v>
      </c>
      <c r="F206" s="51"/>
      <c r="G206" s="51"/>
      <c r="H206" s="29">
        <v>0</v>
      </c>
      <c r="I206" s="52">
        <v>20</v>
      </c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6"/>
      <c r="AW206" s="66"/>
      <c r="AZ206" s="66"/>
      <c r="BC206" s="66"/>
      <c r="BF206" s="66"/>
      <c r="BI206" s="66"/>
      <c r="BL206" s="66"/>
      <c r="BO206" s="66"/>
      <c r="BX206" s="66"/>
      <c r="CA206" s="66"/>
      <c r="CD206" s="66"/>
      <c r="CG206" s="66"/>
      <c r="CP206" s="66"/>
      <c r="CV206" s="66"/>
      <c r="CY206" s="66"/>
      <c r="DB206" s="66"/>
      <c r="DE206" s="66"/>
      <c r="DK206" s="66"/>
      <c r="DT206" s="66"/>
      <c r="DV206" s="66"/>
      <c r="DW206" s="66"/>
      <c r="DY206" s="66"/>
      <c r="EB206" s="66"/>
      <c r="EE206" s="66"/>
      <c r="EH206" s="66"/>
      <c r="EK206" s="66"/>
      <c r="EN206" s="66"/>
      <c r="EP206" s="66"/>
      <c r="ER206" s="66"/>
      <c r="EU206" s="66"/>
      <c r="EX206" s="66"/>
      <c r="FA206" s="66"/>
      <c r="FD206" s="66"/>
      <c r="FG206" s="66"/>
      <c r="FJ206" s="66"/>
      <c r="FM206" s="66"/>
      <c r="FO206" s="66"/>
      <c r="FR206" s="66"/>
      <c r="FX206" s="66"/>
      <c r="GD206" s="66"/>
      <c r="GG206" s="66"/>
      <c r="GI206" s="66"/>
      <c r="GK206" s="66"/>
      <c r="GL206" s="66"/>
      <c r="GM206" s="66"/>
      <c r="GN206" s="66"/>
      <c r="GO206" s="66"/>
      <c r="GP206" s="66"/>
      <c r="HH206" s="66"/>
      <c r="HI206" s="66"/>
      <c r="HL206" s="66"/>
      <c r="HO206" s="66"/>
      <c r="HQ206" s="66"/>
      <c r="HS206" s="66"/>
      <c r="HV206" s="66"/>
      <c r="HY206" s="66"/>
      <c r="IB206" s="66"/>
      <c r="IF206" s="66"/>
      <c r="II206" s="66"/>
      <c r="IL206" s="66"/>
      <c r="IT206" s="66"/>
      <c r="JF206" s="66"/>
      <c r="JG206" s="66"/>
      <c r="JH206" s="66"/>
      <c r="JI206" s="66"/>
      <c r="JJ206" s="66"/>
      <c r="JK206" s="66"/>
      <c r="JL206" s="66"/>
      <c r="JM206" s="66"/>
      <c r="JN206" s="66"/>
      <c r="JO206" s="66"/>
      <c r="JP206" s="66"/>
      <c r="JQ206" s="66"/>
      <c r="JR206" s="66"/>
      <c r="JS206" s="66"/>
      <c r="JT206" s="66"/>
      <c r="JU206" s="66"/>
      <c r="JV206" s="66"/>
      <c r="JW206" s="66"/>
      <c r="JX206" s="66"/>
      <c r="JY206" s="66"/>
      <c r="JZ206" s="66"/>
      <c r="KA206" s="66"/>
      <c r="KB206" s="66"/>
      <c r="KC206" s="66"/>
      <c r="KD206" s="66"/>
      <c r="KE206" s="66"/>
      <c r="KG206" s="66"/>
      <c r="KH206" s="66"/>
      <c r="KI206" s="66"/>
      <c r="KJ206" s="66"/>
      <c r="KK206" s="66"/>
      <c r="KL206" s="66"/>
      <c r="KM206" s="66"/>
      <c r="KN206" s="66"/>
      <c r="KO206" s="66"/>
      <c r="KP206" s="66"/>
      <c r="KQ206" s="66"/>
      <c r="KR206" s="66"/>
      <c r="KS206" s="66"/>
      <c r="KV206" s="66"/>
      <c r="KY206" s="66"/>
      <c r="LB206" s="66"/>
      <c r="LE206" s="66"/>
      <c r="LH206" s="66"/>
      <c r="LK206" s="66"/>
      <c r="LT206" s="66"/>
      <c r="LW206" s="66"/>
      <c r="LZ206" s="66"/>
      <c r="MC206" s="66"/>
      <c r="ML206" s="66"/>
      <c r="MR206" s="66"/>
      <c r="MU206" s="66"/>
      <c r="MX206" s="66"/>
      <c r="NA206" s="66"/>
      <c r="NG206" s="66"/>
      <c r="NP206" s="66"/>
      <c r="NR206" s="66"/>
      <c r="NS206" s="66"/>
      <c r="NU206" s="66"/>
      <c r="NX206" s="66"/>
      <c r="OA206" s="66"/>
      <c r="OD206" s="66"/>
      <c r="OG206" s="66"/>
      <c r="OJ206" s="66"/>
      <c r="OL206" s="66"/>
      <c r="ON206" s="66"/>
      <c r="OQ206" s="66"/>
      <c r="OT206" s="66"/>
      <c r="OW206" s="66"/>
      <c r="OZ206" s="66"/>
      <c r="PC206" s="66"/>
      <c r="PF206" s="66"/>
      <c r="PI206" s="66"/>
      <c r="PK206" s="66"/>
      <c r="PN206" s="66"/>
      <c r="PT206" s="66"/>
      <c r="PZ206" s="66"/>
      <c r="QC206" s="66"/>
      <c r="QE206" s="66"/>
      <c r="QG206" s="66"/>
      <c r="QH206" s="66"/>
      <c r="QI206" s="66"/>
      <c r="QJ206" s="66"/>
      <c r="QK206" s="66"/>
      <c r="QL206" s="66"/>
      <c r="RD206" s="66"/>
      <c r="RE206" s="66"/>
      <c r="RH206" s="66"/>
      <c r="RK206" s="66"/>
      <c r="RM206" s="66"/>
      <c r="RO206" s="66"/>
      <c r="RR206" s="66"/>
      <c r="RU206" s="66"/>
      <c r="RX206" s="66"/>
      <c r="SB206" s="66"/>
      <c r="SE206" s="66"/>
      <c r="SH206" s="66"/>
      <c r="SP206" s="66"/>
      <c r="TB206" s="66"/>
      <c r="TC206" s="66"/>
      <c r="TD206" s="66"/>
      <c r="TE206" s="66"/>
      <c r="TF206" s="66"/>
      <c r="TG206" s="66"/>
      <c r="TH206" s="66"/>
      <c r="TI206" s="66"/>
      <c r="TJ206" s="66"/>
      <c r="TK206" s="66"/>
      <c r="TL206" s="66"/>
      <c r="TM206" s="66"/>
      <c r="TN206" s="66"/>
      <c r="TO206" s="66"/>
      <c r="TP206" s="66"/>
      <c r="TQ206" s="66"/>
      <c r="TR206" s="66"/>
      <c r="TS206" s="66"/>
      <c r="TT206" s="66"/>
      <c r="TU206" s="66"/>
      <c r="TV206" s="66"/>
      <c r="TW206" s="66"/>
      <c r="TX206" s="66"/>
      <c r="TY206" s="66"/>
      <c r="TZ206" s="66"/>
      <c r="UA206" s="66"/>
      <c r="UC206" s="66"/>
      <c r="UD206" s="66"/>
      <c r="UE206" s="66"/>
      <c r="UF206" s="66"/>
      <c r="UG206" s="66"/>
      <c r="UH206" s="66"/>
      <c r="UI206" s="66"/>
      <c r="UJ206" s="66"/>
      <c r="UK206" s="66"/>
      <c r="UL206" s="66"/>
      <c r="UM206" s="66"/>
      <c r="UN206" s="66"/>
      <c r="UO206" s="66"/>
      <c r="UR206" s="66"/>
      <c r="UU206" s="66"/>
      <c r="UX206" s="66"/>
      <c r="VA206" s="66"/>
      <c r="VD206" s="66"/>
      <c r="VG206" s="66"/>
      <c r="VP206" s="66"/>
      <c r="VS206" s="66"/>
      <c r="VV206" s="66"/>
      <c r="VY206" s="66"/>
      <c r="WH206" s="66"/>
      <c r="WN206" s="66"/>
      <c r="WQ206" s="66"/>
      <c r="WT206" s="66"/>
      <c r="WW206" s="66"/>
      <c r="XC206" s="66"/>
      <c r="XL206" s="66"/>
      <c r="XN206" s="66"/>
      <c r="XO206" s="66"/>
      <c r="XQ206" s="66"/>
      <c r="XT206" s="66"/>
      <c r="XW206" s="66"/>
      <c r="XZ206" s="66"/>
      <c r="YC206" s="66"/>
      <c r="YF206" s="66"/>
      <c r="YH206" s="66"/>
      <c r="YJ206" s="66"/>
      <c r="YM206" s="66"/>
      <c r="YP206" s="66"/>
      <c r="YS206" s="66"/>
      <c r="YV206" s="66"/>
      <c r="YY206" s="66"/>
      <c r="ZB206" s="66"/>
      <c r="ZE206" s="66"/>
      <c r="ZG206" s="66"/>
      <c r="ZJ206" s="66"/>
      <c r="ZP206" s="66"/>
      <c r="ZV206" s="66"/>
      <c r="ZY206" s="66"/>
      <c r="AAA206" s="66"/>
      <c r="AAC206" s="66"/>
      <c r="AAD206" s="66"/>
      <c r="AAE206" s="66"/>
      <c r="AAF206" s="66"/>
      <c r="AAG206" s="66"/>
      <c r="AAH206" s="66"/>
      <c r="AAZ206" s="66"/>
      <c r="ABA206" s="66"/>
      <c r="ABD206" s="66"/>
      <c r="ABG206" s="66"/>
      <c r="ABI206" s="66"/>
      <c r="ABK206" s="66"/>
      <c r="ABN206" s="66"/>
      <c r="ABQ206" s="66"/>
      <c r="ABT206" s="66"/>
      <c r="ABX206" s="66"/>
      <c r="ACA206" s="66"/>
      <c r="ACD206" s="66"/>
      <c r="ACL206" s="66"/>
      <c r="ACX206" s="66"/>
      <c r="ACY206" s="66"/>
      <c r="ACZ206" s="66"/>
      <c r="ADA206" s="66"/>
      <c r="ADB206" s="66"/>
      <c r="ADC206" s="66"/>
      <c r="ADD206" s="66"/>
      <c r="ADE206" s="66"/>
      <c r="ADF206" s="66"/>
      <c r="ADG206" s="66"/>
      <c r="ADH206" s="66"/>
      <c r="ADI206" s="66"/>
      <c r="ADJ206" s="66"/>
      <c r="ADK206" s="66"/>
      <c r="ADL206" s="66"/>
      <c r="ADM206" s="66"/>
      <c r="ADN206" s="66"/>
      <c r="ADO206" s="66"/>
      <c r="ADP206" s="66"/>
      <c r="ADQ206" s="66"/>
      <c r="ADR206" s="66"/>
      <c r="ADS206" s="66"/>
      <c r="ADT206" s="66"/>
      <c r="ADU206" s="66"/>
      <c r="ADV206" s="66"/>
      <c r="ADW206" s="66"/>
      <c r="ADY206" s="66"/>
      <c r="ADZ206" s="66"/>
      <c r="AEA206" s="66"/>
      <c r="AEB206" s="66"/>
      <c r="AEC206" s="66"/>
      <c r="AED206" s="66"/>
      <c r="AEE206" s="66"/>
      <c r="AEF206" s="66"/>
      <c r="AEG206" s="66"/>
      <c r="AEH206" s="66"/>
      <c r="AEI206" s="66"/>
      <c r="AEJ206" s="66"/>
      <c r="AEK206" s="66"/>
      <c r="AEN206" s="66"/>
      <c r="AEQ206" s="66"/>
      <c r="AET206" s="66"/>
      <c r="AEW206" s="66"/>
      <c r="AEZ206" s="66"/>
      <c r="AFC206" s="66"/>
      <c r="AFL206" s="66"/>
      <c r="AFO206" s="66"/>
      <c r="AFR206" s="66"/>
      <c r="AFU206" s="66"/>
      <c r="AGD206" s="66"/>
      <c r="AGJ206" s="66"/>
      <c r="AGM206" s="66"/>
      <c r="AGP206" s="66"/>
      <c r="AGS206" s="66"/>
      <c r="AGY206" s="66"/>
      <c r="AHH206" s="66"/>
      <c r="AHJ206" s="66"/>
      <c r="AHK206" s="66"/>
      <c r="AHM206" s="66"/>
      <c r="AHP206" s="66"/>
      <c r="AHS206" s="66"/>
      <c r="AHV206" s="66"/>
      <c r="AHY206" s="66"/>
      <c r="AIB206" s="66"/>
      <c r="AID206" s="66"/>
      <c r="AIF206" s="66"/>
      <c r="AII206" s="66"/>
      <c r="AIL206" s="66"/>
      <c r="AIO206" s="66"/>
      <c r="AIR206" s="66"/>
      <c r="AIU206" s="66"/>
      <c r="AIX206" s="66"/>
      <c r="AJA206" s="66"/>
      <c r="AJC206" s="66"/>
      <c r="AJF206" s="66"/>
      <c r="AJL206" s="66"/>
      <c r="AJR206" s="66"/>
      <c r="AJU206" s="66"/>
      <c r="AJW206" s="66"/>
      <c r="AJY206" s="66"/>
      <c r="AJZ206" s="66"/>
      <c r="AKA206" s="66"/>
      <c r="AKB206" s="66"/>
      <c r="AKC206" s="66"/>
      <c r="AKD206" s="66"/>
      <c r="AKV206" s="66"/>
      <c r="AKW206" s="66"/>
      <c r="AKZ206" s="66"/>
      <c r="ALC206" s="66"/>
      <c r="ALE206" s="66"/>
      <c r="ALG206" s="66"/>
      <c r="ALJ206" s="66"/>
      <c r="ALM206" s="66"/>
      <c r="ALP206" s="66"/>
      <c r="ALT206" s="66"/>
      <c r="ALW206" s="66"/>
      <c r="ALZ206" s="66"/>
      <c r="AMH206" s="66"/>
      <c r="AMT206" s="66"/>
      <c r="AMU206" s="66"/>
      <c r="AMV206" s="66"/>
      <c r="AMW206" s="66"/>
      <c r="AMX206" s="66"/>
      <c r="AMY206" s="66"/>
      <c r="AMZ206" s="66"/>
      <c r="ANA206" s="66"/>
      <c r="ANB206" s="66"/>
      <c r="ANC206" s="66"/>
      <c r="AND206" s="66"/>
      <c r="ANE206" s="66"/>
      <c r="ANF206" s="66"/>
      <c r="ANG206" s="66"/>
      <c r="ANH206" s="66"/>
      <c r="ANI206" s="66"/>
      <c r="ANJ206" s="66"/>
      <c r="ANK206" s="66"/>
      <c r="ANL206" s="66"/>
      <c r="ANM206" s="66"/>
      <c r="ANN206" s="66"/>
      <c r="ANO206" s="66"/>
      <c r="ANP206" s="66"/>
      <c r="ANQ206" s="66"/>
      <c r="ANR206" s="66"/>
      <c r="ANS206" s="66"/>
      <c r="ANU206" s="66"/>
      <c r="ANV206" s="66"/>
      <c r="ANW206" s="66"/>
      <c r="ANX206" s="66"/>
      <c r="ANY206" s="66"/>
      <c r="ANZ206" s="66"/>
      <c r="AOA206" s="66"/>
      <c r="AOB206" s="66"/>
      <c r="AOC206" s="66"/>
      <c r="AOD206" s="66"/>
      <c r="AOE206" s="66"/>
      <c r="AOF206" s="66"/>
      <c r="AOG206" s="66"/>
      <c r="AOJ206" s="66"/>
      <c r="AOM206" s="66"/>
      <c r="AOP206" s="66"/>
      <c r="AOS206" s="66"/>
      <c r="AOV206" s="66"/>
      <c r="AOY206" s="66"/>
      <c r="APH206" s="66"/>
      <c r="APK206" s="66"/>
      <c r="APN206" s="66"/>
      <c r="APQ206" s="66"/>
      <c r="APZ206" s="66"/>
      <c r="AQF206" s="66"/>
      <c r="AQI206" s="66"/>
      <c r="AQL206" s="66"/>
      <c r="AQO206" s="66"/>
      <c r="AQU206" s="66"/>
      <c r="ARD206" s="66"/>
      <c r="ARF206" s="66"/>
      <c r="ARG206" s="66"/>
      <c r="ARI206" s="66"/>
      <c r="ARL206" s="66"/>
      <c r="ARO206" s="66"/>
      <c r="ARR206" s="66"/>
      <c r="ARU206" s="66"/>
      <c r="ARX206" s="66"/>
      <c r="ARZ206" s="66"/>
      <c r="ASB206" s="66"/>
      <c r="ASE206" s="66"/>
      <c r="ASH206" s="66"/>
      <c r="ASK206" s="66"/>
      <c r="ASN206" s="66"/>
      <c r="ASQ206" s="66"/>
      <c r="AST206" s="66"/>
      <c r="ASW206" s="66"/>
      <c r="ASY206" s="66"/>
      <c r="ATB206" s="66"/>
      <c r="ATH206" s="66"/>
      <c r="ATN206" s="66"/>
      <c r="ATQ206" s="66"/>
      <c r="ATS206" s="66"/>
      <c r="ATU206" s="66"/>
      <c r="ATV206" s="66"/>
      <c r="ATW206" s="66"/>
      <c r="ATX206" s="66"/>
      <c r="ATY206" s="66"/>
      <c r="ATZ206" s="66"/>
      <c r="AUR206" s="66"/>
      <c r="AUS206" s="66"/>
      <c r="AUV206" s="66"/>
      <c r="AUY206" s="66"/>
      <c r="AVA206" s="66"/>
      <c r="AVC206" s="66"/>
      <c r="AVF206" s="66"/>
      <c r="AVI206" s="66"/>
      <c r="AVL206" s="66"/>
      <c r="AVP206" s="66"/>
      <c r="AVS206" s="66"/>
      <c r="AVV206" s="66"/>
      <c r="AWD206" s="66"/>
      <c r="AWP206" s="66"/>
      <c r="AWQ206" s="66"/>
      <c r="AWR206" s="66"/>
      <c r="AWS206" s="66"/>
      <c r="AWT206" s="66"/>
      <c r="AWU206" s="66"/>
      <c r="AWV206" s="66"/>
      <c r="AWW206" s="66"/>
      <c r="AWX206" s="66"/>
      <c r="AWY206" s="66"/>
      <c r="AWZ206" s="66"/>
      <c r="AXA206" s="66"/>
      <c r="AXB206" s="66"/>
      <c r="AXC206" s="66"/>
      <c r="AXD206" s="66"/>
      <c r="AXE206" s="66"/>
      <c r="AXF206" s="66"/>
      <c r="AXG206" s="66"/>
      <c r="AXH206" s="66"/>
      <c r="AXI206" s="66"/>
      <c r="AXJ206" s="66"/>
      <c r="AXK206" s="66"/>
      <c r="AXL206" s="66"/>
      <c r="AXM206" s="66"/>
      <c r="AXN206" s="66"/>
      <c r="AXO206" s="66"/>
      <c r="AXQ206" s="66"/>
      <c r="AXR206" s="66"/>
      <c r="AXS206" s="66"/>
      <c r="AXT206" s="66"/>
      <c r="AXU206" s="66"/>
      <c r="AXV206" s="66"/>
      <c r="AXW206" s="66"/>
      <c r="AXX206" s="66"/>
      <c r="AXY206" s="66"/>
      <c r="AXZ206" s="66"/>
      <c r="AYA206" s="66"/>
      <c r="AYB206" s="66"/>
      <c r="AYC206" s="66"/>
      <c r="AYF206" s="66"/>
      <c r="AYI206" s="66"/>
      <c r="AYL206" s="66"/>
      <c r="AYO206" s="66"/>
      <c r="AYR206" s="66"/>
      <c r="AYU206" s="66"/>
      <c r="AZD206" s="66"/>
      <c r="AZG206" s="66"/>
      <c r="AZJ206" s="66"/>
      <c r="AZM206" s="66"/>
      <c r="AZV206" s="66"/>
      <c r="BAB206" s="66"/>
      <c r="BAE206" s="66"/>
      <c r="BAH206" s="66"/>
      <c r="BAK206" s="66"/>
      <c r="BAQ206" s="66"/>
      <c r="BAZ206" s="66"/>
      <c r="BBB206" s="66"/>
      <c r="BBC206" s="66"/>
      <c r="BBE206" s="66"/>
      <c r="BBH206" s="66"/>
      <c r="BBK206" s="66"/>
      <c r="BBN206" s="66"/>
      <c r="BBQ206" s="66"/>
      <c r="BBT206" s="66"/>
      <c r="BBV206" s="66"/>
      <c r="BBX206" s="66"/>
      <c r="BCA206" s="66"/>
      <c r="BCD206" s="66"/>
      <c r="BCG206" s="66"/>
      <c r="BCJ206" s="66"/>
      <c r="BCM206" s="66"/>
      <c r="BCP206" s="66"/>
      <c r="BCS206" s="66"/>
      <c r="BCU206" s="66"/>
      <c r="BCX206" s="66"/>
      <c r="BDD206" s="66"/>
      <c r="BDJ206" s="66"/>
      <c r="BDM206" s="66"/>
      <c r="BDO206" s="66"/>
      <c r="BDQ206" s="66"/>
      <c r="BDR206" s="66"/>
      <c r="BDS206" s="66"/>
      <c r="BDT206" s="66"/>
      <c r="BDU206" s="66"/>
      <c r="BDV206" s="66"/>
      <c r="BEN206" s="66"/>
      <c r="BEO206" s="66"/>
      <c r="BER206" s="66"/>
      <c r="BEU206" s="66"/>
      <c r="BEW206" s="66"/>
      <c r="BEY206" s="66"/>
      <c r="BFB206" s="66"/>
      <c r="BFE206" s="66"/>
      <c r="BFH206" s="66"/>
      <c r="BFL206" s="66"/>
      <c r="BFO206" s="66"/>
      <c r="BFR206" s="66"/>
      <c r="BFZ206" s="66"/>
      <c r="BGL206" s="66"/>
      <c r="BGM206" s="66"/>
      <c r="BGN206" s="66"/>
      <c r="BGO206" s="66"/>
      <c r="BGP206" s="66"/>
      <c r="BGQ206" s="66"/>
      <c r="BGR206" s="66"/>
      <c r="BGS206" s="66"/>
      <c r="BGT206" s="66"/>
      <c r="BGU206" s="66"/>
      <c r="BGV206" s="66"/>
      <c r="BGW206" s="66"/>
      <c r="BGX206" s="66"/>
      <c r="BGY206" s="66"/>
      <c r="BGZ206" s="66"/>
      <c r="BHA206" s="66"/>
      <c r="BHB206" s="66"/>
      <c r="BHC206" s="66"/>
      <c r="BHD206" s="66"/>
      <c r="BHE206" s="66"/>
      <c r="BHF206" s="66"/>
      <c r="BHG206" s="66"/>
      <c r="BHH206" s="66"/>
      <c r="BHI206" s="66"/>
      <c r="BHJ206" s="66"/>
      <c r="BHK206" s="66"/>
      <c r="BHM206" s="66"/>
      <c r="BHN206" s="66"/>
      <c r="BHO206" s="66"/>
      <c r="BHP206" s="66"/>
      <c r="BHQ206" s="66"/>
      <c r="BHR206" s="66"/>
      <c r="BHS206" s="66"/>
      <c r="BHT206" s="66"/>
      <c r="BHU206" s="66"/>
      <c r="BHV206" s="66"/>
      <c r="BHW206" s="66"/>
      <c r="BHX206" s="66"/>
      <c r="BHY206" s="66"/>
      <c r="BIB206" s="66"/>
      <c r="BIE206" s="66"/>
      <c r="BIH206" s="66"/>
      <c r="BIK206" s="66"/>
      <c r="BIN206" s="66"/>
      <c r="BIQ206" s="66"/>
      <c r="BIZ206" s="66"/>
      <c r="BJC206" s="66"/>
      <c r="BJF206" s="66"/>
      <c r="BJI206" s="66"/>
      <c r="BJR206" s="66"/>
      <c r="BJX206" s="66"/>
      <c r="BKA206" s="66"/>
      <c r="BKD206" s="66"/>
      <c r="BKG206" s="66"/>
      <c r="BKM206" s="66"/>
      <c r="BKV206" s="66"/>
      <c r="BKX206" s="66"/>
      <c r="BKY206" s="66"/>
      <c r="BLA206" s="66"/>
      <c r="BLD206" s="66"/>
      <c r="BLG206" s="66"/>
      <c r="BLJ206" s="66"/>
      <c r="BLM206" s="66"/>
      <c r="BLP206" s="66"/>
      <c r="BLR206" s="66"/>
      <c r="BLT206" s="66"/>
      <c r="BLW206" s="66"/>
      <c r="BLZ206" s="66"/>
      <c r="BMC206" s="66"/>
      <c r="BMF206" s="66"/>
      <c r="BMI206" s="66"/>
      <c r="BML206" s="66"/>
      <c r="BMO206" s="66"/>
      <c r="BMQ206" s="66"/>
      <c r="BMT206" s="66"/>
      <c r="BMZ206" s="66"/>
      <c r="BNF206" s="66"/>
      <c r="BNI206" s="66"/>
      <c r="BNK206" s="66"/>
      <c r="BNM206" s="66"/>
      <c r="BNN206" s="66"/>
      <c r="BNO206" s="66"/>
      <c r="BNP206" s="66"/>
      <c r="BNQ206" s="66"/>
      <c r="BNR206" s="66"/>
      <c r="BOJ206" s="66"/>
      <c r="BOK206" s="66"/>
      <c r="BON206" s="66"/>
      <c r="BOQ206" s="66"/>
      <c r="BOS206" s="66"/>
      <c r="BOU206" s="66"/>
      <c r="BOX206" s="66"/>
      <c r="BPA206" s="66"/>
      <c r="BPD206" s="66"/>
      <c r="BPH206" s="66"/>
      <c r="BPK206" s="66"/>
      <c r="BPN206" s="66"/>
      <c r="BPV206" s="66"/>
      <c r="BQH206" s="66"/>
      <c r="BQI206" s="66"/>
      <c r="BQJ206" s="66"/>
      <c r="BQK206" s="66"/>
      <c r="BQL206" s="66"/>
      <c r="BQM206" s="66"/>
      <c r="BQN206" s="66"/>
      <c r="BQO206" s="66"/>
      <c r="BQP206" s="66"/>
      <c r="BQQ206" s="66"/>
      <c r="BQR206" s="66"/>
      <c r="BQS206" s="66"/>
      <c r="BQT206" s="66"/>
      <c r="BQU206" s="66"/>
      <c r="BQV206" s="66"/>
      <c r="BQW206" s="66"/>
      <c r="BQX206" s="66"/>
      <c r="BQY206" s="66"/>
      <c r="BQZ206" s="66"/>
      <c r="BRA206" s="66"/>
      <c r="BRB206" s="66"/>
      <c r="BRC206" s="66"/>
      <c r="BRD206" s="66"/>
      <c r="BRE206" s="66"/>
      <c r="BRF206" s="66"/>
      <c r="BRG206" s="66"/>
      <c r="BRI206" s="66"/>
      <c r="BRJ206" s="66"/>
      <c r="BRK206" s="66"/>
      <c r="BRL206" s="66"/>
      <c r="BRM206" s="66"/>
      <c r="BRN206" s="66"/>
      <c r="BRO206" s="66"/>
      <c r="BRP206" s="66"/>
      <c r="BRQ206" s="66"/>
      <c r="BRR206" s="66"/>
      <c r="BRS206" s="66"/>
      <c r="BRT206" s="66"/>
      <c r="BRU206" s="66"/>
      <c r="BRX206" s="66"/>
      <c r="BSA206" s="66"/>
      <c r="BSD206" s="66"/>
      <c r="BSG206" s="66"/>
      <c r="BSJ206" s="66"/>
      <c r="BSM206" s="66"/>
      <c r="BSV206" s="66"/>
      <c r="BSY206" s="66"/>
      <c r="BTB206" s="66"/>
      <c r="BTE206" s="66"/>
      <c r="BTN206" s="66"/>
      <c r="BTT206" s="66"/>
      <c r="BTW206" s="66"/>
      <c r="BTZ206" s="66"/>
      <c r="BUC206" s="66"/>
      <c r="BUI206" s="66"/>
      <c r="BUR206" s="66"/>
      <c r="BUT206" s="66"/>
      <c r="BUU206" s="66"/>
      <c r="BUW206" s="66"/>
      <c r="BUZ206" s="66"/>
      <c r="BVC206" s="66"/>
      <c r="BVF206" s="66"/>
      <c r="BVI206" s="66"/>
      <c r="BVL206" s="66"/>
      <c r="BVN206" s="66"/>
      <c r="BVP206" s="66"/>
      <c r="BVS206" s="66"/>
      <c r="BVV206" s="66"/>
      <c r="BVY206" s="66"/>
      <c r="BWB206" s="66"/>
      <c r="BWE206" s="66"/>
      <c r="BWH206" s="66"/>
      <c r="BWK206" s="66"/>
      <c r="BWM206" s="66"/>
      <c r="BWP206" s="66"/>
      <c r="BWV206" s="66"/>
      <c r="BXB206" s="66"/>
      <c r="BXE206" s="66"/>
      <c r="BXG206" s="66"/>
      <c r="BXI206" s="66"/>
      <c r="BXJ206" s="66"/>
      <c r="BXK206" s="66"/>
      <c r="BXL206" s="66"/>
      <c r="BXM206" s="66"/>
      <c r="BXN206" s="66"/>
      <c r="BYF206" s="66"/>
      <c r="BYG206" s="66"/>
      <c r="BYJ206" s="66"/>
      <c r="BYM206" s="66"/>
      <c r="BYO206" s="66"/>
      <c r="BYQ206" s="66"/>
      <c r="BYT206" s="66"/>
      <c r="BYW206" s="66"/>
      <c r="BYZ206" s="66"/>
      <c r="BZD206" s="66"/>
      <c r="BZG206" s="66"/>
      <c r="BZJ206" s="66"/>
      <c r="BZR206" s="66"/>
      <c r="CAD206" s="66"/>
      <c r="CAE206" s="66"/>
      <c r="CAF206" s="66"/>
      <c r="CAG206" s="66"/>
      <c r="CAH206" s="66"/>
      <c r="CAI206" s="66"/>
      <c r="CAJ206" s="66"/>
      <c r="CAK206" s="66"/>
      <c r="CAL206" s="66"/>
      <c r="CAM206" s="66"/>
      <c r="CAN206" s="66"/>
      <c r="CAO206" s="66"/>
      <c r="CAP206" s="66"/>
      <c r="CAQ206" s="66"/>
      <c r="CAR206" s="66"/>
      <c r="CAS206" s="66"/>
      <c r="CAT206" s="66"/>
      <c r="CAU206" s="66"/>
      <c r="CAV206" s="66"/>
      <c r="CAW206" s="66"/>
      <c r="CAX206" s="66"/>
      <c r="CAY206" s="66"/>
      <c r="CAZ206" s="66"/>
      <c r="CBA206" s="66"/>
      <c r="CBB206" s="66"/>
      <c r="CBC206" s="66"/>
      <c r="CBE206" s="66"/>
      <c r="CBF206" s="66"/>
      <c r="CBG206" s="66"/>
      <c r="CBH206" s="66"/>
      <c r="CBI206" s="66"/>
      <c r="CBJ206" s="66"/>
      <c r="CBK206" s="66"/>
      <c r="CBL206" s="66"/>
      <c r="CBM206" s="66"/>
      <c r="CBN206" s="66"/>
      <c r="CBO206" s="66"/>
      <c r="CBP206" s="66"/>
      <c r="CBQ206" s="66"/>
      <c r="CBT206" s="66"/>
      <c r="CBW206" s="66"/>
      <c r="CBZ206" s="66"/>
      <c r="CCC206" s="66"/>
      <c r="CCF206" s="66"/>
      <c r="CCI206" s="66"/>
      <c r="CCR206" s="66"/>
      <c r="CCU206" s="66"/>
      <c r="CCX206" s="66"/>
      <c r="CDA206" s="66"/>
      <c r="CDJ206" s="66"/>
      <c r="CDP206" s="66"/>
      <c r="CDS206" s="66"/>
      <c r="CDV206" s="66"/>
      <c r="CDY206" s="66"/>
      <c r="CEE206" s="66"/>
      <c r="CEN206" s="66"/>
      <c r="CEP206" s="66"/>
      <c r="CEQ206" s="66"/>
      <c r="CES206" s="66"/>
      <c r="CEV206" s="66"/>
      <c r="CEY206" s="66"/>
      <c r="CFB206" s="66"/>
      <c r="CFE206" s="66"/>
      <c r="CFH206" s="66"/>
      <c r="CFJ206" s="66"/>
      <c r="CFL206" s="66"/>
      <c r="CFO206" s="66"/>
      <c r="CFR206" s="66"/>
      <c r="CFU206" s="66"/>
      <c r="CFX206" s="66"/>
      <c r="CGA206" s="66"/>
      <c r="CGD206" s="66"/>
      <c r="CGG206" s="66"/>
      <c r="CGI206" s="66"/>
      <c r="CGL206" s="66"/>
      <c r="CGR206" s="66"/>
      <c r="CGX206" s="66"/>
      <c r="CHA206" s="66"/>
      <c r="CHC206" s="66"/>
      <c r="CHE206" s="66"/>
      <c r="CHF206" s="66"/>
      <c r="CHG206" s="66"/>
      <c r="CHH206" s="66"/>
      <c r="CHI206" s="66"/>
      <c r="CHJ206" s="66"/>
      <c r="CIB206" s="66"/>
      <c r="CIC206" s="66"/>
      <c r="CIF206" s="66"/>
      <c r="CII206" s="66"/>
      <c r="CIK206" s="66"/>
      <c r="CIM206" s="66"/>
      <c r="CIP206" s="66"/>
      <c r="CIS206" s="66"/>
      <c r="CIV206" s="66"/>
      <c r="CIZ206" s="66"/>
      <c r="CJC206" s="66"/>
      <c r="CJF206" s="66"/>
      <c r="CJN206" s="66"/>
      <c r="CJZ206" s="66"/>
      <c r="CKA206" s="66"/>
      <c r="CKB206" s="66"/>
      <c r="CKC206" s="66"/>
      <c r="CKD206" s="66"/>
      <c r="CKE206" s="66"/>
      <c r="CKF206" s="66"/>
      <c r="CKG206" s="66"/>
      <c r="CKH206" s="66"/>
      <c r="CKI206" s="66"/>
      <c r="CKJ206" s="66"/>
      <c r="CKK206" s="66"/>
      <c r="CKL206" s="66"/>
      <c r="CKM206" s="66"/>
      <c r="CKN206" s="66"/>
      <c r="CKO206" s="66"/>
      <c r="CKP206" s="66"/>
      <c r="CKQ206" s="66"/>
      <c r="CKR206" s="66"/>
      <c r="CKS206" s="66"/>
      <c r="CKT206" s="66"/>
      <c r="CKU206" s="66"/>
      <c r="CKV206" s="66"/>
      <c r="CKW206" s="66"/>
      <c r="CKX206" s="66"/>
      <c r="CKY206" s="66"/>
      <c r="CLA206" s="66"/>
      <c r="CLB206" s="66"/>
      <c r="CLC206" s="66"/>
      <c r="CLD206" s="66"/>
      <c r="CLE206" s="66"/>
      <c r="CLF206" s="66"/>
      <c r="CLG206" s="66"/>
      <c r="CLH206" s="66"/>
      <c r="CLI206" s="66"/>
      <c r="CLJ206" s="66"/>
      <c r="CLK206" s="66"/>
      <c r="CLL206" s="66"/>
      <c r="CLM206" s="66"/>
      <c r="CLP206" s="66"/>
      <c r="CLS206" s="66"/>
      <c r="CLV206" s="66"/>
      <c r="CLY206" s="66"/>
      <c r="CMB206" s="66"/>
      <c r="CME206" s="66"/>
      <c r="CMN206" s="66"/>
      <c r="CMQ206" s="66"/>
      <c r="CMT206" s="66"/>
      <c r="CMW206" s="66"/>
      <c r="CNF206" s="66"/>
      <c r="CNL206" s="66"/>
      <c r="CNO206" s="66"/>
      <c r="CNR206" s="66"/>
      <c r="CNU206" s="66"/>
      <c r="COA206" s="66"/>
      <c r="COJ206" s="66"/>
      <c r="COL206" s="66"/>
      <c r="COM206" s="66"/>
      <c r="COO206" s="66"/>
      <c r="COR206" s="66"/>
      <c r="COU206" s="66"/>
      <c r="COX206" s="66"/>
      <c r="CPA206" s="66"/>
      <c r="CPD206" s="66"/>
      <c r="CPF206" s="66"/>
      <c r="CPH206" s="66"/>
      <c r="CPK206" s="66"/>
      <c r="CPN206" s="66"/>
      <c r="CPQ206" s="66"/>
      <c r="CPT206" s="66"/>
      <c r="CPW206" s="66"/>
      <c r="CPZ206" s="66"/>
      <c r="CQC206" s="66"/>
      <c r="CQE206" s="66"/>
      <c r="CQH206" s="66"/>
      <c r="CQN206" s="66"/>
      <c r="CQT206" s="66"/>
      <c r="CQW206" s="66"/>
      <c r="CQY206" s="66"/>
      <c r="CRA206" s="66"/>
      <c r="CRB206" s="66"/>
      <c r="CRC206" s="66"/>
      <c r="CRD206" s="66"/>
      <c r="CRE206" s="66"/>
      <c r="CRF206" s="66"/>
      <c r="CRX206" s="66"/>
      <c r="CRY206" s="66"/>
      <c r="CSB206" s="66"/>
      <c r="CSE206" s="66"/>
      <c r="CSG206" s="66"/>
      <c r="CSI206" s="66"/>
      <c r="CSL206" s="66"/>
      <c r="CSO206" s="66"/>
      <c r="CSR206" s="66"/>
      <c r="CSV206" s="66"/>
      <c r="CSY206" s="66"/>
      <c r="CTB206" s="66"/>
      <c r="CTJ206" s="66"/>
      <c r="CTV206" s="66"/>
      <c r="CTW206" s="66"/>
      <c r="CTX206" s="66"/>
      <c r="CTY206" s="66"/>
      <c r="CTZ206" s="66"/>
      <c r="CUA206" s="66"/>
      <c r="CUB206" s="66"/>
      <c r="CUC206" s="66"/>
      <c r="CUD206" s="66"/>
      <c r="CUE206" s="66"/>
      <c r="CUF206" s="66"/>
      <c r="CUG206" s="66"/>
      <c r="CUH206" s="66"/>
      <c r="CUI206" s="66"/>
      <c r="CUJ206" s="66"/>
      <c r="CUK206" s="66"/>
      <c r="CUL206" s="66"/>
      <c r="CUM206" s="66"/>
      <c r="CUN206" s="66"/>
      <c r="CUO206" s="66"/>
      <c r="CUP206" s="66"/>
      <c r="CUQ206" s="66"/>
      <c r="CUR206" s="66"/>
      <c r="CUS206" s="66"/>
      <c r="CUT206" s="66"/>
      <c r="CUU206" s="66"/>
      <c r="CUW206" s="66"/>
      <c r="CUX206" s="66"/>
      <c r="CUY206" s="66"/>
      <c r="CUZ206" s="66"/>
      <c r="CVA206" s="66"/>
      <c r="CVB206" s="66"/>
      <c r="CVC206" s="66"/>
      <c r="CVD206" s="66"/>
      <c r="CVE206" s="66"/>
      <c r="CVF206" s="66"/>
      <c r="CVG206" s="66"/>
      <c r="CVH206" s="66"/>
      <c r="CVI206" s="66"/>
      <c r="CVL206" s="66"/>
      <c r="CVO206" s="66"/>
      <c r="CVR206" s="66"/>
      <c r="CVU206" s="66"/>
      <c r="CVX206" s="66"/>
      <c r="CWA206" s="66"/>
      <c r="CWJ206" s="66"/>
      <c r="CWM206" s="66"/>
      <c r="CWP206" s="66"/>
      <c r="CWS206" s="66"/>
      <c r="CXB206" s="66"/>
      <c r="CXH206" s="66"/>
      <c r="CXK206" s="66"/>
      <c r="CXN206" s="66"/>
      <c r="CXQ206" s="66"/>
      <c r="CXW206" s="66"/>
      <c r="CYF206" s="66"/>
      <c r="CYH206" s="66"/>
      <c r="CYI206" s="66"/>
      <c r="CYK206" s="66"/>
      <c r="CYN206" s="66"/>
      <c r="CYQ206" s="66"/>
      <c r="CYT206" s="66"/>
      <c r="CYW206" s="66"/>
      <c r="CYZ206" s="66"/>
      <c r="CZB206" s="66"/>
      <c r="CZD206" s="66"/>
      <c r="CZG206" s="66"/>
      <c r="CZJ206" s="66"/>
      <c r="CZM206" s="66"/>
      <c r="CZP206" s="66"/>
      <c r="CZS206" s="66"/>
      <c r="CZV206" s="66"/>
      <c r="CZY206" s="66"/>
      <c r="DAA206" s="66"/>
      <c r="DAD206" s="66"/>
      <c r="DAJ206" s="66"/>
      <c r="DAP206" s="66"/>
      <c r="DAS206" s="66"/>
      <c r="DAU206" s="66"/>
      <c r="DAW206" s="66"/>
      <c r="DAX206" s="66"/>
      <c r="DAY206" s="66"/>
      <c r="DAZ206" s="66"/>
      <c r="DBA206" s="66"/>
      <c r="DBB206" s="66"/>
      <c r="DBT206" s="66"/>
      <c r="DBU206" s="66"/>
      <c r="DBX206" s="66"/>
      <c r="DCA206" s="66"/>
      <c r="DCC206" s="66"/>
      <c r="DCE206" s="66"/>
      <c r="DCH206" s="66"/>
      <c r="DCK206" s="66"/>
      <c r="DCN206" s="66"/>
      <c r="DCR206" s="66"/>
      <c r="DCU206" s="66"/>
      <c r="DCX206" s="66"/>
      <c r="DDF206" s="66"/>
      <c r="DDR206" s="66"/>
      <c r="DDS206" s="66"/>
      <c r="DDT206" s="66"/>
      <c r="DDU206" s="66"/>
      <c r="DDV206" s="66"/>
      <c r="DDW206" s="66"/>
      <c r="DDX206" s="66"/>
      <c r="DDY206" s="66"/>
      <c r="DDZ206" s="66"/>
      <c r="DEA206" s="66"/>
      <c r="DEB206" s="66"/>
      <c r="DEC206" s="66"/>
      <c r="DED206" s="66"/>
      <c r="DEE206" s="66"/>
      <c r="DEF206" s="66"/>
      <c r="DEG206" s="66"/>
      <c r="DEH206" s="66"/>
      <c r="DEI206" s="66"/>
      <c r="DEJ206" s="66"/>
      <c r="DEK206" s="66"/>
      <c r="DEL206" s="66"/>
      <c r="DEM206" s="66"/>
      <c r="DEN206" s="66"/>
      <c r="DEO206" s="66"/>
      <c r="DEP206" s="66"/>
      <c r="DEQ206" s="66"/>
      <c r="DES206" s="66"/>
      <c r="DET206" s="66"/>
      <c r="DEU206" s="66"/>
      <c r="DEV206" s="66"/>
      <c r="DEW206" s="66"/>
      <c r="DEX206" s="66"/>
      <c r="DEY206" s="66"/>
      <c r="DEZ206" s="66"/>
      <c r="DFA206" s="66"/>
      <c r="DFB206" s="66"/>
      <c r="DFC206" s="66"/>
      <c r="DFD206" s="66"/>
      <c r="DFE206" s="66"/>
      <c r="DFH206" s="66"/>
      <c r="DFK206" s="66"/>
      <c r="DFN206" s="66"/>
      <c r="DFQ206" s="66"/>
      <c r="DFT206" s="66"/>
      <c r="DFW206" s="66"/>
      <c r="DGF206" s="66"/>
      <c r="DGI206" s="66"/>
      <c r="DGL206" s="66"/>
      <c r="DGO206" s="66"/>
      <c r="DGX206" s="66"/>
      <c r="DHD206" s="66"/>
      <c r="DHG206" s="66"/>
      <c r="DHJ206" s="66"/>
      <c r="DHM206" s="66"/>
      <c r="DHS206" s="66"/>
      <c r="DIB206" s="66"/>
      <c r="DID206" s="66"/>
      <c r="DIE206" s="66"/>
      <c r="DIG206" s="66"/>
      <c r="DIJ206" s="66"/>
      <c r="DIM206" s="66"/>
      <c r="DIP206" s="66"/>
      <c r="DIS206" s="66"/>
      <c r="DIV206" s="66"/>
      <c r="DIX206" s="66"/>
      <c r="DIZ206" s="66"/>
      <c r="DJC206" s="66"/>
      <c r="DJF206" s="66"/>
      <c r="DJI206" s="66"/>
      <c r="DJL206" s="66"/>
      <c r="DJO206" s="66"/>
      <c r="DJR206" s="66"/>
      <c r="DJU206" s="66"/>
      <c r="DJW206" s="66"/>
      <c r="DJZ206" s="66"/>
      <c r="DKF206" s="66"/>
      <c r="DKL206" s="66"/>
      <c r="DKO206" s="66"/>
      <c r="DKQ206" s="66"/>
      <c r="DKS206" s="66"/>
      <c r="DKT206" s="66"/>
      <c r="DKU206" s="66"/>
      <c r="DKV206" s="66"/>
      <c r="DKW206" s="66"/>
      <c r="DKX206" s="66"/>
      <c r="DLP206" s="66"/>
      <c r="DLQ206" s="66"/>
      <c r="DLT206" s="66"/>
      <c r="DLW206" s="66"/>
      <c r="DLY206" s="66"/>
      <c r="DMA206" s="66"/>
      <c r="DMD206" s="66"/>
      <c r="DMG206" s="66"/>
      <c r="DMJ206" s="66"/>
      <c r="DMN206" s="66"/>
      <c r="DMQ206" s="66"/>
      <c r="DMT206" s="66"/>
      <c r="DNB206" s="66"/>
      <c r="DNN206" s="66"/>
      <c r="DNO206" s="66"/>
      <c r="DNP206" s="66"/>
      <c r="DNQ206" s="66"/>
      <c r="DNR206" s="66"/>
      <c r="DNS206" s="66"/>
      <c r="DNT206" s="66"/>
      <c r="DNU206" s="66"/>
      <c r="DNV206" s="66"/>
      <c r="DNW206" s="66"/>
      <c r="DNX206" s="66"/>
      <c r="DNY206" s="66"/>
      <c r="DNZ206" s="66"/>
      <c r="DOA206" s="66"/>
      <c r="DOB206" s="66"/>
      <c r="DOC206" s="66"/>
      <c r="DOD206" s="66"/>
      <c r="DOE206" s="66"/>
      <c r="DOF206" s="66"/>
      <c r="DOG206" s="66"/>
      <c r="DOH206" s="66"/>
      <c r="DOI206" s="66"/>
      <c r="DOJ206" s="66"/>
      <c r="DOK206" s="66"/>
      <c r="DOL206" s="66"/>
      <c r="DOM206" s="66"/>
      <c r="DOO206" s="66"/>
      <c r="DOP206" s="66"/>
      <c r="DOQ206" s="66"/>
      <c r="DOR206" s="66"/>
      <c r="DOS206" s="66"/>
      <c r="DOT206" s="66"/>
      <c r="DOU206" s="66"/>
      <c r="DOV206" s="66"/>
      <c r="DOW206" s="66"/>
      <c r="DOX206" s="66"/>
      <c r="DOY206" s="66"/>
      <c r="DOZ206" s="66"/>
      <c r="DPA206" s="66"/>
      <c r="DPD206" s="66"/>
      <c r="DPG206" s="66"/>
      <c r="DPJ206" s="66"/>
      <c r="DPM206" s="66"/>
      <c r="DPP206" s="66"/>
      <c r="DPS206" s="66"/>
      <c r="DQB206" s="66"/>
      <c r="DQE206" s="66"/>
      <c r="DQH206" s="66"/>
      <c r="DQK206" s="66"/>
      <c r="DQT206" s="66"/>
      <c r="DQZ206" s="66"/>
      <c r="DRC206" s="66"/>
      <c r="DRF206" s="66"/>
      <c r="DRI206" s="66"/>
      <c r="DRO206" s="66"/>
      <c r="DRX206" s="66"/>
      <c r="DRZ206" s="66"/>
      <c r="DSA206" s="66"/>
      <c r="DSC206" s="66"/>
      <c r="DSF206" s="66"/>
      <c r="DSI206" s="66"/>
      <c r="DSL206" s="66"/>
      <c r="DSO206" s="66"/>
      <c r="DSR206" s="66"/>
      <c r="DST206" s="66"/>
      <c r="DSV206" s="66"/>
      <c r="DSY206" s="66"/>
      <c r="DTB206" s="66"/>
      <c r="DTE206" s="66"/>
      <c r="DTH206" s="66"/>
      <c r="DTK206" s="66"/>
      <c r="DTN206" s="66"/>
      <c r="DTQ206" s="66"/>
      <c r="DTS206" s="66"/>
      <c r="DTV206" s="66"/>
      <c r="DUB206" s="66"/>
      <c r="DUH206" s="66"/>
      <c r="DUK206" s="66"/>
      <c r="DUM206" s="66"/>
      <c r="DUO206" s="66"/>
      <c r="DUP206" s="66"/>
      <c r="DUQ206" s="66"/>
      <c r="DUR206" s="66"/>
      <c r="DUS206" s="66"/>
      <c r="DUT206" s="66"/>
      <c r="DVL206" s="66"/>
      <c r="DVM206" s="66"/>
      <c r="DVP206" s="66"/>
      <c r="DVS206" s="66"/>
      <c r="DVU206" s="66"/>
      <c r="DVW206" s="66"/>
      <c r="DVZ206" s="66"/>
      <c r="DWC206" s="66"/>
      <c r="DWF206" s="66"/>
      <c r="DWJ206" s="66"/>
      <c r="DWM206" s="66"/>
      <c r="DWP206" s="66"/>
      <c r="DWX206" s="66"/>
      <c r="DXJ206" s="66"/>
      <c r="DXK206" s="66"/>
      <c r="DXL206" s="66"/>
      <c r="DXM206" s="66"/>
      <c r="DXN206" s="66"/>
      <c r="DXO206" s="66"/>
      <c r="DXP206" s="66"/>
      <c r="DXQ206" s="66"/>
      <c r="DXR206" s="66"/>
      <c r="DXS206" s="66"/>
      <c r="DXT206" s="66"/>
      <c r="DXU206" s="66"/>
      <c r="DXV206" s="66"/>
      <c r="DXW206" s="66"/>
      <c r="DXX206" s="66"/>
      <c r="DXY206" s="66"/>
      <c r="DXZ206" s="66"/>
      <c r="DYA206" s="66"/>
      <c r="DYB206" s="66"/>
      <c r="DYC206" s="66"/>
      <c r="DYD206" s="66"/>
      <c r="DYE206" s="66"/>
      <c r="DYF206" s="66"/>
      <c r="DYG206" s="66"/>
      <c r="DYH206" s="66"/>
      <c r="DYI206" s="66"/>
      <c r="DYK206" s="66"/>
      <c r="DYL206" s="66"/>
      <c r="DYM206" s="66"/>
      <c r="DYN206" s="66"/>
      <c r="DYO206" s="66"/>
      <c r="DYP206" s="66"/>
      <c r="DYQ206" s="66"/>
      <c r="DYR206" s="66"/>
      <c r="DYS206" s="66"/>
      <c r="DYT206" s="66"/>
      <c r="DYU206" s="66"/>
      <c r="DYV206" s="66"/>
      <c r="DYW206" s="66"/>
      <c r="DYZ206" s="66"/>
      <c r="DZC206" s="66"/>
      <c r="DZF206" s="66"/>
      <c r="DZI206" s="66"/>
      <c r="DZL206" s="66"/>
      <c r="DZO206" s="66"/>
      <c r="DZX206" s="66"/>
      <c r="EAA206" s="66"/>
      <c r="EAD206" s="66"/>
      <c r="EAG206" s="66"/>
      <c r="EAP206" s="66"/>
      <c r="EAV206" s="66"/>
      <c r="EAY206" s="66"/>
      <c r="EBB206" s="66"/>
      <c r="EBE206" s="66"/>
      <c r="EBK206" s="66"/>
      <c r="EBT206" s="66"/>
      <c r="EBV206" s="66"/>
      <c r="EBW206" s="66"/>
      <c r="EBY206" s="66"/>
      <c r="ECB206" s="66"/>
      <c r="ECE206" s="66"/>
      <c r="ECH206" s="66"/>
      <c r="ECK206" s="66"/>
      <c r="ECN206" s="66"/>
      <c r="ECP206" s="66"/>
      <c r="ECR206" s="66"/>
      <c r="ECU206" s="66"/>
      <c r="ECX206" s="66"/>
      <c r="EDA206" s="66"/>
      <c r="EDD206" s="66"/>
      <c r="EDG206" s="66"/>
      <c r="EDJ206" s="66"/>
      <c r="EDM206" s="66"/>
      <c r="EDO206" s="66"/>
      <c r="EDR206" s="66"/>
      <c r="EDX206" s="66"/>
      <c r="EED206" s="66"/>
      <c r="EEG206" s="66"/>
      <c r="EEI206" s="66"/>
      <c r="EEK206" s="66"/>
      <c r="EEL206" s="66"/>
      <c r="EEM206" s="66"/>
      <c r="EEN206" s="66"/>
      <c r="EEO206" s="66"/>
      <c r="EEP206" s="66"/>
      <c r="EFH206" s="66"/>
      <c r="EFI206" s="66"/>
      <c r="EFL206" s="66"/>
      <c r="EFO206" s="66"/>
      <c r="EFQ206" s="66"/>
      <c r="EFS206" s="66"/>
      <c r="EFV206" s="66"/>
      <c r="EFY206" s="66"/>
      <c r="EGB206" s="66"/>
      <c r="EGF206" s="66"/>
      <c r="EGI206" s="66"/>
      <c r="EGL206" s="66"/>
      <c r="EGT206" s="66"/>
      <c r="EHF206" s="66"/>
      <c r="EHG206" s="66"/>
      <c r="EHH206" s="66"/>
      <c r="EHI206" s="66"/>
      <c r="EHJ206" s="66"/>
      <c r="EHK206" s="66"/>
      <c r="EHL206" s="66"/>
      <c r="EHM206" s="66"/>
      <c r="EHN206" s="66"/>
      <c r="EHO206" s="66"/>
      <c r="EHP206" s="66"/>
      <c r="EHQ206" s="66"/>
      <c r="EHR206" s="66"/>
      <c r="EHS206" s="66"/>
      <c r="EHT206" s="66"/>
      <c r="EHU206" s="66"/>
      <c r="EHV206" s="66"/>
      <c r="EHW206" s="66"/>
      <c r="EHX206" s="66"/>
      <c r="EHY206" s="66"/>
      <c r="EHZ206" s="66"/>
      <c r="EIA206" s="66"/>
      <c r="EIB206" s="66"/>
      <c r="EIC206" s="66"/>
      <c r="EID206" s="66"/>
      <c r="EIE206" s="66"/>
      <c r="EIG206" s="66"/>
      <c r="EIH206" s="66"/>
      <c r="EII206" s="66"/>
      <c r="EIJ206" s="66"/>
      <c r="EIK206" s="66"/>
      <c r="EIL206" s="66"/>
      <c r="EIM206" s="66"/>
      <c r="EIN206" s="66"/>
      <c r="EIO206" s="66"/>
      <c r="EIP206" s="66"/>
      <c r="EIQ206" s="66"/>
      <c r="EIR206" s="66"/>
      <c r="EIS206" s="66"/>
      <c r="EIV206" s="66"/>
      <c r="EIY206" s="66"/>
      <c r="EJB206" s="66"/>
      <c r="EJE206" s="66"/>
      <c r="EJH206" s="66"/>
      <c r="EJK206" s="66"/>
      <c r="EJT206" s="66"/>
      <c r="EJW206" s="66"/>
      <c r="EJZ206" s="66"/>
      <c r="EKC206" s="66"/>
      <c r="EKL206" s="66"/>
      <c r="EKR206" s="66"/>
      <c r="EKU206" s="66"/>
      <c r="EKX206" s="66"/>
      <c r="ELA206" s="66"/>
      <c r="ELG206" s="66"/>
      <c r="ELP206" s="66"/>
      <c r="ELR206" s="66"/>
      <c r="ELS206" s="66"/>
      <c r="ELU206" s="66"/>
      <c r="ELX206" s="66"/>
      <c r="EMA206" s="66"/>
      <c r="EMD206" s="66"/>
      <c r="EMG206" s="66"/>
      <c r="EMJ206" s="66"/>
      <c r="EML206" s="66"/>
      <c r="EMN206" s="66"/>
      <c r="EMQ206" s="66"/>
      <c r="EMT206" s="66"/>
      <c r="EMW206" s="66"/>
      <c r="EMZ206" s="66"/>
      <c r="ENC206" s="66"/>
      <c r="ENF206" s="66"/>
      <c r="ENI206" s="66"/>
      <c r="ENK206" s="66"/>
      <c r="ENN206" s="66"/>
      <c r="ENT206" s="66"/>
      <c r="ENZ206" s="66"/>
      <c r="EOC206" s="66"/>
      <c r="EOE206" s="66"/>
      <c r="EOG206" s="66"/>
      <c r="EOH206" s="66"/>
      <c r="EOI206" s="66"/>
      <c r="EOJ206" s="66"/>
      <c r="EOK206" s="66"/>
      <c r="EOL206" s="66"/>
      <c r="EPD206" s="66"/>
      <c r="EPE206" s="66"/>
      <c r="EPH206" s="66"/>
      <c r="EPK206" s="66"/>
      <c r="EPM206" s="66"/>
      <c r="EPO206" s="66"/>
      <c r="EPR206" s="66"/>
      <c r="EPU206" s="66"/>
      <c r="EPX206" s="66"/>
      <c r="EQB206" s="66"/>
      <c r="EQE206" s="66"/>
      <c r="EQH206" s="66"/>
      <c r="EQP206" s="66"/>
      <c r="ERB206" s="66"/>
      <c r="ERC206" s="66"/>
      <c r="ERD206" s="66"/>
      <c r="ERE206" s="66"/>
      <c r="ERF206" s="66"/>
      <c r="ERG206" s="66"/>
      <c r="ERH206" s="66"/>
      <c r="ERI206" s="66"/>
      <c r="ERJ206" s="66"/>
      <c r="ERK206" s="66"/>
      <c r="ERL206" s="66"/>
      <c r="ERM206" s="66"/>
      <c r="ERN206" s="66"/>
      <c r="ERO206" s="66"/>
      <c r="ERP206" s="66"/>
      <c r="ERQ206" s="66"/>
      <c r="ERR206" s="66"/>
      <c r="ERS206" s="66"/>
      <c r="ERT206" s="66"/>
      <c r="ERU206" s="66"/>
      <c r="ERV206" s="66"/>
      <c r="ERW206" s="66"/>
      <c r="ERX206" s="66"/>
      <c r="ERY206" s="66"/>
      <c r="ERZ206" s="66"/>
      <c r="ESA206" s="66"/>
      <c r="ESC206" s="66"/>
      <c r="ESD206" s="66"/>
      <c r="ESE206" s="66"/>
      <c r="ESF206" s="66"/>
      <c r="ESG206" s="66"/>
      <c r="ESH206" s="66"/>
      <c r="ESI206" s="66"/>
      <c r="ESJ206" s="66"/>
      <c r="ESK206" s="66"/>
      <c r="ESL206" s="66"/>
      <c r="ESM206" s="66"/>
      <c r="ESN206" s="66"/>
      <c r="ESO206" s="66"/>
      <c r="ESR206" s="66"/>
      <c r="ESU206" s="66"/>
      <c r="ESX206" s="66"/>
      <c r="ETA206" s="66"/>
      <c r="ETD206" s="66"/>
      <c r="ETG206" s="66"/>
      <c r="ETP206" s="66"/>
      <c r="ETS206" s="66"/>
      <c r="ETV206" s="66"/>
      <c r="ETY206" s="66"/>
      <c r="EUH206" s="66"/>
      <c r="EUN206" s="66"/>
      <c r="EUQ206" s="66"/>
      <c r="EUT206" s="66"/>
      <c r="EUW206" s="66"/>
      <c r="EVC206" s="66"/>
      <c r="EVL206" s="66"/>
      <c r="EVN206" s="66"/>
      <c r="EVO206" s="66"/>
      <c r="EVQ206" s="66"/>
      <c r="EVT206" s="66"/>
      <c r="EVW206" s="66"/>
      <c r="EVZ206" s="66"/>
      <c r="EWC206" s="66"/>
      <c r="EWF206" s="66"/>
      <c r="EWH206" s="66"/>
      <c r="EWJ206" s="66"/>
      <c r="EWM206" s="66"/>
      <c r="EWP206" s="66"/>
      <c r="EWS206" s="66"/>
      <c r="EWV206" s="66"/>
      <c r="EWY206" s="66"/>
      <c r="EXB206" s="66"/>
      <c r="EXE206" s="66"/>
      <c r="EXG206" s="66"/>
      <c r="EXJ206" s="66"/>
      <c r="EXP206" s="66"/>
      <c r="EXV206" s="66"/>
      <c r="EXY206" s="66"/>
      <c r="EYA206" s="66"/>
      <c r="EYC206" s="66"/>
      <c r="EYD206" s="66"/>
      <c r="EYE206" s="66"/>
      <c r="EYF206" s="66"/>
      <c r="EYG206" s="66"/>
      <c r="EYH206" s="66"/>
      <c r="EYZ206" s="66"/>
      <c r="EZA206" s="66"/>
      <c r="EZD206" s="66"/>
      <c r="EZG206" s="66"/>
      <c r="EZI206" s="66"/>
      <c r="EZK206" s="66"/>
      <c r="EZN206" s="66"/>
      <c r="EZQ206" s="66"/>
      <c r="EZT206" s="66"/>
      <c r="EZX206" s="66"/>
      <c r="FAA206" s="66"/>
      <c r="FAD206" s="66"/>
      <c r="FAL206" s="66"/>
      <c r="FAX206" s="66"/>
      <c r="FAY206" s="66"/>
      <c r="FAZ206" s="66"/>
      <c r="FBA206" s="66"/>
      <c r="FBB206" s="66"/>
      <c r="FBC206" s="66"/>
      <c r="FBD206" s="66"/>
      <c r="FBE206" s="66"/>
      <c r="FBF206" s="66"/>
      <c r="FBG206" s="66"/>
      <c r="FBH206" s="66"/>
      <c r="FBI206" s="66"/>
      <c r="FBJ206" s="66"/>
      <c r="FBK206" s="66"/>
      <c r="FBL206" s="66"/>
      <c r="FBM206" s="66"/>
      <c r="FBN206" s="66"/>
      <c r="FBO206" s="66"/>
      <c r="FBP206" s="66"/>
      <c r="FBQ206" s="66"/>
      <c r="FBR206" s="66"/>
      <c r="FBS206" s="66"/>
      <c r="FBT206" s="66"/>
      <c r="FBU206" s="66"/>
      <c r="FBV206" s="66"/>
      <c r="FBW206" s="66"/>
      <c r="FBY206" s="66"/>
      <c r="FBZ206" s="66"/>
      <c r="FCA206" s="66"/>
      <c r="FCB206" s="66"/>
      <c r="FCC206" s="66"/>
      <c r="FCD206" s="66"/>
      <c r="FCE206" s="66"/>
      <c r="FCF206" s="66"/>
      <c r="FCG206" s="66"/>
      <c r="FCH206" s="66"/>
      <c r="FCI206" s="66"/>
      <c r="FCJ206" s="66"/>
      <c r="FCK206" s="66"/>
      <c r="FCN206" s="66"/>
      <c r="FCQ206" s="66"/>
      <c r="FCT206" s="66"/>
      <c r="FCW206" s="66"/>
      <c r="FCZ206" s="66"/>
      <c r="FDC206" s="66"/>
      <c r="FDL206" s="66"/>
      <c r="FDO206" s="66"/>
      <c r="FDR206" s="66"/>
      <c r="FDU206" s="66"/>
      <c r="FED206" s="66"/>
      <c r="FEJ206" s="66"/>
      <c r="FEM206" s="66"/>
      <c r="FEP206" s="66"/>
      <c r="FES206" s="66"/>
      <c r="FEY206" s="66"/>
      <c r="FFH206" s="66"/>
      <c r="FFJ206" s="66"/>
      <c r="FFK206" s="66"/>
      <c r="FFM206" s="66"/>
      <c r="FFP206" s="66"/>
      <c r="FFS206" s="66"/>
      <c r="FFV206" s="66"/>
      <c r="FFY206" s="66"/>
      <c r="FGB206" s="66"/>
      <c r="FGD206" s="66"/>
      <c r="FGF206" s="66"/>
      <c r="FGI206" s="66"/>
      <c r="FGL206" s="66"/>
      <c r="FGO206" s="66"/>
      <c r="FGR206" s="66"/>
      <c r="FGU206" s="66"/>
      <c r="FGX206" s="66"/>
      <c r="FHA206" s="66"/>
      <c r="FHC206" s="66"/>
      <c r="FHF206" s="66"/>
      <c r="FHL206" s="66"/>
      <c r="FHR206" s="66"/>
      <c r="FHU206" s="66"/>
      <c r="FHW206" s="66"/>
      <c r="FHY206" s="66"/>
      <c r="FHZ206" s="66"/>
      <c r="FIA206" s="66"/>
      <c r="FIB206" s="66"/>
      <c r="FIC206" s="66"/>
      <c r="FID206" s="66"/>
      <c r="FIV206" s="66"/>
      <c r="FIW206" s="66"/>
      <c r="FIZ206" s="66"/>
      <c r="FJC206" s="66"/>
      <c r="FJE206" s="66"/>
      <c r="FJG206" s="66"/>
      <c r="FJJ206" s="66"/>
      <c r="FJM206" s="66"/>
      <c r="FJP206" s="66"/>
      <c r="FJT206" s="66"/>
      <c r="FJW206" s="66"/>
      <c r="FJZ206" s="66"/>
      <c r="FKH206" s="66"/>
      <c r="FKT206" s="66"/>
      <c r="FKU206" s="66"/>
      <c r="FKV206" s="66"/>
      <c r="FKW206" s="66"/>
      <c r="FKX206" s="66"/>
      <c r="FKY206" s="66"/>
      <c r="FKZ206" s="66"/>
      <c r="FLA206" s="66"/>
      <c r="FLB206" s="66"/>
      <c r="FLC206" s="66"/>
      <c r="FLD206" s="66"/>
      <c r="FLE206" s="66"/>
      <c r="FLF206" s="66"/>
      <c r="FLG206" s="66"/>
      <c r="FLH206" s="66"/>
      <c r="FLI206" s="66"/>
      <c r="FLJ206" s="66"/>
      <c r="FLK206" s="66"/>
      <c r="FLL206" s="66"/>
      <c r="FLM206" s="66"/>
      <c r="FLN206" s="66"/>
      <c r="FLO206" s="66"/>
      <c r="FLP206" s="66"/>
      <c r="FLQ206" s="66"/>
      <c r="FLR206" s="66"/>
      <c r="FLS206" s="66"/>
      <c r="FLU206" s="66"/>
      <c r="FLV206" s="66"/>
      <c r="FLW206" s="66"/>
      <c r="FLX206" s="66"/>
      <c r="FLY206" s="66"/>
      <c r="FLZ206" s="66"/>
      <c r="FMA206" s="66"/>
      <c r="FMB206" s="66"/>
      <c r="FMC206" s="66"/>
      <c r="FMD206" s="66"/>
      <c r="FME206" s="66"/>
      <c r="FMF206" s="66"/>
      <c r="FMG206" s="66"/>
      <c r="FMJ206" s="66"/>
      <c r="FMM206" s="66"/>
      <c r="FMP206" s="66"/>
      <c r="FMS206" s="66"/>
      <c r="FMV206" s="66"/>
      <c r="FMY206" s="66"/>
      <c r="FNH206" s="66"/>
      <c r="FNK206" s="66"/>
      <c r="FNN206" s="66"/>
      <c r="FNQ206" s="66"/>
      <c r="FNZ206" s="66"/>
      <c r="FOF206" s="66"/>
      <c r="FOI206" s="66"/>
      <c r="FOL206" s="66"/>
      <c r="FOO206" s="66"/>
      <c r="FOU206" s="66"/>
      <c r="FPD206" s="66"/>
      <c r="FPF206" s="66"/>
      <c r="FPG206" s="66"/>
      <c r="FPI206" s="66"/>
      <c r="FPL206" s="66"/>
      <c r="FPO206" s="66"/>
      <c r="FPR206" s="66"/>
      <c r="FPU206" s="66"/>
      <c r="FPX206" s="66"/>
      <c r="FPZ206" s="66"/>
      <c r="FQB206" s="66"/>
      <c r="FQE206" s="66"/>
      <c r="FQH206" s="66"/>
      <c r="FQK206" s="66"/>
      <c r="FQN206" s="66"/>
      <c r="FQQ206" s="66"/>
      <c r="FQT206" s="66"/>
      <c r="FQW206" s="66"/>
      <c r="FQY206" s="66"/>
      <c r="FRB206" s="66"/>
      <c r="FRH206" s="66"/>
      <c r="FRN206" s="66"/>
      <c r="FRQ206" s="66"/>
      <c r="FRS206" s="66"/>
      <c r="FRU206" s="66"/>
      <c r="FRV206" s="66"/>
      <c r="FRW206" s="66"/>
      <c r="FRX206" s="66"/>
      <c r="FRY206" s="66"/>
      <c r="FRZ206" s="66"/>
      <c r="FSR206" s="66"/>
      <c r="FSS206" s="66"/>
      <c r="FSV206" s="66"/>
      <c r="FSY206" s="66"/>
      <c r="FTA206" s="66"/>
      <c r="FTC206" s="66"/>
      <c r="FTF206" s="66"/>
      <c r="FTI206" s="66"/>
      <c r="FTL206" s="66"/>
      <c r="FTP206" s="66"/>
      <c r="FTS206" s="66"/>
      <c r="FTV206" s="66"/>
      <c r="FUD206" s="66"/>
      <c r="FUP206" s="66"/>
      <c r="FUQ206" s="66"/>
      <c r="FUR206" s="66"/>
      <c r="FUS206" s="66"/>
      <c r="FUT206" s="66"/>
      <c r="FUU206" s="66"/>
      <c r="FUV206" s="66"/>
      <c r="FUW206" s="66"/>
      <c r="FUX206" s="66"/>
      <c r="FUY206" s="66"/>
      <c r="FUZ206" s="66"/>
      <c r="FVA206" s="66"/>
      <c r="FVB206" s="66"/>
      <c r="FVC206" s="66"/>
      <c r="FVD206" s="66"/>
      <c r="FVE206" s="66"/>
      <c r="FVF206" s="66"/>
      <c r="FVG206" s="66"/>
      <c r="FVH206" s="66"/>
      <c r="FVI206" s="66"/>
      <c r="FVJ206" s="66"/>
      <c r="FVK206" s="66"/>
      <c r="FVL206" s="66"/>
      <c r="FVM206" s="66"/>
      <c r="FVN206" s="66"/>
      <c r="FVO206" s="66"/>
      <c r="FVQ206" s="66"/>
      <c r="FVR206" s="66"/>
      <c r="FVS206" s="66"/>
      <c r="FVT206" s="66"/>
      <c r="FVU206" s="66"/>
      <c r="FVV206" s="66"/>
      <c r="FVW206" s="66"/>
      <c r="FVX206" s="66"/>
      <c r="FVY206" s="66"/>
      <c r="FVZ206" s="66"/>
      <c r="FWA206" s="66"/>
      <c r="FWB206" s="66"/>
      <c r="FWC206" s="66"/>
      <c r="FWF206" s="66"/>
      <c r="FWI206" s="66"/>
      <c r="FWL206" s="66"/>
      <c r="FWO206" s="66"/>
      <c r="FWR206" s="66"/>
      <c r="FWU206" s="66"/>
      <c r="FXD206" s="66"/>
      <c r="FXG206" s="66"/>
      <c r="FXJ206" s="66"/>
      <c r="FXM206" s="66"/>
      <c r="FXV206" s="66"/>
      <c r="FYB206" s="66"/>
      <c r="FYE206" s="66"/>
      <c r="FYH206" s="66"/>
      <c r="FYK206" s="66"/>
      <c r="FYQ206" s="66"/>
      <c r="FYZ206" s="66"/>
      <c r="FZB206" s="66"/>
      <c r="FZC206" s="66"/>
      <c r="FZE206" s="66"/>
      <c r="FZH206" s="66"/>
      <c r="FZK206" s="66"/>
      <c r="FZN206" s="66"/>
      <c r="FZQ206" s="66"/>
      <c r="FZT206" s="66"/>
      <c r="FZV206" s="66"/>
      <c r="FZX206" s="66"/>
      <c r="GAA206" s="66"/>
      <c r="GAD206" s="66"/>
      <c r="GAG206" s="66"/>
      <c r="GAJ206" s="66"/>
      <c r="GAM206" s="66"/>
      <c r="GAP206" s="66"/>
      <c r="GAS206" s="66"/>
      <c r="GAU206" s="66"/>
      <c r="GAX206" s="66"/>
      <c r="GBD206" s="66"/>
      <c r="GBJ206" s="66"/>
      <c r="GBM206" s="66"/>
      <c r="GBO206" s="66"/>
      <c r="GBQ206" s="66"/>
      <c r="GBR206" s="66"/>
      <c r="GBS206" s="66"/>
      <c r="GBT206" s="66"/>
      <c r="GBU206" s="66"/>
      <c r="GBV206" s="66"/>
      <c r="GCN206" s="66"/>
      <c r="GCO206" s="66"/>
      <c r="GCR206" s="66"/>
      <c r="GCU206" s="66"/>
      <c r="GCW206" s="66"/>
      <c r="GCY206" s="66"/>
      <c r="GDB206" s="66"/>
      <c r="GDE206" s="66"/>
      <c r="GDH206" s="66"/>
      <c r="GDL206" s="66"/>
      <c r="GDO206" s="66"/>
      <c r="GDR206" s="66"/>
      <c r="GDZ206" s="66"/>
      <c r="GEL206" s="66"/>
      <c r="GEM206" s="66"/>
      <c r="GEN206" s="66"/>
      <c r="GEO206" s="66"/>
      <c r="GEP206" s="66"/>
      <c r="GEQ206" s="66"/>
      <c r="GER206" s="66"/>
      <c r="GES206" s="66"/>
      <c r="GET206" s="66"/>
      <c r="GEU206" s="66"/>
      <c r="GEV206" s="66"/>
      <c r="GEW206" s="66"/>
      <c r="GEX206" s="66"/>
      <c r="GEY206" s="66"/>
      <c r="GEZ206" s="66"/>
      <c r="GFA206" s="66"/>
      <c r="GFB206" s="66"/>
      <c r="GFC206" s="66"/>
      <c r="GFD206" s="66"/>
      <c r="GFE206" s="66"/>
      <c r="GFF206" s="66"/>
      <c r="GFG206" s="66"/>
      <c r="GFH206" s="66"/>
      <c r="GFI206" s="66"/>
      <c r="GFJ206" s="66"/>
      <c r="GFK206" s="66"/>
      <c r="GFM206" s="66"/>
      <c r="GFN206" s="66"/>
      <c r="GFO206" s="66"/>
      <c r="GFP206" s="66"/>
      <c r="GFQ206" s="66"/>
      <c r="GFR206" s="66"/>
      <c r="GFS206" s="66"/>
      <c r="GFT206" s="66"/>
      <c r="GFU206" s="66"/>
      <c r="GFV206" s="66"/>
      <c r="GFW206" s="66"/>
      <c r="GFX206" s="66"/>
      <c r="GFY206" s="66"/>
      <c r="GGB206" s="66"/>
      <c r="GGE206" s="66"/>
      <c r="GGH206" s="66"/>
      <c r="GGK206" s="66"/>
      <c r="GGN206" s="66"/>
      <c r="GGQ206" s="66"/>
      <c r="GGZ206" s="66"/>
      <c r="GHC206" s="66"/>
      <c r="GHF206" s="66"/>
      <c r="GHI206" s="66"/>
      <c r="GHR206" s="66"/>
      <c r="GHX206" s="66"/>
      <c r="GIA206" s="66"/>
      <c r="GID206" s="66"/>
      <c r="GIG206" s="66"/>
      <c r="GIM206" s="66"/>
      <c r="GIV206" s="66"/>
      <c r="GIX206" s="66"/>
      <c r="GIY206" s="66"/>
      <c r="GJA206" s="66"/>
      <c r="GJD206" s="66"/>
      <c r="GJG206" s="66"/>
      <c r="GJJ206" s="66"/>
      <c r="GJM206" s="66"/>
      <c r="GJP206" s="66"/>
      <c r="GJR206" s="66"/>
      <c r="GJT206" s="66"/>
      <c r="GJW206" s="66"/>
      <c r="GJZ206" s="66"/>
      <c r="GKC206" s="66"/>
      <c r="GKF206" s="66"/>
      <c r="GKI206" s="66"/>
      <c r="GKL206" s="66"/>
      <c r="GKO206" s="66"/>
      <c r="GKQ206" s="66"/>
      <c r="GKT206" s="66"/>
      <c r="GKZ206" s="66"/>
      <c r="GLF206" s="66"/>
      <c r="GLI206" s="66"/>
      <c r="GLK206" s="66"/>
      <c r="GLM206" s="66"/>
      <c r="GLN206" s="66"/>
      <c r="GLO206" s="66"/>
      <c r="GLP206" s="66"/>
      <c r="GLQ206" s="66"/>
      <c r="GLR206" s="66"/>
      <c r="GMJ206" s="66"/>
      <c r="GMK206" s="66"/>
      <c r="GMN206" s="66"/>
      <c r="GMQ206" s="66"/>
      <c r="GMS206" s="66"/>
      <c r="GMU206" s="66"/>
      <c r="GMX206" s="66"/>
      <c r="GNA206" s="66"/>
      <c r="GND206" s="66"/>
      <c r="GNH206" s="66"/>
      <c r="GNK206" s="66"/>
      <c r="GNN206" s="66"/>
      <c r="GNV206" s="66"/>
      <c r="GOH206" s="66"/>
      <c r="GOI206" s="66"/>
      <c r="GOJ206" s="66"/>
      <c r="GOK206" s="66"/>
      <c r="GOL206" s="66"/>
      <c r="GOM206" s="66"/>
      <c r="GON206" s="66"/>
      <c r="GOO206" s="66"/>
      <c r="GOP206" s="66"/>
      <c r="GOQ206" s="66"/>
      <c r="GOR206" s="66"/>
      <c r="GOS206" s="66"/>
      <c r="GOT206" s="66"/>
      <c r="GOU206" s="66"/>
      <c r="GOV206" s="66"/>
      <c r="GOW206" s="66"/>
      <c r="GOX206" s="66"/>
      <c r="GOY206" s="66"/>
      <c r="GOZ206" s="66"/>
      <c r="GPA206" s="66"/>
      <c r="GPB206" s="66"/>
      <c r="GPC206" s="66"/>
      <c r="GPD206" s="66"/>
      <c r="GPE206" s="66"/>
      <c r="GPF206" s="66"/>
      <c r="GPG206" s="66"/>
      <c r="GPI206" s="66"/>
      <c r="GPJ206" s="66"/>
      <c r="GPK206" s="66"/>
      <c r="GPL206" s="66"/>
      <c r="GPM206" s="66"/>
      <c r="GPN206" s="66"/>
      <c r="GPO206" s="66"/>
      <c r="GPP206" s="66"/>
      <c r="GPQ206" s="66"/>
      <c r="GPR206" s="66"/>
      <c r="GPS206" s="66"/>
      <c r="GPT206" s="66"/>
      <c r="GPU206" s="66"/>
      <c r="GPX206" s="66"/>
      <c r="GQA206" s="66"/>
      <c r="GQD206" s="66"/>
      <c r="GQG206" s="66"/>
      <c r="GQJ206" s="66"/>
      <c r="GQM206" s="66"/>
      <c r="GQV206" s="66"/>
      <c r="GQY206" s="66"/>
      <c r="GRB206" s="66"/>
      <c r="GRE206" s="66"/>
      <c r="GRN206" s="66"/>
      <c r="GRT206" s="66"/>
      <c r="GRW206" s="66"/>
      <c r="GRZ206" s="66"/>
      <c r="GSC206" s="66"/>
      <c r="GSI206" s="66"/>
      <c r="GSR206" s="66"/>
      <c r="GST206" s="66"/>
      <c r="GSU206" s="66"/>
      <c r="GSW206" s="66"/>
      <c r="GSZ206" s="66"/>
      <c r="GTC206" s="66"/>
      <c r="GTF206" s="66"/>
      <c r="GTI206" s="66"/>
      <c r="GTL206" s="66"/>
      <c r="GTN206" s="66"/>
      <c r="GTP206" s="66"/>
      <c r="GTS206" s="66"/>
      <c r="GTV206" s="66"/>
      <c r="GTY206" s="66"/>
      <c r="GUB206" s="66"/>
      <c r="GUE206" s="66"/>
      <c r="GUH206" s="66"/>
      <c r="GUK206" s="66"/>
      <c r="GUM206" s="66"/>
      <c r="GUP206" s="66"/>
      <c r="GUV206" s="66"/>
      <c r="GVB206" s="66"/>
      <c r="GVE206" s="66"/>
      <c r="GVG206" s="66"/>
      <c r="GVI206" s="66"/>
      <c r="GVJ206" s="66"/>
      <c r="GVK206" s="66"/>
      <c r="GVL206" s="66"/>
      <c r="GVM206" s="66"/>
      <c r="GVN206" s="66"/>
      <c r="GWF206" s="66"/>
      <c r="GWG206" s="66"/>
      <c r="GWJ206" s="66"/>
      <c r="GWM206" s="66"/>
      <c r="GWO206" s="66"/>
      <c r="GWQ206" s="66"/>
      <c r="GWT206" s="66"/>
      <c r="GWW206" s="66"/>
      <c r="GWZ206" s="66"/>
      <c r="GXD206" s="66"/>
      <c r="GXG206" s="66"/>
      <c r="GXJ206" s="66"/>
      <c r="GXR206" s="66"/>
      <c r="GYD206" s="66"/>
      <c r="GYE206" s="66"/>
      <c r="GYF206" s="66"/>
      <c r="GYG206" s="66"/>
      <c r="GYH206" s="66"/>
      <c r="GYI206" s="66"/>
      <c r="GYJ206" s="66"/>
      <c r="GYK206" s="66"/>
      <c r="GYL206" s="66"/>
      <c r="GYM206" s="66"/>
      <c r="GYN206" s="66"/>
      <c r="GYO206" s="66"/>
      <c r="GYP206" s="66"/>
      <c r="GYQ206" s="66"/>
      <c r="GYR206" s="66"/>
      <c r="GYS206" s="66"/>
      <c r="GYT206" s="66"/>
      <c r="GYU206" s="66"/>
      <c r="GYV206" s="66"/>
      <c r="GYW206" s="66"/>
      <c r="GYX206" s="66"/>
      <c r="GYY206" s="66"/>
      <c r="GYZ206" s="66"/>
      <c r="GZA206" s="66"/>
      <c r="GZB206" s="66"/>
      <c r="GZC206" s="66"/>
      <c r="GZE206" s="66"/>
      <c r="GZF206" s="66"/>
      <c r="GZG206" s="66"/>
      <c r="GZH206" s="66"/>
      <c r="GZI206" s="66"/>
      <c r="GZJ206" s="66"/>
      <c r="GZK206" s="66"/>
      <c r="GZL206" s="66"/>
      <c r="GZM206" s="66"/>
      <c r="GZN206" s="66"/>
      <c r="GZO206" s="66"/>
      <c r="GZP206" s="66"/>
      <c r="GZQ206" s="66"/>
      <c r="GZT206" s="66"/>
      <c r="GZW206" s="66"/>
      <c r="GZZ206" s="66"/>
      <c r="HAC206" s="66"/>
      <c r="HAF206" s="66"/>
      <c r="HAI206" s="66"/>
      <c r="HAR206" s="66"/>
      <c r="HAU206" s="66"/>
      <c r="HAX206" s="66"/>
      <c r="HBA206" s="66"/>
      <c r="HBJ206" s="66"/>
      <c r="HBP206" s="66"/>
      <c r="HBS206" s="66"/>
      <c r="HBV206" s="66"/>
      <c r="HBY206" s="66"/>
      <c r="HCE206" s="66"/>
      <c r="HCN206" s="66"/>
      <c r="HCP206" s="66"/>
      <c r="HCQ206" s="66"/>
      <c r="HCS206" s="66"/>
      <c r="HCV206" s="66"/>
      <c r="HCY206" s="66"/>
      <c r="HDB206" s="66"/>
      <c r="HDE206" s="66"/>
      <c r="HDH206" s="66"/>
      <c r="HDJ206" s="66"/>
      <c r="HDL206" s="66"/>
      <c r="HDO206" s="66"/>
      <c r="HDR206" s="66"/>
      <c r="HDU206" s="66"/>
      <c r="HDX206" s="66"/>
      <c r="HEA206" s="66"/>
      <c r="HED206" s="66"/>
      <c r="HEG206" s="66"/>
      <c r="HEI206" s="66"/>
      <c r="HEL206" s="66"/>
      <c r="HER206" s="66"/>
      <c r="HEX206" s="66"/>
      <c r="HFA206" s="66"/>
      <c r="HFC206" s="66"/>
      <c r="HFE206" s="66"/>
      <c r="HFF206" s="66"/>
      <c r="HFG206" s="66"/>
      <c r="HFH206" s="66"/>
      <c r="HFI206" s="66"/>
      <c r="HFJ206" s="66"/>
      <c r="HGB206" s="66"/>
      <c r="HGC206" s="66"/>
      <c r="HGF206" s="66"/>
      <c r="HGI206" s="66"/>
      <c r="HGK206" s="66"/>
      <c r="HGM206" s="66"/>
      <c r="HGP206" s="66"/>
      <c r="HGS206" s="66"/>
      <c r="HGV206" s="66"/>
      <c r="HGZ206" s="66"/>
      <c r="HHC206" s="66"/>
      <c r="HHF206" s="66"/>
      <c r="HHN206" s="66"/>
      <c r="HHZ206" s="66"/>
      <c r="HIA206" s="66"/>
      <c r="HIB206" s="66"/>
      <c r="HIC206" s="66"/>
      <c r="HID206" s="66"/>
      <c r="HIE206" s="66"/>
      <c r="HIF206" s="66"/>
      <c r="HIG206" s="66"/>
      <c r="HIH206" s="66"/>
      <c r="HII206" s="66"/>
      <c r="HIJ206" s="66"/>
      <c r="HIK206" s="66"/>
      <c r="HIL206" s="66"/>
      <c r="HIM206" s="66"/>
      <c r="HIN206" s="66"/>
      <c r="HIO206" s="66"/>
      <c r="HIP206" s="66"/>
      <c r="HIQ206" s="66"/>
      <c r="HIR206" s="66"/>
      <c r="HIS206" s="66"/>
      <c r="HIT206" s="66"/>
      <c r="HIU206" s="66"/>
      <c r="HIV206" s="66"/>
      <c r="HIW206" s="66"/>
      <c r="HIX206" s="66"/>
      <c r="HIY206" s="66"/>
      <c r="HJA206" s="66"/>
      <c r="HJB206" s="66"/>
      <c r="HJC206" s="66"/>
      <c r="HJD206" s="66"/>
      <c r="HJE206" s="66"/>
      <c r="HJF206" s="66"/>
      <c r="HJG206" s="66"/>
      <c r="HJH206" s="66"/>
      <c r="HJI206" s="66"/>
      <c r="HJJ206" s="66"/>
      <c r="HJK206" s="66"/>
      <c r="HJL206" s="66"/>
      <c r="HJM206" s="66"/>
      <c r="HJP206" s="66"/>
      <c r="HJS206" s="66"/>
      <c r="HJV206" s="66"/>
      <c r="HJY206" s="66"/>
      <c r="HKB206" s="66"/>
      <c r="HKE206" s="66"/>
      <c r="HKN206" s="66"/>
      <c r="HKQ206" s="66"/>
      <c r="HKT206" s="66"/>
      <c r="HKW206" s="66"/>
      <c r="HLF206" s="66"/>
      <c r="HLL206" s="66"/>
      <c r="HLO206" s="66"/>
      <c r="HLR206" s="66"/>
      <c r="HLU206" s="66"/>
      <c r="HMA206" s="66"/>
      <c r="HMJ206" s="66"/>
      <c r="HML206" s="66"/>
      <c r="HMM206" s="66"/>
      <c r="HMO206" s="66"/>
      <c r="HMR206" s="66"/>
      <c r="HMU206" s="66"/>
      <c r="HMX206" s="66"/>
      <c r="HNA206" s="66"/>
      <c r="HND206" s="66"/>
      <c r="HNF206" s="66"/>
      <c r="HNH206" s="66"/>
      <c r="HNK206" s="66"/>
      <c r="HNN206" s="66"/>
      <c r="HNQ206" s="66"/>
      <c r="HNT206" s="66"/>
      <c r="HNW206" s="66"/>
      <c r="HNZ206" s="66"/>
      <c r="HOC206" s="66"/>
      <c r="HOE206" s="66"/>
      <c r="HOH206" s="66"/>
      <c r="HON206" s="66"/>
      <c r="HOT206" s="66"/>
      <c r="HOW206" s="66"/>
      <c r="HOY206" s="66"/>
      <c r="HPA206" s="66"/>
      <c r="HPB206" s="66"/>
      <c r="HPC206" s="66"/>
      <c r="HPD206" s="66"/>
      <c r="HPE206" s="66"/>
      <c r="HPF206" s="66"/>
      <c r="HPX206" s="66"/>
      <c r="HPY206" s="66"/>
      <c r="HQB206" s="66"/>
      <c r="HQE206" s="66"/>
      <c r="HQG206" s="66"/>
      <c r="HQI206" s="66"/>
      <c r="HQL206" s="66"/>
      <c r="HQO206" s="66"/>
      <c r="HQR206" s="66"/>
      <c r="HQV206" s="66"/>
      <c r="HQY206" s="66"/>
      <c r="HRB206" s="66"/>
      <c r="HRJ206" s="66"/>
      <c r="HRV206" s="66"/>
      <c r="HRW206" s="66"/>
      <c r="HRX206" s="66"/>
      <c r="HRY206" s="66"/>
      <c r="HRZ206" s="66"/>
      <c r="HSA206" s="66"/>
      <c r="HSB206" s="66"/>
      <c r="HSC206" s="66"/>
      <c r="HSD206" s="66"/>
      <c r="HSE206" s="66"/>
      <c r="HSF206" s="66"/>
      <c r="HSG206" s="66"/>
      <c r="HSH206" s="66"/>
      <c r="HSI206" s="66"/>
      <c r="HSJ206" s="66"/>
      <c r="HSK206" s="66"/>
      <c r="HSL206" s="66"/>
      <c r="HSM206" s="66"/>
      <c r="HSN206" s="66"/>
      <c r="HSO206" s="66"/>
      <c r="HSP206" s="66"/>
      <c r="HSQ206" s="66"/>
      <c r="HSR206" s="66"/>
      <c r="HSS206" s="66"/>
      <c r="HST206" s="66"/>
      <c r="HSU206" s="66"/>
      <c r="HSW206" s="66"/>
      <c r="HSX206" s="66"/>
      <c r="HSY206" s="66"/>
      <c r="HSZ206" s="66"/>
      <c r="HTA206" s="66"/>
      <c r="HTB206" s="66"/>
      <c r="HTC206" s="66"/>
      <c r="HTD206" s="66"/>
      <c r="HTE206" s="66"/>
      <c r="HTF206" s="66"/>
      <c r="HTG206" s="66"/>
      <c r="HTH206" s="66"/>
      <c r="HTI206" s="66"/>
      <c r="HTL206" s="66"/>
      <c r="HTO206" s="66"/>
      <c r="HTR206" s="66"/>
      <c r="HTU206" s="66"/>
      <c r="HTX206" s="66"/>
      <c r="HUA206" s="66"/>
      <c r="HUJ206" s="66"/>
      <c r="HUM206" s="66"/>
      <c r="HUP206" s="66"/>
      <c r="HUS206" s="66"/>
      <c r="HVB206" s="66"/>
      <c r="HVH206" s="66"/>
      <c r="HVK206" s="66"/>
      <c r="HVN206" s="66"/>
      <c r="HVQ206" s="66"/>
      <c r="HVW206" s="66"/>
      <c r="HWF206" s="66"/>
      <c r="HWH206" s="66"/>
      <c r="HWI206" s="66"/>
      <c r="HWK206" s="66"/>
      <c r="HWN206" s="66"/>
      <c r="HWQ206" s="66"/>
      <c r="HWT206" s="66"/>
      <c r="HWW206" s="66"/>
      <c r="HWZ206" s="66"/>
      <c r="HXB206" s="66"/>
      <c r="HXD206" s="66"/>
      <c r="HXG206" s="66"/>
      <c r="HXJ206" s="66"/>
      <c r="HXM206" s="66"/>
      <c r="HXP206" s="66"/>
      <c r="HXS206" s="66"/>
      <c r="HXV206" s="66"/>
      <c r="HXY206" s="66"/>
      <c r="HYA206" s="66"/>
      <c r="HYD206" s="66"/>
      <c r="HYJ206" s="66"/>
      <c r="HYP206" s="66"/>
      <c r="HYS206" s="66"/>
      <c r="HYU206" s="66"/>
      <c r="HYW206" s="66"/>
      <c r="HYX206" s="66"/>
      <c r="HYY206" s="66"/>
      <c r="HYZ206" s="66"/>
      <c r="HZA206" s="66"/>
      <c r="HZB206" s="66"/>
      <c r="HZT206" s="66"/>
      <c r="HZU206" s="66"/>
      <c r="HZX206" s="66"/>
      <c r="IAA206" s="66"/>
      <c r="IAC206" s="66"/>
      <c r="IAE206" s="66"/>
      <c r="IAH206" s="66"/>
      <c r="IAK206" s="66"/>
      <c r="IAN206" s="66"/>
      <c r="IAR206" s="66"/>
      <c r="IAU206" s="66"/>
      <c r="IAX206" s="66"/>
      <c r="IBF206" s="66"/>
      <c r="IBR206" s="66"/>
      <c r="IBS206" s="66"/>
      <c r="IBT206" s="66"/>
      <c r="IBU206" s="66"/>
      <c r="IBV206" s="66"/>
      <c r="IBW206" s="66"/>
      <c r="IBX206" s="66"/>
      <c r="IBY206" s="66"/>
      <c r="IBZ206" s="66"/>
      <c r="ICA206" s="66"/>
      <c r="ICB206" s="66"/>
      <c r="ICC206" s="66"/>
      <c r="ICD206" s="66"/>
      <c r="ICE206" s="66"/>
      <c r="ICF206" s="66"/>
      <c r="ICG206" s="66"/>
      <c r="ICH206" s="66"/>
      <c r="ICI206" s="66"/>
      <c r="ICJ206" s="66"/>
      <c r="ICK206" s="66"/>
      <c r="ICL206" s="66"/>
      <c r="ICM206" s="66"/>
      <c r="ICN206" s="66"/>
      <c r="ICO206" s="66"/>
      <c r="ICP206" s="66"/>
      <c r="ICQ206" s="66"/>
      <c r="ICS206" s="66"/>
      <c r="ICT206" s="66"/>
      <c r="ICU206" s="66"/>
      <c r="ICV206" s="66"/>
      <c r="ICW206" s="66"/>
      <c r="ICX206" s="66"/>
      <c r="ICY206" s="66"/>
      <c r="ICZ206" s="66"/>
      <c r="IDA206" s="66"/>
      <c r="IDB206" s="66"/>
      <c r="IDC206" s="66"/>
      <c r="IDD206" s="66"/>
      <c r="IDE206" s="66"/>
      <c r="IDH206" s="66"/>
      <c r="IDK206" s="66"/>
      <c r="IDN206" s="66"/>
      <c r="IDQ206" s="66"/>
      <c r="IDT206" s="66"/>
      <c r="IDW206" s="66"/>
      <c r="IEF206" s="66"/>
      <c r="IEI206" s="66"/>
      <c r="IEL206" s="66"/>
      <c r="IEO206" s="66"/>
      <c r="IEX206" s="66"/>
      <c r="IFD206" s="66"/>
      <c r="IFG206" s="66"/>
      <c r="IFJ206" s="66"/>
      <c r="IFM206" s="66"/>
      <c r="IFS206" s="66"/>
      <c r="IGB206" s="66"/>
      <c r="IGD206" s="66"/>
      <c r="IGE206" s="66"/>
      <c r="IGG206" s="66"/>
      <c r="IGJ206" s="66"/>
      <c r="IGM206" s="66"/>
      <c r="IGP206" s="66"/>
      <c r="IGS206" s="66"/>
      <c r="IGV206" s="66"/>
      <c r="IGX206" s="66"/>
      <c r="IGZ206" s="66"/>
      <c r="IHC206" s="66"/>
      <c r="IHF206" s="66"/>
      <c r="IHI206" s="66"/>
      <c r="IHL206" s="66"/>
      <c r="IHO206" s="66"/>
      <c r="IHR206" s="66"/>
      <c r="IHU206" s="66"/>
      <c r="IHW206" s="66"/>
      <c r="IHZ206" s="66"/>
      <c r="IIF206" s="66"/>
      <c r="IIL206" s="66"/>
      <c r="IIO206" s="66"/>
      <c r="IIQ206" s="66"/>
      <c r="IIS206" s="66"/>
      <c r="IIT206" s="66"/>
      <c r="IIU206" s="66"/>
      <c r="IIV206" s="66"/>
      <c r="IIW206" s="66"/>
      <c r="IIX206" s="66"/>
      <c r="IJP206" s="66"/>
      <c r="IJQ206" s="66"/>
      <c r="IJT206" s="66"/>
      <c r="IJW206" s="66"/>
      <c r="IJY206" s="66"/>
      <c r="IKA206" s="66"/>
      <c r="IKD206" s="66"/>
      <c r="IKG206" s="66"/>
      <c r="IKJ206" s="66"/>
      <c r="IKN206" s="66"/>
      <c r="IKQ206" s="66"/>
      <c r="IKT206" s="66"/>
      <c r="ILB206" s="66"/>
      <c r="ILN206" s="66"/>
      <c r="ILO206" s="66"/>
      <c r="ILP206" s="66"/>
      <c r="ILQ206" s="66"/>
      <c r="ILR206" s="66"/>
      <c r="ILS206" s="66"/>
      <c r="ILT206" s="66"/>
      <c r="ILU206" s="66"/>
      <c r="ILV206" s="66"/>
      <c r="ILW206" s="66"/>
      <c r="ILX206" s="66"/>
      <c r="ILY206" s="66"/>
      <c r="ILZ206" s="66"/>
      <c r="IMA206" s="66"/>
      <c r="IMB206" s="66"/>
      <c r="IMC206" s="66"/>
      <c r="IMD206" s="66"/>
      <c r="IME206" s="66"/>
      <c r="IMF206" s="66"/>
      <c r="IMG206" s="66"/>
      <c r="IMH206" s="66"/>
      <c r="IMI206" s="66"/>
      <c r="IMJ206" s="66"/>
      <c r="IMK206" s="66"/>
      <c r="IML206" s="66"/>
      <c r="IMM206" s="66"/>
      <c r="IMO206" s="66"/>
      <c r="IMP206" s="66"/>
      <c r="IMQ206" s="66"/>
      <c r="IMR206" s="66"/>
      <c r="IMS206" s="66"/>
      <c r="IMT206" s="66"/>
      <c r="IMU206" s="66"/>
      <c r="IMV206" s="66"/>
      <c r="IMW206" s="66"/>
      <c r="IMX206" s="66"/>
      <c r="IMY206" s="66"/>
      <c r="IMZ206" s="66"/>
      <c r="INA206" s="66"/>
      <c r="IND206" s="66"/>
      <c r="ING206" s="66"/>
      <c r="INJ206" s="66"/>
      <c r="INM206" s="66"/>
      <c r="INP206" s="66"/>
      <c r="INS206" s="66"/>
      <c r="IOB206" s="66"/>
      <c r="IOE206" s="66"/>
      <c r="IOH206" s="66"/>
      <c r="IOK206" s="66"/>
      <c r="IOT206" s="66"/>
      <c r="IOZ206" s="66"/>
      <c r="IPC206" s="66"/>
      <c r="IPF206" s="66"/>
      <c r="IPI206" s="66"/>
      <c r="IPO206" s="66"/>
      <c r="IPX206" s="66"/>
      <c r="IPZ206" s="66"/>
      <c r="IQA206" s="66"/>
      <c r="IQC206" s="66"/>
      <c r="IQF206" s="66"/>
      <c r="IQI206" s="66"/>
      <c r="IQL206" s="66"/>
      <c r="IQO206" s="66"/>
      <c r="IQR206" s="66"/>
      <c r="IQT206" s="66"/>
      <c r="IQV206" s="66"/>
      <c r="IQY206" s="66"/>
      <c r="IRB206" s="66"/>
      <c r="IRE206" s="66"/>
      <c r="IRH206" s="66"/>
      <c r="IRK206" s="66"/>
      <c r="IRN206" s="66"/>
      <c r="IRQ206" s="66"/>
      <c r="IRS206" s="66"/>
      <c r="IRV206" s="66"/>
      <c r="ISB206" s="66"/>
      <c r="ISH206" s="66"/>
      <c r="ISK206" s="66"/>
      <c r="ISM206" s="66"/>
      <c r="ISO206" s="66"/>
      <c r="ISP206" s="66"/>
      <c r="ISQ206" s="66"/>
      <c r="ISR206" s="66"/>
      <c r="ISS206" s="66"/>
      <c r="IST206" s="66"/>
      <c r="ITL206" s="66"/>
      <c r="ITM206" s="66"/>
      <c r="ITP206" s="66"/>
      <c r="ITS206" s="66"/>
      <c r="ITU206" s="66"/>
      <c r="ITW206" s="66"/>
      <c r="ITZ206" s="66"/>
      <c r="IUC206" s="66"/>
      <c r="IUF206" s="66"/>
      <c r="IUJ206" s="66"/>
      <c r="IUM206" s="66"/>
      <c r="IUP206" s="66"/>
      <c r="IUX206" s="66"/>
      <c r="IVJ206" s="66"/>
      <c r="IVK206" s="66"/>
      <c r="IVL206" s="66"/>
      <c r="IVM206" s="66"/>
      <c r="IVN206" s="66"/>
      <c r="IVO206" s="66"/>
      <c r="IVP206" s="66"/>
      <c r="IVQ206" s="66"/>
      <c r="IVR206" s="66"/>
      <c r="IVS206" s="66"/>
      <c r="IVT206" s="66"/>
      <c r="IVU206" s="66"/>
      <c r="IVV206" s="66"/>
      <c r="IVW206" s="66"/>
      <c r="IVX206" s="66"/>
      <c r="IVY206" s="66"/>
      <c r="IVZ206" s="66"/>
      <c r="IWA206" s="66"/>
      <c r="IWB206" s="66"/>
      <c r="IWC206" s="66"/>
      <c r="IWD206" s="66"/>
      <c r="IWE206" s="66"/>
      <c r="IWF206" s="66"/>
      <c r="IWG206" s="66"/>
      <c r="IWH206" s="66"/>
      <c r="IWI206" s="66"/>
      <c r="IWK206" s="66"/>
      <c r="IWL206" s="66"/>
      <c r="IWM206" s="66"/>
      <c r="IWN206" s="66"/>
      <c r="IWO206" s="66"/>
      <c r="IWP206" s="66"/>
      <c r="IWQ206" s="66"/>
      <c r="IWR206" s="66"/>
      <c r="IWS206" s="66"/>
      <c r="IWT206" s="66"/>
      <c r="IWU206" s="66"/>
      <c r="IWV206" s="66"/>
      <c r="IWW206" s="66"/>
      <c r="IWZ206" s="66"/>
      <c r="IXC206" s="66"/>
      <c r="IXF206" s="66"/>
      <c r="IXI206" s="66"/>
      <c r="IXL206" s="66"/>
      <c r="IXO206" s="66"/>
      <c r="IXX206" s="66"/>
      <c r="IYA206" s="66"/>
      <c r="IYD206" s="66"/>
      <c r="IYG206" s="66"/>
      <c r="IYP206" s="66"/>
      <c r="IYV206" s="66"/>
      <c r="IYY206" s="66"/>
      <c r="IZB206" s="66"/>
      <c r="IZE206" s="66"/>
      <c r="IZK206" s="66"/>
      <c r="IZT206" s="66"/>
      <c r="IZV206" s="66"/>
      <c r="IZW206" s="66"/>
      <c r="IZY206" s="66"/>
      <c r="JAB206" s="66"/>
      <c r="JAE206" s="66"/>
      <c r="JAH206" s="66"/>
      <c r="JAK206" s="66"/>
      <c r="JAN206" s="66"/>
      <c r="JAP206" s="66"/>
      <c r="JAR206" s="66"/>
      <c r="JAU206" s="66"/>
      <c r="JAX206" s="66"/>
      <c r="JBA206" s="66"/>
      <c r="JBD206" s="66"/>
      <c r="JBG206" s="66"/>
      <c r="JBJ206" s="66"/>
      <c r="JBM206" s="66"/>
      <c r="JBO206" s="66"/>
      <c r="JBR206" s="66"/>
      <c r="JBX206" s="66"/>
      <c r="JCD206" s="66"/>
      <c r="JCG206" s="66"/>
      <c r="JCI206" s="66"/>
      <c r="JCK206" s="66"/>
      <c r="JCL206" s="66"/>
      <c r="JCM206" s="66"/>
      <c r="JCN206" s="66"/>
      <c r="JCO206" s="66"/>
      <c r="JCP206" s="66"/>
      <c r="JDH206" s="66"/>
      <c r="JDI206" s="66"/>
      <c r="JDL206" s="66"/>
      <c r="JDO206" s="66"/>
      <c r="JDQ206" s="66"/>
      <c r="JDS206" s="66"/>
      <c r="JDV206" s="66"/>
      <c r="JDY206" s="66"/>
      <c r="JEB206" s="66"/>
      <c r="JEF206" s="66"/>
      <c r="JEI206" s="66"/>
      <c r="JEL206" s="66"/>
      <c r="JET206" s="66"/>
      <c r="JFF206" s="66"/>
      <c r="JFG206" s="66"/>
      <c r="JFH206" s="66"/>
      <c r="JFI206" s="66"/>
      <c r="JFJ206" s="66"/>
      <c r="JFK206" s="66"/>
      <c r="JFL206" s="66"/>
      <c r="JFM206" s="66"/>
      <c r="JFN206" s="66"/>
      <c r="JFO206" s="66"/>
      <c r="JFP206" s="66"/>
      <c r="JFQ206" s="66"/>
      <c r="JFR206" s="66"/>
      <c r="JFS206" s="66"/>
      <c r="JFT206" s="66"/>
      <c r="JFU206" s="66"/>
      <c r="JFV206" s="66"/>
      <c r="JFW206" s="66"/>
      <c r="JFX206" s="66"/>
      <c r="JFY206" s="66"/>
      <c r="JFZ206" s="66"/>
      <c r="JGA206" s="66"/>
      <c r="JGB206" s="66"/>
      <c r="JGC206" s="66"/>
      <c r="JGD206" s="66"/>
      <c r="JGE206" s="66"/>
      <c r="JGG206" s="66"/>
      <c r="JGH206" s="66"/>
      <c r="JGI206" s="66"/>
      <c r="JGJ206" s="66"/>
      <c r="JGK206" s="66"/>
      <c r="JGL206" s="66"/>
      <c r="JGM206" s="66"/>
      <c r="JGN206" s="66"/>
      <c r="JGO206" s="66"/>
      <c r="JGP206" s="66"/>
      <c r="JGQ206" s="66"/>
      <c r="JGR206" s="66"/>
      <c r="JGS206" s="66"/>
      <c r="JGV206" s="66"/>
      <c r="JGY206" s="66"/>
      <c r="JHB206" s="66"/>
      <c r="JHE206" s="66"/>
      <c r="JHH206" s="66"/>
      <c r="JHK206" s="66"/>
      <c r="JHT206" s="66"/>
      <c r="JHW206" s="66"/>
      <c r="JHZ206" s="66"/>
      <c r="JIC206" s="66"/>
      <c r="JIL206" s="66"/>
      <c r="JIR206" s="66"/>
      <c r="JIU206" s="66"/>
      <c r="JIX206" s="66"/>
      <c r="JJA206" s="66"/>
      <c r="JJG206" s="66"/>
      <c r="JJP206" s="66"/>
      <c r="JJR206" s="66"/>
      <c r="JJS206" s="66"/>
      <c r="JJU206" s="66"/>
      <c r="JJX206" s="66"/>
      <c r="JKA206" s="66"/>
      <c r="JKD206" s="66"/>
      <c r="JKG206" s="66"/>
      <c r="JKJ206" s="66"/>
      <c r="JKL206" s="66"/>
      <c r="JKN206" s="66"/>
      <c r="JKQ206" s="66"/>
      <c r="JKT206" s="66"/>
      <c r="JKW206" s="66"/>
      <c r="JKZ206" s="66"/>
      <c r="JLC206" s="66"/>
      <c r="JLF206" s="66"/>
      <c r="JLI206" s="66"/>
      <c r="JLK206" s="66"/>
      <c r="JLN206" s="66"/>
      <c r="JLT206" s="66"/>
      <c r="JLZ206" s="66"/>
      <c r="JMC206" s="66"/>
      <c r="JME206" s="66"/>
      <c r="JMG206" s="66"/>
      <c r="JMH206" s="66"/>
      <c r="JMI206" s="66"/>
      <c r="JMJ206" s="66"/>
      <c r="JMK206" s="66"/>
      <c r="JML206" s="66"/>
      <c r="JND206" s="66"/>
      <c r="JNE206" s="66"/>
      <c r="JNH206" s="66"/>
      <c r="JNK206" s="66"/>
      <c r="JNM206" s="66"/>
      <c r="JNO206" s="66"/>
      <c r="JNR206" s="66"/>
      <c r="JNU206" s="66"/>
      <c r="JNX206" s="66"/>
      <c r="JOB206" s="66"/>
      <c r="JOE206" s="66"/>
      <c r="JOH206" s="66"/>
      <c r="JOP206" s="66"/>
      <c r="JPB206" s="66"/>
      <c r="JPC206" s="66"/>
      <c r="JPD206" s="66"/>
      <c r="JPE206" s="66"/>
      <c r="JPF206" s="66"/>
      <c r="JPG206" s="66"/>
      <c r="JPH206" s="66"/>
      <c r="JPI206" s="66"/>
      <c r="JPJ206" s="66"/>
      <c r="JPK206" s="66"/>
      <c r="JPL206" s="66"/>
      <c r="JPM206" s="66"/>
      <c r="JPN206" s="66"/>
      <c r="JPO206" s="66"/>
      <c r="JPP206" s="66"/>
      <c r="JPQ206" s="66"/>
      <c r="JPR206" s="66"/>
      <c r="JPS206" s="66"/>
      <c r="JPT206" s="66"/>
      <c r="JPU206" s="66"/>
      <c r="JPV206" s="66"/>
      <c r="JPW206" s="66"/>
      <c r="JPX206" s="66"/>
      <c r="JPY206" s="66"/>
      <c r="JPZ206" s="66"/>
      <c r="JQA206" s="66"/>
      <c r="JQC206" s="66"/>
      <c r="JQD206" s="66"/>
      <c r="JQE206" s="66"/>
      <c r="JQF206" s="66"/>
      <c r="JQG206" s="66"/>
      <c r="JQH206" s="66"/>
      <c r="JQI206" s="66"/>
      <c r="JQJ206" s="66"/>
      <c r="JQK206" s="66"/>
      <c r="JQL206" s="66"/>
      <c r="JQM206" s="66"/>
      <c r="JQN206" s="66"/>
      <c r="JQO206" s="66"/>
      <c r="JQR206" s="66"/>
      <c r="JQU206" s="66"/>
      <c r="JQX206" s="66"/>
      <c r="JRA206" s="66"/>
      <c r="JRD206" s="66"/>
      <c r="JRG206" s="66"/>
      <c r="JRP206" s="66"/>
      <c r="JRS206" s="66"/>
      <c r="JRV206" s="66"/>
      <c r="JRY206" s="66"/>
      <c r="JSH206" s="66"/>
      <c r="JSN206" s="66"/>
      <c r="JSQ206" s="66"/>
      <c r="JST206" s="66"/>
      <c r="JSW206" s="66"/>
      <c r="JTC206" s="66"/>
      <c r="JTL206" s="66"/>
      <c r="JTN206" s="66"/>
      <c r="JTO206" s="66"/>
      <c r="JTQ206" s="66"/>
      <c r="JTT206" s="66"/>
      <c r="JTW206" s="66"/>
      <c r="JTZ206" s="66"/>
      <c r="JUC206" s="66"/>
      <c r="JUF206" s="66"/>
      <c r="JUH206" s="66"/>
      <c r="JUJ206" s="66"/>
      <c r="JUM206" s="66"/>
      <c r="JUP206" s="66"/>
      <c r="JUS206" s="66"/>
      <c r="JUV206" s="66"/>
      <c r="JUY206" s="66"/>
      <c r="JVB206" s="66"/>
      <c r="JVE206" s="66"/>
      <c r="JVG206" s="66"/>
      <c r="JVJ206" s="66"/>
      <c r="JVP206" s="66"/>
      <c r="JVV206" s="66"/>
      <c r="JVY206" s="66"/>
      <c r="JWA206" s="66"/>
      <c r="JWC206" s="66"/>
      <c r="JWD206" s="66"/>
      <c r="JWE206" s="66"/>
      <c r="JWF206" s="66"/>
      <c r="JWG206" s="66"/>
      <c r="JWH206" s="66"/>
      <c r="JWZ206" s="66"/>
      <c r="JXA206" s="66"/>
      <c r="JXD206" s="66"/>
      <c r="JXG206" s="66"/>
      <c r="JXI206" s="66"/>
      <c r="JXK206" s="66"/>
      <c r="JXN206" s="66"/>
      <c r="JXQ206" s="66"/>
      <c r="JXT206" s="66"/>
      <c r="JXX206" s="66"/>
      <c r="JYA206" s="66"/>
      <c r="JYD206" s="66"/>
      <c r="JYL206" s="66"/>
      <c r="JYX206" s="66"/>
      <c r="JYY206" s="66"/>
      <c r="JYZ206" s="66"/>
      <c r="JZA206" s="66"/>
      <c r="JZB206" s="66"/>
      <c r="JZC206" s="66"/>
      <c r="JZD206" s="66"/>
      <c r="JZE206" s="66"/>
      <c r="JZF206" s="66"/>
      <c r="JZG206" s="66"/>
      <c r="JZH206" s="66"/>
      <c r="JZI206" s="66"/>
      <c r="JZJ206" s="66"/>
      <c r="JZK206" s="66"/>
      <c r="JZL206" s="66"/>
      <c r="JZM206" s="66"/>
      <c r="JZN206" s="66"/>
      <c r="JZO206" s="66"/>
      <c r="JZP206" s="66"/>
      <c r="JZQ206" s="66"/>
      <c r="JZR206" s="66"/>
      <c r="JZS206" s="66"/>
      <c r="JZT206" s="66"/>
      <c r="JZU206" s="66"/>
      <c r="JZV206" s="66"/>
      <c r="JZW206" s="66"/>
      <c r="JZY206" s="66"/>
      <c r="JZZ206" s="66"/>
      <c r="KAA206" s="66"/>
      <c r="KAB206" s="66"/>
      <c r="KAC206" s="66"/>
      <c r="KAD206" s="66"/>
      <c r="KAE206" s="66"/>
      <c r="KAF206" s="66"/>
      <c r="KAG206" s="66"/>
      <c r="KAH206" s="66"/>
      <c r="KAI206" s="66"/>
      <c r="KAJ206" s="66"/>
      <c r="KAK206" s="66"/>
      <c r="KAN206" s="66"/>
      <c r="KAQ206" s="66"/>
      <c r="KAT206" s="66"/>
      <c r="KAW206" s="66"/>
      <c r="KAZ206" s="66"/>
      <c r="KBC206" s="66"/>
      <c r="KBL206" s="66"/>
      <c r="KBO206" s="66"/>
      <c r="KBR206" s="66"/>
      <c r="KBU206" s="66"/>
      <c r="KCD206" s="66"/>
      <c r="KCJ206" s="66"/>
      <c r="KCM206" s="66"/>
      <c r="KCP206" s="66"/>
      <c r="KCS206" s="66"/>
      <c r="KCY206" s="66"/>
      <c r="KDH206" s="66"/>
      <c r="KDJ206" s="66"/>
      <c r="KDK206" s="66"/>
      <c r="KDM206" s="66"/>
      <c r="KDP206" s="66"/>
      <c r="KDS206" s="66"/>
      <c r="KDV206" s="66"/>
      <c r="KDY206" s="66"/>
      <c r="KEB206" s="66"/>
      <c r="KED206" s="66"/>
      <c r="KEF206" s="66"/>
      <c r="KEI206" s="66"/>
      <c r="KEL206" s="66"/>
      <c r="KEO206" s="66"/>
      <c r="KER206" s="66"/>
      <c r="KEU206" s="66"/>
      <c r="KEX206" s="66"/>
      <c r="KFA206" s="66"/>
      <c r="KFC206" s="66"/>
      <c r="KFF206" s="66"/>
      <c r="KFL206" s="66"/>
      <c r="KFR206" s="66"/>
      <c r="KFU206" s="66"/>
      <c r="KFW206" s="66"/>
      <c r="KFY206" s="66"/>
      <c r="KFZ206" s="66"/>
      <c r="KGA206" s="66"/>
      <c r="KGB206" s="66"/>
      <c r="KGC206" s="66"/>
      <c r="KGD206" s="66"/>
      <c r="KGV206" s="66"/>
      <c r="KGW206" s="66"/>
      <c r="KGZ206" s="66"/>
      <c r="KHC206" s="66"/>
      <c r="KHE206" s="66"/>
      <c r="KHG206" s="66"/>
      <c r="KHJ206" s="66"/>
      <c r="KHM206" s="66"/>
      <c r="KHP206" s="66"/>
      <c r="KHT206" s="66"/>
      <c r="KHW206" s="66"/>
      <c r="KHZ206" s="66"/>
      <c r="KIH206" s="66"/>
      <c r="KIT206" s="66"/>
      <c r="KIU206" s="66"/>
      <c r="KIV206" s="66"/>
      <c r="KIW206" s="66"/>
      <c r="KIX206" s="66"/>
      <c r="KIY206" s="66"/>
      <c r="KIZ206" s="66"/>
      <c r="KJA206" s="66"/>
      <c r="KJB206" s="66"/>
      <c r="KJC206" s="66"/>
      <c r="KJD206" s="66"/>
      <c r="KJE206" s="66"/>
      <c r="KJF206" s="66"/>
      <c r="KJG206" s="66"/>
      <c r="KJH206" s="66"/>
      <c r="KJI206" s="66"/>
      <c r="KJJ206" s="66"/>
      <c r="KJK206" s="66"/>
      <c r="KJL206" s="66"/>
      <c r="KJM206" s="66"/>
      <c r="KJN206" s="66"/>
      <c r="KJO206" s="66"/>
      <c r="KJP206" s="66"/>
      <c r="KJQ206" s="66"/>
      <c r="KJR206" s="66"/>
      <c r="KJS206" s="66"/>
      <c r="KJU206" s="66"/>
      <c r="KJV206" s="66"/>
      <c r="KJW206" s="66"/>
      <c r="KJX206" s="66"/>
      <c r="KJY206" s="66"/>
      <c r="KJZ206" s="66"/>
      <c r="KKA206" s="66"/>
      <c r="KKB206" s="66"/>
      <c r="KKC206" s="66"/>
      <c r="KKD206" s="66"/>
      <c r="KKE206" s="66"/>
      <c r="KKF206" s="66"/>
      <c r="KKG206" s="66"/>
      <c r="KKJ206" s="66"/>
      <c r="KKM206" s="66"/>
      <c r="KKP206" s="66"/>
      <c r="KKS206" s="66"/>
      <c r="KKV206" s="66"/>
      <c r="KKY206" s="66"/>
      <c r="KLH206" s="66"/>
      <c r="KLK206" s="66"/>
      <c r="KLN206" s="66"/>
      <c r="KLQ206" s="66"/>
      <c r="KLZ206" s="66"/>
      <c r="KMF206" s="66"/>
      <c r="KMI206" s="66"/>
      <c r="KML206" s="66"/>
      <c r="KMO206" s="66"/>
      <c r="KMU206" s="66"/>
      <c r="KND206" s="66"/>
      <c r="KNF206" s="66"/>
      <c r="KNG206" s="66"/>
      <c r="KNI206" s="66"/>
      <c r="KNL206" s="66"/>
      <c r="KNO206" s="66"/>
      <c r="KNR206" s="66"/>
      <c r="KNU206" s="66"/>
      <c r="KNX206" s="66"/>
      <c r="KNZ206" s="66"/>
      <c r="KOB206" s="66"/>
      <c r="KOE206" s="66"/>
      <c r="KOH206" s="66"/>
      <c r="KOK206" s="66"/>
      <c r="KON206" s="66"/>
      <c r="KOQ206" s="66"/>
      <c r="KOT206" s="66"/>
      <c r="KOW206" s="66"/>
      <c r="KOY206" s="66"/>
      <c r="KPB206" s="66"/>
      <c r="KPH206" s="66"/>
      <c r="KPN206" s="66"/>
      <c r="KPQ206" s="66"/>
      <c r="KPS206" s="66"/>
      <c r="KPU206" s="66"/>
      <c r="KPV206" s="66"/>
      <c r="KPW206" s="66"/>
      <c r="KPX206" s="66"/>
      <c r="KPY206" s="66"/>
      <c r="KPZ206" s="66"/>
      <c r="KQR206" s="66"/>
      <c r="KQS206" s="66"/>
      <c r="KQV206" s="66"/>
      <c r="KQY206" s="66"/>
      <c r="KRA206" s="66"/>
      <c r="KRC206" s="66"/>
      <c r="KRF206" s="66"/>
      <c r="KRI206" s="66"/>
      <c r="KRL206" s="66"/>
      <c r="KRP206" s="66"/>
      <c r="KRS206" s="66"/>
      <c r="KRV206" s="66"/>
      <c r="KSD206" s="66"/>
      <c r="KSP206" s="66"/>
      <c r="KSQ206" s="66"/>
      <c r="KSR206" s="66"/>
      <c r="KSS206" s="66"/>
      <c r="KST206" s="66"/>
      <c r="KSU206" s="66"/>
      <c r="KSV206" s="66"/>
      <c r="KSW206" s="66"/>
      <c r="KSX206" s="66"/>
      <c r="KSY206" s="66"/>
      <c r="KSZ206" s="66"/>
      <c r="KTA206" s="66"/>
      <c r="KTB206" s="66"/>
      <c r="KTC206" s="66"/>
      <c r="KTD206" s="66"/>
      <c r="KTE206" s="66"/>
      <c r="KTF206" s="66"/>
      <c r="KTG206" s="66"/>
      <c r="KTH206" s="66"/>
      <c r="KTI206" s="66"/>
      <c r="KTJ206" s="66"/>
      <c r="KTK206" s="66"/>
      <c r="KTL206" s="66"/>
      <c r="KTM206" s="66"/>
      <c r="KTN206" s="66"/>
      <c r="KTO206" s="66"/>
      <c r="KTQ206" s="66"/>
      <c r="KTR206" s="66"/>
      <c r="KTS206" s="66"/>
      <c r="KTT206" s="66"/>
      <c r="KTU206" s="66"/>
      <c r="KTV206" s="66"/>
      <c r="KTW206" s="66"/>
      <c r="KTX206" s="66"/>
      <c r="KTY206" s="66"/>
      <c r="KTZ206" s="66"/>
      <c r="KUA206" s="66"/>
      <c r="KUB206" s="66"/>
      <c r="KUC206" s="66"/>
      <c r="KUF206" s="66"/>
      <c r="KUI206" s="66"/>
      <c r="KUL206" s="66"/>
      <c r="KUO206" s="66"/>
      <c r="KUR206" s="66"/>
      <c r="KUU206" s="66"/>
      <c r="KVD206" s="66"/>
      <c r="KVG206" s="66"/>
      <c r="KVJ206" s="66"/>
      <c r="KVM206" s="66"/>
      <c r="KVV206" s="66"/>
      <c r="KWB206" s="66"/>
      <c r="KWE206" s="66"/>
      <c r="KWH206" s="66"/>
      <c r="KWK206" s="66"/>
      <c r="KWQ206" s="66"/>
      <c r="KWZ206" s="66"/>
      <c r="KXB206" s="66"/>
      <c r="KXC206" s="66"/>
      <c r="KXE206" s="66"/>
      <c r="KXH206" s="66"/>
      <c r="KXK206" s="66"/>
      <c r="KXN206" s="66"/>
      <c r="KXQ206" s="66"/>
      <c r="KXT206" s="66"/>
      <c r="KXV206" s="66"/>
      <c r="KXX206" s="66"/>
      <c r="KYA206" s="66"/>
      <c r="KYD206" s="66"/>
      <c r="KYG206" s="66"/>
      <c r="KYJ206" s="66"/>
      <c r="KYM206" s="66"/>
      <c r="KYP206" s="66"/>
      <c r="KYS206" s="66"/>
      <c r="KYU206" s="66"/>
      <c r="KYX206" s="66"/>
      <c r="KZD206" s="66"/>
      <c r="KZJ206" s="66"/>
      <c r="KZM206" s="66"/>
      <c r="KZO206" s="66"/>
      <c r="KZQ206" s="66"/>
      <c r="KZR206" s="66"/>
      <c r="KZS206" s="66"/>
      <c r="KZT206" s="66"/>
      <c r="KZU206" s="66"/>
      <c r="KZV206" s="66"/>
      <c r="LAN206" s="66"/>
      <c r="LAO206" s="66"/>
      <c r="LAR206" s="66"/>
      <c r="LAU206" s="66"/>
      <c r="LAW206" s="66"/>
      <c r="LAY206" s="66"/>
      <c r="LBB206" s="66"/>
      <c r="LBE206" s="66"/>
      <c r="LBH206" s="66"/>
      <c r="LBL206" s="66"/>
      <c r="LBO206" s="66"/>
      <c r="LBR206" s="66"/>
      <c r="LBZ206" s="66"/>
      <c r="LCL206" s="66"/>
      <c r="LCM206" s="66"/>
      <c r="LCN206" s="66"/>
      <c r="LCO206" s="66"/>
      <c r="LCP206" s="66"/>
      <c r="LCQ206" s="66"/>
      <c r="LCR206" s="66"/>
      <c r="LCS206" s="66"/>
      <c r="LCT206" s="66"/>
      <c r="LCU206" s="66"/>
      <c r="LCV206" s="66"/>
      <c r="LCW206" s="66"/>
      <c r="LCX206" s="66"/>
      <c r="LCY206" s="66"/>
      <c r="LCZ206" s="66"/>
      <c r="LDA206" s="66"/>
      <c r="LDB206" s="66"/>
      <c r="LDC206" s="66"/>
      <c r="LDD206" s="66"/>
      <c r="LDE206" s="66"/>
      <c r="LDF206" s="66"/>
      <c r="LDG206" s="66"/>
      <c r="LDH206" s="66"/>
      <c r="LDI206" s="66"/>
      <c r="LDJ206" s="66"/>
      <c r="LDK206" s="66"/>
      <c r="LDM206" s="66"/>
      <c r="LDN206" s="66"/>
      <c r="LDO206" s="66"/>
      <c r="LDP206" s="66"/>
      <c r="LDQ206" s="66"/>
      <c r="LDR206" s="66"/>
      <c r="LDS206" s="66"/>
      <c r="LDT206" s="66"/>
      <c r="LDU206" s="66"/>
      <c r="LDV206" s="66"/>
      <c r="LDW206" s="66"/>
      <c r="LDX206" s="66"/>
      <c r="LDY206" s="66"/>
      <c r="LEB206" s="66"/>
      <c r="LEE206" s="66"/>
      <c r="LEH206" s="66"/>
      <c r="LEK206" s="66"/>
      <c r="LEN206" s="66"/>
      <c r="LEQ206" s="66"/>
      <c r="LEZ206" s="66"/>
      <c r="LFC206" s="66"/>
      <c r="LFF206" s="66"/>
      <c r="LFI206" s="66"/>
      <c r="LFR206" s="66"/>
      <c r="LFX206" s="66"/>
      <c r="LGA206" s="66"/>
      <c r="LGD206" s="66"/>
      <c r="LGG206" s="66"/>
      <c r="LGM206" s="66"/>
      <c r="LGV206" s="66"/>
      <c r="LGX206" s="66"/>
      <c r="LGY206" s="66"/>
      <c r="LHA206" s="66"/>
      <c r="LHD206" s="66"/>
      <c r="LHG206" s="66"/>
      <c r="LHJ206" s="66"/>
      <c r="LHM206" s="66"/>
      <c r="LHP206" s="66"/>
      <c r="LHR206" s="66"/>
      <c r="LHT206" s="66"/>
      <c r="LHW206" s="66"/>
      <c r="LHZ206" s="66"/>
      <c r="LIC206" s="66"/>
      <c r="LIF206" s="66"/>
      <c r="LII206" s="66"/>
      <c r="LIL206" s="66"/>
      <c r="LIO206" s="66"/>
      <c r="LIQ206" s="66"/>
      <c r="LIT206" s="66"/>
      <c r="LIZ206" s="66"/>
      <c r="LJF206" s="66"/>
      <c r="LJI206" s="66"/>
      <c r="LJK206" s="66"/>
      <c r="LJM206" s="66"/>
      <c r="LJN206" s="66"/>
      <c r="LJO206" s="66"/>
      <c r="LJP206" s="66"/>
      <c r="LJQ206" s="66"/>
      <c r="LJR206" s="66"/>
      <c r="LKJ206" s="66"/>
      <c r="LKK206" s="66"/>
      <c r="LKN206" s="66"/>
      <c r="LKQ206" s="66"/>
      <c r="LKS206" s="66"/>
      <c r="LKU206" s="66"/>
      <c r="LKX206" s="66"/>
      <c r="LLA206" s="66"/>
      <c r="LLD206" s="66"/>
      <c r="LLH206" s="66"/>
      <c r="LLK206" s="66"/>
      <c r="LLN206" s="66"/>
      <c r="LLV206" s="66"/>
      <c r="LMH206" s="66"/>
      <c r="LMI206" s="66"/>
      <c r="LMJ206" s="66"/>
      <c r="LMK206" s="66"/>
      <c r="LML206" s="66"/>
      <c r="LMM206" s="66"/>
      <c r="LMN206" s="66"/>
      <c r="LMO206" s="66"/>
      <c r="LMP206" s="66"/>
      <c r="LMQ206" s="66"/>
      <c r="LMR206" s="66"/>
      <c r="LMS206" s="66"/>
      <c r="LMT206" s="66"/>
      <c r="LMU206" s="66"/>
      <c r="LMV206" s="66"/>
      <c r="LMW206" s="66"/>
      <c r="LMX206" s="66"/>
      <c r="LMY206" s="66"/>
      <c r="LMZ206" s="66"/>
      <c r="LNA206" s="66"/>
      <c r="LNB206" s="66"/>
      <c r="LNC206" s="66"/>
      <c r="LND206" s="66"/>
      <c r="LNE206" s="66"/>
      <c r="LNF206" s="66"/>
      <c r="LNG206" s="66"/>
      <c r="LNI206" s="66"/>
      <c r="LNJ206" s="66"/>
      <c r="LNK206" s="66"/>
      <c r="LNL206" s="66"/>
      <c r="LNM206" s="66"/>
      <c r="LNN206" s="66"/>
      <c r="LNO206" s="66"/>
      <c r="LNP206" s="66"/>
      <c r="LNQ206" s="66"/>
      <c r="LNR206" s="66"/>
      <c r="LNS206" s="66"/>
      <c r="LNT206" s="66"/>
      <c r="LNU206" s="66"/>
      <c r="LNX206" s="66"/>
      <c r="LOA206" s="66"/>
      <c r="LOD206" s="66"/>
      <c r="LOG206" s="66"/>
      <c r="LOJ206" s="66"/>
      <c r="LOM206" s="66"/>
      <c r="LOV206" s="66"/>
      <c r="LOY206" s="66"/>
      <c r="LPB206" s="66"/>
      <c r="LPE206" s="66"/>
      <c r="LPN206" s="66"/>
      <c r="LPT206" s="66"/>
      <c r="LPW206" s="66"/>
      <c r="LPZ206" s="66"/>
      <c r="LQC206" s="66"/>
      <c r="LQI206" s="66"/>
      <c r="LQR206" s="66"/>
      <c r="LQT206" s="66"/>
      <c r="LQU206" s="66"/>
      <c r="LQW206" s="66"/>
      <c r="LQZ206" s="66"/>
      <c r="LRC206" s="66"/>
      <c r="LRF206" s="66"/>
      <c r="LRI206" s="66"/>
      <c r="LRL206" s="66"/>
      <c r="LRN206" s="66"/>
      <c r="LRP206" s="66"/>
      <c r="LRS206" s="66"/>
      <c r="LRV206" s="66"/>
      <c r="LRY206" s="66"/>
      <c r="LSB206" s="66"/>
      <c r="LSE206" s="66"/>
      <c r="LSH206" s="66"/>
      <c r="LSK206" s="66"/>
      <c r="LSM206" s="66"/>
      <c r="LSP206" s="66"/>
      <c r="LSV206" s="66"/>
      <c r="LTB206" s="66"/>
      <c r="LTE206" s="66"/>
      <c r="LTG206" s="66"/>
      <c r="LTI206" s="66"/>
      <c r="LTJ206" s="66"/>
      <c r="LTK206" s="66"/>
      <c r="LTL206" s="66"/>
      <c r="LTM206" s="66"/>
      <c r="LTN206" s="66"/>
      <c r="LUF206" s="66"/>
      <c r="LUG206" s="66"/>
      <c r="LUJ206" s="66"/>
      <c r="LUM206" s="66"/>
      <c r="LUO206" s="66"/>
      <c r="LUQ206" s="66"/>
      <c r="LUT206" s="66"/>
      <c r="LUW206" s="66"/>
      <c r="LUZ206" s="66"/>
      <c r="LVD206" s="66"/>
      <c r="LVG206" s="66"/>
      <c r="LVJ206" s="66"/>
      <c r="LVR206" s="66"/>
      <c r="LWD206" s="66"/>
      <c r="LWE206" s="66"/>
      <c r="LWF206" s="66"/>
      <c r="LWG206" s="66"/>
      <c r="LWH206" s="66"/>
      <c r="LWI206" s="66"/>
      <c r="LWJ206" s="66"/>
      <c r="LWK206" s="66"/>
      <c r="LWL206" s="66"/>
      <c r="LWM206" s="66"/>
      <c r="LWN206" s="66"/>
      <c r="LWO206" s="66"/>
      <c r="LWP206" s="66"/>
      <c r="LWQ206" s="66"/>
      <c r="LWR206" s="66"/>
      <c r="LWS206" s="66"/>
      <c r="LWT206" s="66"/>
      <c r="LWU206" s="66"/>
      <c r="LWV206" s="66"/>
      <c r="LWW206" s="66"/>
      <c r="LWX206" s="66"/>
      <c r="LWY206" s="66"/>
      <c r="LWZ206" s="66"/>
      <c r="LXA206" s="66"/>
      <c r="LXB206" s="66"/>
      <c r="LXC206" s="66"/>
      <c r="LXE206" s="66"/>
      <c r="LXF206" s="66"/>
      <c r="LXG206" s="66"/>
      <c r="LXH206" s="66"/>
      <c r="LXI206" s="66"/>
      <c r="LXJ206" s="66"/>
      <c r="LXK206" s="66"/>
      <c r="LXL206" s="66"/>
      <c r="LXM206" s="66"/>
      <c r="LXN206" s="66"/>
      <c r="LXO206" s="66"/>
      <c r="LXP206" s="66"/>
      <c r="LXQ206" s="66"/>
      <c r="LXT206" s="66"/>
      <c r="LXW206" s="66"/>
      <c r="LXZ206" s="66"/>
      <c r="LYC206" s="66"/>
      <c r="LYF206" s="66"/>
      <c r="LYI206" s="66"/>
      <c r="LYR206" s="66"/>
      <c r="LYU206" s="66"/>
      <c r="LYX206" s="66"/>
      <c r="LZA206" s="66"/>
      <c r="LZJ206" s="66"/>
      <c r="LZP206" s="66"/>
      <c r="LZS206" s="66"/>
      <c r="LZV206" s="66"/>
      <c r="LZY206" s="66"/>
      <c r="MAE206" s="66"/>
      <c r="MAN206" s="66"/>
      <c r="MAP206" s="66"/>
      <c r="MAQ206" s="66"/>
      <c r="MAS206" s="66"/>
      <c r="MAV206" s="66"/>
      <c r="MAY206" s="66"/>
      <c r="MBB206" s="66"/>
      <c r="MBE206" s="66"/>
      <c r="MBH206" s="66"/>
      <c r="MBJ206" s="66"/>
      <c r="MBL206" s="66"/>
      <c r="MBO206" s="66"/>
      <c r="MBR206" s="66"/>
      <c r="MBU206" s="66"/>
      <c r="MBX206" s="66"/>
      <c r="MCA206" s="66"/>
      <c r="MCD206" s="66"/>
      <c r="MCG206" s="66"/>
      <c r="MCI206" s="66"/>
      <c r="MCL206" s="66"/>
      <c r="MCR206" s="66"/>
      <c r="MCX206" s="66"/>
      <c r="MDA206" s="66"/>
      <c r="MDC206" s="66"/>
      <c r="MDE206" s="66"/>
      <c r="MDF206" s="66"/>
      <c r="MDG206" s="66"/>
      <c r="MDH206" s="66"/>
      <c r="MDI206" s="66"/>
      <c r="MDJ206" s="66"/>
      <c r="MEB206" s="66"/>
      <c r="MEC206" s="66"/>
      <c r="MEF206" s="66"/>
      <c r="MEI206" s="66"/>
      <c r="MEK206" s="66"/>
      <c r="MEM206" s="66"/>
      <c r="MEP206" s="66"/>
      <c r="MES206" s="66"/>
      <c r="MEV206" s="66"/>
      <c r="MEZ206" s="66"/>
      <c r="MFC206" s="66"/>
      <c r="MFF206" s="66"/>
      <c r="MFN206" s="66"/>
      <c r="MFZ206" s="66"/>
      <c r="MGA206" s="66"/>
      <c r="MGB206" s="66"/>
      <c r="MGC206" s="66"/>
      <c r="MGD206" s="66"/>
      <c r="MGE206" s="66"/>
      <c r="MGF206" s="66"/>
      <c r="MGG206" s="66"/>
      <c r="MGH206" s="66"/>
      <c r="MGI206" s="66"/>
      <c r="MGJ206" s="66"/>
      <c r="MGK206" s="66"/>
      <c r="MGL206" s="66"/>
      <c r="MGM206" s="66"/>
      <c r="MGN206" s="66"/>
      <c r="MGO206" s="66"/>
      <c r="MGP206" s="66"/>
      <c r="MGQ206" s="66"/>
      <c r="MGR206" s="66"/>
      <c r="MGS206" s="66"/>
      <c r="MGT206" s="66"/>
      <c r="MGU206" s="66"/>
      <c r="MGV206" s="66"/>
      <c r="MGW206" s="66"/>
      <c r="MGX206" s="66"/>
      <c r="MGY206" s="66"/>
      <c r="MHA206" s="66"/>
      <c r="MHB206" s="66"/>
      <c r="MHC206" s="66"/>
      <c r="MHD206" s="66"/>
      <c r="MHE206" s="66"/>
      <c r="MHF206" s="66"/>
      <c r="MHG206" s="66"/>
      <c r="MHH206" s="66"/>
      <c r="MHI206" s="66"/>
      <c r="MHJ206" s="66"/>
      <c r="MHK206" s="66"/>
      <c r="MHL206" s="66"/>
      <c r="MHM206" s="66"/>
      <c r="MHP206" s="66"/>
      <c r="MHS206" s="66"/>
      <c r="MHV206" s="66"/>
      <c r="MHY206" s="66"/>
      <c r="MIB206" s="66"/>
      <c r="MIE206" s="66"/>
      <c r="MIN206" s="66"/>
      <c r="MIQ206" s="66"/>
      <c r="MIT206" s="66"/>
      <c r="MIW206" s="66"/>
      <c r="MJF206" s="66"/>
      <c r="MJL206" s="66"/>
      <c r="MJO206" s="66"/>
      <c r="MJR206" s="66"/>
      <c r="MJU206" s="66"/>
      <c r="MKA206" s="66"/>
      <c r="MKJ206" s="66"/>
      <c r="MKL206" s="66"/>
      <c r="MKM206" s="66"/>
      <c r="MKO206" s="66"/>
      <c r="MKR206" s="66"/>
      <c r="MKU206" s="66"/>
      <c r="MKX206" s="66"/>
      <c r="MLA206" s="66"/>
      <c r="MLD206" s="66"/>
      <c r="MLF206" s="66"/>
      <c r="MLH206" s="66"/>
      <c r="MLK206" s="66"/>
      <c r="MLN206" s="66"/>
      <c r="MLQ206" s="66"/>
      <c r="MLT206" s="66"/>
      <c r="MLW206" s="66"/>
      <c r="MLZ206" s="66"/>
      <c r="MMC206" s="66"/>
      <c r="MME206" s="66"/>
      <c r="MMH206" s="66"/>
      <c r="MMN206" s="66"/>
      <c r="MMT206" s="66"/>
      <c r="MMW206" s="66"/>
      <c r="MMY206" s="66"/>
      <c r="MNA206" s="66"/>
      <c r="MNB206" s="66"/>
      <c r="MNC206" s="66"/>
      <c r="MND206" s="66"/>
      <c r="MNE206" s="66"/>
      <c r="MNF206" s="66"/>
      <c r="MNX206" s="66"/>
      <c r="MNY206" s="66"/>
      <c r="MOB206" s="66"/>
      <c r="MOE206" s="66"/>
      <c r="MOG206" s="66"/>
      <c r="MOI206" s="66"/>
      <c r="MOL206" s="66"/>
      <c r="MOO206" s="66"/>
      <c r="MOR206" s="66"/>
      <c r="MOV206" s="66"/>
      <c r="MOY206" s="66"/>
      <c r="MPB206" s="66"/>
      <c r="MPJ206" s="66"/>
      <c r="MPV206" s="66"/>
      <c r="MPW206" s="66"/>
      <c r="MPX206" s="66"/>
      <c r="MPY206" s="66"/>
      <c r="MPZ206" s="66"/>
      <c r="MQA206" s="66"/>
      <c r="MQB206" s="66"/>
      <c r="MQC206" s="66"/>
      <c r="MQD206" s="66"/>
      <c r="MQE206" s="66"/>
      <c r="MQF206" s="66"/>
      <c r="MQG206" s="66"/>
      <c r="MQH206" s="66"/>
      <c r="MQI206" s="66"/>
      <c r="MQJ206" s="66"/>
      <c r="MQK206" s="66"/>
      <c r="MQL206" s="66"/>
      <c r="MQM206" s="66"/>
      <c r="MQN206" s="66"/>
      <c r="MQO206" s="66"/>
      <c r="MQP206" s="66"/>
      <c r="MQQ206" s="66"/>
      <c r="MQR206" s="66"/>
      <c r="MQS206" s="66"/>
      <c r="MQT206" s="66"/>
      <c r="MQU206" s="66"/>
      <c r="MQW206" s="66"/>
      <c r="MQX206" s="66"/>
      <c r="MQY206" s="66"/>
      <c r="MQZ206" s="66"/>
      <c r="MRA206" s="66"/>
      <c r="MRB206" s="66"/>
      <c r="MRC206" s="66"/>
      <c r="MRD206" s="66"/>
      <c r="MRE206" s="66"/>
      <c r="MRF206" s="66"/>
      <c r="MRG206" s="66"/>
      <c r="MRH206" s="66"/>
      <c r="MRI206" s="66"/>
      <c r="MRL206" s="66"/>
      <c r="MRO206" s="66"/>
      <c r="MRR206" s="66"/>
      <c r="MRU206" s="66"/>
      <c r="MRX206" s="66"/>
      <c r="MSA206" s="66"/>
      <c r="MSJ206" s="66"/>
      <c r="MSM206" s="66"/>
      <c r="MSP206" s="66"/>
      <c r="MSS206" s="66"/>
      <c r="MTB206" s="66"/>
      <c r="MTH206" s="66"/>
      <c r="MTK206" s="66"/>
      <c r="MTN206" s="66"/>
      <c r="MTQ206" s="66"/>
      <c r="MTW206" s="66"/>
      <c r="MUF206" s="66"/>
      <c r="MUH206" s="66"/>
      <c r="MUI206" s="66"/>
      <c r="MUK206" s="66"/>
      <c r="MUN206" s="66"/>
      <c r="MUQ206" s="66"/>
      <c r="MUT206" s="66"/>
      <c r="MUW206" s="66"/>
      <c r="MUZ206" s="66"/>
      <c r="MVB206" s="66"/>
      <c r="MVD206" s="66"/>
      <c r="MVG206" s="66"/>
      <c r="MVJ206" s="66"/>
      <c r="MVM206" s="66"/>
      <c r="MVP206" s="66"/>
      <c r="MVS206" s="66"/>
      <c r="MVV206" s="66"/>
      <c r="MVY206" s="66"/>
      <c r="MWA206" s="66"/>
      <c r="MWD206" s="66"/>
      <c r="MWJ206" s="66"/>
      <c r="MWP206" s="66"/>
      <c r="MWS206" s="66"/>
      <c r="MWU206" s="66"/>
      <c r="MWW206" s="66"/>
      <c r="MWX206" s="66"/>
      <c r="MWY206" s="66"/>
      <c r="MWZ206" s="66"/>
      <c r="MXA206" s="66"/>
      <c r="MXB206" s="66"/>
      <c r="MXT206" s="66"/>
      <c r="MXU206" s="66"/>
      <c r="MXX206" s="66"/>
      <c r="MYA206" s="66"/>
      <c r="MYC206" s="66"/>
      <c r="MYE206" s="66"/>
      <c r="MYH206" s="66"/>
      <c r="MYK206" s="66"/>
      <c r="MYN206" s="66"/>
      <c r="MYR206" s="66"/>
      <c r="MYU206" s="66"/>
      <c r="MYX206" s="66"/>
      <c r="MZF206" s="66"/>
      <c r="MZR206" s="66"/>
      <c r="MZS206" s="66"/>
      <c r="MZT206" s="66"/>
      <c r="MZU206" s="66"/>
      <c r="MZV206" s="66"/>
      <c r="MZW206" s="66"/>
      <c r="MZX206" s="66"/>
      <c r="MZY206" s="66"/>
      <c r="MZZ206" s="66"/>
      <c r="NAA206" s="66"/>
      <c r="NAB206" s="66"/>
      <c r="NAC206" s="66"/>
      <c r="NAD206" s="66"/>
      <c r="NAE206" s="66"/>
      <c r="NAF206" s="66"/>
      <c r="NAG206" s="66"/>
      <c r="NAH206" s="66"/>
      <c r="NAI206" s="66"/>
      <c r="NAJ206" s="66"/>
      <c r="NAK206" s="66"/>
      <c r="NAL206" s="66"/>
      <c r="NAM206" s="66"/>
      <c r="NAN206" s="66"/>
      <c r="NAO206" s="66"/>
      <c r="NAP206" s="66"/>
      <c r="NAQ206" s="66"/>
      <c r="NAS206" s="66"/>
      <c r="NAT206" s="66"/>
      <c r="NAU206" s="66"/>
      <c r="NAV206" s="66"/>
      <c r="NAW206" s="66"/>
      <c r="NAX206" s="66"/>
      <c r="NAY206" s="66"/>
      <c r="NAZ206" s="66"/>
      <c r="NBA206" s="66"/>
      <c r="NBB206" s="66"/>
      <c r="NBC206" s="66"/>
      <c r="NBD206" s="66"/>
      <c r="NBE206" s="66"/>
      <c r="NBH206" s="66"/>
      <c r="NBK206" s="66"/>
      <c r="NBN206" s="66"/>
      <c r="NBQ206" s="66"/>
      <c r="NBT206" s="66"/>
      <c r="NBW206" s="66"/>
      <c r="NCF206" s="66"/>
      <c r="NCI206" s="66"/>
      <c r="NCL206" s="66"/>
      <c r="NCO206" s="66"/>
      <c r="NCX206" s="66"/>
      <c r="NDD206" s="66"/>
      <c r="NDG206" s="66"/>
      <c r="NDJ206" s="66"/>
      <c r="NDM206" s="66"/>
      <c r="NDS206" s="66"/>
      <c r="NEB206" s="66"/>
      <c r="NED206" s="66"/>
      <c r="NEE206" s="66"/>
      <c r="NEG206" s="66"/>
      <c r="NEJ206" s="66"/>
      <c r="NEM206" s="66"/>
      <c r="NEP206" s="66"/>
      <c r="NES206" s="66"/>
      <c r="NEV206" s="66"/>
      <c r="NEX206" s="66"/>
      <c r="NEZ206" s="66"/>
      <c r="NFC206" s="66"/>
      <c r="NFF206" s="66"/>
      <c r="NFI206" s="66"/>
      <c r="NFL206" s="66"/>
      <c r="NFO206" s="66"/>
      <c r="NFR206" s="66"/>
      <c r="NFU206" s="66"/>
      <c r="NFW206" s="66"/>
      <c r="NFZ206" s="66"/>
      <c r="NGF206" s="66"/>
      <c r="NGL206" s="66"/>
      <c r="NGO206" s="66"/>
      <c r="NGQ206" s="66"/>
      <c r="NGS206" s="66"/>
      <c r="NGT206" s="66"/>
      <c r="NGU206" s="66"/>
      <c r="NGV206" s="66"/>
      <c r="NGW206" s="66"/>
      <c r="NGX206" s="66"/>
      <c r="NHP206" s="66"/>
      <c r="NHQ206" s="66"/>
      <c r="NHT206" s="66"/>
      <c r="NHW206" s="66"/>
      <c r="NHY206" s="66"/>
      <c r="NIA206" s="66"/>
      <c r="NID206" s="66"/>
      <c r="NIG206" s="66"/>
      <c r="NIJ206" s="66"/>
      <c r="NIN206" s="66"/>
      <c r="NIQ206" s="66"/>
      <c r="NIT206" s="66"/>
      <c r="NJB206" s="66"/>
      <c r="NJN206" s="66"/>
      <c r="NJO206" s="66"/>
      <c r="NJP206" s="66"/>
      <c r="NJQ206" s="66"/>
      <c r="NJR206" s="66"/>
      <c r="NJS206" s="66"/>
      <c r="NJT206" s="66"/>
      <c r="NJU206" s="66"/>
      <c r="NJV206" s="66"/>
      <c r="NJW206" s="66"/>
      <c r="NJX206" s="66"/>
      <c r="NJY206" s="66"/>
      <c r="NJZ206" s="66"/>
      <c r="NKA206" s="66"/>
      <c r="NKB206" s="66"/>
      <c r="NKC206" s="66"/>
      <c r="NKD206" s="66"/>
      <c r="NKE206" s="66"/>
      <c r="NKF206" s="66"/>
      <c r="NKG206" s="66"/>
      <c r="NKH206" s="66"/>
      <c r="NKI206" s="66"/>
      <c r="NKJ206" s="66"/>
      <c r="NKK206" s="66"/>
      <c r="NKL206" s="66"/>
      <c r="NKM206" s="66"/>
      <c r="NKO206" s="66"/>
      <c r="NKP206" s="66"/>
      <c r="NKQ206" s="66"/>
      <c r="NKR206" s="66"/>
      <c r="NKS206" s="66"/>
      <c r="NKT206" s="66"/>
      <c r="NKU206" s="66"/>
      <c r="NKV206" s="66"/>
      <c r="NKW206" s="66"/>
      <c r="NKX206" s="66"/>
      <c r="NKY206" s="66"/>
      <c r="NKZ206" s="66"/>
      <c r="NLA206" s="66"/>
      <c r="NLD206" s="66"/>
      <c r="NLG206" s="66"/>
      <c r="NLJ206" s="66"/>
      <c r="NLM206" s="66"/>
      <c r="NLP206" s="66"/>
      <c r="NLS206" s="66"/>
      <c r="NMB206" s="66"/>
      <c r="NME206" s="66"/>
      <c r="NMH206" s="66"/>
      <c r="NMK206" s="66"/>
      <c r="NMT206" s="66"/>
      <c r="NMZ206" s="66"/>
      <c r="NNC206" s="66"/>
      <c r="NNF206" s="66"/>
      <c r="NNI206" s="66"/>
      <c r="NNO206" s="66"/>
      <c r="NNX206" s="66"/>
      <c r="NNZ206" s="66"/>
      <c r="NOA206" s="66"/>
      <c r="NOC206" s="66"/>
      <c r="NOF206" s="66"/>
      <c r="NOI206" s="66"/>
      <c r="NOL206" s="66"/>
      <c r="NOO206" s="66"/>
      <c r="NOR206" s="66"/>
      <c r="NOT206" s="66"/>
      <c r="NOV206" s="66"/>
      <c r="NOY206" s="66"/>
      <c r="NPB206" s="66"/>
      <c r="NPE206" s="66"/>
      <c r="NPH206" s="66"/>
      <c r="NPK206" s="66"/>
      <c r="NPN206" s="66"/>
      <c r="NPQ206" s="66"/>
      <c r="NPS206" s="66"/>
      <c r="NPV206" s="66"/>
      <c r="NQB206" s="66"/>
      <c r="NQH206" s="66"/>
      <c r="NQK206" s="66"/>
      <c r="NQM206" s="66"/>
      <c r="NQO206" s="66"/>
      <c r="NQP206" s="66"/>
      <c r="NQQ206" s="66"/>
      <c r="NQR206" s="66"/>
      <c r="NQS206" s="66"/>
      <c r="NQT206" s="66"/>
      <c r="NRL206" s="66"/>
      <c r="NRM206" s="66"/>
      <c r="NRP206" s="66"/>
      <c r="NRS206" s="66"/>
      <c r="NRU206" s="66"/>
      <c r="NRW206" s="66"/>
      <c r="NRZ206" s="66"/>
      <c r="NSC206" s="66"/>
      <c r="NSF206" s="66"/>
      <c r="NSJ206" s="66"/>
      <c r="NSM206" s="66"/>
      <c r="NSP206" s="66"/>
      <c r="NSX206" s="66"/>
      <c r="NTJ206" s="66"/>
      <c r="NTK206" s="66"/>
      <c r="NTL206" s="66"/>
      <c r="NTM206" s="66"/>
      <c r="NTN206" s="66"/>
      <c r="NTO206" s="66"/>
      <c r="NTP206" s="66"/>
      <c r="NTQ206" s="66"/>
      <c r="NTR206" s="66"/>
      <c r="NTS206" s="66"/>
      <c r="NTT206" s="66"/>
      <c r="NTU206" s="66"/>
      <c r="NTV206" s="66"/>
      <c r="NTW206" s="66"/>
      <c r="NTX206" s="66"/>
      <c r="NTY206" s="66"/>
      <c r="NTZ206" s="66"/>
      <c r="NUA206" s="66"/>
      <c r="NUB206" s="66"/>
      <c r="NUC206" s="66"/>
      <c r="NUD206" s="66"/>
      <c r="NUE206" s="66"/>
      <c r="NUF206" s="66"/>
      <c r="NUG206" s="66"/>
      <c r="NUH206" s="66"/>
      <c r="NUI206" s="66"/>
      <c r="NUK206" s="66"/>
      <c r="NUL206" s="66"/>
      <c r="NUM206" s="66"/>
      <c r="NUN206" s="66"/>
      <c r="NUO206" s="66"/>
      <c r="NUP206" s="66"/>
      <c r="NUQ206" s="66"/>
      <c r="NUR206" s="66"/>
      <c r="NUS206" s="66"/>
      <c r="NUT206" s="66"/>
      <c r="NUU206" s="66"/>
      <c r="NUV206" s="66"/>
      <c r="NUW206" s="66"/>
      <c r="NUZ206" s="66"/>
      <c r="NVC206" s="66"/>
      <c r="NVF206" s="66"/>
      <c r="NVI206" s="66"/>
      <c r="NVL206" s="66"/>
      <c r="NVO206" s="66"/>
      <c r="NVX206" s="66"/>
      <c r="NWA206" s="66"/>
      <c r="NWD206" s="66"/>
      <c r="NWG206" s="66"/>
      <c r="NWP206" s="66"/>
      <c r="NWV206" s="66"/>
      <c r="NWY206" s="66"/>
      <c r="NXB206" s="66"/>
      <c r="NXE206" s="66"/>
      <c r="NXK206" s="66"/>
      <c r="NXT206" s="66"/>
      <c r="NXV206" s="66"/>
      <c r="NXW206" s="66"/>
      <c r="NXY206" s="66"/>
      <c r="NYB206" s="66"/>
      <c r="NYE206" s="66"/>
      <c r="NYH206" s="66"/>
      <c r="NYK206" s="66"/>
      <c r="NYN206" s="66"/>
      <c r="NYP206" s="66"/>
      <c r="NYR206" s="66"/>
      <c r="NYU206" s="66"/>
      <c r="NYX206" s="66"/>
      <c r="NZA206" s="66"/>
      <c r="NZD206" s="66"/>
      <c r="NZG206" s="66"/>
      <c r="NZJ206" s="66"/>
      <c r="NZM206" s="66"/>
      <c r="NZO206" s="66"/>
      <c r="NZR206" s="66"/>
      <c r="NZX206" s="66"/>
      <c r="OAD206" s="66"/>
      <c r="OAG206" s="66"/>
      <c r="OAI206" s="66"/>
      <c r="OAK206" s="66"/>
      <c r="OAL206" s="66"/>
      <c r="OAM206" s="66"/>
      <c r="OAN206" s="66"/>
      <c r="OAO206" s="66"/>
      <c r="OAP206" s="66"/>
      <c r="OBH206" s="66"/>
      <c r="OBI206" s="66"/>
      <c r="OBL206" s="66"/>
      <c r="OBO206" s="66"/>
      <c r="OBQ206" s="66"/>
      <c r="OBS206" s="66"/>
      <c r="OBV206" s="66"/>
      <c r="OBY206" s="66"/>
      <c r="OCB206" s="66"/>
      <c r="OCF206" s="66"/>
      <c r="OCI206" s="66"/>
      <c r="OCL206" s="66"/>
      <c r="OCT206" s="66"/>
      <c r="ODF206" s="66"/>
      <c r="ODG206" s="66"/>
      <c r="ODH206" s="66"/>
      <c r="ODI206" s="66"/>
      <c r="ODJ206" s="66"/>
      <c r="ODK206" s="66"/>
      <c r="ODL206" s="66"/>
      <c r="ODM206" s="66"/>
      <c r="ODN206" s="66"/>
      <c r="ODO206" s="66"/>
      <c r="ODP206" s="66"/>
      <c r="ODQ206" s="66"/>
      <c r="ODR206" s="66"/>
      <c r="ODS206" s="66"/>
      <c r="ODT206" s="66"/>
      <c r="ODU206" s="66"/>
      <c r="ODV206" s="66"/>
      <c r="ODW206" s="66"/>
      <c r="ODX206" s="66"/>
      <c r="ODY206" s="66"/>
      <c r="ODZ206" s="66"/>
      <c r="OEA206" s="66"/>
      <c r="OEB206" s="66"/>
      <c r="OEC206" s="66"/>
      <c r="OED206" s="66"/>
      <c r="OEE206" s="66"/>
      <c r="OEG206" s="66"/>
      <c r="OEH206" s="66"/>
      <c r="OEI206" s="66"/>
      <c r="OEJ206" s="66"/>
      <c r="OEK206" s="66"/>
      <c r="OEL206" s="66"/>
      <c r="OEM206" s="66"/>
      <c r="OEN206" s="66"/>
      <c r="OEO206" s="66"/>
      <c r="OEP206" s="66"/>
      <c r="OEQ206" s="66"/>
      <c r="OER206" s="66"/>
      <c r="OES206" s="66"/>
      <c r="OEV206" s="66"/>
      <c r="OEY206" s="66"/>
      <c r="OFB206" s="66"/>
      <c r="OFE206" s="66"/>
      <c r="OFH206" s="66"/>
      <c r="OFK206" s="66"/>
      <c r="OFT206" s="66"/>
      <c r="OFW206" s="66"/>
      <c r="OFZ206" s="66"/>
      <c r="OGC206" s="66"/>
      <c r="OGL206" s="66"/>
      <c r="OGR206" s="66"/>
      <c r="OGU206" s="66"/>
      <c r="OGX206" s="66"/>
      <c r="OHA206" s="66"/>
      <c r="OHG206" s="66"/>
      <c r="OHP206" s="66"/>
      <c r="OHR206" s="66"/>
      <c r="OHS206" s="66"/>
      <c r="OHU206" s="66"/>
      <c r="OHX206" s="66"/>
      <c r="OIA206" s="66"/>
      <c r="OID206" s="66"/>
      <c r="OIG206" s="66"/>
      <c r="OIJ206" s="66"/>
      <c r="OIL206" s="66"/>
      <c r="OIN206" s="66"/>
      <c r="OIQ206" s="66"/>
      <c r="OIT206" s="66"/>
      <c r="OIW206" s="66"/>
      <c r="OIZ206" s="66"/>
      <c r="OJC206" s="66"/>
      <c r="OJF206" s="66"/>
      <c r="OJI206" s="66"/>
      <c r="OJK206" s="66"/>
      <c r="OJN206" s="66"/>
      <c r="OJT206" s="66"/>
      <c r="OJZ206" s="66"/>
      <c r="OKC206" s="66"/>
      <c r="OKE206" s="66"/>
      <c r="OKG206" s="66"/>
      <c r="OKH206" s="66"/>
      <c r="OKI206" s="66"/>
      <c r="OKJ206" s="66"/>
      <c r="OKK206" s="66"/>
      <c r="OKL206" s="66"/>
      <c r="OLD206" s="66"/>
      <c r="OLE206" s="66"/>
      <c r="OLH206" s="66"/>
      <c r="OLK206" s="66"/>
      <c r="OLM206" s="66"/>
      <c r="OLO206" s="66"/>
      <c r="OLR206" s="66"/>
      <c r="OLU206" s="66"/>
      <c r="OLX206" s="66"/>
      <c r="OMB206" s="66"/>
      <c r="OME206" s="66"/>
      <c r="OMH206" s="66"/>
      <c r="OMP206" s="66"/>
      <c r="ONB206" s="66"/>
      <c r="ONC206" s="66"/>
      <c r="OND206" s="66"/>
      <c r="ONE206" s="66"/>
      <c r="ONF206" s="66"/>
      <c r="ONG206" s="66"/>
      <c r="ONH206" s="66"/>
      <c r="ONI206" s="66"/>
      <c r="ONJ206" s="66"/>
      <c r="ONK206" s="66"/>
      <c r="ONL206" s="66"/>
      <c r="ONM206" s="66"/>
      <c r="ONN206" s="66"/>
      <c r="ONO206" s="66"/>
      <c r="ONP206" s="66"/>
      <c r="ONQ206" s="66"/>
      <c r="ONR206" s="66"/>
      <c r="ONS206" s="66"/>
      <c r="ONT206" s="66"/>
      <c r="ONU206" s="66"/>
      <c r="ONV206" s="66"/>
      <c r="ONW206" s="66"/>
      <c r="ONX206" s="66"/>
      <c r="ONY206" s="66"/>
      <c r="ONZ206" s="66"/>
      <c r="OOA206" s="66"/>
      <c r="OOC206" s="66"/>
      <c r="OOD206" s="66"/>
      <c r="OOE206" s="66"/>
      <c r="OOF206" s="66"/>
      <c r="OOG206" s="66"/>
      <c r="OOH206" s="66"/>
      <c r="OOI206" s="66"/>
      <c r="OOJ206" s="66"/>
      <c r="OOK206" s="66"/>
      <c r="OOL206" s="66"/>
      <c r="OOM206" s="66"/>
      <c r="OON206" s="66"/>
      <c r="OOO206" s="66"/>
      <c r="OOR206" s="66"/>
      <c r="OOU206" s="66"/>
      <c r="OOX206" s="66"/>
      <c r="OPA206" s="66"/>
      <c r="OPD206" s="66"/>
      <c r="OPG206" s="66"/>
      <c r="OPP206" s="66"/>
      <c r="OPS206" s="66"/>
      <c r="OPV206" s="66"/>
      <c r="OPY206" s="66"/>
      <c r="OQH206" s="66"/>
      <c r="OQN206" s="66"/>
      <c r="OQQ206" s="66"/>
      <c r="OQT206" s="66"/>
      <c r="OQW206" s="66"/>
      <c r="ORC206" s="66"/>
      <c r="ORL206" s="66"/>
      <c r="ORN206" s="66"/>
      <c r="ORO206" s="66"/>
      <c r="ORQ206" s="66"/>
      <c r="ORT206" s="66"/>
      <c r="ORW206" s="66"/>
      <c r="ORZ206" s="66"/>
      <c r="OSC206" s="66"/>
      <c r="OSF206" s="66"/>
      <c r="OSH206" s="66"/>
      <c r="OSJ206" s="66"/>
      <c r="OSM206" s="66"/>
      <c r="OSP206" s="66"/>
      <c r="OSS206" s="66"/>
      <c r="OSV206" s="66"/>
      <c r="OSY206" s="66"/>
      <c r="OTB206" s="66"/>
      <c r="OTE206" s="66"/>
      <c r="OTG206" s="66"/>
      <c r="OTJ206" s="66"/>
      <c r="OTP206" s="66"/>
      <c r="OTV206" s="66"/>
      <c r="OTY206" s="66"/>
      <c r="OUA206" s="66"/>
      <c r="OUC206" s="66"/>
      <c r="OUD206" s="66"/>
      <c r="OUE206" s="66"/>
      <c r="OUF206" s="66"/>
      <c r="OUG206" s="66"/>
      <c r="OUH206" s="66"/>
      <c r="OUZ206" s="66"/>
      <c r="OVA206" s="66"/>
      <c r="OVD206" s="66"/>
      <c r="OVG206" s="66"/>
      <c r="OVI206" s="66"/>
      <c r="OVK206" s="66"/>
      <c r="OVN206" s="66"/>
      <c r="OVQ206" s="66"/>
      <c r="OVT206" s="66"/>
      <c r="OVX206" s="66"/>
      <c r="OWA206" s="66"/>
      <c r="OWD206" s="66"/>
      <c r="OWL206" s="66"/>
      <c r="OWX206" s="66"/>
      <c r="OWY206" s="66"/>
      <c r="OWZ206" s="66"/>
      <c r="OXA206" s="66"/>
      <c r="OXB206" s="66"/>
      <c r="OXC206" s="66"/>
      <c r="OXD206" s="66"/>
      <c r="OXE206" s="66"/>
      <c r="OXF206" s="66"/>
      <c r="OXG206" s="66"/>
      <c r="OXH206" s="66"/>
      <c r="OXI206" s="66"/>
      <c r="OXJ206" s="66"/>
      <c r="OXK206" s="66"/>
      <c r="OXL206" s="66"/>
      <c r="OXM206" s="66"/>
      <c r="OXN206" s="66"/>
      <c r="OXO206" s="66"/>
      <c r="OXP206" s="66"/>
      <c r="OXQ206" s="66"/>
      <c r="OXR206" s="66"/>
      <c r="OXS206" s="66"/>
      <c r="OXT206" s="66"/>
      <c r="OXU206" s="66"/>
      <c r="OXV206" s="66"/>
      <c r="OXW206" s="66"/>
      <c r="OXY206" s="66"/>
      <c r="OXZ206" s="66"/>
      <c r="OYA206" s="66"/>
      <c r="OYB206" s="66"/>
      <c r="OYC206" s="66"/>
      <c r="OYD206" s="66"/>
      <c r="OYE206" s="66"/>
      <c r="OYF206" s="66"/>
      <c r="OYG206" s="66"/>
      <c r="OYH206" s="66"/>
      <c r="OYI206" s="66"/>
      <c r="OYJ206" s="66"/>
      <c r="OYK206" s="66"/>
      <c r="OYN206" s="66"/>
      <c r="OYQ206" s="66"/>
      <c r="OYT206" s="66"/>
      <c r="OYW206" s="66"/>
      <c r="OYZ206" s="66"/>
      <c r="OZC206" s="66"/>
      <c r="OZL206" s="66"/>
      <c r="OZO206" s="66"/>
      <c r="OZR206" s="66"/>
      <c r="OZU206" s="66"/>
      <c r="PAD206" s="66"/>
      <c r="PAJ206" s="66"/>
      <c r="PAM206" s="66"/>
      <c r="PAP206" s="66"/>
      <c r="PAS206" s="66"/>
      <c r="PAY206" s="66"/>
      <c r="PBH206" s="66"/>
      <c r="PBJ206" s="66"/>
      <c r="PBK206" s="66"/>
      <c r="PBM206" s="66"/>
      <c r="PBP206" s="66"/>
      <c r="PBS206" s="66"/>
      <c r="PBV206" s="66"/>
      <c r="PBY206" s="66"/>
      <c r="PCB206" s="66"/>
      <c r="PCD206" s="66"/>
      <c r="PCF206" s="66"/>
      <c r="PCI206" s="66"/>
      <c r="PCL206" s="66"/>
      <c r="PCO206" s="66"/>
      <c r="PCR206" s="66"/>
      <c r="PCU206" s="66"/>
      <c r="PCX206" s="66"/>
      <c r="PDA206" s="66"/>
      <c r="PDC206" s="66"/>
      <c r="PDF206" s="66"/>
      <c r="PDL206" s="66"/>
      <c r="PDR206" s="66"/>
      <c r="PDU206" s="66"/>
      <c r="PDW206" s="66"/>
      <c r="PDY206" s="66"/>
      <c r="PDZ206" s="66"/>
      <c r="PEA206" s="66"/>
      <c r="PEB206" s="66"/>
      <c r="PEC206" s="66"/>
      <c r="PED206" s="66"/>
      <c r="PEV206" s="66"/>
      <c r="PEW206" s="66"/>
      <c r="PEZ206" s="66"/>
      <c r="PFC206" s="66"/>
      <c r="PFE206" s="66"/>
      <c r="PFG206" s="66"/>
      <c r="PFJ206" s="66"/>
      <c r="PFM206" s="66"/>
      <c r="PFP206" s="66"/>
      <c r="PFT206" s="66"/>
      <c r="PFW206" s="66"/>
      <c r="PFZ206" s="66"/>
      <c r="PGH206" s="66"/>
      <c r="PGT206" s="66"/>
      <c r="PGU206" s="66"/>
      <c r="PGV206" s="66"/>
      <c r="PGW206" s="66"/>
      <c r="PGX206" s="66"/>
      <c r="PGY206" s="66"/>
      <c r="PGZ206" s="66"/>
      <c r="PHA206" s="66"/>
      <c r="PHB206" s="66"/>
      <c r="PHC206" s="66"/>
      <c r="PHD206" s="66"/>
      <c r="PHE206" s="66"/>
      <c r="PHF206" s="66"/>
      <c r="PHG206" s="66"/>
      <c r="PHH206" s="66"/>
      <c r="PHI206" s="66"/>
      <c r="PHJ206" s="66"/>
      <c r="PHK206" s="66"/>
      <c r="PHL206" s="66"/>
      <c r="PHM206" s="66"/>
      <c r="PHN206" s="66"/>
      <c r="PHO206" s="66"/>
      <c r="PHP206" s="66"/>
      <c r="PHQ206" s="66"/>
      <c r="PHR206" s="66"/>
      <c r="PHS206" s="66"/>
      <c r="PHU206" s="66"/>
      <c r="PHV206" s="66"/>
      <c r="PHW206" s="66"/>
      <c r="PHX206" s="66"/>
      <c r="PHY206" s="66"/>
      <c r="PHZ206" s="66"/>
      <c r="PIA206" s="66"/>
      <c r="PIB206" s="66"/>
      <c r="PIC206" s="66"/>
      <c r="PID206" s="66"/>
      <c r="PIE206" s="66"/>
      <c r="PIF206" s="66"/>
      <c r="PIG206" s="66"/>
      <c r="PIJ206" s="66"/>
      <c r="PIM206" s="66"/>
      <c r="PIP206" s="66"/>
      <c r="PIS206" s="66"/>
      <c r="PIV206" s="66"/>
      <c r="PIY206" s="66"/>
      <c r="PJH206" s="66"/>
      <c r="PJK206" s="66"/>
      <c r="PJN206" s="66"/>
      <c r="PJQ206" s="66"/>
      <c r="PJZ206" s="66"/>
      <c r="PKF206" s="66"/>
      <c r="PKI206" s="66"/>
      <c r="PKL206" s="66"/>
      <c r="PKO206" s="66"/>
      <c r="PKU206" s="66"/>
      <c r="PLD206" s="66"/>
      <c r="PLF206" s="66"/>
      <c r="PLG206" s="66"/>
      <c r="PLI206" s="66"/>
      <c r="PLL206" s="66"/>
      <c r="PLO206" s="66"/>
      <c r="PLR206" s="66"/>
      <c r="PLU206" s="66"/>
      <c r="PLX206" s="66"/>
      <c r="PLZ206" s="66"/>
      <c r="PMB206" s="66"/>
      <c r="PME206" s="66"/>
      <c r="PMH206" s="66"/>
      <c r="PMK206" s="66"/>
      <c r="PMN206" s="66"/>
      <c r="PMQ206" s="66"/>
      <c r="PMT206" s="66"/>
      <c r="PMW206" s="66"/>
      <c r="PMY206" s="66"/>
      <c r="PNB206" s="66"/>
      <c r="PNH206" s="66"/>
      <c r="PNN206" s="66"/>
      <c r="PNQ206" s="66"/>
      <c r="PNS206" s="66"/>
      <c r="PNU206" s="66"/>
      <c r="PNV206" s="66"/>
      <c r="PNW206" s="66"/>
      <c r="PNX206" s="66"/>
      <c r="PNY206" s="66"/>
      <c r="PNZ206" s="66"/>
      <c r="POR206" s="66"/>
      <c r="POS206" s="66"/>
      <c r="POV206" s="66"/>
      <c r="POY206" s="66"/>
      <c r="PPA206" s="66"/>
      <c r="PPC206" s="66"/>
      <c r="PPF206" s="66"/>
      <c r="PPI206" s="66"/>
      <c r="PPL206" s="66"/>
      <c r="PPP206" s="66"/>
      <c r="PPS206" s="66"/>
      <c r="PPV206" s="66"/>
      <c r="PQD206" s="66"/>
      <c r="PQP206" s="66"/>
      <c r="PQQ206" s="66"/>
      <c r="PQR206" s="66"/>
      <c r="PQS206" s="66"/>
      <c r="PQT206" s="66"/>
      <c r="PQU206" s="66"/>
      <c r="PQV206" s="66"/>
      <c r="PQW206" s="66"/>
      <c r="PQX206" s="66"/>
      <c r="PQY206" s="66"/>
      <c r="PQZ206" s="66"/>
      <c r="PRA206" s="66"/>
      <c r="PRB206" s="66"/>
      <c r="PRC206" s="66"/>
      <c r="PRD206" s="66"/>
      <c r="PRE206" s="66"/>
      <c r="PRF206" s="66"/>
      <c r="PRG206" s="66"/>
      <c r="PRH206" s="66"/>
      <c r="PRI206" s="66"/>
      <c r="PRJ206" s="66"/>
      <c r="PRK206" s="66"/>
      <c r="PRL206" s="66"/>
      <c r="PRM206" s="66"/>
      <c r="PRN206" s="66"/>
      <c r="PRO206" s="66"/>
      <c r="PRQ206" s="66"/>
      <c r="PRR206" s="66"/>
      <c r="PRS206" s="66"/>
      <c r="PRT206" s="66"/>
      <c r="PRU206" s="66"/>
      <c r="PRV206" s="66"/>
      <c r="PRW206" s="66"/>
      <c r="PRX206" s="66"/>
      <c r="PRY206" s="66"/>
      <c r="PRZ206" s="66"/>
      <c r="PSA206" s="66"/>
      <c r="PSB206" s="66"/>
      <c r="PSC206" s="66"/>
      <c r="PSF206" s="66"/>
      <c r="PSI206" s="66"/>
      <c r="PSL206" s="66"/>
      <c r="PSO206" s="66"/>
      <c r="PSR206" s="66"/>
      <c r="PSU206" s="66"/>
      <c r="PTD206" s="66"/>
      <c r="PTG206" s="66"/>
      <c r="PTJ206" s="66"/>
      <c r="PTM206" s="66"/>
      <c r="PTV206" s="66"/>
      <c r="PUB206" s="66"/>
      <c r="PUE206" s="66"/>
      <c r="PUH206" s="66"/>
      <c r="PUK206" s="66"/>
      <c r="PUQ206" s="66"/>
      <c r="PUZ206" s="66"/>
      <c r="PVB206" s="66"/>
      <c r="PVC206" s="66"/>
      <c r="PVE206" s="66"/>
      <c r="PVH206" s="66"/>
      <c r="PVK206" s="66"/>
      <c r="PVN206" s="66"/>
      <c r="PVQ206" s="66"/>
      <c r="PVT206" s="66"/>
      <c r="PVV206" s="66"/>
      <c r="PVX206" s="66"/>
      <c r="PWA206" s="66"/>
      <c r="PWD206" s="66"/>
      <c r="PWG206" s="66"/>
      <c r="PWJ206" s="66"/>
      <c r="PWM206" s="66"/>
      <c r="PWP206" s="66"/>
      <c r="PWS206" s="66"/>
      <c r="PWU206" s="66"/>
      <c r="PWX206" s="66"/>
      <c r="PXD206" s="66"/>
      <c r="PXJ206" s="66"/>
      <c r="PXM206" s="66"/>
      <c r="PXO206" s="66"/>
      <c r="PXQ206" s="66"/>
      <c r="PXR206" s="66"/>
      <c r="PXS206" s="66"/>
      <c r="PXT206" s="66"/>
      <c r="PXU206" s="66"/>
      <c r="PXV206" s="66"/>
      <c r="PYN206" s="66"/>
      <c r="PYO206" s="66"/>
      <c r="PYR206" s="66"/>
      <c r="PYU206" s="66"/>
      <c r="PYW206" s="66"/>
      <c r="PYY206" s="66"/>
      <c r="PZB206" s="66"/>
      <c r="PZE206" s="66"/>
      <c r="PZH206" s="66"/>
      <c r="PZL206" s="66"/>
      <c r="PZO206" s="66"/>
      <c r="PZR206" s="66"/>
      <c r="PZZ206" s="66"/>
      <c r="QAL206" s="66"/>
      <c r="QAM206" s="66"/>
      <c r="QAN206" s="66"/>
      <c r="QAO206" s="66"/>
      <c r="QAP206" s="66"/>
      <c r="QAQ206" s="66"/>
      <c r="QAR206" s="66"/>
      <c r="QAS206" s="66"/>
      <c r="QAT206" s="66"/>
      <c r="QAU206" s="66"/>
      <c r="QAV206" s="66"/>
      <c r="QAW206" s="66"/>
      <c r="QAX206" s="66"/>
      <c r="QAY206" s="66"/>
      <c r="QAZ206" s="66"/>
      <c r="QBA206" s="66"/>
      <c r="QBB206" s="66"/>
      <c r="QBC206" s="66"/>
      <c r="QBD206" s="66"/>
      <c r="QBE206" s="66"/>
      <c r="QBF206" s="66"/>
      <c r="QBG206" s="66"/>
      <c r="QBH206" s="66"/>
      <c r="QBI206" s="66"/>
      <c r="QBJ206" s="66"/>
      <c r="QBK206" s="66"/>
      <c r="QBM206" s="66"/>
      <c r="QBN206" s="66"/>
      <c r="QBO206" s="66"/>
      <c r="QBP206" s="66"/>
      <c r="QBQ206" s="66"/>
      <c r="QBR206" s="66"/>
      <c r="QBS206" s="66"/>
      <c r="QBT206" s="66"/>
      <c r="QBU206" s="66"/>
      <c r="QBV206" s="66"/>
      <c r="QBW206" s="66"/>
      <c r="QBX206" s="66"/>
      <c r="QBY206" s="66"/>
      <c r="QCB206" s="66"/>
      <c r="QCE206" s="66"/>
      <c r="QCH206" s="66"/>
      <c r="QCK206" s="66"/>
      <c r="QCN206" s="66"/>
      <c r="QCQ206" s="66"/>
      <c r="QCZ206" s="66"/>
      <c r="QDC206" s="66"/>
      <c r="QDF206" s="66"/>
      <c r="QDI206" s="66"/>
      <c r="QDR206" s="66"/>
      <c r="QDX206" s="66"/>
      <c r="QEA206" s="66"/>
      <c r="QED206" s="66"/>
      <c r="QEG206" s="66"/>
      <c r="QEM206" s="66"/>
      <c r="QEV206" s="66"/>
      <c r="QEX206" s="66"/>
      <c r="QEY206" s="66"/>
      <c r="QFA206" s="66"/>
      <c r="QFD206" s="66"/>
      <c r="QFG206" s="66"/>
      <c r="QFJ206" s="66"/>
      <c r="QFM206" s="66"/>
      <c r="QFP206" s="66"/>
      <c r="QFR206" s="66"/>
      <c r="QFT206" s="66"/>
      <c r="QFW206" s="66"/>
      <c r="QFZ206" s="66"/>
      <c r="QGC206" s="66"/>
      <c r="QGF206" s="66"/>
      <c r="QGI206" s="66"/>
      <c r="QGL206" s="66"/>
      <c r="QGO206" s="66"/>
      <c r="QGQ206" s="66"/>
      <c r="QGT206" s="66"/>
      <c r="QGZ206" s="66"/>
      <c r="QHF206" s="66"/>
      <c r="QHI206" s="66"/>
      <c r="QHK206" s="66"/>
      <c r="QHM206" s="66"/>
      <c r="QHN206" s="66"/>
      <c r="QHO206" s="66"/>
      <c r="QHP206" s="66"/>
      <c r="QHQ206" s="66"/>
      <c r="QHR206" s="66"/>
      <c r="QIJ206" s="66"/>
      <c r="QIK206" s="66"/>
      <c r="QIN206" s="66"/>
      <c r="QIQ206" s="66"/>
      <c r="QIS206" s="66"/>
      <c r="QIU206" s="66"/>
      <c r="QIX206" s="66"/>
      <c r="QJA206" s="66"/>
      <c r="QJD206" s="66"/>
      <c r="QJH206" s="66"/>
      <c r="QJK206" s="66"/>
      <c r="QJN206" s="66"/>
      <c r="QJV206" s="66"/>
      <c r="QKH206" s="66"/>
      <c r="QKI206" s="66"/>
      <c r="QKJ206" s="66"/>
      <c r="QKK206" s="66"/>
      <c r="QKL206" s="66"/>
      <c r="QKM206" s="66"/>
      <c r="QKN206" s="66"/>
      <c r="QKO206" s="66"/>
      <c r="QKP206" s="66"/>
      <c r="QKQ206" s="66"/>
      <c r="QKR206" s="66"/>
      <c r="QKS206" s="66"/>
      <c r="QKT206" s="66"/>
      <c r="QKU206" s="66"/>
      <c r="QKV206" s="66"/>
      <c r="QKW206" s="66"/>
      <c r="QKX206" s="66"/>
      <c r="QKY206" s="66"/>
      <c r="QKZ206" s="66"/>
      <c r="QLA206" s="66"/>
      <c r="QLB206" s="66"/>
      <c r="QLC206" s="66"/>
      <c r="QLD206" s="66"/>
      <c r="QLE206" s="66"/>
      <c r="QLF206" s="66"/>
      <c r="QLG206" s="66"/>
      <c r="QLI206" s="66"/>
      <c r="QLJ206" s="66"/>
      <c r="QLK206" s="66"/>
      <c r="QLL206" s="66"/>
      <c r="QLM206" s="66"/>
      <c r="QLN206" s="66"/>
      <c r="QLO206" s="66"/>
      <c r="QLP206" s="66"/>
      <c r="QLQ206" s="66"/>
      <c r="QLR206" s="66"/>
      <c r="QLS206" s="66"/>
      <c r="QLT206" s="66"/>
      <c r="QLU206" s="66"/>
      <c r="QLX206" s="66"/>
      <c r="QMA206" s="66"/>
      <c r="QMD206" s="66"/>
      <c r="QMG206" s="66"/>
      <c r="QMJ206" s="66"/>
      <c r="QMM206" s="66"/>
      <c r="QMV206" s="66"/>
      <c r="QMY206" s="66"/>
      <c r="QNB206" s="66"/>
      <c r="QNE206" s="66"/>
      <c r="QNN206" s="66"/>
      <c r="QNT206" s="66"/>
      <c r="QNW206" s="66"/>
      <c r="QNZ206" s="66"/>
      <c r="QOC206" s="66"/>
      <c r="QOI206" s="66"/>
      <c r="QOR206" s="66"/>
      <c r="QOT206" s="66"/>
      <c r="QOU206" s="66"/>
      <c r="QOW206" s="66"/>
      <c r="QOZ206" s="66"/>
      <c r="QPC206" s="66"/>
      <c r="QPF206" s="66"/>
      <c r="QPI206" s="66"/>
      <c r="QPL206" s="66"/>
      <c r="QPN206" s="66"/>
      <c r="QPP206" s="66"/>
      <c r="QPS206" s="66"/>
      <c r="QPV206" s="66"/>
      <c r="QPY206" s="66"/>
      <c r="QQB206" s="66"/>
      <c r="QQE206" s="66"/>
      <c r="QQH206" s="66"/>
      <c r="QQK206" s="66"/>
      <c r="QQM206" s="66"/>
      <c r="QQP206" s="66"/>
      <c r="QQV206" s="66"/>
      <c r="QRB206" s="66"/>
      <c r="QRE206" s="66"/>
      <c r="QRG206" s="66"/>
      <c r="QRI206" s="66"/>
      <c r="QRJ206" s="66"/>
      <c r="QRK206" s="66"/>
      <c r="QRL206" s="66"/>
      <c r="QRM206" s="66"/>
      <c r="QRN206" s="66"/>
      <c r="QSF206" s="66"/>
      <c r="QSG206" s="66"/>
      <c r="QSJ206" s="66"/>
      <c r="QSM206" s="66"/>
      <c r="QSO206" s="66"/>
      <c r="QSQ206" s="66"/>
      <c r="QST206" s="66"/>
      <c r="QSW206" s="66"/>
      <c r="QSZ206" s="66"/>
      <c r="QTD206" s="66"/>
      <c r="QTG206" s="66"/>
      <c r="QTJ206" s="66"/>
      <c r="QTR206" s="66"/>
      <c r="QUD206" s="66"/>
      <c r="QUE206" s="66"/>
      <c r="QUF206" s="66"/>
      <c r="QUG206" s="66"/>
      <c r="QUH206" s="66"/>
      <c r="QUI206" s="66"/>
      <c r="QUJ206" s="66"/>
      <c r="QUK206" s="66"/>
      <c r="QUL206" s="66"/>
      <c r="QUM206" s="66"/>
      <c r="QUN206" s="66"/>
      <c r="QUO206" s="66"/>
      <c r="QUP206" s="66"/>
      <c r="QUQ206" s="66"/>
      <c r="QUR206" s="66"/>
      <c r="QUS206" s="66"/>
      <c r="QUT206" s="66"/>
      <c r="QUU206" s="66"/>
      <c r="QUV206" s="66"/>
      <c r="QUW206" s="66"/>
      <c r="QUX206" s="66"/>
      <c r="QUY206" s="66"/>
      <c r="QUZ206" s="66"/>
      <c r="QVA206" s="66"/>
      <c r="QVB206" s="66"/>
      <c r="QVC206" s="66"/>
      <c r="QVE206" s="66"/>
      <c r="QVF206" s="66"/>
      <c r="QVG206" s="66"/>
      <c r="QVH206" s="66"/>
      <c r="QVI206" s="66"/>
      <c r="QVJ206" s="66"/>
      <c r="QVK206" s="66"/>
      <c r="QVL206" s="66"/>
      <c r="QVM206" s="66"/>
      <c r="QVN206" s="66"/>
      <c r="QVO206" s="66"/>
      <c r="QVP206" s="66"/>
      <c r="QVQ206" s="66"/>
      <c r="QVT206" s="66"/>
      <c r="QVW206" s="66"/>
      <c r="QVZ206" s="66"/>
      <c r="QWC206" s="66"/>
      <c r="QWF206" s="66"/>
      <c r="QWI206" s="66"/>
      <c r="QWR206" s="66"/>
      <c r="QWU206" s="66"/>
      <c r="QWX206" s="66"/>
      <c r="QXA206" s="66"/>
      <c r="QXJ206" s="66"/>
      <c r="QXP206" s="66"/>
      <c r="QXS206" s="66"/>
      <c r="QXV206" s="66"/>
      <c r="QXY206" s="66"/>
      <c r="QYE206" s="66"/>
      <c r="QYN206" s="66"/>
      <c r="QYP206" s="66"/>
      <c r="QYQ206" s="66"/>
      <c r="QYS206" s="66"/>
      <c r="QYV206" s="66"/>
      <c r="QYY206" s="66"/>
      <c r="QZB206" s="66"/>
      <c r="QZE206" s="66"/>
      <c r="QZH206" s="66"/>
      <c r="QZJ206" s="66"/>
      <c r="QZL206" s="66"/>
      <c r="QZO206" s="66"/>
      <c r="QZR206" s="66"/>
      <c r="QZU206" s="66"/>
      <c r="QZX206" s="66"/>
      <c r="RAA206" s="66"/>
      <c r="RAD206" s="66"/>
      <c r="RAG206" s="66"/>
      <c r="RAI206" s="66"/>
      <c r="RAL206" s="66"/>
      <c r="RAR206" s="66"/>
      <c r="RAX206" s="66"/>
      <c r="RBA206" s="66"/>
      <c r="RBC206" s="66"/>
      <c r="RBE206" s="66"/>
      <c r="RBF206" s="66"/>
      <c r="RBG206" s="66"/>
      <c r="RBH206" s="66"/>
      <c r="RBI206" s="66"/>
      <c r="RBJ206" s="66"/>
      <c r="RCB206" s="66"/>
      <c r="RCC206" s="66"/>
      <c r="RCF206" s="66"/>
      <c r="RCI206" s="66"/>
      <c r="RCK206" s="66"/>
      <c r="RCM206" s="66"/>
      <c r="RCP206" s="66"/>
      <c r="RCS206" s="66"/>
      <c r="RCV206" s="66"/>
      <c r="RCZ206" s="66"/>
      <c r="RDC206" s="66"/>
      <c r="RDF206" s="66"/>
      <c r="RDN206" s="66"/>
      <c r="RDZ206" s="66"/>
      <c r="REA206" s="66"/>
      <c r="REB206" s="66"/>
      <c r="REC206" s="66"/>
      <c r="RED206" s="66"/>
      <c r="REE206" s="66"/>
      <c r="REF206" s="66"/>
      <c r="REG206" s="66"/>
      <c r="REH206" s="66"/>
      <c r="REI206" s="66"/>
      <c r="REJ206" s="66"/>
      <c r="REK206" s="66"/>
      <c r="REL206" s="66"/>
      <c r="REM206" s="66"/>
      <c r="REN206" s="66"/>
      <c r="REO206" s="66"/>
      <c r="REP206" s="66"/>
      <c r="REQ206" s="66"/>
      <c r="RER206" s="66"/>
      <c r="RES206" s="66"/>
      <c r="RET206" s="66"/>
      <c r="REU206" s="66"/>
      <c r="REV206" s="66"/>
      <c r="REW206" s="66"/>
      <c r="REX206" s="66"/>
      <c r="REY206" s="66"/>
      <c r="RFA206" s="66"/>
      <c r="RFB206" s="66"/>
      <c r="RFC206" s="66"/>
      <c r="RFD206" s="66"/>
      <c r="RFE206" s="66"/>
      <c r="RFF206" s="66"/>
      <c r="RFG206" s="66"/>
      <c r="RFH206" s="66"/>
      <c r="RFI206" s="66"/>
      <c r="RFJ206" s="66"/>
      <c r="RFK206" s="66"/>
      <c r="RFL206" s="66"/>
      <c r="RFM206" s="66"/>
      <c r="RFP206" s="66"/>
      <c r="RFS206" s="66"/>
      <c r="RFV206" s="66"/>
      <c r="RFY206" s="66"/>
      <c r="RGB206" s="66"/>
      <c r="RGE206" s="66"/>
      <c r="RGN206" s="66"/>
      <c r="RGQ206" s="66"/>
      <c r="RGT206" s="66"/>
      <c r="RGW206" s="66"/>
      <c r="RHF206" s="66"/>
      <c r="RHL206" s="66"/>
      <c r="RHO206" s="66"/>
      <c r="RHR206" s="66"/>
      <c r="RHU206" s="66"/>
      <c r="RIA206" s="66"/>
      <c r="RIJ206" s="66"/>
      <c r="RIL206" s="66"/>
      <c r="RIM206" s="66"/>
      <c r="RIO206" s="66"/>
      <c r="RIR206" s="66"/>
      <c r="RIU206" s="66"/>
      <c r="RIX206" s="66"/>
      <c r="RJA206" s="66"/>
      <c r="RJD206" s="66"/>
      <c r="RJF206" s="66"/>
      <c r="RJH206" s="66"/>
      <c r="RJK206" s="66"/>
      <c r="RJN206" s="66"/>
      <c r="RJQ206" s="66"/>
      <c r="RJT206" s="66"/>
      <c r="RJW206" s="66"/>
      <c r="RJZ206" s="66"/>
      <c r="RKC206" s="66"/>
      <c r="RKE206" s="66"/>
      <c r="RKH206" s="66"/>
      <c r="RKN206" s="66"/>
      <c r="RKT206" s="66"/>
      <c r="RKW206" s="66"/>
      <c r="RKY206" s="66"/>
      <c r="RLA206" s="66"/>
      <c r="RLB206" s="66"/>
      <c r="RLC206" s="66"/>
      <c r="RLD206" s="66"/>
      <c r="RLE206" s="66"/>
      <c r="RLF206" s="66"/>
      <c r="RLX206" s="66"/>
      <c r="RLY206" s="66"/>
      <c r="RMB206" s="66"/>
      <c r="RME206" s="66"/>
      <c r="RMG206" s="66"/>
      <c r="RMI206" s="66"/>
      <c r="RML206" s="66"/>
      <c r="RMO206" s="66"/>
      <c r="RMR206" s="66"/>
      <c r="RMV206" s="66"/>
      <c r="RMY206" s="66"/>
      <c r="RNB206" s="66"/>
      <c r="RNJ206" s="66"/>
      <c r="RNV206" s="66"/>
      <c r="RNW206" s="66"/>
      <c r="RNX206" s="66"/>
      <c r="RNY206" s="66"/>
      <c r="RNZ206" s="66"/>
      <c r="ROA206" s="66"/>
      <c r="ROB206" s="66"/>
      <c r="ROC206" s="66"/>
      <c r="ROD206" s="66"/>
      <c r="ROE206" s="66"/>
      <c r="ROF206" s="66"/>
      <c r="ROG206" s="66"/>
      <c r="ROH206" s="66"/>
      <c r="ROI206" s="66"/>
      <c r="ROJ206" s="66"/>
      <c r="ROK206" s="66"/>
      <c r="ROL206" s="66"/>
      <c r="ROM206" s="66"/>
      <c r="RON206" s="66"/>
      <c r="ROO206" s="66"/>
      <c r="ROP206" s="66"/>
      <c r="ROQ206" s="66"/>
      <c r="ROR206" s="66"/>
      <c r="ROS206" s="66"/>
      <c r="ROT206" s="66"/>
      <c r="ROU206" s="66"/>
      <c r="ROW206" s="66"/>
      <c r="ROX206" s="66"/>
      <c r="ROY206" s="66"/>
      <c r="ROZ206" s="66"/>
      <c r="RPA206" s="66"/>
      <c r="RPB206" s="66"/>
      <c r="RPC206" s="66"/>
      <c r="RPD206" s="66"/>
      <c r="RPE206" s="66"/>
      <c r="RPF206" s="66"/>
      <c r="RPG206" s="66"/>
      <c r="RPH206" s="66"/>
      <c r="RPI206" s="66"/>
      <c r="RPL206" s="66"/>
      <c r="RPO206" s="66"/>
      <c r="RPR206" s="66"/>
      <c r="RPU206" s="66"/>
      <c r="RPX206" s="66"/>
      <c r="RQA206" s="66"/>
      <c r="RQJ206" s="66"/>
      <c r="RQM206" s="66"/>
      <c r="RQP206" s="66"/>
      <c r="RQS206" s="66"/>
      <c r="RRB206" s="66"/>
      <c r="RRH206" s="66"/>
      <c r="RRK206" s="66"/>
      <c r="RRN206" s="66"/>
      <c r="RRQ206" s="66"/>
      <c r="RRW206" s="66"/>
      <c r="RSF206" s="66"/>
      <c r="RSH206" s="66"/>
      <c r="RSI206" s="66"/>
      <c r="RSK206" s="66"/>
      <c r="RSN206" s="66"/>
      <c r="RSQ206" s="66"/>
      <c r="RST206" s="66"/>
      <c r="RSW206" s="66"/>
      <c r="RSZ206" s="66"/>
      <c r="RTB206" s="66"/>
      <c r="RTD206" s="66"/>
      <c r="RTG206" s="66"/>
      <c r="RTJ206" s="66"/>
      <c r="RTM206" s="66"/>
      <c r="RTP206" s="66"/>
      <c r="RTS206" s="66"/>
      <c r="RTV206" s="66"/>
      <c r="RTY206" s="66"/>
      <c r="RUA206" s="66"/>
      <c r="RUD206" s="66"/>
      <c r="RUJ206" s="66"/>
      <c r="RUP206" s="66"/>
      <c r="RUS206" s="66"/>
      <c r="RUU206" s="66"/>
      <c r="RUW206" s="66"/>
      <c r="RUX206" s="66"/>
      <c r="RUY206" s="66"/>
      <c r="RUZ206" s="66"/>
      <c r="RVA206" s="66"/>
      <c r="RVB206" s="66"/>
      <c r="RVT206" s="66"/>
      <c r="RVU206" s="66"/>
      <c r="RVX206" s="66"/>
      <c r="RWA206" s="66"/>
      <c r="RWC206" s="66"/>
      <c r="RWE206" s="66"/>
      <c r="RWH206" s="66"/>
      <c r="RWK206" s="66"/>
      <c r="RWN206" s="66"/>
      <c r="RWR206" s="66"/>
      <c r="RWU206" s="66"/>
      <c r="RWX206" s="66"/>
      <c r="RXF206" s="66"/>
      <c r="RXR206" s="66"/>
      <c r="RXS206" s="66"/>
      <c r="RXT206" s="66"/>
      <c r="RXU206" s="66"/>
      <c r="RXV206" s="66"/>
      <c r="RXW206" s="66"/>
      <c r="RXX206" s="66"/>
      <c r="RXY206" s="66"/>
      <c r="RXZ206" s="66"/>
      <c r="RYA206" s="66"/>
      <c r="RYB206" s="66"/>
      <c r="RYC206" s="66"/>
      <c r="RYD206" s="66"/>
      <c r="RYE206" s="66"/>
      <c r="RYF206" s="66"/>
      <c r="RYG206" s="66"/>
      <c r="RYH206" s="66"/>
      <c r="RYI206" s="66"/>
      <c r="RYJ206" s="66"/>
      <c r="RYK206" s="66"/>
      <c r="RYL206" s="66"/>
      <c r="RYM206" s="66"/>
      <c r="RYN206" s="66"/>
      <c r="RYO206" s="66"/>
      <c r="RYP206" s="66"/>
      <c r="RYQ206" s="66"/>
      <c r="RYS206" s="66"/>
      <c r="RYT206" s="66"/>
      <c r="RYU206" s="66"/>
      <c r="RYV206" s="66"/>
      <c r="RYW206" s="66"/>
      <c r="RYX206" s="66"/>
      <c r="RYY206" s="66"/>
      <c r="RYZ206" s="66"/>
      <c r="RZA206" s="66"/>
      <c r="RZB206" s="66"/>
      <c r="RZC206" s="66"/>
      <c r="RZD206" s="66"/>
      <c r="RZE206" s="66"/>
      <c r="RZH206" s="66"/>
      <c r="RZK206" s="66"/>
      <c r="RZN206" s="66"/>
      <c r="RZQ206" s="66"/>
      <c r="RZT206" s="66"/>
      <c r="RZW206" s="66"/>
      <c r="SAF206" s="66"/>
      <c r="SAI206" s="66"/>
      <c r="SAL206" s="66"/>
      <c r="SAO206" s="66"/>
      <c r="SAX206" s="66"/>
      <c r="SBD206" s="66"/>
      <c r="SBG206" s="66"/>
      <c r="SBJ206" s="66"/>
      <c r="SBM206" s="66"/>
      <c r="SBS206" s="66"/>
      <c r="SCB206" s="66"/>
      <c r="SCD206" s="66"/>
      <c r="SCE206" s="66"/>
      <c r="SCG206" s="66"/>
      <c r="SCJ206" s="66"/>
      <c r="SCM206" s="66"/>
      <c r="SCP206" s="66"/>
      <c r="SCS206" s="66"/>
      <c r="SCV206" s="66"/>
      <c r="SCX206" s="66"/>
      <c r="SCZ206" s="66"/>
      <c r="SDC206" s="66"/>
      <c r="SDF206" s="66"/>
      <c r="SDI206" s="66"/>
      <c r="SDL206" s="66"/>
      <c r="SDO206" s="66"/>
      <c r="SDR206" s="66"/>
      <c r="SDU206" s="66"/>
      <c r="SDW206" s="66"/>
      <c r="SDZ206" s="66"/>
      <c r="SEF206" s="66"/>
      <c r="SEL206" s="66"/>
      <c r="SEO206" s="66"/>
      <c r="SEQ206" s="66"/>
      <c r="SES206" s="66"/>
      <c r="SET206" s="66"/>
      <c r="SEU206" s="66"/>
      <c r="SEV206" s="66"/>
      <c r="SEW206" s="66"/>
      <c r="SEX206" s="66"/>
      <c r="SFP206" s="66"/>
      <c r="SFQ206" s="66"/>
      <c r="SFT206" s="66"/>
      <c r="SFW206" s="66"/>
      <c r="SFY206" s="66"/>
      <c r="SGA206" s="66"/>
      <c r="SGD206" s="66"/>
      <c r="SGG206" s="66"/>
      <c r="SGJ206" s="66"/>
      <c r="SGN206" s="66"/>
      <c r="SGQ206" s="66"/>
      <c r="SGT206" s="66"/>
      <c r="SHB206" s="66"/>
      <c r="SHN206" s="66"/>
      <c r="SHO206" s="66"/>
      <c r="SHP206" s="66"/>
      <c r="SHQ206" s="66"/>
      <c r="SHR206" s="66"/>
      <c r="SHS206" s="66"/>
      <c r="SHT206" s="66"/>
      <c r="SHU206" s="66"/>
      <c r="SHV206" s="66"/>
      <c r="SHW206" s="66"/>
      <c r="SHX206" s="66"/>
      <c r="SHY206" s="66"/>
      <c r="SHZ206" s="66"/>
      <c r="SIA206" s="66"/>
      <c r="SIB206" s="66"/>
      <c r="SIC206" s="66"/>
      <c r="SID206" s="66"/>
      <c r="SIE206" s="66"/>
      <c r="SIF206" s="66"/>
      <c r="SIG206" s="66"/>
      <c r="SIH206" s="66"/>
      <c r="SII206" s="66"/>
      <c r="SIJ206" s="66"/>
      <c r="SIK206" s="66"/>
      <c r="SIL206" s="66"/>
      <c r="SIM206" s="66"/>
      <c r="SIO206" s="66"/>
      <c r="SIP206" s="66"/>
      <c r="SIQ206" s="66"/>
      <c r="SIR206" s="66"/>
      <c r="SIS206" s="66"/>
      <c r="SIT206" s="66"/>
      <c r="SIU206" s="66"/>
      <c r="SIV206" s="66"/>
      <c r="SIW206" s="66"/>
      <c r="SIX206" s="66"/>
      <c r="SIY206" s="66"/>
      <c r="SIZ206" s="66"/>
      <c r="SJA206" s="66"/>
      <c r="SJD206" s="66"/>
      <c r="SJG206" s="66"/>
      <c r="SJJ206" s="66"/>
      <c r="SJM206" s="66"/>
      <c r="SJP206" s="66"/>
      <c r="SJS206" s="66"/>
      <c r="SKB206" s="66"/>
      <c r="SKE206" s="66"/>
      <c r="SKH206" s="66"/>
      <c r="SKK206" s="66"/>
      <c r="SKT206" s="66"/>
      <c r="SKZ206" s="66"/>
      <c r="SLC206" s="66"/>
      <c r="SLF206" s="66"/>
      <c r="SLI206" s="66"/>
      <c r="SLO206" s="66"/>
      <c r="SLX206" s="66"/>
      <c r="SLZ206" s="66"/>
      <c r="SMA206" s="66"/>
      <c r="SMC206" s="66"/>
      <c r="SMF206" s="66"/>
      <c r="SMI206" s="66"/>
      <c r="SML206" s="66"/>
      <c r="SMO206" s="66"/>
      <c r="SMR206" s="66"/>
      <c r="SMT206" s="66"/>
      <c r="SMV206" s="66"/>
      <c r="SMY206" s="66"/>
      <c r="SNB206" s="66"/>
      <c r="SNE206" s="66"/>
      <c r="SNH206" s="66"/>
      <c r="SNK206" s="66"/>
      <c r="SNN206" s="66"/>
      <c r="SNQ206" s="66"/>
      <c r="SNS206" s="66"/>
      <c r="SNV206" s="66"/>
      <c r="SOB206" s="66"/>
      <c r="SOH206" s="66"/>
      <c r="SOK206" s="66"/>
      <c r="SOM206" s="66"/>
      <c r="SOO206" s="66"/>
      <c r="SOP206" s="66"/>
      <c r="SOQ206" s="66"/>
      <c r="SOR206" s="66"/>
      <c r="SOS206" s="66"/>
      <c r="SOT206" s="66"/>
      <c r="SPL206" s="66"/>
      <c r="SPM206" s="66"/>
      <c r="SPP206" s="66"/>
      <c r="SPS206" s="66"/>
      <c r="SPU206" s="66"/>
      <c r="SPW206" s="66"/>
      <c r="SPZ206" s="66"/>
      <c r="SQC206" s="66"/>
      <c r="SQF206" s="66"/>
      <c r="SQJ206" s="66"/>
      <c r="SQM206" s="66"/>
      <c r="SQP206" s="66"/>
      <c r="SQX206" s="66"/>
      <c r="SRJ206" s="66"/>
      <c r="SRK206" s="66"/>
      <c r="SRL206" s="66"/>
      <c r="SRM206" s="66"/>
      <c r="SRN206" s="66"/>
      <c r="SRO206" s="66"/>
      <c r="SRP206" s="66"/>
      <c r="SRQ206" s="66"/>
      <c r="SRR206" s="66"/>
      <c r="SRS206" s="66"/>
      <c r="SRT206" s="66"/>
      <c r="SRU206" s="66"/>
      <c r="SRV206" s="66"/>
      <c r="SRW206" s="66"/>
      <c r="SRX206" s="66"/>
      <c r="SRY206" s="66"/>
      <c r="SRZ206" s="66"/>
      <c r="SSA206" s="66"/>
      <c r="SSB206" s="66"/>
      <c r="SSC206" s="66"/>
      <c r="SSD206" s="66"/>
      <c r="SSE206" s="66"/>
      <c r="SSF206" s="66"/>
      <c r="SSG206" s="66"/>
      <c r="SSH206" s="66"/>
      <c r="SSI206" s="66"/>
      <c r="SSK206" s="66"/>
      <c r="SSL206" s="66"/>
      <c r="SSM206" s="66"/>
      <c r="SSN206" s="66"/>
      <c r="SSO206" s="66"/>
      <c r="SSP206" s="66"/>
      <c r="SSQ206" s="66"/>
      <c r="SSR206" s="66"/>
      <c r="SSS206" s="66"/>
      <c r="SST206" s="66"/>
      <c r="SSU206" s="66"/>
      <c r="SSV206" s="66"/>
      <c r="SSW206" s="66"/>
      <c r="SSZ206" s="66"/>
      <c r="STC206" s="66"/>
      <c r="STF206" s="66"/>
      <c r="STI206" s="66"/>
      <c r="STL206" s="66"/>
      <c r="STO206" s="66"/>
      <c r="STX206" s="66"/>
      <c r="SUA206" s="66"/>
      <c r="SUD206" s="66"/>
      <c r="SUG206" s="66"/>
      <c r="SUP206" s="66"/>
      <c r="SUV206" s="66"/>
      <c r="SUY206" s="66"/>
      <c r="SVB206" s="66"/>
      <c r="SVE206" s="66"/>
      <c r="SVK206" s="66"/>
      <c r="SVT206" s="66"/>
      <c r="SVV206" s="66"/>
      <c r="SVW206" s="66"/>
      <c r="SVY206" s="66"/>
      <c r="SWB206" s="66"/>
      <c r="SWE206" s="66"/>
      <c r="SWH206" s="66"/>
      <c r="SWK206" s="66"/>
      <c r="SWN206" s="66"/>
      <c r="SWP206" s="66"/>
      <c r="SWR206" s="66"/>
      <c r="SWU206" s="66"/>
      <c r="SWX206" s="66"/>
      <c r="SXA206" s="66"/>
      <c r="SXD206" s="66"/>
      <c r="SXG206" s="66"/>
      <c r="SXJ206" s="66"/>
      <c r="SXM206" s="66"/>
      <c r="SXO206" s="66"/>
      <c r="SXR206" s="66"/>
      <c r="SXX206" s="66"/>
      <c r="SYD206" s="66"/>
      <c r="SYG206" s="66"/>
      <c r="SYI206" s="66"/>
      <c r="SYK206" s="66"/>
      <c r="SYL206" s="66"/>
      <c r="SYM206" s="66"/>
      <c r="SYN206" s="66"/>
      <c r="SYO206" s="66"/>
      <c r="SYP206" s="66"/>
      <c r="SZH206" s="66"/>
      <c r="SZI206" s="66"/>
      <c r="SZL206" s="66"/>
      <c r="SZO206" s="66"/>
      <c r="SZQ206" s="66"/>
      <c r="SZS206" s="66"/>
      <c r="SZV206" s="66"/>
      <c r="SZY206" s="66"/>
      <c r="TAB206" s="66"/>
      <c r="TAF206" s="66"/>
      <c r="TAI206" s="66"/>
      <c r="TAL206" s="66"/>
      <c r="TAT206" s="66"/>
      <c r="TBF206" s="66"/>
      <c r="TBG206" s="66"/>
      <c r="TBH206" s="66"/>
      <c r="TBI206" s="66"/>
      <c r="TBJ206" s="66"/>
      <c r="TBK206" s="66"/>
      <c r="TBL206" s="66"/>
      <c r="TBM206" s="66"/>
      <c r="TBN206" s="66"/>
      <c r="TBO206" s="66"/>
      <c r="TBP206" s="66"/>
      <c r="TBQ206" s="66"/>
      <c r="TBR206" s="66"/>
      <c r="TBS206" s="66"/>
      <c r="TBT206" s="66"/>
      <c r="TBU206" s="66"/>
      <c r="TBV206" s="66"/>
      <c r="TBW206" s="66"/>
      <c r="TBX206" s="66"/>
      <c r="TBY206" s="66"/>
      <c r="TBZ206" s="66"/>
      <c r="TCA206" s="66"/>
      <c r="TCB206" s="66"/>
      <c r="TCC206" s="66"/>
      <c r="TCD206" s="66"/>
      <c r="TCE206" s="66"/>
      <c r="TCG206" s="66"/>
      <c r="TCH206" s="66"/>
      <c r="TCI206" s="66"/>
      <c r="TCJ206" s="66"/>
      <c r="TCK206" s="66"/>
      <c r="TCL206" s="66"/>
      <c r="TCM206" s="66"/>
      <c r="TCN206" s="66"/>
      <c r="TCO206" s="66"/>
      <c r="TCP206" s="66"/>
      <c r="TCQ206" s="66"/>
      <c r="TCR206" s="66"/>
      <c r="TCS206" s="66"/>
      <c r="TCV206" s="66"/>
      <c r="TCY206" s="66"/>
      <c r="TDB206" s="66"/>
      <c r="TDE206" s="66"/>
      <c r="TDH206" s="66"/>
      <c r="TDK206" s="66"/>
      <c r="TDT206" s="66"/>
      <c r="TDW206" s="66"/>
      <c r="TDZ206" s="66"/>
      <c r="TEC206" s="66"/>
      <c r="TEL206" s="66"/>
      <c r="TER206" s="66"/>
      <c r="TEU206" s="66"/>
      <c r="TEX206" s="66"/>
      <c r="TFA206" s="66"/>
      <c r="TFG206" s="66"/>
      <c r="TFP206" s="66"/>
      <c r="TFR206" s="66"/>
      <c r="TFS206" s="66"/>
      <c r="TFU206" s="66"/>
      <c r="TFX206" s="66"/>
      <c r="TGA206" s="66"/>
      <c r="TGD206" s="66"/>
      <c r="TGG206" s="66"/>
      <c r="TGJ206" s="66"/>
      <c r="TGL206" s="66"/>
      <c r="TGN206" s="66"/>
      <c r="TGQ206" s="66"/>
      <c r="TGT206" s="66"/>
      <c r="TGW206" s="66"/>
      <c r="TGZ206" s="66"/>
      <c r="THC206" s="66"/>
      <c r="THF206" s="66"/>
      <c r="THI206" s="66"/>
      <c r="THK206" s="66"/>
      <c r="THN206" s="66"/>
      <c r="THT206" s="66"/>
      <c r="THZ206" s="66"/>
      <c r="TIC206" s="66"/>
      <c r="TIE206" s="66"/>
      <c r="TIG206" s="66"/>
      <c r="TIH206" s="66"/>
      <c r="TII206" s="66"/>
      <c r="TIJ206" s="66"/>
      <c r="TIK206" s="66"/>
      <c r="TIL206" s="66"/>
      <c r="TJD206" s="66"/>
      <c r="TJE206" s="66"/>
      <c r="TJH206" s="66"/>
      <c r="TJK206" s="66"/>
      <c r="TJM206" s="66"/>
      <c r="TJO206" s="66"/>
      <c r="TJR206" s="66"/>
      <c r="TJU206" s="66"/>
      <c r="TJX206" s="66"/>
      <c r="TKB206" s="66"/>
      <c r="TKE206" s="66"/>
      <c r="TKH206" s="66"/>
      <c r="TKP206" s="66"/>
      <c r="TLB206" s="66"/>
      <c r="TLC206" s="66"/>
      <c r="TLD206" s="66"/>
      <c r="TLE206" s="66"/>
      <c r="TLF206" s="66"/>
      <c r="TLG206" s="66"/>
      <c r="TLH206" s="66"/>
      <c r="TLI206" s="66"/>
      <c r="TLJ206" s="66"/>
      <c r="TLK206" s="66"/>
      <c r="TLL206" s="66"/>
      <c r="TLM206" s="66"/>
      <c r="TLN206" s="66"/>
      <c r="TLO206" s="66"/>
      <c r="TLP206" s="66"/>
      <c r="TLQ206" s="66"/>
      <c r="TLR206" s="66"/>
      <c r="TLS206" s="66"/>
      <c r="TLT206" s="66"/>
      <c r="TLU206" s="66"/>
      <c r="TLV206" s="66"/>
      <c r="TLW206" s="66"/>
      <c r="TLX206" s="66"/>
      <c r="TLY206" s="66"/>
      <c r="TLZ206" s="66"/>
      <c r="TMA206" s="66"/>
      <c r="TMC206" s="66"/>
      <c r="TMD206" s="66"/>
      <c r="TME206" s="66"/>
      <c r="TMF206" s="66"/>
      <c r="TMG206" s="66"/>
      <c r="TMH206" s="66"/>
      <c r="TMI206" s="66"/>
      <c r="TMJ206" s="66"/>
      <c r="TMK206" s="66"/>
      <c r="TML206" s="66"/>
      <c r="TMM206" s="66"/>
      <c r="TMN206" s="66"/>
      <c r="TMO206" s="66"/>
      <c r="TMR206" s="66"/>
      <c r="TMU206" s="66"/>
      <c r="TMX206" s="66"/>
      <c r="TNA206" s="66"/>
      <c r="TND206" s="66"/>
      <c r="TNG206" s="66"/>
      <c r="TNP206" s="66"/>
      <c r="TNS206" s="66"/>
      <c r="TNV206" s="66"/>
      <c r="TNY206" s="66"/>
      <c r="TOH206" s="66"/>
      <c r="TON206" s="66"/>
      <c r="TOQ206" s="66"/>
      <c r="TOT206" s="66"/>
      <c r="TOW206" s="66"/>
      <c r="TPC206" s="66"/>
      <c r="TPL206" s="66"/>
      <c r="TPN206" s="66"/>
      <c r="TPO206" s="66"/>
      <c r="TPQ206" s="66"/>
      <c r="TPT206" s="66"/>
      <c r="TPW206" s="66"/>
      <c r="TPZ206" s="66"/>
      <c r="TQC206" s="66"/>
      <c r="TQF206" s="66"/>
      <c r="TQH206" s="66"/>
      <c r="TQJ206" s="66"/>
      <c r="TQM206" s="66"/>
      <c r="TQP206" s="66"/>
      <c r="TQS206" s="66"/>
      <c r="TQV206" s="66"/>
      <c r="TQY206" s="66"/>
      <c r="TRB206" s="66"/>
      <c r="TRE206" s="66"/>
      <c r="TRG206" s="66"/>
      <c r="TRJ206" s="66"/>
      <c r="TRP206" s="66"/>
      <c r="TRV206" s="66"/>
      <c r="TRY206" s="66"/>
      <c r="TSA206" s="66"/>
      <c r="TSC206" s="66"/>
      <c r="TSD206" s="66"/>
      <c r="TSE206" s="66"/>
      <c r="TSF206" s="66"/>
      <c r="TSG206" s="66"/>
      <c r="TSH206" s="66"/>
      <c r="TSZ206" s="66"/>
      <c r="TTA206" s="66"/>
      <c r="TTD206" s="66"/>
      <c r="TTG206" s="66"/>
      <c r="TTI206" s="66"/>
      <c r="TTK206" s="66"/>
      <c r="TTN206" s="66"/>
      <c r="TTQ206" s="66"/>
      <c r="TTT206" s="66"/>
      <c r="TTX206" s="66"/>
      <c r="TUA206" s="66"/>
      <c r="TUD206" s="66"/>
      <c r="TUL206" s="66"/>
      <c r="TUX206" s="66"/>
      <c r="TUY206" s="66"/>
      <c r="TUZ206" s="66"/>
      <c r="TVA206" s="66"/>
      <c r="TVB206" s="66"/>
      <c r="TVC206" s="66"/>
      <c r="TVD206" s="66"/>
      <c r="TVE206" s="66"/>
      <c r="TVF206" s="66"/>
      <c r="TVG206" s="66"/>
      <c r="TVH206" s="66"/>
      <c r="TVI206" s="66"/>
      <c r="TVJ206" s="66"/>
      <c r="TVK206" s="66"/>
      <c r="TVL206" s="66"/>
      <c r="TVM206" s="66"/>
      <c r="TVN206" s="66"/>
      <c r="TVO206" s="66"/>
      <c r="TVP206" s="66"/>
      <c r="TVQ206" s="66"/>
      <c r="TVR206" s="66"/>
      <c r="TVS206" s="66"/>
      <c r="TVT206" s="66"/>
      <c r="TVU206" s="66"/>
      <c r="TVV206" s="66"/>
      <c r="TVW206" s="66"/>
      <c r="TVY206" s="66"/>
      <c r="TVZ206" s="66"/>
      <c r="TWA206" s="66"/>
      <c r="TWB206" s="66"/>
      <c r="TWC206" s="66"/>
      <c r="TWD206" s="66"/>
      <c r="TWE206" s="66"/>
      <c r="TWF206" s="66"/>
      <c r="TWG206" s="66"/>
      <c r="TWH206" s="66"/>
      <c r="TWI206" s="66"/>
      <c r="TWJ206" s="66"/>
      <c r="TWK206" s="66"/>
      <c r="TWN206" s="66"/>
      <c r="TWQ206" s="66"/>
      <c r="TWT206" s="66"/>
      <c r="TWW206" s="66"/>
      <c r="TWZ206" s="66"/>
      <c r="TXC206" s="66"/>
      <c r="TXL206" s="66"/>
      <c r="TXO206" s="66"/>
      <c r="TXR206" s="66"/>
      <c r="TXU206" s="66"/>
      <c r="TYD206" s="66"/>
      <c r="TYJ206" s="66"/>
      <c r="TYM206" s="66"/>
      <c r="TYP206" s="66"/>
      <c r="TYS206" s="66"/>
      <c r="TYY206" s="66"/>
      <c r="TZH206" s="66"/>
      <c r="TZJ206" s="66"/>
      <c r="TZK206" s="66"/>
      <c r="TZM206" s="66"/>
      <c r="TZP206" s="66"/>
      <c r="TZS206" s="66"/>
      <c r="TZV206" s="66"/>
      <c r="TZY206" s="66"/>
      <c r="UAB206" s="66"/>
      <c r="UAD206" s="66"/>
      <c r="UAF206" s="66"/>
      <c r="UAI206" s="66"/>
      <c r="UAL206" s="66"/>
      <c r="UAO206" s="66"/>
      <c r="UAR206" s="66"/>
      <c r="UAU206" s="66"/>
      <c r="UAX206" s="66"/>
      <c r="UBA206" s="66"/>
      <c r="UBC206" s="66"/>
      <c r="UBF206" s="66"/>
      <c r="UBL206" s="66"/>
      <c r="UBR206" s="66"/>
      <c r="UBU206" s="66"/>
      <c r="UBW206" s="66"/>
      <c r="UBY206" s="66"/>
      <c r="UBZ206" s="66"/>
      <c r="UCA206" s="66"/>
      <c r="UCB206" s="66"/>
      <c r="UCC206" s="66"/>
      <c r="UCD206" s="66"/>
      <c r="UCV206" s="66"/>
      <c r="UCW206" s="66"/>
      <c r="UCZ206" s="66"/>
      <c r="UDC206" s="66"/>
      <c r="UDE206" s="66"/>
      <c r="UDG206" s="66"/>
      <c r="UDJ206" s="66"/>
      <c r="UDM206" s="66"/>
      <c r="UDP206" s="66"/>
      <c r="UDT206" s="66"/>
      <c r="UDW206" s="66"/>
      <c r="UDZ206" s="66"/>
      <c r="UEH206" s="66"/>
      <c r="UET206" s="66"/>
      <c r="UEU206" s="66"/>
      <c r="UEV206" s="66"/>
      <c r="UEW206" s="66"/>
      <c r="UEX206" s="66"/>
      <c r="UEY206" s="66"/>
      <c r="UEZ206" s="66"/>
      <c r="UFA206" s="66"/>
      <c r="UFB206" s="66"/>
      <c r="UFC206" s="66"/>
      <c r="UFD206" s="66"/>
      <c r="UFE206" s="66"/>
      <c r="UFF206" s="66"/>
      <c r="UFG206" s="66"/>
      <c r="UFH206" s="66"/>
      <c r="UFI206" s="66"/>
      <c r="UFJ206" s="66"/>
      <c r="UFK206" s="66"/>
      <c r="UFL206" s="66"/>
      <c r="UFM206" s="66"/>
      <c r="UFN206" s="66"/>
      <c r="UFO206" s="66"/>
      <c r="UFP206" s="66"/>
      <c r="UFQ206" s="66"/>
      <c r="UFR206" s="66"/>
      <c r="UFS206" s="66"/>
      <c r="UFU206" s="66"/>
      <c r="UFV206" s="66"/>
      <c r="UFW206" s="66"/>
      <c r="UFX206" s="66"/>
      <c r="UFY206" s="66"/>
      <c r="UFZ206" s="66"/>
      <c r="UGA206" s="66"/>
      <c r="UGB206" s="66"/>
      <c r="UGC206" s="66"/>
      <c r="UGD206" s="66"/>
      <c r="UGE206" s="66"/>
      <c r="UGF206" s="66"/>
      <c r="UGG206" s="66"/>
      <c r="UGJ206" s="66"/>
      <c r="UGM206" s="66"/>
      <c r="UGP206" s="66"/>
      <c r="UGS206" s="66"/>
      <c r="UGV206" s="66"/>
      <c r="UGY206" s="66"/>
      <c r="UHH206" s="66"/>
      <c r="UHK206" s="66"/>
      <c r="UHN206" s="66"/>
      <c r="UHQ206" s="66"/>
      <c r="UHZ206" s="66"/>
      <c r="UIF206" s="66"/>
      <c r="UII206" s="66"/>
      <c r="UIL206" s="66"/>
      <c r="UIO206" s="66"/>
      <c r="UIU206" s="66"/>
      <c r="UJD206" s="66"/>
      <c r="UJF206" s="66"/>
      <c r="UJG206" s="66"/>
      <c r="UJI206" s="66"/>
      <c r="UJL206" s="66"/>
      <c r="UJO206" s="66"/>
      <c r="UJR206" s="66"/>
      <c r="UJU206" s="66"/>
      <c r="UJX206" s="66"/>
      <c r="UJZ206" s="66"/>
      <c r="UKB206" s="66"/>
      <c r="UKE206" s="66"/>
      <c r="UKH206" s="66"/>
      <c r="UKK206" s="66"/>
      <c r="UKN206" s="66"/>
      <c r="UKQ206" s="66"/>
      <c r="UKT206" s="66"/>
      <c r="UKW206" s="66"/>
      <c r="UKY206" s="66"/>
      <c r="ULB206" s="66"/>
      <c r="ULH206" s="66"/>
      <c r="ULN206" s="66"/>
      <c r="ULQ206" s="66"/>
      <c r="ULS206" s="66"/>
      <c r="ULU206" s="66"/>
      <c r="ULV206" s="66"/>
      <c r="ULW206" s="66"/>
      <c r="ULX206" s="66"/>
      <c r="ULY206" s="66"/>
      <c r="ULZ206" s="66"/>
      <c r="UMR206" s="66"/>
      <c r="UMS206" s="66"/>
      <c r="UMV206" s="66"/>
      <c r="UMY206" s="66"/>
      <c r="UNA206" s="66"/>
      <c r="UNC206" s="66"/>
      <c r="UNF206" s="66"/>
      <c r="UNI206" s="66"/>
      <c r="UNL206" s="66"/>
      <c r="UNP206" s="66"/>
      <c r="UNS206" s="66"/>
      <c r="UNV206" s="66"/>
      <c r="UOD206" s="66"/>
      <c r="UOP206" s="66"/>
      <c r="UOQ206" s="66"/>
      <c r="UOR206" s="66"/>
      <c r="UOS206" s="66"/>
      <c r="UOT206" s="66"/>
      <c r="UOU206" s="66"/>
      <c r="UOV206" s="66"/>
      <c r="UOW206" s="66"/>
      <c r="UOX206" s="66"/>
      <c r="UOY206" s="66"/>
      <c r="UOZ206" s="66"/>
      <c r="UPA206" s="66"/>
      <c r="UPB206" s="66"/>
      <c r="UPC206" s="66"/>
      <c r="UPD206" s="66"/>
      <c r="UPE206" s="66"/>
      <c r="UPF206" s="66"/>
      <c r="UPG206" s="66"/>
      <c r="UPH206" s="66"/>
      <c r="UPI206" s="66"/>
      <c r="UPJ206" s="66"/>
      <c r="UPK206" s="66"/>
      <c r="UPL206" s="66"/>
      <c r="UPM206" s="66"/>
      <c r="UPN206" s="66"/>
      <c r="UPO206" s="66"/>
      <c r="UPQ206" s="66"/>
      <c r="UPR206" s="66"/>
      <c r="UPS206" s="66"/>
      <c r="UPT206" s="66"/>
      <c r="UPU206" s="66"/>
      <c r="UPV206" s="66"/>
      <c r="UPW206" s="66"/>
      <c r="UPX206" s="66"/>
      <c r="UPY206" s="66"/>
      <c r="UPZ206" s="66"/>
      <c r="UQA206" s="66"/>
      <c r="UQB206" s="66"/>
      <c r="UQC206" s="66"/>
      <c r="UQF206" s="66"/>
      <c r="UQI206" s="66"/>
      <c r="UQL206" s="66"/>
      <c r="UQO206" s="66"/>
      <c r="UQR206" s="66"/>
      <c r="UQU206" s="66"/>
      <c r="URD206" s="66"/>
      <c r="URG206" s="66"/>
      <c r="URJ206" s="66"/>
      <c r="URM206" s="66"/>
      <c r="URV206" s="66"/>
      <c r="USB206" s="66"/>
      <c r="USE206" s="66"/>
      <c r="USH206" s="66"/>
      <c r="USK206" s="66"/>
      <c r="USQ206" s="66"/>
      <c r="USZ206" s="66"/>
      <c r="UTB206" s="66"/>
      <c r="UTC206" s="66"/>
      <c r="UTE206" s="66"/>
      <c r="UTH206" s="66"/>
      <c r="UTK206" s="66"/>
      <c r="UTN206" s="66"/>
      <c r="UTQ206" s="66"/>
      <c r="UTT206" s="66"/>
      <c r="UTV206" s="66"/>
      <c r="UTX206" s="66"/>
      <c r="UUA206" s="66"/>
      <c r="UUD206" s="66"/>
      <c r="UUG206" s="66"/>
      <c r="UUJ206" s="66"/>
      <c r="UUM206" s="66"/>
      <c r="UUP206" s="66"/>
      <c r="UUS206" s="66"/>
      <c r="UUU206" s="66"/>
      <c r="UUX206" s="66"/>
      <c r="UVD206" s="66"/>
      <c r="UVJ206" s="66"/>
      <c r="UVM206" s="66"/>
      <c r="UVO206" s="66"/>
      <c r="UVQ206" s="66"/>
      <c r="UVR206" s="66"/>
      <c r="UVS206" s="66"/>
      <c r="UVT206" s="66"/>
      <c r="UVU206" s="66"/>
      <c r="UVV206" s="66"/>
      <c r="UWN206" s="66"/>
      <c r="UWO206" s="66"/>
      <c r="UWR206" s="66"/>
      <c r="UWU206" s="66"/>
      <c r="UWW206" s="66"/>
      <c r="UWY206" s="66"/>
      <c r="UXB206" s="66"/>
      <c r="UXE206" s="66"/>
      <c r="UXH206" s="66"/>
      <c r="UXL206" s="66"/>
      <c r="UXO206" s="66"/>
      <c r="UXR206" s="66"/>
      <c r="UXZ206" s="66"/>
      <c r="UYL206" s="66"/>
      <c r="UYM206" s="66"/>
      <c r="UYN206" s="66"/>
      <c r="UYO206" s="66"/>
      <c r="UYP206" s="66"/>
      <c r="UYQ206" s="66"/>
      <c r="UYR206" s="66"/>
      <c r="UYS206" s="66"/>
      <c r="UYT206" s="66"/>
      <c r="UYU206" s="66"/>
      <c r="UYV206" s="66"/>
      <c r="UYW206" s="66"/>
      <c r="UYX206" s="66"/>
      <c r="UYY206" s="66"/>
      <c r="UYZ206" s="66"/>
      <c r="UZA206" s="66"/>
      <c r="UZB206" s="66"/>
      <c r="UZC206" s="66"/>
      <c r="UZD206" s="66"/>
      <c r="UZE206" s="66"/>
      <c r="UZF206" s="66"/>
      <c r="UZG206" s="66"/>
      <c r="UZH206" s="66"/>
      <c r="UZI206" s="66"/>
      <c r="UZJ206" s="66"/>
      <c r="UZK206" s="66"/>
      <c r="UZM206" s="66"/>
      <c r="UZN206" s="66"/>
      <c r="UZO206" s="66"/>
      <c r="UZP206" s="66"/>
      <c r="UZQ206" s="66"/>
      <c r="UZR206" s="66"/>
      <c r="UZS206" s="66"/>
      <c r="UZT206" s="66"/>
      <c r="UZU206" s="66"/>
      <c r="UZV206" s="66"/>
      <c r="UZW206" s="66"/>
      <c r="UZX206" s="66"/>
      <c r="UZY206" s="66"/>
      <c r="VAB206" s="66"/>
      <c r="VAE206" s="66"/>
      <c r="VAH206" s="66"/>
      <c r="VAK206" s="66"/>
      <c r="VAN206" s="66"/>
      <c r="VAQ206" s="66"/>
      <c r="VAZ206" s="66"/>
      <c r="VBC206" s="66"/>
      <c r="VBF206" s="66"/>
      <c r="VBI206" s="66"/>
      <c r="VBR206" s="66"/>
      <c r="VBX206" s="66"/>
      <c r="VCA206" s="66"/>
      <c r="VCD206" s="66"/>
      <c r="VCG206" s="66"/>
      <c r="VCM206" s="66"/>
      <c r="VCV206" s="66"/>
      <c r="VCX206" s="66"/>
      <c r="VCY206" s="66"/>
      <c r="VDA206" s="66"/>
      <c r="VDD206" s="66"/>
      <c r="VDG206" s="66"/>
      <c r="VDJ206" s="66"/>
      <c r="VDM206" s="66"/>
      <c r="VDP206" s="66"/>
      <c r="VDR206" s="66"/>
      <c r="VDT206" s="66"/>
      <c r="VDW206" s="66"/>
      <c r="VDZ206" s="66"/>
      <c r="VEC206" s="66"/>
      <c r="VEF206" s="66"/>
      <c r="VEI206" s="66"/>
      <c r="VEL206" s="66"/>
      <c r="VEO206" s="66"/>
      <c r="VEQ206" s="66"/>
      <c r="VET206" s="66"/>
      <c r="VEZ206" s="66"/>
      <c r="VFF206" s="66"/>
      <c r="VFI206" s="66"/>
      <c r="VFK206" s="66"/>
      <c r="VFM206" s="66"/>
      <c r="VFN206" s="66"/>
      <c r="VFO206" s="66"/>
      <c r="VFP206" s="66"/>
      <c r="VFQ206" s="66"/>
      <c r="VFR206" s="66"/>
      <c r="VGJ206" s="66"/>
      <c r="VGK206" s="66"/>
      <c r="VGN206" s="66"/>
      <c r="VGQ206" s="66"/>
      <c r="VGS206" s="66"/>
      <c r="VGU206" s="66"/>
      <c r="VGX206" s="66"/>
      <c r="VHA206" s="66"/>
      <c r="VHD206" s="66"/>
      <c r="VHH206" s="66"/>
      <c r="VHK206" s="66"/>
      <c r="VHN206" s="66"/>
      <c r="VHV206" s="66"/>
      <c r="VIH206" s="66"/>
      <c r="VII206" s="66"/>
      <c r="VIJ206" s="66"/>
      <c r="VIK206" s="66"/>
      <c r="VIL206" s="66"/>
      <c r="VIM206" s="66"/>
      <c r="VIN206" s="66"/>
      <c r="VIO206" s="66"/>
      <c r="VIP206" s="66"/>
      <c r="VIQ206" s="66"/>
      <c r="VIR206" s="66"/>
      <c r="VIS206" s="66"/>
      <c r="VIT206" s="66"/>
      <c r="VIU206" s="66"/>
      <c r="VIV206" s="66"/>
      <c r="VIW206" s="66"/>
      <c r="VIX206" s="66"/>
      <c r="VIY206" s="66"/>
      <c r="VIZ206" s="66"/>
      <c r="VJA206" s="66"/>
      <c r="VJB206" s="66"/>
      <c r="VJC206" s="66"/>
      <c r="VJD206" s="66"/>
      <c r="VJE206" s="66"/>
      <c r="VJF206" s="66"/>
      <c r="VJG206" s="66"/>
      <c r="VJI206" s="66"/>
      <c r="VJJ206" s="66"/>
      <c r="VJK206" s="66"/>
      <c r="VJL206" s="66"/>
      <c r="VJM206" s="66"/>
      <c r="VJN206" s="66"/>
      <c r="VJO206" s="66"/>
      <c r="VJP206" s="66"/>
      <c r="VJQ206" s="66"/>
      <c r="VJR206" s="66"/>
      <c r="VJS206" s="66"/>
      <c r="VJT206" s="66"/>
      <c r="VJU206" s="66"/>
      <c r="VJX206" s="66"/>
      <c r="VKA206" s="66"/>
      <c r="VKD206" s="66"/>
      <c r="VKG206" s="66"/>
      <c r="VKJ206" s="66"/>
      <c r="VKM206" s="66"/>
      <c r="VKV206" s="66"/>
      <c r="VKY206" s="66"/>
      <c r="VLB206" s="66"/>
      <c r="VLE206" s="66"/>
      <c r="VLN206" s="66"/>
      <c r="VLT206" s="66"/>
      <c r="VLW206" s="66"/>
      <c r="VLZ206" s="66"/>
      <c r="VMC206" s="66"/>
      <c r="VMI206" s="66"/>
      <c r="VMR206" s="66"/>
      <c r="VMT206" s="66"/>
      <c r="VMU206" s="66"/>
      <c r="VMW206" s="66"/>
      <c r="VMZ206" s="66"/>
      <c r="VNC206" s="66"/>
      <c r="VNF206" s="66"/>
      <c r="VNI206" s="66"/>
      <c r="VNL206" s="66"/>
      <c r="VNN206" s="66"/>
      <c r="VNP206" s="66"/>
      <c r="VNS206" s="66"/>
      <c r="VNV206" s="66"/>
      <c r="VNY206" s="66"/>
      <c r="VOB206" s="66"/>
      <c r="VOE206" s="66"/>
      <c r="VOH206" s="66"/>
      <c r="VOK206" s="66"/>
      <c r="VOM206" s="66"/>
      <c r="VOP206" s="66"/>
      <c r="VOV206" s="66"/>
      <c r="VPB206" s="66"/>
      <c r="VPE206" s="66"/>
      <c r="VPG206" s="66"/>
      <c r="VPI206" s="66"/>
      <c r="VPJ206" s="66"/>
      <c r="VPK206" s="66"/>
      <c r="VPL206" s="66"/>
      <c r="VPM206" s="66"/>
      <c r="VPN206" s="66"/>
      <c r="VQF206" s="66"/>
      <c r="VQG206" s="66"/>
      <c r="VQJ206" s="66"/>
      <c r="VQM206" s="66"/>
      <c r="VQO206" s="66"/>
      <c r="VQQ206" s="66"/>
      <c r="VQT206" s="66"/>
      <c r="VQW206" s="66"/>
      <c r="VQZ206" s="66"/>
      <c r="VRD206" s="66"/>
      <c r="VRG206" s="66"/>
      <c r="VRJ206" s="66"/>
      <c r="VRR206" s="66"/>
      <c r="VSD206" s="66"/>
      <c r="VSE206" s="66"/>
      <c r="VSF206" s="66"/>
      <c r="VSG206" s="66"/>
      <c r="VSH206" s="66"/>
      <c r="VSI206" s="66"/>
      <c r="VSJ206" s="66"/>
      <c r="VSK206" s="66"/>
      <c r="VSL206" s="66"/>
      <c r="VSM206" s="66"/>
      <c r="VSN206" s="66"/>
      <c r="VSO206" s="66"/>
      <c r="VSP206" s="66"/>
      <c r="VSQ206" s="66"/>
      <c r="VSR206" s="66"/>
      <c r="VSS206" s="66"/>
      <c r="VST206" s="66"/>
      <c r="VSU206" s="66"/>
      <c r="VSV206" s="66"/>
      <c r="VSW206" s="66"/>
      <c r="VSX206" s="66"/>
      <c r="VSY206" s="66"/>
      <c r="VSZ206" s="66"/>
      <c r="VTA206" s="66"/>
      <c r="VTB206" s="66"/>
      <c r="VTC206" s="66"/>
      <c r="VTE206" s="66"/>
      <c r="VTF206" s="66"/>
      <c r="VTG206" s="66"/>
      <c r="VTH206" s="66"/>
      <c r="VTI206" s="66"/>
      <c r="VTJ206" s="66"/>
      <c r="VTK206" s="66"/>
      <c r="VTL206" s="66"/>
      <c r="VTM206" s="66"/>
      <c r="VTN206" s="66"/>
      <c r="VTO206" s="66"/>
      <c r="VTP206" s="66"/>
      <c r="VTQ206" s="66"/>
      <c r="VTT206" s="66"/>
      <c r="VTW206" s="66"/>
      <c r="VTZ206" s="66"/>
      <c r="VUC206" s="66"/>
      <c r="VUF206" s="66"/>
      <c r="VUI206" s="66"/>
      <c r="VUR206" s="66"/>
      <c r="VUU206" s="66"/>
      <c r="VUX206" s="66"/>
      <c r="VVA206" s="66"/>
      <c r="VVJ206" s="66"/>
      <c r="VVP206" s="66"/>
      <c r="VVS206" s="66"/>
      <c r="VVV206" s="66"/>
      <c r="VVY206" s="66"/>
      <c r="VWE206" s="66"/>
      <c r="VWN206" s="66"/>
      <c r="VWP206" s="66"/>
      <c r="VWQ206" s="66"/>
      <c r="VWS206" s="66"/>
      <c r="VWV206" s="66"/>
      <c r="VWY206" s="66"/>
      <c r="VXB206" s="66"/>
      <c r="VXE206" s="66"/>
      <c r="VXH206" s="66"/>
      <c r="VXJ206" s="66"/>
      <c r="VXL206" s="66"/>
      <c r="VXO206" s="66"/>
      <c r="VXR206" s="66"/>
      <c r="VXU206" s="66"/>
      <c r="VXX206" s="66"/>
      <c r="VYA206" s="66"/>
      <c r="VYD206" s="66"/>
      <c r="VYG206" s="66"/>
      <c r="VYI206" s="66"/>
      <c r="VYL206" s="66"/>
      <c r="VYR206" s="66"/>
      <c r="VYX206" s="66"/>
      <c r="VZA206" s="66"/>
      <c r="VZC206" s="66"/>
      <c r="VZE206" s="66"/>
      <c r="VZF206" s="66"/>
      <c r="VZG206" s="66"/>
      <c r="VZH206" s="66"/>
      <c r="VZI206" s="66"/>
      <c r="VZJ206" s="66"/>
      <c r="WAB206" s="66"/>
      <c r="WAC206" s="66"/>
      <c r="WAF206" s="66"/>
      <c r="WAI206" s="66"/>
      <c r="WAK206" s="66"/>
      <c r="WAM206" s="66"/>
      <c r="WAP206" s="66"/>
      <c r="WAS206" s="66"/>
      <c r="WAV206" s="66"/>
      <c r="WAZ206" s="66"/>
      <c r="WBC206" s="66"/>
      <c r="WBF206" s="66"/>
      <c r="WBN206" s="66"/>
      <c r="WBZ206" s="66"/>
      <c r="WCA206" s="66"/>
      <c r="WCB206" s="66"/>
      <c r="WCC206" s="66"/>
      <c r="WCD206" s="66"/>
      <c r="WCE206" s="66"/>
      <c r="WCF206" s="66"/>
      <c r="WCG206" s="66"/>
      <c r="WCH206" s="66"/>
      <c r="WCI206" s="66"/>
      <c r="WCJ206" s="66"/>
      <c r="WCK206" s="66"/>
      <c r="WCL206" s="66"/>
      <c r="WCM206" s="66"/>
      <c r="WCN206" s="66"/>
      <c r="WCO206" s="66"/>
      <c r="WCP206" s="66"/>
      <c r="WCQ206" s="66"/>
      <c r="WCR206" s="66"/>
      <c r="WCS206" s="66"/>
      <c r="WCT206" s="66"/>
      <c r="WCU206" s="66"/>
      <c r="WCV206" s="66"/>
      <c r="WCW206" s="66"/>
      <c r="WCX206" s="66"/>
      <c r="WCY206" s="66"/>
      <c r="WDA206" s="66"/>
      <c r="WDB206" s="66"/>
      <c r="WDC206" s="66"/>
      <c r="WDD206" s="66"/>
      <c r="WDE206" s="66"/>
      <c r="WDF206" s="66"/>
      <c r="WDG206" s="66"/>
      <c r="WDH206" s="66"/>
      <c r="WDI206" s="66"/>
      <c r="WDJ206" s="66"/>
      <c r="WDK206" s="66"/>
      <c r="WDL206" s="66"/>
      <c r="WDM206" s="66"/>
      <c r="WDP206" s="66"/>
      <c r="WDS206" s="66"/>
      <c r="WDV206" s="66"/>
      <c r="WDY206" s="66"/>
      <c r="WEB206" s="66"/>
      <c r="WEE206" s="66"/>
      <c r="WEN206" s="66"/>
      <c r="WEQ206" s="66"/>
      <c r="WET206" s="66"/>
      <c r="WEW206" s="66"/>
      <c r="WFF206" s="66"/>
      <c r="WFL206" s="66"/>
      <c r="WFO206" s="66"/>
      <c r="WFR206" s="66"/>
      <c r="WFU206" s="66"/>
      <c r="WGA206" s="66"/>
      <c r="WGJ206" s="66"/>
      <c r="WGL206" s="66"/>
      <c r="WGM206" s="66"/>
      <c r="WGO206" s="66"/>
      <c r="WGR206" s="66"/>
      <c r="WGU206" s="66"/>
      <c r="WGX206" s="66"/>
      <c r="WHA206" s="66"/>
      <c r="WHD206" s="66"/>
      <c r="WHF206" s="66"/>
      <c r="WHH206" s="66"/>
      <c r="WHK206" s="66"/>
      <c r="WHN206" s="66"/>
      <c r="WHQ206" s="66"/>
      <c r="WHT206" s="66"/>
      <c r="WHW206" s="66"/>
      <c r="WHZ206" s="66"/>
      <c r="WIC206" s="66"/>
      <c r="WIE206" s="66"/>
      <c r="WIH206" s="66"/>
      <c r="WIN206" s="66"/>
      <c r="WIT206" s="66"/>
      <c r="WIW206" s="66"/>
      <c r="WIY206" s="66"/>
      <c r="WJA206" s="66"/>
      <c r="WJB206" s="66"/>
      <c r="WJC206" s="66"/>
      <c r="WJD206" s="66"/>
      <c r="WJE206" s="66"/>
      <c r="WJF206" s="66"/>
      <c r="WJX206" s="66"/>
      <c r="WJY206" s="66"/>
      <c r="WKB206" s="66"/>
      <c r="WKE206" s="66"/>
      <c r="WKG206" s="66"/>
      <c r="WKI206" s="66"/>
      <c r="WKL206" s="66"/>
      <c r="WKO206" s="66"/>
      <c r="WKR206" s="66"/>
      <c r="WKV206" s="66"/>
      <c r="WKY206" s="66"/>
      <c r="WLB206" s="66"/>
      <c r="WLJ206" s="66"/>
      <c r="WLV206" s="66"/>
      <c r="WLW206" s="66"/>
      <c r="WLX206" s="66"/>
      <c r="WLY206" s="66"/>
      <c r="WLZ206" s="66"/>
      <c r="WMA206" s="66"/>
      <c r="WMB206" s="66"/>
      <c r="WMC206" s="66"/>
      <c r="WMD206" s="66"/>
      <c r="WME206" s="66"/>
      <c r="WMF206" s="66"/>
      <c r="WMG206" s="66"/>
      <c r="WMH206" s="66"/>
      <c r="WMI206" s="66"/>
      <c r="WMJ206" s="66"/>
      <c r="WMK206" s="66"/>
      <c r="WML206" s="66"/>
      <c r="WMM206" s="66"/>
      <c r="WMN206" s="66"/>
      <c r="WMO206" s="66"/>
      <c r="WMP206" s="66"/>
      <c r="WMQ206" s="66"/>
      <c r="WMR206" s="66"/>
      <c r="WMS206" s="66"/>
      <c r="WMT206" s="66"/>
      <c r="WMU206" s="66"/>
      <c r="WMW206" s="66"/>
      <c r="WMX206" s="66"/>
      <c r="WMY206" s="66"/>
      <c r="WMZ206" s="66"/>
      <c r="WNA206" s="66"/>
      <c r="WNB206" s="66"/>
      <c r="WNC206" s="66"/>
      <c r="WND206" s="66"/>
      <c r="WNE206" s="66"/>
      <c r="WNF206" s="66"/>
      <c r="WNG206" s="66"/>
      <c r="WNH206" s="66"/>
      <c r="WNI206" s="66"/>
      <c r="WNL206" s="66"/>
      <c r="WNO206" s="66"/>
      <c r="WNR206" s="66"/>
      <c r="WNU206" s="66"/>
      <c r="WNX206" s="66"/>
      <c r="WOA206" s="66"/>
      <c r="WOJ206" s="66"/>
      <c r="WOM206" s="66"/>
      <c r="WOP206" s="66"/>
      <c r="WOS206" s="66"/>
      <c r="WPB206" s="66"/>
      <c r="WPH206" s="66"/>
      <c r="WPK206" s="66"/>
      <c r="WPN206" s="66"/>
      <c r="WPQ206" s="66"/>
      <c r="WPW206" s="66"/>
      <c r="WQF206" s="66"/>
      <c r="WQH206" s="66"/>
      <c r="WQI206" s="66"/>
      <c r="WQK206" s="66"/>
      <c r="WQN206" s="66"/>
      <c r="WQQ206" s="66"/>
      <c r="WQT206" s="66"/>
      <c r="WQW206" s="66"/>
      <c r="WQZ206" s="66"/>
      <c r="WRB206" s="66"/>
      <c r="WRD206" s="66"/>
      <c r="WRG206" s="66"/>
      <c r="WRJ206" s="66"/>
      <c r="WRM206" s="66"/>
      <c r="WRP206" s="66"/>
      <c r="WRS206" s="66"/>
      <c r="WRV206" s="66"/>
      <c r="WRY206" s="66"/>
      <c r="WSA206" s="66"/>
      <c r="WSD206" s="66"/>
      <c r="WSJ206" s="66"/>
      <c r="WSP206" s="66"/>
      <c r="WSS206" s="66"/>
      <c r="WSU206" s="66"/>
      <c r="WSW206" s="66"/>
      <c r="WSX206" s="66"/>
      <c r="WSY206" s="66"/>
      <c r="WSZ206" s="66"/>
      <c r="WTA206" s="66"/>
      <c r="WTB206" s="66"/>
      <c r="WTT206" s="66"/>
      <c r="WTU206" s="66"/>
      <c r="WTX206" s="66"/>
      <c r="WUA206" s="66"/>
      <c r="WUC206" s="66"/>
      <c r="WUE206" s="66"/>
      <c r="WUH206" s="66"/>
      <c r="WUK206" s="66"/>
      <c r="WUN206" s="66"/>
      <c r="WUR206" s="66"/>
      <c r="WUU206" s="66"/>
      <c r="WUX206" s="66"/>
      <c r="WVF206" s="66"/>
    </row>
    <row r="207" spans="1:1022 1034:2046 2058:3070 3082:4094 4106:5118 5130:6142 6154:7166 7178:8190 8202:9214 9226:10238 10250:11262 11274:12286 12298:13310 13322:14334 14346:15358 15370:16126" s="50" customFormat="1" ht="21.75" hidden="1" customHeight="1">
      <c r="A207" s="7" t="s">
        <v>186</v>
      </c>
      <c r="B207" s="47" t="s">
        <v>340</v>
      </c>
      <c r="C207" s="4"/>
      <c r="D207" s="48">
        <f>_xlfn.IFNA(VLOOKUP(A207,'2.2'!A216:C508,3,),)</f>
        <v>0</v>
      </c>
      <c r="E207" s="49"/>
      <c r="F207" s="51"/>
      <c r="G207" s="51"/>
      <c r="H207" s="29">
        <v>0</v>
      </c>
      <c r="I207" s="52">
        <v>20</v>
      </c>
    </row>
    <row r="208" spans="1:1022 1034:2046 2058:3070 3082:4094 4106:5118 5130:6142 6154:7166 7178:8190 8202:9214 9226:10238 10250:11262 11274:12286 12298:13310 13322:14334 14346:15358 15370:16126" s="50" customFormat="1" ht="21.75" hidden="1" customHeight="1">
      <c r="A208" s="7" t="s">
        <v>187</v>
      </c>
      <c r="B208" s="47" t="s">
        <v>340</v>
      </c>
      <c r="C208" s="4"/>
      <c r="D208" s="48">
        <f>_xlfn.IFNA(VLOOKUP(A208,'2.2'!A217:C509,3,),)</f>
        <v>0</v>
      </c>
      <c r="E208" s="49"/>
      <c r="F208" s="51"/>
      <c r="G208" s="51">
        <v>15</v>
      </c>
      <c r="H208" s="29">
        <v>15</v>
      </c>
      <c r="I208" s="52">
        <v>40</v>
      </c>
    </row>
    <row r="209" spans="1:1022 1034:2046 2058:3070 3082:4094 4106:5118 5130:6142 6154:7166 7178:8190 8202:9214 9226:10238 10250:11262 11274:12286 12298:13310 13322:14334 14346:15358 15370:16126" s="50" customFormat="1" ht="21.75" hidden="1" customHeight="1">
      <c r="A209" s="7" t="s">
        <v>188</v>
      </c>
      <c r="B209" s="47" t="s">
        <v>340</v>
      </c>
      <c r="C209" s="4"/>
      <c r="D209" s="48">
        <f>_xlfn.IFNA(VLOOKUP(A209,'2.2'!A218:C510,3,),)</f>
        <v>0</v>
      </c>
      <c r="E209" s="49"/>
      <c r="F209" s="51"/>
      <c r="G209" s="51">
        <v>0</v>
      </c>
      <c r="H209" s="29">
        <v>0</v>
      </c>
      <c r="I209" s="52">
        <v>20</v>
      </c>
    </row>
    <row r="210" spans="1:1022 1034:2046 2058:3070 3082:4094 4106:5118 5130:6142 6154:7166 7178:8190 8202:9214 9226:10238 10250:11262 11274:12286 12298:13310 13322:14334 14346:15358 15370:16126" s="50" customFormat="1" ht="20.25" hidden="1" customHeight="1">
      <c r="A210" s="7" t="s">
        <v>38</v>
      </c>
      <c r="B210" s="47" t="s">
        <v>338</v>
      </c>
      <c r="C210" s="4"/>
      <c r="D210" s="48">
        <f>_xlfn.IFNA(VLOOKUP(A210,'2.2'!A219:C511,3,),)</f>
        <v>0</v>
      </c>
      <c r="E210" s="49"/>
      <c r="F210" s="51"/>
      <c r="G210" s="51"/>
      <c r="H210" s="29">
        <v>0</v>
      </c>
      <c r="I210" s="53">
        <v>20</v>
      </c>
    </row>
    <row r="211" spans="1:1022 1034:2046 2058:3070 3082:4094 4106:5118 5130:6142 6154:7166 7178:8190 8202:9214 9226:10238 10250:11262 11274:12286 12298:13310 13322:14334 14346:15358 15370:16126" s="50" customFormat="1" ht="21.75" hidden="1" customHeight="1">
      <c r="A211" s="13" t="s">
        <v>39</v>
      </c>
      <c r="B211" s="47" t="s">
        <v>340</v>
      </c>
      <c r="C211" s="4"/>
      <c r="D211" s="48">
        <f>_xlfn.IFNA(VLOOKUP(A211,'2.2'!A220:C512,3,),)</f>
        <v>0</v>
      </c>
      <c r="E211" s="49"/>
      <c r="F211" s="51"/>
      <c r="G211" s="51"/>
      <c r="H211" s="29">
        <v>0</v>
      </c>
      <c r="I211" s="52">
        <v>40</v>
      </c>
    </row>
    <row r="212" spans="1:1022 1034:2046 2058:3070 3082:4094 4106:5118 5130:6142 6154:7166 7178:8190 8202:9214 9226:10238 10250:11262 11274:12286 12298:13310 13322:14334 14346:15358 15370:16126" s="50" customFormat="1" ht="21.75" hidden="1" customHeight="1">
      <c r="A212" s="7" t="s">
        <v>40</v>
      </c>
      <c r="B212" s="47" t="s">
        <v>338</v>
      </c>
      <c r="C212" s="4"/>
      <c r="D212" s="48">
        <f>_xlfn.IFNA(VLOOKUP(A212,'2.2'!A221:C513,3,),)</f>
        <v>0</v>
      </c>
      <c r="E212" s="49"/>
      <c r="F212" s="51"/>
      <c r="G212" s="51"/>
      <c r="H212" s="29">
        <v>0</v>
      </c>
      <c r="I212" s="52">
        <v>20</v>
      </c>
    </row>
    <row r="213" spans="1:1022 1034:2046 2058:3070 3082:4094 4106:5118 5130:6142 6154:7166 7178:8190 8202:9214 9226:10238 10250:11262 11274:12286 12298:13310 13322:14334 14346:15358 15370:16126" s="50" customFormat="1" ht="20.25" customHeight="1">
      <c r="A213" s="7" t="s">
        <v>199</v>
      </c>
      <c r="B213" s="76" t="s">
        <v>338</v>
      </c>
      <c r="C213" s="4">
        <v>195</v>
      </c>
      <c r="D213" s="48">
        <v>15000</v>
      </c>
      <c r="E213" s="69">
        <f>+D213*C213</f>
        <v>2925000</v>
      </c>
      <c r="F213" s="51"/>
      <c r="G213" s="51"/>
      <c r="H213" s="29">
        <v>0</v>
      </c>
      <c r="I213" s="53">
        <v>20</v>
      </c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Z213" s="66"/>
      <c r="BC213" s="66"/>
      <c r="BF213" s="66"/>
      <c r="BI213" s="66"/>
      <c r="BL213" s="66"/>
      <c r="BO213" s="66"/>
      <c r="BX213" s="66"/>
      <c r="CA213" s="66"/>
      <c r="CD213" s="66"/>
      <c r="CG213" s="66"/>
      <c r="CP213" s="66"/>
      <c r="CV213" s="66"/>
      <c r="CY213" s="66"/>
      <c r="DB213" s="66"/>
      <c r="DE213" s="66"/>
      <c r="DK213" s="66"/>
      <c r="DT213" s="66"/>
      <c r="DV213" s="66"/>
      <c r="DW213" s="66"/>
      <c r="DY213" s="66"/>
      <c r="EB213" s="66"/>
      <c r="EE213" s="66"/>
      <c r="EH213" s="66"/>
      <c r="EK213" s="66"/>
      <c r="EN213" s="66"/>
      <c r="EP213" s="66"/>
      <c r="ER213" s="66"/>
      <c r="EU213" s="66"/>
      <c r="EX213" s="66"/>
      <c r="FA213" s="66"/>
      <c r="FD213" s="66"/>
      <c r="FG213" s="66"/>
      <c r="FJ213" s="66"/>
      <c r="FM213" s="66"/>
      <c r="FO213" s="66"/>
      <c r="FR213" s="66"/>
      <c r="FX213" s="66"/>
      <c r="GD213" s="66"/>
      <c r="GG213" s="66"/>
      <c r="GI213" s="66"/>
      <c r="GK213" s="66"/>
      <c r="GL213" s="66"/>
      <c r="GM213" s="66"/>
      <c r="GN213" s="66"/>
      <c r="GO213" s="66"/>
      <c r="GP213" s="66"/>
      <c r="HH213" s="66"/>
      <c r="HI213" s="66"/>
      <c r="HL213" s="66"/>
      <c r="HO213" s="66"/>
      <c r="HQ213" s="66"/>
      <c r="HS213" s="66"/>
      <c r="HV213" s="66"/>
      <c r="HY213" s="66"/>
      <c r="IB213" s="66"/>
      <c r="IF213" s="66"/>
      <c r="II213" s="66"/>
      <c r="IL213" s="66"/>
      <c r="IT213" s="66"/>
      <c r="JF213" s="66"/>
      <c r="JG213" s="66"/>
      <c r="JH213" s="66"/>
      <c r="JI213" s="66"/>
      <c r="JJ213" s="66"/>
      <c r="JK213" s="66"/>
      <c r="JL213" s="66"/>
      <c r="JM213" s="66"/>
      <c r="JN213" s="66"/>
      <c r="JO213" s="66"/>
      <c r="JP213" s="66"/>
      <c r="JQ213" s="66"/>
      <c r="JR213" s="66"/>
      <c r="JS213" s="66"/>
      <c r="JT213" s="66"/>
      <c r="JU213" s="66"/>
      <c r="JV213" s="66"/>
      <c r="JW213" s="66"/>
      <c r="JX213" s="66"/>
      <c r="JY213" s="66"/>
      <c r="JZ213" s="66"/>
      <c r="KA213" s="66"/>
      <c r="KB213" s="66"/>
      <c r="KC213" s="66"/>
      <c r="KD213" s="66"/>
      <c r="KE213" s="66"/>
      <c r="KG213" s="66"/>
      <c r="KH213" s="66"/>
      <c r="KI213" s="66"/>
      <c r="KJ213" s="66"/>
      <c r="KK213" s="66"/>
      <c r="KL213" s="66"/>
      <c r="KM213" s="66"/>
      <c r="KN213" s="66"/>
      <c r="KO213" s="66"/>
      <c r="KP213" s="66"/>
      <c r="KQ213" s="66"/>
      <c r="KR213" s="66"/>
      <c r="KS213" s="66"/>
      <c r="KV213" s="66"/>
      <c r="KY213" s="66"/>
      <c r="LB213" s="66"/>
      <c r="LE213" s="66"/>
      <c r="LH213" s="66"/>
      <c r="LK213" s="66"/>
      <c r="LT213" s="66"/>
      <c r="LW213" s="66"/>
      <c r="LZ213" s="66"/>
      <c r="MC213" s="66"/>
      <c r="ML213" s="66"/>
      <c r="MR213" s="66"/>
      <c r="MU213" s="66"/>
      <c r="MX213" s="66"/>
      <c r="NA213" s="66"/>
      <c r="NG213" s="66"/>
      <c r="NP213" s="66"/>
      <c r="NR213" s="66"/>
      <c r="NS213" s="66"/>
      <c r="NU213" s="66"/>
      <c r="NX213" s="66"/>
      <c r="OA213" s="66"/>
      <c r="OD213" s="66"/>
      <c r="OG213" s="66"/>
      <c r="OJ213" s="66"/>
      <c r="OL213" s="66"/>
      <c r="ON213" s="66"/>
      <c r="OQ213" s="66"/>
      <c r="OT213" s="66"/>
      <c r="OW213" s="66"/>
      <c r="OZ213" s="66"/>
      <c r="PC213" s="66"/>
      <c r="PF213" s="66"/>
      <c r="PI213" s="66"/>
      <c r="PK213" s="66"/>
      <c r="PN213" s="66"/>
      <c r="PT213" s="66"/>
      <c r="PZ213" s="66"/>
      <c r="QC213" s="66"/>
      <c r="QE213" s="66"/>
      <c r="QG213" s="66"/>
      <c r="QH213" s="66"/>
      <c r="QI213" s="66"/>
      <c r="QJ213" s="66"/>
      <c r="QK213" s="66"/>
      <c r="QL213" s="66"/>
      <c r="RD213" s="66"/>
      <c r="RE213" s="66"/>
      <c r="RH213" s="66"/>
      <c r="RK213" s="66"/>
      <c r="RM213" s="66"/>
      <c r="RO213" s="66"/>
      <c r="RR213" s="66"/>
      <c r="RU213" s="66"/>
      <c r="RX213" s="66"/>
      <c r="SB213" s="66"/>
      <c r="SE213" s="66"/>
      <c r="SH213" s="66"/>
      <c r="SP213" s="66"/>
      <c r="TB213" s="66"/>
      <c r="TC213" s="66"/>
      <c r="TD213" s="66"/>
      <c r="TE213" s="66"/>
      <c r="TF213" s="66"/>
      <c r="TG213" s="66"/>
      <c r="TH213" s="66"/>
      <c r="TI213" s="66"/>
      <c r="TJ213" s="66"/>
      <c r="TK213" s="66"/>
      <c r="TL213" s="66"/>
      <c r="TM213" s="66"/>
      <c r="TN213" s="66"/>
      <c r="TO213" s="66"/>
      <c r="TP213" s="66"/>
      <c r="TQ213" s="66"/>
      <c r="TR213" s="66"/>
      <c r="TS213" s="66"/>
      <c r="TT213" s="66"/>
      <c r="TU213" s="66"/>
      <c r="TV213" s="66"/>
      <c r="TW213" s="66"/>
      <c r="TX213" s="66"/>
      <c r="TY213" s="66"/>
      <c r="TZ213" s="66"/>
      <c r="UA213" s="66"/>
      <c r="UC213" s="66"/>
      <c r="UD213" s="66"/>
      <c r="UE213" s="66"/>
      <c r="UF213" s="66"/>
      <c r="UG213" s="66"/>
      <c r="UH213" s="66"/>
      <c r="UI213" s="66"/>
      <c r="UJ213" s="66"/>
      <c r="UK213" s="66"/>
      <c r="UL213" s="66"/>
      <c r="UM213" s="66"/>
      <c r="UN213" s="66"/>
      <c r="UO213" s="66"/>
      <c r="UR213" s="66"/>
      <c r="UU213" s="66"/>
      <c r="UX213" s="66"/>
      <c r="VA213" s="66"/>
      <c r="VD213" s="66"/>
      <c r="VG213" s="66"/>
      <c r="VP213" s="66"/>
      <c r="VS213" s="66"/>
      <c r="VV213" s="66"/>
      <c r="VY213" s="66"/>
      <c r="WH213" s="66"/>
      <c r="WN213" s="66"/>
      <c r="WQ213" s="66"/>
      <c r="WT213" s="66"/>
      <c r="WW213" s="66"/>
      <c r="XC213" s="66"/>
      <c r="XL213" s="66"/>
      <c r="XN213" s="66"/>
      <c r="XO213" s="66"/>
      <c r="XQ213" s="66"/>
      <c r="XT213" s="66"/>
      <c r="XW213" s="66"/>
      <c r="XZ213" s="66"/>
      <c r="YC213" s="66"/>
      <c r="YF213" s="66"/>
      <c r="YH213" s="66"/>
      <c r="YJ213" s="66"/>
      <c r="YM213" s="66"/>
      <c r="YP213" s="66"/>
      <c r="YS213" s="66"/>
      <c r="YV213" s="66"/>
      <c r="YY213" s="66"/>
      <c r="ZB213" s="66"/>
      <c r="ZE213" s="66"/>
      <c r="ZG213" s="66"/>
      <c r="ZJ213" s="66"/>
      <c r="ZP213" s="66"/>
      <c r="ZV213" s="66"/>
      <c r="ZY213" s="66"/>
      <c r="AAA213" s="66"/>
      <c r="AAC213" s="66"/>
      <c r="AAD213" s="66"/>
      <c r="AAE213" s="66"/>
      <c r="AAF213" s="66"/>
      <c r="AAG213" s="66"/>
      <c r="AAH213" s="66"/>
      <c r="AAZ213" s="66"/>
      <c r="ABA213" s="66"/>
      <c r="ABD213" s="66"/>
      <c r="ABG213" s="66"/>
      <c r="ABI213" s="66"/>
      <c r="ABK213" s="66"/>
      <c r="ABN213" s="66"/>
      <c r="ABQ213" s="66"/>
      <c r="ABT213" s="66"/>
      <c r="ABX213" s="66"/>
      <c r="ACA213" s="66"/>
      <c r="ACD213" s="66"/>
      <c r="ACL213" s="66"/>
      <c r="ACX213" s="66"/>
      <c r="ACY213" s="66"/>
      <c r="ACZ213" s="66"/>
      <c r="ADA213" s="66"/>
      <c r="ADB213" s="66"/>
      <c r="ADC213" s="66"/>
      <c r="ADD213" s="66"/>
      <c r="ADE213" s="66"/>
      <c r="ADF213" s="66"/>
      <c r="ADG213" s="66"/>
      <c r="ADH213" s="66"/>
      <c r="ADI213" s="66"/>
      <c r="ADJ213" s="66"/>
      <c r="ADK213" s="66"/>
      <c r="ADL213" s="66"/>
      <c r="ADM213" s="66"/>
      <c r="ADN213" s="66"/>
      <c r="ADO213" s="66"/>
      <c r="ADP213" s="66"/>
      <c r="ADQ213" s="66"/>
      <c r="ADR213" s="66"/>
      <c r="ADS213" s="66"/>
      <c r="ADT213" s="66"/>
      <c r="ADU213" s="66"/>
      <c r="ADV213" s="66"/>
      <c r="ADW213" s="66"/>
      <c r="ADY213" s="66"/>
      <c r="ADZ213" s="66"/>
      <c r="AEA213" s="66"/>
      <c r="AEB213" s="66"/>
      <c r="AEC213" s="66"/>
      <c r="AED213" s="66"/>
      <c r="AEE213" s="66"/>
      <c r="AEF213" s="66"/>
      <c r="AEG213" s="66"/>
      <c r="AEH213" s="66"/>
      <c r="AEI213" s="66"/>
      <c r="AEJ213" s="66"/>
      <c r="AEK213" s="66"/>
      <c r="AEN213" s="66"/>
      <c r="AEQ213" s="66"/>
      <c r="AET213" s="66"/>
      <c r="AEW213" s="66"/>
      <c r="AEZ213" s="66"/>
      <c r="AFC213" s="66"/>
      <c r="AFL213" s="66"/>
      <c r="AFO213" s="66"/>
      <c r="AFR213" s="66"/>
      <c r="AFU213" s="66"/>
      <c r="AGD213" s="66"/>
      <c r="AGJ213" s="66"/>
      <c r="AGM213" s="66"/>
      <c r="AGP213" s="66"/>
      <c r="AGS213" s="66"/>
      <c r="AGY213" s="66"/>
      <c r="AHH213" s="66"/>
      <c r="AHJ213" s="66"/>
      <c r="AHK213" s="66"/>
      <c r="AHM213" s="66"/>
      <c r="AHP213" s="66"/>
      <c r="AHS213" s="66"/>
      <c r="AHV213" s="66"/>
      <c r="AHY213" s="66"/>
      <c r="AIB213" s="66"/>
      <c r="AID213" s="66"/>
      <c r="AIF213" s="66"/>
      <c r="AII213" s="66"/>
      <c r="AIL213" s="66"/>
      <c r="AIO213" s="66"/>
      <c r="AIR213" s="66"/>
      <c r="AIU213" s="66"/>
      <c r="AIX213" s="66"/>
      <c r="AJA213" s="66"/>
      <c r="AJC213" s="66"/>
      <c r="AJF213" s="66"/>
      <c r="AJL213" s="66"/>
      <c r="AJR213" s="66"/>
      <c r="AJU213" s="66"/>
      <c r="AJW213" s="66"/>
      <c r="AJY213" s="66"/>
      <c r="AJZ213" s="66"/>
      <c r="AKA213" s="66"/>
      <c r="AKB213" s="66"/>
      <c r="AKC213" s="66"/>
      <c r="AKD213" s="66"/>
      <c r="AKV213" s="66"/>
      <c r="AKW213" s="66"/>
      <c r="AKZ213" s="66"/>
      <c r="ALC213" s="66"/>
      <c r="ALE213" s="66"/>
      <c r="ALG213" s="66"/>
      <c r="ALJ213" s="66"/>
      <c r="ALM213" s="66"/>
      <c r="ALP213" s="66"/>
      <c r="ALT213" s="66"/>
      <c r="ALW213" s="66"/>
      <c r="ALZ213" s="66"/>
      <c r="AMH213" s="66"/>
      <c r="AMT213" s="66"/>
      <c r="AMU213" s="66"/>
      <c r="AMV213" s="66"/>
      <c r="AMW213" s="66"/>
      <c r="AMX213" s="66"/>
      <c r="AMY213" s="66"/>
      <c r="AMZ213" s="66"/>
      <c r="ANA213" s="66"/>
      <c r="ANB213" s="66"/>
      <c r="ANC213" s="66"/>
      <c r="AND213" s="66"/>
      <c r="ANE213" s="66"/>
      <c r="ANF213" s="66"/>
      <c r="ANG213" s="66"/>
      <c r="ANH213" s="66"/>
      <c r="ANI213" s="66"/>
      <c r="ANJ213" s="66"/>
      <c r="ANK213" s="66"/>
      <c r="ANL213" s="66"/>
      <c r="ANM213" s="66"/>
      <c r="ANN213" s="66"/>
      <c r="ANO213" s="66"/>
      <c r="ANP213" s="66"/>
      <c r="ANQ213" s="66"/>
      <c r="ANR213" s="66"/>
      <c r="ANS213" s="66"/>
      <c r="ANU213" s="66"/>
      <c r="ANV213" s="66"/>
      <c r="ANW213" s="66"/>
      <c r="ANX213" s="66"/>
      <c r="ANY213" s="66"/>
      <c r="ANZ213" s="66"/>
      <c r="AOA213" s="66"/>
      <c r="AOB213" s="66"/>
      <c r="AOC213" s="66"/>
      <c r="AOD213" s="66"/>
      <c r="AOE213" s="66"/>
      <c r="AOF213" s="66"/>
      <c r="AOG213" s="66"/>
      <c r="AOJ213" s="66"/>
      <c r="AOM213" s="66"/>
      <c r="AOP213" s="66"/>
      <c r="AOS213" s="66"/>
      <c r="AOV213" s="66"/>
      <c r="AOY213" s="66"/>
      <c r="APH213" s="66"/>
      <c r="APK213" s="66"/>
      <c r="APN213" s="66"/>
      <c r="APQ213" s="66"/>
      <c r="APZ213" s="66"/>
      <c r="AQF213" s="66"/>
      <c r="AQI213" s="66"/>
      <c r="AQL213" s="66"/>
      <c r="AQO213" s="66"/>
      <c r="AQU213" s="66"/>
      <c r="ARD213" s="66"/>
      <c r="ARF213" s="66"/>
      <c r="ARG213" s="66"/>
      <c r="ARI213" s="66"/>
      <c r="ARL213" s="66"/>
      <c r="ARO213" s="66"/>
      <c r="ARR213" s="66"/>
      <c r="ARU213" s="66"/>
      <c r="ARX213" s="66"/>
      <c r="ARZ213" s="66"/>
      <c r="ASB213" s="66"/>
      <c r="ASE213" s="66"/>
      <c r="ASH213" s="66"/>
      <c r="ASK213" s="66"/>
      <c r="ASN213" s="66"/>
      <c r="ASQ213" s="66"/>
      <c r="AST213" s="66"/>
      <c r="ASW213" s="66"/>
      <c r="ASY213" s="66"/>
      <c r="ATB213" s="66"/>
      <c r="ATH213" s="66"/>
      <c r="ATN213" s="66"/>
      <c r="ATQ213" s="66"/>
      <c r="ATS213" s="66"/>
      <c r="ATU213" s="66"/>
      <c r="ATV213" s="66"/>
      <c r="ATW213" s="66"/>
      <c r="ATX213" s="66"/>
      <c r="ATY213" s="66"/>
      <c r="ATZ213" s="66"/>
      <c r="AUR213" s="66"/>
      <c r="AUS213" s="66"/>
      <c r="AUV213" s="66"/>
      <c r="AUY213" s="66"/>
      <c r="AVA213" s="66"/>
      <c r="AVC213" s="66"/>
      <c r="AVF213" s="66"/>
      <c r="AVI213" s="66"/>
      <c r="AVL213" s="66"/>
      <c r="AVP213" s="66"/>
      <c r="AVS213" s="66"/>
      <c r="AVV213" s="66"/>
      <c r="AWD213" s="66"/>
      <c r="AWP213" s="66"/>
      <c r="AWQ213" s="66"/>
      <c r="AWR213" s="66"/>
      <c r="AWS213" s="66"/>
      <c r="AWT213" s="66"/>
      <c r="AWU213" s="66"/>
      <c r="AWV213" s="66"/>
      <c r="AWW213" s="66"/>
      <c r="AWX213" s="66"/>
      <c r="AWY213" s="66"/>
      <c r="AWZ213" s="66"/>
      <c r="AXA213" s="66"/>
      <c r="AXB213" s="66"/>
      <c r="AXC213" s="66"/>
      <c r="AXD213" s="66"/>
      <c r="AXE213" s="66"/>
      <c r="AXF213" s="66"/>
      <c r="AXG213" s="66"/>
      <c r="AXH213" s="66"/>
      <c r="AXI213" s="66"/>
      <c r="AXJ213" s="66"/>
      <c r="AXK213" s="66"/>
      <c r="AXL213" s="66"/>
      <c r="AXM213" s="66"/>
      <c r="AXN213" s="66"/>
      <c r="AXO213" s="66"/>
      <c r="AXQ213" s="66"/>
      <c r="AXR213" s="66"/>
      <c r="AXS213" s="66"/>
      <c r="AXT213" s="66"/>
      <c r="AXU213" s="66"/>
      <c r="AXV213" s="66"/>
      <c r="AXW213" s="66"/>
      <c r="AXX213" s="66"/>
      <c r="AXY213" s="66"/>
      <c r="AXZ213" s="66"/>
      <c r="AYA213" s="66"/>
      <c r="AYB213" s="66"/>
      <c r="AYC213" s="66"/>
      <c r="AYF213" s="66"/>
      <c r="AYI213" s="66"/>
      <c r="AYL213" s="66"/>
      <c r="AYO213" s="66"/>
      <c r="AYR213" s="66"/>
      <c r="AYU213" s="66"/>
      <c r="AZD213" s="66"/>
      <c r="AZG213" s="66"/>
      <c r="AZJ213" s="66"/>
      <c r="AZM213" s="66"/>
      <c r="AZV213" s="66"/>
      <c r="BAB213" s="66"/>
      <c r="BAE213" s="66"/>
      <c r="BAH213" s="66"/>
      <c r="BAK213" s="66"/>
      <c r="BAQ213" s="66"/>
      <c r="BAZ213" s="66"/>
      <c r="BBB213" s="66"/>
      <c r="BBC213" s="66"/>
      <c r="BBE213" s="66"/>
      <c r="BBH213" s="66"/>
      <c r="BBK213" s="66"/>
      <c r="BBN213" s="66"/>
      <c r="BBQ213" s="66"/>
      <c r="BBT213" s="66"/>
      <c r="BBV213" s="66"/>
      <c r="BBX213" s="66"/>
      <c r="BCA213" s="66"/>
      <c r="BCD213" s="66"/>
      <c r="BCG213" s="66"/>
      <c r="BCJ213" s="66"/>
      <c r="BCM213" s="66"/>
      <c r="BCP213" s="66"/>
      <c r="BCS213" s="66"/>
      <c r="BCU213" s="66"/>
      <c r="BCX213" s="66"/>
      <c r="BDD213" s="66"/>
      <c r="BDJ213" s="66"/>
      <c r="BDM213" s="66"/>
      <c r="BDO213" s="66"/>
      <c r="BDQ213" s="66"/>
      <c r="BDR213" s="66"/>
      <c r="BDS213" s="66"/>
      <c r="BDT213" s="66"/>
      <c r="BDU213" s="66"/>
      <c r="BDV213" s="66"/>
      <c r="BEN213" s="66"/>
      <c r="BEO213" s="66"/>
      <c r="BER213" s="66"/>
      <c r="BEU213" s="66"/>
      <c r="BEW213" s="66"/>
      <c r="BEY213" s="66"/>
      <c r="BFB213" s="66"/>
      <c r="BFE213" s="66"/>
      <c r="BFH213" s="66"/>
      <c r="BFL213" s="66"/>
      <c r="BFO213" s="66"/>
      <c r="BFR213" s="66"/>
      <c r="BFZ213" s="66"/>
      <c r="BGL213" s="66"/>
      <c r="BGM213" s="66"/>
      <c r="BGN213" s="66"/>
      <c r="BGO213" s="66"/>
      <c r="BGP213" s="66"/>
      <c r="BGQ213" s="66"/>
      <c r="BGR213" s="66"/>
      <c r="BGS213" s="66"/>
      <c r="BGT213" s="66"/>
      <c r="BGU213" s="66"/>
      <c r="BGV213" s="66"/>
      <c r="BGW213" s="66"/>
      <c r="BGX213" s="66"/>
      <c r="BGY213" s="66"/>
      <c r="BGZ213" s="66"/>
      <c r="BHA213" s="66"/>
      <c r="BHB213" s="66"/>
      <c r="BHC213" s="66"/>
      <c r="BHD213" s="66"/>
      <c r="BHE213" s="66"/>
      <c r="BHF213" s="66"/>
      <c r="BHG213" s="66"/>
      <c r="BHH213" s="66"/>
      <c r="BHI213" s="66"/>
      <c r="BHJ213" s="66"/>
      <c r="BHK213" s="66"/>
      <c r="BHM213" s="66"/>
      <c r="BHN213" s="66"/>
      <c r="BHO213" s="66"/>
      <c r="BHP213" s="66"/>
      <c r="BHQ213" s="66"/>
      <c r="BHR213" s="66"/>
      <c r="BHS213" s="66"/>
      <c r="BHT213" s="66"/>
      <c r="BHU213" s="66"/>
      <c r="BHV213" s="66"/>
      <c r="BHW213" s="66"/>
      <c r="BHX213" s="66"/>
      <c r="BHY213" s="66"/>
      <c r="BIB213" s="66"/>
      <c r="BIE213" s="66"/>
      <c r="BIH213" s="66"/>
      <c r="BIK213" s="66"/>
      <c r="BIN213" s="66"/>
      <c r="BIQ213" s="66"/>
      <c r="BIZ213" s="66"/>
      <c r="BJC213" s="66"/>
      <c r="BJF213" s="66"/>
      <c r="BJI213" s="66"/>
      <c r="BJR213" s="66"/>
      <c r="BJX213" s="66"/>
      <c r="BKA213" s="66"/>
      <c r="BKD213" s="66"/>
      <c r="BKG213" s="66"/>
      <c r="BKM213" s="66"/>
      <c r="BKV213" s="66"/>
      <c r="BKX213" s="66"/>
      <c r="BKY213" s="66"/>
      <c r="BLA213" s="66"/>
      <c r="BLD213" s="66"/>
      <c r="BLG213" s="66"/>
      <c r="BLJ213" s="66"/>
      <c r="BLM213" s="66"/>
      <c r="BLP213" s="66"/>
      <c r="BLR213" s="66"/>
      <c r="BLT213" s="66"/>
      <c r="BLW213" s="66"/>
      <c r="BLZ213" s="66"/>
      <c r="BMC213" s="66"/>
      <c r="BMF213" s="66"/>
      <c r="BMI213" s="66"/>
      <c r="BML213" s="66"/>
      <c r="BMO213" s="66"/>
      <c r="BMQ213" s="66"/>
      <c r="BMT213" s="66"/>
      <c r="BMZ213" s="66"/>
      <c r="BNF213" s="66"/>
      <c r="BNI213" s="66"/>
      <c r="BNK213" s="66"/>
      <c r="BNM213" s="66"/>
      <c r="BNN213" s="66"/>
      <c r="BNO213" s="66"/>
      <c r="BNP213" s="66"/>
      <c r="BNQ213" s="66"/>
      <c r="BNR213" s="66"/>
      <c r="BOJ213" s="66"/>
      <c r="BOK213" s="66"/>
      <c r="BON213" s="66"/>
      <c r="BOQ213" s="66"/>
      <c r="BOS213" s="66"/>
      <c r="BOU213" s="66"/>
      <c r="BOX213" s="66"/>
      <c r="BPA213" s="66"/>
      <c r="BPD213" s="66"/>
      <c r="BPH213" s="66"/>
      <c r="BPK213" s="66"/>
      <c r="BPN213" s="66"/>
      <c r="BPV213" s="66"/>
      <c r="BQH213" s="66"/>
      <c r="BQI213" s="66"/>
      <c r="BQJ213" s="66"/>
      <c r="BQK213" s="66"/>
      <c r="BQL213" s="66"/>
      <c r="BQM213" s="66"/>
      <c r="BQN213" s="66"/>
      <c r="BQO213" s="66"/>
      <c r="BQP213" s="66"/>
      <c r="BQQ213" s="66"/>
      <c r="BQR213" s="66"/>
      <c r="BQS213" s="66"/>
      <c r="BQT213" s="66"/>
      <c r="BQU213" s="66"/>
      <c r="BQV213" s="66"/>
      <c r="BQW213" s="66"/>
      <c r="BQX213" s="66"/>
      <c r="BQY213" s="66"/>
      <c r="BQZ213" s="66"/>
      <c r="BRA213" s="66"/>
      <c r="BRB213" s="66"/>
      <c r="BRC213" s="66"/>
      <c r="BRD213" s="66"/>
      <c r="BRE213" s="66"/>
      <c r="BRF213" s="66"/>
      <c r="BRG213" s="66"/>
      <c r="BRI213" s="66"/>
      <c r="BRJ213" s="66"/>
      <c r="BRK213" s="66"/>
      <c r="BRL213" s="66"/>
      <c r="BRM213" s="66"/>
      <c r="BRN213" s="66"/>
      <c r="BRO213" s="66"/>
      <c r="BRP213" s="66"/>
      <c r="BRQ213" s="66"/>
      <c r="BRR213" s="66"/>
      <c r="BRS213" s="66"/>
      <c r="BRT213" s="66"/>
      <c r="BRU213" s="66"/>
      <c r="BRX213" s="66"/>
      <c r="BSA213" s="66"/>
      <c r="BSD213" s="66"/>
      <c r="BSG213" s="66"/>
      <c r="BSJ213" s="66"/>
      <c r="BSM213" s="66"/>
      <c r="BSV213" s="66"/>
      <c r="BSY213" s="66"/>
      <c r="BTB213" s="66"/>
      <c r="BTE213" s="66"/>
      <c r="BTN213" s="66"/>
      <c r="BTT213" s="66"/>
      <c r="BTW213" s="66"/>
      <c r="BTZ213" s="66"/>
      <c r="BUC213" s="66"/>
      <c r="BUI213" s="66"/>
      <c r="BUR213" s="66"/>
      <c r="BUT213" s="66"/>
      <c r="BUU213" s="66"/>
      <c r="BUW213" s="66"/>
      <c r="BUZ213" s="66"/>
      <c r="BVC213" s="66"/>
      <c r="BVF213" s="66"/>
      <c r="BVI213" s="66"/>
      <c r="BVL213" s="66"/>
      <c r="BVN213" s="66"/>
      <c r="BVP213" s="66"/>
      <c r="BVS213" s="66"/>
      <c r="BVV213" s="66"/>
      <c r="BVY213" s="66"/>
      <c r="BWB213" s="66"/>
      <c r="BWE213" s="66"/>
      <c r="BWH213" s="66"/>
      <c r="BWK213" s="66"/>
      <c r="BWM213" s="66"/>
      <c r="BWP213" s="66"/>
      <c r="BWV213" s="66"/>
      <c r="BXB213" s="66"/>
      <c r="BXE213" s="66"/>
      <c r="BXG213" s="66"/>
      <c r="BXI213" s="66"/>
      <c r="BXJ213" s="66"/>
      <c r="BXK213" s="66"/>
      <c r="BXL213" s="66"/>
      <c r="BXM213" s="66"/>
      <c r="BXN213" s="66"/>
      <c r="BYF213" s="66"/>
      <c r="BYG213" s="66"/>
      <c r="BYJ213" s="66"/>
      <c r="BYM213" s="66"/>
      <c r="BYO213" s="66"/>
      <c r="BYQ213" s="66"/>
      <c r="BYT213" s="66"/>
      <c r="BYW213" s="66"/>
      <c r="BYZ213" s="66"/>
      <c r="BZD213" s="66"/>
      <c r="BZG213" s="66"/>
      <c r="BZJ213" s="66"/>
      <c r="BZR213" s="66"/>
      <c r="CAD213" s="66"/>
      <c r="CAE213" s="66"/>
      <c r="CAF213" s="66"/>
      <c r="CAG213" s="66"/>
      <c r="CAH213" s="66"/>
      <c r="CAI213" s="66"/>
      <c r="CAJ213" s="66"/>
      <c r="CAK213" s="66"/>
      <c r="CAL213" s="66"/>
      <c r="CAM213" s="66"/>
      <c r="CAN213" s="66"/>
      <c r="CAO213" s="66"/>
      <c r="CAP213" s="66"/>
      <c r="CAQ213" s="66"/>
      <c r="CAR213" s="66"/>
      <c r="CAS213" s="66"/>
      <c r="CAT213" s="66"/>
      <c r="CAU213" s="66"/>
      <c r="CAV213" s="66"/>
      <c r="CAW213" s="66"/>
      <c r="CAX213" s="66"/>
      <c r="CAY213" s="66"/>
      <c r="CAZ213" s="66"/>
      <c r="CBA213" s="66"/>
      <c r="CBB213" s="66"/>
      <c r="CBC213" s="66"/>
      <c r="CBE213" s="66"/>
      <c r="CBF213" s="66"/>
      <c r="CBG213" s="66"/>
      <c r="CBH213" s="66"/>
      <c r="CBI213" s="66"/>
      <c r="CBJ213" s="66"/>
      <c r="CBK213" s="66"/>
      <c r="CBL213" s="66"/>
      <c r="CBM213" s="66"/>
      <c r="CBN213" s="66"/>
      <c r="CBO213" s="66"/>
      <c r="CBP213" s="66"/>
      <c r="CBQ213" s="66"/>
      <c r="CBT213" s="66"/>
      <c r="CBW213" s="66"/>
      <c r="CBZ213" s="66"/>
      <c r="CCC213" s="66"/>
      <c r="CCF213" s="66"/>
      <c r="CCI213" s="66"/>
      <c r="CCR213" s="66"/>
      <c r="CCU213" s="66"/>
      <c r="CCX213" s="66"/>
      <c r="CDA213" s="66"/>
      <c r="CDJ213" s="66"/>
      <c r="CDP213" s="66"/>
      <c r="CDS213" s="66"/>
      <c r="CDV213" s="66"/>
      <c r="CDY213" s="66"/>
      <c r="CEE213" s="66"/>
      <c r="CEN213" s="66"/>
      <c r="CEP213" s="66"/>
      <c r="CEQ213" s="66"/>
      <c r="CES213" s="66"/>
      <c r="CEV213" s="66"/>
      <c r="CEY213" s="66"/>
      <c r="CFB213" s="66"/>
      <c r="CFE213" s="66"/>
      <c r="CFH213" s="66"/>
      <c r="CFJ213" s="66"/>
      <c r="CFL213" s="66"/>
      <c r="CFO213" s="66"/>
      <c r="CFR213" s="66"/>
      <c r="CFU213" s="66"/>
      <c r="CFX213" s="66"/>
      <c r="CGA213" s="66"/>
      <c r="CGD213" s="66"/>
      <c r="CGG213" s="66"/>
      <c r="CGI213" s="66"/>
      <c r="CGL213" s="66"/>
      <c r="CGR213" s="66"/>
      <c r="CGX213" s="66"/>
      <c r="CHA213" s="66"/>
      <c r="CHC213" s="66"/>
      <c r="CHE213" s="66"/>
      <c r="CHF213" s="66"/>
      <c r="CHG213" s="66"/>
      <c r="CHH213" s="66"/>
      <c r="CHI213" s="66"/>
      <c r="CHJ213" s="66"/>
      <c r="CIB213" s="66"/>
      <c r="CIC213" s="66"/>
      <c r="CIF213" s="66"/>
      <c r="CII213" s="66"/>
      <c r="CIK213" s="66"/>
      <c r="CIM213" s="66"/>
      <c r="CIP213" s="66"/>
      <c r="CIS213" s="66"/>
      <c r="CIV213" s="66"/>
      <c r="CIZ213" s="66"/>
      <c r="CJC213" s="66"/>
      <c r="CJF213" s="66"/>
      <c r="CJN213" s="66"/>
      <c r="CJZ213" s="66"/>
      <c r="CKA213" s="66"/>
      <c r="CKB213" s="66"/>
      <c r="CKC213" s="66"/>
      <c r="CKD213" s="66"/>
      <c r="CKE213" s="66"/>
      <c r="CKF213" s="66"/>
      <c r="CKG213" s="66"/>
      <c r="CKH213" s="66"/>
      <c r="CKI213" s="66"/>
      <c r="CKJ213" s="66"/>
      <c r="CKK213" s="66"/>
      <c r="CKL213" s="66"/>
      <c r="CKM213" s="66"/>
      <c r="CKN213" s="66"/>
      <c r="CKO213" s="66"/>
      <c r="CKP213" s="66"/>
      <c r="CKQ213" s="66"/>
      <c r="CKR213" s="66"/>
      <c r="CKS213" s="66"/>
      <c r="CKT213" s="66"/>
      <c r="CKU213" s="66"/>
      <c r="CKV213" s="66"/>
      <c r="CKW213" s="66"/>
      <c r="CKX213" s="66"/>
      <c r="CKY213" s="66"/>
      <c r="CLA213" s="66"/>
      <c r="CLB213" s="66"/>
      <c r="CLC213" s="66"/>
      <c r="CLD213" s="66"/>
      <c r="CLE213" s="66"/>
      <c r="CLF213" s="66"/>
      <c r="CLG213" s="66"/>
      <c r="CLH213" s="66"/>
      <c r="CLI213" s="66"/>
      <c r="CLJ213" s="66"/>
      <c r="CLK213" s="66"/>
      <c r="CLL213" s="66"/>
      <c r="CLM213" s="66"/>
      <c r="CLP213" s="66"/>
      <c r="CLS213" s="66"/>
      <c r="CLV213" s="66"/>
      <c r="CLY213" s="66"/>
      <c r="CMB213" s="66"/>
      <c r="CME213" s="66"/>
      <c r="CMN213" s="66"/>
      <c r="CMQ213" s="66"/>
      <c r="CMT213" s="66"/>
      <c r="CMW213" s="66"/>
      <c r="CNF213" s="66"/>
      <c r="CNL213" s="66"/>
      <c r="CNO213" s="66"/>
      <c r="CNR213" s="66"/>
      <c r="CNU213" s="66"/>
      <c r="COA213" s="66"/>
      <c r="COJ213" s="66"/>
      <c r="COL213" s="66"/>
      <c r="COM213" s="66"/>
      <c r="COO213" s="66"/>
      <c r="COR213" s="66"/>
      <c r="COU213" s="66"/>
      <c r="COX213" s="66"/>
      <c r="CPA213" s="66"/>
      <c r="CPD213" s="66"/>
      <c r="CPF213" s="66"/>
      <c r="CPH213" s="66"/>
      <c r="CPK213" s="66"/>
      <c r="CPN213" s="66"/>
      <c r="CPQ213" s="66"/>
      <c r="CPT213" s="66"/>
      <c r="CPW213" s="66"/>
      <c r="CPZ213" s="66"/>
      <c r="CQC213" s="66"/>
      <c r="CQE213" s="66"/>
      <c r="CQH213" s="66"/>
      <c r="CQN213" s="66"/>
      <c r="CQT213" s="66"/>
      <c r="CQW213" s="66"/>
      <c r="CQY213" s="66"/>
      <c r="CRA213" s="66"/>
      <c r="CRB213" s="66"/>
      <c r="CRC213" s="66"/>
      <c r="CRD213" s="66"/>
      <c r="CRE213" s="66"/>
      <c r="CRF213" s="66"/>
      <c r="CRX213" s="66"/>
      <c r="CRY213" s="66"/>
      <c r="CSB213" s="66"/>
      <c r="CSE213" s="66"/>
      <c r="CSG213" s="66"/>
      <c r="CSI213" s="66"/>
      <c r="CSL213" s="66"/>
      <c r="CSO213" s="66"/>
      <c r="CSR213" s="66"/>
      <c r="CSV213" s="66"/>
      <c r="CSY213" s="66"/>
      <c r="CTB213" s="66"/>
      <c r="CTJ213" s="66"/>
      <c r="CTV213" s="66"/>
      <c r="CTW213" s="66"/>
      <c r="CTX213" s="66"/>
      <c r="CTY213" s="66"/>
      <c r="CTZ213" s="66"/>
      <c r="CUA213" s="66"/>
      <c r="CUB213" s="66"/>
      <c r="CUC213" s="66"/>
      <c r="CUD213" s="66"/>
      <c r="CUE213" s="66"/>
      <c r="CUF213" s="66"/>
      <c r="CUG213" s="66"/>
      <c r="CUH213" s="66"/>
      <c r="CUI213" s="66"/>
      <c r="CUJ213" s="66"/>
      <c r="CUK213" s="66"/>
      <c r="CUL213" s="66"/>
      <c r="CUM213" s="66"/>
      <c r="CUN213" s="66"/>
      <c r="CUO213" s="66"/>
      <c r="CUP213" s="66"/>
      <c r="CUQ213" s="66"/>
      <c r="CUR213" s="66"/>
      <c r="CUS213" s="66"/>
      <c r="CUT213" s="66"/>
      <c r="CUU213" s="66"/>
      <c r="CUW213" s="66"/>
      <c r="CUX213" s="66"/>
      <c r="CUY213" s="66"/>
      <c r="CUZ213" s="66"/>
      <c r="CVA213" s="66"/>
      <c r="CVB213" s="66"/>
      <c r="CVC213" s="66"/>
      <c r="CVD213" s="66"/>
      <c r="CVE213" s="66"/>
      <c r="CVF213" s="66"/>
      <c r="CVG213" s="66"/>
      <c r="CVH213" s="66"/>
      <c r="CVI213" s="66"/>
      <c r="CVL213" s="66"/>
      <c r="CVO213" s="66"/>
      <c r="CVR213" s="66"/>
      <c r="CVU213" s="66"/>
      <c r="CVX213" s="66"/>
      <c r="CWA213" s="66"/>
      <c r="CWJ213" s="66"/>
      <c r="CWM213" s="66"/>
      <c r="CWP213" s="66"/>
      <c r="CWS213" s="66"/>
      <c r="CXB213" s="66"/>
      <c r="CXH213" s="66"/>
      <c r="CXK213" s="66"/>
      <c r="CXN213" s="66"/>
      <c r="CXQ213" s="66"/>
      <c r="CXW213" s="66"/>
      <c r="CYF213" s="66"/>
      <c r="CYH213" s="66"/>
      <c r="CYI213" s="66"/>
      <c r="CYK213" s="66"/>
      <c r="CYN213" s="66"/>
      <c r="CYQ213" s="66"/>
      <c r="CYT213" s="66"/>
      <c r="CYW213" s="66"/>
      <c r="CYZ213" s="66"/>
      <c r="CZB213" s="66"/>
      <c r="CZD213" s="66"/>
      <c r="CZG213" s="66"/>
      <c r="CZJ213" s="66"/>
      <c r="CZM213" s="66"/>
      <c r="CZP213" s="66"/>
      <c r="CZS213" s="66"/>
      <c r="CZV213" s="66"/>
      <c r="CZY213" s="66"/>
      <c r="DAA213" s="66"/>
      <c r="DAD213" s="66"/>
      <c r="DAJ213" s="66"/>
      <c r="DAP213" s="66"/>
      <c r="DAS213" s="66"/>
      <c r="DAU213" s="66"/>
      <c r="DAW213" s="66"/>
      <c r="DAX213" s="66"/>
      <c r="DAY213" s="66"/>
      <c r="DAZ213" s="66"/>
      <c r="DBA213" s="66"/>
      <c r="DBB213" s="66"/>
      <c r="DBT213" s="66"/>
      <c r="DBU213" s="66"/>
      <c r="DBX213" s="66"/>
      <c r="DCA213" s="66"/>
      <c r="DCC213" s="66"/>
      <c r="DCE213" s="66"/>
      <c r="DCH213" s="66"/>
      <c r="DCK213" s="66"/>
      <c r="DCN213" s="66"/>
      <c r="DCR213" s="66"/>
      <c r="DCU213" s="66"/>
      <c r="DCX213" s="66"/>
      <c r="DDF213" s="66"/>
      <c r="DDR213" s="66"/>
      <c r="DDS213" s="66"/>
      <c r="DDT213" s="66"/>
      <c r="DDU213" s="66"/>
      <c r="DDV213" s="66"/>
      <c r="DDW213" s="66"/>
      <c r="DDX213" s="66"/>
      <c r="DDY213" s="66"/>
      <c r="DDZ213" s="66"/>
      <c r="DEA213" s="66"/>
      <c r="DEB213" s="66"/>
      <c r="DEC213" s="66"/>
      <c r="DED213" s="66"/>
      <c r="DEE213" s="66"/>
      <c r="DEF213" s="66"/>
      <c r="DEG213" s="66"/>
      <c r="DEH213" s="66"/>
      <c r="DEI213" s="66"/>
      <c r="DEJ213" s="66"/>
      <c r="DEK213" s="66"/>
      <c r="DEL213" s="66"/>
      <c r="DEM213" s="66"/>
      <c r="DEN213" s="66"/>
      <c r="DEO213" s="66"/>
      <c r="DEP213" s="66"/>
      <c r="DEQ213" s="66"/>
      <c r="DES213" s="66"/>
      <c r="DET213" s="66"/>
      <c r="DEU213" s="66"/>
      <c r="DEV213" s="66"/>
      <c r="DEW213" s="66"/>
      <c r="DEX213" s="66"/>
      <c r="DEY213" s="66"/>
      <c r="DEZ213" s="66"/>
      <c r="DFA213" s="66"/>
      <c r="DFB213" s="66"/>
      <c r="DFC213" s="66"/>
      <c r="DFD213" s="66"/>
      <c r="DFE213" s="66"/>
      <c r="DFH213" s="66"/>
      <c r="DFK213" s="66"/>
      <c r="DFN213" s="66"/>
      <c r="DFQ213" s="66"/>
      <c r="DFT213" s="66"/>
      <c r="DFW213" s="66"/>
      <c r="DGF213" s="66"/>
      <c r="DGI213" s="66"/>
      <c r="DGL213" s="66"/>
      <c r="DGO213" s="66"/>
      <c r="DGX213" s="66"/>
      <c r="DHD213" s="66"/>
      <c r="DHG213" s="66"/>
      <c r="DHJ213" s="66"/>
      <c r="DHM213" s="66"/>
      <c r="DHS213" s="66"/>
      <c r="DIB213" s="66"/>
      <c r="DID213" s="66"/>
      <c r="DIE213" s="66"/>
      <c r="DIG213" s="66"/>
      <c r="DIJ213" s="66"/>
      <c r="DIM213" s="66"/>
      <c r="DIP213" s="66"/>
      <c r="DIS213" s="66"/>
      <c r="DIV213" s="66"/>
      <c r="DIX213" s="66"/>
      <c r="DIZ213" s="66"/>
      <c r="DJC213" s="66"/>
      <c r="DJF213" s="66"/>
      <c r="DJI213" s="66"/>
      <c r="DJL213" s="66"/>
      <c r="DJO213" s="66"/>
      <c r="DJR213" s="66"/>
      <c r="DJU213" s="66"/>
      <c r="DJW213" s="66"/>
      <c r="DJZ213" s="66"/>
      <c r="DKF213" s="66"/>
      <c r="DKL213" s="66"/>
      <c r="DKO213" s="66"/>
      <c r="DKQ213" s="66"/>
      <c r="DKS213" s="66"/>
      <c r="DKT213" s="66"/>
      <c r="DKU213" s="66"/>
      <c r="DKV213" s="66"/>
      <c r="DKW213" s="66"/>
      <c r="DKX213" s="66"/>
      <c r="DLP213" s="66"/>
      <c r="DLQ213" s="66"/>
      <c r="DLT213" s="66"/>
      <c r="DLW213" s="66"/>
      <c r="DLY213" s="66"/>
      <c r="DMA213" s="66"/>
      <c r="DMD213" s="66"/>
      <c r="DMG213" s="66"/>
      <c r="DMJ213" s="66"/>
      <c r="DMN213" s="66"/>
      <c r="DMQ213" s="66"/>
      <c r="DMT213" s="66"/>
      <c r="DNB213" s="66"/>
      <c r="DNN213" s="66"/>
      <c r="DNO213" s="66"/>
      <c r="DNP213" s="66"/>
      <c r="DNQ213" s="66"/>
      <c r="DNR213" s="66"/>
      <c r="DNS213" s="66"/>
      <c r="DNT213" s="66"/>
      <c r="DNU213" s="66"/>
      <c r="DNV213" s="66"/>
      <c r="DNW213" s="66"/>
      <c r="DNX213" s="66"/>
      <c r="DNY213" s="66"/>
      <c r="DNZ213" s="66"/>
      <c r="DOA213" s="66"/>
      <c r="DOB213" s="66"/>
      <c r="DOC213" s="66"/>
      <c r="DOD213" s="66"/>
      <c r="DOE213" s="66"/>
      <c r="DOF213" s="66"/>
      <c r="DOG213" s="66"/>
      <c r="DOH213" s="66"/>
      <c r="DOI213" s="66"/>
      <c r="DOJ213" s="66"/>
      <c r="DOK213" s="66"/>
      <c r="DOL213" s="66"/>
      <c r="DOM213" s="66"/>
      <c r="DOO213" s="66"/>
      <c r="DOP213" s="66"/>
      <c r="DOQ213" s="66"/>
      <c r="DOR213" s="66"/>
      <c r="DOS213" s="66"/>
      <c r="DOT213" s="66"/>
      <c r="DOU213" s="66"/>
      <c r="DOV213" s="66"/>
      <c r="DOW213" s="66"/>
      <c r="DOX213" s="66"/>
      <c r="DOY213" s="66"/>
      <c r="DOZ213" s="66"/>
      <c r="DPA213" s="66"/>
      <c r="DPD213" s="66"/>
      <c r="DPG213" s="66"/>
      <c r="DPJ213" s="66"/>
      <c r="DPM213" s="66"/>
      <c r="DPP213" s="66"/>
      <c r="DPS213" s="66"/>
      <c r="DQB213" s="66"/>
      <c r="DQE213" s="66"/>
      <c r="DQH213" s="66"/>
      <c r="DQK213" s="66"/>
      <c r="DQT213" s="66"/>
      <c r="DQZ213" s="66"/>
      <c r="DRC213" s="66"/>
      <c r="DRF213" s="66"/>
      <c r="DRI213" s="66"/>
      <c r="DRO213" s="66"/>
      <c r="DRX213" s="66"/>
      <c r="DRZ213" s="66"/>
      <c r="DSA213" s="66"/>
      <c r="DSC213" s="66"/>
      <c r="DSF213" s="66"/>
      <c r="DSI213" s="66"/>
      <c r="DSL213" s="66"/>
      <c r="DSO213" s="66"/>
      <c r="DSR213" s="66"/>
      <c r="DST213" s="66"/>
      <c r="DSV213" s="66"/>
      <c r="DSY213" s="66"/>
      <c r="DTB213" s="66"/>
      <c r="DTE213" s="66"/>
      <c r="DTH213" s="66"/>
      <c r="DTK213" s="66"/>
      <c r="DTN213" s="66"/>
      <c r="DTQ213" s="66"/>
      <c r="DTS213" s="66"/>
      <c r="DTV213" s="66"/>
      <c r="DUB213" s="66"/>
      <c r="DUH213" s="66"/>
      <c r="DUK213" s="66"/>
      <c r="DUM213" s="66"/>
      <c r="DUO213" s="66"/>
      <c r="DUP213" s="66"/>
      <c r="DUQ213" s="66"/>
      <c r="DUR213" s="66"/>
      <c r="DUS213" s="66"/>
      <c r="DUT213" s="66"/>
      <c r="DVL213" s="66"/>
      <c r="DVM213" s="66"/>
      <c r="DVP213" s="66"/>
      <c r="DVS213" s="66"/>
      <c r="DVU213" s="66"/>
      <c r="DVW213" s="66"/>
      <c r="DVZ213" s="66"/>
      <c r="DWC213" s="66"/>
      <c r="DWF213" s="66"/>
      <c r="DWJ213" s="66"/>
      <c r="DWM213" s="66"/>
      <c r="DWP213" s="66"/>
      <c r="DWX213" s="66"/>
      <c r="DXJ213" s="66"/>
      <c r="DXK213" s="66"/>
      <c r="DXL213" s="66"/>
      <c r="DXM213" s="66"/>
      <c r="DXN213" s="66"/>
      <c r="DXO213" s="66"/>
      <c r="DXP213" s="66"/>
      <c r="DXQ213" s="66"/>
      <c r="DXR213" s="66"/>
      <c r="DXS213" s="66"/>
      <c r="DXT213" s="66"/>
      <c r="DXU213" s="66"/>
      <c r="DXV213" s="66"/>
      <c r="DXW213" s="66"/>
      <c r="DXX213" s="66"/>
      <c r="DXY213" s="66"/>
      <c r="DXZ213" s="66"/>
      <c r="DYA213" s="66"/>
      <c r="DYB213" s="66"/>
      <c r="DYC213" s="66"/>
      <c r="DYD213" s="66"/>
      <c r="DYE213" s="66"/>
      <c r="DYF213" s="66"/>
      <c r="DYG213" s="66"/>
      <c r="DYH213" s="66"/>
      <c r="DYI213" s="66"/>
      <c r="DYK213" s="66"/>
      <c r="DYL213" s="66"/>
      <c r="DYM213" s="66"/>
      <c r="DYN213" s="66"/>
      <c r="DYO213" s="66"/>
      <c r="DYP213" s="66"/>
      <c r="DYQ213" s="66"/>
      <c r="DYR213" s="66"/>
      <c r="DYS213" s="66"/>
      <c r="DYT213" s="66"/>
      <c r="DYU213" s="66"/>
      <c r="DYV213" s="66"/>
      <c r="DYW213" s="66"/>
      <c r="DYZ213" s="66"/>
      <c r="DZC213" s="66"/>
      <c r="DZF213" s="66"/>
      <c r="DZI213" s="66"/>
      <c r="DZL213" s="66"/>
      <c r="DZO213" s="66"/>
      <c r="DZX213" s="66"/>
      <c r="EAA213" s="66"/>
      <c r="EAD213" s="66"/>
      <c r="EAG213" s="66"/>
      <c r="EAP213" s="66"/>
      <c r="EAV213" s="66"/>
      <c r="EAY213" s="66"/>
      <c r="EBB213" s="66"/>
      <c r="EBE213" s="66"/>
      <c r="EBK213" s="66"/>
      <c r="EBT213" s="66"/>
      <c r="EBV213" s="66"/>
      <c r="EBW213" s="66"/>
      <c r="EBY213" s="66"/>
      <c r="ECB213" s="66"/>
      <c r="ECE213" s="66"/>
      <c r="ECH213" s="66"/>
      <c r="ECK213" s="66"/>
      <c r="ECN213" s="66"/>
      <c r="ECP213" s="66"/>
      <c r="ECR213" s="66"/>
      <c r="ECU213" s="66"/>
      <c r="ECX213" s="66"/>
      <c r="EDA213" s="66"/>
      <c r="EDD213" s="66"/>
      <c r="EDG213" s="66"/>
      <c r="EDJ213" s="66"/>
      <c r="EDM213" s="66"/>
      <c r="EDO213" s="66"/>
      <c r="EDR213" s="66"/>
      <c r="EDX213" s="66"/>
      <c r="EED213" s="66"/>
      <c r="EEG213" s="66"/>
      <c r="EEI213" s="66"/>
      <c r="EEK213" s="66"/>
      <c r="EEL213" s="66"/>
      <c r="EEM213" s="66"/>
      <c r="EEN213" s="66"/>
      <c r="EEO213" s="66"/>
      <c r="EEP213" s="66"/>
      <c r="EFH213" s="66"/>
      <c r="EFI213" s="66"/>
      <c r="EFL213" s="66"/>
      <c r="EFO213" s="66"/>
      <c r="EFQ213" s="66"/>
      <c r="EFS213" s="66"/>
      <c r="EFV213" s="66"/>
      <c r="EFY213" s="66"/>
      <c r="EGB213" s="66"/>
      <c r="EGF213" s="66"/>
      <c r="EGI213" s="66"/>
      <c r="EGL213" s="66"/>
      <c r="EGT213" s="66"/>
      <c r="EHF213" s="66"/>
      <c r="EHG213" s="66"/>
      <c r="EHH213" s="66"/>
      <c r="EHI213" s="66"/>
      <c r="EHJ213" s="66"/>
      <c r="EHK213" s="66"/>
      <c r="EHL213" s="66"/>
      <c r="EHM213" s="66"/>
      <c r="EHN213" s="66"/>
      <c r="EHO213" s="66"/>
      <c r="EHP213" s="66"/>
      <c r="EHQ213" s="66"/>
      <c r="EHR213" s="66"/>
      <c r="EHS213" s="66"/>
      <c r="EHT213" s="66"/>
      <c r="EHU213" s="66"/>
      <c r="EHV213" s="66"/>
      <c r="EHW213" s="66"/>
      <c r="EHX213" s="66"/>
      <c r="EHY213" s="66"/>
      <c r="EHZ213" s="66"/>
      <c r="EIA213" s="66"/>
      <c r="EIB213" s="66"/>
      <c r="EIC213" s="66"/>
      <c r="EID213" s="66"/>
      <c r="EIE213" s="66"/>
      <c r="EIG213" s="66"/>
      <c r="EIH213" s="66"/>
      <c r="EII213" s="66"/>
      <c r="EIJ213" s="66"/>
      <c r="EIK213" s="66"/>
      <c r="EIL213" s="66"/>
      <c r="EIM213" s="66"/>
      <c r="EIN213" s="66"/>
      <c r="EIO213" s="66"/>
      <c r="EIP213" s="66"/>
      <c r="EIQ213" s="66"/>
      <c r="EIR213" s="66"/>
      <c r="EIS213" s="66"/>
      <c r="EIV213" s="66"/>
      <c r="EIY213" s="66"/>
      <c r="EJB213" s="66"/>
      <c r="EJE213" s="66"/>
      <c r="EJH213" s="66"/>
      <c r="EJK213" s="66"/>
      <c r="EJT213" s="66"/>
      <c r="EJW213" s="66"/>
      <c r="EJZ213" s="66"/>
      <c r="EKC213" s="66"/>
      <c r="EKL213" s="66"/>
      <c r="EKR213" s="66"/>
      <c r="EKU213" s="66"/>
      <c r="EKX213" s="66"/>
      <c r="ELA213" s="66"/>
      <c r="ELG213" s="66"/>
      <c r="ELP213" s="66"/>
      <c r="ELR213" s="66"/>
      <c r="ELS213" s="66"/>
      <c r="ELU213" s="66"/>
      <c r="ELX213" s="66"/>
      <c r="EMA213" s="66"/>
      <c r="EMD213" s="66"/>
      <c r="EMG213" s="66"/>
      <c r="EMJ213" s="66"/>
      <c r="EML213" s="66"/>
      <c r="EMN213" s="66"/>
      <c r="EMQ213" s="66"/>
      <c r="EMT213" s="66"/>
      <c r="EMW213" s="66"/>
      <c r="EMZ213" s="66"/>
      <c r="ENC213" s="66"/>
      <c r="ENF213" s="66"/>
      <c r="ENI213" s="66"/>
      <c r="ENK213" s="66"/>
      <c r="ENN213" s="66"/>
      <c r="ENT213" s="66"/>
      <c r="ENZ213" s="66"/>
      <c r="EOC213" s="66"/>
      <c r="EOE213" s="66"/>
      <c r="EOG213" s="66"/>
      <c r="EOH213" s="66"/>
      <c r="EOI213" s="66"/>
      <c r="EOJ213" s="66"/>
      <c r="EOK213" s="66"/>
      <c r="EOL213" s="66"/>
      <c r="EPD213" s="66"/>
      <c r="EPE213" s="66"/>
      <c r="EPH213" s="66"/>
      <c r="EPK213" s="66"/>
      <c r="EPM213" s="66"/>
      <c r="EPO213" s="66"/>
      <c r="EPR213" s="66"/>
      <c r="EPU213" s="66"/>
      <c r="EPX213" s="66"/>
      <c r="EQB213" s="66"/>
      <c r="EQE213" s="66"/>
      <c r="EQH213" s="66"/>
      <c r="EQP213" s="66"/>
      <c r="ERB213" s="66"/>
      <c r="ERC213" s="66"/>
      <c r="ERD213" s="66"/>
      <c r="ERE213" s="66"/>
      <c r="ERF213" s="66"/>
      <c r="ERG213" s="66"/>
      <c r="ERH213" s="66"/>
      <c r="ERI213" s="66"/>
      <c r="ERJ213" s="66"/>
      <c r="ERK213" s="66"/>
      <c r="ERL213" s="66"/>
      <c r="ERM213" s="66"/>
      <c r="ERN213" s="66"/>
      <c r="ERO213" s="66"/>
      <c r="ERP213" s="66"/>
      <c r="ERQ213" s="66"/>
      <c r="ERR213" s="66"/>
      <c r="ERS213" s="66"/>
      <c r="ERT213" s="66"/>
      <c r="ERU213" s="66"/>
      <c r="ERV213" s="66"/>
      <c r="ERW213" s="66"/>
      <c r="ERX213" s="66"/>
      <c r="ERY213" s="66"/>
      <c r="ERZ213" s="66"/>
      <c r="ESA213" s="66"/>
      <c r="ESC213" s="66"/>
      <c r="ESD213" s="66"/>
      <c r="ESE213" s="66"/>
      <c r="ESF213" s="66"/>
      <c r="ESG213" s="66"/>
      <c r="ESH213" s="66"/>
      <c r="ESI213" s="66"/>
      <c r="ESJ213" s="66"/>
      <c r="ESK213" s="66"/>
      <c r="ESL213" s="66"/>
      <c r="ESM213" s="66"/>
      <c r="ESN213" s="66"/>
      <c r="ESO213" s="66"/>
      <c r="ESR213" s="66"/>
      <c r="ESU213" s="66"/>
      <c r="ESX213" s="66"/>
      <c r="ETA213" s="66"/>
      <c r="ETD213" s="66"/>
      <c r="ETG213" s="66"/>
      <c r="ETP213" s="66"/>
      <c r="ETS213" s="66"/>
      <c r="ETV213" s="66"/>
      <c r="ETY213" s="66"/>
      <c r="EUH213" s="66"/>
      <c r="EUN213" s="66"/>
      <c r="EUQ213" s="66"/>
      <c r="EUT213" s="66"/>
      <c r="EUW213" s="66"/>
      <c r="EVC213" s="66"/>
      <c r="EVL213" s="66"/>
      <c r="EVN213" s="66"/>
      <c r="EVO213" s="66"/>
      <c r="EVQ213" s="66"/>
      <c r="EVT213" s="66"/>
      <c r="EVW213" s="66"/>
      <c r="EVZ213" s="66"/>
      <c r="EWC213" s="66"/>
      <c r="EWF213" s="66"/>
      <c r="EWH213" s="66"/>
      <c r="EWJ213" s="66"/>
      <c r="EWM213" s="66"/>
      <c r="EWP213" s="66"/>
      <c r="EWS213" s="66"/>
      <c r="EWV213" s="66"/>
      <c r="EWY213" s="66"/>
      <c r="EXB213" s="66"/>
      <c r="EXE213" s="66"/>
      <c r="EXG213" s="66"/>
      <c r="EXJ213" s="66"/>
      <c r="EXP213" s="66"/>
      <c r="EXV213" s="66"/>
      <c r="EXY213" s="66"/>
      <c r="EYA213" s="66"/>
      <c r="EYC213" s="66"/>
      <c r="EYD213" s="66"/>
      <c r="EYE213" s="66"/>
      <c r="EYF213" s="66"/>
      <c r="EYG213" s="66"/>
      <c r="EYH213" s="66"/>
      <c r="EYZ213" s="66"/>
      <c r="EZA213" s="66"/>
      <c r="EZD213" s="66"/>
      <c r="EZG213" s="66"/>
      <c r="EZI213" s="66"/>
      <c r="EZK213" s="66"/>
      <c r="EZN213" s="66"/>
      <c r="EZQ213" s="66"/>
      <c r="EZT213" s="66"/>
      <c r="EZX213" s="66"/>
      <c r="FAA213" s="66"/>
      <c r="FAD213" s="66"/>
      <c r="FAL213" s="66"/>
      <c r="FAX213" s="66"/>
      <c r="FAY213" s="66"/>
      <c r="FAZ213" s="66"/>
      <c r="FBA213" s="66"/>
      <c r="FBB213" s="66"/>
      <c r="FBC213" s="66"/>
      <c r="FBD213" s="66"/>
      <c r="FBE213" s="66"/>
      <c r="FBF213" s="66"/>
      <c r="FBG213" s="66"/>
      <c r="FBH213" s="66"/>
      <c r="FBI213" s="66"/>
      <c r="FBJ213" s="66"/>
      <c r="FBK213" s="66"/>
      <c r="FBL213" s="66"/>
      <c r="FBM213" s="66"/>
      <c r="FBN213" s="66"/>
      <c r="FBO213" s="66"/>
      <c r="FBP213" s="66"/>
      <c r="FBQ213" s="66"/>
      <c r="FBR213" s="66"/>
      <c r="FBS213" s="66"/>
      <c r="FBT213" s="66"/>
      <c r="FBU213" s="66"/>
      <c r="FBV213" s="66"/>
      <c r="FBW213" s="66"/>
      <c r="FBY213" s="66"/>
      <c r="FBZ213" s="66"/>
      <c r="FCA213" s="66"/>
      <c r="FCB213" s="66"/>
      <c r="FCC213" s="66"/>
      <c r="FCD213" s="66"/>
      <c r="FCE213" s="66"/>
      <c r="FCF213" s="66"/>
      <c r="FCG213" s="66"/>
      <c r="FCH213" s="66"/>
      <c r="FCI213" s="66"/>
      <c r="FCJ213" s="66"/>
      <c r="FCK213" s="66"/>
      <c r="FCN213" s="66"/>
      <c r="FCQ213" s="66"/>
      <c r="FCT213" s="66"/>
      <c r="FCW213" s="66"/>
      <c r="FCZ213" s="66"/>
      <c r="FDC213" s="66"/>
      <c r="FDL213" s="66"/>
      <c r="FDO213" s="66"/>
      <c r="FDR213" s="66"/>
      <c r="FDU213" s="66"/>
      <c r="FED213" s="66"/>
      <c r="FEJ213" s="66"/>
      <c r="FEM213" s="66"/>
      <c r="FEP213" s="66"/>
      <c r="FES213" s="66"/>
      <c r="FEY213" s="66"/>
      <c r="FFH213" s="66"/>
      <c r="FFJ213" s="66"/>
      <c r="FFK213" s="66"/>
      <c r="FFM213" s="66"/>
      <c r="FFP213" s="66"/>
      <c r="FFS213" s="66"/>
      <c r="FFV213" s="66"/>
      <c r="FFY213" s="66"/>
      <c r="FGB213" s="66"/>
      <c r="FGD213" s="66"/>
      <c r="FGF213" s="66"/>
      <c r="FGI213" s="66"/>
      <c r="FGL213" s="66"/>
      <c r="FGO213" s="66"/>
      <c r="FGR213" s="66"/>
      <c r="FGU213" s="66"/>
      <c r="FGX213" s="66"/>
      <c r="FHA213" s="66"/>
      <c r="FHC213" s="66"/>
      <c r="FHF213" s="66"/>
      <c r="FHL213" s="66"/>
      <c r="FHR213" s="66"/>
      <c r="FHU213" s="66"/>
      <c r="FHW213" s="66"/>
      <c r="FHY213" s="66"/>
      <c r="FHZ213" s="66"/>
      <c r="FIA213" s="66"/>
      <c r="FIB213" s="66"/>
      <c r="FIC213" s="66"/>
      <c r="FID213" s="66"/>
      <c r="FIV213" s="66"/>
      <c r="FIW213" s="66"/>
      <c r="FIZ213" s="66"/>
      <c r="FJC213" s="66"/>
      <c r="FJE213" s="66"/>
      <c r="FJG213" s="66"/>
      <c r="FJJ213" s="66"/>
      <c r="FJM213" s="66"/>
      <c r="FJP213" s="66"/>
      <c r="FJT213" s="66"/>
      <c r="FJW213" s="66"/>
      <c r="FJZ213" s="66"/>
      <c r="FKH213" s="66"/>
      <c r="FKT213" s="66"/>
      <c r="FKU213" s="66"/>
      <c r="FKV213" s="66"/>
      <c r="FKW213" s="66"/>
      <c r="FKX213" s="66"/>
      <c r="FKY213" s="66"/>
      <c r="FKZ213" s="66"/>
      <c r="FLA213" s="66"/>
      <c r="FLB213" s="66"/>
      <c r="FLC213" s="66"/>
      <c r="FLD213" s="66"/>
      <c r="FLE213" s="66"/>
      <c r="FLF213" s="66"/>
      <c r="FLG213" s="66"/>
      <c r="FLH213" s="66"/>
      <c r="FLI213" s="66"/>
      <c r="FLJ213" s="66"/>
      <c r="FLK213" s="66"/>
      <c r="FLL213" s="66"/>
      <c r="FLM213" s="66"/>
      <c r="FLN213" s="66"/>
      <c r="FLO213" s="66"/>
      <c r="FLP213" s="66"/>
      <c r="FLQ213" s="66"/>
      <c r="FLR213" s="66"/>
      <c r="FLS213" s="66"/>
      <c r="FLU213" s="66"/>
      <c r="FLV213" s="66"/>
      <c r="FLW213" s="66"/>
      <c r="FLX213" s="66"/>
      <c r="FLY213" s="66"/>
      <c r="FLZ213" s="66"/>
      <c r="FMA213" s="66"/>
      <c r="FMB213" s="66"/>
      <c r="FMC213" s="66"/>
      <c r="FMD213" s="66"/>
      <c r="FME213" s="66"/>
      <c r="FMF213" s="66"/>
      <c r="FMG213" s="66"/>
      <c r="FMJ213" s="66"/>
      <c r="FMM213" s="66"/>
      <c r="FMP213" s="66"/>
      <c r="FMS213" s="66"/>
      <c r="FMV213" s="66"/>
      <c r="FMY213" s="66"/>
      <c r="FNH213" s="66"/>
      <c r="FNK213" s="66"/>
      <c r="FNN213" s="66"/>
      <c r="FNQ213" s="66"/>
      <c r="FNZ213" s="66"/>
      <c r="FOF213" s="66"/>
      <c r="FOI213" s="66"/>
      <c r="FOL213" s="66"/>
      <c r="FOO213" s="66"/>
      <c r="FOU213" s="66"/>
      <c r="FPD213" s="66"/>
      <c r="FPF213" s="66"/>
      <c r="FPG213" s="66"/>
      <c r="FPI213" s="66"/>
      <c r="FPL213" s="66"/>
      <c r="FPO213" s="66"/>
      <c r="FPR213" s="66"/>
      <c r="FPU213" s="66"/>
      <c r="FPX213" s="66"/>
      <c r="FPZ213" s="66"/>
      <c r="FQB213" s="66"/>
      <c r="FQE213" s="66"/>
      <c r="FQH213" s="66"/>
      <c r="FQK213" s="66"/>
      <c r="FQN213" s="66"/>
      <c r="FQQ213" s="66"/>
      <c r="FQT213" s="66"/>
      <c r="FQW213" s="66"/>
      <c r="FQY213" s="66"/>
      <c r="FRB213" s="66"/>
      <c r="FRH213" s="66"/>
      <c r="FRN213" s="66"/>
      <c r="FRQ213" s="66"/>
      <c r="FRS213" s="66"/>
      <c r="FRU213" s="66"/>
      <c r="FRV213" s="66"/>
      <c r="FRW213" s="66"/>
      <c r="FRX213" s="66"/>
      <c r="FRY213" s="66"/>
      <c r="FRZ213" s="66"/>
      <c r="FSR213" s="66"/>
      <c r="FSS213" s="66"/>
      <c r="FSV213" s="66"/>
      <c r="FSY213" s="66"/>
      <c r="FTA213" s="66"/>
      <c r="FTC213" s="66"/>
      <c r="FTF213" s="66"/>
      <c r="FTI213" s="66"/>
      <c r="FTL213" s="66"/>
      <c r="FTP213" s="66"/>
      <c r="FTS213" s="66"/>
      <c r="FTV213" s="66"/>
      <c r="FUD213" s="66"/>
      <c r="FUP213" s="66"/>
      <c r="FUQ213" s="66"/>
      <c r="FUR213" s="66"/>
      <c r="FUS213" s="66"/>
      <c r="FUT213" s="66"/>
      <c r="FUU213" s="66"/>
      <c r="FUV213" s="66"/>
      <c r="FUW213" s="66"/>
      <c r="FUX213" s="66"/>
      <c r="FUY213" s="66"/>
      <c r="FUZ213" s="66"/>
      <c r="FVA213" s="66"/>
      <c r="FVB213" s="66"/>
      <c r="FVC213" s="66"/>
      <c r="FVD213" s="66"/>
      <c r="FVE213" s="66"/>
      <c r="FVF213" s="66"/>
      <c r="FVG213" s="66"/>
      <c r="FVH213" s="66"/>
      <c r="FVI213" s="66"/>
      <c r="FVJ213" s="66"/>
      <c r="FVK213" s="66"/>
      <c r="FVL213" s="66"/>
      <c r="FVM213" s="66"/>
      <c r="FVN213" s="66"/>
      <c r="FVO213" s="66"/>
      <c r="FVQ213" s="66"/>
      <c r="FVR213" s="66"/>
      <c r="FVS213" s="66"/>
      <c r="FVT213" s="66"/>
      <c r="FVU213" s="66"/>
      <c r="FVV213" s="66"/>
      <c r="FVW213" s="66"/>
      <c r="FVX213" s="66"/>
      <c r="FVY213" s="66"/>
      <c r="FVZ213" s="66"/>
      <c r="FWA213" s="66"/>
      <c r="FWB213" s="66"/>
      <c r="FWC213" s="66"/>
      <c r="FWF213" s="66"/>
      <c r="FWI213" s="66"/>
      <c r="FWL213" s="66"/>
      <c r="FWO213" s="66"/>
      <c r="FWR213" s="66"/>
      <c r="FWU213" s="66"/>
      <c r="FXD213" s="66"/>
      <c r="FXG213" s="66"/>
      <c r="FXJ213" s="66"/>
      <c r="FXM213" s="66"/>
      <c r="FXV213" s="66"/>
      <c r="FYB213" s="66"/>
      <c r="FYE213" s="66"/>
      <c r="FYH213" s="66"/>
      <c r="FYK213" s="66"/>
      <c r="FYQ213" s="66"/>
      <c r="FYZ213" s="66"/>
      <c r="FZB213" s="66"/>
      <c r="FZC213" s="66"/>
      <c r="FZE213" s="66"/>
      <c r="FZH213" s="66"/>
      <c r="FZK213" s="66"/>
      <c r="FZN213" s="66"/>
      <c r="FZQ213" s="66"/>
      <c r="FZT213" s="66"/>
      <c r="FZV213" s="66"/>
      <c r="FZX213" s="66"/>
      <c r="GAA213" s="66"/>
      <c r="GAD213" s="66"/>
      <c r="GAG213" s="66"/>
      <c r="GAJ213" s="66"/>
      <c r="GAM213" s="66"/>
      <c r="GAP213" s="66"/>
      <c r="GAS213" s="66"/>
      <c r="GAU213" s="66"/>
      <c r="GAX213" s="66"/>
      <c r="GBD213" s="66"/>
      <c r="GBJ213" s="66"/>
      <c r="GBM213" s="66"/>
      <c r="GBO213" s="66"/>
      <c r="GBQ213" s="66"/>
      <c r="GBR213" s="66"/>
      <c r="GBS213" s="66"/>
      <c r="GBT213" s="66"/>
      <c r="GBU213" s="66"/>
      <c r="GBV213" s="66"/>
      <c r="GCN213" s="66"/>
      <c r="GCO213" s="66"/>
      <c r="GCR213" s="66"/>
      <c r="GCU213" s="66"/>
      <c r="GCW213" s="66"/>
      <c r="GCY213" s="66"/>
      <c r="GDB213" s="66"/>
      <c r="GDE213" s="66"/>
      <c r="GDH213" s="66"/>
      <c r="GDL213" s="66"/>
      <c r="GDO213" s="66"/>
      <c r="GDR213" s="66"/>
      <c r="GDZ213" s="66"/>
      <c r="GEL213" s="66"/>
      <c r="GEM213" s="66"/>
      <c r="GEN213" s="66"/>
      <c r="GEO213" s="66"/>
      <c r="GEP213" s="66"/>
      <c r="GEQ213" s="66"/>
      <c r="GER213" s="66"/>
      <c r="GES213" s="66"/>
      <c r="GET213" s="66"/>
      <c r="GEU213" s="66"/>
      <c r="GEV213" s="66"/>
      <c r="GEW213" s="66"/>
      <c r="GEX213" s="66"/>
      <c r="GEY213" s="66"/>
      <c r="GEZ213" s="66"/>
      <c r="GFA213" s="66"/>
      <c r="GFB213" s="66"/>
      <c r="GFC213" s="66"/>
      <c r="GFD213" s="66"/>
      <c r="GFE213" s="66"/>
      <c r="GFF213" s="66"/>
      <c r="GFG213" s="66"/>
      <c r="GFH213" s="66"/>
      <c r="GFI213" s="66"/>
      <c r="GFJ213" s="66"/>
      <c r="GFK213" s="66"/>
      <c r="GFM213" s="66"/>
      <c r="GFN213" s="66"/>
      <c r="GFO213" s="66"/>
      <c r="GFP213" s="66"/>
      <c r="GFQ213" s="66"/>
      <c r="GFR213" s="66"/>
      <c r="GFS213" s="66"/>
      <c r="GFT213" s="66"/>
      <c r="GFU213" s="66"/>
      <c r="GFV213" s="66"/>
      <c r="GFW213" s="66"/>
      <c r="GFX213" s="66"/>
      <c r="GFY213" s="66"/>
      <c r="GGB213" s="66"/>
      <c r="GGE213" s="66"/>
      <c r="GGH213" s="66"/>
      <c r="GGK213" s="66"/>
      <c r="GGN213" s="66"/>
      <c r="GGQ213" s="66"/>
      <c r="GGZ213" s="66"/>
      <c r="GHC213" s="66"/>
      <c r="GHF213" s="66"/>
      <c r="GHI213" s="66"/>
      <c r="GHR213" s="66"/>
      <c r="GHX213" s="66"/>
      <c r="GIA213" s="66"/>
      <c r="GID213" s="66"/>
      <c r="GIG213" s="66"/>
      <c r="GIM213" s="66"/>
      <c r="GIV213" s="66"/>
      <c r="GIX213" s="66"/>
      <c r="GIY213" s="66"/>
      <c r="GJA213" s="66"/>
      <c r="GJD213" s="66"/>
      <c r="GJG213" s="66"/>
      <c r="GJJ213" s="66"/>
      <c r="GJM213" s="66"/>
      <c r="GJP213" s="66"/>
      <c r="GJR213" s="66"/>
      <c r="GJT213" s="66"/>
      <c r="GJW213" s="66"/>
      <c r="GJZ213" s="66"/>
      <c r="GKC213" s="66"/>
      <c r="GKF213" s="66"/>
      <c r="GKI213" s="66"/>
      <c r="GKL213" s="66"/>
      <c r="GKO213" s="66"/>
      <c r="GKQ213" s="66"/>
      <c r="GKT213" s="66"/>
      <c r="GKZ213" s="66"/>
      <c r="GLF213" s="66"/>
      <c r="GLI213" s="66"/>
      <c r="GLK213" s="66"/>
      <c r="GLM213" s="66"/>
      <c r="GLN213" s="66"/>
      <c r="GLO213" s="66"/>
      <c r="GLP213" s="66"/>
      <c r="GLQ213" s="66"/>
      <c r="GLR213" s="66"/>
      <c r="GMJ213" s="66"/>
      <c r="GMK213" s="66"/>
      <c r="GMN213" s="66"/>
      <c r="GMQ213" s="66"/>
      <c r="GMS213" s="66"/>
      <c r="GMU213" s="66"/>
      <c r="GMX213" s="66"/>
      <c r="GNA213" s="66"/>
      <c r="GND213" s="66"/>
      <c r="GNH213" s="66"/>
      <c r="GNK213" s="66"/>
      <c r="GNN213" s="66"/>
      <c r="GNV213" s="66"/>
      <c r="GOH213" s="66"/>
      <c r="GOI213" s="66"/>
      <c r="GOJ213" s="66"/>
      <c r="GOK213" s="66"/>
      <c r="GOL213" s="66"/>
      <c r="GOM213" s="66"/>
      <c r="GON213" s="66"/>
      <c r="GOO213" s="66"/>
      <c r="GOP213" s="66"/>
      <c r="GOQ213" s="66"/>
      <c r="GOR213" s="66"/>
      <c r="GOS213" s="66"/>
      <c r="GOT213" s="66"/>
      <c r="GOU213" s="66"/>
      <c r="GOV213" s="66"/>
      <c r="GOW213" s="66"/>
      <c r="GOX213" s="66"/>
      <c r="GOY213" s="66"/>
      <c r="GOZ213" s="66"/>
      <c r="GPA213" s="66"/>
      <c r="GPB213" s="66"/>
      <c r="GPC213" s="66"/>
      <c r="GPD213" s="66"/>
      <c r="GPE213" s="66"/>
      <c r="GPF213" s="66"/>
      <c r="GPG213" s="66"/>
      <c r="GPI213" s="66"/>
      <c r="GPJ213" s="66"/>
      <c r="GPK213" s="66"/>
      <c r="GPL213" s="66"/>
      <c r="GPM213" s="66"/>
      <c r="GPN213" s="66"/>
      <c r="GPO213" s="66"/>
      <c r="GPP213" s="66"/>
      <c r="GPQ213" s="66"/>
      <c r="GPR213" s="66"/>
      <c r="GPS213" s="66"/>
      <c r="GPT213" s="66"/>
      <c r="GPU213" s="66"/>
      <c r="GPX213" s="66"/>
      <c r="GQA213" s="66"/>
      <c r="GQD213" s="66"/>
      <c r="GQG213" s="66"/>
      <c r="GQJ213" s="66"/>
      <c r="GQM213" s="66"/>
      <c r="GQV213" s="66"/>
      <c r="GQY213" s="66"/>
      <c r="GRB213" s="66"/>
      <c r="GRE213" s="66"/>
      <c r="GRN213" s="66"/>
      <c r="GRT213" s="66"/>
      <c r="GRW213" s="66"/>
      <c r="GRZ213" s="66"/>
      <c r="GSC213" s="66"/>
      <c r="GSI213" s="66"/>
      <c r="GSR213" s="66"/>
      <c r="GST213" s="66"/>
      <c r="GSU213" s="66"/>
      <c r="GSW213" s="66"/>
      <c r="GSZ213" s="66"/>
      <c r="GTC213" s="66"/>
      <c r="GTF213" s="66"/>
      <c r="GTI213" s="66"/>
      <c r="GTL213" s="66"/>
      <c r="GTN213" s="66"/>
      <c r="GTP213" s="66"/>
      <c r="GTS213" s="66"/>
      <c r="GTV213" s="66"/>
      <c r="GTY213" s="66"/>
      <c r="GUB213" s="66"/>
      <c r="GUE213" s="66"/>
      <c r="GUH213" s="66"/>
      <c r="GUK213" s="66"/>
      <c r="GUM213" s="66"/>
      <c r="GUP213" s="66"/>
      <c r="GUV213" s="66"/>
      <c r="GVB213" s="66"/>
      <c r="GVE213" s="66"/>
      <c r="GVG213" s="66"/>
      <c r="GVI213" s="66"/>
      <c r="GVJ213" s="66"/>
      <c r="GVK213" s="66"/>
      <c r="GVL213" s="66"/>
      <c r="GVM213" s="66"/>
      <c r="GVN213" s="66"/>
      <c r="GWF213" s="66"/>
      <c r="GWG213" s="66"/>
      <c r="GWJ213" s="66"/>
      <c r="GWM213" s="66"/>
      <c r="GWO213" s="66"/>
      <c r="GWQ213" s="66"/>
      <c r="GWT213" s="66"/>
      <c r="GWW213" s="66"/>
      <c r="GWZ213" s="66"/>
      <c r="GXD213" s="66"/>
      <c r="GXG213" s="66"/>
      <c r="GXJ213" s="66"/>
      <c r="GXR213" s="66"/>
      <c r="GYD213" s="66"/>
      <c r="GYE213" s="66"/>
      <c r="GYF213" s="66"/>
      <c r="GYG213" s="66"/>
      <c r="GYH213" s="66"/>
      <c r="GYI213" s="66"/>
      <c r="GYJ213" s="66"/>
      <c r="GYK213" s="66"/>
      <c r="GYL213" s="66"/>
      <c r="GYM213" s="66"/>
      <c r="GYN213" s="66"/>
      <c r="GYO213" s="66"/>
      <c r="GYP213" s="66"/>
      <c r="GYQ213" s="66"/>
      <c r="GYR213" s="66"/>
      <c r="GYS213" s="66"/>
      <c r="GYT213" s="66"/>
      <c r="GYU213" s="66"/>
      <c r="GYV213" s="66"/>
      <c r="GYW213" s="66"/>
      <c r="GYX213" s="66"/>
      <c r="GYY213" s="66"/>
      <c r="GYZ213" s="66"/>
      <c r="GZA213" s="66"/>
      <c r="GZB213" s="66"/>
      <c r="GZC213" s="66"/>
      <c r="GZE213" s="66"/>
      <c r="GZF213" s="66"/>
      <c r="GZG213" s="66"/>
      <c r="GZH213" s="66"/>
      <c r="GZI213" s="66"/>
      <c r="GZJ213" s="66"/>
      <c r="GZK213" s="66"/>
      <c r="GZL213" s="66"/>
      <c r="GZM213" s="66"/>
      <c r="GZN213" s="66"/>
      <c r="GZO213" s="66"/>
      <c r="GZP213" s="66"/>
      <c r="GZQ213" s="66"/>
      <c r="GZT213" s="66"/>
      <c r="GZW213" s="66"/>
      <c r="GZZ213" s="66"/>
      <c r="HAC213" s="66"/>
      <c r="HAF213" s="66"/>
      <c r="HAI213" s="66"/>
      <c r="HAR213" s="66"/>
      <c r="HAU213" s="66"/>
      <c r="HAX213" s="66"/>
      <c r="HBA213" s="66"/>
      <c r="HBJ213" s="66"/>
      <c r="HBP213" s="66"/>
      <c r="HBS213" s="66"/>
      <c r="HBV213" s="66"/>
      <c r="HBY213" s="66"/>
      <c r="HCE213" s="66"/>
      <c r="HCN213" s="66"/>
      <c r="HCP213" s="66"/>
      <c r="HCQ213" s="66"/>
      <c r="HCS213" s="66"/>
      <c r="HCV213" s="66"/>
      <c r="HCY213" s="66"/>
      <c r="HDB213" s="66"/>
      <c r="HDE213" s="66"/>
      <c r="HDH213" s="66"/>
      <c r="HDJ213" s="66"/>
      <c r="HDL213" s="66"/>
      <c r="HDO213" s="66"/>
      <c r="HDR213" s="66"/>
      <c r="HDU213" s="66"/>
      <c r="HDX213" s="66"/>
      <c r="HEA213" s="66"/>
      <c r="HED213" s="66"/>
      <c r="HEG213" s="66"/>
      <c r="HEI213" s="66"/>
      <c r="HEL213" s="66"/>
      <c r="HER213" s="66"/>
      <c r="HEX213" s="66"/>
      <c r="HFA213" s="66"/>
      <c r="HFC213" s="66"/>
      <c r="HFE213" s="66"/>
      <c r="HFF213" s="66"/>
      <c r="HFG213" s="66"/>
      <c r="HFH213" s="66"/>
      <c r="HFI213" s="66"/>
      <c r="HFJ213" s="66"/>
      <c r="HGB213" s="66"/>
      <c r="HGC213" s="66"/>
      <c r="HGF213" s="66"/>
      <c r="HGI213" s="66"/>
      <c r="HGK213" s="66"/>
      <c r="HGM213" s="66"/>
      <c r="HGP213" s="66"/>
      <c r="HGS213" s="66"/>
      <c r="HGV213" s="66"/>
      <c r="HGZ213" s="66"/>
      <c r="HHC213" s="66"/>
      <c r="HHF213" s="66"/>
      <c r="HHN213" s="66"/>
      <c r="HHZ213" s="66"/>
      <c r="HIA213" s="66"/>
      <c r="HIB213" s="66"/>
      <c r="HIC213" s="66"/>
      <c r="HID213" s="66"/>
      <c r="HIE213" s="66"/>
      <c r="HIF213" s="66"/>
      <c r="HIG213" s="66"/>
      <c r="HIH213" s="66"/>
      <c r="HII213" s="66"/>
      <c r="HIJ213" s="66"/>
      <c r="HIK213" s="66"/>
      <c r="HIL213" s="66"/>
      <c r="HIM213" s="66"/>
      <c r="HIN213" s="66"/>
      <c r="HIO213" s="66"/>
      <c r="HIP213" s="66"/>
      <c r="HIQ213" s="66"/>
      <c r="HIR213" s="66"/>
      <c r="HIS213" s="66"/>
      <c r="HIT213" s="66"/>
      <c r="HIU213" s="66"/>
      <c r="HIV213" s="66"/>
      <c r="HIW213" s="66"/>
      <c r="HIX213" s="66"/>
      <c r="HIY213" s="66"/>
      <c r="HJA213" s="66"/>
      <c r="HJB213" s="66"/>
      <c r="HJC213" s="66"/>
      <c r="HJD213" s="66"/>
      <c r="HJE213" s="66"/>
      <c r="HJF213" s="66"/>
      <c r="HJG213" s="66"/>
      <c r="HJH213" s="66"/>
      <c r="HJI213" s="66"/>
      <c r="HJJ213" s="66"/>
      <c r="HJK213" s="66"/>
      <c r="HJL213" s="66"/>
      <c r="HJM213" s="66"/>
      <c r="HJP213" s="66"/>
      <c r="HJS213" s="66"/>
      <c r="HJV213" s="66"/>
      <c r="HJY213" s="66"/>
      <c r="HKB213" s="66"/>
      <c r="HKE213" s="66"/>
      <c r="HKN213" s="66"/>
      <c r="HKQ213" s="66"/>
      <c r="HKT213" s="66"/>
      <c r="HKW213" s="66"/>
      <c r="HLF213" s="66"/>
      <c r="HLL213" s="66"/>
      <c r="HLO213" s="66"/>
      <c r="HLR213" s="66"/>
      <c r="HLU213" s="66"/>
      <c r="HMA213" s="66"/>
      <c r="HMJ213" s="66"/>
      <c r="HML213" s="66"/>
      <c r="HMM213" s="66"/>
      <c r="HMO213" s="66"/>
      <c r="HMR213" s="66"/>
      <c r="HMU213" s="66"/>
      <c r="HMX213" s="66"/>
      <c r="HNA213" s="66"/>
      <c r="HND213" s="66"/>
      <c r="HNF213" s="66"/>
      <c r="HNH213" s="66"/>
      <c r="HNK213" s="66"/>
      <c r="HNN213" s="66"/>
      <c r="HNQ213" s="66"/>
      <c r="HNT213" s="66"/>
      <c r="HNW213" s="66"/>
      <c r="HNZ213" s="66"/>
      <c r="HOC213" s="66"/>
      <c r="HOE213" s="66"/>
      <c r="HOH213" s="66"/>
      <c r="HON213" s="66"/>
      <c r="HOT213" s="66"/>
      <c r="HOW213" s="66"/>
      <c r="HOY213" s="66"/>
      <c r="HPA213" s="66"/>
      <c r="HPB213" s="66"/>
      <c r="HPC213" s="66"/>
      <c r="HPD213" s="66"/>
      <c r="HPE213" s="66"/>
      <c r="HPF213" s="66"/>
      <c r="HPX213" s="66"/>
      <c r="HPY213" s="66"/>
      <c r="HQB213" s="66"/>
      <c r="HQE213" s="66"/>
      <c r="HQG213" s="66"/>
      <c r="HQI213" s="66"/>
      <c r="HQL213" s="66"/>
      <c r="HQO213" s="66"/>
      <c r="HQR213" s="66"/>
      <c r="HQV213" s="66"/>
      <c r="HQY213" s="66"/>
      <c r="HRB213" s="66"/>
      <c r="HRJ213" s="66"/>
      <c r="HRV213" s="66"/>
      <c r="HRW213" s="66"/>
      <c r="HRX213" s="66"/>
      <c r="HRY213" s="66"/>
      <c r="HRZ213" s="66"/>
      <c r="HSA213" s="66"/>
      <c r="HSB213" s="66"/>
      <c r="HSC213" s="66"/>
      <c r="HSD213" s="66"/>
      <c r="HSE213" s="66"/>
      <c r="HSF213" s="66"/>
      <c r="HSG213" s="66"/>
      <c r="HSH213" s="66"/>
      <c r="HSI213" s="66"/>
      <c r="HSJ213" s="66"/>
      <c r="HSK213" s="66"/>
      <c r="HSL213" s="66"/>
      <c r="HSM213" s="66"/>
      <c r="HSN213" s="66"/>
      <c r="HSO213" s="66"/>
      <c r="HSP213" s="66"/>
      <c r="HSQ213" s="66"/>
      <c r="HSR213" s="66"/>
      <c r="HSS213" s="66"/>
      <c r="HST213" s="66"/>
      <c r="HSU213" s="66"/>
      <c r="HSW213" s="66"/>
      <c r="HSX213" s="66"/>
      <c r="HSY213" s="66"/>
      <c r="HSZ213" s="66"/>
      <c r="HTA213" s="66"/>
      <c r="HTB213" s="66"/>
      <c r="HTC213" s="66"/>
      <c r="HTD213" s="66"/>
      <c r="HTE213" s="66"/>
      <c r="HTF213" s="66"/>
      <c r="HTG213" s="66"/>
      <c r="HTH213" s="66"/>
      <c r="HTI213" s="66"/>
      <c r="HTL213" s="66"/>
      <c r="HTO213" s="66"/>
      <c r="HTR213" s="66"/>
      <c r="HTU213" s="66"/>
      <c r="HTX213" s="66"/>
      <c r="HUA213" s="66"/>
      <c r="HUJ213" s="66"/>
      <c r="HUM213" s="66"/>
      <c r="HUP213" s="66"/>
      <c r="HUS213" s="66"/>
      <c r="HVB213" s="66"/>
      <c r="HVH213" s="66"/>
      <c r="HVK213" s="66"/>
      <c r="HVN213" s="66"/>
      <c r="HVQ213" s="66"/>
      <c r="HVW213" s="66"/>
      <c r="HWF213" s="66"/>
      <c r="HWH213" s="66"/>
      <c r="HWI213" s="66"/>
      <c r="HWK213" s="66"/>
      <c r="HWN213" s="66"/>
      <c r="HWQ213" s="66"/>
      <c r="HWT213" s="66"/>
      <c r="HWW213" s="66"/>
      <c r="HWZ213" s="66"/>
      <c r="HXB213" s="66"/>
      <c r="HXD213" s="66"/>
      <c r="HXG213" s="66"/>
      <c r="HXJ213" s="66"/>
      <c r="HXM213" s="66"/>
      <c r="HXP213" s="66"/>
      <c r="HXS213" s="66"/>
      <c r="HXV213" s="66"/>
      <c r="HXY213" s="66"/>
      <c r="HYA213" s="66"/>
      <c r="HYD213" s="66"/>
      <c r="HYJ213" s="66"/>
      <c r="HYP213" s="66"/>
      <c r="HYS213" s="66"/>
      <c r="HYU213" s="66"/>
      <c r="HYW213" s="66"/>
      <c r="HYX213" s="66"/>
      <c r="HYY213" s="66"/>
      <c r="HYZ213" s="66"/>
      <c r="HZA213" s="66"/>
      <c r="HZB213" s="66"/>
      <c r="HZT213" s="66"/>
      <c r="HZU213" s="66"/>
      <c r="HZX213" s="66"/>
      <c r="IAA213" s="66"/>
      <c r="IAC213" s="66"/>
      <c r="IAE213" s="66"/>
      <c r="IAH213" s="66"/>
      <c r="IAK213" s="66"/>
      <c r="IAN213" s="66"/>
      <c r="IAR213" s="66"/>
      <c r="IAU213" s="66"/>
      <c r="IAX213" s="66"/>
      <c r="IBF213" s="66"/>
      <c r="IBR213" s="66"/>
      <c r="IBS213" s="66"/>
      <c r="IBT213" s="66"/>
      <c r="IBU213" s="66"/>
      <c r="IBV213" s="66"/>
      <c r="IBW213" s="66"/>
      <c r="IBX213" s="66"/>
      <c r="IBY213" s="66"/>
      <c r="IBZ213" s="66"/>
      <c r="ICA213" s="66"/>
      <c r="ICB213" s="66"/>
      <c r="ICC213" s="66"/>
      <c r="ICD213" s="66"/>
      <c r="ICE213" s="66"/>
      <c r="ICF213" s="66"/>
      <c r="ICG213" s="66"/>
      <c r="ICH213" s="66"/>
      <c r="ICI213" s="66"/>
      <c r="ICJ213" s="66"/>
      <c r="ICK213" s="66"/>
      <c r="ICL213" s="66"/>
      <c r="ICM213" s="66"/>
      <c r="ICN213" s="66"/>
      <c r="ICO213" s="66"/>
      <c r="ICP213" s="66"/>
      <c r="ICQ213" s="66"/>
      <c r="ICS213" s="66"/>
      <c r="ICT213" s="66"/>
      <c r="ICU213" s="66"/>
      <c r="ICV213" s="66"/>
      <c r="ICW213" s="66"/>
      <c r="ICX213" s="66"/>
      <c r="ICY213" s="66"/>
      <c r="ICZ213" s="66"/>
      <c r="IDA213" s="66"/>
      <c r="IDB213" s="66"/>
      <c r="IDC213" s="66"/>
      <c r="IDD213" s="66"/>
      <c r="IDE213" s="66"/>
      <c r="IDH213" s="66"/>
      <c r="IDK213" s="66"/>
      <c r="IDN213" s="66"/>
      <c r="IDQ213" s="66"/>
      <c r="IDT213" s="66"/>
      <c r="IDW213" s="66"/>
      <c r="IEF213" s="66"/>
      <c r="IEI213" s="66"/>
      <c r="IEL213" s="66"/>
      <c r="IEO213" s="66"/>
      <c r="IEX213" s="66"/>
      <c r="IFD213" s="66"/>
      <c r="IFG213" s="66"/>
      <c r="IFJ213" s="66"/>
      <c r="IFM213" s="66"/>
      <c r="IFS213" s="66"/>
      <c r="IGB213" s="66"/>
      <c r="IGD213" s="66"/>
      <c r="IGE213" s="66"/>
      <c r="IGG213" s="66"/>
      <c r="IGJ213" s="66"/>
      <c r="IGM213" s="66"/>
      <c r="IGP213" s="66"/>
      <c r="IGS213" s="66"/>
      <c r="IGV213" s="66"/>
      <c r="IGX213" s="66"/>
      <c r="IGZ213" s="66"/>
      <c r="IHC213" s="66"/>
      <c r="IHF213" s="66"/>
      <c r="IHI213" s="66"/>
      <c r="IHL213" s="66"/>
      <c r="IHO213" s="66"/>
      <c r="IHR213" s="66"/>
      <c r="IHU213" s="66"/>
      <c r="IHW213" s="66"/>
      <c r="IHZ213" s="66"/>
      <c r="IIF213" s="66"/>
      <c r="IIL213" s="66"/>
      <c r="IIO213" s="66"/>
      <c r="IIQ213" s="66"/>
      <c r="IIS213" s="66"/>
      <c r="IIT213" s="66"/>
      <c r="IIU213" s="66"/>
      <c r="IIV213" s="66"/>
      <c r="IIW213" s="66"/>
      <c r="IIX213" s="66"/>
      <c r="IJP213" s="66"/>
      <c r="IJQ213" s="66"/>
      <c r="IJT213" s="66"/>
      <c r="IJW213" s="66"/>
      <c r="IJY213" s="66"/>
      <c r="IKA213" s="66"/>
      <c r="IKD213" s="66"/>
      <c r="IKG213" s="66"/>
      <c r="IKJ213" s="66"/>
      <c r="IKN213" s="66"/>
      <c r="IKQ213" s="66"/>
      <c r="IKT213" s="66"/>
      <c r="ILB213" s="66"/>
      <c r="ILN213" s="66"/>
      <c r="ILO213" s="66"/>
      <c r="ILP213" s="66"/>
      <c r="ILQ213" s="66"/>
      <c r="ILR213" s="66"/>
      <c r="ILS213" s="66"/>
      <c r="ILT213" s="66"/>
      <c r="ILU213" s="66"/>
      <c r="ILV213" s="66"/>
      <c r="ILW213" s="66"/>
      <c r="ILX213" s="66"/>
      <c r="ILY213" s="66"/>
      <c r="ILZ213" s="66"/>
      <c r="IMA213" s="66"/>
      <c r="IMB213" s="66"/>
      <c r="IMC213" s="66"/>
      <c r="IMD213" s="66"/>
      <c r="IME213" s="66"/>
      <c r="IMF213" s="66"/>
      <c r="IMG213" s="66"/>
      <c r="IMH213" s="66"/>
      <c r="IMI213" s="66"/>
      <c r="IMJ213" s="66"/>
      <c r="IMK213" s="66"/>
      <c r="IML213" s="66"/>
      <c r="IMM213" s="66"/>
      <c r="IMO213" s="66"/>
      <c r="IMP213" s="66"/>
      <c r="IMQ213" s="66"/>
      <c r="IMR213" s="66"/>
      <c r="IMS213" s="66"/>
      <c r="IMT213" s="66"/>
      <c r="IMU213" s="66"/>
      <c r="IMV213" s="66"/>
      <c r="IMW213" s="66"/>
      <c r="IMX213" s="66"/>
      <c r="IMY213" s="66"/>
      <c r="IMZ213" s="66"/>
      <c r="INA213" s="66"/>
      <c r="IND213" s="66"/>
      <c r="ING213" s="66"/>
      <c r="INJ213" s="66"/>
      <c r="INM213" s="66"/>
      <c r="INP213" s="66"/>
      <c r="INS213" s="66"/>
      <c r="IOB213" s="66"/>
      <c r="IOE213" s="66"/>
      <c r="IOH213" s="66"/>
      <c r="IOK213" s="66"/>
      <c r="IOT213" s="66"/>
      <c r="IOZ213" s="66"/>
      <c r="IPC213" s="66"/>
      <c r="IPF213" s="66"/>
      <c r="IPI213" s="66"/>
      <c r="IPO213" s="66"/>
      <c r="IPX213" s="66"/>
      <c r="IPZ213" s="66"/>
      <c r="IQA213" s="66"/>
      <c r="IQC213" s="66"/>
      <c r="IQF213" s="66"/>
      <c r="IQI213" s="66"/>
      <c r="IQL213" s="66"/>
      <c r="IQO213" s="66"/>
      <c r="IQR213" s="66"/>
      <c r="IQT213" s="66"/>
      <c r="IQV213" s="66"/>
      <c r="IQY213" s="66"/>
      <c r="IRB213" s="66"/>
      <c r="IRE213" s="66"/>
      <c r="IRH213" s="66"/>
      <c r="IRK213" s="66"/>
      <c r="IRN213" s="66"/>
      <c r="IRQ213" s="66"/>
      <c r="IRS213" s="66"/>
      <c r="IRV213" s="66"/>
      <c r="ISB213" s="66"/>
      <c r="ISH213" s="66"/>
      <c r="ISK213" s="66"/>
      <c r="ISM213" s="66"/>
      <c r="ISO213" s="66"/>
      <c r="ISP213" s="66"/>
      <c r="ISQ213" s="66"/>
      <c r="ISR213" s="66"/>
      <c r="ISS213" s="66"/>
      <c r="IST213" s="66"/>
      <c r="ITL213" s="66"/>
      <c r="ITM213" s="66"/>
      <c r="ITP213" s="66"/>
      <c r="ITS213" s="66"/>
      <c r="ITU213" s="66"/>
      <c r="ITW213" s="66"/>
      <c r="ITZ213" s="66"/>
      <c r="IUC213" s="66"/>
      <c r="IUF213" s="66"/>
      <c r="IUJ213" s="66"/>
      <c r="IUM213" s="66"/>
      <c r="IUP213" s="66"/>
      <c r="IUX213" s="66"/>
      <c r="IVJ213" s="66"/>
      <c r="IVK213" s="66"/>
      <c r="IVL213" s="66"/>
      <c r="IVM213" s="66"/>
      <c r="IVN213" s="66"/>
      <c r="IVO213" s="66"/>
      <c r="IVP213" s="66"/>
      <c r="IVQ213" s="66"/>
      <c r="IVR213" s="66"/>
      <c r="IVS213" s="66"/>
      <c r="IVT213" s="66"/>
      <c r="IVU213" s="66"/>
      <c r="IVV213" s="66"/>
      <c r="IVW213" s="66"/>
      <c r="IVX213" s="66"/>
      <c r="IVY213" s="66"/>
      <c r="IVZ213" s="66"/>
      <c r="IWA213" s="66"/>
      <c r="IWB213" s="66"/>
      <c r="IWC213" s="66"/>
      <c r="IWD213" s="66"/>
      <c r="IWE213" s="66"/>
      <c r="IWF213" s="66"/>
      <c r="IWG213" s="66"/>
      <c r="IWH213" s="66"/>
      <c r="IWI213" s="66"/>
      <c r="IWK213" s="66"/>
      <c r="IWL213" s="66"/>
      <c r="IWM213" s="66"/>
      <c r="IWN213" s="66"/>
      <c r="IWO213" s="66"/>
      <c r="IWP213" s="66"/>
      <c r="IWQ213" s="66"/>
      <c r="IWR213" s="66"/>
      <c r="IWS213" s="66"/>
      <c r="IWT213" s="66"/>
      <c r="IWU213" s="66"/>
      <c r="IWV213" s="66"/>
      <c r="IWW213" s="66"/>
      <c r="IWZ213" s="66"/>
      <c r="IXC213" s="66"/>
      <c r="IXF213" s="66"/>
      <c r="IXI213" s="66"/>
      <c r="IXL213" s="66"/>
      <c r="IXO213" s="66"/>
      <c r="IXX213" s="66"/>
      <c r="IYA213" s="66"/>
      <c r="IYD213" s="66"/>
      <c r="IYG213" s="66"/>
      <c r="IYP213" s="66"/>
      <c r="IYV213" s="66"/>
      <c r="IYY213" s="66"/>
      <c r="IZB213" s="66"/>
      <c r="IZE213" s="66"/>
      <c r="IZK213" s="66"/>
      <c r="IZT213" s="66"/>
      <c r="IZV213" s="66"/>
      <c r="IZW213" s="66"/>
      <c r="IZY213" s="66"/>
      <c r="JAB213" s="66"/>
      <c r="JAE213" s="66"/>
      <c r="JAH213" s="66"/>
      <c r="JAK213" s="66"/>
      <c r="JAN213" s="66"/>
      <c r="JAP213" s="66"/>
      <c r="JAR213" s="66"/>
      <c r="JAU213" s="66"/>
      <c r="JAX213" s="66"/>
      <c r="JBA213" s="66"/>
      <c r="JBD213" s="66"/>
      <c r="JBG213" s="66"/>
      <c r="JBJ213" s="66"/>
      <c r="JBM213" s="66"/>
      <c r="JBO213" s="66"/>
      <c r="JBR213" s="66"/>
      <c r="JBX213" s="66"/>
      <c r="JCD213" s="66"/>
      <c r="JCG213" s="66"/>
      <c r="JCI213" s="66"/>
      <c r="JCK213" s="66"/>
      <c r="JCL213" s="66"/>
      <c r="JCM213" s="66"/>
      <c r="JCN213" s="66"/>
      <c r="JCO213" s="66"/>
      <c r="JCP213" s="66"/>
      <c r="JDH213" s="66"/>
      <c r="JDI213" s="66"/>
      <c r="JDL213" s="66"/>
      <c r="JDO213" s="66"/>
      <c r="JDQ213" s="66"/>
      <c r="JDS213" s="66"/>
      <c r="JDV213" s="66"/>
      <c r="JDY213" s="66"/>
      <c r="JEB213" s="66"/>
      <c r="JEF213" s="66"/>
      <c r="JEI213" s="66"/>
      <c r="JEL213" s="66"/>
      <c r="JET213" s="66"/>
      <c r="JFF213" s="66"/>
      <c r="JFG213" s="66"/>
      <c r="JFH213" s="66"/>
      <c r="JFI213" s="66"/>
      <c r="JFJ213" s="66"/>
      <c r="JFK213" s="66"/>
      <c r="JFL213" s="66"/>
      <c r="JFM213" s="66"/>
      <c r="JFN213" s="66"/>
      <c r="JFO213" s="66"/>
      <c r="JFP213" s="66"/>
      <c r="JFQ213" s="66"/>
      <c r="JFR213" s="66"/>
      <c r="JFS213" s="66"/>
      <c r="JFT213" s="66"/>
      <c r="JFU213" s="66"/>
      <c r="JFV213" s="66"/>
      <c r="JFW213" s="66"/>
      <c r="JFX213" s="66"/>
      <c r="JFY213" s="66"/>
      <c r="JFZ213" s="66"/>
      <c r="JGA213" s="66"/>
      <c r="JGB213" s="66"/>
      <c r="JGC213" s="66"/>
      <c r="JGD213" s="66"/>
      <c r="JGE213" s="66"/>
      <c r="JGG213" s="66"/>
      <c r="JGH213" s="66"/>
      <c r="JGI213" s="66"/>
      <c r="JGJ213" s="66"/>
      <c r="JGK213" s="66"/>
      <c r="JGL213" s="66"/>
      <c r="JGM213" s="66"/>
      <c r="JGN213" s="66"/>
      <c r="JGO213" s="66"/>
      <c r="JGP213" s="66"/>
      <c r="JGQ213" s="66"/>
      <c r="JGR213" s="66"/>
      <c r="JGS213" s="66"/>
      <c r="JGV213" s="66"/>
      <c r="JGY213" s="66"/>
      <c r="JHB213" s="66"/>
      <c r="JHE213" s="66"/>
      <c r="JHH213" s="66"/>
      <c r="JHK213" s="66"/>
      <c r="JHT213" s="66"/>
      <c r="JHW213" s="66"/>
      <c r="JHZ213" s="66"/>
      <c r="JIC213" s="66"/>
      <c r="JIL213" s="66"/>
      <c r="JIR213" s="66"/>
      <c r="JIU213" s="66"/>
      <c r="JIX213" s="66"/>
      <c r="JJA213" s="66"/>
      <c r="JJG213" s="66"/>
      <c r="JJP213" s="66"/>
      <c r="JJR213" s="66"/>
      <c r="JJS213" s="66"/>
      <c r="JJU213" s="66"/>
      <c r="JJX213" s="66"/>
      <c r="JKA213" s="66"/>
      <c r="JKD213" s="66"/>
      <c r="JKG213" s="66"/>
      <c r="JKJ213" s="66"/>
      <c r="JKL213" s="66"/>
      <c r="JKN213" s="66"/>
      <c r="JKQ213" s="66"/>
      <c r="JKT213" s="66"/>
      <c r="JKW213" s="66"/>
      <c r="JKZ213" s="66"/>
      <c r="JLC213" s="66"/>
      <c r="JLF213" s="66"/>
      <c r="JLI213" s="66"/>
      <c r="JLK213" s="66"/>
      <c r="JLN213" s="66"/>
      <c r="JLT213" s="66"/>
      <c r="JLZ213" s="66"/>
      <c r="JMC213" s="66"/>
      <c r="JME213" s="66"/>
      <c r="JMG213" s="66"/>
      <c r="JMH213" s="66"/>
      <c r="JMI213" s="66"/>
      <c r="JMJ213" s="66"/>
      <c r="JMK213" s="66"/>
      <c r="JML213" s="66"/>
      <c r="JND213" s="66"/>
      <c r="JNE213" s="66"/>
      <c r="JNH213" s="66"/>
      <c r="JNK213" s="66"/>
      <c r="JNM213" s="66"/>
      <c r="JNO213" s="66"/>
      <c r="JNR213" s="66"/>
      <c r="JNU213" s="66"/>
      <c r="JNX213" s="66"/>
      <c r="JOB213" s="66"/>
      <c r="JOE213" s="66"/>
      <c r="JOH213" s="66"/>
      <c r="JOP213" s="66"/>
      <c r="JPB213" s="66"/>
      <c r="JPC213" s="66"/>
      <c r="JPD213" s="66"/>
      <c r="JPE213" s="66"/>
      <c r="JPF213" s="66"/>
      <c r="JPG213" s="66"/>
      <c r="JPH213" s="66"/>
      <c r="JPI213" s="66"/>
      <c r="JPJ213" s="66"/>
      <c r="JPK213" s="66"/>
      <c r="JPL213" s="66"/>
      <c r="JPM213" s="66"/>
      <c r="JPN213" s="66"/>
      <c r="JPO213" s="66"/>
      <c r="JPP213" s="66"/>
      <c r="JPQ213" s="66"/>
      <c r="JPR213" s="66"/>
      <c r="JPS213" s="66"/>
      <c r="JPT213" s="66"/>
      <c r="JPU213" s="66"/>
      <c r="JPV213" s="66"/>
      <c r="JPW213" s="66"/>
      <c r="JPX213" s="66"/>
      <c r="JPY213" s="66"/>
      <c r="JPZ213" s="66"/>
      <c r="JQA213" s="66"/>
      <c r="JQC213" s="66"/>
      <c r="JQD213" s="66"/>
      <c r="JQE213" s="66"/>
      <c r="JQF213" s="66"/>
      <c r="JQG213" s="66"/>
      <c r="JQH213" s="66"/>
      <c r="JQI213" s="66"/>
      <c r="JQJ213" s="66"/>
      <c r="JQK213" s="66"/>
      <c r="JQL213" s="66"/>
      <c r="JQM213" s="66"/>
      <c r="JQN213" s="66"/>
      <c r="JQO213" s="66"/>
      <c r="JQR213" s="66"/>
      <c r="JQU213" s="66"/>
      <c r="JQX213" s="66"/>
      <c r="JRA213" s="66"/>
      <c r="JRD213" s="66"/>
      <c r="JRG213" s="66"/>
      <c r="JRP213" s="66"/>
      <c r="JRS213" s="66"/>
      <c r="JRV213" s="66"/>
      <c r="JRY213" s="66"/>
      <c r="JSH213" s="66"/>
      <c r="JSN213" s="66"/>
      <c r="JSQ213" s="66"/>
      <c r="JST213" s="66"/>
      <c r="JSW213" s="66"/>
      <c r="JTC213" s="66"/>
      <c r="JTL213" s="66"/>
      <c r="JTN213" s="66"/>
      <c r="JTO213" s="66"/>
      <c r="JTQ213" s="66"/>
      <c r="JTT213" s="66"/>
      <c r="JTW213" s="66"/>
      <c r="JTZ213" s="66"/>
      <c r="JUC213" s="66"/>
      <c r="JUF213" s="66"/>
      <c r="JUH213" s="66"/>
      <c r="JUJ213" s="66"/>
      <c r="JUM213" s="66"/>
      <c r="JUP213" s="66"/>
      <c r="JUS213" s="66"/>
      <c r="JUV213" s="66"/>
      <c r="JUY213" s="66"/>
      <c r="JVB213" s="66"/>
      <c r="JVE213" s="66"/>
      <c r="JVG213" s="66"/>
      <c r="JVJ213" s="66"/>
      <c r="JVP213" s="66"/>
      <c r="JVV213" s="66"/>
      <c r="JVY213" s="66"/>
      <c r="JWA213" s="66"/>
      <c r="JWC213" s="66"/>
      <c r="JWD213" s="66"/>
      <c r="JWE213" s="66"/>
      <c r="JWF213" s="66"/>
      <c r="JWG213" s="66"/>
      <c r="JWH213" s="66"/>
      <c r="JWZ213" s="66"/>
      <c r="JXA213" s="66"/>
      <c r="JXD213" s="66"/>
      <c r="JXG213" s="66"/>
      <c r="JXI213" s="66"/>
      <c r="JXK213" s="66"/>
      <c r="JXN213" s="66"/>
      <c r="JXQ213" s="66"/>
      <c r="JXT213" s="66"/>
      <c r="JXX213" s="66"/>
      <c r="JYA213" s="66"/>
      <c r="JYD213" s="66"/>
      <c r="JYL213" s="66"/>
      <c r="JYX213" s="66"/>
      <c r="JYY213" s="66"/>
      <c r="JYZ213" s="66"/>
      <c r="JZA213" s="66"/>
      <c r="JZB213" s="66"/>
      <c r="JZC213" s="66"/>
      <c r="JZD213" s="66"/>
      <c r="JZE213" s="66"/>
      <c r="JZF213" s="66"/>
      <c r="JZG213" s="66"/>
      <c r="JZH213" s="66"/>
      <c r="JZI213" s="66"/>
      <c r="JZJ213" s="66"/>
      <c r="JZK213" s="66"/>
      <c r="JZL213" s="66"/>
      <c r="JZM213" s="66"/>
      <c r="JZN213" s="66"/>
      <c r="JZO213" s="66"/>
      <c r="JZP213" s="66"/>
      <c r="JZQ213" s="66"/>
      <c r="JZR213" s="66"/>
      <c r="JZS213" s="66"/>
      <c r="JZT213" s="66"/>
      <c r="JZU213" s="66"/>
      <c r="JZV213" s="66"/>
      <c r="JZW213" s="66"/>
      <c r="JZY213" s="66"/>
      <c r="JZZ213" s="66"/>
      <c r="KAA213" s="66"/>
      <c r="KAB213" s="66"/>
      <c r="KAC213" s="66"/>
      <c r="KAD213" s="66"/>
      <c r="KAE213" s="66"/>
      <c r="KAF213" s="66"/>
      <c r="KAG213" s="66"/>
      <c r="KAH213" s="66"/>
      <c r="KAI213" s="66"/>
      <c r="KAJ213" s="66"/>
      <c r="KAK213" s="66"/>
      <c r="KAN213" s="66"/>
      <c r="KAQ213" s="66"/>
      <c r="KAT213" s="66"/>
      <c r="KAW213" s="66"/>
      <c r="KAZ213" s="66"/>
      <c r="KBC213" s="66"/>
      <c r="KBL213" s="66"/>
      <c r="KBO213" s="66"/>
      <c r="KBR213" s="66"/>
      <c r="KBU213" s="66"/>
      <c r="KCD213" s="66"/>
      <c r="KCJ213" s="66"/>
      <c r="KCM213" s="66"/>
      <c r="KCP213" s="66"/>
      <c r="KCS213" s="66"/>
      <c r="KCY213" s="66"/>
      <c r="KDH213" s="66"/>
      <c r="KDJ213" s="66"/>
      <c r="KDK213" s="66"/>
      <c r="KDM213" s="66"/>
      <c r="KDP213" s="66"/>
      <c r="KDS213" s="66"/>
      <c r="KDV213" s="66"/>
      <c r="KDY213" s="66"/>
      <c r="KEB213" s="66"/>
      <c r="KED213" s="66"/>
      <c r="KEF213" s="66"/>
      <c r="KEI213" s="66"/>
      <c r="KEL213" s="66"/>
      <c r="KEO213" s="66"/>
      <c r="KER213" s="66"/>
      <c r="KEU213" s="66"/>
      <c r="KEX213" s="66"/>
      <c r="KFA213" s="66"/>
      <c r="KFC213" s="66"/>
      <c r="KFF213" s="66"/>
      <c r="KFL213" s="66"/>
      <c r="KFR213" s="66"/>
      <c r="KFU213" s="66"/>
      <c r="KFW213" s="66"/>
      <c r="KFY213" s="66"/>
      <c r="KFZ213" s="66"/>
      <c r="KGA213" s="66"/>
      <c r="KGB213" s="66"/>
      <c r="KGC213" s="66"/>
      <c r="KGD213" s="66"/>
      <c r="KGV213" s="66"/>
      <c r="KGW213" s="66"/>
      <c r="KGZ213" s="66"/>
      <c r="KHC213" s="66"/>
      <c r="KHE213" s="66"/>
      <c r="KHG213" s="66"/>
      <c r="KHJ213" s="66"/>
      <c r="KHM213" s="66"/>
      <c r="KHP213" s="66"/>
      <c r="KHT213" s="66"/>
      <c r="KHW213" s="66"/>
      <c r="KHZ213" s="66"/>
      <c r="KIH213" s="66"/>
      <c r="KIT213" s="66"/>
      <c r="KIU213" s="66"/>
      <c r="KIV213" s="66"/>
      <c r="KIW213" s="66"/>
      <c r="KIX213" s="66"/>
      <c r="KIY213" s="66"/>
      <c r="KIZ213" s="66"/>
      <c r="KJA213" s="66"/>
      <c r="KJB213" s="66"/>
      <c r="KJC213" s="66"/>
      <c r="KJD213" s="66"/>
      <c r="KJE213" s="66"/>
      <c r="KJF213" s="66"/>
      <c r="KJG213" s="66"/>
      <c r="KJH213" s="66"/>
      <c r="KJI213" s="66"/>
      <c r="KJJ213" s="66"/>
      <c r="KJK213" s="66"/>
      <c r="KJL213" s="66"/>
      <c r="KJM213" s="66"/>
      <c r="KJN213" s="66"/>
      <c r="KJO213" s="66"/>
      <c r="KJP213" s="66"/>
      <c r="KJQ213" s="66"/>
      <c r="KJR213" s="66"/>
      <c r="KJS213" s="66"/>
      <c r="KJU213" s="66"/>
      <c r="KJV213" s="66"/>
      <c r="KJW213" s="66"/>
      <c r="KJX213" s="66"/>
      <c r="KJY213" s="66"/>
      <c r="KJZ213" s="66"/>
      <c r="KKA213" s="66"/>
      <c r="KKB213" s="66"/>
      <c r="KKC213" s="66"/>
      <c r="KKD213" s="66"/>
      <c r="KKE213" s="66"/>
      <c r="KKF213" s="66"/>
      <c r="KKG213" s="66"/>
      <c r="KKJ213" s="66"/>
      <c r="KKM213" s="66"/>
      <c r="KKP213" s="66"/>
      <c r="KKS213" s="66"/>
      <c r="KKV213" s="66"/>
      <c r="KKY213" s="66"/>
      <c r="KLH213" s="66"/>
      <c r="KLK213" s="66"/>
      <c r="KLN213" s="66"/>
      <c r="KLQ213" s="66"/>
      <c r="KLZ213" s="66"/>
      <c r="KMF213" s="66"/>
      <c r="KMI213" s="66"/>
      <c r="KML213" s="66"/>
      <c r="KMO213" s="66"/>
      <c r="KMU213" s="66"/>
      <c r="KND213" s="66"/>
      <c r="KNF213" s="66"/>
      <c r="KNG213" s="66"/>
      <c r="KNI213" s="66"/>
      <c r="KNL213" s="66"/>
      <c r="KNO213" s="66"/>
      <c r="KNR213" s="66"/>
      <c r="KNU213" s="66"/>
      <c r="KNX213" s="66"/>
      <c r="KNZ213" s="66"/>
      <c r="KOB213" s="66"/>
      <c r="KOE213" s="66"/>
      <c r="KOH213" s="66"/>
      <c r="KOK213" s="66"/>
      <c r="KON213" s="66"/>
      <c r="KOQ213" s="66"/>
      <c r="KOT213" s="66"/>
      <c r="KOW213" s="66"/>
      <c r="KOY213" s="66"/>
      <c r="KPB213" s="66"/>
      <c r="KPH213" s="66"/>
      <c r="KPN213" s="66"/>
      <c r="KPQ213" s="66"/>
      <c r="KPS213" s="66"/>
      <c r="KPU213" s="66"/>
      <c r="KPV213" s="66"/>
      <c r="KPW213" s="66"/>
      <c r="KPX213" s="66"/>
      <c r="KPY213" s="66"/>
      <c r="KPZ213" s="66"/>
      <c r="KQR213" s="66"/>
      <c r="KQS213" s="66"/>
      <c r="KQV213" s="66"/>
      <c r="KQY213" s="66"/>
      <c r="KRA213" s="66"/>
      <c r="KRC213" s="66"/>
      <c r="KRF213" s="66"/>
      <c r="KRI213" s="66"/>
      <c r="KRL213" s="66"/>
      <c r="KRP213" s="66"/>
      <c r="KRS213" s="66"/>
      <c r="KRV213" s="66"/>
      <c r="KSD213" s="66"/>
      <c r="KSP213" s="66"/>
      <c r="KSQ213" s="66"/>
      <c r="KSR213" s="66"/>
      <c r="KSS213" s="66"/>
      <c r="KST213" s="66"/>
      <c r="KSU213" s="66"/>
      <c r="KSV213" s="66"/>
      <c r="KSW213" s="66"/>
      <c r="KSX213" s="66"/>
      <c r="KSY213" s="66"/>
      <c r="KSZ213" s="66"/>
      <c r="KTA213" s="66"/>
      <c r="KTB213" s="66"/>
      <c r="KTC213" s="66"/>
      <c r="KTD213" s="66"/>
      <c r="KTE213" s="66"/>
      <c r="KTF213" s="66"/>
      <c r="KTG213" s="66"/>
      <c r="KTH213" s="66"/>
      <c r="KTI213" s="66"/>
      <c r="KTJ213" s="66"/>
      <c r="KTK213" s="66"/>
      <c r="KTL213" s="66"/>
      <c r="KTM213" s="66"/>
      <c r="KTN213" s="66"/>
      <c r="KTO213" s="66"/>
      <c r="KTQ213" s="66"/>
      <c r="KTR213" s="66"/>
      <c r="KTS213" s="66"/>
      <c r="KTT213" s="66"/>
      <c r="KTU213" s="66"/>
      <c r="KTV213" s="66"/>
      <c r="KTW213" s="66"/>
      <c r="KTX213" s="66"/>
      <c r="KTY213" s="66"/>
      <c r="KTZ213" s="66"/>
      <c r="KUA213" s="66"/>
      <c r="KUB213" s="66"/>
      <c r="KUC213" s="66"/>
      <c r="KUF213" s="66"/>
      <c r="KUI213" s="66"/>
      <c r="KUL213" s="66"/>
      <c r="KUO213" s="66"/>
      <c r="KUR213" s="66"/>
      <c r="KUU213" s="66"/>
      <c r="KVD213" s="66"/>
      <c r="KVG213" s="66"/>
      <c r="KVJ213" s="66"/>
      <c r="KVM213" s="66"/>
      <c r="KVV213" s="66"/>
      <c r="KWB213" s="66"/>
      <c r="KWE213" s="66"/>
      <c r="KWH213" s="66"/>
      <c r="KWK213" s="66"/>
      <c r="KWQ213" s="66"/>
      <c r="KWZ213" s="66"/>
      <c r="KXB213" s="66"/>
      <c r="KXC213" s="66"/>
      <c r="KXE213" s="66"/>
      <c r="KXH213" s="66"/>
      <c r="KXK213" s="66"/>
      <c r="KXN213" s="66"/>
      <c r="KXQ213" s="66"/>
      <c r="KXT213" s="66"/>
      <c r="KXV213" s="66"/>
      <c r="KXX213" s="66"/>
      <c r="KYA213" s="66"/>
      <c r="KYD213" s="66"/>
      <c r="KYG213" s="66"/>
      <c r="KYJ213" s="66"/>
      <c r="KYM213" s="66"/>
      <c r="KYP213" s="66"/>
      <c r="KYS213" s="66"/>
      <c r="KYU213" s="66"/>
      <c r="KYX213" s="66"/>
      <c r="KZD213" s="66"/>
      <c r="KZJ213" s="66"/>
      <c r="KZM213" s="66"/>
      <c r="KZO213" s="66"/>
      <c r="KZQ213" s="66"/>
      <c r="KZR213" s="66"/>
      <c r="KZS213" s="66"/>
      <c r="KZT213" s="66"/>
      <c r="KZU213" s="66"/>
      <c r="KZV213" s="66"/>
      <c r="LAN213" s="66"/>
      <c r="LAO213" s="66"/>
      <c r="LAR213" s="66"/>
      <c r="LAU213" s="66"/>
      <c r="LAW213" s="66"/>
      <c r="LAY213" s="66"/>
      <c r="LBB213" s="66"/>
      <c r="LBE213" s="66"/>
      <c r="LBH213" s="66"/>
      <c r="LBL213" s="66"/>
      <c r="LBO213" s="66"/>
      <c r="LBR213" s="66"/>
      <c r="LBZ213" s="66"/>
      <c r="LCL213" s="66"/>
      <c r="LCM213" s="66"/>
      <c r="LCN213" s="66"/>
      <c r="LCO213" s="66"/>
      <c r="LCP213" s="66"/>
      <c r="LCQ213" s="66"/>
      <c r="LCR213" s="66"/>
      <c r="LCS213" s="66"/>
      <c r="LCT213" s="66"/>
      <c r="LCU213" s="66"/>
      <c r="LCV213" s="66"/>
      <c r="LCW213" s="66"/>
      <c r="LCX213" s="66"/>
      <c r="LCY213" s="66"/>
      <c r="LCZ213" s="66"/>
      <c r="LDA213" s="66"/>
      <c r="LDB213" s="66"/>
      <c r="LDC213" s="66"/>
      <c r="LDD213" s="66"/>
      <c r="LDE213" s="66"/>
      <c r="LDF213" s="66"/>
      <c r="LDG213" s="66"/>
      <c r="LDH213" s="66"/>
      <c r="LDI213" s="66"/>
      <c r="LDJ213" s="66"/>
      <c r="LDK213" s="66"/>
      <c r="LDM213" s="66"/>
      <c r="LDN213" s="66"/>
      <c r="LDO213" s="66"/>
      <c r="LDP213" s="66"/>
      <c r="LDQ213" s="66"/>
      <c r="LDR213" s="66"/>
      <c r="LDS213" s="66"/>
      <c r="LDT213" s="66"/>
      <c r="LDU213" s="66"/>
      <c r="LDV213" s="66"/>
      <c r="LDW213" s="66"/>
      <c r="LDX213" s="66"/>
      <c r="LDY213" s="66"/>
      <c r="LEB213" s="66"/>
      <c r="LEE213" s="66"/>
      <c r="LEH213" s="66"/>
      <c r="LEK213" s="66"/>
      <c r="LEN213" s="66"/>
      <c r="LEQ213" s="66"/>
      <c r="LEZ213" s="66"/>
      <c r="LFC213" s="66"/>
      <c r="LFF213" s="66"/>
      <c r="LFI213" s="66"/>
      <c r="LFR213" s="66"/>
      <c r="LFX213" s="66"/>
      <c r="LGA213" s="66"/>
      <c r="LGD213" s="66"/>
      <c r="LGG213" s="66"/>
      <c r="LGM213" s="66"/>
      <c r="LGV213" s="66"/>
      <c r="LGX213" s="66"/>
      <c r="LGY213" s="66"/>
      <c r="LHA213" s="66"/>
      <c r="LHD213" s="66"/>
      <c r="LHG213" s="66"/>
      <c r="LHJ213" s="66"/>
      <c r="LHM213" s="66"/>
      <c r="LHP213" s="66"/>
      <c r="LHR213" s="66"/>
      <c r="LHT213" s="66"/>
      <c r="LHW213" s="66"/>
      <c r="LHZ213" s="66"/>
      <c r="LIC213" s="66"/>
      <c r="LIF213" s="66"/>
      <c r="LII213" s="66"/>
      <c r="LIL213" s="66"/>
      <c r="LIO213" s="66"/>
      <c r="LIQ213" s="66"/>
      <c r="LIT213" s="66"/>
      <c r="LIZ213" s="66"/>
      <c r="LJF213" s="66"/>
      <c r="LJI213" s="66"/>
      <c r="LJK213" s="66"/>
      <c r="LJM213" s="66"/>
      <c r="LJN213" s="66"/>
      <c r="LJO213" s="66"/>
      <c r="LJP213" s="66"/>
      <c r="LJQ213" s="66"/>
      <c r="LJR213" s="66"/>
      <c r="LKJ213" s="66"/>
      <c r="LKK213" s="66"/>
      <c r="LKN213" s="66"/>
      <c r="LKQ213" s="66"/>
      <c r="LKS213" s="66"/>
      <c r="LKU213" s="66"/>
      <c r="LKX213" s="66"/>
      <c r="LLA213" s="66"/>
      <c r="LLD213" s="66"/>
      <c r="LLH213" s="66"/>
      <c r="LLK213" s="66"/>
      <c r="LLN213" s="66"/>
      <c r="LLV213" s="66"/>
      <c r="LMH213" s="66"/>
      <c r="LMI213" s="66"/>
      <c r="LMJ213" s="66"/>
      <c r="LMK213" s="66"/>
      <c r="LML213" s="66"/>
      <c r="LMM213" s="66"/>
      <c r="LMN213" s="66"/>
      <c r="LMO213" s="66"/>
      <c r="LMP213" s="66"/>
      <c r="LMQ213" s="66"/>
      <c r="LMR213" s="66"/>
      <c r="LMS213" s="66"/>
      <c r="LMT213" s="66"/>
      <c r="LMU213" s="66"/>
      <c r="LMV213" s="66"/>
      <c r="LMW213" s="66"/>
      <c r="LMX213" s="66"/>
      <c r="LMY213" s="66"/>
      <c r="LMZ213" s="66"/>
      <c r="LNA213" s="66"/>
      <c r="LNB213" s="66"/>
      <c r="LNC213" s="66"/>
      <c r="LND213" s="66"/>
      <c r="LNE213" s="66"/>
      <c r="LNF213" s="66"/>
      <c r="LNG213" s="66"/>
      <c r="LNI213" s="66"/>
      <c r="LNJ213" s="66"/>
      <c r="LNK213" s="66"/>
      <c r="LNL213" s="66"/>
      <c r="LNM213" s="66"/>
      <c r="LNN213" s="66"/>
      <c r="LNO213" s="66"/>
      <c r="LNP213" s="66"/>
      <c r="LNQ213" s="66"/>
      <c r="LNR213" s="66"/>
      <c r="LNS213" s="66"/>
      <c r="LNT213" s="66"/>
      <c r="LNU213" s="66"/>
      <c r="LNX213" s="66"/>
      <c r="LOA213" s="66"/>
      <c r="LOD213" s="66"/>
      <c r="LOG213" s="66"/>
      <c r="LOJ213" s="66"/>
      <c r="LOM213" s="66"/>
      <c r="LOV213" s="66"/>
      <c r="LOY213" s="66"/>
      <c r="LPB213" s="66"/>
      <c r="LPE213" s="66"/>
      <c r="LPN213" s="66"/>
      <c r="LPT213" s="66"/>
      <c r="LPW213" s="66"/>
      <c r="LPZ213" s="66"/>
      <c r="LQC213" s="66"/>
      <c r="LQI213" s="66"/>
      <c r="LQR213" s="66"/>
      <c r="LQT213" s="66"/>
      <c r="LQU213" s="66"/>
      <c r="LQW213" s="66"/>
      <c r="LQZ213" s="66"/>
      <c r="LRC213" s="66"/>
      <c r="LRF213" s="66"/>
      <c r="LRI213" s="66"/>
      <c r="LRL213" s="66"/>
      <c r="LRN213" s="66"/>
      <c r="LRP213" s="66"/>
      <c r="LRS213" s="66"/>
      <c r="LRV213" s="66"/>
      <c r="LRY213" s="66"/>
      <c r="LSB213" s="66"/>
      <c r="LSE213" s="66"/>
      <c r="LSH213" s="66"/>
      <c r="LSK213" s="66"/>
      <c r="LSM213" s="66"/>
      <c r="LSP213" s="66"/>
      <c r="LSV213" s="66"/>
      <c r="LTB213" s="66"/>
      <c r="LTE213" s="66"/>
      <c r="LTG213" s="66"/>
      <c r="LTI213" s="66"/>
      <c r="LTJ213" s="66"/>
      <c r="LTK213" s="66"/>
      <c r="LTL213" s="66"/>
      <c r="LTM213" s="66"/>
      <c r="LTN213" s="66"/>
      <c r="LUF213" s="66"/>
      <c r="LUG213" s="66"/>
      <c r="LUJ213" s="66"/>
      <c r="LUM213" s="66"/>
      <c r="LUO213" s="66"/>
      <c r="LUQ213" s="66"/>
      <c r="LUT213" s="66"/>
      <c r="LUW213" s="66"/>
      <c r="LUZ213" s="66"/>
      <c r="LVD213" s="66"/>
      <c r="LVG213" s="66"/>
      <c r="LVJ213" s="66"/>
      <c r="LVR213" s="66"/>
      <c r="LWD213" s="66"/>
      <c r="LWE213" s="66"/>
      <c r="LWF213" s="66"/>
      <c r="LWG213" s="66"/>
      <c r="LWH213" s="66"/>
      <c r="LWI213" s="66"/>
      <c r="LWJ213" s="66"/>
      <c r="LWK213" s="66"/>
      <c r="LWL213" s="66"/>
      <c r="LWM213" s="66"/>
      <c r="LWN213" s="66"/>
      <c r="LWO213" s="66"/>
      <c r="LWP213" s="66"/>
      <c r="LWQ213" s="66"/>
      <c r="LWR213" s="66"/>
      <c r="LWS213" s="66"/>
      <c r="LWT213" s="66"/>
      <c r="LWU213" s="66"/>
      <c r="LWV213" s="66"/>
      <c r="LWW213" s="66"/>
      <c r="LWX213" s="66"/>
      <c r="LWY213" s="66"/>
      <c r="LWZ213" s="66"/>
      <c r="LXA213" s="66"/>
      <c r="LXB213" s="66"/>
      <c r="LXC213" s="66"/>
      <c r="LXE213" s="66"/>
      <c r="LXF213" s="66"/>
      <c r="LXG213" s="66"/>
      <c r="LXH213" s="66"/>
      <c r="LXI213" s="66"/>
      <c r="LXJ213" s="66"/>
      <c r="LXK213" s="66"/>
      <c r="LXL213" s="66"/>
      <c r="LXM213" s="66"/>
      <c r="LXN213" s="66"/>
      <c r="LXO213" s="66"/>
      <c r="LXP213" s="66"/>
      <c r="LXQ213" s="66"/>
      <c r="LXT213" s="66"/>
      <c r="LXW213" s="66"/>
      <c r="LXZ213" s="66"/>
      <c r="LYC213" s="66"/>
      <c r="LYF213" s="66"/>
      <c r="LYI213" s="66"/>
      <c r="LYR213" s="66"/>
      <c r="LYU213" s="66"/>
      <c r="LYX213" s="66"/>
      <c r="LZA213" s="66"/>
      <c r="LZJ213" s="66"/>
      <c r="LZP213" s="66"/>
      <c r="LZS213" s="66"/>
      <c r="LZV213" s="66"/>
      <c r="LZY213" s="66"/>
      <c r="MAE213" s="66"/>
      <c r="MAN213" s="66"/>
      <c r="MAP213" s="66"/>
      <c r="MAQ213" s="66"/>
      <c r="MAS213" s="66"/>
      <c r="MAV213" s="66"/>
      <c r="MAY213" s="66"/>
      <c r="MBB213" s="66"/>
      <c r="MBE213" s="66"/>
      <c r="MBH213" s="66"/>
      <c r="MBJ213" s="66"/>
      <c r="MBL213" s="66"/>
      <c r="MBO213" s="66"/>
      <c r="MBR213" s="66"/>
      <c r="MBU213" s="66"/>
      <c r="MBX213" s="66"/>
      <c r="MCA213" s="66"/>
      <c r="MCD213" s="66"/>
      <c r="MCG213" s="66"/>
      <c r="MCI213" s="66"/>
      <c r="MCL213" s="66"/>
      <c r="MCR213" s="66"/>
      <c r="MCX213" s="66"/>
      <c r="MDA213" s="66"/>
      <c r="MDC213" s="66"/>
      <c r="MDE213" s="66"/>
      <c r="MDF213" s="66"/>
      <c r="MDG213" s="66"/>
      <c r="MDH213" s="66"/>
      <c r="MDI213" s="66"/>
      <c r="MDJ213" s="66"/>
      <c r="MEB213" s="66"/>
      <c r="MEC213" s="66"/>
      <c r="MEF213" s="66"/>
      <c r="MEI213" s="66"/>
      <c r="MEK213" s="66"/>
      <c r="MEM213" s="66"/>
      <c r="MEP213" s="66"/>
      <c r="MES213" s="66"/>
      <c r="MEV213" s="66"/>
      <c r="MEZ213" s="66"/>
      <c r="MFC213" s="66"/>
      <c r="MFF213" s="66"/>
      <c r="MFN213" s="66"/>
      <c r="MFZ213" s="66"/>
      <c r="MGA213" s="66"/>
      <c r="MGB213" s="66"/>
      <c r="MGC213" s="66"/>
      <c r="MGD213" s="66"/>
      <c r="MGE213" s="66"/>
      <c r="MGF213" s="66"/>
      <c r="MGG213" s="66"/>
      <c r="MGH213" s="66"/>
      <c r="MGI213" s="66"/>
      <c r="MGJ213" s="66"/>
      <c r="MGK213" s="66"/>
      <c r="MGL213" s="66"/>
      <c r="MGM213" s="66"/>
      <c r="MGN213" s="66"/>
      <c r="MGO213" s="66"/>
      <c r="MGP213" s="66"/>
      <c r="MGQ213" s="66"/>
      <c r="MGR213" s="66"/>
      <c r="MGS213" s="66"/>
      <c r="MGT213" s="66"/>
      <c r="MGU213" s="66"/>
      <c r="MGV213" s="66"/>
      <c r="MGW213" s="66"/>
      <c r="MGX213" s="66"/>
      <c r="MGY213" s="66"/>
      <c r="MHA213" s="66"/>
      <c r="MHB213" s="66"/>
      <c r="MHC213" s="66"/>
      <c r="MHD213" s="66"/>
      <c r="MHE213" s="66"/>
      <c r="MHF213" s="66"/>
      <c r="MHG213" s="66"/>
      <c r="MHH213" s="66"/>
      <c r="MHI213" s="66"/>
      <c r="MHJ213" s="66"/>
      <c r="MHK213" s="66"/>
      <c r="MHL213" s="66"/>
      <c r="MHM213" s="66"/>
      <c r="MHP213" s="66"/>
      <c r="MHS213" s="66"/>
      <c r="MHV213" s="66"/>
      <c r="MHY213" s="66"/>
      <c r="MIB213" s="66"/>
      <c r="MIE213" s="66"/>
      <c r="MIN213" s="66"/>
      <c r="MIQ213" s="66"/>
      <c r="MIT213" s="66"/>
      <c r="MIW213" s="66"/>
      <c r="MJF213" s="66"/>
      <c r="MJL213" s="66"/>
      <c r="MJO213" s="66"/>
      <c r="MJR213" s="66"/>
      <c r="MJU213" s="66"/>
      <c r="MKA213" s="66"/>
      <c r="MKJ213" s="66"/>
      <c r="MKL213" s="66"/>
      <c r="MKM213" s="66"/>
      <c r="MKO213" s="66"/>
      <c r="MKR213" s="66"/>
      <c r="MKU213" s="66"/>
      <c r="MKX213" s="66"/>
      <c r="MLA213" s="66"/>
      <c r="MLD213" s="66"/>
      <c r="MLF213" s="66"/>
      <c r="MLH213" s="66"/>
      <c r="MLK213" s="66"/>
      <c r="MLN213" s="66"/>
      <c r="MLQ213" s="66"/>
      <c r="MLT213" s="66"/>
      <c r="MLW213" s="66"/>
      <c r="MLZ213" s="66"/>
      <c r="MMC213" s="66"/>
      <c r="MME213" s="66"/>
      <c r="MMH213" s="66"/>
      <c r="MMN213" s="66"/>
      <c r="MMT213" s="66"/>
      <c r="MMW213" s="66"/>
      <c r="MMY213" s="66"/>
      <c r="MNA213" s="66"/>
      <c r="MNB213" s="66"/>
      <c r="MNC213" s="66"/>
      <c r="MND213" s="66"/>
      <c r="MNE213" s="66"/>
      <c r="MNF213" s="66"/>
      <c r="MNX213" s="66"/>
      <c r="MNY213" s="66"/>
      <c r="MOB213" s="66"/>
      <c r="MOE213" s="66"/>
      <c r="MOG213" s="66"/>
      <c r="MOI213" s="66"/>
      <c r="MOL213" s="66"/>
      <c r="MOO213" s="66"/>
      <c r="MOR213" s="66"/>
      <c r="MOV213" s="66"/>
      <c r="MOY213" s="66"/>
      <c r="MPB213" s="66"/>
      <c r="MPJ213" s="66"/>
      <c r="MPV213" s="66"/>
      <c r="MPW213" s="66"/>
      <c r="MPX213" s="66"/>
      <c r="MPY213" s="66"/>
      <c r="MPZ213" s="66"/>
      <c r="MQA213" s="66"/>
      <c r="MQB213" s="66"/>
      <c r="MQC213" s="66"/>
      <c r="MQD213" s="66"/>
      <c r="MQE213" s="66"/>
      <c r="MQF213" s="66"/>
      <c r="MQG213" s="66"/>
      <c r="MQH213" s="66"/>
      <c r="MQI213" s="66"/>
      <c r="MQJ213" s="66"/>
      <c r="MQK213" s="66"/>
      <c r="MQL213" s="66"/>
      <c r="MQM213" s="66"/>
      <c r="MQN213" s="66"/>
      <c r="MQO213" s="66"/>
      <c r="MQP213" s="66"/>
      <c r="MQQ213" s="66"/>
      <c r="MQR213" s="66"/>
      <c r="MQS213" s="66"/>
      <c r="MQT213" s="66"/>
      <c r="MQU213" s="66"/>
      <c r="MQW213" s="66"/>
      <c r="MQX213" s="66"/>
      <c r="MQY213" s="66"/>
      <c r="MQZ213" s="66"/>
      <c r="MRA213" s="66"/>
      <c r="MRB213" s="66"/>
      <c r="MRC213" s="66"/>
      <c r="MRD213" s="66"/>
      <c r="MRE213" s="66"/>
      <c r="MRF213" s="66"/>
      <c r="MRG213" s="66"/>
      <c r="MRH213" s="66"/>
      <c r="MRI213" s="66"/>
      <c r="MRL213" s="66"/>
      <c r="MRO213" s="66"/>
      <c r="MRR213" s="66"/>
      <c r="MRU213" s="66"/>
      <c r="MRX213" s="66"/>
      <c r="MSA213" s="66"/>
      <c r="MSJ213" s="66"/>
      <c r="MSM213" s="66"/>
      <c r="MSP213" s="66"/>
      <c r="MSS213" s="66"/>
      <c r="MTB213" s="66"/>
      <c r="MTH213" s="66"/>
      <c r="MTK213" s="66"/>
      <c r="MTN213" s="66"/>
      <c r="MTQ213" s="66"/>
      <c r="MTW213" s="66"/>
      <c r="MUF213" s="66"/>
      <c r="MUH213" s="66"/>
      <c r="MUI213" s="66"/>
      <c r="MUK213" s="66"/>
      <c r="MUN213" s="66"/>
      <c r="MUQ213" s="66"/>
      <c r="MUT213" s="66"/>
      <c r="MUW213" s="66"/>
      <c r="MUZ213" s="66"/>
      <c r="MVB213" s="66"/>
      <c r="MVD213" s="66"/>
      <c r="MVG213" s="66"/>
      <c r="MVJ213" s="66"/>
      <c r="MVM213" s="66"/>
      <c r="MVP213" s="66"/>
      <c r="MVS213" s="66"/>
      <c r="MVV213" s="66"/>
      <c r="MVY213" s="66"/>
      <c r="MWA213" s="66"/>
      <c r="MWD213" s="66"/>
      <c r="MWJ213" s="66"/>
      <c r="MWP213" s="66"/>
      <c r="MWS213" s="66"/>
      <c r="MWU213" s="66"/>
      <c r="MWW213" s="66"/>
      <c r="MWX213" s="66"/>
      <c r="MWY213" s="66"/>
      <c r="MWZ213" s="66"/>
      <c r="MXA213" s="66"/>
      <c r="MXB213" s="66"/>
      <c r="MXT213" s="66"/>
      <c r="MXU213" s="66"/>
      <c r="MXX213" s="66"/>
      <c r="MYA213" s="66"/>
      <c r="MYC213" s="66"/>
      <c r="MYE213" s="66"/>
      <c r="MYH213" s="66"/>
      <c r="MYK213" s="66"/>
      <c r="MYN213" s="66"/>
      <c r="MYR213" s="66"/>
      <c r="MYU213" s="66"/>
      <c r="MYX213" s="66"/>
      <c r="MZF213" s="66"/>
      <c r="MZR213" s="66"/>
      <c r="MZS213" s="66"/>
      <c r="MZT213" s="66"/>
      <c r="MZU213" s="66"/>
      <c r="MZV213" s="66"/>
      <c r="MZW213" s="66"/>
      <c r="MZX213" s="66"/>
      <c r="MZY213" s="66"/>
      <c r="MZZ213" s="66"/>
      <c r="NAA213" s="66"/>
      <c r="NAB213" s="66"/>
      <c r="NAC213" s="66"/>
      <c r="NAD213" s="66"/>
      <c r="NAE213" s="66"/>
      <c r="NAF213" s="66"/>
      <c r="NAG213" s="66"/>
      <c r="NAH213" s="66"/>
      <c r="NAI213" s="66"/>
      <c r="NAJ213" s="66"/>
      <c r="NAK213" s="66"/>
      <c r="NAL213" s="66"/>
      <c r="NAM213" s="66"/>
      <c r="NAN213" s="66"/>
      <c r="NAO213" s="66"/>
      <c r="NAP213" s="66"/>
      <c r="NAQ213" s="66"/>
      <c r="NAS213" s="66"/>
      <c r="NAT213" s="66"/>
      <c r="NAU213" s="66"/>
      <c r="NAV213" s="66"/>
      <c r="NAW213" s="66"/>
      <c r="NAX213" s="66"/>
      <c r="NAY213" s="66"/>
      <c r="NAZ213" s="66"/>
      <c r="NBA213" s="66"/>
      <c r="NBB213" s="66"/>
      <c r="NBC213" s="66"/>
      <c r="NBD213" s="66"/>
      <c r="NBE213" s="66"/>
      <c r="NBH213" s="66"/>
      <c r="NBK213" s="66"/>
      <c r="NBN213" s="66"/>
      <c r="NBQ213" s="66"/>
      <c r="NBT213" s="66"/>
      <c r="NBW213" s="66"/>
      <c r="NCF213" s="66"/>
      <c r="NCI213" s="66"/>
      <c r="NCL213" s="66"/>
      <c r="NCO213" s="66"/>
      <c r="NCX213" s="66"/>
      <c r="NDD213" s="66"/>
      <c r="NDG213" s="66"/>
      <c r="NDJ213" s="66"/>
      <c r="NDM213" s="66"/>
      <c r="NDS213" s="66"/>
      <c r="NEB213" s="66"/>
      <c r="NED213" s="66"/>
      <c r="NEE213" s="66"/>
      <c r="NEG213" s="66"/>
      <c r="NEJ213" s="66"/>
      <c r="NEM213" s="66"/>
      <c r="NEP213" s="66"/>
      <c r="NES213" s="66"/>
      <c r="NEV213" s="66"/>
      <c r="NEX213" s="66"/>
      <c r="NEZ213" s="66"/>
      <c r="NFC213" s="66"/>
      <c r="NFF213" s="66"/>
      <c r="NFI213" s="66"/>
      <c r="NFL213" s="66"/>
      <c r="NFO213" s="66"/>
      <c r="NFR213" s="66"/>
      <c r="NFU213" s="66"/>
      <c r="NFW213" s="66"/>
      <c r="NFZ213" s="66"/>
      <c r="NGF213" s="66"/>
      <c r="NGL213" s="66"/>
      <c r="NGO213" s="66"/>
      <c r="NGQ213" s="66"/>
      <c r="NGS213" s="66"/>
      <c r="NGT213" s="66"/>
      <c r="NGU213" s="66"/>
      <c r="NGV213" s="66"/>
      <c r="NGW213" s="66"/>
      <c r="NGX213" s="66"/>
      <c r="NHP213" s="66"/>
      <c r="NHQ213" s="66"/>
      <c r="NHT213" s="66"/>
      <c r="NHW213" s="66"/>
      <c r="NHY213" s="66"/>
      <c r="NIA213" s="66"/>
      <c r="NID213" s="66"/>
      <c r="NIG213" s="66"/>
      <c r="NIJ213" s="66"/>
      <c r="NIN213" s="66"/>
      <c r="NIQ213" s="66"/>
      <c r="NIT213" s="66"/>
      <c r="NJB213" s="66"/>
      <c r="NJN213" s="66"/>
      <c r="NJO213" s="66"/>
      <c r="NJP213" s="66"/>
      <c r="NJQ213" s="66"/>
      <c r="NJR213" s="66"/>
      <c r="NJS213" s="66"/>
      <c r="NJT213" s="66"/>
      <c r="NJU213" s="66"/>
      <c r="NJV213" s="66"/>
      <c r="NJW213" s="66"/>
      <c r="NJX213" s="66"/>
      <c r="NJY213" s="66"/>
      <c r="NJZ213" s="66"/>
      <c r="NKA213" s="66"/>
      <c r="NKB213" s="66"/>
      <c r="NKC213" s="66"/>
      <c r="NKD213" s="66"/>
      <c r="NKE213" s="66"/>
      <c r="NKF213" s="66"/>
      <c r="NKG213" s="66"/>
      <c r="NKH213" s="66"/>
      <c r="NKI213" s="66"/>
      <c r="NKJ213" s="66"/>
      <c r="NKK213" s="66"/>
      <c r="NKL213" s="66"/>
      <c r="NKM213" s="66"/>
      <c r="NKO213" s="66"/>
      <c r="NKP213" s="66"/>
      <c r="NKQ213" s="66"/>
      <c r="NKR213" s="66"/>
      <c r="NKS213" s="66"/>
      <c r="NKT213" s="66"/>
      <c r="NKU213" s="66"/>
      <c r="NKV213" s="66"/>
      <c r="NKW213" s="66"/>
      <c r="NKX213" s="66"/>
      <c r="NKY213" s="66"/>
      <c r="NKZ213" s="66"/>
      <c r="NLA213" s="66"/>
      <c r="NLD213" s="66"/>
      <c r="NLG213" s="66"/>
      <c r="NLJ213" s="66"/>
      <c r="NLM213" s="66"/>
      <c r="NLP213" s="66"/>
      <c r="NLS213" s="66"/>
      <c r="NMB213" s="66"/>
      <c r="NME213" s="66"/>
      <c r="NMH213" s="66"/>
      <c r="NMK213" s="66"/>
      <c r="NMT213" s="66"/>
      <c r="NMZ213" s="66"/>
      <c r="NNC213" s="66"/>
      <c r="NNF213" s="66"/>
      <c r="NNI213" s="66"/>
      <c r="NNO213" s="66"/>
      <c r="NNX213" s="66"/>
      <c r="NNZ213" s="66"/>
      <c r="NOA213" s="66"/>
      <c r="NOC213" s="66"/>
      <c r="NOF213" s="66"/>
      <c r="NOI213" s="66"/>
      <c r="NOL213" s="66"/>
      <c r="NOO213" s="66"/>
      <c r="NOR213" s="66"/>
      <c r="NOT213" s="66"/>
      <c r="NOV213" s="66"/>
      <c r="NOY213" s="66"/>
      <c r="NPB213" s="66"/>
      <c r="NPE213" s="66"/>
      <c r="NPH213" s="66"/>
      <c r="NPK213" s="66"/>
      <c r="NPN213" s="66"/>
      <c r="NPQ213" s="66"/>
      <c r="NPS213" s="66"/>
      <c r="NPV213" s="66"/>
      <c r="NQB213" s="66"/>
      <c r="NQH213" s="66"/>
      <c r="NQK213" s="66"/>
      <c r="NQM213" s="66"/>
      <c r="NQO213" s="66"/>
      <c r="NQP213" s="66"/>
      <c r="NQQ213" s="66"/>
      <c r="NQR213" s="66"/>
      <c r="NQS213" s="66"/>
      <c r="NQT213" s="66"/>
      <c r="NRL213" s="66"/>
      <c r="NRM213" s="66"/>
      <c r="NRP213" s="66"/>
      <c r="NRS213" s="66"/>
      <c r="NRU213" s="66"/>
      <c r="NRW213" s="66"/>
      <c r="NRZ213" s="66"/>
      <c r="NSC213" s="66"/>
      <c r="NSF213" s="66"/>
      <c r="NSJ213" s="66"/>
      <c r="NSM213" s="66"/>
      <c r="NSP213" s="66"/>
      <c r="NSX213" s="66"/>
      <c r="NTJ213" s="66"/>
      <c r="NTK213" s="66"/>
      <c r="NTL213" s="66"/>
      <c r="NTM213" s="66"/>
      <c r="NTN213" s="66"/>
      <c r="NTO213" s="66"/>
      <c r="NTP213" s="66"/>
      <c r="NTQ213" s="66"/>
      <c r="NTR213" s="66"/>
      <c r="NTS213" s="66"/>
      <c r="NTT213" s="66"/>
      <c r="NTU213" s="66"/>
      <c r="NTV213" s="66"/>
      <c r="NTW213" s="66"/>
      <c r="NTX213" s="66"/>
      <c r="NTY213" s="66"/>
      <c r="NTZ213" s="66"/>
      <c r="NUA213" s="66"/>
      <c r="NUB213" s="66"/>
      <c r="NUC213" s="66"/>
      <c r="NUD213" s="66"/>
      <c r="NUE213" s="66"/>
      <c r="NUF213" s="66"/>
      <c r="NUG213" s="66"/>
      <c r="NUH213" s="66"/>
      <c r="NUI213" s="66"/>
      <c r="NUK213" s="66"/>
      <c r="NUL213" s="66"/>
      <c r="NUM213" s="66"/>
      <c r="NUN213" s="66"/>
      <c r="NUO213" s="66"/>
      <c r="NUP213" s="66"/>
      <c r="NUQ213" s="66"/>
      <c r="NUR213" s="66"/>
      <c r="NUS213" s="66"/>
      <c r="NUT213" s="66"/>
      <c r="NUU213" s="66"/>
      <c r="NUV213" s="66"/>
      <c r="NUW213" s="66"/>
      <c r="NUZ213" s="66"/>
      <c r="NVC213" s="66"/>
      <c r="NVF213" s="66"/>
      <c r="NVI213" s="66"/>
      <c r="NVL213" s="66"/>
      <c r="NVO213" s="66"/>
      <c r="NVX213" s="66"/>
      <c r="NWA213" s="66"/>
      <c r="NWD213" s="66"/>
      <c r="NWG213" s="66"/>
      <c r="NWP213" s="66"/>
      <c r="NWV213" s="66"/>
      <c r="NWY213" s="66"/>
      <c r="NXB213" s="66"/>
      <c r="NXE213" s="66"/>
      <c r="NXK213" s="66"/>
      <c r="NXT213" s="66"/>
      <c r="NXV213" s="66"/>
      <c r="NXW213" s="66"/>
      <c r="NXY213" s="66"/>
      <c r="NYB213" s="66"/>
      <c r="NYE213" s="66"/>
      <c r="NYH213" s="66"/>
      <c r="NYK213" s="66"/>
      <c r="NYN213" s="66"/>
      <c r="NYP213" s="66"/>
      <c r="NYR213" s="66"/>
      <c r="NYU213" s="66"/>
      <c r="NYX213" s="66"/>
      <c r="NZA213" s="66"/>
      <c r="NZD213" s="66"/>
      <c r="NZG213" s="66"/>
      <c r="NZJ213" s="66"/>
      <c r="NZM213" s="66"/>
      <c r="NZO213" s="66"/>
      <c r="NZR213" s="66"/>
      <c r="NZX213" s="66"/>
      <c r="OAD213" s="66"/>
      <c r="OAG213" s="66"/>
      <c r="OAI213" s="66"/>
      <c r="OAK213" s="66"/>
      <c r="OAL213" s="66"/>
      <c r="OAM213" s="66"/>
      <c r="OAN213" s="66"/>
      <c r="OAO213" s="66"/>
      <c r="OAP213" s="66"/>
      <c r="OBH213" s="66"/>
      <c r="OBI213" s="66"/>
      <c r="OBL213" s="66"/>
      <c r="OBO213" s="66"/>
      <c r="OBQ213" s="66"/>
      <c r="OBS213" s="66"/>
      <c r="OBV213" s="66"/>
      <c r="OBY213" s="66"/>
      <c r="OCB213" s="66"/>
      <c r="OCF213" s="66"/>
      <c r="OCI213" s="66"/>
      <c r="OCL213" s="66"/>
      <c r="OCT213" s="66"/>
      <c r="ODF213" s="66"/>
      <c r="ODG213" s="66"/>
      <c r="ODH213" s="66"/>
      <c r="ODI213" s="66"/>
      <c r="ODJ213" s="66"/>
      <c r="ODK213" s="66"/>
      <c r="ODL213" s="66"/>
      <c r="ODM213" s="66"/>
      <c r="ODN213" s="66"/>
      <c r="ODO213" s="66"/>
      <c r="ODP213" s="66"/>
      <c r="ODQ213" s="66"/>
      <c r="ODR213" s="66"/>
      <c r="ODS213" s="66"/>
      <c r="ODT213" s="66"/>
      <c r="ODU213" s="66"/>
      <c r="ODV213" s="66"/>
      <c r="ODW213" s="66"/>
      <c r="ODX213" s="66"/>
      <c r="ODY213" s="66"/>
      <c r="ODZ213" s="66"/>
      <c r="OEA213" s="66"/>
      <c r="OEB213" s="66"/>
      <c r="OEC213" s="66"/>
      <c r="OED213" s="66"/>
      <c r="OEE213" s="66"/>
      <c r="OEG213" s="66"/>
      <c r="OEH213" s="66"/>
      <c r="OEI213" s="66"/>
      <c r="OEJ213" s="66"/>
      <c r="OEK213" s="66"/>
      <c r="OEL213" s="66"/>
      <c r="OEM213" s="66"/>
      <c r="OEN213" s="66"/>
      <c r="OEO213" s="66"/>
      <c r="OEP213" s="66"/>
      <c r="OEQ213" s="66"/>
      <c r="OER213" s="66"/>
      <c r="OES213" s="66"/>
      <c r="OEV213" s="66"/>
      <c r="OEY213" s="66"/>
      <c r="OFB213" s="66"/>
      <c r="OFE213" s="66"/>
      <c r="OFH213" s="66"/>
      <c r="OFK213" s="66"/>
      <c r="OFT213" s="66"/>
      <c r="OFW213" s="66"/>
      <c r="OFZ213" s="66"/>
      <c r="OGC213" s="66"/>
      <c r="OGL213" s="66"/>
      <c r="OGR213" s="66"/>
      <c r="OGU213" s="66"/>
      <c r="OGX213" s="66"/>
      <c r="OHA213" s="66"/>
      <c r="OHG213" s="66"/>
      <c r="OHP213" s="66"/>
      <c r="OHR213" s="66"/>
      <c r="OHS213" s="66"/>
      <c r="OHU213" s="66"/>
      <c r="OHX213" s="66"/>
      <c r="OIA213" s="66"/>
      <c r="OID213" s="66"/>
      <c r="OIG213" s="66"/>
      <c r="OIJ213" s="66"/>
      <c r="OIL213" s="66"/>
      <c r="OIN213" s="66"/>
      <c r="OIQ213" s="66"/>
      <c r="OIT213" s="66"/>
      <c r="OIW213" s="66"/>
      <c r="OIZ213" s="66"/>
      <c r="OJC213" s="66"/>
      <c r="OJF213" s="66"/>
      <c r="OJI213" s="66"/>
      <c r="OJK213" s="66"/>
      <c r="OJN213" s="66"/>
      <c r="OJT213" s="66"/>
      <c r="OJZ213" s="66"/>
      <c r="OKC213" s="66"/>
      <c r="OKE213" s="66"/>
      <c r="OKG213" s="66"/>
      <c r="OKH213" s="66"/>
      <c r="OKI213" s="66"/>
      <c r="OKJ213" s="66"/>
      <c r="OKK213" s="66"/>
      <c r="OKL213" s="66"/>
      <c r="OLD213" s="66"/>
      <c r="OLE213" s="66"/>
      <c r="OLH213" s="66"/>
      <c r="OLK213" s="66"/>
      <c r="OLM213" s="66"/>
      <c r="OLO213" s="66"/>
      <c r="OLR213" s="66"/>
      <c r="OLU213" s="66"/>
      <c r="OLX213" s="66"/>
      <c r="OMB213" s="66"/>
      <c r="OME213" s="66"/>
      <c r="OMH213" s="66"/>
      <c r="OMP213" s="66"/>
      <c r="ONB213" s="66"/>
      <c r="ONC213" s="66"/>
      <c r="OND213" s="66"/>
      <c r="ONE213" s="66"/>
      <c r="ONF213" s="66"/>
      <c r="ONG213" s="66"/>
      <c r="ONH213" s="66"/>
      <c r="ONI213" s="66"/>
      <c r="ONJ213" s="66"/>
      <c r="ONK213" s="66"/>
      <c r="ONL213" s="66"/>
      <c r="ONM213" s="66"/>
      <c r="ONN213" s="66"/>
      <c r="ONO213" s="66"/>
      <c r="ONP213" s="66"/>
      <c r="ONQ213" s="66"/>
      <c r="ONR213" s="66"/>
      <c r="ONS213" s="66"/>
      <c r="ONT213" s="66"/>
      <c r="ONU213" s="66"/>
      <c r="ONV213" s="66"/>
      <c r="ONW213" s="66"/>
      <c r="ONX213" s="66"/>
      <c r="ONY213" s="66"/>
      <c r="ONZ213" s="66"/>
      <c r="OOA213" s="66"/>
      <c r="OOC213" s="66"/>
      <c r="OOD213" s="66"/>
      <c r="OOE213" s="66"/>
      <c r="OOF213" s="66"/>
      <c r="OOG213" s="66"/>
      <c r="OOH213" s="66"/>
      <c r="OOI213" s="66"/>
      <c r="OOJ213" s="66"/>
      <c r="OOK213" s="66"/>
      <c r="OOL213" s="66"/>
      <c r="OOM213" s="66"/>
      <c r="OON213" s="66"/>
      <c r="OOO213" s="66"/>
      <c r="OOR213" s="66"/>
      <c r="OOU213" s="66"/>
      <c r="OOX213" s="66"/>
      <c r="OPA213" s="66"/>
      <c r="OPD213" s="66"/>
      <c r="OPG213" s="66"/>
      <c r="OPP213" s="66"/>
      <c r="OPS213" s="66"/>
      <c r="OPV213" s="66"/>
      <c r="OPY213" s="66"/>
      <c r="OQH213" s="66"/>
      <c r="OQN213" s="66"/>
      <c r="OQQ213" s="66"/>
      <c r="OQT213" s="66"/>
      <c r="OQW213" s="66"/>
      <c r="ORC213" s="66"/>
      <c r="ORL213" s="66"/>
      <c r="ORN213" s="66"/>
      <c r="ORO213" s="66"/>
      <c r="ORQ213" s="66"/>
      <c r="ORT213" s="66"/>
      <c r="ORW213" s="66"/>
      <c r="ORZ213" s="66"/>
      <c r="OSC213" s="66"/>
      <c r="OSF213" s="66"/>
      <c r="OSH213" s="66"/>
      <c r="OSJ213" s="66"/>
      <c r="OSM213" s="66"/>
      <c r="OSP213" s="66"/>
      <c r="OSS213" s="66"/>
      <c r="OSV213" s="66"/>
      <c r="OSY213" s="66"/>
      <c r="OTB213" s="66"/>
      <c r="OTE213" s="66"/>
      <c r="OTG213" s="66"/>
      <c r="OTJ213" s="66"/>
      <c r="OTP213" s="66"/>
      <c r="OTV213" s="66"/>
      <c r="OTY213" s="66"/>
      <c r="OUA213" s="66"/>
      <c r="OUC213" s="66"/>
      <c r="OUD213" s="66"/>
      <c r="OUE213" s="66"/>
      <c r="OUF213" s="66"/>
      <c r="OUG213" s="66"/>
      <c r="OUH213" s="66"/>
      <c r="OUZ213" s="66"/>
      <c r="OVA213" s="66"/>
      <c r="OVD213" s="66"/>
      <c r="OVG213" s="66"/>
      <c r="OVI213" s="66"/>
      <c r="OVK213" s="66"/>
      <c r="OVN213" s="66"/>
      <c r="OVQ213" s="66"/>
      <c r="OVT213" s="66"/>
      <c r="OVX213" s="66"/>
      <c r="OWA213" s="66"/>
      <c r="OWD213" s="66"/>
      <c r="OWL213" s="66"/>
      <c r="OWX213" s="66"/>
      <c r="OWY213" s="66"/>
      <c r="OWZ213" s="66"/>
      <c r="OXA213" s="66"/>
      <c r="OXB213" s="66"/>
      <c r="OXC213" s="66"/>
      <c r="OXD213" s="66"/>
      <c r="OXE213" s="66"/>
      <c r="OXF213" s="66"/>
      <c r="OXG213" s="66"/>
      <c r="OXH213" s="66"/>
      <c r="OXI213" s="66"/>
      <c r="OXJ213" s="66"/>
      <c r="OXK213" s="66"/>
      <c r="OXL213" s="66"/>
      <c r="OXM213" s="66"/>
      <c r="OXN213" s="66"/>
      <c r="OXO213" s="66"/>
      <c r="OXP213" s="66"/>
      <c r="OXQ213" s="66"/>
      <c r="OXR213" s="66"/>
      <c r="OXS213" s="66"/>
      <c r="OXT213" s="66"/>
      <c r="OXU213" s="66"/>
      <c r="OXV213" s="66"/>
      <c r="OXW213" s="66"/>
      <c r="OXY213" s="66"/>
      <c r="OXZ213" s="66"/>
      <c r="OYA213" s="66"/>
      <c r="OYB213" s="66"/>
      <c r="OYC213" s="66"/>
      <c r="OYD213" s="66"/>
      <c r="OYE213" s="66"/>
      <c r="OYF213" s="66"/>
      <c r="OYG213" s="66"/>
      <c r="OYH213" s="66"/>
      <c r="OYI213" s="66"/>
      <c r="OYJ213" s="66"/>
      <c r="OYK213" s="66"/>
      <c r="OYN213" s="66"/>
      <c r="OYQ213" s="66"/>
      <c r="OYT213" s="66"/>
      <c r="OYW213" s="66"/>
      <c r="OYZ213" s="66"/>
      <c r="OZC213" s="66"/>
      <c r="OZL213" s="66"/>
      <c r="OZO213" s="66"/>
      <c r="OZR213" s="66"/>
      <c r="OZU213" s="66"/>
      <c r="PAD213" s="66"/>
      <c r="PAJ213" s="66"/>
      <c r="PAM213" s="66"/>
      <c r="PAP213" s="66"/>
      <c r="PAS213" s="66"/>
      <c r="PAY213" s="66"/>
      <c r="PBH213" s="66"/>
      <c r="PBJ213" s="66"/>
      <c r="PBK213" s="66"/>
      <c r="PBM213" s="66"/>
      <c r="PBP213" s="66"/>
      <c r="PBS213" s="66"/>
      <c r="PBV213" s="66"/>
      <c r="PBY213" s="66"/>
      <c r="PCB213" s="66"/>
      <c r="PCD213" s="66"/>
      <c r="PCF213" s="66"/>
      <c r="PCI213" s="66"/>
      <c r="PCL213" s="66"/>
      <c r="PCO213" s="66"/>
      <c r="PCR213" s="66"/>
      <c r="PCU213" s="66"/>
      <c r="PCX213" s="66"/>
      <c r="PDA213" s="66"/>
      <c r="PDC213" s="66"/>
      <c r="PDF213" s="66"/>
      <c r="PDL213" s="66"/>
      <c r="PDR213" s="66"/>
      <c r="PDU213" s="66"/>
      <c r="PDW213" s="66"/>
      <c r="PDY213" s="66"/>
      <c r="PDZ213" s="66"/>
      <c r="PEA213" s="66"/>
      <c r="PEB213" s="66"/>
      <c r="PEC213" s="66"/>
      <c r="PED213" s="66"/>
      <c r="PEV213" s="66"/>
      <c r="PEW213" s="66"/>
      <c r="PEZ213" s="66"/>
      <c r="PFC213" s="66"/>
      <c r="PFE213" s="66"/>
      <c r="PFG213" s="66"/>
      <c r="PFJ213" s="66"/>
      <c r="PFM213" s="66"/>
      <c r="PFP213" s="66"/>
      <c r="PFT213" s="66"/>
      <c r="PFW213" s="66"/>
      <c r="PFZ213" s="66"/>
      <c r="PGH213" s="66"/>
      <c r="PGT213" s="66"/>
      <c r="PGU213" s="66"/>
      <c r="PGV213" s="66"/>
      <c r="PGW213" s="66"/>
      <c r="PGX213" s="66"/>
      <c r="PGY213" s="66"/>
      <c r="PGZ213" s="66"/>
      <c r="PHA213" s="66"/>
      <c r="PHB213" s="66"/>
      <c r="PHC213" s="66"/>
      <c r="PHD213" s="66"/>
      <c r="PHE213" s="66"/>
      <c r="PHF213" s="66"/>
      <c r="PHG213" s="66"/>
      <c r="PHH213" s="66"/>
      <c r="PHI213" s="66"/>
      <c r="PHJ213" s="66"/>
      <c r="PHK213" s="66"/>
      <c r="PHL213" s="66"/>
      <c r="PHM213" s="66"/>
      <c r="PHN213" s="66"/>
      <c r="PHO213" s="66"/>
      <c r="PHP213" s="66"/>
      <c r="PHQ213" s="66"/>
      <c r="PHR213" s="66"/>
      <c r="PHS213" s="66"/>
      <c r="PHU213" s="66"/>
      <c r="PHV213" s="66"/>
      <c r="PHW213" s="66"/>
      <c r="PHX213" s="66"/>
      <c r="PHY213" s="66"/>
      <c r="PHZ213" s="66"/>
      <c r="PIA213" s="66"/>
      <c r="PIB213" s="66"/>
      <c r="PIC213" s="66"/>
      <c r="PID213" s="66"/>
      <c r="PIE213" s="66"/>
      <c r="PIF213" s="66"/>
      <c r="PIG213" s="66"/>
      <c r="PIJ213" s="66"/>
      <c r="PIM213" s="66"/>
      <c r="PIP213" s="66"/>
      <c r="PIS213" s="66"/>
      <c r="PIV213" s="66"/>
      <c r="PIY213" s="66"/>
      <c r="PJH213" s="66"/>
      <c r="PJK213" s="66"/>
      <c r="PJN213" s="66"/>
      <c r="PJQ213" s="66"/>
      <c r="PJZ213" s="66"/>
      <c r="PKF213" s="66"/>
      <c r="PKI213" s="66"/>
      <c r="PKL213" s="66"/>
      <c r="PKO213" s="66"/>
      <c r="PKU213" s="66"/>
      <c r="PLD213" s="66"/>
      <c r="PLF213" s="66"/>
      <c r="PLG213" s="66"/>
      <c r="PLI213" s="66"/>
      <c r="PLL213" s="66"/>
      <c r="PLO213" s="66"/>
      <c r="PLR213" s="66"/>
      <c r="PLU213" s="66"/>
      <c r="PLX213" s="66"/>
      <c r="PLZ213" s="66"/>
      <c r="PMB213" s="66"/>
      <c r="PME213" s="66"/>
      <c r="PMH213" s="66"/>
      <c r="PMK213" s="66"/>
      <c r="PMN213" s="66"/>
      <c r="PMQ213" s="66"/>
      <c r="PMT213" s="66"/>
      <c r="PMW213" s="66"/>
      <c r="PMY213" s="66"/>
      <c r="PNB213" s="66"/>
      <c r="PNH213" s="66"/>
      <c r="PNN213" s="66"/>
      <c r="PNQ213" s="66"/>
      <c r="PNS213" s="66"/>
      <c r="PNU213" s="66"/>
      <c r="PNV213" s="66"/>
      <c r="PNW213" s="66"/>
      <c r="PNX213" s="66"/>
      <c r="PNY213" s="66"/>
      <c r="PNZ213" s="66"/>
      <c r="POR213" s="66"/>
      <c r="POS213" s="66"/>
      <c r="POV213" s="66"/>
      <c r="POY213" s="66"/>
      <c r="PPA213" s="66"/>
      <c r="PPC213" s="66"/>
      <c r="PPF213" s="66"/>
      <c r="PPI213" s="66"/>
      <c r="PPL213" s="66"/>
      <c r="PPP213" s="66"/>
      <c r="PPS213" s="66"/>
      <c r="PPV213" s="66"/>
      <c r="PQD213" s="66"/>
      <c r="PQP213" s="66"/>
      <c r="PQQ213" s="66"/>
      <c r="PQR213" s="66"/>
      <c r="PQS213" s="66"/>
      <c r="PQT213" s="66"/>
      <c r="PQU213" s="66"/>
      <c r="PQV213" s="66"/>
      <c r="PQW213" s="66"/>
      <c r="PQX213" s="66"/>
      <c r="PQY213" s="66"/>
      <c r="PQZ213" s="66"/>
      <c r="PRA213" s="66"/>
      <c r="PRB213" s="66"/>
      <c r="PRC213" s="66"/>
      <c r="PRD213" s="66"/>
      <c r="PRE213" s="66"/>
      <c r="PRF213" s="66"/>
      <c r="PRG213" s="66"/>
      <c r="PRH213" s="66"/>
      <c r="PRI213" s="66"/>
      <c r="PRJ213" s="66"/>
      <c r="PRK213" s="66"/>
      <c r="PRL213" s="66"/>
      <c r="PRM213" s="66"/>
      <c r="PRN213" s="66"/>
      <c r="PRO213" s="66"/>
      <c r="PRQ213" s="66"/>
      <c r="PRR213" s="66"/>
      <c r="PRS213" s="66"/>
      <c r="PRT213" s="66"/>
      <c r="PRU213" s="66"/>
      <c r="PRV213" s="66"/>
      <c r="PRW213" s="66"/>
      <c r="PRX213" s="66"/>
      <c r="PRY213" s="66"/>
      <c r="PRZ213" s="66"/>
      <c r="PSA213" s="66"/>
      <c r="PSB213" s="66"/>
      <c r="PSC213" s="66"/>
      <c r="PSF213" s="66"/>
      <c r="PSI213" s="66"/>
      <c r="PSL213" s="66"/>
      <c r="PSO213" s="66"/>
      <c r="PSR213" s="66"/>
      <c r="PSU213" s="66"/>
      <c r="PTD213" s="66"/>
      <c r="PTG213" s="66"/>
      <c r="PTJ213" s="66"/>
      <c r="PTM213" s="66"/>
      <c r="PTV213" s="66"/>
      <c r="PUB213" s="66"/>
      <c r="PUE213" s="66"/>
      <c r="PUH213" s="66"/>
      <c r="PUK213" s="66"/>
      <c r="PUQ213" s="66"/>
      <c r="PUZ213" s="66"/>
      <c r="PVB213" s="66"/>
      <c r="PVC213" s="66"/>
      <c r="PVE213" s="66"/>
      <c r="PVH213" s="66"/>
      <c r="PVK213" s="66"/>
      <c r="PVN213" s="66"/>
      <c r="PVQ213" s="66"/>
      <c r="PVT213" s="66"/>
      <c r="PVV213" s="66"/>
      <c r="PVX213" s="66"/>
      <c r="PWA213" s="66"/>
      <c r="PWD213" s="66"/>
      <c r="PWG213" s="66"/>
      <c r="PWJ213" s="66"/>
      <c r="PWM213" s="66"/>
      <c r="PWP213" s="66"/>
      <c r="PWS213" s="66"/>
      <c r="PWU213" s="66"/>
      <c r="PWX213" s="66"/>
      <c r="PXD213" s="66"/>
      <c r="PXJ213" s="66"/>
      <c r="PXM213" s="66"/>
      <c r="PXO213" s="66"/>
      <c r="PXQ213" s="66"/>
      <c r="PXR213" s="66"/>
      <c r="PXS213" s="66"/>
      <c r="PXT213" s="66"/>
      <c r="PXU213" s="66"/>
      <c r="PXV213" s="66"/>
      <c r="PYN213" s="66"/>
      <c r="PYO213" s="66"/>
      <c r="PYR213" s="66"/>
      <c r="PYU213" s="66"/>
      <c r="PYW213" s="66"/>
      <c r="PYY213" s="66"/>
      <c r="PZB213" s="66"/>
      <c r="PZE213" s="66"/>
      <c r="PZH213" s="66"/>
      <c r="PZL213" s="66"/>
      <c r="PZO213" s="66"/>
      <c r="PZR213" s="66"/>
      <c r="PZZ213" s="66"/>
      <c r="QAL213" s="66"/>
      <c r="QAM213" s="66"/>
      <c r="QAN213" s="66"/>
      <c r="QAO213" s="66"/>
      <c r="QAP213" s="66"/>
      <c r="QAQ213" s="66"/>
      <c r="QAR213" s="66"/>
      <c r="QAS213" s="66"/>
      <c r="QAT213" s="66"/>
      <c r="QAU213" s="66"/>
      <c r="QAV213" s="66"/>
      <c r="QAW213" s="66"/>
      <c r="QAX213" s="66"/>
      <c r="QAY213" s="66"/>
      <c r="QAZ213" s="66"/>
      <c r="QBA213" s="66"/>
      <c r="QBB213" s="66"/>
      <c r="QBC213" s="66"/>
      <c r="QBD213" s="66"/>
      <c r="QBE213" s="66"/>
      <c r="QBF213" s="66"/>
      <c r="QBG213" s="66"/>
      <c r="QBH213" s="66"/>
      <c r="QBI213" s="66"/>
      <c r="QBJ213" s="66"/>
      <c r="QBK213" s="66"/>
      <c r="QBM213" s="66"/>
      <c r="QBN213" s="66"/>
      <c r="QBO213" s="66"/>
      <c r="QBP213" s="66"/>
      <c r="QBQ213" s="66"/>
      <c r="QBR213" s="66"/>
      <c r="QBS213" s="66"/>
      <c r="QBT213" s="66"/>
      <c r="QBU213" s="66"/>
      <c r="QBV213" s="66"/>
      <c r="QBW213" s="66"/>
      <c r="QBX213" s="66"/>
      <c r="QBY213" s="66"/>
      <c r="QCB213" s="66"/>
      <c r="QCE213" s="66"/>
      <c r="QCH213" s="66"/>
      <c r="QCK213" s="66"/>
      <c r="QCN213" s="66"/>
      <c r="QCQ213" s="66"/>
      <c r="QCZ213" s="66"/>
      <c r="QDC213" s="66"/>
      <c r="QDF213" s="66"/>
      <c r="QDI213" s="66"/>
      <c r="QDR213" s="66"/>
      <c r="QDX213" s="66"/>
      <c r="QEA213" s="66"/>
      <c r="QED213" s="66"/>
      <c r="QEG213" s="66"/>
      <c r="QEM213" s="66"/>
      <c r="QEV213" s="66"/>
      <c r="QEX213" s="66"/>
      <c r="QEY213" s="66"/>
      <c r="QFA213" s="66"/>
      <c r="QFD213" s="66"/>
      <c r="QFG213" s="66"/>
      <c r="QFJ213" s="66"/>
      <c r="QFM213" s="66"/>
      <c r="QFP213" s="66"/>
      <c r="QFR213" s="66"/>
      <c r="QFT213" s="66"/>
      <c r="QFW213" s="66"/>
      <c r="QFZ213" s="66"/>
      <c r="QGC213" s="66"/>
      <c r="QGF213" s="66"/>
      <c r="QGI213" s="66"/>
      <c r="QGL213" s="66"/>
      <c r="QGO213" s="66"/>
      <c r="QGQ213" s="66"/>
      <c r="QGT213" s="66"/>
      <c r="QGZ213" s="66"/>
      <c r="QHF213" s="66"/>
      <c r="QHI213" s="66"/>
      <c r="QHK213" s="66"/>
      <c r="QHM213" s="66"/>
      <c r="QHN213" s="66"/>
      <c r="QHO213" s="66"/>
      <c r="QHP213" s="66"/>
      <c r="QHQ213" s="66"/>
      <c r="QHR213" s="66"/>
      <c r="QIJ213" s="66"/>
      <c r="QIK213" s="66"/>
      <c r="QIN213" s="66"/>
      <c r="QIQ213" s="66"/>
      <c r="QIS213" s="66"/>
      <c r="QIU213" s="66"/>
      <c r="QIX213" s="66"/>
      <c r="QJA213" s="66"/>
      <c r="QJD213" s="66"/>
      <c r="QJH213" s="66"/>
      <c r="QJK213" s="66"/>
      <c r="QJN213" s="66"/>
      <c r="QJV213" s="66"/>
      <c r="QKH213" s="66"/>
      <c r="QKI213" s="66"/>
      <c r="QKJ213" s="66"/>
      <c r="QKK213" s="66"/>
      <c r="QKL213" s="66"/>
      <c r="QKM213" s="66"/>
      <c r="QKN213" s="66"/>
      <c r="QKO213" s="66"/>
      <c r="QKP213" s="66"/>
      <c r="QKQ213" s="66"/>
      <c r="QKR213" s="66"/>
      <c r="QKS213" s="66"/>
      <c r="QKT213" s="66"/>
      <c r="QKU213" s="66"/>
      <c r="QKV213" s="66"/>
      <c r="QKW213" s="66"/>
      <c r="QKX213" s="66"/>
      <c r="QKY213" s="66"/>
      <c r="QKZ213" s="66"/>
      <c r="QLA213" s="66"/>
      <c r="QLB213" s="66"/>
      <c r="QLC213" s="66"/>
      <c r="QLD213" s="66"/>
      <c r="QLE213" s="66"/>
      <c r="QLF213" s="66"/>
      <c r="QLG213" s="66"/>
      <c r="QLI213" s="66"/>
      <c r="QLJ213" s="66"/>
      <c r="QLK213" s="66"/>
      <c r="QLL213" s="66"/>
      <c r="QLM213" s="66"/>
      <c r="QLN213" s="66"/>
      <c r="QLO213" s="66"/>
      <c r="QLP213" s="66"/>
      <c r="QLQ213" s="66"/>
      <c r="QLR213" s="66"/>
      <c r="QLS213" s="66"/>
      <c r="QLT213" s="66"/>
      <c r="QLU213" s="66"/>
      <c r="QLX213" s="66"/>
      <c r="QMA213" s="66"/>
      <c r="QMD213" s="66"/>
      <c r="QMG213" s="66"/>
      <c r="QMJ213" s="66"/>
      <c r="QMM213" s="66"/>
      <c r="QMV213" s="66"/>
      <c r="QMY213" s="66"/>
      <c r="QNB213" s="66"/>
      <c r="QNE213" s="66"/>
      <c r="QNN213" s="66"/>
      <c r="QNT213" s="66"/>
      <c r="QNW213" s="66"/>
      <c r="QNZ213" s="66"/>
      <c r="QOC213" s="66"/>
      <c r="QOI213" s="66"/>
      <c r="QOR213" s="66"/>
      <c r="QOT213" s="66"/>
      <c r="QOU213" s="66"/>
      <c r="QOW213" s="66"/>
      <c r="QOZ213" s="66"/>
      <c r="QPC213" s="66"/>
      <c r="QPF213" s="66"/>
      <c r="QPI213" s="66"/>
      <c r="QPL213" s="66"/>
      <c r="QPN213" s="66"/>
      <c r="QPP213" s="66"/>
      <c r="QPS213" s="66"/>
      <c r="QPV213" s="66"/>
      <c r="QPY213" s="66"/>
      <c r="QQB213" s="66"/>
      <c r="QQE213" s="66"/>
      <c r="QQH213" s="66"/>
      <c r="QQK213" s="66"/>
      <c r="QQM213" s="66"/>
      <c r="QQP213" s="66"/>
      <c r="QQV213" s="66"/>
      <c r="QRB213" s="66"/>
      <c r="QRE213" s="66"/>
      <c r="QRG213" s="66"/>
      <c r="QRI213" s="66"/>
      <c r="QRJ213" s="66"/>
      <c r="QRK213" s="66"/>
      <c r="QRL213" s="66"/>
      <c r="QRM213" s="66"/>
      <c r="QRN213" s="66"/>
      <c r="QSF213" s="66"/>
      <c r="QSG213" s="66"/>
      <c r="QSJ213" s="66"/>
      <c r="QSM213" s="66"/>
      <c r="QSO213" s="66"/>
      <c r="QSQ213" s="66"/>
      <c r="QST213" s="66"/>
      <c r="QSW213" s="66"/>
      <c r="QSZ213" s="66"/>
      <c r="QTD213" s="66"/>
      <c r="QTG213" s="66"/>
      <c r="QTJ213" s="66"/>
      <c r="QTR213" s="66"/>
      <c r="QUD213" s="66"/>
      <c r="QUE213" s="66"/>
      <c r="QUF213" s="66"/>
      <c r="QUG213" s="66"/>
      <c r="QUH213" s="66"/>
      <c r="QUI213" s="66"/>
      <c r="QUJ213" s="66"/>
      <c r="QUK213" s="66"/>
      <c r="QUL213" s="66"/>
      <c r="QUM213" s="66"/>
      <c r="QUN213" s="66"/>
      <c r="QUO213" s="66"/>
      <c r="QUP213" s="66"/>
      <c r="QUQ213" s="66"/>
      <c r="QUR213" s="66"/>
      <c r="QUS213" s="66"/>
      <c r="QUT213" s="66"/>
      <c r="QUU213" s="66"/>
      <c r="QUV213" s="66"/>
      <c r="QUW213" s="66"/>
      <c r="QUX213" s="66"/>
      <c r="QUY213" s="66"/>
      <c r="QUZ213" s="66"/>
      <c r="QVA213" s="66"/>
      <c r="QVB213" s="66"/>
      <c r="QVC213" s="66"/>
      <c r="QVE213" s="66"/>
      <c r="QVF213" s="66"/>
      <c r="QVG213" s="66"/>
      <c r="QVH213" s="66"/>
      <c r="QVI213" s="66"/>
      <c r="QVJ213" s="66"/>
      <c r="QVK213" s="66"/>
      <c r="QVL213" s="66"/>
      <c r="QVM213" s="66"/>
      <c r="QVN213" s="66"/>
      <c r="QVO213" s="66"/>
      <c r="QVP213" s="66"/>
      <c r="QVQ213" s="66"/>
      <c r="QVT213" s="66"/>
      <c r="QVW213" s="66"/>
      <c r="QVZ213" s="66"/>
      <c r="QWC213" s="66"/>
      <c r="QWF213" s="66"/>
      <c r="QWI213" s="66"/>
      <c r="QWR213" s="66"/>
      <c r="QWU213" s="66"/>
      <c r="QWX213" s="66"/>
      <c r="QXA213" s="66"/>
      <c r="QXJ213" s="66"/>
      <c r="QXP213" s="66"/>
      <c r="QXS213" s="66"/>
      <c r="QXV213" s="66"/>
      <c r="QXY213" s="66"/>
      <c r="QYE213" s="66"/>
      <c r="QYN213" s="66"/>
      <c r="QYP213" s="66"/>
      <c r="QYQ213" s="66"/>
      <c r="QYS213" s="66"/>
      <c r="QYV213" s="66"/>
      <c r="QYY213" s="66"/>
      <c r="QZB213" s="66"/>
      <c r="QZE213" s="66"/>
      <c r="QZH213" s="66"/>
      <c r="QZJ213" s="66"/>
      <c r="QZL213" s="66"/>
      <c r="QZO213" s="66"/>
      <c r="QZR213" s="66"/>
      <c r="QZU213" s="66"/>
      <c r="QZX213" s="66"/>
      <c r="RAA213" s="66"/>
      <c r="RAD213" s="66"/>
      <c r="RAG213" s="66"/>
      <c r="RAI213" s="66"/>
      <c r="RAL213" s="66"/>
      <c r="RAR213" s="66"/>
      <c r="RAX213" s="66"/>
      <c r="RBA213" s="66"/>
      <c r="RBC213" s="66"/>
      <c r="RBE213" s="66"/>
      <c r="RBF213" s="66"/>
      <c r="RBG213" s="66"/>
      <c r="RBH213" s="66"/>
      <c r="RBI213" s="66"/>
      <c r="RBJ213" s="66"/>
      <c r="RCB213" s="66"/>
      <c r="RCC213" s="66"/>
      <c r="RCF213" s="66"/>
      <c r="RCI213" s="66"/>
      <c r="RCK213" s="66"/>
      <c r="RCM213" s="66"/>
      <c r="RCP213" s="66"/>
      <c r="RCS213" s="66"/>
      <c r="RCV213" s="66"/>
      <c r="RCZ213" s="66"/>
      <c r="RDC213" s="66"/>
      <c r="RDF213" s="66"/>
      <c r="RDN213" s="66"/>
      <c r="RDZ213" s="66"/>
      <c r="REA213" s="66"/>
      <c r="REB213" s="66"/>
      <c r="REC213" s="66"/>
      <c r="RED213" s="66"/>
      <c r="REE213" s="66"/>
      <c r="REF213" s="66"/>
      <c r="REG213" s="66"/>
      <c r="REH213" s="66"/>
      <c r="REI213" s="66"/>
      <c r="REJ213" s="66"/>
      <c r="REK213" s="66"/>
      <c r="REL213" s="66"/>
      <c r="REM213" s="66"/>
      <c r="REN213" s="66"/>
      <c r="REO213" s="66"/>
      <c r="REP213" s="66"/>
      <c r="REQ213" s="66"/>
      <c r="RER213" s="66"/>
      <c r="RES213" s="66"/>
      <c r="RET213" s="66"/>
      <c r="REU213" s="66"/>
      <c r="REV213" s="66"/>
      <c r="REW213" s="66"/>
      <c r="REX213" s="66"/>
      <c r="REY213" s="66"/>
      <c r="RFA213" s="66"/>
      <c r="RFB213" s="66"/>
      <c r="RFC213" s="66"/>
      <c r="RFD213" s="66"/>
      <c r="RFE213" s="66"/>
      <c r="RFF213" s="66"/>
      <c r="RFG213" s="66"/>
      <c r="RFH213" s="66"/>
      <c r="RFI213" s="66"/>
      <c r="RFJ213" s="66"/>
      <c r="RFK213" s="66"/>
      <c r="RFL213" s="66"/>
      <c r="RFM213" s="66"/>
      <c r="RFP213" s="66"/>
      <c r="RFS213" s="66"/>
      <c r="RFV213" s="66"/>
      <c r="RFY213" s="66"/>
      <c r="RGB213" s="66"/>
      <c r="RGE213" s="66"/>
      <c r="RGN213" s="66"/>
      <c r="RGQ213" s="66"/>
      <c r="RGT213" s="66"/>
      <c r="RGW213" s="66"/>
      <c r="RHF213" s="66"/>
      <c r="RHL213" s="66"/>
      <c r="RHO213" s="66"/>
      <c r="RHR213" s="66"/>
      <c r="RHU213" s="66"/>
      <c r="RIA213" s="66"/>
      <c r="RIJ213" s="66"/>
      <c r="RIL213" s="66"/>
      <c r="RIM213" s="66"/>
      <c r="RIO213" s="66"/>
      <c r="RIR213" s="66"/>
      <c r="RIU213" s="66"/>
      <c r="RIX213" s="66"/>
      <c r="RJA213" s="66"/>
      <c r="RJD213" s="66"/>
      <c r="RJF213" s="66"/>
      <c r="RJH213" s="66"/>
      <c r="RJK213" s="66"/>
      <c r="RJN213" s="66"/>
      <c r="RJQ213" s="66"/>
      <c r="RJT213" s="66"/>
      <c r="RJW213" s="66"/>
      <c r="RJZ213" s="66"/>
      <c r="RKC213" s="66"/>
      <c r="RKE213" s="66"/>
      <c r="RKH213" s="66"/>
      <c r="RKN213" s="66"/>
      <c r="RKT213" s="66"/>
      <c r="RKW213" s="66"/>
      <c r="RKY213" s="66"/>
      <c r="RLA213" s="66"/>
      <c r="RLB213" s="66"/>
      <c r="RLC213" s="66"/>
      <c r="RLD213" s="66"/>
      <c r="RLE213" s="66"/>
      <c r="RLF213" s="66"/>
      <c r="RLX213" s="66"/>
      <c r="RLY213" s="66"/>
      <c r="RMB213" s="66"/>
      <c r="RME213" s="66"/>
      <c r="RMG213" s="66"/>
      <c r="RMI213" s="66"/>
      <c r="RML213" s="66"/>
      <c r="RMO213" s="66"/>
      <c r="RMR213" s="66"/>
      <c r="RMV213" s="66"/>
      <c r="RMY213" s="66"/>
      <c r="RNB213" s="66"/>
      <c r="RNJ213" s="66"/>
      <c r="RNV213" s="66"/>
      <c r="RNW213" s="66"/>
      <c r="RNX213" s="66"/>
      <c r="RNY213" s="66"/>
      <c r="RNZ213" s="66"/>
      <c r="ROA213" s="66"/>
      <c r="ROB213" s="66"/>
      <c r="ROC213" s="66"/>
      <c r="ROD213" s="66"/>
      <c r="ROE213" s="66"/>
      <c r="ROF213" s="66"/>
      <c r="ROG213" s="66"/>
      <c r="ROH213" s="66"/>
      <c r="ROI213" s="66"/>
      <c r="ROJ213" s="66"/>
      <c r="ROK213" s="66"/>
      <c r="ROL213" s="66"/>
      <c r="ROM213" s="66"/>
      <c r="RON213" s="66"/>
      <c r="ROO213" s="66"/>
      <c r="ROP213" s="66"/>
      <c r="ROQ213" s="66"/>
      <c r="ROR213" s="66"/>
      <c r="ROS213" s="66"/>
      <c r="ROT213" s="66"/>
      <c r="ROU213" s="66"/>
      <c r="ROW213" s="66"/>
      <c r="ROX213" s="66"/>
      <c r="ROY213" s="66"/>
      <c r="ROZ213" s="66"/>
      <c r="RPA213" s="66"/>
      <c r="RPB213" s="66"/>
      <c r="RPC213" s="66"/>
      <c r="RPD213" s="66"/>
      <c r="RPE213" s="66"/>
      <c r="RPF213" s="66"/>
      <c r="RPG213" s="66"/>
      <c r="RPH213" s="66"/>
      <c r="RPI213" s="66"/>
      <c r="RPL213" s="66"/>
      <c r="RPO213" s="66"/>
      <c r="RPR213" s="66"/>
      <c r="RPU213" s="66"/>
      <c r="RPX213" s="66"/>
      <c r="RQA213" s="66"/>
      <c r="RQJ213" s="66"/>
      <c r="RQM213" s="66"/>
      <c r="RQP213" s="66"/>
      <c r="RQS213" s="66"/>
      <c r="RRB213" s="66"/>
      <c r="RRH213" s="66"/>
      <c r="RRK213" s="66"/>
      <c r="RRN213" s="66"/>
      <c r="RRQ213" s="66"/>
      <c r="RRW213" s="66"/>
      <c r="RSF213" s="66"/>
      <c r="RSH213" s="66"/>
      <c r="RSI213" s="66"/>
      <c r="RSK213" s="66"/>
      <c r="RSN213" s="66"/>
      <c r="RSQ213" s="66"/>
      <c r="RST213" s="66"/>
      <c r="RSW213" s="66"/>
      <c r="RSZ213" s="66"/>
      <c r="RTB213" s="66"/>
      <c r="RTD213" s="66"/>
      <c r="RTG213" s="66"/>
      <c r="RTJ213" s="66"/>
      <c r="RTM213" s="66"/>
      <c r="RTP213" s="66"/>
      <c r="RTS213" s="66"/>
      <c r="RTV213" s="66"/>
      <c r="RTY213" s="66"/>
      <c r="RUA213" s="66"/>
      <c r="RUD213" s="66"/>
      <c r="RUJ213" s="66"/>
      <c r="RUP213" s="66"/>
      <c r="RUS213" s="66"/>
      <c r="RUU213" s="66"/>
      <c r="RUW213" s="66"/>
      <c r="RUX213" s="66"/>
      <c r="RUY213" s="66"/>
      <c r="RUZ213" s="66"/>
      <c r="RVA213" s="66"/>
      <c r="RVB213" s="66"/>
      <c r="RVT213" s="66"/>
      <c r="RVU213" s="66"/>
      <c r="RVX213" s="66"/>
      <c r="RWA213" s="66"/>
      <c r="RWC213" s="66"/>
      <c r="RWE213" s="66"/>
      <c r="RWH213" s="66"/>
      <c r="RWK213" s="66"/>
      <c r="RWN213" s="66"/>
      <c r="RWR213" s="66"/>
      <c r="RWU213" s="66"/>
      <c r="RWX213" s="66"/>
      <c r="RXF213" s="66"/>
      <c r="RXR213" s="66"/>
      <c r="RXS213" s="66"/>
      <c r="RXT213" s="66"/>
      <c r="RXU213" s="66"/>
      <c r="RXV213" s="66"/>
      <c r="RXW213" s="66"/>
      <c r="RXX213" s="66"/>
      <c r="RXY213" s="66"/>
      <c r="RXZ213" s="66"/>
      <c r="RYA213" s="66"/>
      <c r="RYB213" s="66"/>
      <c r="RYC213" s="66"/>
      <c r="RYD213" s="66"/>
      <c r="RYE213" s="66"/>
      <c r="RYF213" s="66"/>
      <c r="RYG213" s="66"/>
      <c r="RYH213" s="66"/>
      <c r="RYI213" s="66"/>
      <c r="RYJ213" s="66"/>
      <c r="RYK213" s="66"/>
      <c r="RYL213" s="66"/>
      <c r="RYM213" s="66"/>
      <c r="RYN213" s="66"/>
      <c r="RYO213" s="66"/>
      <c r="RYP213" s="66"/>
      <c r="RYQ213" s="66"/>
      <c r="RYS213" s="66"/>
      <c r="RYT213" s="66"/>
      <c r="RYU213" s="66"/>
      <c r="RYV213" s="66"/>
      <c r="RYW213" s="66"/>
      <c r="RYX213" s="66"/>
      <c r="RYY213" s="66"/>
      <c r="RYZ213" s="66"/>
      <c r="RZA213" s="66"/>
      <c r="RZB213" s="66"/>
      <c r="RZC213" s="66"/>
      <c r="RZD213" s="66"/>
      <c r="RZE213" s="66"/>
      <c r="RZH213" s="66"/>
      <c r="RZK213" s="66"/>
      <c r="RZN213" s="66"/>
      <c r="RZQ213" s="66"/>
      <c r="RZT213" s="66"/>
      <c r="RZW213" s="66"/>
      <c r="SAF213" s="66"/>
      <c r="SAI213" s="66"/>
      <c r="SAL213" s="66"/>
      <c r="SAO213" s="66"/>
      <c r="SAX213" s="66"/>
      <c r="SBD213" s="66"/>
      <c r="SBG213" s="66"/>
      <c r="SBJ213" s="66"/>
      <c r="SBM213" s="66"/>
      <c r="SBS213" s="66"/>
      <c r="SCB213" s="66"/>
      <c r="SCD213" s="66"/>
      <c r="SCE213" s="66"/>
      <c r="SCG213" s="66"/>
      <c r="SCJ213" s="66"/>
      <c r="SCM213" s="66"/>
      <c r="SCP213" s="66"/>
      <c r="SCS213" s="66"/>
      <c r="SCV213" s="66"/>
      <c r="SCX213" s="66"/>
      <c r="SCZ213" s="66"/>
      <c r="SDC213" s="66"/>
      <c r="SDF213" s="66"/>
      <c r="SDI213" s="66"/>
      <c r="SDL213" s="66"/>
      <c r="SDO213" s="66"/>
      <c r="SDR213" s="66"/>
      <c r="SDU213" s="66"/>
      <c r="SDW213" s="66"/>
      <c r="SDZ213" s="66"/>
      <c r="SEF213" s="66"/>
      <c r="SEL213" s="66"/>
      <c r="SEO213" s="66"/>
      <c r="SEQ213" s="66"/>
      <c r="SES213" s="66"/>
      <c r="SET213" s="66"/>
      <c r="SEU213" s="66"/>
      <c r="SEV213" s="66"/>
      <c r="SEW213" s="66"/>
      <c r="SEX213" s="66"/>
      <c r="SFP213" s="66"/>
      <c r="SFQ213" s="66"/>
      <c r="SFT213" s="66"/>
      <c r="SFW213" s="66"/>
      <c r="SFY213" s="66"/>
      <c r="SGA213" s="66"/>
      <c r="SGD213" s="66"/>
      <c r="SGG213" s="66"/>
      <c r="SGJ213" s="66"/>
      <c r="SGN213" s="66"/>
      <c r="SGQ213" s="66"/>
      <c r="SGT213" s="66"/>
      <c r="SHB213" s="66"/>
      <c r="SHN213" s="66"/>
      <c r="SHO213" s="66"/>
      <c r="SHP213" s="66"/>
      <c r="SHQ213" s="66"/>
      <c r="SHR213" s="66"/>
      <c r="SHS213" s="66"/>
      <c r="SHT213" s="66"/>
      <c r="SHU213" s="66"/>
      <c r="SHV213" s="66"/>
      <c r="SHW213" s="66"/>
      <c r="SHX213" s="66"/>
      <c r="SHY213" s="66"/>
      <c r="SHZ213" s="66"/>
      <c r="SIA213" s="66"/>
      <c r="SIB213" s="66"/>
      <c r="SIC213" s="66"/>
      <c r="SID213" s="66"/>
      <c r="SIE213" s="66"/>
      <c r="SIF213" s="66"/>
      <c r="SIG213" s="66"/>
      <c r="SIH213" s="66"/>
      <c r="SII213" s="66"/>
      <c r="SIJ213" s="66"/>
      <c r="SIK213" s="66"/>
      <c r="SIL213" s="66"/>
      <c r="SIM213" s="66"/>
      <c r="SIO213" s="66"/>
      <c r="SIP213" s="66"/>
      <c r="SIQ213" s="66"/>
      <c r="SIR213" s="66"/>
      <c r="SIS213" s="66"/>
      <c r="SIT213" s="66"/>
      <c r="SIU213" s="66"/>
      <c r="SIV213" s="66"/>
      <c r="SIW213" s="66"/>
      <c r="SIX213" s="66"/>
      <c r="SIY213" s="66"/>
      <c r="SIZ213" s="66"/>
      <c r="SJA213" s="66"/>
      <c r="SJD213" s="66"/>
      <c r="SJG213" s="66"/>
      <c r="SJJ213" s="66"/>
      <c r="SJM213" s="66"/>
      <c r="SJP213" s="66"/>
      <c r="SJS213" s="66"/>
      <c r="SKB213" s="66"/>
      <c r="SKE213" s="66"/>
      <c r="SKH213" s="66"/>
      <c r="SKK213" s="66"/>
      <c r="SKT213" s="66"/>
      <c r="SKZ213" s="66"/>
      <c r="SLC213" s="66"/>
      <c r="SLF213" s="66"/>
      <c r="SLI213" s="66"/>
      <c r="SLO213" s="66"/>
      <c r="SLX213" s="66"/>
      <c r="SLZ213" s="66"/>
      <c r="SMA213" s="66"/>
      <c r="SMC213" s="66"/>
      <c r="SMF213" s="66"/>
      <c r="SMI213" s="66"/>
      <c r="SML213" s="66"/>
      <c r="SMO213" s="66"/>
      <c r="SMR213" s="66"/>
      <c r="SMT213" s="66"/>
      <c r="SMV213" s="66"/>
      <c r="SMY213" s="66"/>
      <c r="SNB213" s="66"/>
      <c r="SNE213" s="66"/>
      <c r="SNH213" s="66"/>
      <c r="SNK213" s="66"/>
      <c r="SNN213" s="66"/>
      <c r="SNQ213" s="66"/>
      <c r="SNS213" s="66"/>
      <c r="SNV213" s="66"/>
      <c r="SOB213" s="66"/>
      <c r="SOH213" s="66"/>
      <c r="SOK213" s="66"/>
      <c r="SOM213" s="66"/>
      <c r="SOO213" s="66"/>
      <c r="SOP213" s="66"/>
      <c r="SOQ213" s="66"/>
      <c r="SOR213" s="66"/>
      <c r="SOS213" s="66"/>
      <c r="SOT213" s="66"/>
      <c r="SPL213" s="66"/>
      <c r="SPM213" s="66"/>
      <c r="SPP213" s="66"/>
      <c r="SPS213" s="66"/>
      <c r="SPU213" s="66"/>
      <c r="SPW213" s="66"/>
      <c r="SPZ213" s="66"/>
      <c r="SQC213" s="66"/>
      <c r="SQF213" s="66"/>
      <c r="SQJ213" s="66"/>
      <c r="SQM213" s="66"/>
      <c r="SQP213" s="66"/>
      <c r="SQX213" s="66"/>
      <c r="SRJ213" s="66"/>
      <c r="SRK213" s="66"/>
      <c r="SRL213" s="66"/>
      <c r="SRM213" s="66"/>
      <c r="SRN213" s="66"/>
      <c r="SRO213" s="66"/>
      <c r="SRP213" s="66"/>
      <c r="SRQ213" s="66"/>
      <c r="SRR213" s="66"/>
      <c r="SRS213" s="66"/>
      <c r="SRT213" s="66"/>
      <c r="SRU213" s="66"/>
      <c r="SRV213" s="66"/>
      <c r="SRW213" s="66"/>
      <c r="SRX213" s="66"/>
      <c r="SRY213" s="66"/>
      <c r="SRZ213" s="66"/>
      <c r="SSA213" s="66"/>
      <c r="SSB213" s="66"/>
      <c r="SSC213" s="66"/>
      <c r="SSD213" s="66"/>
      <c r="SSE213" s="66"/>
      <c r="SSF213" s="66"/>
      <c r="SSG213" s="66"/>
      <c r="SSH213" s="66"/>
      <c r="SSI213" s="66"/>
      <c r="SSK213" s="66"/>
      <c r="SSL213" s="66"/>
      <c r="SSM213" s="66"/>
      <c r="SSN213" s="66"/>
      <c r="SSO213" s="66"/>
      <c r="SSP213" s="66"/>
      <c r="SSQ213" s="66"/>
      <c r="SSR213" s="66"/>
      <c r="SSS213" s="66"/>
      <c r="SST213" s="66"/>
      <c r="SSU213" s="66"/>
      <c r="SSV213" s="66"/>
      <c r="SSW213" s="66"/>
      <c r="SSZ213" s="66"/>
      <c r="STC213" s="66"/>
      <c r="STF213" s="66"/>
      <c r="STI213" s="66"/>
      <c r="STL213" s="66"/>
      <c r="STO213" s="66"/>
      <c r="STX213" s="66"/>
      <c r="SUA213" s="66"/>
      <c r="SUD213" s="66"/>
      <c r="SUG213" s="66"/>
      <c r="SUP213" s="66"/>
      <c r="SUV213" s="66"/>
      <c r="SUY213" s="66"/>
      <c r="SVB213" s="66"/>
      <c r="SVE213" s="66"/>
      <c r="SVK213" s="66"/>
      <c r="SVT213" s="66"/>
      <c r="SVV213" s="66"/>
      <c r="SVW213" s="66"/>
      <c r="SVY213" s="66"/>
      <c r="SWB213" s="66"/>
      <c r="SWE213" s="66"/>
      <c r="SWH213" s="66"/>
      <c r="SWK213" s="66"/>
      <c r="SWN213" s="66"/>
      <c r="SWP213" s="66"/>
      <c r="SWR213" s="66"/>
      <c r="SWU213" s="66"/>
      <c r="SWX213" s="66"/>
      <c r="SXA213" s="66"/>
      <c r="SXD213" s="66"/>
      <c r="SXG213" s="66"/>
      <c r="SXJ213" s="66"/>
      <c r="SXM213" s="66"/>
      <c r="SXO213" s="66"/>
      <c r="SXR213" s="66"/>
      <c r="SXX213" s="66"/>
      <c r="SYD213" s="66"/>
      <c r="SYG213" s="66"/>
      <c r="SYI213" s="66"/>
      <c r="SYK213" s="66"/>
      <c r="SYL213" s="66"/>
      <c r="SYM213" s="66"/>
      <c r="SYN213" s="66"/>
      <c r="SYO213" s="66"/>
      <c r="SYP213" s="66"/>
      <c r="SZH213" s="66"/>
      <c r="SZI213" s="66"/>
      <c r="SZL213" s="66"/>
      <c r="SZO213" s="66"/>
      <c r="SZQ213" s="66"/>
      <c r="SZS213" s="66"/>
      <c r="SZV213" s="66"/>
      <c r="SZY213" s="66"/>
      <c r="TAB213" s="66"/>
      <c r="TAF213" s="66"/>
      <c r="TAI213" s="66"/>
      <c r="TAL213" s="66"/>
      <c r="TAT213" s="66"/>
      <c r="TBF213" s="66"/>
      <c r="TBG213" s="66"/>
      <c r="TBH213" s="66"/>
      <c r="TBI213" s="66"/>
      <c r="TBJ213" s="66"/>
      <c r="TBK213" s="66"/>
      <c r="TBL213" s="66"/>
      <c r="TBM213" s="66"/>
      <c r="TBN213" s="66"/>
      <c r="TBO213" s="66"/>
      <c r="TBP213" s="66"/>
      <c r="TBQ213" s="66"/>
      <c r="TBR213" s="66"/>
      <c r="TBS213" s="66"/>
      <c r="TBT213" s="66"/>
      <c r="TBU213" s="66"/>
      <c r="TBV213" s="66"/>
      <c r="TBW213" s="66"/>
      <c r="TBX213" s="66"/>
      <c r="TBY213" s="66"/>
      <c r="TBZ213" s="66"/>
      <c r="TCA213" s="66"/>
      <c r="TCB213" s="66"/>
      <c r="TCC213" s="66"/>
      <c r="TCD213" s="66"/>
      <c r="TCE213" s="66"/>
      <c r="TCG213" s="66"/>
      <c r="TCH213" s="66"/>
      <c r="TCI213" s="66"/>
      <c r="TCJ213" s="66"/>
      <c r="TCK213" s="66"/>
      <c r="TCL213" s="66"/>
      <c r="TCM213" s="66"/>
      <c r="TCN213" s="66"/>
      <c r="TCO213" s="66"/>
      <c r="TCP213" s="66"/>
      <c r="TCQ213" s="66"/>
      <c r="TCR213" s="66"/>
      <c r="TCS213" s="66"/>
      <c r="TCV213" s="66"/>
      <c r="TCY213" s="66"/>
      <c r="TDB213" s="66"/>
      <c r="TDE213" s="66"/>
      <c r="TDH213" s="66"/>
      <c r="TDK213" s="66"/>
      <c r="TDT213" s="66"/>
      <c r="TDW213" s="66"/>
      <c r="TDZ213" s="66"/>
      <c r="TEC213" s="66"/>
      <c r="TEL213" s="66"/>
      <c r="TER213" s="66"/>
      <c r="TEU213" s="66"/>
      <c r="TEX213" s="66"/>
      <c r="TFA213" s="66"/>
      <c r="TFG213" s="66"/>
      <c r="TFP213" s="66"/>
      <c r="TFR213" s="66"/>
      <c r="TFS213" s="66"/>
      <c r="TFU213" s="66"/>
      <c r="TFX213" s="66"/>
      <c r="TGA213" s="66"/>
      <c r="TGD213" s="66"/>
      <c r="TGG213" s="66"/>
      <c r="TGJ213" s="66"/>
      <c r="TGL213" s="66"/>
      <c r="TGN213" s="66"/>
      <c r="TGQ213" s="66"/>
      <c r="TGT213" s="66"/>
      <c r="TGW213" s="66"/>
      <c r="TGZ213" s="66"/>
      <c r="THC213" s="66"/>
      <c r="THF213" s="66"/>
      <c r="THI213" s="66"/>
      <c r="THK213" s="66"/>
      <c r="THN213" s="66"/>
      <c r="THT213" s="66"/>
      <c r="THZ213" s="66"/>
      <c r="TIC213" s="66"/>
      <c r="TIE213" s="66"/>
      <c r="TIG213" s="66"/>
      <c r="TIH213" s="66"/>
      <c r="TII213" s="66"/>
      <c r="TIJ213" s="66"/>
      <c r="TIK213" s="66"/>
      <c r="TIL213" s="66"/>
      <c r="TJD213" s="66"/>
      <c r="TJE213" s="66"/>
      <c r="TJH213" s="66"/>
      <c r="TJK213" s="66"/>
      <c r="TJM213" s="66"/>
      <c r="TJO213" s="66"/>
      <c r="TJR213" s="66"/>
      <c r="TJU213" s="66"/>
      <c r="TJX213" s="66"/>
      <c r="TKB213" s="66"/>
      <c r="TKE213" s="66"/>
      <c r="TKH213" s="66"/>
      <c r="TKP213" s="66"/>
      <c r="TLB213" s="66"/>
      <c r="TLC213" s="66"/>
      <c r="TLD213" s="66"/>
      <c r="TLE213" s="66"/>
      <c r="TLF213" s="66"/>
      <c r="TLG213" s="66"/>
      <c r="TLH213" s="66"/>
      <c r="TLI213" s="66"/>
      <c r="TLJ213" s="66"/>
      <c r="TLK213" s="66"/>
      <c r="TLL213" s="66"/>
      <c r="TLM213" s="66"/>
      <c r="TLN213" s="66"/>
      <c r="TLO213" s="66"/>
      <c r="TLP213" s="66"/>
      <c r="TLQ213" s="66"/>
      <c r="TLR213" s="66"/>
      <c r="TLS213" s="66"/>
      <c r="TLT213" s="66"/>
      <c r="TLU213" s="66"/>
      <c r="TLV213" s="66"/>
      <c r="TLW213" s="66"/>
      <c r="TLX213" s="66"/>
      <c r="TLY213" s="66"/>
      <c r="TLZ213" s="66"/>
      <c r="TMA213" s="66"/>
      <c r="TMC213" s="66"/>
      <c r="TMD213" s="66"/>
      <c r="TME213" s="66"/>
      <c r="TMF213" s="66"/>
      <c r="TMG213" s="66"/>
      <c r="TMH213" s="66"/>
      <c r="TMI213" s="66"/>
      <c r="TMJ213" s="66"/>
      <c r="TMK213" s="66"/>
      <c r="TML213" s="66"/>
      <c r="TMM213" s="66"/>
      <c r="TMN213" s="66"/>
      <c r="TMO213" s="66"/>
      <c r="TMR213" s="66"/>
      <c r="TMU213" s="66"/>
      <c r="TMX213" s="66"/>
      <c r="TNA213" s="66"/>
      <c r="TND213" s="66"/>
      <c r="TNG213" s="66"/>
      <c r="TNP213" s="66"/>
      <c r="TNS213" s="66"/>
      <c r="TNV213" s="66"/>
      <c r="TNY213" s="66"/>
      <c r="TOH213" s="66"/>
      <c r="TON213" s="66"/>
      <c r="TOQ213" s="66"/>
      <c r="TOT213" s="66"/>
      <c r="TOW213" s="66"/>
      <c r="TPC213" s="66"/>
      <c r="TPL213" s="66"/>
      <c r="TPN213" s="66"/>
      <c r="TPO213" s="66"/>
      <c r="TPQ213" s="66"/>
      <c r="TPT213" s="66"/>
      <c r="TPW213" s="66"/>
      <c r="TPZ213" s="66"/>
      <c r="TQC213" s="66"/>
      <c r="TQF213" s="66"/>
      <c r="TQH213" s="66"/>
      <c r="TQJ213" s="66"/>
      <c r="TQM213" s="66"/>
      <c r="TQP213" s="66"/>
      <c r="TQS213" s="66"/>
      <c r="TQV213" s="66"/>
      <c r="TQY213" s="66"/>
      <c r="TRB213" s="66"/>
      <c r="TRE213" s="66"/>
      <c r="TRG213" s="66"/>
      <c r="TRJ213" s="66"/>
      <c r="TRP213" s="66"/>
      <c r="TRV213" s="66"/>
      <c r="TRY213" s="66"/>
      <c r="TSA213" s="66"/>
      <c r="TSC213" s="66"/>
      <c r="TSD213" s="66"/>
      <c r="TSE213" s="66"/>
      <c r="TSF213" s="66"/>
      <c r="TSG213" s="66"/>
      <c r="TSH213" s="66"/>
      <c r="TSZ213" s="66"/>
      <c r="TTA213" s="66"/>
      <c r="TTD213" s="66"/>
      <c r="TTG213" s="66"/>
      <c r="TTI213" s="66"/>
      <c r="TTK213" s="66"/>
      <c r="TTN213" s="66"/>
      <c r="TTQ213" s="66"/>
      <c r="TTT213" s="66"/>
      <c r="TTX213" s="66"/>
      <c r="TUA213" s="66"/>
      <c r="TUD213" s="66"/>
      <c r="TUL213" s="66"/>
      <c r="TUX213" s="66"/>
      <c r="TUY213" s="66"/>
      <c r="TUZ213" s="66"/>
      <c r="TVA213" s="66"/>
      <c r="TVB213" s="66"/>
      <c r="TVC213" s="66"/>
      <c r="TVD213" s="66"/>
      <c r="TVE213" s="66"/>
      <c r="TVF213" s="66"/>
      <c r="TVG213" s="66"/>
      <c r="TVH213" s="66"/>
      <c r="TVI213" s="66"/>
      <c r="TVJ213" s="66"/>
      <c r="TVK213" s="66"/>
      <c r="TVL213" s="66"/>
      <c r="TVM213" s="66"/>
      <c r="TVN213" s="66"/>
      <c r="TVO213" s="66"/>
      <c r="TVP213" s="66"/>
      <c r="TVQ213" s="66"/>
      <c r="TVR213" s="66"/>
      <c r="TVS213" s="66"/>
      <c r="TVT213" s="66"/>
      <c r="TVU213" s="66"/>
      <c r="TVV213" s="66"/>
      <c r="TVW213" s="66"/>
      <c r="TVY213" s="66"/>
      <c r="TVZ213" s="66"/>
      <c r="TWA213" s="66"/>
      <c r="TWB213" s="66"/>
      <c r="TWC213" s="66"/>
      <c r="TWD213" s="66"/>
      <c r="TWE213" s="66"/>
      <c r="TWF213" s="66"/>
      <c r="TWG213" s="66"/>
      <c r="TWH213" s="66"/>
      <c r="TWI213" s="66"/>
      <c r="TWJ213" s="66"/>
      <c r="TWK213" s="66"/>
      <c r="TWN213" s="66"/>
      <c r="TWQ213" s="66"/>
      <c r="TWT213" s="66"/>
      <c r="TWW213" s="66"/>
      <c r="TWZ213" s="66"/>
      <c r="TXC213" s="66"/>
      <c r="TXL213" s="66"/>
      <c r="TXO213" s="66"/>
      <c r="TXR213" s="66"/>
      <c r="TXU213" s="66"/>
      <c r="TYD213" s="66"/>
      <c r="TYJ213" s="66"/>
      <c r="TYM213" s="66"/>
      <c r="TYP213" s="66"/>
      <c r="TYS213" s="66"/>
      <c r="TYY213" s="66"/>
      <c r="TZH213" s="66"/>
      <c r="TZJ213" s="66"/>
      <c r="TZK213" s="66"/>
      <c r="TZM213" s="66"/>
      <c r="TZP213" s="66"/>
      <c r="TZS213" s="66"/>
      <c r="TZV213" s="66"/>
      <c r="TZY213" s="66"/>
      <c r="UAB213" s="66"/>
      <c r="UAD213" s="66"/>
      <c r="UAF213" s="66"/>
      <c r="UAI213" s="66"/>
      <c r="UAL213" s="66"/>
      <c r="UAO213" s="66"/>
      <c r="UAR213" s="66"/>
      <c r="UAU213" s="66"/>
      <c r="UAX213" s="66"/>
      <c r="UBA213" s="66"/>
      <c r="UBC213" s="66"/>
      <c r="UBF213" s="66"/>
      <c r="UBL213" s="66"/>
      <c r="UBR213" s="66"/>
      <c r="UBU213" s="66"/>
      <c r="UBW213" s="66"/>
      <c r="UBY213" s="66"/>
      <c r="UBZ213" s="66"/>
      <c r="UCA213" s="66"/>
      <c r="UCB213" s="66"/>
      <c r="UCC213" s="66"/>
      <c r="UCD213" s="66"/>
      <c r="UCV213" s="66"/>
      <c r="UCW213" s="66"/>
      <c r="UCZ213" s="66"/>
      <c r="UDC213" s="66"/>
      <c r="UDE213" s="66"/>
      <c r="UDG213" s="66"/>
      <c r="UDJ213" s="66"/>
      <c r="UDM213" s="66"/>
      <c r="UDP213" s="66"/>
      <c r="UDT213" s="66"/>
      <c r="UDW213" s="66"/>
      <c r="UDZ213" s="66"/>
      <c r="UEH213" s="66"/>
      <c r="UET213" s="66"/>
      <c r="UEU213" s="66"/>
      <c r="UEV213" s="66"/>
      <c r="UEW213" s="66"/>
      <c r="UEX213" s="66"/>
      <c r="UEY213" s="66"/>
      <c r="UEZ213" s="66"/>
      <c r="UFA213" s="66"/>
      <c r="UFB213" s="66"/>
      <c r="UFC213" s="66"/>
      <c r="UFD213" s="66"/>
      <c r="UFE213" s="66"/>
      <c r="UFF213" s="66"/>
      <c r="UFG213" s="66"/>
      <c r="UFH213" s="66"/>
      <c r="UFI213" s="66"/>
      <c r="UFJ213" s="66"/>
      <c r="UFK213" s="66"/>
      <c r="UFL213" s="66"/>
      <c r="UFM213" s="66"/>
      <c r="UFN213" s="66"/>
      <c r="UFO213" s="66"/>
      <c r="UFP213" s="66"/>
      <c r="UFQ213" s="66"/>
      <c r="UFR213" s="66"/>
      <c r="UFS213" s="66"/>
      <c r="UFU213" s="66"/>
      <c r="UFV213" s="66"/>
      <c r="UFW213" s="66"/>
      <c r="UFX213" s="66"/>
      <c r="UFY213" s="66"/>
      <c r="UFZ213" s="66"/>
      <c r="UGA213" s="66"/>
      <c r="UGB213" s="66"/>
      <c r="UGC213" s="66"/>
      <c r="UGD213" s="66"/>
      <c r="UGE213" s="66"/>
      <c r="UGF213" s="66"/>
      <c r="UGG213" s="66"/>
      <c r="UGJ213" s="66"/>
      <c r="UGM213" s="66"/>
      <c r="UGP213" s="66"/>
      <c r="UGS213" s="66"/>
      <c r="UGV213" s="66"/>
      <c r="UGY213" s="66"/>
      <c r="UHH213" s="66"/>
      <c r="UHK213" s="66"/>
      <c r="UHN213" s="66"/>
      <c r="UHQ213" s="66"/>
      <c r="UHZ213" s="66"/>
      <c r="UIF213" s="66"/>
      <c r="UII213" s="66"/>
      <c r="UIL213" s="66"/>
      <c r="UIO213" s="66"/>
      <c r="UIU213" s="66"/>
      <c r="UJD213" s="66"/>
      <c r="UJF213" s="66"/>
      <c r="UJG213" s="66"/>
      <c r="UJI213" s="66"/>
      <c r="UJL213" s="66"/>
      <c r="UJO213" s="66"/>
      <c r="UJR213" s="66"/>
      <c r="UJU213" s="66"/>
      <c r="UJX213" s="66"/>
      <c r="UJZ213" s="66"/>
      <c r="UKB213" s="66"/>
      <c r="UKE213" s="66"/>
      <c r="UKH213" s="66"/>
      <c r="UKK213" s="66"/>
      <c r="UKN213" s="66"/>
      <c r="UKQ213" s="66"/>
      <c r="UKT213" s="66"/>
      <c r="UKW213" s="66"/>
      <c r="UKY213" s="66"/>
      <c r="ULB213" s="66"/>
      <c r="ULH213" s="66"/>
      <c r="ULN213" s="66"/>
      <c r="ULQ213" s="66"/>
      <c r="ULS213" s="66"/>
      <c r="ULU213" s="66"/>
      <c r="ULV213" s="66"/>
      <c r="ULW213" s="66"/>
      <c r="ULX213" s="66"/>
      <c r="ULY213" s="66"/>
      <c r="ULZ213" s="66"/>
      <c r="UMR213" s="66"/>
      <c r="UMS213" s="66"/>
      <c r="UMV213" s="66"/>
      <c r="UMY213" s="66"/>
      <c r="UNA213" s="66"/>
      <c r="UNC213" s="66"/>
      <c r="UNF213" s="66"/>
      <c r="UNI213" s="66"/>
      <c r="UNL213" s="66"/>
      <c r="UNP213" s="66"/>
      <c r="UNS213" s="66"/>
      <c r="UNV213" s="66"/>
      <c r="UOD213" s="66"/>
      <c r="UOP213" s="66"/>
      <c r="UOQ213" s="66"/>
      <c r="UOR213" s="66"/>
      <c r="UOS213" s="66"/>
      <c r="UOT213" s="66"/>
      <c r="UOU213" s="66"/>
      <c r="UOV213" s="66"/>
      <c r="UOW213" s="66"/>
      <c r="UOX213" s="66"/>
      <c r="UOY213" s="66"/>
      <c r="UOZ213" s="66"/>
      <c r="UPA213" s="66"/>
      <c r="UPB213" s="66"/>
      <c r="UPC213" s="66"/>
      <c r="UPD213" s="66"/>
      <c r="UPE213" s="66"/>
      <c r="UPF213" s="66"/>
      <c r="UPG213" s="66"/>
      <c r="UPH213" s="66"/>
      <c r="UPI213" s="66"/>
      <c r="UPJ213" s="66"/>
      <c r="UPK213" s="66"/>
      <c r="UPL213" s="66"/>
      <c r="UPM213" s="66"/>
      <c r="UPN213" s="66"/>
      <c r="UPO213" s="66"/>
      <c r="UPQ213" s="66"/>
      <c r="UPR213" s="66"/>
      <c r="UPS213" s="66"/>
      <c r="UPT213" s="66"/>
      <c r="UPU213" s="66"/>
      <c r="UPV213" s="66"/>
      <c r="UPW213" s="66"/>
      <c r="UPX213" s="66"/>
      <c r="UPY213" s="66"/>
      <c r="UPZ213" s="66"/>
      <c r="UQA213" s="66"/>
      <c r="UQB213" s="66"/>
      <c r="UQC213" s="66"/>
      <c r="UQF213" s="66"/>
      <c r="UQI213" s="66"/>
      <c r="UQL213" s="66"/>
      <c r="UQO213" s="66"/>
      <c r="UQR213" s="66"/>
      <c r="UQU213" s="66"/>
      <c r="URD213" s="66"/>
      <c r="URG213" s="66"/>
      <c r="URJ213" s="66"/>
      <c r="URM213" s="66"/>
      <c r="URV213" s="66"/>
      <c r="USB213" s="66"/>
      <c r="USE213" s="66"/>
      <c r="USH213" s="66"/>
      <c r="USK213" s="66"/>
      <c r="USQ213" s="66"/>
      <c r="USZ213" s="66"/>
      <c r="UTB213" s="66"/>
      <c r="UTC213" s="66"/>
      <c r="UTE213" s="66"/>
      <c r="UTH213" s="66"/>
      <c r="UTK213" s="66"/>
      <c r="UTN213" s="66"/>
      <c r="UTQ213" s="66"/>
      <c r="UTT213" s="66"/>
      <c r="UTV213" s="66"/>
      <c r="UTX213" s="66"/>
      <c r="UUA213" s="66"/>
      <c r="UUD213" s="66"/>
      <c r="UUG213" s="66"/>
      <c r="UUJ213" s="66"/>
      <c r="UUM213" s="66"/>
      <c r="UUP213" s="66"/>
      <c r="UUS213" s="66"/>
      <c r="UUU213" s="66"/>
      <c r="UUX213" s="66"/>
      <c r="UVD213" s="66"/>
      <c r="UVJ213" s="66"/>
      <c r="UVM213" s="66"/>
      <c r="UVO213" s="66"/>
      <c r="UVQ213" s="66"/>
      <c r="UVR213" s="66"/>
      <c r="UVS213" s="66"/>
      <c r="UVT213" s="66"/>
      <c r="UVU213" s="66"/>
      <c r="UVV213" s="66"/>
      <c r="UWN213" s="66"/>
      <c r="UWO213" s="66"/>
      <c r="UWR213" s="66"/>
      <c r="UWU213" s="66"/>
      <c r="UWW213" s="66"/>
      <c r="UWY213" s="66"/>
      <c r="UXB213" s="66"/>
      <c r="UXE213" s="66"/>
      <c r="UXH213" s="66"/>
      <c r="UXL213" s="66"/>
      <c r="UXO213" s="66"/>
      <c r="UXR213" s="66"/>
      <c r="UXZ213" s="66"/>
      <c r="UYL213" s="66"/>
      <c r="UYM213" s="66"/>
      <c r="UYN213" s="66"/>
      <c r="UYO213" s="66"/>
      <c r="UYP213" s="66"/>
      <c r="UYQ213" s="66"/>
      <c r="UYR213" s="66"/>
      <c r="UYS213" s="66"/>
      <c r="UYT213" s="66"/>
      <c r="UYU213" s="66"/>
      <c r="UYV213" s="66"/>
      <c r="UYW213" s="66"/>
      <c r="UYX213" s="66"/>
      <c r="UYY213" s="66"/>
      <c r="UYZ213" s="66"/>
      <c r="UZA213" s="66"/>
      <c r="UZB213" s="66"/>
      <c r="UZC213" s="66"/>
      <c r="UZD213" s="66"/>
      <c r="UZE213" s="66"/>
      <c r="UZF213" s="66"/>
      <c r="UZG213" s="66"/>
      <c r="UZH213" s="66"/>
      <c r="UZI213" s="66"/>
      <c r="UZJ213" s="66"/>
      <c r="UZK213" s="66"/>
      <c r="UZM213" s="66"/>
      <c r="UZN213" s="66"/>
      <c r="UZO213" s="66"/>
      <c r="UZP213" s="66"/>
      <c r="UZQ213" s="66"/>
      <c r="UZR213" s="66"/>
      <c r="UZS213" s="66"/>
      <c r="UZT213" s="66"/>
      <c r="UZU213" s="66"/>
      <c r="UZV213" s="66"/>
      <c r="UZW213" s="66"/>
      <c r="UZX213" s="66"/>
      <c r="UZY213" s="66"/>
      <c r="VAB213" s="66"/>
      <c r="VAE213" s="66"/>
      <c r="VAH213" s="66"/>
      <c r="VAK213" s="66"/>
      <c r="VAN213" s="66"/>
      <c r="VAQ213" s="66"/>
      <c r="VAZ213" s="66"/>
      <c r="VBC213" s="66"/>
      <c r="VBF213" s="66"/>
      <c r="VBI213" s="66"/>
      <c r="VBR213" s="66"/>
      <c r="VBX213" s="66"/>
      <c r="VCA213" s="66"/>
      <c r="VCD213" s="66"/>
      <c r="VCG213" s="66"/>
      <c r="VCM213" s="66"/>
      <c r="VCV213" s="66"/>
      <c r="VCX213" s="66"/>
      <c r="VCY213" s="66"/>
      <c r="VDA213" s="66"/>
      <c r="VDD213" s="66"/>
      <c r="VDG213" s="66"/>
      <c r="VDJ213" s="66"/>
      <c r="VDM213" s="66"/>
      <c r="VDP213" s="66"/>
      <c r="VDR213" s="66"/>
      <c r="VDT213" s="66"/>
      <c r="VDW213" s="66"/>
      <c r="VDZ213" s="66"/>
      <c r="VEC213" s="66"/>
      <c r="VEF213" s="66"/>
      <c r="VEI213" s="66"/>
      <c r="VEL213" s="66"/>
      <c r="VEO213" s="66"/>
      <c r="VEQ213" s="66"/>
      <c r="VET213" s="66"/>
      <c r="VEZ213" s="66"/>
      <c r="VFF213" s="66"/>
      <c r="VFI213" s="66"/>
      <c r="VFK213" s="66"/>
      <c r="VFM213" s="66"/>
      <c r="VFN213" s="66"/>
      <c r="VFO213" s="66"/>
      <c r="VFP213" s="66"/>
      <c r="VFQ213" s="66"/>
      <c r="VFR213" s="66"/>
      <c r="VGJ213" s="66"/>
      <c r="VGK213" s="66"/>
      <c r="VGN213" s="66"/>
      <c r="VGQ213" s="66"/>
      <c r="VGS213" s="66"/>
      <c r="VGU213" s="66"/>
      <c r="VGX213" s="66"/>
      <c r="VHA213" s="66"/>
      <c r="VHD213" s="66"/>
      <c r="VHH213" s="66"/>
      <c r="VHK213" s="66"/>
      <c r="VHN213" s="66"/>
      <c r="VHV213" s="66"/>
      <c r="VIH213" s="66"/>
      <c r="VII213" s="66"/>
      <c r="VIJ213" s="66"/>
      <c r="VIK213" s="66"/>
      <c r="VIL213" s="66"/>
      <c r="VIM213" s="66"/>
      <c r="VIN213" s="66"/>
      <c r="VIO213" s="66"/>
      <c r="VIP213" s="66"/>
      <c r="VIQ213" s="66"/>
      <c r="VIR213" s="66"/>
      <c r="VIS213" s="66"/>
      <c r="VIT213" s="66"/>
      <c r="VIU213" s="66"/>
      <c r="VIV213" s="66"/>
      <c r="VIW213" s="66"/>
      <c r="VIX213" s="66"/>
      <c r="VIY213" s="66"/>
      <c r="VIZ213" s="66"/>
      <c r="VJA213" s="66"/>
      <c r="VJB213" s="66"/>
      <c r="VJC213" s="66"/>
      <c r="VJD213" s="66"/>
      <c r="VJE213" s="66"/>
      <c r="VJF213" s="66"/>
      <c r="VJG213" s="66"/>
      <c r="VJI213" s="66"/>
      <c r="VJJ213" s="66"/>
      <c r="VJK213" s="66"/>
      <c r="VJL213" s="66"/>
      <c r="VJM213" s="66"/>
      <c r="VJN213" s="66"/>
      <c r="VJO213" s="66"/>
      <c r="VJP213" s="66"/>
      <c r="VJQ213" s="66"/>
      <c r="VJR213" s="66"/>
      <c r="VJS213" s="66"/>
      <c r="VJT213" s="66"/>
      <c r="VJU213" s="66"/>
      <c r="VJX213" s="66"/>
      <c r="VKA213" s="66"/>
      <c r="VKD213" s="66"/>
      <c r="VKG213" s="66"/>
      <c r="VKJ213" s="66"/>
      <c r="VKM213" s="66"/>
      <c r="VKV213" s="66"/>
      <c r="VKY213" s="66"/>
      <c r="VLB213" s="66"/>
      <c r="VLE213" s="66"/>
      <c r="VLN213" s="66"/>
      <c r="VLT213" s="66"/>
      <c r="VLW213" s="66"/>
      <c r="VLZ213" s="66"/>
      <c r="VMC213" s="66"/>
      <c r="VMI213" s="66"/>
      <c r="VMR213" s="66"/>
      <c r="VMT213" s="66"/>
      <c r="VMU213" s="66"/>
      <c r="VMW213" s="66"/>
      <c r="VMZ213" s="66"/>
      <c r="VNC213" s="66"/>
      <c r="VNF213" s="66"/>
      <c r="VNI213" s="66"/>
      <c r="VNL213" s="66"/>
      <c r="VNN213" s="66"/>
      <c r="VNP213" s="66"/>
      <c r="VNS213" s="66"/>
      <c r="VNV213" s="66"/>
      <c r="VNY213" s="66"/>
      <c r="VOB213" s="66"/>
      <c r="VOE213" s="66"/>
      <c r="VOH213" s="66"/>
      <c r="VOK213" s="66"/>
      <c r="VOM213" s="66"/>
      <c r="VOP213" s="66"/>
      <c r="VOV213" s="66"/>
      <c r="VPB213" s="66"/>
      <c r="VPE213" s="66"/>
      <c r="VPG213" s="66"/>
      <c r="VPI213" s="66"/>
      <c r="VPJ213" s="66"/>
      <c r="VPK213" s="66"/>
      <c r="VPL213" s="66"/>
      <c r="VPM213" s="66"/>
      <c r="VPN213" s="66"/>
      <c r="VQF213" s="66"/>
      <c r="VQG213" s="66"/>
      <c r="VQJ213" s="66"/>
      <c r="VQM213" s="66"/>
      <c r="VQO213" s="66"/>
      <c r="VQQ213" s="66"/>
      <c r="VQT213" s="66"/>
      <c r="VQW213" s="66"/>
      <c r="VQZ213" s="66"/>
      <c r="VRD213" s="66"/>
      <c r="VRG213" s="66"/>
      <c r="VRJ213" s="66"/>
      <c r="VRR213" s="66"/>
      <c r="VSD213" s="66"/>
      <c r="VSE213" s="66"/>
      <c r="VSF213" s="66"/>
      <c r="VSG213" s="66"/>
      <c r="VSH213" s="66"/>
      <c r="VSI213" s="66"/>
      <c r="VSJ213" s="66"/>
      <c r="VSK213" s="66"/>
      <c r="VSL213" s="66"/>
      <c r="VSM213" s="66"/>
      <c r="VSN213" s="66"/>
      <c r="VSO213" s="66"/>
      <c r="VSP213" s="66"/>
      <c r="VSQ213" s="66"/>
      <c r="VSR213" s="66"/>
      <c r="VSS213" s="66"/>
      <c r="VST213" s="66"/>
      <c r="VSU213" s="66"/>
      <c r="VSV213" s="66"/>
      <c r="VSW213" s="66"/>
      <c r="VSX213" s="66"/>
      <c r="VSY213" s="66"/>
      <c r="VSZ213" s="66"/>
      <c r="VTA213" s="66"/>
      <c r="VTB213" s="66"/>
      <c r="VTC213" s="66"/>
      <c r="VTE213" s="66"/>
      <c r="VTF213" s="66"/>
      <c r="VTG213" s="66"/>
      <c r="VTH213" s="66"/>
      <c r="VTI213" s="66"/>
      <c r="VTJ213" s="66"/>
      <c r="VTK213" s="66"/>
      <c r="VTL213" s="66"/>
      <c r="VTM213" s="66"/>
      <c r="VTN213" s="66"/>
      <c r="VTO213" s="66"/>
      <c r="VTP213" s="66"/>
      <c r="VTQ213" s="66"/>
      <c r="VTT213" s="66"/>
      <c r="VTW213" s="66"/>
      <c r="VTZ213" s="66"/>
      <c r="VUC213" s="66"/>
      <c r="VUF213" s="66"/>
      <c r="VUI213" s="66"/>
      <c r="VUR213" s="66"/>
      <c r="VUU213" s="66"/>
      <c r="VUX213" s="66"/>
      <c r="VVA213" s="66"/>
      <c r="VVJ213" s="66"/>
      <c r="VVP213" s="66"/>
      <c r="VVS213" s="66"/>
      <c r="VVV213" s="66"/>
      <c r="VVY213" s="66"/>
      <c r="VWE213" s="66"/>
      <c r="VWN213" s="66"/>
      <c r="VWP213" s="66"/>
      <c r="VWQ213" s="66"/>
      <c r="VWS213" s="66"/>
      <c r="VWV213" s="66"/>
      <c r="VWY213" s="66"/>
      <c r="VXB213" s="66"/>
      <c r="VXE213" s="66"/>
      <c r="VXH213" s="66"/>
      <c r="VXJ213" s="66"/>
      <c r="VXL213" s="66"/>
      <c r="VXO213" s="66"/>
      <c r="VXR213" s="66"/>
      <c r="VXU213" s="66"/>
      <c r="VXX213" s="66"/>
      <c r="VYA213" s="66"/>
      <c r="VYD213" s="66"/>
      <c r="VYG213" s="66"/>
      <c r="VYI213" s="66"/>
      <c r="VYL213" s="66"/>
      <c r="VYR213" s="66"/>
      <c r="VYX213" s="66"/>
      <c r="VZA213" s="66"/>
      <c r="VZC213" s="66"/>
      <c r="VZE213" s="66"/>
      <c r="VZF213" s="66"/>
      <c r="VZG213" s="66"/>
      <c r="VZH213" s="66"/>
      <c r="VZI213" s="66"/>
      <c r="VZJ213" s="66"/>
      <c r="WAB213" s="66"/>
      <c r="WAC213" s="66"/>
      <c r="WAF213" s="66"/>
      <c r="WAI213" s="66"/>
      <c r="WAK213" s="66"/>
      <c r="WAM213" s="66"/>
      <c r="WAP213" s="66"/>
      <c r="WAS213" s="66"/>
      <c r="WAV213" s="66"/>
      <c r="WAZ213" s="66"/>
      <c r="WBC213" s="66"/>
      <c r="WBF213" s="66"/>
      <c r="WBN213" s="66"/>
      <c r="WBZ213" s="66"/>
      <c r="WCA213" s="66"/>
      <c r="WCB213" s="66"/>
      <c r="WCC213" s="66"/>
      <c r="WCD213" s="66"/>
      <c r="WCE213" s="66"/>
      <c r="WCF213" s="66"/>
      <c r="WCG213" s="66"/>
      <c r="WCH213" s="66"/>
      <c r="WCI213" s="66"/>
      <c r="WCJ213" s="66"/>
      <c r="WCK213" s="66"/>
      <c r="WCL213" s="66"/>
      <c r="WCM213" s="66"/>
      <c r="WCN213" s="66"/>
      <c r="WCO213" s="66"/>
      <c r="WCP213" s="66"/>
      <c r="WCQ213" s="66"/>
      <c r="WCR213" s="66"/>
      <c r="WCS213" s="66"/>
      <c r="WCT213" s="66"/>
      <c r="WCU213" s="66"/>
      <c r="WCV213" s="66"/>
      <c r="WCW213" s="66"/>
      <c r="WCX213" s="66"/>
      <c r="WCY213" s="66"/>
      <c r="WDA213" s="66"/>
      <c r="WDB213" s="66"/>
      <c r="WDC213" s="66"/>
      <c r="WDD213" s="66"/>
      <c r="WDE213" s="66"/>
      <c r="WDF213" s="66"/>
      <c r="WDG213" s="66"/>
      <c r="WDH213" s="66"/>
      <c r="WDI213" s="66"/>
      <c r="WDJ213" s="66"/>
      <c r="WDK213" s="66"/>
      <c r="WDL213" s="66"/>
      <c r="WDM213" s="66"/>
      <c r="WDP213" s="66"/>
      <c r="WDS213" s="66"/>
      <c r="WDV213" s="66"/>
      <c r="WDY213" s="66"/>
      <c r="WEB213" s="66"/>
      <c r="WEE213" s="66"/>
      <c r="WEN213" s="66"/>
      <c r="WEQ213" s="66"/>
      <c r="WET213" s="66"/>
      <c r="WEW213" s="66"/>
      <c r="WFF213" s="66"/>
      <c r="WFL213" s="66"/>
      <c r="WFO213" s="66"/>
      <c r="WFR213" s="66"/>
      <c r="WFU213" s="66"/>
      <c r="WGA213" s="66"/>
      <c r="WGJ213" s="66"/>
      <c r="WGL213" s="66"/>
      <c r="WGM213" s="66"/>
      <c r="WGO213" s="66"/>
      <c r="WGR213" s="66"/>
      <c r="WGU213" s="66"/>
      <c r="WGX213" s="66"/>
      <c r="WHA213" s="66"/>
      <c r="WHD213" s="66"/>
      <c r="WHF213" s="66"/>
      <c r="WHH213" s="66"/>
      <c r="WHK213" s="66"/>
      <c r="WHN213" s="66"/>
      <c r="WHQ213" s="66"/>
      <c r="WHT213" s="66"/>
      <c r="WHW213" s="66"/>
      <c r="WHZ213" s="66"/>
      <c r="WIC213" s="66"/>
      <c r="WIE213" s="66"/>
      <c r="WIH213" s="66"/>
      <c r="WIN213" s="66"/>
      <c r="WIT213" s="66"/>
      <c r="WIW213" s="66"/>
      <c r="WIY213" s="66"/>
      <c r="WJA213" s="66"/>
      <c r="WJB213" s="66"/>
      <c r="WJC213" s="66"/>
      <c r="WJD213" s="66"/>
      <c r="WJE213" s="66"/>
      <c r="WJF213" s="66"/>
      <c r="WJX213" s="66"/>
      <c r="WJY213" s="66"/>
      <c r="WKB213" s="66"/>
      <c r="WKE213" s="66"/>
      <c r="WKG213" s="66"/>
      <c r="WKI213" s="66"/>
      <c r="WKL213" s="66"/>
      <c r="WKO213" s="66"/>
      <c r="WKR213" s="66"/>
      <c r="WKV213" s="66"/>
      <c r="WKY213" s="66"/>
      <c r="WLB213" s="66"/>
      <c r="WLJ213" s="66"/>
      <c r="WLV213" s="66"/>
      <c r="WLW213" s="66"/>
      <c r="WLX213" s="66"/>
      <c r="WLY213" s="66"/>
      <c r="WLZ213" s="66"/>
      <c r="WMA213" s="66"/>
      <c r="WMB213" s="66"/>
      <c r="WMC213" s="66"/>
      <c r="WMD213" s="66"/>
      <c r="WME213" s="66"/>
      <c r="WMF213" s="66"/>
      <c r="WMG213" s="66"/>
      <c r="WMH213" s="66"/>
      <c r="WMI213" s="66"/>
      <c r="WMJ213" s="66"/>
      <c r="WMK213" s="66"/>
      <c r="WML213" s="66"/>
      <c r="WMM213" s="66"/>
      <c r="WMN213" s="66"/>
      <c r="WMO213" s="66"/>
      <c r="WMP213" s="66"/>
      <c r="WMQ213" s="66"/>
      <c r="WMR213" s="66"/>
      <c r="WMS213" s="66"/>
      <c r="WMT213" s="66"/>
      <c r="WMU213" s="66"/>
      <c r="WMW213" s="66"/>
      <c r="WMX213" s="66"/>
      <c r="WMY213" s="66"/>
      <c r="WMZ213" s="66"/>
      <c r="WNA213" s="66"/>
      <c r="WNB213" s="66"/>
      <c r="WNC213" s="66"/>
      <c r="WND213" s="66"/>
      <c r="WNE213" s="66"/>
      <c r="WNF213" s="66"/>
      <c r="WNG213" s="66"/>
      <c r="WNH213" s="66"/>
      <c r="WNI213" s="66"/>
      <c r="WNL213" s="66"/>
      <c r="WNO213" s="66"/>
      <c r="WNR213" s="66"/>
      <c r="WNU213" s="66"/>
      <c r="WNX213" s="66"/>
      <c r="WOA213" s="66"/>
      <c r="WOJ213" s="66"/>
      <c r="WOM213" s="66"/>
      <c r="WOP213" s="66"/>
      <c r="WOS213" s="66"/>
      <c r="WPB213" s="66"/>
      <c r="WPH213" s="66"/>
      <c r="WPK213" s="66"/>
      <c r="WPN213" s="66"/>
      <c r="WPQ213" s="66"/>
      <c r="WPW213" s="66"/>
      <c r="WQF213" s="66"/>
      <c r="WQH213" s="66"/>
      <c r="WQI213" s="66"/>
      <c r="WQK213" s="66"/>
      <c r="WQN213" s="66"/>
      <c r="WQQ213" s="66"/>
      <c r="WQT213" s="66"/>
      <c r="WQW213" s="66"/>
      <c r="WQZ213" s="66"/>
      <c r="WRB213" s="66"/>
      <c r="WRD213" s="66"/>
      <c r="WRG213" s="66"/>
      <c r="WRJ213" s="66"/>
      <c r="WRM213" s="66"/>
      <c r="WRP213" s="66"/>
      <c r="WRS213" s="66"/>
      <c r="WRV213" s="66"/>
      <c r="WRY213" s="66"/>
      <c r="WSA213" s="66"/>
      <c r="WSD213" s="66"/>
      <c r="WSJ213" s="66"/>
      <c r="WSP213" s="66"/>
      <c r="WSS213" s="66"/>
      <c r="WSU213" s="66"/>
      <c r="WSW213" s="66"/>
      <c r="WSX213" s="66"/>
      <c r="WSY213" s="66"/>
      <c r="WSZ213" s="66"/>
      <c r="WTA213" s="66"/>
      <c r="WTB213" s="66"/>
      <c r="WTT213" s="66"/>
      <c r="WTU213" s="66"/>
      <c r="WTX213" s="66"/>
      <c r="WUA213" s="66"/>
      <c r="WUC213" s="66"/>
      <c r="WUE213" s="66"/>
      <c r="WUH213" s="66"/>
      <c r="WUK213" s="66"/>
      <c r="WUN213" s="66"/>
      <c r="WUR213" s="66"/>
      <c r="WUU213" s="66"/>
      <c r="WUX213" s="66"/>
      <c r="WVF213" s="66"/>
    </row>
    <row r="214" spans="1:1022 1034:2046 2058:3070 3082:4094 4106:5118 5130:6142 6154:7166 7178:8190 8202:9214 9226:10238 10250:11262 11274:12286 12298:13310 13322:14334 14346:15358 15370:16126" s="50" customFormat="1" ht="21.75" hidden="1" customHeight="1">
      <c r="A214" s="7" t="s">
        <v>42</v>
      </c>
      <c r="B214" s="47" t="s">
        <v>340</v>
      </c>
      <c r="C214" s="4"/>
      <c r="D214" s="48">
        <f>_xlfn.IFNA(VLOOKUP(A214,'2.2'!A223:C515,3,),)</f>
        <v>0</v>
      </c>
      <c r="E214" s="49"/>
      <c r="F214" s="51"/>
      <c r="G214" s="51"/>
      <c r="H214" s="29">
        <v>90</v>
      </c>
      <c r="I214" s="52">
        <v>30</v>
      </c>
    </row>
    <row r="215" spans="1:1022 1034:2046 2058:3070 3082:4094 4106:5118 5130:6142 6154:7166 7178:8190 8202:9214 9226:10238 10250:11262 11274:12286 12298:13310 13322:14334 14346:15358 15370:16126" s="50" customFormat="1" ht="20.25" hidden="1" customHeight="1">
      <c r="A215" s="7" t="s">
        <v>43</v>
      </c>
      <c r="B215" s="47" t="s">
        <v>338</v>
      </c>
      <c r="C215" s="4"/>
      <c r="D215" s="48">
        <f>_xlfn.IFNA(VLOOKUP(A215,'2.2'!A224:C516,3,),)</f>
        <v>0</v>
      </c>
      <c r="E215" s="49"/>
      <c r="F215" s="51"/>
      <c r="G215" s="51"/>
      <c r="H215" s="29">
        <v>0</v>
      </c>
      <c r="I215" s="52">
        <v>20</v>
      </c>
    </row>
    <row r="216" spans="1:1022 1034:2046 2058:3070 3082:4094 4106:5118 5130:6142 6154:7166 7178:8190 8202:9214 9226:10238 10250:11262 11274:12286 12298:13310 13322:14334 14346:15358 15370:16126" s="50" customFormat="1" ht="20.25" hidden="1" customHeight="1">
      <c r="A216" s="7" t="s">
        <v>44</v>
      </c>
      <c r="B216" s="47" t="s">
        <v>340</v>
      </c>
      <c r="C216" s="4"/>
      <c r="D216" s="48">
        <f>_xlfn.IFNA(VLOOKUP(A216,'2.2'!A225:C517,3,),)</f>
        <v>0</v>
      </c>
      <c r="E216" s="49"/>
      <c r="F216" s="51"/>
      <c r="G216" s="51"/>
      <c r="H216" s="29">
        <v>100</v>
      </c>
      <c r="I216" s="52">
        <v>40</v>
      </c>
    </row>
    <row r="217" spans="1:1022 1034:2046 2058:3070 3082:4094 4106:5118 5130:6142 6154:7166 7178:8190 8202:9214 9226:10238 10250:11262 11274:12286 12298:13310 13322:14334 14346:15358 15370:16126" s="50" customFormat="1" ht="21.75" hidden="1" customHeight="1">
      <c r="A217" s="12" t="s">
        <v>129</v>
      </c>
      <c r="B217" s="47" t="s">
        <v>338</v>
      </c>
      <c r="C217" s="4"/>
      <c r="D217" s="48">
        <f>_xlfn.IFNA(VLOOKUP(A217,'2.2'!A226:C518,3,),)</f>
        <v>0</v>
      </c>
      <c r="E217" s="49"/>
      <c r="F217" s="51"/>
      <c r="G217" s="51"/>
      <c r="H217" s="29">
        <v>0</v>
      </c>
      <c r="I217" s="52">
        <v>12</v>
      </c>
    </row>
    <row r="218" spans="1:1022 1034:2046 2058:3070 3082:4094 4106:5118 5130:6142 6154:7166 7178:8190 8202:9214 9226:10238 10250:11262 11274:12286 12298:13310 13322:14334 14346:15358 15370:16126" s="50" customFormat="1" ht="20.25" hidden="1" customHeight="1">
      <c r="A218" s="12" t="s">
        <v>130</v>
      </c>
      <c r="B218" s="47" t="s">
        <v>340</v>
      </c>
      <c r="C218" s="4"/>
      <c r="D218" s="48">
        <f>_xlfn.IFNA(VLOOKUP(A218,'2.2'!A227:C519,3,),)</f>
        <v>0</v>
      </c>
      <c r="E218" s="49"/>
      <c r="F218" s="51"/>
      <c r="G218" s="51"/>
      <c r="H218" s="29">
        <v>0</v>
      </c>
      <c r="I218" s="52">
        <v>12</v>
      </c>
    </row>
    <row r="219" spans="1:1022 1034:2046 2058:3070 3082:4094 4106:5118 5130:6142 6154:7166 7178:8190 8202:9214 9226:10238 10250:11262 11274:12286 12298:13310 13322:14334 14346:15358 15370:16126" s="50" customFormat="1" ht="20.25" hidden="1" customHeight="1">
      <c r="A219" s="12" t="s">
        <v>131</v>
      </c>
      <c r="B219" s="47" t="s">
        <v>338</v>
      </c>
      <c r="C219" s="4"/>
      <c r="D219" s="48">
        <f>_xlfn.IFNA(VLOOKUP(A219,'2.2'!A228:C520,3,),)</f>
        <v>0</v>
      </c>
      <c r="E219" s="49"/>
      <c r="F219" s="51"/>
      <c r="G219" s="51"/>
      <c r="H219" s="29">
        <v>0</v>
      </c>
      <c r="I219" s="52">
        <v>12</v>
      </c>
    </row>
    <row r="220" spans="1:1022 1034:2046 2058:3070 3082:4094 4106:5118 5130:6142 6154:7166 7178:8190 8202:9214 9226:10238 10250:11262 11274:12286 12298:13310 13322:14334 14346:15358 15370:16126" s="50" customFormat="1" ht="21.75" hidden="1" customHeight="1">
      <c r="A220" s="12" t="s">
        <v>132</v>
      </c>
      <c r="B220" s="47" t="s">
        <v>340</v>
      </c>
      <c r="C220" s="4"/>
      <c r="D220" s="48">
        <f>_xlfn.IFNA(VLOOKUP(A220,'2.2'!A229:C521,3,),)</f>
        <v>0</v>
      </c>
      <c r="E220" s="49"/>
      <c r="F220" s="51"/>
      <c r="G220" s="51"/>
      <c r="H220" s="29">
        <v>0</v>
      </c>
      <c r="I220" s="52">
        <v>12</v>
      </c>
    </row>
    <row r="221" spans="1:1022 1034:2046 2058:3070 3082:4094 4106:5118 5130:6142 6154:7166 7178:8190 8202:9214 9226:10238 10250:11262 11274:12286 12298:13310 13322:14334 14346:15358 15370:16126" s="50" customFormat="1" ht="21.75" hidden="1" customHeight="1">
      <c r="A221" s="7" t="s">
        <v>133</v>
      </c>
      <c r="B221" s="47" t="s">
        <v>338</v>
      </c>
      <c r="C221" s="4"/>
      <c r="D221" s="48">
        <f>_xlfn.IFNA(VLOOKUP(A221,'2.2'!A230:C522,3,),)</f>
        <v>0</v>
      </c>
      <c r="E221" s="49"/>
      <c r="F221" s="51"/>
      <c r="G221" s="51"/>
      <c r="H221" s="29">
        <v>0</v>
      </c>
      <c r="I221" s="52">
        <v>12</v>
      </c>
    </row>
    <row r="222" spans="1:1022 1034:2046 2058:3070 3082:4094 4106:5118 5130:6142 6154:7166 7178:8190 8202:9214 9226:10238 10250:11262 11274:12286 12298:13310 13322:14334 14346:15358 15370:16126" s="50" customFormat="1" ht="21.6" hidden="1" customHeight="1">
      <c r="A222" s="7" t="s">
        <v>134</v>
      </c>
      <c r="B222" s="47" t="s">
        <v>338</v>
      </c>
      <c r="C222" s="4"/>
      <c r="D222" s="48">
        <f>_xlfn.IFNA(VLOOKUP(A222,'2.2'!A231:C523,3,),)</f>
        <v>0</v>
      </c>
      <c r="E222" s="49"/>
      <c r="F222" s="51"/>
      <c r="G222" s="51"/>
      <c r="H222" s="29">
        <v>0</v>
      </c>
      <c r="I222" s="52">
        <v>12</v>
      </c>
    </row>
    <row r="223" spans="1:1022 1034:2046 2058:3070 3082:4094 4106:5118 5130:6142 6154:7166 7178:8190 8202:9214 9226:10238 10250:11262 11274:12286 12298:13310 13322:14334 14346:15358 15370:16126" s="50" customFormat="1" ht="20.25" customHeight="1">
      <c r="A223" s="77" t="s">
        <v>203</v>
      </c>
      <c r="B223" s="76" t="s">
        <v>340</v>
      </c>
      <c r="C223" s="4">
        <v>42</v>
      </c>
      <c r="D223" s="48">
        <f>52000*0.05</f>
        <v>2600</v>
      </c>
      <c r="E223" s="69">
        <f>+D223*C223</f>
        <v>109200</v>
      </c>
      <c r="F223" s="51"/>
      <c r="G223" s="51"/>
      <c r="H223" s="29">
        <v>0</v>
      </c>
      <c r="I223" s="52">
        <v>12</v>
      </c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Z223" s="66"/>
      <c r="BC223" s="66"/>
      <c r="BF223" s="66"/>
      <c r="BI223" s="66"/>
      <c r="BL223" s="66"/>
      <c r="BO223" s="66"/>
      <c r="BX223" s="66"/>
      <c r="CA223" s="66"/>
      <c r="CD223" s="66"/>
      <c r="CG223" s="66"/>
      <c r="CP223" s="66"/>
      <c r="CV223" s="66"/>
      <c r="CY223" s="66"/>
      <c r="DB223" s="66"/>
      <c r="DE223" s="66"/>
      <c r="DK223" s="66"/>
      <c r="DT223" s="66"/>
      <c r="DV223" s="66"/>
      <c r="DW223" s="66"/>
      <c r="DY223" s="66"/>
      <c r="EB223" s="66"/>
      <c r="EE223" s="66"/>
      <c r="EH223" s="66"/>
      <c r="EK223" s="66"/>
      <c r="EN223" s="66"/>
      <c r="EP223" s="66"/>
      <c r="ER223" s="66"/>
      <c r="EU223" s="66"/>
      <c r="EX223" s="66"/>
      <c r="FA223" s="66"/>
      <c r="FD223" s="66"/>
      <c r="FG223" s="66"/>
      <c r="FJ223" s="66"/>
      <c r="FM223" s="66"/>
      <c r="FO223" s="66"/>
      <c r="FR223" s="66"/>
      <c r="FX223" s="66"/>
      <c r="GD223" s="66"/>
      <c r="GG223" s="66"/>
      <c r="GI223" s="66"/>
      <c r="GK223" s="66"/>
      <c r="GL223" s="66"/>
      <c r="GM223" s="66"/>
      <c r="GN223" s="66"/>
      <c r="GO223" s="66"/>
      <c r="GP223" s="66"/>
      <c r="HH223" s="66"/>
      <c r="HI223" s="66"/>
      <c r="HL223" s="66"/>
      <c r="HO223" s="66"/>
      <c r="HQ223" s="66"/>
      <c r="HS223" s="66"/>
      <c r="HV223" s="66"/>
      <c r="HY223" s="66"/>
      <c r="IB223" s="66"/>
      <c r="IF223" s="66"/>
      <c r="II223" s="66"/>
      <c r="IL223" s="66"/>
      <c r="IT223" s="66"/>
      <c r="JF223" s="66"/>
      <c r="JG223" s="66"/>
      <c r="JH223" s="66"/>
      <c r="JI223" s="66"/>
      <c r="JJ223" s="66"/>
      <c r="JK223" s="66"/>
      <c r="JL223" s="66"/>
      <c r="JM223" s="66"/>
      <c r="JN223" s="66"/>
      <c r="JO223" s="66"/>
      <c r="JP223" s="66"/>
      <c r="JQ223" s="66"/>
      <c r="JR223" s="66"/>
      <c r="JS223" s="66"/>
      <c r="JT223" s="66"/>
      <c r="JU223" s="66"/>
      <c r="JV223" s="66"/>
      <c r="JW223" s="66"/>
      <c r="JX223" s="66"/>
      <c r="JY223" s="66"/>
      <c r="JZ223" s="66"/>
      <c r="KA223" s="66"/>
      <c r="KB223" s="66"/>
      <c r="KC223" s="66"/>
      <c r="KD223" s="66"/>
      <c r="KE223" s="66"/>
      <c r="KG223" s="66"/>
      <c r="KH223" s="66"/>
      <c r="KI223" s="66"/>
      <c r="KJ223" s="66"/>
      <c r="KK223" s="66"/>
      <c r="KL223" s="66"/>
      <c r="KM223" s="66"/>
      <c r="KN223" s="66"/>
      <c r="KO223" s="66"/>
      <c r="KP223" s="66"/>
      <c r="KQ223" s="66"/>
      <c r="KR223" s="66"/>
      <c r="KS223" s="66"/>
      <c r="KV223" s="66"/>
      <c r="KY223" s="66"/>
      <c r="LB223" s="66"/>
      <c r="LE223" s="66"/>
      <c r="LH223" s="66"/>
      <c r="LK223" s="66"/>
      <c r="LT223" s="66"/>
      <c r="LW223" s="66"/>
      <c r="LZ223" s="66"/>
      <c r="MC223" s="66"/>
      <c r="ML223" s="66"/>
      <c r="MR223" s="66"/>
      <c r="MU223" s="66"/>
      <c r="MX223" s="66"/>
      <c r="NA223" s="66"/>
      <c r="NG223" s="66"/>
      <c r="NP223" s="66"/>
      <c r="NR223" s="66"/>
      <c r="NS223" s="66"/>
      <c r="NU223" s="66"/>
      <c r="NX223" s="66"/>
      <c r="OA223" s="66"/>
      <c r="OD223" s="66"/>
      <c r="OG223" s="66"/>
      <c r="OJ223" s="66"/>
      <c r="OL223" s="66"/>
      <c r="ON223" s="66"/>
      <c r="OQ223" s="66"/>
      <c r="OT223" s="66"/>
      <c r="OW223" s="66"/>
      <c r="OZ223" s="66"/>
      <c r="PC223" s="66"/>
      <c r="PF223" s="66"/>
      <c r="PI223" s="66"/>
      <c r="PK223" s="66"/>
      <c r="PN223" s="66"/>
      <c r="PT223" s="66"/>
      <c r="PZ223" s="66"/>
      <c r="QC223" s="66"/>
      <c r="QE223" s="66"/>
      <c r="QG223" s="66"/>
      <c r="QH223" s="66"/>
      <c r="QI223" s="66"/>
      <c r="QJ223" s="66"/>
      <c r="QK223" s="66"/>
      <c r="QL223" s="66"/>
      <c r="RD223" s="66"/>
      <c r="RE223" s="66"/>
      <c r="RH223" s="66"/>
      <c r="RK223" s="66"/>
      <c r="RM223" s="66"/>
      <c r="RO223" s="66"/>
      <c r="RR223" s="66"/>
      <c r="RU223" s="66"/>
      <c r="RX223" s="66"/>
      <c r="SB223" s="66"/>
      <c r="SE223" s="66"/>
      <c r="SH223" s="66"/>
      <c r="SP223" s="66"/>
      <c r="TB223" s="66"/>
      <c r="TC223" s="66"/>
      <c r="TD223" s="66"/>
      <c r="TE223" s="66"/>
      <c r="TF223" s="66"/>
      <c r="TG223" s="66"/>
      <c r="TH223" s="66"/>
      <c r="TI223" s="66"/>
      <c r="TJ223" s="66"/>
      <c r="TK223" s="66"/>
      <c r="TL223" s="66"/>
      <c r="TM223" s="66"/>
      <c r="TN223" s="66"/>
      <c r="TO223" s="66"/>
      <c r="TP223" s="66"/>
      <c r="TQ223" s="66"/>
      <c r="TR223" s="66"/>
      <c r="TS223" s="66"/>
      <c r="TT223" s="66"/>
      <c r="TU223" s="66"/>
      <c r="TV223" s="66"/>
      <c r="TW223" s="66"/>
      <c r="TX223" s="66"/>
      <c r="TY223" s="66"/>
      <c r="TZ223" s="66"/>
      <c r="UA223" s="66"/>
      <c r="UC223" s="66"/>
      <c r="UD223" s="66"/>
      <c r="UE223" s="66"/>
      <c r="UF223" s="66"/>
      <c r="UG223" s="66"/>
      <c r="UH223" s="66"/>
      <c r="UI223" s="66"/>
      <c r="UJ223" s="66"/>
      <c r="UK223" s="66"/>
      <c r="UL223" s="66"/>
      <c r="UM223" s="66"/>
      <c r="UN223" s="66"/>
      <c r="UO223" s="66"/>
      <c r="UR223" s="66"/>
      <c r="UU223" s="66"/>
      <c r="UX223" s="66"/>
      <c r="VA223" s="66"/>
      <c r="VD223" s="66"/>
      <c r="VG223" s="66"/>
      <c r="VP223" s="66"/>
      <c r="VS223" s="66"/>
      <c r="VV223" s="66"/>
      <c r="VY223" s="66"/>
      <c r="WH223" s="66"/>
      <c r="WN223" s="66"/>
      <c r="WQ223" s="66"/>
      <c r="WT223" s="66"/>
      <c r="WW223" s="66"/>
      <c r="XC223" s="66"/>
      <c r="XL223" s="66"/>
      <c r="XN223" s="66"/>
      <c r="XO223" s="66"/>
      <c r="XQ223" s="66"/>
      <c r="XT223" s="66"/>
      <c r="XW223" s="66"/>
      <c r="XZ223" s="66"/>
      <c r="YC223" s="66"/>
      <c r="YF223" s="66"/>
      <c r="YH223" s="66"/>
      <c r="YJ223" s="66"/>
      <c r="YM223" s="66"/>
      <c r="YP223" s="66"/>
      <c r="YS223" s="66"/>
      <c r="YV223" s="66"/>
      <c r="YY223" s="66"/>
      <c r="ZB223" s="66"/>
      <c r="ZE223" s="66"/>
      <c r="ZG223" s="66"/>
      <c r="ZJ223" s="66"/>
      <c r="ZP223" s="66"/>
      <c r="ZV223" s="66"/>
      <c r="ZY223" s="66"/>
      <c r="AAA223" s="66"/>
      <c r="AAC223" s="66"/>
      <c r="AAD223" s="66"/>
      <c r="AAE223" s="66"/>
      <c r="AAF223" s="66"/>
      <c r="AAG223" s="66"/>
      <c r="AAH223" s="66"/>
      <c r="AAZ223" s="66"/>
      <c r="ABA223" s="66"/>
      <c r="ABD223" s="66"/>
      <c r="ABG223" s="66"/>
      <c r="ABI223" s="66"/>
      <c r="ABK223" s="66"/>
      <c r="ABN223" s="66"/>
      <c r="ABQ223" s="66"/>
      <c r="ABT223" s="66"/>
      <c r="ABX223" s="66"/>
      <c r="ACA223" s="66"/>
      <c r="ACD223" s="66"/>
      <c r="ACL223" s="66"/>
      <c r="ACX223" s="66"/>
      <c r="ACY223" s="66"/>
      <c r="ACZ223" s="66"/>
      <c r="ADA223" s="66"/>
      <c r="ADB223" s="66"/>
      <c r="ADC223" s="66"/>
      <c r="ADD223" s="66"/>
      <c r="ADE223" s="66"/>
      <c r="ADF223" s="66"/>
      <c r="ADG223" s="66"/>
      <c r="ADH223" s="66"/>
      <c r="ADI223" s="66"/>
      <c r="ADJ223" s="66"/>
      <c r="ADK223" s="66"/>
      <c r="ADL223" s="66"/>
      <c r="ADM223" s="66"/>
      <c r="ADN223" s="66"/>
      <c r="ADO223" s="66"/>
      <c r="ADP223" s="66"/>
      <c r="ADQ223" s="66"/>
      <c r="ADR223" s="66"/>
      <c r="ADS223" s="66"/>
      <c r="ADT223" s="66"/>
      <c r="ADU223" s="66"/>
      <c r="ADV223" s="66"/>
      <c r="ADW223" s="66"/>
      <c r="ADY223" s="66"/>
      <c r="ADZ223" s="66"/>
      <c r="AEA223" s="66"/>
      <c r="AEB223" s="66"/>
      <c r="AEC223" s="66"/>
      <c r="AED223" s="66"/>
      <c r="AEE223" s="66"/>
      <c r="AEF223" s="66"/>
      <c r="AEG223" s="66"/>
      <c r="AEH223" s="66"/>
      <c r="AEI223" s="66"/>
      <c r="AEJ223" s="66"/>
      <c r="AEK223" s="66"/>
      <c r="AEN223" s="66"/>
      <c r="AEQ223" s="66"/>
      <c r="AET223" s="66"/>
      <c r="AEW223" s="66"/>
      <c r="AEZ223" s="66"/>
      <c r="AFC223" s="66"/>
      <c r="AFL223" s="66"/>
      <c r="AFO223" s="66"/>
      <c r="AFR223" s="66"/>
      <c r="AFU223" s="66"/>
      <c r="AGD223" s="66"/>
      <c r="AGJ223" s="66"/>
      <c r="AGM223" s="66"/>
      <c r="AGP223" s="66"/>
      <c r="AGS223" s="66"/>
      <c r="AGY223" s="66"/>
      <c r="AHH223" s="66"/>
      <c r="AHJ223" s="66"/>
      <c r="AHK223" s="66"/>
      <c r="AHM223" s="66"/>
      <c r="AHP223" s="66"/>
      <c r="AHS223" s="66"/>
      <c r="AHV223" s="66"/>
      <c r="AHY223" s="66"/>
      <c r="AIB223" s="66"/>
      <c r="AID223" s="66"/>
      <c r="AIF223" s="66"/>
      <c r="AII223" s="66"/>
      <c r="AIL223" s="66"/>
      <c r="AIO223" s="66"/>
      <c r="AIR223" s="66"/>
      <c r="AIU223" s="66"/>
      <c r="AIX223" s="66"/>
      <c r="AJA223" s="66"/>
      <c r="AJC223" s="66"/>
      <c r="AJF223" s="66"/>
      <c r="AJL223" s="66"/>
      <c r="AJR223" s="66"/>
      <c r="AJU223" s="66"/>
      <c r="AJW223" s="66"/>
      <c r="AJY223" s="66"/>
      <c r="AJZ223" s="66"/>
      <c r="AKA223" s="66"/>
      <c r="AKB223" s="66"/>
      <c r="AKC223" s="66"/>
      <c r="AKD223" s="66"/>
      <c r="AKV223" s="66"/>
      <c r="AKW223" s="66"/>
      <c r="AKZ223" s="66"/>
      <c r="ALC223" s="66"/>
      <c r="ALE223" s="66"/>
      <c r="ALG223" s="66"/>
      <c r="ALJ223" s="66"/>
      <c r="ALM223" s="66"/>
      <c r="ALP223" s="66"/>
      <c r="ALT223" s="66"/>
      <c r="ALW223" s="66"/>
      <c r="ALZ223" s="66"/>
      <c r="AMH223" s="66"/>
      <c r="AMT223" s="66"/>
      <c r="AMU223" s="66"/>
      <c r="AMV223" s="66"/>
      <c r="AMW223" s="66"/>
      <c r="AMX223" s="66"/>
      <c r="AMY223" s="66"/>
      <c r="AMZ223" s="66"/>
      <c r="ANA223" s="66"/>
      <c r="ANB223" s="66"/>
      <c r="ANC223" s="66"/>
      <c r="AND223" s="66"/>
      <c r="ANE223" s="66"/>
      <c r="ANF223" s="66"/>
      <c r="ANG223" s="66"/>
      <c r="ANH223" s="66"/>
      <c r="ANI223" s="66"/>
      <c r="ANJ223" s="66"/>
      <c r="ANK223" s="66"/>
      <c r="ANL223" s="66"/>
      <c r="ANM223" s="66"/>
      <c r="ANN223" s="66"/>
      <c r="ANO223" s="66"/>
      <c r="ANP223" s="66"/>
      <c r="ANQ223" s="66"/>
      <c r="ANR223" s="66"/>
      <c r="ANS223" s="66"/>
      <c r="ANU223" s="66"/>
      <c r="ANV223" s="66"/>
      <c r="ANW223" s="66"/>
      <c r="ANX223" s="66"/>
      <c r="ANY223" s="66"/>
      <c r="ANZ223" s="66"/>
      <c r="AOA223" s="66"/>
      <c r="AOB223" s="66"/>
      <c r="AOC223" s="66"/>
      <c r="AOD223" s="66"/>
      <c r="AOE223" s="66"/>
      <c r="AOF223" s="66"/>
      <c r="AOG223" s="66"/>
      <c r="AOJ223" s="66"/>
      <c r="AOM223" s="66"/>
      <c r="AOP223" s="66"/>
      <c r="AOS223" s="66"/>
      <c r="AOV223" s="66"/>
      <c r="AOY223" s="66"/>
      <c r="APH223" s="66"/>
      <c r="APK223" s="66"/>
      <c r="APN223" s="66"/>
      <c r="APQ223" s="66"/>
      <c r="APZ223" s="66"/>
      <c r="AQF223" s="66"/>
      <c r="AQI223" s="66"/>
      <c r="AQL223" s="66"/>
      <c r="AQO223" s="66"/>
      <c r="AQU223" s="66"/>
      <c r="ARD223" s="66"/>
      <c r="ARF223" s="66"/>
      <c r="ARG223" s="66"/>
      <c r="ARI223" s="66"/>
      <c r="ARL223" s="66"/>
      <c r="ARO223" s="66"/>
      <c r="ARR223" s="66"/>
      <c r="ARU223" s="66"/>
      <c r="ARX223" s="66"/>
      <c r="ARZ223" s="66"/>
      <c r="ASB223" s="66"/>
      <c r="ASE223" s="66"/>
      <c r="ASH223" s="66"/>
      <c r="ASK223" s="66"/>
      <c r="ASN223" s="66"/>
      <c r="ASQ223" s="66"/>
      <c r="AST223" s="66"/>
      <c r="ASW223" s="66"/>
      <c r="ASY223" s="66"/>
      <c r="ATB223" s="66"/>
      <c r="ATH223" s="66"/>
      <c r="ATN223" s="66"/>
      <c r="ATQ223" s="66"/>
      <c r="ATS223" s="66"/>
      <c r="ATU223" s="66"/>
      <c r="ATV223" s="66"/>
      <c r="ATW223" s="66"/>
      <c r="ATX223" s="66"/>
      <c r="ATY223" s="66"/>
      <c r="ATZ223" s="66"/>
      <c r="AUR223" s="66"/>
      <c r="AUS223" s="66"/>
      <c r="AUV223" s="66"/>
      <c r="AUY223" s="66"/>
      <c r="AVA223" s="66"/>
      <c r="AVC223" s="66"/>
      <c r="AVF223" s="66"/>
      <c r="AVI223" s="66"/>
      <c r="AVL223" s="66"/>
      <c r="AVP223" s="66"/>
      <c r="AVS223" s="66"/>
      <c r="AVV223" s="66"/>
      <c r="AWD223" s="66"/>
      <c r="AWP223" s="66"/>
      <c r="AWQ223" s="66"/>
      <c r="AWR223" s="66"/>
      <c r="AWS223" s="66"/>
      <c r="AWT223" s="66"/>
      <c r="AWU223" s="66"/>
      <c r="AWV223" s="66"/>
      <c r="AWW223" s="66"/>
      <c r="AWX223" s="66"/>
      <c r="AWY223" s="66"/>
      <c r="AWZ223" s="66"/>
      <c r="AXA223" s="66"/>
      <c r="AXB223" s="66"/>
      <c r="AXC223" s="66"/>
      <c r="AXD223" s="66"/>
      <c r="AXE223" s="66"/>
      <c r="AXF223" s="66"/>
      <c r="AXG223" s="66"/>
      <c r="AXH223" s="66"/>
      <c r="AXI223" s="66"/>
      <c r="AXJ223" s="66"/>
      <c r="AXK223" s="66"/>
      <c r="AXL223" s="66"/>
      <c r="AXM223" s="66"/>
      <c r="AXN223" s="66"/>
      <c r="AXO223" s="66"/>
      <c r="AXQ223" s="66"/>
      <c r="AXR223" s="66"/>
      <c r="AXS223" s="66"/>
      <c r="AXT223" s="66"/>
      <c r="AXU223" s="66"/>
      <c r="AXV223" s="66"/>
      <c r="AXW223" s="66"/>
      <c r="AXX223" s="66"/>
      <c r="AXY223" s="66"/>
      <c r="AXZ223" s="66"/>
      <c r="AYA223" s="66"/>
      <c r="AYB223" s="66"/>
      <c r="AYC223" s="66"/>
      <c r="AYF223" s="66"/>
      <c r="AYI223" s="66"/>
      <c r="AYL223" s="66"/>
      <c r="AYO223" s="66"/>
      <c r="AYR223" s="66"/>
      <c r="AYU223" s="66"/>
      <c r="AZD223" s="66"/>
      <c r="AZG223" s="66"/>
      <c r="AZJ223" s="66"/>
      <c r="AZM223" s="66"/>
      <c r="AZV223" s="66"/>
      <c r="BAB223" s="66"/>
      <c r="BAE223" s="66"/>
      <c r="BAH223" s="66"/>
      <c r="BAK223" s="66"/>
      <c r="BAQ223" s="66"/>
      <c r="BAZ223" s="66"/>
      <c r="BBB223" s="66"/>
      <c r="BBC223" s="66"/>
      <c r="BBE223" s="66"/>
      <c r="BBH223" s="66"/>
      <c r="BBK223" s="66"/>
      <c r="BBN223" s="66"/>
      <c r="BBQ223" s="66"/>
      <c r="BBT223" s="66"/>
      <c r="BBV223" s="66"/>
      <c r="BBX223" s="66"/>
      <c r="BCA223" s="66"/>
      <c r="BCD223" s="66"/>
      <c r="BCG223" s="66"/>
      <c r="BCJ223" s="66"/>
      <c r="BCM223" s="66"/>
      <c r="BCP223" s="66"/>
      <c r="BCS223" s="66"/>
      <c r="BCU223" s="66"/>
      <c r="BCX223" s="66"/>
      <c r="BDD223" s="66"/>
      <c r="BDJ223" s="66"/>
      <c r="BDM223" s="66"/>
      <c r="BDO223" s="66"/>
      <c r="BDQ223" s="66"/>
      <c r="BDR223" s="66"/>
      <c r="BDS223" s="66"/>
      <c r="BDT223" s="66"/>
      <c r="BDU223" s="66"/>
      <c r="BDV223" s="66"/>
      <c r="BEN223" s="66"/>
      <c r="BEO223" s="66"/>
      <c r="BER223" s="66"/>
      <c r="BEU223" s="66"/>
      <c r="BEW223" s="66"/>
      <c r="BEY223" s="66"/>
      <c r="BFB223" s="66"/>
      <c r="BFE223" s="66"/>
      <c r="BFH223" s="66"/>
      <c r="BFL223" s="66"/>
      <c r="BFO223" s="66"/>
      <c r="BFR223" s="66"/>
      <c r="BFZ223" s="66"/>
      <c r="BGL223" s="66"/>
      <c r="BGM223" s="66"/>
      <c r="BGN223" s="66"/>
      <c r="BGO223" s="66"/>
      <c r="BGP223" s="66"/>
      <c r="BGQ223" s="66"/>
      <c r="BGR223" s="66"/>
      <c r="BGS223" s="66"/>
      <c r="BGT223" s="66"/>
      <c r="BGU223" s="66"/>
      <c r="BGV223" s="66"/>
      <c r="BGW223" s="66"/>
      <c r="BGX223" s="66"/>
      <c r="BGY223" s="66"/>
      <c r="BGZ223" s="66"/>
      <c r="BHA223" s="66"/>
      <c r="BHB223" s="66"/>
      <c r="BHC223" s="66"/>
      <c r="BHD223" s="66"/>
      <c r="BHE223" s="66"/>
      <c r="BHF223" s="66"/>
      <c r="BHG223" s="66"/>
      <c r="BHH223" s="66"/>
      <c r="BHI223" s="66"/>
      <c r="BHJ223" s="66"/>
      <c r="BHK223" s="66"/>
      <c r="BHM223" s="66"/>
      <c r="BHN223" s="66"/>
      <c r="BHO223" s="66"/>
      <c r="BHP223" s="66"/>
      <c r="BHQ223" s="66"/>
      <c r="BHR223" s="66"/>
      <c r="BHS223" s="66"/>
      <c r="BHT223" s="66"/>
      <c r="BHU223" s="66"/>
      <c r="BHV223" s="66"/>
      <c r="BHW223" s="66"/>
      <c r="BHX223" s="66"/>
      <c r="BHY223" s="66"/>
      <c r="BIB223" s="66"/>
      <c r="BIE223" s="66"/>
      <c r="BIH223" s="66"/>
      <c r="BIK223" s="66"/>
      <c r="BIN223" s="66"/>
      <c r="BIQ223" s="66"/>
      <c r="BIZ223" s="66"/>
      <c r="BJC223" s="66"/>
      <c r="BJF223" s="66"/>
      <c r="BJI223" s="66"/>
      <c r="BJR223" s="66"/>
      <c r="BJX223" s="66"/>
      <c r="BKA223" s="66"/>
      <c r="BKD223" s="66"/>
      <c r="BKG223" s="66"/>
      <c r="BKM223" s="66"/>
      <c r="BKV223" s="66"/>
      <c r="BKX223" s="66"/>
      <c r="BKY223" s="66"/>
      <c r="BLA223" s="66"/>
      <c r="BLD223" s="66"/>
      <c r="BLG223" s="66"/>
      <c r="BLJ223" s="66"/>
      <c r="BLM223" s="66"/>
      <c r="BLP223" s="66"/>
      <c r="BLR223" s="66"/>
      <c r="BLT223" s="66"/>
      <c r="BLW223" s="66"/>
      <c r="BLZ223" s="66"/>
      <c r="BMC223" s="66"/>
      <c r="BMF223" s="66"/>
      <c r="BMI223" s="66"/>
      <c r="BML223" s="66"/>
      <c r="BMO223" s="66"/>
      <c r="BMQ223" s="66"/>
      <c r="BMT223" s="66"/>
      <c r="BMZ223" s="66"/>
      <c r="BNF223" s="66"/>
      <c r="BNI223" s="66"/>
      <c r="BNK223" s="66"/>
      <c r="BNM223" s="66"/>
      <c r="BNN223" s="66"/>
      <c r="BNO223" s="66"/>
      <c r="BNP223" s="66"/>
      <c r="BNQ223" s="66"/>
      <c r="BNR223" s="66"/>
      <c r="BOJ223" s="66"/>
      <c r="BOK223" s="66"/>
      <c r="BON223" s="66"/>
      <c r="BOQ223" s="66"/>
      <c r="BOS223" s="66"/>
      <c r="BOU223" s="66"/>
      <c r="BOX223" s="66"/>
      <c r="BPA223" s="66"/>
      <c r="BPD223" s="66"/>
      <c r="BPH223" s="66"/>
      <c r="BPK223" s="66"/>
      <c r="BPN223" s="66"/>
      <c r="BPV223" s="66"/>
      <c r="BQH223" s="66"/>
      <c r="BQI223" s="66"/>
      <c r="BQJ223" s="66"/>
      <c r="BQK223" s="66"/>
      <c r="BQL223" s="66"/>
      <c r="BQM223" s="66"/>
      <c r="BQN223" s="66"/>
      <c r="BQO223" s="66"/>
      <c r="BQP223" s="66"/>
      <c r="BQQ223" s="66"/>
      <c r="BQR223" s="66"/>
      <c r="BQS223" s="66"/>
      <c r="BQT223" s="66"/>
      <c r="BQU223" s="66"/>
      <c r="BQV223" s="66"/>
      <c r="BQW223" s="66"/>
      <c r="BQX223" s="66"/>
      <c r="BQY223" s="66"/>
      <c r="BQZ223" s="66"/>
      <c r="BRA223" s="66"/>
      <c r="BRB223" s="66"/>
      <c r="BRC223" s="66"/>
      <c r="BRD223" s="66"/>
      <c r="BRE223" s="66"/>
      <c r="BRF223" s="66"/>
      <c r="BRG223" s="66"/>
      <c r="BRI223" s="66"/>
      <c r="BRJ223" s="66"/>
      <c r="BRK223" s="66"/>
      <c r="BRL223" s="66"/>
      <c r="BRM223" s="66"/>
      <c r="BRN223" s="66"/>
      <c r="BRO223" s="66"/>
      <c r="BRP223" s="66"/>
      <c r="BRQ223" s="66"/>
      <c r="BRR223" s="66"/>
      <c r="BRS223" s="66"/>
      <c r="BRT223" s="66"/>
      <c r="BRU223" s="66"/>
      <c r="BRX223" s="66"/>
      <c r="BSA223" s="66"/>
      <c r="BSD223" s="66"/>
      <c r="BSG223" s="66"/>
      <c r="BSJ223" s="66"/>
      <c r="BSM223" s="66"/>
      <c r="BSV223" s="66"/>
      <c r="BSY223" s="66"/>
      <c r="BTB223" s="66"/>
      <c r="BTE223" s="66"/>
      <c r="BTN223" s="66"/>
      <c r="BTT223" s="66"/>
      <c r="BTW223" s="66"/>
      <c r="BTZ223" s="66"/>
      <c r="BUC223" s="66"/>
      <c r="BUI223" s="66"/>
      <c r="BUR223" s="66"/>
      <c r="BUT223" s="66"/>
      <c r="BUU223" s="66"/>
      <c r="BUW223" s="66"/>
      <c r="BUZ223" s="66"/>
      <c r="BVC223" s="66"/>
      <c r="BVF223" s="66"/>
      <c r="BVI223" s="66"/>
      <c r="BVL223" s="66"/>
      <c r="BVN223" s="66"/>
      <c r="BVP223" s="66"/>
      <c r="BVS223" s="66"/>
      <c r="BVV223" s="66"/>
      <c r="BVY223" s="66"/>
      <c r="BWB223" s="66"/>
      <c r="BWE223" s="66"/>
      <c r="BWH223" s="66"/>
      <c r="BWK223" s="66"/>
      <c r="BWM223" s="66"/>
      <c r="BWP223" s="66"/>
      <c r="BWV223" s="66"/>
      <c r="BXB223" s="66"/>
      <c r="BXE223" s="66"/>
      <c r="BXG223" s="66"/>
      <c r="BXI223" s="66"/>
      <c r="BXJ223" s="66"/>
      <c r="BXK223" s="66"/>
      <c r="BXL223" s="66"/>
      <c r="BXM223" s="66"/>
      <c r="BXN223" s="66"/>
      <c r="BYF223" s="66"/>
      <c r="BYG223" s="66"/>
      <c r="BYJ223" s="66"/>
      <c r="BYM223" s="66"/>
      <c r="BYO223" s="66"/>
      <c r="BYQ223" s="66"/>
      <c r="BYT223" s="66"/>
      <c r="BYW223" s="66"/>
      <c r="BYZ223" s="66"/>
      <c r="BZD223" s="66"/>
      <c r="BZG223" s="66"/>
      <c r="BZJ223" s="66"/>
      <c r="BZR223" s="66"/>
      <c r="CAD223" s="66"/>
      <c r="CAE223" s="66"/>
      <c r="CAF223" s="66"/>
      <c r="CAG223" s="66"/>
      <c r="CAH223" s="66"/>
      <c r="CAI223" s="66"/>
      <c r="CAJ223" s="66"/>
      <c r="CAK223" s="66"/>
      <c r="CAL223" s="66"/>
      <c r="CAM223" s="66"/>
      <c r="CAN223" s="66"/>
      <c r="CAO223" s="66"/>
      <c r="CAP223" s="66"/>
      <c r="CAQ223" s="66"/>
      <c r="CAR223" s="66"/>
      <c r="CAS223" s="66"/>
      <c r="CAT223" s="66"/>
      <c r="CAU223" s="66"/>
      <c r="CAV223" s="66"/>
      <c r="CAW223" s="66"/>
      <c r="CAX223" s="66"/>
      <c r="CAY223" s="66"/>
      <c r="CAZ223" s="66"/>
      <c r="CBA223" s="66"/>
      <c r="CBB223" s="66"/>
      <c r="CBC223" s="66"/>
      <c r="CBE223" s="66"/>
      <c r="CBF223" s="66"/>
      <c r="CBG223" s="66"/>
      <c r="CBH223" s="66"/>
      <c r="CBI223" s="66"/>
      <c r="CBJ223" s="66"/>
      <c r="CBK223" s="66"/>
      <c r="CBL223" s="66"/>
      <c r="CBM223" s="66"/>
      <c r="CBN223" s="66"/>
      <c r="CBO223" s="66"/>
      <c r="CBP223" s="66"/>
      <c r="CBQ223" s="66"/>
      <c r="CBT223" s="66"/>
      <c r="CBW223" s="66"/>
      <c r="CBZ223" s="66"/>
      <c r="CCC223" s="66"/>
      <c r="CCF223" s="66"/>
      <c r="CCI223" s="66"/>
      <c r="CCR223" s="66"/>
      <c r="CCU223" s="66"/>
      <c r="CCX223" s="66"/>
      <c r="CDA223" s="66"/>
      <c r="CDJ223" s="66"/>
      <c r="CDP223" s="66"/>
      <c r="CDS223" s="66"/>
      <c r="CDV223" s="66"/>
      <c r="CDY223" s="66"/>
      <c r="CEE223" s="66"/>
      <c r="CEN223" s="66"/>
      <c r="CEP223" s="66"/>
      <c r="CEQ223" s="66"/>
      <c r="CES223" s="66"/>
      <c r="CEV223" s="66"/>
      <c r="CEY223" s="66"/>
      <c r="CFB223" s="66"/>
      <c r="CFE223" s="66"/>
      <c r="CFH223" s="66"/>
      <c r="CFJ223" s="66"/>
      <c r="CFL223" s="66"/>
      <c r="CFO223" s="66"/>
      <c r="CFR223" s="66"/>
      <c r="CFU223" s="66"/>
      <c r="CFX223" s="66"/>
      <c r="CGA223" s="66"/>
      <c r="CGD223" s="66"/>
      <c r="CGG223" s="66"/>
      <c r="CGI223" s="66"/>
      <c r="CGL223" s="66"/>
      <c r="CGR223" s="66"/>
      <c r="CGX223" s="66"/>
      <c r="CHA223" s="66"/>
      <c r="CHC223" s="66"/>
      <c r="CHE223" s="66"/>
      <c r="CHF223" s="66"/>
      <c r="CHG223" s="66"/>
      <c r="CHH223" s="66"/>
      <c r="CHI223" s="66"/>
      <c r="CHJ223" s="66"/>
      <c r="CIB223" s="66"/>
      <c r="CIC223" s="66"/>
      <c r="CIF223" s="66"/>
      <c r="CII223" s="66"/>
      <c r="CIK223" s="66"/>
      <c r="CIM223" s="66"/>
      <c r="CIP223" s="66"/>
      <c r="CIS223" s="66"/>
      <c r="CIV223" s="66"/>
      <c r="CIZ223" s="66"/>
      <c r="CJC223" s="66"/>
      <c r="CJF223" s="66"/>
      <c r="CJN223" s="66"/>
      <c r="CJZ223" s="66"/>
      <c r="CKA223" s="66"/>
      <c r="CKB223" s="66"/>
      <c r="CKC223" s="66"/>
      <c r="CKD223" s="66"/>
      <c r="CKE223" s="66"/>
      <c r="CKF223" s="66"/>
      <c r="CKG223" s="66"/>
      <c r="CKH223" s="66"/>
      <c r="CKI223" s="66"/>
      <c r="CKJ223" s="66"/>
      <c r="CKK223" s="66"/>
      <c r="CKL223" s="66"/>
      <c r="CKM223" s="66"/>
      <c r="CKN223" s="66"/>
      <c r="CKO223" s="66"/>
      <c r="CKP223" s="66"/>
      <c r="CKQ223" s="66"/>
      <c r="CKR223" s="66"/>
      <c r="CKS223" s="66"/>
      <c r="CKT223" s="66"/>
      <c r="CKU223" s="66"/>
      <c r="CKV223" s="66"/>
      <c r="CKW223" s="66"/>
      <c r="CKX223" s="66"/>
      <c r="CKY223" s="66"/>
      <c r="CLA223" s="66"/>
      <c r="CLB223" s="66"/>
      <c r="CLC223" s="66"/>
      <c r="CLD223" s="66"/>
      <c r="CLE223" s="66"/>
      <c r="CLF223" s="66"/>
      <c r="CLG223" s="66"/>
      <c r="CLH223" s="66"/>
      <c r="CLI223" s="66"/>
      <c r="CLJ223" s="66"/>
      <c r="CLK223" s="66"/>
      <c r="CLL223" s="66"/>
      <c r="CLM223" s="66"/>
      <c r="CLP223" s="66"/>
      <c r="CLS223" s="66"/>
      <c r="CLV223" s="66"/>
      <c r="CLY223" s="66"/>
      <c r="CMB223" s="66"/>
      <c r="CME223" s="66"/>
      <c r="CMN223" s="66"/>
      <c r="CMQ223" s="66"/>
      <c r="CMT223" s="66"/>
      <c r="CMW223" s="66"/>
      <c r="CNF223" s="66"/>
      <c r="CNL223" s="66"/>
      <c r="CNO223" s="66"/>
      <c r="CNR223" s="66"/>
      <c r="CNU223" s="66"/>
      <c r="COA223" s="66"/>
      <c r="COJ223" s="66"/>
      <c r="COL223" s="66"/>
      <c r="COM223" s="66"/>
      <c r="COO223" s="66"/>
      <c r="COR223" s="66"/>
      <c r="COU223" s="66"/>
      <c r="COX223" s="66"/>
      <c r="CPA223" s="66"/>
      <c r="CPD223" s="66"/>
      <c r="CPF223" s="66"/>
      <c r="CPH223" s="66"/>
      <c r="CPK223" s="66"/>
      <c r="CPN223" s="66"/>
      <c r="CPQ223" s="66"/>
      <c r="CPT223" s="66"/>
      <c r="CPW223" s="66"/>
      <c r="CPZ223" s="66"/>
      <c r="CQC223" s="66"/>
      <c r="CQE223" s="66"/>
      <c r="CQH223" s="66"/>
      <c r="CQN223" s="66"/>
      <c r="CQT223" s="66"/>
      <c r="CQW223" s="66"/>
      <c r="CQY223" s="66"/>
      <c r="CRA223" s="66"/>
      <c r="CRB223" s="66"/>
      <c r="CRC223" s="66"/>
      <c r="CRD223" s="66"/>
      <c r="CRE223" s="66"/>
      <c r="CRF223" s="66"/>
      <c r="CRX223" s="66"/>
      <c r="CRY223" s="66"/>
      <c r="CSB223" s="66"/>
      <c r="CSE223" s="66"/>
      <c r="CSG223" s="66"/>
      <c r="CSI223" s="66"/>
      <c r="CSL223" s="66"/>
      <c r="CSO223" s="66"/>
      <c r="CSR223" s="66"/>
      <c r="CSV223" s="66"/>
      <c r="CSY223" s="66"/>
      <c r="CTB223" s="66"/>
      <c r="CTJ223" s="66"/>
      <c r="CTV223" s="66"/>
      <c r="CTW223" s="66"/>
      <c r="CTX223" s="66"/>
      <c r="CTY223" s="66"/>
      <c r="CTZ223" s="66"/>
      <c r="CUA223" s="66"/>
      <c r="CUB223" s="66"/>
      <c r="CUC223" s="66"/>
      <c r="CUD223" s="66"/>
      <c r="CUE223" s="66"/>
      <c r="CUF223" s="66"/>
      <c r="CUG223" s="66"/>
      <c r="CUH223" s="66"/>
      <c r="CUI223" s="66"/>
      <c r="CUJ223" s="66"/>
      <c r="CUK223" s="66"/>
      <c r="CUL223" s="66"/>
      <c r="CUM223" s="66"/>
      <c r="CUN223" s="66"/>
      <c r="CUO223" s="66"/>
      <c r="CUP223" s="66"/>
      <c r="CUQ223" s="66"/>
      <c r="CUR223" s="66"/>
      <c r="CUS223" s="66"/>
      <c r="CUT223" s="66"/>
      <c r="CUU223" s="66"/>
      <c r="CUW223" s="66"/>
      <c r="CUX223" s="66"/>
      <c r="CUY223" s="66"/>
      <c r="CUZ223" s="66"/>
      <c r="CVA223" s="66"/>
      <c r="CVB223" s="66"/>
      <c r="CVC223" s="66"/>
      <c r="CVD223" s="66"/>
      <c r="CVE223" s="66"/>
      <c r="CVF223" s="66"/>
      <c r="CVG223" s="66"/>
      <c r="CVH223" s="66"/>
      <c r="CVI223" s="66"/>
      <c r="CVL223" s="66"/>
      <c r="CVO223" s="66"/>
      <c r="CVR223" s="66"/>
      <c r="CVU223" s="66"/>
      <c r="CVX223" s="66"/>
      <c r="CWA223" s="66"/>
      <c r="CWJ223" s="66"/>
      <c r="CWM223" s="66"/>
      <c r="CWP223" s="66"/>
      <c r="CWS223" s="66"/>
      <c r="CXB223" s="66"/>
      <c r="CXH223" s="66"/>
      <c r="CXK223" s="66"/>
      <c r="CXN223" s="66"/>
      <c r="CXQ223" s="66"/>
      <c r="CXW223" s="66"/>
      <c r="CYF223" s="66"/>
      <c r="CYH223" s="66"/>
      <c r="CYI223" s="66"/>
      <c r="CYK223" s="66"/>
      <c r="CYN223" s="66"/>
      <c r="CYQ223" s="66"/>
      <c r="CYT223" s="66"/>
      <c r="CYW223" s="66"/>
      <c r="CYZ223" s="66"/>
      <c r="CZB223" s="66"/>
      <c r="CZD223" s="66"/>
      <c r="CZG223" s="66"/>
      <c r="CZJ223" s="66"/>
      <c r="CZM223" s="66"/>
      <c r="CZP223" s="66"/>
      <c r="CZS223" s="66"/>
      <c r="CZV223" s="66"/>
      <c r="CZY223" s="66"/>
      <c r="DAA223" s="66"/>
      <c r="DAD223" s="66"/>
      <c r="DAJ223" s="66"/>
      <c r="DAP223" s="66"/>
      <c r="DAS223" s="66"/>
      <c r="DAU223" s="66"/>
      <c r="DAW223" s="66"/>
      <c r="DAX223" s="66"/>
      <c r="DAY223" s="66"/>
      <c r="DAZ223" s="66"/>
      <c r="DBA223" s="66"/>
      <c r="DBB223" s="66"/>
      <c r="DBT223" s="66"/>
      <c r="DBU223" s="66"/>
      <c r="DBX223" s="66"/>
      <c r="DCA223" s="66"/>
      <c r="DCC223" s="66"/>
      <c r="DCE223" s="66"/>
      <c r="DCH223" s="66"/>
      <c r="DCK223" s="66"/>
      <c r="DCN223" s="66"/>
      <c r="DCR223" s="66"/>
      <c r="DCU223" s="66"/>
      <c r="DCX223" s="66"/>
      <c r="DDF223" s="66"/>
      <c r="DDR223" s="66"/>
      <c r="DDS223" s="66"/>
      <c r="DDT223" s="66"/>
      <c r="DDU223" s="66"/>
      <c r="DDV223" s="66"/>
      <c r="DDW223" s="66"/>
      <c r="DDX223" s="66"/>
      <c r="DDY223" s="66"/>
      <c r="DDZ223" s="66"/>
      <c r="DEA223" s="66"/>
      <c r="DEB223" s="66"/>
      <c r="DEC223" s="66"/>
      <c r="DED223" s="66"/>
      <c r="DEE223" s="66"/>
      <c r="DEF223" s="66"/>
      <c r="DEG223" s="66"/>
      <c r="DEH223" s="66"/>
      <c r="DEI223" s="66"/>
      <c r="DEJ223" s="66"/>
      <c r="DEK223" s="66"/>
      <c r="DEL223" s="66"/>
      <c r="DEM223" s="66"/>
      <c r="DEN223" s="66"/>
      <c r="DEO223" s="66"/>
      <c r="DEP223" s="66"/>
      <c r="DEQ223" s="66"/>
      <c r="DES223" s="66"/>
      <c r="DET223" s="66"/>
      <c r="DEU223" s="66"/>
      <c r="DEV223" s="66"/>
      <c r="DEW223" s="66"/>
      <c r="DEX223" s="66"/>
      <c r="DEY223" s="66"/>
      <c r="DEZ223" s="66"/>
      <c r="DFA223" s="66"/>
      <c r="DFB223" s="66"/>
      <c r="DFC223" s="66"/>
      <c r="DFD223" s="66"/>
      <c r="DFE223" s="66"/>
      <c r="DFH223" s="66"/>
      <c r="DFK223" s="66"/>
      <c r="DFN223" s="66"/>
      <c r="DFQ223" s="66"/>
      <c r="DFT223" s="66"/>
      <c r="DFW223" s="66"/>
      <c r="DGF223" s="66"/>
      <c r="DGI223" s="66"/>
      <c r="DGL223" s="66"/>
      <c r="DGO223" s="66"/>
      <c r="DGX223" s="66"/>
      <c r="DHD223" s="66"/>
      <c r="DHG223" s="66"/>
      <c r="DHJ223" s="66"/>
      <c r="DHM223" s="66"/>
      <c r="DHS223" s="66"/>
      <c r="DIB223" s="66"/>
      <c r="DID223" s="66"/>
      <c r="DIE223" s="66"/>
      <c r="DIG223" s="66"/>
      <c r="DIJ223" s="66"/>
      <c r="DIM223" s="66"/>
      <c r="DIP223" s="66"/>
      <c r="DIS223" s="66"/>
      <c r="DIV223" s="66"/>
      <c r="DIX223" s="66"/>
      <c r="DIZ223" s="66"/>
      <c r="DJC223" s="66"/>
      <c r="DJF223" s="66"/>
      <c r="DJI223" s="66"/>
      <c r="DJL223" s="66"/>
      <c r="DJO223" s="66"/>
      <c r="DJR223" s="66"/>
      <c r="DJU223" s="66"/>
      <c r="DJW223" s="66"/>
      <c r="DJZ223" s="66"/>
      <c r="DKF223" s="66"/>
      <c r="DKL223" s="66"/>
      <c r="DKO223" s="66"/>
      <c r="DKQ223" s="66"/>
      <c r="DKS223" s="66"/>
      <c r="DKT223" s="66"/>
      <c r="DKU223" s="66"/>
      <c r="DKV223" s="66"/>
      <c r="DKW223" s="66"/>
      <c r="DKX223" s="66"/>
      <c r="DLP223" s="66"/>
      <c r="DLQ223" s="66"/>
      <c r="DLT223" s="66"/>
      <c r="DLW223" s="66"/>
      <c r="DLY223" s="66"/>
      <c r="DMA223" s="66"/>
      <c r="DMD223" s="66"/>
      <c r="DMG223" s="66"/>
      <c r="DMJ223" s="66"/>
      <c r="DMN223" s="66"/>
      <c r="DMQ223" s="66"/>
      <c r="DMT223" s="66"/>
      <c r="DNB223" s="66"/>
      <c r="DNN223" s="66"/>
      <c r="DNO223" s="66"/>
      <c r="DNP223" s="66"/>
      <c r="DNQ223" s="66"/>
      <c r="DNR223" s="66"/>
      <c r="DNS223" s="66"/>
      <c r="DNT223" s="66"/>
      <c r="DNU223" s="66"/>
      <c r="DNV223" s="66"/>
      <c r="DNW223" s="66"/>
      <c r="DNX223" s="66"/>
      <c r="DNY223" s="66"/>
      <c r="DNZ223" s="66"/>
      <c r="DOA223" s="66"/>
      <c r="DOB223" s="66"/>
      <c r="DOC223" s="66"/>
      <c r="DOD223" s="66"/>
      <c r="DOE223" s="66"/>
      <c r="DOF223" s="66"/>
      <c r="DOG223" s="66"/>
      <c r="DOH223" s="66"/>
      <c r="DOI223" s="66"/>
      <c r="DOJ223" s="66"/>
      <c r="DOK223" s="66"/>
      <c r="DOL223" s="66"/>
      <c r="DOM223" s="66"/>
      <c r="DOO223" s="66"/>
      <c r="DOP223" s="66"/>
      <c r="DOQ223" s="66"/>
      <c r="DOR223" s="66"/>
      <c r="DOS223" s="66"/>
      <c r="DOT223" s="66"/>
      <c r="DOU223" s="66"/>
      <c r="DOV223" s="66"/>
      <c r="DOW223" s="66"/>
      <c r="DOX223" s="66"/>
      <c r="DOY223" s="66"/>
      <c r="DOZ223" s="66"/>
      <c r="DPA223" s="66"/>
      <c r="DPD223" s="66"/>
      <c r="DPG223" s="66"/>
      <c r="DPJ223" s="66"/>
      <c r="DPM223" s="66"/>
      <c r="DPP223" s="66"/>
      <c r="DPS223" s="66"/>
      <c r="DQB223" s="66"/>
      <c r="DQE223" s="66"/>
      <c r="DQH223" s="66"/>
      <c r="DQK223" s="66"/>
      <c r="DQT223" s="66"/>
      <c r="DQZ223" s="66"/>
      <c r="DRC223" s="66"/>
      <c r="DRF223" s="66"/>
      <c r="DRI223" s="66"/>
      <c r="DRO223" s="66"/>
      <c r="DRX223" s="66"/>
      <c r="DRZ223" s="66"/>
      <c r="DSA223" s="66"/>
      <c r="DSC223" s="66"/>
      <c r="DSF223" s="66"/>
      <c r="DSI223" s="66"/>
      <c r="DSL223" s="66"/>
      <c r="DSO223" s="66"/>
      <c r="DSR223" s="66"/>
      <c r="DST223" s="66"/>
      <c r="DSV223" s="66"/>
      <c r="DSY223" s="66"/>
      <c r="DTB223" s="66"/>
      <c r="DTE223" s="66"/>
      <c r="DTH223" s="66"/>
      <c r="DTK223" s="66"/>
      <c r="DTN223" s="66"/>
      <c r="DTQ223" s="66"/>
      <c r="DTS223" s="66"/>
      <c r="DTV223" s="66"/>
      <c r="DUB223" s="66"/>
      <c r="DUH223" s="66"/>
      <c r="DUK223" s="66"/>
      <c r="DUM223" s="66"/>
      <c r="DUO223" s="66"/>
      <c r="DUP223" s="66"/>
      <c r="DUQ223" s="66"/>
      <c r="DUR223" s="66"/>
      <c r="DUS223" s="66"/>
      <c r="DUT223" s="66"/>
      <c r="DVL223" s="66"/>
      <c r="DVM223" s="66"/>
      <c r="DVP223" s="66"/>
      <c r="DVS223" s="66"/>
      <c r="DVU223" s="66"/>
      <c r="DVW223" s="66"/>
      <c r="DVZ223" s="66"/>
      <c r="DWC223" s="66"/>
      <c r="DWF223" s="66"/>
      <c r="DWJ223" s="66"/>
      <c r="DWM223" s="66"/>
      <c r="DWP223" s="66"/>
      <c r="DWX223" s="66"/>
      <c r="DXJ223" s="66"/>
      <c r="DXK223" s="66"/>
      <c r="DXL223" s="66"/>
      <c r="DXM223" s="66"/>
      <c r="DXN223" s="66"/>
      <c r="DXO223" s="66"/>
      <c r="DXP223" s="66"/>
      <c r="DXQ223" s="66"/>
      <c r="DXR223" s="66"/>
      <c r="DXS223" s="66"/>
      <c r="DXT223" s="66"/>
      <c r="DXU223" s="66"/>
      <c r="DXV223" s="66"/>
      <c r="DXW223" s="66"/>
      <c r="DXX223" s="66"/>
      <c r="DXY223" s="66"/>
      <c r="DXZ223" s="66"/>
      <c r="DYA223" s="66"/>
      <c r="DYB223" s="66"/>
      <c r="DYC223" s="66"/>
      <c r="DYD223" s="66"/>
      <c r="DYE223" s="66"/>
      <c r="DYF223" s="66"/>
      <c r="DYG223" s="66"/>
      <c r="DYH223" s="66"/>
      <c r="DYI223" s="66"/>
      <c r="DYK223" s="66"/>
      <c r="DYL223" s="66"/>
      <c r="DYM223" s="66"/>
      <c r="DYN223" s="66"/>
      <c r="DYO223" s="66"/>
      <c r="DYP223" s="66"/>
      <c r="DYQ223" s="66"/>
      <c r="DYR223" s="66"/>
      <c r="DYS223" s="66"/>
      <c r="DYT223" s="66"/>
      <c r="DYU223" s="66"/>
      <c r="DYV223" s="66"/>
      <c r="DYW223" s="66"/>
      <c r="DYZ223" s="66"/>
      <c r="DZC223" s="66"/>
      <c r="DZF223" s="66"/>
      <c r="DZI223" s="66"/>
      <c r="DZL223" s="66"/>
      <c r="DZO223" s="66"/>
      <c r="DZX223" s="66"/>
      <c r="EAA223" s="66"/>
      <c r="EAD223" s="66"/>
      <c r="EAG223" s="66"/>
      <c r="EAP223" s="66"/>
      <c r="EAV223" s="66"/>
      <c r="EAY223" s="66"/>
      <c r="EBB223" s="66"/>
      <c r="EBE223" s="66"/>
      <c r="EBK223" s="66"/>
      <c r="EBT223" s="66"/>
      <c r="EBV223" s="66"/>
      <c r="EBW223" s="66"/>
      <c r="EBY223" s="66"/>
      <c r="ECB223" s="66"/>
      <c r="ECE223" s="66"/>
      <c r="ECH223" s="66"/>
      <c r="ECK223" s="66"/>
      <c r="ECN223" s="66"/>
      <c r="ECP223" s="66"/>
      <c r="ECR223" s="66"/>
      <c r="ECU223" s="66"/>
      <c r="ECX223" s="66"/>
      <c r="EDA223" s="66"/>
      <c r="EDD223" s="66"/>
      <c r="EDG223" s="66"/>
      <c r="EDJ223" s="66"/>
      <c r="EDM223" s="66"/>
      <c r="EDO223" s="66"/>
      <c r="EDR223" s="66"/>
      <c r="EDX223" s="66"/>
      <c r="EED223" s="66"/>
      <c r="EEG223" s="66"/>
      <c r="EEI223" s="66"/>
      <c r="EEK223" s="66"/>
      <c r="EEL223" s="66"/>
      <c r="EEM223" s="66"/>
      <c r="EEN223" s="66"/>
      <c r="EEO223" s="66"/>
      <c r="EEP223" s="66"/>
      <c r="EFH223" s="66"/>
      <c r="EFI223" s="66"/>
      <c r="EFL223" s="66"/>
      <c r="EFO223" s="66"/>
      <c r="EFQ223" s="66"/>
      <c r="EFS223" s="66"/>
      <c r="EFV223" s="66"/>
      <c r="EFY223" s="66"/>
      <c r="EGB223" s="66"/>
      <c r="EGF223" s="66"/>
      <c r="EGI223" s="66"/>
      <c r="EGL223" s="66"/>
      <c r="EGT223" s="66"/>
      <c r="EHF223" s="66"/>
      <c r="EHG223" s="66"/>
      <c r="EHH223" s="66"/>
      <c r="EHI223" s="66"/>
      <c r="EHJ223" s="66"/>
      <c r="EHK223" s="66"/>
      <c r="EHL223" s="66"/>
      <c r="EHM223" s="66"/>
      <c r="EHN223" s="66"/>
      <c r="EHO223" s="66"/>
      <c r="EHP223" s="66"/>
      <c r="EHQ223" s="66"/>
      <c r="EHR223" s="66"/>
      <c r="EHS223" s="66"/>
      <c r="EHT223" s="66"/>
      <c r="EHU223" s="66"/>
      <c r="EHV223" s="66"/>
      <c r="EHW223" s="66"/>
      <c r="EHX223" s="66"/>
      <c r="EHY223" s="66"/>
      <c r="EHZ223" s="66"/>
      <c r="EIA223" s="66"/>
      <c r="EIB223" s="66"/>
      <c r="EIC223" s="66"/>
      <c r="EID223" s="66"/>
      <c r="EIE223" s="66"/>
      <c r="EIG223" s="66"/>
      <c r="EIH223" s="66"/>
      <c r="EII223" s="66"/>
      <c r="EIJ223" s="66"/>
      <c r="EIK223" s="66"/>
      <c r="EIL223" s="66"/>
      <c r="EIM223" s="66"/>
      <c r="EIN223" s="66"/>
      <c r="EIO223" s="66"/>
      <c r="EIP223" s="66"/>
      <c r="EIQ223" s="66"/>
      <c r="EIR223" s="66"/>
      <c r="EIS223" s="66"/>
      <c r="EIV223" s="66"/>
      <c r="EIY223" s="66"/>
      <c r="EJB223" s="66"/>
      <c r="EJE223" s="66"/>
      <c r="EJH223" s="66"/>
      <c r="EJK223" s="66"/>
      <c r="EJT223" s="66"/>
      <c r="EJW223" s="66"/>
      <c r="EJZ223" s="66"/>
      <c r="EKC223" s="66"/>
      <c r="EKL223" s="66"/>
      <c r="EKR223" s="66"/>
      <c r="EKU223" s="66"/>
      <c r="EKX223" s="66"/>
      <c r="ELA223" s="66"/>
      <c r="ELG223" s="66"/>
      <c r="ELP223" s="66"/>
      <c r="ELR223" s="66"/>
      <c r="ELS223" s="66"/>
      <c r="ELU223" s="66"/>
      <c r="ELX223" s="66"/>
      <c r="EMA223" s="66"/>
      <c r="EMD223" s="66"/>
      <c r="EMG223" s="66"/>
      <c r="EMJ223" s="66"/>
      <c r="EML223" s="66"/>
      <c r="EMN223" s="66"/>
      <c r="EMQ223" s="66"/>
      <c r="EMT223" s="66"/>
      <c r="EMW223" s="66"/>
      <c r="EMZ223" s="66"/>
      <c r="ENC223" s="66"/>
      <c r="ENF223" s="66"/>
      <c r="ENI223" s="66"/>
      <c r="ENK223" s="66"/>
      <c r="ENN223" s="66"/>
      <c r="ENT223" s="66"/>
      <c r="ENZ223" s="66"/>
      <c r="EOC223" s="66"/>
      <c r="EOE223" s="66"/>
      <c r="EOG223" s="66"/>
      <c r="EOH223" s="66"/>
      <c r="EOI223" s="66"/>
      <c r="EOJ223" s="66"/>
      <c r="EOK223" s="66"/>
      <c r="EOL223" s="66"/>
      <c r="EPD223" s="66"/>
      <c r="EPE223" s="66"/>
      <c r="EPH223" s="66"/>
      <c r="EPK223" s="66"/>
      <c r="EPM223" s="66"/>
      <c r="EPO223" s="66"/>
      <c r="EPR223" s="66"/>
      <c r="EPU223" s="66"/>
      <c r="EPX223" s="66"/>
      <c r="EQB223" s="66"/>
      <c r="EQE223" s="66"/>
      <c r="EQH223" s="66"/>
      <c r="EQP223" s="66"/>
      <c r="ERB223" s="66"/>
      <c r="ERC223" s="66"/>
      <c r="ERD223" s="66"/>
      <c r="ERE223" s="66"/>
      <c r="ERF223" s="66"/>
      <c r="ERG223" s="66"/>
      <c r="ERH223" s="66"/>
      <c r="ERI223" s="66"/>
      <c r="ERJ223" s="66"/>
      <c r="ERK223" s="66"/>
      <c r="ERL223" s="66"/>
      <c r="ERM223" s="66"/>
      <c r="ERN223" s="66"/>
      <c r="ERO223" s="66"/>
      <c r="ERP223" s="66"/>
      <c r="ERQ223" s="66"/>
      <c r="ERR223" s="66"/>
      <c r="ERS223" s="66"/>
      <c r="ERT223" s="66"/>
      <c r="ERU223" s="66"/>
      <c r="ERV223" s="66"/>
      <c r="ERW223" s="66"/>
      <c r="ERX223" s="66"/>
      <c r="ERY223" s="66"/>
      <c r="ERZ223" s="66"/>
      <c r="ESA223" s="66"/>
      <c r="ESC223" s="66"/>
      <c r="ESD223" s="66"/>
      <c r="ESE223" s="66"/>
      <c r="ESF223" s="66"/>
      <c r="ESG223" s="66"/>
      <c r="ESH223" s="66"/>
      <c r="ESI223" s="66"/>
      <c r="ESJ223" s="66"/>
      <c r="ESK223" s="66"/>
      <c r="ESL223" s="66"/>
      <c r="ESM223" s="66"/>
      <c r="ESN223" s="66"/>
      <c r="ESO223" s="66"/>
      <c r="ESR223" s="66"/>
      <c r="ESU223" s="66"/>
      <c r="ESX223" s="66"/>
      <c r="ETA223" s="66"/>
      <c r="ETD223" s="66"/>
      <c r="ETG223" s="66"/>
      <c r="ETP223" s="66"/>
      <c r="ETS223" s="66"/>
      <c r="ETV223" s="66"/>
      <c r="ETY223" s="66"/>
      <c r="EUH223" s="66"/>
      <c r="EUN223" s="66"/>
      <c r="EUQ223" s="66"/>
      <c r="EUT223" s="66"/>
      <c r="EUW223" s="66"/>
      <c r="EVC223" s="66"/>
      <c r="EVL223" s="66"/>
      <c r="EVN223" s="66"/>
      <c r="EVO223" s="66"/>
      <c r="EVQ223" s="66"/>
      <c r="EVT223" s="66"/>
      <c r="EVW223" s="66"/>
      <c r="EVZ223" s="66"/>
      <c r="EWC223" s="66"/>
      <c r="EWF223" s="66"/>
      <c r="EWH223" s="66"/>
      <c r="EWJ223" s="66"/>
      <c r="EWM223" s="66"/>
      <c r="EWP223" s="66"/>
      <c r="EWS223" s="66"/>
      <c r="EWV223" s="66"/>
      <c r="EWY223" s="66"/>
      <c r="EXB223" s="66"/>
      <c r="EXE223" s="66"/>
      <c r="EXG223" s="66"/>
      <c r="EXJ223" s="66"/>
      <c r="EXP223" s="66"/>
      <c r="EXV223" s="66"/>
      <c r="EXY223" s="66"/>
      <c r="EYA223" s="66"/>
      <c r="EYC223" s="66"/>
      <c r="EYD223" s="66"/>
      <c r="EYE223" s="66"/>
      <c r="EYF223" s="66"/>
      <c r="EYG223" s="66"/>
      <c r="EYH223" s="66"/>
      <c r="EYZ223" s="66"/>
      <c r="EZA223" s="66"/>
      <c r="EZD223" s="66"/>
      <c r="EZG223" s="66"/>
      <c r="EZI223" s="66"/>
      <c r="EZK223" s="66"/>
      <c r="EZN223" s="66"/>
      <c r="EZQ223" s="66"/>
      <c r="EZT223" s="66"/>
      <c r="EZX223" s="66"/>
      <c r="FAA223" s="66"/>
      <c r="FAD223" s="66"/>
      <c r="FAL223" s="66"/>
      <c r="FAX223" s="66"/>
      <c r="FAY223" s="66"/>
      <c r="FAZ223" s="66"/>
      <c r="FBA223" s="66"/>
      <c r="FBB223" s="66"/>
      <c r="FBC223" s="66"/>
      <c r="FBD223" s="66"/>
      <c r="FBE223" s="66"/>
      <c r="FBF223" s="66"/>
      <c r="FBG223" s="66"/>
      <c r="FBH223" s="66"/>
      <c r="FBI223" s="66"/>
      <c r="FBJ223" s="66"/>
      <c r="FBK223" s="66"/>
      <c r="FBL223" s="66"/>
      <c r="FBM223" s="66"/>
      <c r="FBN223" s="66"/>
      <c r="FBO223" s="66"/>
      <c r="FBP223" s="66"/>
      <c r="FBQ223" s="66"/>
      <c r="FBR223" s="66"/>
      <c r="FBS223" s="66"/>
      <c r="FBT223" s="66"/>
      <c r="FBU223" s="66"/>
      <c r="FBV223" s="66"/>
      <c r="FBW223" s="66"/>
      <c r="FBY223" s="66"/>
      <c r="FBZ223" s="66"/>
      <c r="FCA223" s="66"/>
      <c r="FCB223" s="66"/>
      <c r="FCC223" s="66"/>
      <c r="FCD223" s="66"/>
      <c r="FCE223" s="66"/>
      <c r="FCF223" s="66"/>
      <c r="FCG223" s="66"/>
      <c r="FCH223" s="66"/>
      <c r="FCI223" s="66"/>
      <c r="FCJ223" s="66"/>
      <c r="FCK223" s="66"/>
      <c r="FCN223" s="66"/>
      <c r="FCQ223" s="66"/>
      <c r="FCT223" s="66"/>
      <c r="FCW223" s="66"/>
      <c r="FCZ223" s="66"/>
      <c r="FDC223" s="66"/>
      <c r="FDL223" s="66"/>
      <c r="FDO223" s="66"/>
      <c r="FDR223" s="66"/>
      <c r="FDU223" s="66"/>
      <c r="FED223" s="66"/>
      <c r="FEJ223" s="66"/>
      <c r="FEM223" s="66"/>
      <c r="FEP223" s="66"/>
      <c r="FES223" s="66"/>
      <c r="FEY223" s="66"/>
      <c r="FFH223" s="66"/>
      <c r="FFJ223" s="66"/>
      <c r="FFK223" s="66"/>
      <c r="FFM223" s="66"/>
      <c r="FFP223" s="66"/>
      <c r="FFS223" s="66"/>
      <c r="FFV223" s="66"/>
      <c r="FFY223" s="66"/>
      <c r="FGB223" s="66"/>
      <c r="FGD223" s="66"/>
      <c r="FGF223" s="66"/>
      <c r="FGI223" s="66"/>
      <c r="FGL223" s="66"/>
      <c r="FGO223" s="66"/>
      <c r="FGR223" s="66"/>
      <c r="FGU223" s="66"/>
      <c r="FGX223" s="66"/>
      <c r="FHA223" s="66"/>
      <c r="FHC223" s="66"/>
      <c r="FHF223" s="66"/>
      <c r="FHL223" s="66"/>
      <c r="FHR223" s="66"/>
      <c r="FHU223" s="66"/>
      <c r="FHW223" s="66"/>
      <c r="FHY223" s="66"/>
      <c r="FHZ223" s="66"/>
      <c r="FIA223" s="66"/>
      <c r="FIB223" s="66"/>
      <c r="FIC223" s="66"/>
      <c r="FID223" s="66"/>
      <c r="FIV223" s="66"/>
      <c r="FIW223" s="66"/>
      <c r="FIZ223" s="66"/>
      <c r="FJC223" s="66"/>
      <c r="FJE223" s="66"/>
      <c r="FJG223" s="66"/>
      <c r="FJJ223" s="66"/>
      <c r="FJM223" s="66"/>
      <c r="FJP223" s="66"/>
      <c r="FJT223" s="66"/>
      <c r="FJW223" s="66"/>
      <c r="FJZ223" s="66"/>
      <c r="FKH223" s="66"/>
      <c r="FKT223" s="66"/>
      <c r="FKU223" s="66"/>
      <c r="FKV223" s="66"/>
      <c r="FKW223" s="66"/>
      <c r="FKX223" s="66"/>
      <c r="FKY223" s="66"/>
      <c r="FKZ223" s="66"/>
      <c r="FLA223" s="66"/>
      <c r="FLB223" s="66"/>
      <c r="FLC223" s="66"/>
      <c r="FLD223" s="66"/>
      <c r="FLE223" s="66"/>
      <c r="FLF223" s="66"/>
      <c r="FLG223" s="66"/>
      <c r="FLH223" s="66"/>
      <c r="FLI223" s="66"/>
      <c r="FLJ223" s="66"/>
      <c r="FLK223" s="66"/>
      <c r="FLL223" s="66"/>
      <c r="FLM223" s="66"/>
      <c r="FLN223" s="66"/>
      <c r="FLO223" s="66"/>
      <c r="FLP223" s="66"/>
      <c r="FLQ223" s="66"/>
      <c r="FLR223" s="66"/>
      <c r="FLS223" s="66"/>
      <c r="FLU223" s="66"/>
      <c r="FLV223" s="66"/>
      <c r="FLW223" s="66"/>
      <c r="FLX223" s="66"/>
      <c r="FLY223" s="66"/>
      <c r="FLZ223" s="66"/>
      <c r="FMA223" s="66"/>
      <c r="FMB223" s="66"/>
      <c r="FMC223" s="66"/>
      <c r="FMD223" s="66"/>
      <c r="FME223" s="66"/>
      <c r="FMF223" s="66"/>
      <c r="FMG223" s="66"/>
      <c r="FMJ223" s="66"/>
      <c r="FMM223" s="66"/>
      <c r="FMP223" s="66"/>
      <c r="FMS223" s="66"/>
      <c r="FMV223" s="66"/>
      <c r="FMY223" s="66"/>
      <c r="FNH223" s="66"/>
      <c r="FNK223" s="66"/>
      <c r="FNN223" s="66"/>
      <c r="FNQ223" s="66"/>
      <c r="FNZ223" s="66"/>
      <c r="FOF223" s="66"/>
      <c r="FOI223" s="66"/>
      <c r="FOL223" s="66"/>
      <c r="FOO223" s="66"/>
      <c r="FOU223" s="66"/>
      <c r="FPD223" s="66"/>
      <c r="FPF223" s="66"/>
      <c r="FPG223" s="66"/>
      <c r="FPI223" s="66"/>
      <c r="FPL223" s="66"/>
      <c r="FPO223" s="66"/>
      <c r="FPR223" s="66"/>
      <c r="FPU223" s="66"/>
      <c r="FPX223" s="66"/>
      <c r="FPZ223" s="66"/>
      <c r="FQB223" s="66"/>
      <c r="FQE223" s="66"/>
      <c r="FQH223" s="66"/>
      <c r="FQK223" s="66"/>
      <c r="FQN223" s="66"/>
      <c r="FQQ223" s="66"/>
      <c r="FQT223" s="66"/>
      <c r="FQW223" s="66"/>
      <c r="FQY223" s="66"/>
      <c r="FRB223" s="66"/>
      <c r="FRH223" s="66"/>
      <c r="FRN223" s="66"/>
      <c r="FRQ223" s="66"/>
      <c r="FRS223" s="66"/>
      <c r="FRU223" s="66"/>
      <c r="FRV223" s="66"/>
      <c r="FRW223" s="66"/>
      <c r="FRX223" s="66"/>
      <c r="FRY223" s="66"/>
      <c r="FRZ223" s="66"/>
      <c r="FSR223" s="66"/>
      <c r="FSS223" s="66"/>
      <c r="FSV223" s="66"/>
      <c r="FSY223" s="66"/>
      <c r="FTA223" s="66"/>
      <c r="FTC223" s="66"/>
      <c r="FTF223" s="66"/>
      <c r="FTI223" s="66"/>
      <c r="FTL223" s="66"/>
      <c r="FTP223" s="66"/>
      <c r="FTS223" s="66"/>
      <c r="FTV223" s="66"/>
      <c r="FUD223" s="66"/>
      <c r="FUP223" s="66"/>
      <c r="FUQ223" s="66"/>
      <c r="FUR223" s="66"/>
      <c r="FUS223" s="66"/>
      <c r="FUT223" s="66"/>
      <c r="FUU223" s="66"/>
      <c r="FUV223" s="66"/>
      <c r="FUW223" s="66"/>
      <c r="FUX223" s="66"/>
      <c r="FUY223" s="66"/>
      <c r="FUZ223" s="66"/>
      <c r="FVA223" s="66"/>
      <c r="FVB223" s="66"/>
      <c r="FVC223" s="66"/>
      <c r="FVD223" s="66"/>
      <c r="FVE223" s="66"/>
      <c r="FVF223" s="66"/>
      <c r="FVG223" s="66"/>
      <c r="FVH223" s="66"/>
      <c r="FVI223" s="66"/>
      <c r="FVJ223" s="66"/>
      <c r="FVK223" s="66"/>
      <c r="FVL223" s="66"/>
      <c r="FVM223" s="66"/>
      <c r="FVN223" s="66"/>
      <c r="FVO223" s="66"/>
      <c r="FVQ223" s="66"/>
      <c r="FVR223" s="66"/>
      <c r="FVS223" s="66"/>
      <c r="FVT223" s="66"/>
      <c r="FVU223" s="66"/>
      <c r="FVV223" s="66"/>
      <c r="FVW223" s="66"/>
      <c r="FVX223" s="66"/>
      <c r="FVY223" s="66"/>
      <c r="FVZ223" s="66"/>
      <c r="FWA223" s="66"/>
      <c r="FWB223" s="66"/>
      <c r="FWC223" s="66"/>
      <c r="FWF223" s="66"/>
      <c r="FWI223" s="66"/>
      <c r="FWL223" s="66"/>
      <c r="FWO223" s="66"/>
      <c r="FWR223" s="66"/>
      <c r="FWU223" s="66"/>
      <c r="FXD223" s="66"/>
      <c r="FXG223" s="66"/>
      <c r="FXJ223" s="66"/>
      <c r="FXM223" s="66"/>
      <c r="FXV223" s="66"/>
      <c r="FYB223" s="66"/>
      <c r="FYE223" s="66"/>
      <c r="FYH223" s="66"/>
      <c r="FYK223" s="66"/>
      <c r="FYQ223" s="66"/>
      <c r="FYZ223" s="66"/>
      <c r="FZB223" s="66"/>
      <c r="FZC223" s="66"/>
      <c r="FZE223" s="66"/>
      <c r="FZH223" s="66"/>
      <c r="FZK223" s="66"/>
      <c r="FZN223" s="66"/>
      <c r="FZQ223" s="66"/>
      <c r="FZT223" s="66"/>
      <c r="FZV223" s="66"/>
      <c r="FZX223" s="66"/>
      <c r="GAA223" s="66"/>
      <c r="GAD223" s="66"/>
      <c r="GAG223" s="66"/>
      <c r="GAJ223" s="66"/>
      <c r="GAM223" s="66"/>
      <c r="GAP223" s="66"/>
      <c r="GAS223" s="66"/>
      <c r="GAU223" s="66"/>
      <c r="GAX223" s="66"/>
      <c r="GBD223" s="66"/>
      <c r="GBJ223" s="66"/>
      <c r="GBM223" s="66"/>
      <c r="GBO223" s="66"/>
      <c r="GBQ223" s="66"/>
      <c r="GBR223" s="66"/>
      <c r="GBS223" s="66"/>
      <c r="GBT223" s="66"/>
      <c r="GBU223" s="66"/>
      <c r="GBV223" s="66"/>
      <c r="GCN223" s="66"/>
      <c r="GCO223" s="66"/>
      <c r="GCR223" s="66"/>
      <c r="GCU223" s="66"/>
      <c r="GCW223" s="66"/>
      <c r="GCY223" s="66"/>
      <c r="GDB223" s="66"/>
      <c r="GDE223" s="66"/>
      <c r="GDH223" s="66"/>
      <c r="GDL223" s="66"/>
      <c r="GDO223" s="66"/>
      <c r="GDR223" s="66"/>
      <c r="GDZ223" s="66"/>
      <c r="GEL223" s="66"/>
      <c r="GEM223" s="66"/>
      <c r="GEN223" s="66"/>
      <c r="GEO223" s="66"/>
      <c r="GEP223" s="66"/>
      <c r="GEQ223" s="66"/>
      <c r="GER223" s="66"/>
      <c r="GES223" s="66"/>
      <c r="GET223" s="66"/>
      <c r="GEU223" s="66"/>
      <c r="GEV223" s="66"/>
      <c r="GEW223" s="66"/>
      <c r="GEX223" s="66"/>
      <c r="GEY223" s="66"/>
      <c r="GEZ223" s="66"/>
      <c r="GFA223" s="66"/>
      <c r="GFB223" s="66"/>
      <c r="GFC223" s="66"/>
      <c r="GFD223" s="66"/>
      <c r="GFE223" s="66"/>
      <c r="GFF223" s="66"/>
      <c r="GFG223" s="66"/>
      <c r="GFH223" s="66"/>
      <c r="GFI223" s="66"/>
      <c r="GFJ223" s="66"/>
      <c r="GFK223" s="66"/>
      <c r="GFM223" s="66"/>
      <c r="GFN223" s="66"/>
      <c r="GFO223" s="66"/>
      <c r="GFP223" s="66"/>
      <c r="GFQ223" s="66"/>
      <c r="GFR223" s="66"/>
      <c r="GFS223" s="66"/>
      <c r="GFT223" s="66"/>
      <c r="GFU223" s="66"/>
      <c r="GFV223" s="66"/>
      <c r="GFW223" s="66"/>
      <c r="GFX223" s="66"/>
      <c r="GFY223" s="66"/>
      <c r="GGB223" s="66"/>
      <c r="GGE223" s="66"/>
      <c r="GGH223" s="66"/>
      <c r="GGK223" s="66"/>
      <c r="GGN223" s="66"/>
      <c r="GGQ223" s="66"/>
      <c r="GGZ223" s="66"/>
      <c r="GHC223" s="66"/>
      <c r="GHF223" s="66"/>
      <c r="GHI223" s="66"/>
      <c r="GHR223" s="66"/>
      <c r="GHX223" s="66"/>
      <c r="GIA223" s="66"/>
      <c r="GID223" s="66"/>
      <c r="GIG223" s="66"/>
      <c r="GIM223" s="66"/>
      <c r="GIV223" s="66"/>
      <c r="GIX223" s="66"/>
      <c r="GIY223" s="66"/>
      <c r="GJA223" s="66"/>
      <c r="GJD223" s="66"/>
      <c r="GJG223" s="66"/>
      <c r="GJJ223" s="66"/>
      <c r="GJM223" s="66"/>
      <c r="GJP223" s="66"/>
      <c r="GJR223" s="66"/>
      <c r="GJT223" s="66"/>
      <c r="GJW223" s="66"/>
      <c r="GJZ223" s="66"/>
      <c r="GKC223" s="66"/>
      <c r="GKF223" s="66"/>
      <c r="GKI223" s="66"/>
      <c r="GKL223" s="66"/>
      <c r="GKO223" s="66"/>
      <c r="GKQ223" s="66"/>
      <c r="GKT223" s="66"/>
      <c r="GKZ223" s="66"/>
      <c r="GLF223" s="66"/>
      <c r="GLI223" s="66"/>
      <c r="GLK223" s="66"/>
      <c r="GLM223" s="66"/>
      <c r="GLN223" s="66"/>
      <c r="GLO223" s="66"/>
      <c r="GLP223" s="66"/>
      <c r="GLQ223" s="66"/>
      <c r="GLR223" s="66"/>
      <c r="GMJ223" s="66"/>
      <c r="GMK223" s="66"/>
      <c r="GMN223" s="66"/>
      <c r="GMQ223" s="66"/>
      <c r="GMS223" s="66"/>
      <c r="GMU223" s="66"/>
      <c r="GMX223" s="66"/>
      <c r="GNA223" s="66"/>
      <c r="GND223" s="66"/>
      <c r="GNH223" s="66"/>
      <c r="GNK223" s="66"/>
      <c r="GNN223" s="66"/>
      <c r="GNV223" s="66"/>
      <c r="GOH223" s="66"/>
      <c r="GOI223" s="66"/>
      <c r="GOJ223" s="66"/>
      <c r="GOK223" s="66"/>
      <c r="GOL223" s="66"/>
      <c r="GOM223" s="66"/>
      <c r="GON223" s="66"/>
      <c r="GOO223" s="66"/>
      <c r="GOP223" s="66"/>
      <c r="GOQ223" s="66"/>
      <c r="GOR223" s="66"/>
      <c r="GOS223" s="66"/>
      <c r="GOT223" s="66"/>
      <c r="GOU223" s="66"/>
      <c r="GOV223" s="66"/>
      <c r="GOW223" s="66"/>
      <c r="GOX223" s="66"/>
      <c r="GOY223" s="66"/>
      <c r="GOZ223" s="66"/>
      <c r="GPA223" s="66"/>
      <c r="GPB223" s="66"/>
      <c r="GPC223" s="66"/>
      <c r="GPD223" s="66"/>
      <c r="GPE223" s="66"/>
      <c r="GPF223" s="66"/>
      <c r="GPG223" s="66"/>
      <c r="GPI223" s="66"/>
      <c r="GPJ223" s="66"/>
      <c r="GPK223" s="66"/>
      <c r="GPL223" s="66"/>
      <c r="GPM223" s="66"/>
      <c r="GPN223" s="66"/>
      <c r="GPO223" s="66"/>
      <c r="GPP223" s="66"/>
      <c r="GPQ223" s="66"/>
      <c r="GPR223" s="66"/>
      <c r="GPS223" s="66"/>
      <c r="GPT223" s="66"/>
      <c r="GPU223" s="66"/>
      <c r="GPX223" s="66"/>
      <c r="GQA223" s="66"/>
      <c r="GQD223" s="66"/>
      <c r="GQG223" s="66"/>
      <c r="GQJ223" s="66"/>
      <c r="GQM223" s="66"/>
      <c r="GQV223" s="66"/>
      <c r="GQY223" s="66"/>
      <c r="GRB223" s="66"/>
      <c r="GRE223" s="66"/>
      <c r="GRN223" s="66"/>
      <c r="GRT223" s="66"/>
      <c r="GRW223" s="66"/>
      <c r="GRZ223" s="66"/>
      <c r="GSC223" s="66"/>
      <c r="GSI223" s="66"/>
      <c r="GSR223" s="66"/>
      <c r="GST223" s="66"/>
      <c r="GSU223" s="66"/>
      <c r="GSW223" s="66"/>
      <c r="GSZ223" s="66"/>
      <c r="GTC223" s="66"/>
      <c r="GTF223" s="66"/>
      <c r="GTI223" s="66"/>
      <c r="GTL223" s="66"/>
      <c r="GTN223" s="66"/>
      <c r="GTP223" s="66"/>
      <c r="GTS223" s="66"/>
      <c r="GTV223" s="66"/>
      <c r="GTY223" s="66"/>
      <c r="GUB223" s="66"/>
      <c r="GUE223" s="66"/>
      <c r="GUH223" s="66"/>
      <c r="GUK223" s="66"/>
      <c r="GUM223" s="66"/>
      <c r="GUP223" s="66"/>
      <c r="GUV223" s="66"/>
      <c r="GVB223" s="66"/>
      <c r="GVE223" s="66"/>
      <c r="GVG223" s="66"/>
      <c r="GVI223" s="66"/>
      <c r="GVJ223" s="66"/>
      <c r="GVK223" s="66"/>
      <c r="GVL223" s="66"/>
      <c r="GVM223" s="66"/>
      <c r="GVN223" s="66"/>
      <c r="GWF223" s="66"/>
      <c r="GWG223" s="66"/>
      <c r="GWJ223" s="66"/>
      <c r="GWM223" s="66"/>
      <c r="GWO223" s="66"/>
      <c r="GWQ223" s="66"/>
      <c r="GWT223" s="66"/>
      <c r="GWW223" s="66"/>
      <c r="GWZ223" s="66"/>
      <c r="GXD223" s="66"/>
      <c r="GXG223" s="66"/>
      <c r="GXJ223" s="66"/>
      <c r="GXR223" s="66"/>
      <c r="GYD223" s="66"/>
      <c r="GYE223" s="66"/>
      <c r="GYF223" s="66"/>
      <c r="GYG223" s="66"/>
      <c r="GYH223" s="66"/>
      <c r="GYI223" s="66"/>
      <c r="GYJ223" s="66"/>
      <c r="GYK223" s="66"/>
      <c r="GYL223" s="66"/>
      <c r="GYM223" s="66"/>
      <c r="GYN223" s="66"/>
      <c r="GYO223" s="66"/>
      <c r="GYP223" s="66"/>
      <c r="GYQ223" s="66"/>
      <c r="GYR223" s="66"/>
      <c r="GYS223" s="66"/>
      <c r="GYT223" s="66"/>
      <c r="GYU223" s="66"/>
      <c r="GYV223" s="66"/>
      <c r="GYW223" s="66"/>
      <c r="GYX223" s="66"/>
      <c r="GYY223" s="66"/>
      <c r="GYZ223" s="66"/>
      <c r="GZA223" s="66"/>
      <c r="GZB223" s="66"/>
      <c r="GZC223" s="66"/>
      <c r="GZE223" s="66"/>
      <c r="GZF223" s="66"/>
      <c r="GZG223" s="66"/>
      <c r="GZH223" s="66"/>
      <c r="GZI223" s="66"/>
      <c r="GZJ223" s="66"/>
      <c r="GZK223" s="66"/>
      <c r="GZL223" s="66"/>
      <c r="GZM223" s="66"/>
      <c r="GZN223" s="66"/>
      <c r="GZO223" s="66"/>
      <c r="GZP223" s="66"/>
      <c r="GZQ223" s="66"/>
      <c r="GZT223" s="66"/>
      <c r="GZW223" s="66"/>
      <c r="GZZ223" s="66"/>
      <c r="HAC223" s="66"/>
      <c r="HAF223" s="66"/>
      <c r="HAI223" s="66"/>
      <c r="HAR223" s="66"/>
      <c r="HAU223" s="66"/>
      <c r="HAX223" s="66"/>
      <c r="HBA223" s="66"/>
      <c r="HBJ223" s="66"/>
      <c r="HBP223" s="66"/>
      <c r="HBS223" s="66"/>
      <c r="HBV223" s="66"/>
      <c r="HBY223" s="66"/>
      <c r="HCE223" s="66"/>
      <c r="HCN223" s="66"/>
      <c r="HCP223" s="66"/>
      <c r="HCQ223" s="66"/>
      <c r="HCS223" s="66"/>
      <c r="HCV223" s="66"/>
      <c r="HCY223" s="66"/>
      <c r="HDB223" s="66"/>
      <c r="HDE223" s="66"/>
      <c r="HDH223" s="66"/>
      <c r="HDJ223" s="66"/>
      <c r="HDL223" s="66"/>
      <c r="HDO223" s="66"/>
      <c r="HDR223" s="66"/>
      <c r="HDU223" s="66"/>
      <c r="HDX223" s="66"/>
      <c r="HEA223" s="66"/>
      <c r="HED223" s="66"/>
      <c r="HEG223" s="66"/>
      <c r="HEI223" s="66"/>
      <c r="HEL223" s="66"/>
      <c r="HER223" s="66"/>
      <c r="HEX223" s="66"/>
      <c r="HFA223" s="66"/>
      <c r="HFC223" s="66"/>
      <c r="HFE223" s="66"/>
      <c r="HFF223" s="66"/>
      <c r="HFG223" s="66"/>
      <c r="HFH223" s="66"/>
      <c r="HFI223" s="66"/>
      <c r="HFJ223" s="66"/>
      <c r="HGB223" s="66"/>
      <c r="HGC223" s="66"/>
      <c r="HGF223" s="66"/>
      <c r="HGI223" s="66"/>
      <c r="HGK223" s="66"/>
      <c r="HGM223" s="66"/>
      <c r="HGP223" s="66"/>
      <c r="HGS223" s="66"/>
      <c r="HGV223" s="66"/>
      <c r="HGZ223" s="66"/>
      <c r="HHC223" s="66"/>
      <c r="HHF223" s="66"/>
      <c r="HHN223" s="66"/>
      <c r="HHZ223" s="66"/>
      <c r="HIA223" s="66"/>
      <c r="HIB223" s="66"/>
      <c r="HIC223" s="66"/>
      <c r="HID223" s="66"/>
      <c r="HIE223" s="66"/>
      <c r="HIF223" s="66"/>
      <c r="HIG223" s="66"/>
      <c r="HIH223" s="66"/>
      <c r="HII223" s="66"/>
      <c r="HIJ223" s="66"/>
      <c r="HIK223" s="66"/>
      <c r="HIL223" s="66"/>
      <c r="HIM223" s="66"/>
      <c r="HIN223" s="66"/>
      <c r="HIO223" s="66"/>
      <c r="HIP223" s="66"/>
      <c r="HIQ223" s="66"/>
      <c r="HIR223" s="66"/>
      <c r="HIS223" s="66"/>
      <c r="HIT223" s="66"/>
      <c r="HIU223" s="66"/>
      <c r="HIV223" s="66"/>
      <c r="HIW223" s="66"/>
      <c r="HIX223" s="66"/>
      <c r="HIY223" s="66"/>
      <c r="HJA223" s="66"/>
      <c r="HJB223" s="66"/>
      <c r="HJC223" s="66"/>
      <c r="HJD223" s="66"/>
      <c r="HJE223" s="66"/>
      <c r="HJF223" s="66"/>
      <c r="HJG223" s="66"/>
      <c r="HJH223" s="66"/>
      <c r="HJI223" s="66"/>
      <c r="HJJ223" s="66"/>
      <c r="HJK223" s="66"/>
      <c r="HJL223" s="66"/>
      <c r="HJM223" s="66"/>
      <c r="HJP223" s="66"/>
      <c r="HJS223" s="66"/>
      <c r="HJV223" s="66"/>
      <c r="HJY223" s="66"/>
      <c r="HKB223" s="66"/>
      <c r="HKE223" s="66"/>
      <c r="HKN223" s="66"/>
      <c r="HKQ223" s="66"/>
      <c r="HKT223" s="66"/>
      <c r="HKW223" s="66"/>
      <c r="HLF223" s="66"/>
      <c r="HLL223" s="66"/>
      <c r="HLO223" s="66"/>
      <c r="HLR223" s="66"/>
      <c r="HLU223" s="66"/>
      <c r="HMA223" s="66"/>
      <c r="HMJ223" s="66"/>
      <c r="HML223" s="66"/>
      <c r="HMM223" s="66"/>
      <c r="HMO223" s="66"/>
      <c r="HMR223" s="66"/>
      <c r="HMU223" s="66"/>
      <c r="HMX223" s="66"/>
      <c r="HNA223" s="66"/>
      <c r="HND223" s="66"/>
      <c r="HNF223" s="66"/>
      <c r="HNH223" s="66"/>
      <c r="HNK223" s="66"/>
      <c r="HNN223" s="66"/>
      <c r="HNQ223" s="66"/>
      <c r="HNT223" s="66"/>
      <c r="HNW223" s="66"/>
      <c r="HNZ223" s="66"/>
      <c r="HOC223" s="66"/>
      <c r="HOE223" s="66"/>
      <c r="HOH223" s="66"/>
      <c r="HON223" s="66"/>
      <c r="HOT223" s="66"/>
      <c r="HOW223" s="66"/>
      <c r="HOY223" s="66"/>
      <c r="HPA223" s="66"/>
      <c r="HPB223" s="66"/>
      <c r="HPC223" s="66"/>
      <c r="HPD223" s="66"/>
      <c r="HPE223" s="66"/>
      <c r="HPF223" s="66"/>
      <c r="HPX223" s="66"/>
      <c r="HPY223" s="66"/>
      <c r="HQB223" s="66"/>
      <c r="HQE223" s="66"/>
      <c r="HQG223" s="66"/>
      <c r="HQI223" s="66"/>
      <c r="HQL223" s="66"/>
      <c r="HQO223" s="66"/>
      <c r="HQR223" s="66"/>
      <c r="HQV223" s="66"/>
      <c r="HQY223" s="66"/>
      <c r="HRB223" s="66"/>
      <c r="HRJ223" s="66"/>
      <c r="HRV223" s="66"/>
      <c r="HRW223" s="66"/>
      <c r="HRX223" s="66"/>
      <c r="HRY223" s="66"/>
      <c r="HRZ223" s="66"/>
      <c r="HSA223" s="66"/>
      <c r="HSB223" s="66"/>
      <c r="HSC223" s="66"/>
      <c r="HSD223" s="66"/>
      <c r="HSE223" s="66"/>
      <c r="HSF223" s="66"/>
      <c r="HSG223" s="66"/>
      <c r="HSH223" s="66"/>
      <c r="HSI223" s="66"/>
      <c r="HSJ223" s="66"/>
      <c r="HSK223" s="66"/>
      <c r="HSL223" s="66"/>
      <c r="HSM223" s="66"/>
      <c r="HSN223" s="66"/>
      <c r="HSO223" s="66"/>
      <c r="HSP223" s="66"/>
      <c r="HSQ223" s="66"/>
      <c r="HSR223" s="66"/>
      <c r="HSS223" s="66"/>
      <c r="HST223" s="66"/>
      <c r="HSU223" s="66"/>
      <c r="HSW223" s="66"/>
      <c r="HSX223" s="66"/>
      <c r="HSY223" s="66"/>
      <c r="HSZ223" s="66"/>
      <c r="HTA223" s="66"/>
      <c r="HTB223" s="66"/>
      <c r="HTC223" s="66"/>
      <c r="HTD223" s="66"/>
      <c r="HTE223" s="66"/>
      <c r="HTF223" s="66"/>
      <c r="HTG223" s="66"/>
      <c r="HTH223" s="66"/>
      <c r="HTI223" s="66"/>
      <c r="HTL223" s="66"/>
      <c r="HTO223" s="66"/>
      <c r="HTR223" s="66"/>
      <c r="HTU223" s="66"/>
      <c r="HTX223" s="66"/>
      <c r="HUA223" s="66"/>
      <c r="HUJ223" s="66"/>
      <c r="HUM223" s="66"/>
      <c r="HUP223" s="66"/>
      <c r="HUS223" s="66"/>
      <c r="HVB223" s="66"/>
      <c r="HVH223" s="66"/>
      <c r="HVK223" s="66"/>
      <c r="HVN223" s="66"/>
      <c r="HVQ223" s="66"/>
      <c r="HVW223" s="66"/>
      <c r="HWF223" s="66"/>
      <c r="HWH223" s="66"/>
      <c r="HWI223" s="66"/>
      <c r="HWK223" s="66"/>
      <c r="HWN223" s="66"/>
      <c r="HWQ223" s="66"/>
      <c r="HWT223" s="66"/>
      <c r="HWW223" s="66"/>
      <c r="HWZ223" s="66"/>
      <c r="HXB223" s="66"/>
      <c r="HXD223" s="66"/>
      <c r="HXG223" s="66"/>
      <c r="HXJ223" s="66"/>
      <c r="HXM223" s="66"/>
      <c r="HXP223" s="66"/>
      <c r="HXS223" s="66"/>
      <c r="HXV223" s="66"/>
      <c r="HXY223" s="66"/>
      <c r="HYA223" s="66"/>
      <c r="HYD223" s="66"/>
      <c r="HYJ223" s="66"/>
      <c r="HYP223" s="66"/>
      <c r="HYS223" s="66"/>
      <c r="HYU223" s="66"/>
      <c r="HYW223" s="66"/>
      <c r="HYX223" s="66"/>
      <c r="HYY223" s="66"/>
      <c r="HYZ223" s="66"/>
      <c r="HZA223" s="66"/>
      <c r="HZB223" s="66"/>
      <c r="HZT223" s="66"/>
      <c r="HZU223" s="66"/>
      <c r="HZX223" s="66"/>
      <c r="IAA223" s="66"/>
      <c r="IAC223" s="66"/>
      <c r="IAE223" s="66"/>
      <c r="IAH223" s="66"/>
      <c r="IAK223" s="66"/>
      <c r="IAN223" s="66"/>
      <c r="IAR223" s="66"/>
      <c r="IAU223" s="66"/>
      <c r="IAX223" s="66"/>
      <c r="IBF223" s="66"/>
      <c r="IBR223" s="66"/>
      <c r="IBS223" s="66"/>
      <c r="IBT223" s="66"/>
      <c r="IBU223" s="66"/>
      <c r="IBV223" s="66"/>
      <c r="IBW223" s="66"/>
      <c r="IBX223" s="66"/>
      <c r="IBY223" s="66"/>
      <c r="IBZ223" s="66"/>
      <c r="ICA223" s="66"/>
      <c r="ICB223" s="66"/>
      <c r="ICC223" s="66"/>
      <c r="ICD223" s="66"/>
      <c r="ICE223" s="66"/>
      <c r="ICF223" s="66"/>
      <c r="ICG223" s="66"/>
      <c r="ICH223" s="66"/>
      <c r="ICI223" s="66"/>
      <c r="ICJ223" s="66"/>
      <c r="ICK223" s="66"/>
      <c r="ICL223" s="66"/>
      <c r="ICM223" s="66"/>
      <c r="ICN223" s="66"/>
      <c r="ICO223" s="66"/>
      <c r="ICP223" s="66"/>
      <c r="ICQ223" s="66"/>
      <c r="ICS223" s="66"/>
      <c r="ICT223" s="66"/>
      <c r="ICU223" s="66"/>
      <c r="ICV223" s="66"/>
      <c r="ICW223" s="66"/>
      <c r="ICX223" s="66"/>
      <c r="ICY223" s="66"/>
      <c r="ICZ223" s="66"/>
      <c r="IDA223" s="66"/>
      <c r="IDB223" s="66"/>
      <c r="IDC223" s="66"/>
      <c r="IDD223" s="66"/>
      <c r="IDE223" s="66"/>
      <c r="IDH223" s="66"/>
      <c r="IDK223" s="66"/>
      <c r="IDN223" s="66"/>
      <c r="IDQ223" s="66"/>
      <c r="IDT223" s="66"/>
      <c r="IDW223" s="66"/>
      <c r="IEF223" s="66"/>
      <c r="IEI223" s="66"/>
      <c r="IEL223" s="66"/>
      <c r="IEO223" s="66"/>
      <c r="IEX223" s="66"/>
      <c r="IFD223" s="66"/>
      <c r="IFG223" s="66"/>
      <c r="IFJ223" s="66"/>
      <c r="IFM223" s="66"/>
      <c r="IFS223" s="66"/>
      <c r="IGB223" s="66"/>
      <c r="IGD223" s="66"/>
      <c r="IGE223" s="66"/>
      <c r="IGG223" s="66"/>
      <c r="IGJ223" s="66"/>
      <c r="IGM223" s="66"/>
      <c r="IGP223" s="66"/>
      <c r="IGS223" s="66"/>
      <c r="IGV223" s="66"/>
      <c r="IGX223" s="66"/>
      <c r="IGZ223" s="66"/>
      <c r="IHC223" s="66"/>
      <c r="IHF223" s="66"/>
      <c r="IHI223" s="66"/>
      <c r="IHL223" s="66"/>
      <c r="IHO223" s="66"/>
      <c r="IHR223" s="66"/>
      <c r="IHU223" s="66"/>
      <c r="IHW223" s="66"/>
      <c r="IHZ223" s="66"/>
      <c r="IIF223" s="66"/>
      <c r="IIL223" s="66"/>
      <c r="IIO223" s="66"/>
      <c r="IIQ223" s="66"/>
      <c r="IIS223" s="66"/>
      <c r="IIT223" s="66"/>
      <c r="IIU223" s="66"/>
      <c r="IIV223" s="66"/>
      <c r="IIW223" s="66"/>
      <c r="IIX223" s="66"/>
      <c r="IJP223" s="66"/>
      <c r="IJQ223" s="66"/>
      <c r="IJT223" s="66"/>
      <c r="IJW223" s="66"/>
      <c r="IJY223" s="66"/>
      <c r="IKA223" s="66"/>
      <c r="IKD223" s="66"/>
      <c r="IKG223" s="66"/>
      <c r="IKJ223" s="66"/>
      <c r="IKN223" s="66"/>
      <c r="IKQ223" s="66"/>
      <c r="IKT223" s="66"/>
      <c r="ILB223" s="66"/>
      <c r="ILN223" s="66"/>
      <c r="ILO223" s="66"/>
      <c r="ILP223" s="66"/>
      <c r="ILQ223" s="66"/>
      <c r="ILR223" s="66"/>
      <c r="ILS223" s="66"/>
      <c r="ILT223" s="66"/>
      <c r="ILU223" s="66"/>
      <c r="ILV223" s="66"/>
      <c r="ILW223" s="66"/>
      <c r="ILX223" s="66"/>
      <c r="ILY223" s="66"/>
      <c r="ILZ223" s="66"/>
      <c r="IMA223" s="66"/>
      <c r="IMB223" s="66"/>
      <c r="IMC223" s="66"/>
      <c r="IMD223" s="66"/>
      <c r="IME223" s="66"/>
      <c r="IMF223" s="66"/>
      <c r="IMG223" s="66"/>
      <c r="IMH223" s="66"/>
      <c r="IMI223" s="66"/>
      <c r="IMJ223" s="66"/>
      <c r="IMK223" s="66"/>
      <c r="IML223" s="66"/>
      <c r="IMM223" s="66"/>
      <c r="IMO223" s="66"/>
      <c r="IMP223" s="66"/>
      <c r="IMQ223" s="66"/>
      <c r="IMR223" s="66"/>
      <c r="IMS223" s="66"/>
      <c r="IMT223" s="66"/>
      <c r="IMU223" s="66"/>
      <c r="IMV223" s="66"/>
      <c r="IMW223" s="66"/>
      <c r="IMX223" s="66"/>
      <c r="IMY223" s="66"/>
      <c r="IMZ223" s="66"/>
      <c r="INA223" s="66"/>
      <c r="IND223" s="66"/>
      <c r="ING223" s="66"/>
      <c r="INJ223" s="66"/>
      <c r="INM223" s="66"/>
      <c r="INP223" s="66"/>
      <c r="INS223" s="66"/>
      <c r="IOB223" s="66"/>
      <c r="IOE223" s="66"/>
      <c r="IOH223" s="66"/>
      <c r="IOK223" s="66"/>
      <c r="IOT223" s="66"/>
      <c r="IOZ223" s="66"/>
      <c r="IPC223" s="66"/>
      <c r="IPF223" s="66"/>
      <c r="IPI223" s="66"/>
      <c r="IPO223" s="66"/>
      <c r="IPX223" s="66"/>
      <c r="IPZ223" s="66"/>
      <c r="IQA223" s="66"/>
      <c r="IQC223" s="66"/>
      <c r="IQF223" s="66"/>
      <c r="IQI223" s="66"/>
      <c r="IQL223" s="66"/>
      <c r="IQO223" s="66"/>
      <c r="IQR223" s="66"/>
      <c r="IQT223" s="66"/>
      <c r="IQV223" s="66"/>
      <c r="IQY223" s="66"/>
      <c r="IRB223" s="66"/>
      <c r="IRE223" s="66"/>
      <c r="IRH223" s="66"/>
      <c r="IRK223" s="66"/>
      <c r="IRN223" s="66"/>
      <c r="IRQ223" s="66"/>
      <c r="IRS223" s="66"/>
      <c r="IRV223" s="66"/>
      <c r="ISB223" s="66"/>
      <c r="ISH223" s="66"/>
      <c r="ISK223" s="66"/>
      <c r="ISM223" s="66"/>
      <c r="ISO223" s="66"/>
      <c r="ISP223" s="66"/>
      <c r="ISQ223" s="66"/>
      <c r="ISR223" s="66"/>
      <c r="ISS223" s="66"/>
      <c r="IST223" s="66"/>
      <c r="ITL223" s="66"/>
      <c r="ITM223" s="66"/>
      <c r="ITP223" s="66"/>
      <c r="ITS223" s="66"/>
      <c r="ITU223" s="66"/>
      <c r="ITW223" s="66"/>
      <c r="ITZ223" s="66"/>
      <c r="IUC223" s="66"/>
      <c r="IUF223" s="66"/>
      <c r="IUJ223" s="66"/>
      <c r="IUM223" s="66"/>
      <c r="IUP223" s="66"/>
      <c r="IUX223" s="66"/>
      <c r="IVJ223" s="66"/>
      <c r="IVK223" s="66"/>
      <c r="IVL223" s="66"/>
      <c r="IVM223" s="66"/>
      <c r="IVN223" s="66"/>
      <c r="IVO223" s="66"/>
      <c r="IVP223" s="66"/>
      <c r="IVQ223" s="66"/>
      <c r="IVR223" s="66"/>
      <c r="IVS223" s="66"/>
      <c r="IVT223" s="66"/>
      <c r="IVU223" s="66"/>
      <c r="IVV223" s="66"/>
      <c r="IVW223" s="66"/>
      <c r="IVX223" s="66"/>
      <c r="IVY223" s="66"/>
      <c r="IVZ223" s="66"/>
      <c r="IWA223" s="66"/>
      <c r="IWB223" s="66"/>
      <c r="IWC223" s="66"/>
      <c r="IWD223" s="66"/>
      <c r="IWE223" s="66"/>
      <c r="IWF223" s="66"/>
      <c r="IWG223" s="66"/>
      <c r="IWH223" s="66"/>
      <c r="IWI223" s="66"/>
      <c r="IWK223" s="66"/>
      <c r="IWL223" s="66"/>
      <c r="IWM223" s="66"/>
      <c r="IWN223" s="66"/>
      <c r="IWO223" s="66"/>
      <c r="IWP223" s="66"/>
      <c r="IWQ223" s="66"/>
      <c r="IWR223" s="66"/>
      <c r="IWS223" s="66"/>
      <c r="IWT223" s="66"/>
      <c r="IWU223" s="66"/>
      <c r="IWV223" s="66"/>
      <c r="IWW223" s="66"/>
      <c r="IWZ223" s="66"/>
      <c r="IXC223" s="66"/>
      <c r="IXF223" s="66"/>
      <c r="IXI223" s="66"/>
      <c r="IXL223" s="66"/>
      <c r="IXO223" s="66"/>
      <c r="IXX223" s="66"/>
      <c r="IYA223" s="66"/>
      <c r="IYD223" s="66"/>
      <c r="IYG223" s="66"/>
      <c r="IYP223" s="66"/>
      <c r="IYV223" s="66"/>
      <c r="IYY223" s="66"/>
      <c r="IZB223" s="66"/>
      <c r="IZE223" s="66"/>
      <c r="IZK223" s="66"/>
      <c r="IZT223" s="66"/>
      <c r="IZV223" s="66"/>
      <c r="IZW223" s="66"/>
      <c r="IZY223" s="66"/>
      <c r="JAB223" s="66"/>
      <c r="JAE223" s="66"/>
      <c r="JAH223" s="66"/>
      <c r="JAK223" s="66"/>
      <c r="JAN223" s="66"/>
      <c r="JAP223" s="66"/>
      <c r="JAR223" s="66"/>
      <c r="JAU223" s="66"/>
      <c r="JAX223" s="66"/>
      <c r="JBA223" s="66"/>
      <c r="JBD223" s="66"/>
      <c r="JBG223" s="66"/>
      <c r="JBJ223" s="66"/>
      <c r="JBM223" s="66"/>
      <c r="JBO223" s="66"/>
      <c r="JBR223" s="66"/>
      <c r="JBX223" s="66"/>
      <c r="JCD223" s="66"/>
      <c r="JCG223" s="66"/>
      <c r="JCI223" s="66"/>
      <c r="JCK223" s="66"/>
      <c r="JCL223" s="66"/>
      <c r="JCM223" s="66"/>
      <c r="JCN223" s="66"/>
      <c r="JCO223" s="66"/>
      <c r="JCP223" s="66"/>
      <c r="JDH223" s="66"/>
      <c r="JDI223" s="66"/>
      <c r="JDL223" s="66"/>
      <c r="JDO223" s="66"/>
      <c r="JDQ223" s="66"/>
      <c r="JDS223" s="66"/>
      <c r="JDV223" s="66"/>
      <c r="JDY223" s="66"/>
      <c r="JEB223" s="66"/>
      <c r="JEF223" s="66"/>
      <c r="JEI223" s="66"/>
      <c r="JEL223" s="66"/>
      <c r="JET223" s="66"/>
      <c r="JFF223" s="66"/>
      <c r="JFG223" s="66"/>
      <c r="JFH223" s="66"/>
      <c r="JFI223" s="66"/>
      <c r="JFJ223" s="66"/>
      <c r="JFK223" s="66"/>
      <c r="JFL223" s="66"/>
      <c r="JFM223" s="66"/>
      <c r="JFN223" s="66"/>
      <c r="JFO223" s="66"/>
      <c r="JFP223" s="66"/>
      <c r="JFQ223" s="66"/>
      <c r="JFR223" s="66"/>
      <c r="JFS223" s="66"/>
      <c r="JFT223" s="66"/>
      <c r="JFU223" s="66"/>
      <c r="JFV223" s="66"/>
      <c r="JFW223" s="66"/>
      <c r="JFX223" s="66"/>
      <c r="JFY223" s="66"/>
      <c r="JFZ223" s="66"/>
      <c r="JGA223" s="66"/>
      <c r="JGB223" s="66"/>
      <c r="JGC223" s="66"/>
      <c r="JGD223" s="66"/>
      <c r="JGE223" s="66"/>
      <c r="JGG223" s="66"/>
      <c r="JGH223" s="66"/>
      <c r="JGI223" s="66"/>
      <c r="JGJ223" s="66"/>
      <c r="JGK223" s="66"/>
      <c r="JGL223" s="66"/>
      <c r="JGM223" s="66"/>
      <c r="JGN223" s="66"/>
      <c r="JGO223" s="66"/>
      <c r="JGP223" s="66"/>
      <c r="JGQ223" s="66"/>
      <c r="JGR223" s="66"/>
      <c r="JGS223" s="66"/>
      <c r="JGV223" s="66"/>
      <c r="JGY223" s="66"/>
      <c r="JHB223" s="66"/>
      <c r="JHE223" s="66"/>
      <c r="JHH223" s="66"/>
      <c r="JHK223" s="66"/>
      <c r="JHT223" s="66"/>
      <c r="JHW223" s="66"/>
      <c r="JHZ223" s="66"/>
      <c r="JIC223" s="66"/>
      <c r="JIL223" s="66"/>
      <c r="JIR223" s="66"/>
      <c r="JIU223" s="66"/>
      <c r="JIX223" s="66"/>
      <c r="JJA223" s="66"/>
      <c r="JJG223" s="66"/>
      <c r="JJP223" s="66"/>
      <c r="JJR223" s="66"/>
      <c r="JJS223" s="66"/>
      <c r="JJU223" s="66"/>
      <c r="JJX223" s="66"/>
      <c r="JKA223" s="66"/>
      <c r="JKD223" s="66"/>
      <c r="JKG223" s="66"/>
      <c r="JKJ223" s="66"/>
      <c r="JKL223" s="66"/>
      <c r="JKN223" s="66"/>
      <c r="JKQ223" s="66"/>
      <c r="JKT223" s="66"/>
      <c r="JKW223" s="66"/>
      <c r="JKZ223" s="66"/>
      <c r="JLC223" s="66"/>
      <c r="JLF223" s="66"/>
      <c r="JLI223" s="66"/>
      <c r="JLK223" s="66"/>
      <c r="JLN223" s="66"/>
      <c r="JLT223" s="66"/>
      <c r="JLZ223" s="66"/>
      <c r="JMC223" s="66"/>
      <c r="JME223" s="66"/>
      <c r="JMG223" s="66"/>
      <c r="JMH223" s="66"/>
      <c r="JMI223" s="66"/>
      <c r="JMJ223" s="66"/>
      <c r="JMK223" s="66"/>
      <c r="JML223" s="66"/>
      <c r="JND223" s="66"/>
      <c r="JNE223" s="66"/>
      <c r="JNH223" s="66"/>
      <c r="JNK223" s="66"/>
      <c r="JNM223" s="66"/>
      <c r="JNO223" s="66"/>
      <c r="JNR223" s="66"/>
      <c r="JNU223" s="66"/>
      <c r="JNX223" s="66"/>
      <c r="JOB223" s="66"/>
      <c r="JOE223" s="66"/>
      <c r="JOH223" s="66"/>
      <c r="JOP223" s="66"/>
      <c r="JPB223" s="66"/>
      <c r="JPC223" s="66"/>
      <c r="JPD223" s="66"/>
      <c r="JPE223" s="66"/>
      <c r="JPF223" s="66"/>
      <c r="JPG223" s="66"/>
      <c r="JPH223" s="66"/>
      <c r="JPI223" s="66"/>
      <c r="JPJ223" s="66"/>
      <c r="JPK223" s="66"/>
      <c r="JPL223" s="66"/>
      <c r="JPM223" s="66"/>
      <c r="JPN223" s="66"/>
      <c r="JPO223" s="66"/>
      <c r="JPP223" s="66"/>
      <c r="JPQ223" s="66"/>
      <c r="JPR223" s="66"/>
      <c r="JPS223" s="66"/>
      <c r="JPT223" s="66"/>
      <c r="JPU223" s="66"/>
      <c r="JPV223" s="66"/>
      <c r="JPW223" s="66"/>
      <c r="JPX223" s="66"/>
      <c r="JPY223" s="66"/>
      <c r="JPZ223" s="66"/>
      <c r="JQA223" s="66"/>
      <c r="JQC223" s="66"/>
      <c r="JQD223" s="66"/>
      <c r="JQE223" s="66"/>
      <c r="JQF223" s="66"/>
      <c r="JQG223" s="66"/>
      <c r="JQH223" s="66"/>
      <c r="JQI223" s="66"/>
      <c r="JQJ223" s="66"/>
      <c r="JQK223" s="66"/>
      <c r="JQL223" s="66"/>
      <c r="JQM223" s="66"/>
      <c r="JQN223" s="66"/>
      <c r="JQO223" s="66"/>
      <c r="JQR223" s="66"/>
      <c r="JQU223" s="66"/>
      <c r="JQX223" s="66"/>
      <c r="JRA223" s="66"/>
      <c r="JRD223" s="66"/>
      <c r="JRG223" s="66"/>
      <c r="JRP223" s="66"/>
      <c r="JRS223" s="66"/>
      <c r="JRV223" s="66"/>
      <c r="JRY223" s="66"/>
      <c r="JSH223" s="66"/>
      <c r="JSN223" s="66"/>
      <c r="JSQ223" s="66"/>
      <c r="JST223" s="66"/>
      <c r="JSW223" s="66"/>
      <c r="JTC223" s="66"/>
      <c r="JTL223" s="66"/>
      <c r="JTN223" s="66"/>
      <c r="JTO223" s="66"/>
      <c r="JTQ223" s="66"/>
      <c r="JTT223" s="66"/>
      <c r="JTW223" s="66"/>
      <c r="JTZ223" s="66"/>
      <c r="JUC223" s="66"/>
      <c r="JUF223" s="66"/>
      <c r="JUH223" s="66"/>
      <c r="JUJ223" s="66"/>
      <c r="JUM223" s="66"/>
      <c r="JUP223" s="66"/>
      <c r="JUS223" s="66"/>
      <c r="JUV223" s="66"/>
      <c r="JUY223" s="66"/>
      <c r="JVB223" s="66"/>
      <c r="JVE223" s="66"/>
      <c r="JVG223" s="66"/>
      <c r="JVJ223" s="66"/>
      <c r="JVP223" s="66"/>
      <c r="JVV223" s="66"/>
      <c r="JVY223" s="66"/>
      <c r="JWA223" s="66"/>
      <c r="JWC223" s="66"/>
      <c r="JWD223" s="66"/>
      <c r="JWE223" s="66"/>
      <c r="JWF223" s="66"/>
      <c r="JWG223" s="66"/>
      <c r="JWH223" s="66"/>
      <c r="JWZ223" s="66"/>
      <c r="JXA223" s="66"/>
      <c r="JXD223" s="66"/>
      <c r="JXG223" s="66"/>
      <c r="JXI223" s="66"/>
      <c r="JXK223" s="66"/>
      <c r="JXN223" s="66"/>
      <c r="JXQ223" s="66"/>
      <c r="JXT223" s="66"/>
      <c r="JXX223" s="66"/>
      <c r="JYA223" s="66"/>
      <c r="JYD223" s="66"/>
      <c r="JYL223" s="66"/>
      <c r="JYX223" s="66"/>
      <c r="JYY223" s="66"/>
      <c r="JYZ223" s="66"/>
      <c r="JZA223" s="66"/>
      <c r="JZB223" s="66"/>
      <c r="JZC223" s="66"/>
      <c r="JZD223" s="66"/>
      <c r="JZE223" s="66"/>
      <c r="JZF223" s="66"/>
      <c r="JZG223" s="66"/>
      <c r="JZH223" s="66"/>
      <c r="JZI223" s="66"/>
      <c r="JZJ223" s="66"/>
      <c r="JZK223" s="66"/>
      <c r="JZL223" s="66"/>
      <c r="JZM223" s="66"/>
      <c r="JZN223" s="66"/>
      <c r="JZO223" s="66"/>
      <c r="JZP223" s="66"/>
      <c r="JZQ223" s="66"/>
      <c r="JZR223" s="66"/>
      <c r="JZS223" s="66"/>
      <c r="JZT223" s="66"/>
      <c r="JZU223" s="66"/>
      <c r="JZV223" s="66"/>
      <c r="JZW223" s="66"/>
      <c r="JZY223" s="66"/>
      <c r="JZZ223" s="66"/>
      <c r="KAA223" s="66"/>
      <c r="KAB223" s="66"/>
      <c r="KAC223" s="66"/>
      <c r="KAD223" s="66"/>
      <c r="KAE223" s="66"/>
      <c r="KAF223" s="66"/>
      <c r="KAG223" s="66"/>
      <c r="KAH223" s="66"/>
      <c r="KAI223" s="66"/>
      <c r="KAJ223" s="66"/>
      <c r="KAK223" s="66"/>
      <c r="KAN223" s="66"/>
      <c r="KAQ223" s="66"/>
      <c r="KAT223" s="66"/>
      <c r="KAW223" s="66"/>
      <c r="KAZ223" s="66"/>
      <c r="KBC223" s="66"/>
      <c r="KBL223" s="66"/>
      <c r="KBO223" s="66"/>
      <c r="KBR223" s="66"/>
      <c r="KBU223" s="66"/>
      <c r="KCD223" s="66"/>
      <c r="KCJ223" s="66"/>
      <c r="KCM223" s="66"/>
      <c r="KCP223" s="66"/>
      <c r="KCS223" s="66"/>
      <c r="KCY223" s="66"/>
      <c r="KDH223" s="66"/>
      <c r="KDJ223" s="66"/>
      <c r="KDK223" s="66"/>
      <c r="KDM223" s="66"/>
      <c r="KDP223" s="66"/>
      <c r="KDS223" s="66"/>
      <c r="KDV223" s="66"/>
      <c r="KDY223" s="66"/>
      <c r="KEB223" s="66"/>
      <c r="KED223" s="66"/>
      <c r="KEF223" s="66"/>
      <c r="KEI223" s="66"/>
      <c r="KEL223" s="66"/>
      <c r="KEO223" s="66"/>
      <c r="KER223" s="66"/>
      <c r="KEU223" s="66"/>
      <c r="KEX223" s="66"/>
      <c r="KFA223" s="66"/>
      <c r="KFC223" s="66"/>
      <c r="KFF223" s="66"/>
      <c r="KFL223" s="66"/>
      <c r="KFR223" s="66"/>
      <c r="KFU223" s="66"/>
      <c r="KFW223" s="66"/>
      <c r="KFY223" s="66"/>
      <c r="KFZ223" s="66"/>
      <c r="KGA223" s="66"/>
      <c r="KGB223" s="66"/>
      <c r="KGC223" s="66"/>
      <c r="KGD223" s="66"/>
      <c r="KGV223" s="66"/>
      <c r="KGW223" s="66"/>
      <c r="KGZ223" s="66"/>
      <c r="KHC223" s="66"/>
      <c r="KHE223" s="66"/>
      <c r="KHG223" s="66"/>
      <c r="KHJ223" s="66"/>
      <c r="KHM223" s="66"/>
      <c r="KHP223" s="66"/>
      <c r="KHT223" s="66"/>
      <c r="KHW223" s="66"/>
      <c r="KHZ223" s="66"/>
      <c r="KIH223" s="66"/>
      <c r="KIT223" s="66"/>
      <c r="KIU223" s="66"/>
      <c r="KIV223" s="66"/>
      <c r="KIW223" s="66"/>
      <c r="KIX223" s="66"/>
      <c r="KIY223" s="66"/>
      <c r="KIZ223" s="66"/>
      <c r="KJA223" s="66"/>
      <c r="KJB223" s="66"/>
      <c r="KJC223" s="66"/>
      <c r="KJD223" s="66"/>
      <c r="KJE223" s="66"/>
      <c r="KJF223" s="66"/>
      <c r="KJG223" s="66"/>
      <c r="KJH223" s="66"/>
      <c r="KJI223" s="66"/>
      <c r="KJJ223" s="66"/>
      <c r="KJK223" s="66"/>
      <c r="KJL223" s="66"/>
      <c r="KJM223" s="66"/>
      <c r="KJN223" s="66"/>
      <c r="KJO223" s="66"/>
      <c r="KJP223" s="66"/>
      <c r="KJQ223" s="66"/>
      <c r="KJR223" s="66"/>
      <c r="KJS223" s="66"/>
      <c r="KJU223" s="66"/>
      <c r="KJV223" s="66"/>
      <c r="KJW223" s="66"/>
      <c r="KJX223" s="66"/>
      <c r="KJY223" s="66"/>
      <c r="KJZ223" s="66"/>
      <c r="KKA223" s="66"/>
      <c r="KKB223" s="66"/>
      <c r="KKC223" s="66"/>
      <c r="KKD223" s="66"/>
      <c r="KKE223" s="66"/>
      <c r="KKF223" s="66"/>
      <c r="KKG223" s="66"/>
      <c r="KKJ223" s="66"/>
      <c r="KKM223" s="66"/>
      <c r="KKP223" s="66"/>
      <c r="KKS223" s="66"/>
      <c r="KKV223" s="66"/>
      <c r="KKY223" s="66"/>
      <c r="KLH223" s="66"/>
      <c r="KLK223" s="66"/>
      <c r="KLN223" s="66"/>
      <c r="KLQ223" s="66"/>
      <c r="KLZ223" s="66"/>
      <c r="KMF223" s="66"/>
      <c r="KMI223" s="66"/>
      <c r="KML223" s="66"/>
      <c r="KMO223" s="66"/>
      <c r="KMU223" s="66"/>
      <c r="KND223" s="66"/>
      <c r="KNF223" s="66"/>
      <c r="KNG223" s="66"/>
      <c r="KNI223" s="66"/>
      <c r="KNL223" s="66"/>
      <c r="KNO223" s="66"/>
      <c r="KNR223" s="66"/>
      <c r="KNU223" s="66"/>
      <c r="KNX223" s="66"/>
      <c r="KNZ223" s="66"/>
      <c r="KOB223" s="66"/>
      <c r="KOE223" s="66"/>
      <c r="KOH223" s="66"/>
      <c r="KOK223" s="66"/>
      <c r="KON223" s="66"/>
      <c r="KOQ223" s="66"/>
      <c r="KOT223" s="66"/>
      <c r="KOW223" s="66"/>
      <c r="KOY223" s="66"/>
      <c r="KPB223" s="66"/>
      <c r="KPH223" s="66"/>
      <c r="KPN223" s="66"/>
      <c r="KPQ223" s="66"/>
      <c r="KPS223" s="66"/>
      <c r="KPU223" s="66"/>
      <c r="KPV223" s="66"/>
      <c r="KPW223" s="66"/>
      <c r="KPX223" s="66"/>
      <c r="KPY223" s="66"/>
      <c r="KPZ223" s="66"/>
      <c r="KQR223" s="66"/>
      <c r="KQS223" s="66"/>
      <c r="KQV223" s="66"/>
      <c r="KQY223" s="66"/>
      <c r="KRA223" s="66"/>
      <c r="KRC223" s="66"/>
      <c r="KRF223" s="66"/>
      <c r="KRI223" s="66"/>
      <c r="KRL223" s="66"/>
      <c r="KRP223" s="66"/>
      <c r="KRS223" s="66"/>
      <c r="KRV223" s="66"/>
      <c r="KSD223" s="66"/>
      <c r="KSP223" s="66"/>
      <c r="KSQ223" s="66"/>
      <c r="KSR223" s="66"/>
      <c r="KSS223" s="66"/>
      <c r="KST223" s="66"/>
      <c r="KSU223" s="66"/>
      <c r="KSV223" s="66"/>
      <c r="KSW223" s="66"/>
      <c r="KSX223" s="66"/>
      <c r="KSY223" s="66"/>
      <c r="KSZ223" s="66"/>
      <c r="KTA223" s="66"/>
      <c r="KTB223" s="66"/>
      <c r="KTC223" s="66"/>
      <c r="KTD223" s="66"/>
      <c r="KTE223" s="66"/>
      <c r="KTF223" s="66"/>
      <c r="KTG223" s="66"/>
      <c r="KTH223" s="66"/>
      <c r="KTI223" s="66"/>
      <c r="KTJ223" s="66"/>
      <c r="KTK223" s="66"/>
      <c r="KTL223" s="66"/>
      <c r="KTM223" s="66"/>
      <c r="KTN223" s="66"/>
      <c r="KTO223" s="66"/>
      <c r="KTQ223" s="66"/>
      <c r="KTR223" s="66"/>
      <c r="KTS223" s="66"/>
      <c r="KTT223" s="66"/>
      <c r="KTU223" s="66"/>
      <c r="KTV223" s="66"/>
      <c r="KTW223" s="66"/>
      <c r="KTX223" s="66"/>
      <c r="KTY223" s="66"/>
      <c r="KTZ223" s="66"/>
      <c r="KUA223" s="66"/>
      <c r="KUB223" s="66"/>
      <c r="KUC223" s="66"/>
      <c r="KUF223" s="66"/>
      <c r="KUI223" s="66"/>
      <c r="KUL223" s="66"/>
      <c r="KUO223" s="66"/>
      <c r="KUR223" s="66"/>
      <c r="KUU223" s="66"/>
      <c r="KVD223" s="66"/>
      <c r="KVG223" s="66"/>
      <c r="KVJ223" s="66"/>
      <c r="KVM223" s="66"/>
      <c r="KVV223" s="66"/>
      <c r="KWB223" s="66"/>
      <c r="KWE223" s="66"/>
      <c r="KWH223" s="66"/>
      <c r="KWK223" s="66"/>
      <c r="KWQ223" s="66"/>
      <c r="KWZ223" s="66"/>
      <c r="KXB223" s="66"/>
      <c r="KXC223" s="66"/>
      <c r="KXE223" s="66"/>
      <c r="KXH223" s="66"/>
      <c r="KXK223" s="66"/>
      <c r="KXN223" s="66"/>
      <c r="KXQ223" s="66"/>
      <c r="KXT223" s="66"/>
      <c r="KXV223" s="66"/>
      <c r="KXX223" s="66"/>
      <c r="KYA223" s="66"/>
      <c r="KYD223" s="66"/>
      <c r="KYG223" s="66"/>
      <c r="KYJ223" s="66"/>
      <c r="KYM223" s="66"/>
      <c r="KYP223" s="66"/>
      <c r="KYS223" s="66"/>
      <c r="KYU223" s="66"/>
      <c r="KYX223" s="66"/>
      <c r="KZD223" s="66"/>
      <c r="KZJ223" s="66"/>
      <c r="KZM223" s="66"/>
      <c r="KZO223" s="66"/>
      <c r="KZQ223" s="66"/>
      <c r="KZR223" s="66"/>
      <c r="KZS223" s="66"/>
      <c r="KZT223" s="66"/>
      <c r="KZU223" s="66"/>
      <c r="KZV223" s="66"/>
      <c r="LAN223" s="66"/>
      <c r="LAO223" s="66"/>
      <c r="LAR223" s="66"/>
      <c r="LAU223" s="66"/>
      <c r="LAW223" s="66"/>
      <c r="LAY223" s="66"/>
      <c r="LBB223" s="66"/>
      <c r="LBE223" s="66"/>
      <c r="LBH223" s="66"/>
      <c r="LBL223" s="66"/>
      <c r="LBO223" s="66"/>
      <c r="LBR223" s="66"/>
      <c r="LBZ223" s="66"/>
      <c r="LCL223" s="66"/>
      <c r="LCM223" s="66"/>
      <c r="LCN223" s="66"/>
      <c r="LCO223" s="66"/>
      <c r="LCP223" s="66"/>
      <c r="LCQ223" s="66"/>
      <c r="LCR223" s="66"/>
      <c r="LCS223" s="66"/>
      <c r="LCT223" s="66"/>
      <c r="LCU223" s="66"/>
      <c r="LCV223" s="66"/>
      <c r="LCW223" s="66"/>
      <c r="LCX223" s="66"/>
      <c r="LCY223" s="66"/>
      <c r="LCZ223" s="66"/>
      <c r="LDA223" s="66"/>
      <c r="LDB223" s="66"/>
      <c r="LDC223" s="66"/>
      <c r="LDD223" s="66"/>
      <c r="LDE223" s="66"/>
      <c r="LDF223" s="66"/>
      <c r="LDG223" s="66"/>
      <c r="LDH223" s="66"/>
      <c r="LDI223" s="66"/>
      <c r="LDJ223" s="66"/>
      <c r="LDK223" s="66"/>
      <c r="LDM223" s="66"/>
      <c r="LDN223" s="66"/>
      <c r="LDO223" s="66"/>
      <c r="LDP223" s="66"/>
      <c r="LDQ223" s="66"/>
      <c r="LDR223" s="66"/>
      <c r="LDS223" s="66"/>
      <c r="LDT223" s="66"/>
      <c r="LDU223" s="66"/>
      <c r="LDV223" s="66"/>
      <c r="LDW223" s="66"/>
      <c r="LDX223" s="66"/>
      <c r="LDY223" s="66"/>
      <c r="LEB223" s="66"/>
      <c r="LEE223" s="66"/>
      <c r="LEH223" s="66"/>
      <c r="LEK223" s="66"/>
      <c r="LEN223" s="66"/>
      <c r="LEQ223" s="66"/>
      <c r="LEZ223" s="66"/>
      <c r="LFC223" s="66"/>
      <c r="LFF223" s="66"/>
      <c r="LFI223" s="66"/>
      <c r="LFR223" s="66"/>
      <c r="LFX223" s="66"/>
      <c r="LGA223" s="66"/>
      <c r="LGD223" s="66"/>
      <c r="LGG223" s="66"/>
      <c r="LGM223" s="66"/>
      <c r="LGV223" s="66"/>
      <c r="LGX223" s="66"/>
      <c r="LGY223" s="66"/>
      <c r="LHA223" s="66"/>
      <c r="LHD223" s="66"/>
      <c r="LHG223" s="66"/>
      <c r="LHJ223" s="66"/>
      <c r="LHM223" s="66"/>
      <c r="LHP223" s="66"/>
      <c r="LHR223" s="66"/>
      <c r="LHT223" s="66"/>
      <c r="LHW223" s="66"/>
      <c r="LHZ223" s="66"/>
      <c r="LIC223" s="66"/>
      <c r="LIF223" s="66"/>
      <c r="LII223" s="66"/>
      <c r="LIL223" s="66"/>
      <c r="LIO223" s="66"/>
      <c r="LIQ223" s="66"/>
      <c r="LIT223" s="66"/>
      <c r="LIZ223" s="66"/>
      <c r="LJF223" s="66"/>
      <c r="LJI223" s="66"/>
      <c r="LJK223" s="66"/>
      <c r="LJM223" s="66"/>
      <c r="LJN223" s="66"/>
      <c r="LJO223" s="66"/>
      <c r="LJP223" s="66"/>
      <c r="LJQ223" s="66"/>
      <c r="LJR223" s="66"/>
      <c r="LKJ223" s="66"/>
      <c r="LKK223" s="66"/>
      <c r="LKN223" s="66"/>
      <c r="LKQ223" s="66"/>
      <c r="LKS223" s="66"/>
      <c r="LKU223" s="66"/>
      <c r="LKX223" s="66"/>
      <c r="LLA223" s="66"/>
      <c r="LLD223" s="66"/>
      <c r="LLH223" s="66"/>
      <c r="LLK223" s="66"/>
      <c r="LLN223" s="66"/>
      <c r="LLV223" s="66"/>
      <c r="LMH223" s="66"/>
      <c r="LMI223" s="66"/>
      <c r="LMJ223" s="66"/>
      <c r="LMK223" s="66"/>
      <c r="LML223" s="66"/>
      <c r="LMM223" s="66"/>
      <c r="LMN223" s="66"/>
      <c r="LMO223" s="66"/>
      <c r="LMP223" s="66"/>
      <c r="LMQ223" s="66"/>
      <c r="LMR223" s="66"/>
      <c r="LMS223" s="66"/>
      <c r="LMT223" s="66"/>
      <c r="LMU223" s="66"/>
      <c r="LMV223" s="66"/>
      <c r="LMW223" s="66"/>
      <c r="LMX223" s="66"/>
      <c r="LMY223" s="66"/>
      <c r="LMZ223" s="66"/>
      <c r="LNA223" s="66"/>
      <c r="LNB223" s="66"/>
      <c r="LNC223" s="66"/>
      <c r="LND223" s="66"/>
      <c r="LNE223" s="66"/>
      <c r="LNF223" s="66"/>
      <c r="LNG223" s="66"/>
      <c r="LNI223" s="66"/>
      <c r="LNJ223" s="66"/>
      <c r="LNK223" s="66"/>
      <c r="LNL223" s="66"/>
      <c r="LNM223" s="66"/>
      <c r="LNN223" s="66"/>
      <c r="LNO223" s="66"/>
      <c r="LNP223" s="66"/>
      <c r="LNQ223" s="66"/>
      <c r="LNR223" s="66"/>
      <c r="LNS223" s="66"/>
      <c r="LNT223" s="66"/>
      <c r="LNU223" s="66"/>
      <c r="LNX223" s="66"/>
      <c r="LOA223" s="66"/>
      <c r="LOD223" s="66"/>
      <c r="LOG223" s="66"/>
      <c r="LOJ223" s="66"/>
      <c r="LOM223" s="66"/>
      <c r="LOV223" s="66"/>
      <c r="LOY223" s="66"/>
      <c r="LPB223" s="66"/>
      <c r="LPE223" s="66"/>
      <c r="LPN223" s="66"/>
      <c r="LPT223" s="66"/>
      <c r="LPW223" s="66"/>
      <c r="LPZ223" s="66"/>
      <c r="LQC223" s="66"/>
      <c r="LQI223" s="66"/>
      <c r="LQR223" s="66"/>
      <c r="LQT223" s="66"/>
      <c r="LQU223" s="66"/>
      <c r="LQW223" s="66"/>
      <c r="LQZ223" s="66"/>
      <c r="LRC223" s="66"/>
      <c r="LRF223" s="66"/>
      <c r="LRI223" s="66"/>
      <c r="LRL223" s="66"/>
      <c r="LRN223" s="66"/>
      <c r="LRP223" s="66"/>
      <c r="LRS223" s="66"/>
      <c r="LRV223" s="66"/>
      <c r="LRY223" s="66"/>
      <c r="LSB223" s="66"/>
      <c r="LSE223" s="66"/>
      <c r="LSH223" s="66"/>
      <c r="LSK223" s="66"/>
      <c r="LSM223" s="66"/>
      <c r="LSP223" s="66"/>
      <c r="LSV223" s="66"/>
      <c r="LTB223" s="66"/>
      <c r="LTE223" s="66"/>
      <c r="LTG223" s="66"/>
      <c r="LTI223" s="66"/>
      <c r="LTJ223" s="66"/>
      <c r="LTK223" s="66"/>
      <c r="LTL223" s="66"/>
      <c r="LTM223" s="66"/>
      <c r="LTN223" s="66"/>
      <c r="LUF223" s="66"/>
      <c r="LUG223" s="66"/>
      <c r="LUJ223" s="66"/>
      <c r="LUM223" s="66"/>
      <c r="LUO223" s="66"/>
      <c r="LUQ223" s="66"/>
      <c r="LUT223" s="66"/>
      <c r="LUW223" s="66"/>
      <c r="LUZ223" s="66"/>
      <c r="LVD223" s="66"/>
      <c r="LVG223" s="66"/>
      <c r="LVJ223" s="66"/>
      <c r="LVR223" s="66"/>
      <c r="LWD223" s="66"/>
      <c r="LWE223" s="66"/>
      <c r="LWF223" s="66"/>
      <c r="LWG223" s="66"/>
      <c r="LWH223" s="66"/>
      <c r="LWI223" s="66"/>
      <c r="LWJ223" s="66"/>
      <c r="LWK223" s="66"/>
      <c r="LWL223" s="66"/>
      <c r="LWM223" s="66"/>
      <c r="LWN223" s="66"/>
      <c r="LWO223" s="66"/>
      <c r="LWP223" s="66"/>
      <c r="LWQ223" s="66"/>
      <c r="LWR223" s="66"/>
      <c r="LWS223" s="66"/>
      <c r="LWT223" s="66"/>
      <c r="LWU223" s="66"/>
      <c r="LWV223" s="66"/>
      <c r="LWW223" s="66"/>
      <c r="LWX223" s="66"/>
      <c r="LWY223" s="66"/>
      <c r="LWZ223" s="66"/>
      <c r="LXA223" s="66"/>
      <c r="LXB223" s="66"/>
      <c r="LXC223" s="66"/>
      <c r="LXE223" s="66"/>
      <c r="LXF223" s="66"/>
      <c r="LXG223" s="66"/>
      <c r="LXH223" s="66"/>
      <c r="LXI223" s="66"/>
      <c r="LXJ223" s="66"/>
      <c r="LXK223" s="66"/>
      <c r="LXL223" s="66"/>
      <c r="LXM223" s="66"/>
      <c r="LXN223" s="66"/>
      <c r="LXO223" s="66"/>
      <c r="LXP223" s="66"/>
      <c r="LXQ223" s="66"/>
      <c r="LXT223" s="66"/>
      <c r="LXW223" s="66"/>
      <c r="LXZ223" s="66"/>
      <c r="LYC223" s="66"/>
      <c r="LYF223" s="66"/>
      <c r="LYI223" s="66"/>
      <c r="LYR223" s="66"/>
      <c r="LYU223" s="66"/>
      <c r="LYX223" s="66"/>
      <c r="LZA223" s="66"/>
      <c r="LZJ223" s="66"/>
      <c r="LZP223" s="66"/>
      <c r="LZS223" s="66"/>
      <c r="LZV223" s="66"/>
      <c r="LZY223" s="66"/>
      <c r="MAE223" s="66"/>
      <c r="MAN223" s="66"/>
      <c r="MAP223" s="66"/>
      <c r="MAQ223" s="66"/>
      <c r="MAS223" s="66"/>
      <c r="MAV223" s="66"/>
      <c r="MAY223" s="66"/>
      <c r="MBB223" s="66"/>
      <c r="MBE223" s="66"/>
      <c r="MBH223" s="66"/>
      <c r="MBJ223" s="66"/>
      <c r="MBL223" s="66"/>
      <c r="MBO223" s="66"/>
      <c r="MBR223" s="66"/>
      <c r="MBU223" s="66"/>
      <c r="MBX223" s="66"/>
      <c r="MCA223" s="66"/>
      <c r="MCD223" s="66"/>
      <c r="MCG223" s="66"/>
      <c r="MCI223" s="66"/>
      <c r="MCL223" s="66"/>
      <c r="MCR223" s="66"/>
      <c r="MCX223" s="66"/>
      <c r="MDA223" s="66"/>
      <c r="MDC223" s="66"/>
      <c r="MDE223" s="66"/>
      <c r="MDF223" s="66"/>
      <c r="MDG223" s="66"/>
      <c r="MDH223" s="66"/>
      <c r="MDI223" s="66"/>
      <c r="MDJ223" s="66"/>
      <c r="MEB223" s="66"/>
      <c r="MEC223" s="66"/>
      <c r="MEF223" s="66"/>
      <c r="MEI223" s="66"/>
      <c r="MEK223" s="66"/>
      <c r="MEM223" s="66"/>
      <c r="MEP223" s="66"/>
      <c r="MES223" s="66"/>
      <c r="MEV223" s="66"/>
      <c r="MEZ223" s="66"/>
      <c r="MFC223" s="66"/>
      <c r="MFF223" s="66"/>
      <c r="MFN223" s="66"/>
      <c r="MFZ223" s="66"/>
      <c r="MGA223" s="66"/>
      <c r="MGB223" s="66"/>
      <c r="MGC223" s="66"/>
      <c r="MGD223" s="66"/>
      <c r="MGE223" s="66"/>
      <c r="MGF223" s="66"/>
      <c r="MGG223" s="66"/>
      <c r="MGH223" s="66"/>
      <c r="MGI223" s="66"/>
      <c r="MGJ223" s="66"/>
      <c r="MGK223" s="66"/>
      <c r="MGL223" s="66"/>
      <c r="MGM223" s="66"/>
      <c r="MGN223" s="66"/>
      <c r="MGO223" s="66"/>
      <c r="MGP223" s="66"/>
      <c r="MGQ223" s="66"/>
      <c r="MGR223" s="66"/>
      <c r="MGS223" s="66"/>
      <c r="MGT223" s="66"/>
      <c r="MGU223" s="66"/>
      <c r="MGV223" s="66"/>
      <c r="MGW223" s="66"/>
      <c r="MGX223" s="66"/>
      <c r="MGY223" s="66"/>
      <c r="MHA223" s="66"/>
      <c r="MHB223" s="66"/>
      <c r="MHC223" s="66"/>
      <c r="MHD223" s="66"/>
      <c r="MHE223" s="66"/>
      <c r="MHF223" s="66"/>
      <c r="MHG223" s="66"/>
      <c r="MHH223" s="66"/>
      <c r="MHI223" s="66"/>
      <c r="MHJ223" s="66"/>
      <c r="MHK223" s="66"/>
      <c r="MHL223" s="66"/>
      <c r="MHM223" s="66"/>
      <c r="MHP223" s="66"/>
      <c r="MHS223" s="66"/>
      <c r="MHV223" s="66"/>
      <c r="MHY223" s="66"/>
      <c r="MIB223" s="66"/>
      <c r="MIE223" s="66"/>
      <c r="MIN223" s="66"/>
      <c r="MIQ223" s="66"/>
      <c r="MIT223" s="66"/>
      <c r="MIW223" s="66"/>
      <c r="MJF223" s="66"/>
      <c r="MJL223" s="66"/>
      <c r="MJO223" s="66"/>
      <c r="MJR223" s="66"/>
      <c r="MJU223" s="66"/>
      <c r="MKA223" s="66"/>
      <c r="MKJ223" s="66"/>
      <c r="MKL223" s="66"/>
      <c r="MKM223" s="66"/>
      <c r="MKO223" s="66"/>
      <c r="MKR223" s="66"/>
      <c r="MKU223" s="66"/>
      <c r="MKX223" s="66"/>
      <c r="MLA223" s="66"/>
      <c r="MLD223" s="66"/>
      <c r="MLF223" s="66"/>
      <c r="MLH223" s="66"/>
      <c r="MLK223" s="66"/>
      <c r="MLN223" s="66"/>
      <c r="MLQ223" s="66"/>
      <c r="MLT223" s="66"/>
      <c r="MLW223" s="66"/>
      <c r="MLZ223" s="66"/>
      <c r="MMC223" s="66"/>
      <c r="MME223" s="66"/>
      <c r="MMH223" s="66"/>
      <c r="MMN223" s="66"/>
      <c r="MMT223" s="66"/>
      <c r="MMW223" s="66"/>
      <c r="MMY223" s="66"/>
      <c r="MNA223" s="66"/>
      <c r="MNB223" s="66"/>
      <c r="MNC223" s="66"/>
      <c r="MND223" s="66"/>
      <c r="MNE223" s="66"/>
      <c r="MNF223" s="66"/>
      <c r="MNX223" s="66"/>
      <c r="MNY223" s="66"/>
      <c r="MOB223" s="66"/>
      <c r="MOE223" s="66"/>
      <c r="MOG223" s="66"/>
      <c r="MOI223" s="66"/>
      <c r="MOL223" s="66"/>
      <c r="MOO223" s="66"/>
      <c r="MOR223" s="66"/>
      <c r="MOV223" s="66"/>
      <c r="MOY223" s="66"/>
      <c r="MPB223" s="66"/>
      <c r="MPJ223" s="66"/>
      <c r="MPV223" s="66"/>
      <c r="MPW223" s="66"/>
      <c r="MPX223" s="66"/>
      <c r="MPY223" s="66"/>
      <c r="MPZ223" s="66"/>
      <c r="MQA223" s="66"/>
      <c r="MQB223" s="66"/>
      <c r="MQC223" s="66"/>
      <c r="MQD223" s="66"/>
      <c r="MQE223" s="66"/>
      <c r="MQF223" s="66"/>
      <c r="MQG223" s="66"/>
      <c r="MQH223" s="66"/>
      <c r="MQI223" s="66"/>
      <c r="MQJ223" s="66"/>
      <c r="MQK223" s="66"/>
      <c r="MQL223" s="66"/>
      <c r="MQM223" s="66"/>
      <c r="MQN223" s="66"/>
      <c r="MQO223" s="66"/>
      <c r="MQP223" s="66"/>
      <c r="MQQ223" s="66"/>
      <c r="MQR223" s="66"/>
      <c r="MQS223" s="66"/>
      <c r="MQT223" s="66"/>
      <c r="MQU223" s="66"/>
      <c r="MQW223" s="66"/>
      <c r="MQX223" s="66"/>
      <c r="MQY223" s="66"/>
      <c r="MQZ223" s="66"/>
      <c r="MRA223" s="66"/>
      <c r="MRB223" s="66"/>
      <c r="MRC223" s="66"/>
      <c r="MRD223" s="66"/>
      <c r="MRE223" s="66"/>
      <c r="MRF223" s="66"/>
      <c r="MRG223" s="66"/>
      <c r="MRH223" s="66"/>
      <c r="MRI223" s="66"/>
      <c r="MRL223" s="66"/>
      <c r="MRO223" s="66"/>
      <c r="MRR223" s="66"/>
      <c r="MRU223" s="66"/>
      <c r="MRX223" s="66"/>
      <c r="MSA223" s="66"/>
      <c r="MSJ223" s="66"/>
      <c r="MSM223" s="66"/>
      <c r="MSP223" s="66"/>
      <c r="MSS223" s="66"/>
      <c r="MTB223" s="66"/>
      <c r="MTH223" s="66"/>
      <c r="MTK223" s="66"/>
      <c r="MTN223" s="66"/>
      <c r="MTQ223" s="66"/>
      <c r="MTW223" s="66"/>
      <c r="MUF223" s="66"/>
      <c r="MUH223" s="66"/>
      <c r="MUI223" s="66"/>
      <c r="MUK223" s="66"/>
      <c r="MUN223" s="66"/>
      <c r="MUQ223" s="66"/>
      <c r="MUT223" s="66"/>
      <c r="MUW223" s="66"/>
      <c r="MUZ223" s="66"/>
      <c r="MVB223" s="66"/>
      <c r="MVD223" s="66"/>
      <c r="MVG223" s="66"/>
      <c r="MVJ223" s="66"/>
      <c r="MVM223" s="66"/>
      <c r="MVP223" s="66"/>
      <c r="MVS223" s="66"/>
      <c r="MVV223" s="66"/>
      <c r="MVY223" s="66"/>
      <c r="MWA223" s="66"/>
      <c r="MWD223" s="66"/>
      <c r="MWJ223" s="66"/>
      <c r="MWP223" s="66"/>
      <c r="MWS223" s="66"/>
      <c r="MWU223" s="66"/>
      <c r="MWW223" s="66"/>
      <c r="MWX223" s="66"/>
      <c r="MWY223" s="66"/>
      <c r="MWZ223" s="66"/>
      <c r="MXA223" s="66"/>
      <c r="MXB223" s="66"/>
      <c r="MXT223" s="66"/>
      <c r="MXU223" s="66"/>
      <c r="MXX223" s="66"/>
      <c r="MYA223" s="66"/>
      <c r="MYC223" s="66"/>
      <c r="MYE223" s="66"/>
      <c r="MYH223" s="66"/>
      <c r="MYK223" s="66"/>
      <c r="MYN223" s="66"/>
      <c r="MYR223" s="66"/>
      <c r="MYU223" s="66"/>
      <c r="MYX223" s="66"/>
      <c r="MZF223" s="66"/>
      <c r="MZR223" s="66"/>
      <c r="MZS223" s="66"/>
      <c r="MZT223" s="66"/>
      <c r="MZU223" s="66"/>
      <c r="MZV223" s="66"/>
      <c r="MZW223" s="66"/>
      <c r="MZX223" s="66"/>
      <c r="MZY223" s="66"/>
      <c r="MZZ223" s="66"/>
      <c r="NAA223" s="66"/>
      <c r="NAB223" s="66"/>
      <c r="NAC223" s="66"/>
      <c r="NAD223" s="66"/>
      <c r="NAE223" s="66"/>
      <c r="NAF223" s="66"/>
      <c r="NAG223" s="66"/>
      <c r="NAH223" s="66"/>
      <c r="NAI223" s="66"/>
      <c r="NAJ223" s="66"/>
      <c r="NAK223" s="66"/>
      <c r="NAL223" s="66"/>
      <c r="NAM223" s="66"/>
      <c r="NAN223" s="66"/>
      <c r="NAO223" s="66"/>
      <c r="NAP223" s="66"/>
      <c r="NAQ223" s="66"/>
      <c r="NAS223" s="66"/>
      <c r="NAT223" s="66"/>
      <c r="NAU223" s="66"/>
      <c r="NAV223" s="66"/>
      <c r="NAW223" s="66"/>
      <c r="NAX223" s="66"/>
      <c r="NAY223" s="66"/>
      <c r="NAZ223" s="66"/>
      <c r="NBA223" s="66"/>
      <c r="NBB223" s="66"/>
      <c r="NBC223" s="66"/>
      <c r="NBD223" s="66"/>
      <c r="NBE223" s="66"/>
      <c r="NBH223" s="66"/>
      <c r="NBK223" s="66"/>
      <c r="NBN223" s="66"/>
      <c r="NBQ223" s="66"/>
      <c r="NBT223" s="66"/>
      <c r="NBW223" s="66"/>
      <c r="NCF223" s="66"/>
      <c r="NCI223" s="66"/>
      <c r="NCL223" s="66"/>
      <c r="NCO223" s="66"/>
      <c r="NCX223" s="66"/>
      <c r="NDD223" s="66"/>
      <c r="NDG223" s="66"/>
      <c r="NDJ223" s="66"/>
      <c r="NDM223" s="66"/>
      <c r="NDS223" s="66"/>
      <c r="NEB223" s="66"/>
      <c r="NED223" s="66"/>
      <c r="NEE223" s="66"/>
      <c r="NEG223" s="66"/>
      <c r="NEJ223" s="66"/>
      <c r="NEM223" s="66"/>
      <c r="NEP223" s="66"/>
      <c r="NES223" s="66"/>
      <c r="NEV223" s="66"/>
      <c r="NEX223" s="66"/>
      <c r="NEZ223" s="66"/>
      <c r="NFC223" s="66"/>
      <c r="NFF223" s="66"/>
      <c r="NFI223" s="66"/>
      <c r="NFL223" s="66"/>
      <c r="NFO223" s="66"/>
      <c r="NFR223" s="66"/>
      <c r="NFU223" s="66"/>
      <c r="NFW223" s="66"/>
      <c r="NFZ223" s="66"/>
      <c r="NGF223" s="66"/>
      <c r="NGL223" s="66"/>
      <c r="NGO223" s="66"/>
      <c r="NGQ223" s="66"/>
      <c r="NGS223" s="66"/>
      <c r="NGT223" s="66"/>
      <c r="NGU223" s="66"/>
      <c r="NGV223" s="66"/>
      <c r="NGW223" s="66"/>
      <c r="NGX223" s="66"/>
      <c r="NHP223" s="66"/>
      <c r="NHQ223" s="66"/>
      <c r="NHT223" s="66"/>
      <c r="NHW223" s="66"/>
      <c r="NHY223" s="66"/>
      <c r="NIA223" s="66"/>
      <c r="NID223" s="66"/>
      <c r="NIG223" s="66"/>
      <c r="NIJ223" s="66"/>
      <c r="NIN223" s="66"/>
      <c r="NIQ223" s="66"/>
      <c r="NIT223" s="66"/>
      <c r="NJB223" s="66"/>
      <c r="NJN223" s="66"/>
      <c r="NJO223" s="66"/>
      <c r="NJP223" s="66"/>
      <c r="NJQ223" s="66"/>
      <c r="NJR223" s="66"/>
      <c r="NJS223" s="66"/>
      <c r="NJT223" s="66"/>
      <c r="NJU223" s="66"/>
      <c r="NJV223" s="66"/>
      <c r="NJW223" s="66"/>
      <c r="NJX223" s="66"/>
      <c r="NJY223" s="66"/>
      <c r="NJZ223" s="66"/>
      <c r="NKA223" s="66"/>
      <c r="NKB223" s="66"/>
      <c r="NKC223" s="66"/>
      <c r="NKD223" s="66"/>
      <c r="NKE223" s="66"/>
      <c r="NKF223" s="66"/>
      <c r="NKG223" s="66"/>
      <c r="NKH223" s="66"/>
      <c r="NKI223" s="66"/>
      <c r="NKJ223" s="66"/>
      <c r="NKK223" s="66"/>
      <c r="NKL223" s="66"/>
      <c r="NKM223" s="66"/>
      <c r="NKO223" s="66"/>
      <c r="NKP223" s="66"/>
      <c r="NKQ223" s="66"/>
      <c r="NKR223" s="66"/>
      <c r="NKS223" s="66"/>
      <c r="NKT223" s="66"/>
      <c r="NKU223" s="66"/>
      <c r="NKV223" s="66"/>
      <c r="NKW223" s="66"/>
      <c r="NKX223" s="66"/>
      <c r="NKY223" s="66"/>
      <c r="NKZ223" s="66"/>
      <c r="NLA223" s="66"/>
      <c r="NLD223" s="66"/>
      <c r="NLG223" s="66"/>
      <c r="NLJ223" s="66"/>
      <c r="NLM223" s="66"/>
      <c r="NLP223" s="66"/>
      <c r="NLS223" s="66"/>
      <c r="NMB223" s="66"/>
      <c r="NME223" s="66"/>
      <c r="NMH223" s="66"/>
      <c r="NMK223" s="66"/>
      <c r="NMT223" s="66"/>
      <c r="NMZ223" s="66"/>
      <c r="NNC223" s="66"/>
      <c r="NNF223" s="66"/>
      <c r="NNI223" s="66"/>
      <c r="NNO223" s="66"/>
      <c r="NNX223" s="66"/>
      <c r="NNZ223" s="66"/>
      <c r="NOA223" s="66"/>
      <c r="NOC223" s="66"/>
      <c r="NOF223" s="66"/>
      <c r="NOI223" s="66"/>
      <c r="NOL223" s="66"/>
      <c r="NOO223" s="66"/>
      <c r="NOR223" s="66"/>
      <c r="NOT223" s="66"/>
      <c r="NOV223" s="66"/>
      <c r="NOY223" s="66"/>
      <c r="NPB223" s="66"/>
      <c r="NPE223" s="66"/>
      <c r="NPH223" s="66"/>
      <c r="NPK223" s="66"/>
      <c r="NPN223" s="66"/>
      <c r="NPQ223" s="66"/>
      <c r="NPS223" s="66"/>
      <c r="NPV223" s="66"/>
      <c r="NQB223" s="66"/>
      <c r="NQH223" s="66"/>
      <c r="NQK223" s="66"/>
      <c r="NQM223" s="66"/>
      <c r="NQO223" s="66"/>
      <c r="NQP223" s="66"/>
      <c r="NQQ223" s="66"/>
      <c r="NQR223" s="66"/>
      <c r="NQS223" s="66"/>
      <c r="NQT223" s="66"/>
      <c r="NRL223" s="66"/>
      <c r="NRM223" s="66"/>
      <c r="NRP223" s="66"/>
      <c r="NRS223" s="66"/>
      <c r="NRU223" s="66"/>
      <c r="NRW223" s="66"/>
      <c r="NRZ223" s="66"/>
      <c r="NSC223" s="66"/>
      <c r="NSF223" s="66"/>
      <c r="NSJ223" s="66"/>
      <c r="NSM223" s="66"/>
      <c r="NSP223" s="66"/>
      <c r="NSX223" s="66"/>
      <c r="NTJ223" s="66"/>
      <c r="NTK223" s="66"/>
      <c r="NTL223" s="66"/>
      <c r="NTM223" s="66"/>
      <c r="NTN223" s="66"/>
      <c r="NTO223" s="66"/>
      <c r="NTP223" s="66"/>
      <c r="NTQ223" s="66"/>
      <c r="NTR223" s="66"/>
      <c r="NTS223" s="66"/>
      <c r="NTT223" s="66"/>
      <c r="NTU223" s="66"/>
      <c r="NTV223" s="66"/>
      <c r="NTW223" s="66"/>
      <c r="NTX223" s="66"/>
      <c r="NTY223" s="66"/>
      <c r="NTZ223" s="66"/>
      <c r="NUA223" s="66"/>
      <c r="NUB223" s="66"/>
      <c r="NUC223" s="66"/>
      <c r="NUD223" s="66"/>
      <c r="NUE223" s="66"/>
      <c r="NUF223" s="66"/>
      <c r="NUG223" s="66"/>
      <c r="NUH223" s="66"/>
      <c r="NUI223" s="66"/>
      <c r="NUK223" s="66"/>
      <c r="NUL223" s="66"/>
      <c r="NUM223" s="66"/>
      <c r="NUN223" s="66"/>
      <c r="NUO223" s="66"/>
      <c r="NUP223" s="66"/>
      <c r="NUQ223" s="66"/>
      <c r="NUR223" s="66"/>
      <c r="NUS223" s="66"/>
      <c r="NUT223" s="66"/>
      <c r="NUU223" s="66"/>
      <c r="NUV223" s="66"/>
      <c r="NUW223" s="66"/>
      <c r="NUZ223" s="66"/>
      <c r="NVC223" s="66"/>
      <c r="NVF223" s="66"/>
      <c r="NVI223" s="66"/>
      <c r="NVL223" s="66"/>
      <c r="NVO223" s="66"/>
      <c r="NVX223" s="66"/>
      <c r="NWA223" s="66"/>
      <c r="NWD223" s="66"/>
      <c r="NWG223" s="66"/>
      <c r="NWP223" s="66"/>
      <c r="NWV223" s="66"/>
      <c r="NWY223" s="66"/>
      <c r="NXB223" s="66"/>
      <c r="NXE223" s="66"/>
      <c r="NXK223" s="66"/>
      <c r="NXT223" s="66"/>
      <c r="NXV223" s="66"/>
      <c r="NXW223" s="66"/>
      <c r="NXY223" s="66"/>
      <c r="NYB223" s="66"/>
      <c r="NYE223" s="66"/>
      <c r="NYH223" s="66"/>
      <c r="NYK223" s="66"/>
      <c r="NYN223" s="66"/>
      <c r="NYP223" s="66"/>
      <c r="NYR223" s="66"/>
      <c r="NYU223" s="66"/>
      <c r="NYX223" s="66"/>
      <c r="NZA223" s="66"/>
      <c r="NZD223" s="66"/>
      <c r="NZG223" s="66"/>
      <c r="NZJ223" s="66"/>
      <c r="NZM223" s="66"/>
      <c r="NZO223" s="66"/>
      <c r="NZR223" s="66"/>
      <c r="NZX223" s="66"/>
      <c r="OAD223" s="66"/>
      <c r="OAG223" s="66"/>
      <c r="OAI223" s="66"/>
      <c r="OAK223" s="66"/>
      <c r="OAL223" s="66"/>
      <c r="OAM223" s="66"/>
      <c r="OAN223" s="66"/>
      <c r="OAO223" s="66"/>
      <c r="OAP223" s="66"/>
      <c r="OBH223" s="66"/>
      <c r="OBI223" s="66"/>
      <c r="OBL223" s="66"/>
      <c r="OBO223" s="66"/>
      <c r="OBQ223" s="66"/>
      <c r="OBS223" s="66"/>
      <c r="OBV223" s="66"/>
      <c r="OBY223" s="66"/>
      <c r="OCB223" s="66"/>
      <c r="OCF223" s="66"/>
      <c r="OCI223" s="66"/>
      <c r="OCL223" s="66"/>
      <c r="OCT223" s="66"/>
      <c r="ODF223" s="66"/>
      <c r="ODG223" s="66"/>
      <c r="ODH223" s="66"/>
      <c r="ODI223" s="66"/>
      <c r="ODJ223" s="66"/>
      <c r="ODK223" s="66"/>
      <c r="ODL223" s="66"/>
      <c r="ODM223" s="66"/>
      <c r="ODN223" s="66"/>
      <c r="ODO223" s="66"/>
      <c r="ODP223" s="66"/>
      <c r="ODQ223" s="66"/>
      <c r="ODR223" s="66"/>
      <c r="ODS223" s="66"/>
      <c r="ODT223" s="66"/>
      <c r="ODU223" s="66"/>
      <c r="ODV223" s="66"/>
      <c r="ODW223" s="66"/>
      <c r="ODX223" s="66"/>
      <c r="ODY223" s="66"/>
      <c r="ODZ223" s="66"/>
      <c r="OEA223" s="66"/>
      <c r="OEB223" s="66"/>
      <c r="OEC223" s="66"/>
      <c r="OED223" s="66"/>
      <c r="OEE223" s="66"/>
      <c r="OEG223" s="66"/>
      <c r="OEH223" s="66"/>
      <c r="OEI223" s="66"/>
      <c r="OEJ223" s="66"/>
      <c r="OEK223" s="66"/>
      <c r="OEL223" s="66"/>
      <c r="OEM223" s="66"/>
      <c r="OEN223" s="66"/>
      <c r="OEO223" s="66"/>
      <c r="OEP223" s="66"/>
      <c r="OEQ223" s="66"/>
      <c r="OER223" s="66"/>
      <c r="OES223" s="66"/>
      <c r="OEV223" s="66"/>
      <c r="OEY223" s="66"/>
      <c r="OFB223" s="66"/>
      <c r="OFE223" s="66"/>
      <c r="OFH223" s="66"/>
      <c r="OFK223" s="66"/>
      <c r="OFT223" s="66"/>
      <c r="OFW223" s="66"/>
      <c r="OFZ223" s="66"/>
      <c r="OGC223" s="66"/>
      <c r="OGL223" s="66"/>
      <c r="OGR223" s="66"/>
      <c r="OGU223" s="66"/>
      <c r="OGX223" s="66"/>
      <c r="OHA223" s="66"/>
      <c r="OHG223" s="66"/>
      <c r="OHP223" s="66"/>
      <c r="OHR223" s="66"/>
      <c r="OHS223" s="66"/>
      <c r="OHU223" s="66"/>
      <c r="OHX223" s="66"/>
      <c r="OIA223" s="66"/>
      <c r="OID223" s="66"/>
      <c r="OIG223" s="66"/>
      <c r="OIJ223" s="66"/>
      <c r="OIL223" s="66"/>
      <c r="OIN223" s="66"/>
      <c r="OIQ223" s="66"/>
      <c r="OIT223" s="66"/>
      <c r="OIW223" s="66"/>
      <c r="OIZ223" s="66"/>
      <c r="OJC223" s="66"/>
      <c r="OJF223" s="66"/>
      <c r="OJI223" s="66"/>
      <c r="OJK223" s="66"/>
      <c r="OJN223" s="66"/>
      <c r="OJT223" s="66"/>
      <c r="OJZ223" s="66"/>
      <c r="OKC223" s="66"/>
      <c r="OKE223" s="66"/>
      <c r="OKG223" s="66"/>
      <c r="OKH223" s="66"/>
      <c r="OKI223" s="66"/>
      <c r="OKJ223" s="66"/>
      <c r="OKK223" s="66"/>
      <c r="OKL223" s="66"/>
      <c r="OLD223" s="66"/>
      <c r="OLE223" s="66"/>
      <c r="OLH223" s="66"/>
      <c r="OLK223" s="66"/>
      <c r="OLM223" s="66"/>
      <c r="OLO223" s="66"/>
      <c r="OLR223" s="66"/>
      <c r="OLU223" s="66"/>
      <c r="OLX223" s="66"/>
      <c r="OMB223" s="66"/>
      <c r="OME223" s="66"/>
      <c r="OMH223" s="66"/>
      <c r="OMP223" s="66"/>
      <c r="ONB223" s="66"/>
      <c r="ONC223" s="66"/>
      <c r="OND223" s="66"/>
      <c r="ONE223" s="66"/>
      <c r="ONF223" s="66"/>
      <c r="ONG223" s="66"/>
      <c r="ONH223" s="66"/>
      <c r="ONI223" s="66"/>
      <c r="ONJ223" s="66"/>
      <c r="ONK223" s="66"/>
      <c r="ONL223" s="66"/>
      <c r="ONM223" s="66"/>
      <c r="ONN223" s="66"/>
      <c r="ONO223" s="66"/>
      <c r="ONP223" s="66"/>
      <c r="ONQ223" s="66"/>
      <c r="ONR223" s="66"/>
      <c r="ONS223" s="66"/>
      <c r="ONT223" s="66"/>
      <c r="ONU223" s="66"/>
      <c r="ONV223" s="66"/>
      <c r="ONW223" s="66"/>
      <c r="ONX223" s="66"/>
      <c r="ONY223" s="66"/>
      <c r="ONZ223" s="66"/>
      <c r="OOA223" s="66"/>
      <c r="OOC223" s="66"/>
      <c r="OOD223" s="66"/>
      <c r="OOE223" s="66"/>
      <c r="OOF223" s="66"/>
      <c r="OOG223" s="66"/>
      <c r="OOH223" s="66"/>
      <c r="OOI223" s="66"/>
      <c r="OOJ223" s="66"/>
      <c r="OOK223" s="66"/>
      <c r="OOL223" s="66"/>
      <c r="OOM223" s="66"/>
      <c r="OON223" s="66"/>
      <c r="OOO223" s="66"/>
      <c r="OOR223" s="66"/>
      <c r="OOU223" s="66"/>
      <c r="OOX223" s="66"/>
      <c r="OPA223" s="66"/>
      <c r="OPD223" s="66"/>
      <c r="OPG223" s="66"/>
      <c r="OPP223" s="66"/>
      <c r="OPS223" s="66"/>
      <c r="OPV223" s="66"/>
      <c r="OPY223" s="66"/>
      <c r="OQH223" s="66"/>
      <c r="OQN223" s="66"/>
      <c r="OQQ223" s="66"/>
      <c r="OQT223" s="66"/>
      <c r="OQW223" s="66"/>
      <c r="ORC223" s="66"/>
      <c r="ORL223" s="66"/>
      <c r="ORN223" s="66"/>
      <c r="ORO223" s="66"/>
      <c r="ORQ223" s="66"/>
      <c r="ORT223" s="66"/>
      <c r="ORW223" s="66"/>
      <c r="ORZ223" s="66"/>
      <c r="OSC223" s="66"/>
      <c r="OSF223" s="66"/>
      <c r="OSH223" s="66"/>
      <c r="OSJ223" s="66"/>
      <c r="OSM223" s="66"/>
      <c r="OSP223" s="66"/>
      <c r="OSS223" s="66"/>
      <c r="OSV223" s="66"/>
      <c r="OSY223" s="66"/>
      <c r="OTB223" s="66"/>
      <c r="OTE223" s="66"/>
      <c r="OTG223" s="66"/>
      <c r="OTJ223" s="66"/>
      <c r="OTP223" s="66"/>
      <c r="OTV223" s="66"/>
      <c r="OTY223" s="66"/>
      <c r="OUA223" s="66"/>
      <c r="OUC223" s="66"/>
      <c r="OUD223" s="66"/>
      <c r="OUE223" s="66"/>
      <c r="OUF223" s="66"/>
      <c r="OUG223" s="66"/>
      <c r="OUH223" s="66"/>
      <c r="OUZ223" s="66"/>
      <c r="OVA223" s="66"/>
      <c r="OVD223" s="66"/>
      <c r="OVG223" s="66"/>
      <c r="OVI223" s="66"/>
      <c r="OVK223" s="66"/>
      <c r="OVN223" s="66"/>
      <c r="OVQ223" s="66"/>
      <c r="OVT223" s="66"/>
      <c r="OVX223" s="66"/>
      <c r="OWA223" s="66"/>
      <c r="OWD223" s="66"/>
      <c r="OWL223" s="66"/>
      <c r="OWX223" s="66"/>
      <c r="OWY223" s="66"/>
      <c r="OWZ223" s="66"/>
      <c r="OXA223" s="66"/>
      <c r="OXB223" s="66"/>
      <c r="OXC223" s="66"/>
      <c r="OXD223" s="66"/>
      <c r="OXE223" s="66"/>
      <c r="OXF223" s="66"/>
      <c r="OXG223" s="66"/>
      <c r="OXH223" s="66"/>
      <c r="OXI223" s="66"/>
      <c r="OXJ223" s="66"/>
      <c r="OXK223" s="66"/>
      <c r="OXL223" s="66"/>
      <c r="OXM223" s="66"/>
      <c r="OXN223" s="66"/>
      <c r="OXO223" s="66"/>
      <c r="OXP223" s="66"/>
      <c r="OXQ223" s="66"/>
      <c r="OXR223" s="66"/>
      <c r="OXS223" s="66"/>
      <c r="OXT223" s="66"/>
      <c r="OXU223" s="66"/>
      <c r="OXV223" s="66"/>
      <c r="OXW223" s="66"/>
      <c r="OXY223" s="66"/>
      <c r="OXZ223" s="66"/>
      <c r="OYA223" s="66"/>
      <c r="OYB223" s="66"/>
      <c r="OYC223" s="66"/>
      <c r="OYD223" s="66"/>
      <c r="OYE223" s="66"/>
      <c r="OYF223" s="66"/>
      <c r="OYG223" s="66"/>
      <c r="OYH223" s="66"/>
      <c r="OYI223" s="66"/>
      <c r="OYJ223" s="66"/>
      <c r="OYK223" s="66"/>
      <c r="OYN223" s="66"/>
      <c r="OYQ223" s="66"/>
      <c r="OYT223" s="66"/>
      <c r="OYW223" s="66"/>
      <c r="OYZ223" s="66"/>
      <c r="OZC223" s="66"/>
      <c r="OZL223" s="66"/>
      <c r="OZO223" s="66"/>
      <c r="OZR223" s="66"/>
      <c r="OZU223" s="66"/>
      <c r="PAD223" s="66"/>
      <c r="PAJ223" s="66"/>
      <c r="PAM223" s="66"/>
      <c r="PAP223" s="66"/>
      <c r="PAS223" s="66"/>
      <c r="PAY223" s="66"/>
      <c r="PBH223" s="66"/>
      <c r="PBJ223" s="66"/>
      <c r="PBK223" s="66"/>
      <c r="PBM223" s="66"/>
      <c r="PBP223" s="66"/>
      <c r="PBS223" s="66"/>
      <c r="PBV223" s="66"/>
      <c r="PBY223" s="66"/>
      <c r="PCB223" s="66"/>
      <c r="PCD223" s="66"/>
      <c r="PCF223" s="66"/>
      <c r="PCI223" s="66"/>
      <c r="PCL223" s="66"/>
      <c r="PCO223" s="66"/>
      <c r="PCR223" s="66"/>
      <c r="PCU223" s="66"/>
      <c r="PCX223" s="66"/>
      <c r="PDA223" s="66"/>
      <c r="PDC223" s="66"/>
      <c r="PDF223" s="66"/>
      <c r="PDL223" s="66"/>
      <c r="PDR223" s="66"/>
      <c r="PDU223" s="66"/>
      <c r="PDW223" s="66"/>
      <c r="PDY223" s="66"/>
      <c r="PDZ223" s="66"/>
      <c r="PEA223" s="66"/>
      <c r="PEB223" s="66"/>
      <c r="PEC223" s="66"/>
      <c r="PED223" s="66"/>
      <c r="PEV223" s="66"/>
      <c r="PEW223" s="66"/>
      <c r="PEZ223" s="66"/>
      <c r="PFC223" s="66"/>
      <c r="PFE223" s="66"/>
      <c r="PFG223" s="66"/>
      <c r="PFJ223" s="66"/>
      <c r="PFM223" s="66"/>
      <c r="PFP223" s="66"/>
      <c r="PFT223" s="66"/>
      <c r="PFW223" s="66"/>
      <c r="PFZ223" s="66"/>
      <c r="PGH223" s="66"/>
      <c r="PGT223" s="66"/>
      <c r="PGU223" s="66"/>
      <c r="PGV223" s="66"/>
      <c r="PGW223" s="66"/>
      <c r="PGX223" s="66"/>
      <c r="PGY223" s="66"/>
      <c r="PGZ223" s="66"/>
      <c r="PHA223" s="66"/>
      <c r="PHB223" s="66"/>
      <c r="PHC223" s="66"/>
      <c r="PHD223" s="66"/>
      <c r="PHE223" s="66"/>
      <c r="PHF223" s="66"/>
      <c r="PHG223" s="66"/>
      <c r="PHH223" s="66"/>
      <c r="PHI223" s="66"/>
      <c r="PHJ223" s="66"/>
      <c r="PHK223" s="66"/>
      <c r="PHL223" s="66"/>
      <c r="PHM223" s="66"/>
      <c r="PHN223" s="66"/>
      <c r="PHO223" s="66"/>
      <c r="PHP223" s="66"/>
      <c r="PHQ223" s="66"/>
      <c r="PHR223" s="66"/>
      <c r="PHS223" s="66"/>
      <c r="PHU223" s="66"/>
      <c r="PHV223" s="66"/>
      <c r="PHW223" s="66"/>
      <c r="PHX223" s="66"/>
      <c r="PHY223" s="66"/>
      <c r="PHZ223" s="66"/>
      <c r="PIA223" s="66"/>
      <c r="PIB223" s="66"/>
      <c r="PIC223" s="66"/>
      <c r="PID223" s="66"/>
      <c r="PIE223" s="66"/>
      <c r="PIF223" s="66"/>
      <c r="PIG223" s="66"/>
      <c r="PIJ223" s="66"/>
      <c r="PIM223" s="66"/>
      <c r="PIP223" s="66"/>
      <c r="PIS223" s="66"/>
      <c r="PIV223" s="66"/>
      <c r="PIY223" s="66"/>
      <c r="PJH223" s="66"/>
      <c r="PJK223" s="66"/>
      <c r="PJN223" s="66"/>
      <c r="PJQ223" s="66"/>
      <c r="PJZ223" s="66"/>
      <c r="PKF223" s="66"/>
      <c r="PKI223" s="66"/>
      <c r="PKL223" s="66"/>
      <c r="PKO223" s="66"/>
      <c r="PKU223" s="66"/>
      <c r="PLD223" s="66"/>
      <c r="PLF223" s="66"/>
      <c r="PLG223" s="66"/>
      <c r="PLI223" s="66"/>
      <c r="PLL223" s="66"/>
      <c r="PLO223" s="66"/>
      <c r="PLR223" s="66"/>
      <c r="PLU223" s="66"/>
      <c r="PLX223" s="66"/>
      <c r="PLZ223" s="66"/>
      <c r="PMB223" s="66"/>
      <c r="PME223" s="66"/>
      <c r="PMH223" s="66"/>
      <c r="PMK223" s="66"/>
      <c r="PMN223" s="66"/>
      <c r="PMQ223" s="66"/>
      <c r="PMT223" s="66"/>
      <c r="PMW223" s="66"/>
      <c r="PMY223" s="66"/>
      <c r="PNB223" s="66"/>
      <c r="PNH223" s="66"/>
      <c r="PNN223" s="66"/>
      <c r="PNQ223" s="66"/>
      <c r="PNS223" s="66"/>
      <c r="PNU223" s="66"/>
      <c r="PNV223" s="66"/>
      <c r="PNW223" s="66"/>
      <c r="PNX223" s="66"/>
      <c r="PNY223" s="66"/>
      <c r="PNZ223" s="66"/>
      <c r="POR223" s="66"/>
      <c r="POS223" s="66"/>
      <c r="POV223" s="66"/>
      <c r="POY223" s="66"/>
      <c r="PPA223" s="66"/>
      <c r="PPC223" s="66"/>
      <c r="PPF223" s="66"/>
      <c r="PPI223" s="66"/>
      <c r="PPL223" s="66"/>
      <c r="PPP223" s="66"/>
      <c r="PPS223" s="66"/>
      <c r="PPV223" s="66"/>
      <c r="PQD223" s="66"/>
      <c r="PQP223" s="66"/>
      <c r="PQQ223" s="66"/>
      <c r="PQR223" s="66"/>
      <c r="PQS223" s="66"/>
      <c r="PQT223" s="66"/>
      <c r="PQU223" s="66"/>
      <c r="PQV223" s="66"/>
      <c r="PQW223" s="66"/>
      <c r="PQX223" s="66"/>
      <c r="PQY223" s="66"/>
      <c r="PQZ223" s="66"/>
      <c r="PRA223" s="66"/>
      <c r="PRB223" s="66"/>
      <c r="PRC223" s="66"/>
      <c r="PRD223" s="66"/>
      <c r="PRE223" s="66"/>
      <c r="PRF223" s="66"/>
      <c r="PRG223" s="66"/>
      <c r="PRH223" s="66"/>
      <c r="PRI223" s="66"/>
      <c r="PRJ223" s="66"/>
      <c r="PRK223" s="66"/>
      <c r="PRL223" s="66"/>
      <c r="PRM223" s="66"/>
      <c r="PRN223" s="66"/>
      <c r="PRO223" s="66"/>
      <c r="PRQ223" s="66"/>
      <c r="PRR223" s="66"/>
      <c r="PRS223" s="66"/>
      <c r="PRT223" s="66"/>
      <c r="PRU223" s="66"/>
      <c r="PRV223" s="66"/>
      <c r="PRW223" s="66"/>
      <c r="PRX223" s="66"/>
      <c r="PRY223" s="66"/>
      <c r="PRZ223" s="66"/>
      <c r="PSA223" s="66"/>
      <c r="PSB223" s="66"/>
      <c r="PSC223" s="66"/>
      <c r="PSF223" s="66"/>
      <c r="PSI223" s="66"/>
      <c r="PSL223" s="66"/>
      <c r="PSO223" s="66"/>
      <c r="PSR223" s="66"/>
      <c r="PSU223" s="66"/>
      <c r="PTD223" s="66"/>
      <c r="PTG223" s="66"/>
      <c r="PTJ223" s="66"/>
      <c r="PTM223" s="66"/>
      <c r="PTV223" s="66"/>
      <c r="PUB223" s="66"/>
      <c r="PUE223" s="66"/>
      <c r="PUH223" s="66"/>
      <c r="PUK223" s="66"/>
      <c r="PUQ223" s="66"/>
      <c r="PUZ223" s="66"/>
      <c r="PVB223" s="66"/>
      <c r="PVC223" s="66"/>
      <c r="PVE223" s="66"/>
      <c r="PVH223" s="66"/>
      <c r="PVK223" s="66"/>
      <c r="PVN223" s="66"/>
      <c r="PVQ223" s="66"/>
      <c r="PVT223" s="66"/>
      <c r="PVV223" s="66"/>
      <c r="PVX223" s="66"/>
      <c r="PWA223" s="66"/>
      <c r="PWD223" s="66"/>
      <c r="PWG223" s="66"/>
      <c r="PWJ223" s="66"/>
      <c r="PWM223" s="66"/>
      <c r="PWP223" s="66"/>
      <c r="PWS223" s="66"/>
      <c r="PWU223" s="66"/>
      <c r="PWX223" s="66"/>
      <c r="PXD223" s="66"/>
      <c r="PXJ223" s="66"/>
      <c r="PXM223" s="66"/>
      <c r="PXO223" s="66"/>
      <c r="PXQ223" s="66"/>
      <c r="PXR223" s="66"/>
      <c r="PXS223" s="66"/>
      <c r="PXT223" s="66"/>
      <c r="PXU223" s="66"/>
      <c r="PXV223" s="66"/>
      <c r="PYN223" s="66"/>
      <c r="PYO223" s="66"/>
      <c r="PYR223" s="66"/>
      <c r="PYU223" s="66"/>
      <c r="PYW223" s="66"/>
      <c r="PYY223" s="66"/>
      <c r="PZB223" s="66"/>
      <c r="PZE223" s="66"/>
      <c r="PZH223" s="66"/>
      <c r="PZL223" s="66"/>
      <c r="PZO223" s="66"/>
      <c r="PZR223" s="66"/>
      <c r="PZZ223" s="66"/>
      <c r="QAL223" s="66"/>
      <c r="QAM223" s="66"/>
      <c r="QAN223" s="66"/>
      <c r="QAO223" s="66"/>
      <c r="QAP223" s="66"/>
      <c r="QAQ223" s="66"/>
      <c r="QAR223" s="66"/>
      <c r="QAS223" s="66"/>
      <c r="QAT223" s="66"/>
      <c r="QAU223" s="66"/>
      <c r="QAV223" s="66"/>
      <c r="QAW223" s="66"/>
      <c r="QAX223" s="66"/>
      <c r="QAY223" s="66"/>
      <c r="QAZ223" s="66"/>
      <c r="QBA223" s="66"/>
      <c r="QBB223" s="66"/>
      <c r="QBC223" s="66"/>
      <c r="QBD223" s="66"/>
      <c r="QBE223" s="66"/>
      <c r="QBF223" s="66"/>
      <c r="QBG223" s="66"/>
      <c r="QBH223" s="66"/>
      <c r="QBI223" s="66"/>
      <c r="QBJ223" s="66"/>
      <c r="QBK223" s="66"/>
      <c r="QBM223" s="66"/>
      <c r="QBN223" s="66"/>
      <c r="QBO223" s="66"/>
      <c r="QBP223" s="66"/>
      <c r="QBQ223" s="66"/>
      <c r="QBR223" s="66"/>
      <c r="QBS223" s="66"/>
      <c r="QBT223" s="66"/>
      <c r="QBU223" s="66"/>
      <c r="QBV223" s="66"/>
      <c r="QBW223" s="66"/>
      <c r="QBX223" s="66"/>
      <c r="QBY223" s="66"/>
      <c r="QCB223" s="66"/>
      <c r="QCE223" s="66"/>
      <c r="QCH223" s="66"/>
      <c r="QCK223" s="66"/>
      <c r="QCN223" s="66"/>
      <c r="QCQ223" s="66"/>
      <c r="QCZ223" s="66"/>
      <c r="QDC223" s="66"/>
      <c r="QDF223" s="66"/>
      <c r="QDI223" s="66"/>
      <c r="QDR223" s="66"/>
      <c r="QDX223" s="66"/>
      <c r="QEA223" s="66"/>
      <c r="QED223" s="66"/>
      <c r="QEG223" s="66"/>
      <c r="QEM223" s="66"/>
      <c r="QEV223" s="66"/>
      <c r="QEX223" s="66"/>
      <c r="QEY223" s="66"/>
      <c r="QFA223" s="66"/>
      <c r="QFD223" s="66"/>
      <c r="QFG223" s="66"/>
      <c r="QFJ223" s="66"/>
      <c r="QFM223" s="66"/>
      <c r="QFP223" s="66"/>
      <c r="QFR223" s="66"/>
      <c r="QFT223" s="66"/>
      <c r="QFW223" s="66"/>
      <c r="QFZ223" s="66"/>
      <c r="QGC223" s="66"/>
      <c r="QGF223" s="66"/>
      <c r="QGI223" s="66"/>
      <c r="QGL223" s="66"/>
      <c r="QGO223" s="66"/>
      <c r="QGQ223" s="66"/>
      <c r="QGT223" s="66"/>
      <c r="QGZ223" s="66"/>
      <c r="QHF223" s="66"/>
      <c r="QHI223" s="66"/>
      <c r="QHK223" s="66"/>
      <c r="QHM223" s="66"/>
      <c r="QHN223" s="66"/>
      <c r="QHO223" s="66"/>
      <c r="QHP223" s="66"/>
      <c r="QHQ223" s="66"/>
      <c r="QHR223" s="66"/>
      <c r="QIJ223" s="66"/>
      <c r="QIK223" s="66"/>
      <c r="QIN223" s="66"/>
      <c r="QIQ223" s="66"/>
      <c r="QIS223" s="66"/>
      <c r="QIU223" s="66"/>
      <c r="QIX223" s="66"/>
      <c r="QJA223" s="66"/>
      <c r="QJD223" s="66"/>
      <c r="QJH223" s="66"/>
      <c r="QJK223" s="66"/>
      <c r="QJN223" s="66"/>
      <c r="QJV223" s="66"/>
      <c r="QKH223" s="66"/>
      <c r="QKI223" s="66"/>
      <c r="QKJ223" s="66"/>
      <c r="QKK223" s="66"/>
      <c r="QKL223" s="66"/>
      <c r="QKM223" s="66"/>
      <c r="QKN223" s="66"/>
      <c r="QKO223" s="66"/>
      <c r="QKP223" s="66"/>
      <c r="QKQ223" s="66"/>
      <c r="QKR223" s="66"/>
      <c r="QKS223" s="66"/>
      <c r="QKT223" s="66"/>
      <c r="QKU223" s="66"/>
      <c r="QKV223" s="66"/>
      <c r="QKW223" s="66"/>
      <c r="QKX223" s="66"/>
      <c r="QKY223" s="66"/>
      <c r="QKZ223" s="66"/>
      <c r="QLA223" s="66"/>
      <c r="QLB223" s="66"/>
      <c r="QLC223" s="66"/>
      <c r="QLD223" s="66"/>
      <c r="QLE223" s="66"/>
      <c r="QLF223" s="66"/>
      <c r="QLG223" s="66"/>
      <c r="QLI223" s="66"/>
      <c r="QLJ223" s="66"/>
      <c r="QLK223" s="66"/>
      <c r="QLL223" s="66"/>
      <c r="QLM223" s="66"/>
      <c r="QLN223" s="66"/>
      <c r="QLO223" s="66"/>
      <c r="QLP223" s="66"/>
      <c r="QLQ223" s="66"/>
      <c r="QLR223" s="66"/>
      <c r="QLS223" s="66"/>
      <c r="QLT223" s="66"/>
      <c r="QLU223" s="66"/>
      <c r="QLX223" s="66"/>
      <c r="QMA223" s="66"/>
      <c r="QMD223" s="66"/>
      <c r="QMG223" s="66"/>
      <c r="QMJ223" s="66"/>
      <c r="QMM223" s="66"/>
      <c r="QMV223" s="66"/>
      <c r="QMY223" s="66"/>
      <c r="QNB223" s="66"/>
      <c r="QNE223" s="66"/>
      <c r="QNN223" s="66"/>
      <c r="QNT223" s="66"/>
      <c r="QNW223" s="66"/>
      <c r="QNZ223" s="66"/>
      <c r="QOC223" s="66"/>
      <c r="QOI223" s="66"/>
      <c r="QOR223" s="66"/>
      <c r="QOT223" s="66"/>
      <c r="QOU223" s="66"/>
      <c r="QOW223" s="66"/>
      <c r="QOZ223" s="66"/>
      <c r="QPC223" s="66"/>
      <c r="QPF223" s="66"/>
      <c r="QPI223" s="66"/>
      <c r="QPL223" s="66"/>
      <c r="QPN223" s="66"/>
      <c r="QPP223" s="66"/>
      <c r="QPS223" s="66"/>
      <c r="QPV223" s="66"/>
      <c r="QPY223" s="66"/>
      <c r="QQB223" s="66"/>
      <c r="QQE223" s="66"/>
      <c r="QQH223" s="66"/>
      <c r="QQK223" s="66"/>
      <c r="QQM223" s="66"/>
      <c r="QQP223" s="66"/>
      <c r="QQV223" s="66"/>
      <c r="QRB223" s="66"/>
      <c r="QRE223" s="66"/>
      <c r="QRG223" s="66"/>
      <c r="QRI223" s="66"/>
      <c r="QRJ223" s="66"/>
      <c r="QRK223" s="66"/>
      <c r="QRL223" s="66"/>
      <c r="QRM223" s="66"/>
      <c r="QRN223" s="66"/>
      <c r="QSF223" s="66"/>
      <c r="QSG223" s="66"/>
      <c r="QSJ223" s="66"/>
      <c r="QSM223" s="66"/>
      <c r="QSO223" s="66"/>
      <c r="QSQ223" s="66"/>
      <c r="QST223" s="66"/>
      <c r="QSW223" s="66"/>
      <c r="QSZ223" s="66"/>
      <c r="QTD223" s="66"/>
      <c r="QTG223" s="66"/>
      <c r="QTJ223" s="66"/>
      <c r="QTR223" s="66"/>
      <c r="QUD223" s="66"/>
      <c r="QUE223" s="66"/>
      <c r="QUF223" s="66"/>
      <c r="QUG223" s="66"/>
      <c r="QUH223" s="66"/>
      <c r="QUI223" s="66"/>
      <c r="QUJ223" s="66"/>
      <c r="QUK223" s="66"/>
      <c r="QUL223" s="66"/>
      <c r="QUM223" s="66"/>
      <c r="QUN223" s="66"/>
      <c r="QUO223" s="66"/>
      <c r="QUP223" s="66"/>
      <c r="QUQ223" s="66"/>
      <c r="QUR223" s="66"/>
      <c r="QUS223" s="66"/>
      <c r="QUT223" s="66"/>
      <c r="QUU223" s="66"/>
      <c r="QUV223" s="66"/>
      <c r="QUW223" s="66"/>
      <c r="QUX223" s="66"/>
      <c r="QUY223" s="66"/>
      <c r="QUZ223" s="66"/>
      <c r="QVA223" s="66"/>
      <c r="QVB223" s="66"/>
      <c r="QVC223" s="66"/>
      <c r="QVE223" s="66"/>
      <c r="QVF223" s="66"/>
      <c r="QVG223" s="66"/>
      <c r="QVH223" s="66"/>
      <c r="QVI223" s="66"/>
      <c r="QVJ223" s="66"/>
      <c r="QVK223" s="66"/>
      <c r="QVL223" s="66"/>
      <c r="QVM223" s="66"/>
      <c r="QVN223" s="66"/>
      <c r="QVO223" s="66"/>
      <c r="QVP223" s="66"/>
      <c r="QVQ223" s="66"/>
      <c r="QVT223" s="66"/>
      <c r="QVW223" s="66"/>
      <c r="QVZ223" s="66"/>
      <c r="QWC223" s="66"/>
      <c r="QWF223" s="66"/>
      <c r="QWI223" s="66"/>
      <c r="QWR223" s="66"/>
      <c r="QWU223" s="66"/>
      <c r="QWX223" s="66"/>
      <c r="QXA223" s="66"/>
      <c r="QXJ223" s="66"/>
      <c r="QXP223" s="66"/>
      <c r="QXS223" s="66"/>
      <c r="QXV223" s="66"/>
      <c r="QXY223" s="66"/>
      <c r="QYE223" s="66"/>
      <c r="QYN223" s="66"/>
      <c r="QYP223" s="66"/>
      <c r="QYQ223" s="66"/>
      <c r="QYS223" s="66"/>
      <c r="QYV223" s="66"/>
      <c r="QYY223" s="66"/>
      <c r="QZB223" s="66"/>
      <c r="QZE223" s="66"/>
      <c r="QZH223" s="66"/>
      <c r="QZJ223" s="66"/>
      <c r="QZL223" s="66"/>
      <c r="QZO223" s="66"/>
      <c r="QZR223" s="66"/>
      <c r="QZU223" s="66"/>
      <c r="QZX223" s="66"/>
      <c r="RAA223" s="66"/>
      <c r="RAD223" s="66"/>
      <c r="RAG223" s="66"/>
      <c r="RAI223" s="66"/>
      <c r="RAL223" s="66"/>
      <c r="RAR223" s="66"/>
      <c r="RAX223" s="66"/>
      <c r="RBA223" s="66"/>
      <c r="RBC223" s="66"/>
      <c r="RBE223" s="66"/>
      <c r="RBF223" s="66"/>
      <c r="RBG223" s="66"/>
      <c r="RBH223" s="66"/>
      <c r="RBI223" s="66"/>
      <c r="RBJ223" s="66"/>
      <c r="RCB223" s="66"/>
      <c r="RCC223" s="66"/>
      <c r="RCF223" s="66"/>
      <c r="RCI223" s="66"/>
      <c r="RCK223" s="66"/>
      <c r="RCM223" s="66"/>
      <c r="RCP223" s="66"/>
      <c r="RCS223" s="66"/>
      <c r="RCV223" s="66"/>
      <c r="RCZ223" s="66"/>
      <c r="RDC223" s="66"/>
      <c r="RDF223" s="66"/>
      <c r="RDN223" s="66"/>
      <c r="RDZ223" s="66"/>
      <c r="REA223" s="66"/>
      <c r="REB223" s="66"/>
      <c r="REC223" s="66"/>
      <c r="RED223" s="66"/>
      <c r="REE223" s="66"/>
      <c r="REF223" s="66"/>
      <c r="REG223" s="66"/>
      <c r="REH223" s="66"/>
      <c r="REI223" s="66"/>
      <c r="REJ223" s="66"/>
      <c r="REK223" s="66"/>
      <c r="REL223" s="66"/>
      <c r="REM223" s="66"/>
      <c r="REN223" s="66"/>
      <c r="REO223" s="66"/>
      <c r="REP223" s="66"/>
      <c r="REQ223" s="66"/>
      <c r="RER223" s="66"/>
      <c r="RES223" s="66"/>
      <c r="RET223" s="66"/>
      <c r="REU223" s="66"/>
      <c r="REV223" s="66"/>
      <c r="REW223" s="66"/>
      <c r="REX223" s="66"/>
      <c r="REY223" s="66"/>
      <c r="RFA223" s="66"/>
      <c r="RFB223" s="66"/>
      <c r="RFC223" s="66"/>
      <c r="RFD223" s="66"/>
      <c r="RFE223" s="66"/>
      <c r="RFF223" s="66"/>
      <c r="RFG223" s="66"/>
      <c r="RFH223" s="66"/>
      <c r="RFI223" s="66"/>
      <c r="RFJ223" s="66"/>
      <c r="RFK223" s="66"/>
      <c r="RFL223" s="66"/>
      <c r="RFM223" s="66"/>
      <c r="RFP223" s="66"/>
      <c r="RFS223" s="66"/>
      <c r="RFV223" s="66"/>
      <c r="RFY223" s="66"/>
      <c r="RGB223" s="66"/>
      <c r="RGE223" s="66"/>
      <c r="RGN223" s="66"/>
      <c r="RGQ223" s="66"/>
      <c r="RGT223" s="66"/>
      <c r="RGW223" s="66"/>
      <c r="RHF223" s="66"/>
      <c r="RHL223" s="66"/>
      <c r="RHO223" s="66"/>
      <c r="RHR223" s="66"/>
      <c r="RHU223" s="66"/>
      <c r="RIA223" s="66"/>
      <c r="RIJ223" s="66"/>
      <c r="RIL223" s="66"/>
      <c r="RIM223" s="66"/>
      <c r="RIO223" s="66"/>
      <c r="RIR223" s="66"/>
      <c r="RIU223" s="66"/>
      <c r="RIX223" s="66"/>
      <c r="RJA223" s="66"/>
      <c r="RJD223" s="66"/>
      <c r="RJF223" s="66"/>
      <c r="RJH223" s="66"/>
      <c r="RJK223" s="66"/>
      <c r="RJN223" s="66"/>
      <c r="RJQ223" s="66"/>
      <c r="RJT223" s="66"/>
      <c r="RJW223" s="66"/>
      <c r="RJZ223" s="66"/>
      <c r="RKC223" s="66"/>
      <c r="RKE223" s="66"/>
      <c r="RKH223" s="66"/>
      <c r="RKN223" s="66"/>
      <c r="RKT223" s="66"/>
      <c r="RKW223" s="66"/>
      <c r="RKY223" s="66"/>
      <c r="RLA223" s="66"/>
      <c r="RLB223" s="66"/>
      <c r="RLC223" s="66"/>
      <c r="RLD223" s="66"/>
      <c r="RLE223" s="66"/>
      <c r="RLF223" s="66"/>
      <c r="RLX223" s="66"/>
      <c r="RLY223" s="66"/>
      <c r="RMB223" s="66"/>
      <c r="RME223" s="66"/>
      <c r="RMG223" s="66"/>
      <c r="RMI223" s="66"/>
      <c r="RML223" s="66"/>
      <c r="RMO223" s="66"/>
      <c r="RMR223" s="66"/>
      <c r="RMV223" s="66"/>
      <c r="RMY223" s="66"/>
      <c r="RNB223" s="66"/>
      <c r="RNJ223" s="66"/>
      <c r="RNV223" s="66"/>
      <c r="RNW223" s="66"/>
      <c r="RNX223" s="66"/>
      <c r="RNY223" s="66"/>
      <c r="RNZ223" s="66"/>
      <c r="ROA223" s="66"/>
      <c r="ROB223" s="66"/>
      <c r="ROC223" s="66"/>
      <c r="ROD223" s="66"/>
      <c r="ROE223" s="66"/>
      <c r="ROF223" s="66"/>
      <c r="ROG223" s="66"/>
      <c r="ROH223" s="66"/>
      <c r="ROI223" s="66"/>
      <c r="ROJ223" s="66"/>
      <c r="ROK223" s="66"/>
      <c r="ROL223" s="66"/>
      <c r="ROM223" s="66"/>
      <c r="RON223" s="66"/>
      <c r="ROO223" s="66"/>
      <c r="ROP223" s="66"/>
      <c r="ROQ223" s="66"/>
      <c r="ROR223" s="66"/>
      <c r="ROS223" s="66"/>
      <c r="ROT223" s="66"/>
      <c r="ROU223" s="66"/>
      <c r="ROW223" s="66"/>
      <c r="ROX223" s="66"/>
      <c r="ROY223" s="66"/>
      <c r="ROZ223" s="66"/>
      <c r="RPA223" s="66"/>
      <c r="RPB223" s="66"/>
      <c r="RPC223" s="66"/>
      <c r="RPD223" s="66"/>
      <c r="RPE223" s="66"/>
      <c r="RPF223" s="66"/>
      <c r="RPG223" s="66"/>
      <c r="RPH223" s="66"/>
      <c r="RPI223" s="66"/>
      <c r="RPL223" s="66"/>
      <c r="RPO223" s="66"/>
      <c r="RPR223" s="66"/>
      <c r="RPU223" s="66"/>
      <c r="RPX223" s="66"/>
      <c r="RQA223" s="66"/>
      <c r="RQJ223" s="66"/>
      <c r="RQM223" s="66"/>
      <c r="RQP223" s="66"/>
      <c r="RQS223" s="66"/>
      <c r="RRB223" s="66"/>
      <c r="RRH223" s="66"/>
      <c r="RRK223" s="66"/>
      <c r="RRN223" s="66"/>
      <c r="RRQ223" s="66"/>
      <c r="RRW223" s="66"/>
      <c r="RSF223" s="66"/>
      <c r="RSH223" s="66"/>
      <c r="RSI223" s="66"/>
      <c r="RSK223" s="66"/>
      <c r="RSN223" s="66"/>
      <c r="RSQ223" s="66"/>
      <c r="RST223" s="66"/>
      <c r="RSW223" s="66"/>
      <c r="RSZ223" s="66"/>
      <c r="RTB223" s="66"/>
      <c r="RTD223" s="66"/>
      <c r="RTG223" s="66"/>
      <c r="RTJ223" s="66"/>
      <c r="RTM223" s="66"/>
      <c r="RTP223" s="66"/>
      <c r="RTS223" s="66"/>
      <c r="RTV223" s="66"/>
      <c r="RTY223" s="66"/>
      <c r="RUA223" s="66"/>
      <c r="RUD223" s="66"/>
      <c r="RUJ223" s="66"/>
      <c r="RUP223" s="66"/>
      <c r="RUS223" s="66"/>
      <c r="RUU223" s="66"/>
      <c r="RUW223" s="66"/>
      <c r="RUX223" s="66"/>
      <c r="RUY223" s="66"/>
      <c r="RUZ223" s="66"/>
      <c r="RVA223" s="66"/>
      <c r="RVB223" s="66"/>
      <c r="RVT223" s="66"/>
      <c r="RVU223" s="66"/>
      <c r="RVX223" s="66"/>
      <c r="RWA223" s="66"/>
      <c r="RWC223" s="66"/>
      <c r="RWE223" s="66"/>
      <c r="RWH223" s="66"/>
      <c r="RWK223" s="66"/>
      <c r="RWN223" s="66"/>
      <c r="RWR223" s="66"/>
      <c r="RWU223" s="66"/>
      <c r="RWX223" s="66"/>
      <c r="RXF223" s="66"/>
      <c r="RXR223" s="66"/>
      <c r="RXS223" s="66"/>
      <c r="RXT223" s="66"/>
      <c r="RXU223" s="66"/>
      <c r="RXV223" s="66"/>
      <c r="RXW223" s="66"/>
      <c r="RXX223" s="66"/>
      <c r="RXY223" s="66"/>
      <c r="RXZ223" s="66"/>
      <c r="RYA223" s="66"/>
      <c r="RYB223" s="66"/>
      <c r="RYC223" s="66"/>
      <c r="RYD223" s="66"/>
      <c r="RYE223" s="66"/>
      <c r="RYF223" s="66"/>
      <c r="RYG223" s="66"/>
      <c r="RYH223" s="66"/>
      <c r="RYI223" s="66"/>
      <c r="RYJ223" s="66"/>
      <c r="RYK223" s="66"/>
      <c r="RYL223" s="66"/>
      <c r="RYM223" s="66"/>
      <c r="RYN223" s="66"/>
      <c r="RYO223" s="66"/>
      <c r="RYP223" s="66"/>
      <c r="RYQ223" s="66"/>
      <c r="RYS223" s="66"/>
      <c r="RYT223" s="66"/>
      <c r="RYU223" s="66"/>
      <c r="RYV223" s="66"/>
      <c r="RYW223" s="66"/>
      <c r="RYX223" s="66"/>
      <c r="RYY223" s="66"/>
      <c r="RYZ223" s="66"/>
      <c r="RZA223" s="66"/>
      <c r="RZB223" s="66"/>
      <c r="RZC223" s="66"/>
      <c r="RZD223" s="66"/>
      <c r="RZE223" s="66"/>
      <c r="RZH223" s="66"/>
      <c r="RZK223" s="66"/>
      <c r="RZN223" s="66"/>
      <c r="RZQ223" s="66"/>
      <c r="RZT223" s="66"/>
      <c r="RZW223" s="66"/>
      <c r="SAF223" s="66"/>
      <c r="SAI223" s="66"/>
      <c r="SAL223" s="66"/>
      <c r="SAO223" s="66"/>
      <c r="SAX223" s="66"/>
      <c r="SBD223" s="66"/>
      <c r="SBG223" s="66"/>
      <c r="SBJ223" s="66"/>
      <c r="SBM223" s="66"/>
      <c r="SBS223" s="66"/>
      <c r="SCB223" s="66"/>
      <c r="SCD223" s="66"/>
      <c r="SCE223" s="66"/>
      <c r="SCG223" s="66"/>
      <c r="SCJ223" s="66"/>
      <c r="SCM223" s="66"/>
      <c r="SCP223" s="66"/>
      <c r="SCS223" s="66"/>
      <c r="SCV223" s="66"/>
      <c r="SCX223" s="66"/>
      <c r="SCZ223" s="66"/>
      <c r="SDC223" s="66"/>
      <c r="SDF223" s="66"/>
      <c r="SDI223" s="66"/>
      <c r="SDL223" s="66"/>
      <c r="SDO223" s="66"/>
      <c r="SDR223" s="66"/>
      <c r="SDU223" s="66"/>
      <c r="SDW223" s="66"/>
      <c r="SDZ223" s="66"/>
      <c r="SEF223" s="66"/>
      <c r="SEL223" s="66"/>
      <c r="SEO223" s="66"/>
      <c r="SEQ223" s="66"/>
      <c r="SES223" s="66"/>
      <c r="SET223" s="66"/>
      <c r="SEU223" s="66"/>
      <c r="SEV223" s="66"/>
      <c r="SEW223" s="66"/>
      <c r="SEX223" s="66"/>
      <c r="SFP223" s="66"/>
      <c r="SFQ223" s="66"/>
      <c r="SFT223" s="66"/>
      <c r="SFW223" s="66"/>
      <c r="SFY223" s="66"/>
      <c r="SGA223" s="66"/>
      <c r="SGD223" s="66"/>
      <c r="SGG223" s="66"/>
      <c r="SGJ223" s="66"/>
      <c r="SGN223" s="66"/>
      <c r="SGQ223" s="66"/>
      <c r="SGT223" s="66"/>
      <c r="SHB223" s="66"/>
      <c r="SHN223" s="66"/>
      <c r="SHO223" s="66"/>
      <c r="SHP223" s="66"/>
      <c r="SHQ223" s="66"/>
      <c r="SHR223" s="66"/>
      <c r="SHS223" s="66"/>
      <c r="SHT223" s="66"/>
      <c r="SHU223" s="66"/>
      <c r="SHV223" s="66"/>
      <c r="SHW223" s="66"/>
      <c r="SHX223" s="66"/>
      <c r="SHY223" s="66"/>
      <c r="SHZ223" s="66"/>
      <c r="SIA223" s="66"/>
      <c r="SIB223" s="66"/>
      <c r="SIC223" s="66"/>
      <c r="SID223" s="66"/>
      <c r="SIE223" s="66"/>
      <c r="SIF223" s="66"/>
      <c r="SIG223" s="66"/>
      <c r="SIH223" s="66"/>
      <c r="SII223" s="66"/>
      <c r="SIJ223" s="66"/>
      <c r="SIK223" s="66"/>
      <c r="SIL223" s="66"/>
      <c r="SIM223" s="66"/>
      <c r="SIO223" s="66"/>
      <c r="SIP223" s="66"/>
      <c r="SIQ223" s="66"/>
      <c r="SIR223" s="66"/>
      <c r="SIS223" s="66"/>
      <c r="SIT223" s="66"/>
      <c r="SIU223" s="66"/>
      <c r="SIV223" s="66"/>
      <c r="SIW223" s="66"/>
      <c r="SIX223" s="66"/>
      <c r="SIY223" s="66"/>
      <c r="SIZ223" s="66"/>
      <c r="SJA223" s="66"/>
      <c r="SJD223" s="66"/>
      <c r="SJG223" s="66"/>
      <c r="SJJ223" s="66"/>
      <c r="SJM223" s="66"/>
      <c r="SJP223" s="66"/>
      <c r="SJS223" s="66"/>
      <c r="SKB223" s="66"/>
      <c r="SKE223" s="66"/>
      <c r="SKH223" s="66"/>
      <c r="SKK223" s="66"/>
      <c r="SKT223" s="66"/>
      <c r="SKZ223" s="66"/>
      <c r="SLC223" s="66"/>
      <c r="SLF223" s="66"/>
      <c r="SLI223" s="66"/>
      <c r="SLO223" s="66"/>
      <c r="SLX223" s="66"/>
      <c r="SLZ223" s="66"/>
      <c r="SMA223" s="66"/>
      <c r="SMC223" s="66"/>
      <c r="SMF223" s="66"/>
      <c r="SMI223" s="66"/>
      <c r="SML223" s="66"/>
      <c r="SMO223" s="66"/>
      <c r="SMR223" s="66"/>
      <c r="SMT223" s="66"/>
      <c r="SMV223" s="66"/>
      <c r="SMY223" s="66"/>
      <c r="SNB223" s="66"/>
      <c r="SNE223" s="66"/>
      <c r="SNH223" s="66"/>
      <c r="SNK223" s="66"/>
      <c r="SNN223" s="66"/>
      <c r="SNQ223" s="66"/>
      <c r="SNS223" s="66"/>
      <c r="SNV223" s="66"/>
      <c r="SOB223" s="66"/>
      <c r="SOH223" s="66"/>
      <c r="SOK223" s="66"/>
      <c r="SOM223" s="66"/>
      <c r="SOO223" s="66"/>
      <c r="SOP223" s="66"/>
      <c r="SOQ223" s="66"/>
      <c r="SOR223" s="66"/>
      <c r="SOS223" s="66"/>
      <c r="SOT223" s="66"/>
      <c r="SPL223" s="66"/>
      <c r="SPM223" s="66"/>
      <c r="SPP223" s="66"/>
      <c r="SPS223" s="66"/>
      <c r="SPU223" s="66"/>
      <c r="SPW223" s="66"/>
      <c r="SPZ223" s="66"/>
      <c r="SQC223" s="66"/>
      <c r="SQF223" s="66"/>
      <c r="SQJ223" s="66"/>
      <c r="SQM223" s="66"/>
      <c r="SQP223" s="66"/>
      <c r="SQX223" s="66"/>
      <c r="SRJ223" s="66"/>
      <c r="SRK223" s="66"/>
      <c r="SRL223" s="66"/>
      <c r="SRM223" s="66"/>
      <c r="SRN223" s="66"/>
      <c r="SRO223" s="66"/>
      <c r="SRP223" s="66"/>
      <c r="SRQ223" s="66"/>
      <c r="SRR223" s="66"/>
      <c r="SRS223" s="66"/>
      <c r="SRT223" s="66"/>
      <c r="SRU223" s="66"/>
      <c r="SRV223" s="66"/>
      <c r="SRW223" s="66"/>
      <c r="SRX223" s="66"/>
      <c r="SRY223" s="66"/>
      <c r="SRZ223" s="66"/>
      <c r="SSA223" s="66"/>
      <c r="SSB223" s="66"/>
      <c r="SSC223" s="66"/>
      <c r="SSD223" s="66"/>
      <c r="SSE223" s="66"/>
      <c r="SSF223" s="66"/>
      <c r="SSG223" s="66"/>
      <c r="SSH223" s="66"/>
      <c r="SSI223" s="66"/>
      <c r="SSK223" s="66"/>
      <c r="SSL223" s="66"/>
      <c r="SSM223" s="66"/>
      <c r="SSN223" s="66"/>
      <c r="SSO223" s="66"/>
      <c r="SSP223" s="66"/>
      <c r="SSQ223" s="66"/>
      <c r="SSR223" s="66"/>
      <c r="SSS223" s="66"/>
      <c r="SST223" s="66"/>
      <c r="SSU223" s="66"/>
      <c r="SSV223" s="66"/>
      <c r="SSW223" s="66"/>
      <c r="SSZ223" s="66"/>
      <c r="STC223" s="66"/>
      <c r="STF223" s="66"/>
      <c r="STI223" s="66"/>
      <c r="STL223" s="66"/>
      <c r="STO223" s="66"/>
      <c r="STX223" s="66"/>
      <c r="SUA223" s="66"/>
      <c r="SUD223" s="66"/>
      <c r="SUG223" s="66"/>
      <c r="SUP223" s="66"/>
      <c r="SUV223" s="66"/>
      <c r="SUY223" s="66"/>
      <c r="SVB223" s="66"/>
      <c r="SVE223" s="66"/>
      <c r="SVK223" s="66"/>
      <c r="SVT223" s="66"/>
      <c r="SVV223" s="66"/>
      <c r="SVW223" s="66"/>
      <c r="SVY223" s="66"/>
      <c r="SWB223" s="66"/>
      <c r="SWE223" s="66"/>
      <c r="SWH223" s="66"/>
      <c r="SWK223" s="66"/>
      <c r="SWN223" s="66"/>
      <c r="SWP223" s="66"/>
      <c r="SWR223" s="66"/>
      <c r="SWU223" s="66"/>
      <c r="SWX223" s="66"/>
      <c r="SXA223" s="66"/>
      <c r="SXD223" s="66"/>
      <c r="SXG223" s="66"/>
      <c r="SXJ223" s="66"/>
      <c r="SXM223" s="66"/>
      <c r="SXO223" s="66"/>
      <c r="SXR223" s="66"/>
      <c r="SXX223" s="66"/>
      <c r="SYD223" s="66"/>
      <c r="SYG223" s="66"/>
      <c r="SYI223" s="66"/>
      <c r="SYK223" s="66"/>
      <c r="SYL223" s="66"/>
      <c r="SYM223" s="66"/>
      <c r="SYN223" s="66"/>
      <c r="SYO223" s="66"/>
      <c r="SYP223" s="66"/>
      <c r="SZH223" s="66"/>
      <c r="SZI223" s="66"/>
      <c r="SZL223" s="66"/>
      <c r="SZO223" s="66"/>
      <c r="SZQ223" s="66"/>
      <c r="SZS223" s="66"/>
      <c r="SZV223" s="66"/>
      <c r="SZY223" s="66"/>
      <c r="TAB223" s="66"/>
      <c r="TAF223" s="66"/>
      <c r="TAI223" s="66"/>
      <c r="TAL223" s="66"/>
      <c r="TAT223" s="66"/>
      <c r="TBF223" s="66"/>
      <c r="TBG223" s="66"/>
      <c r="TBH223" s="66"/>
      <c r="TBI223" s="66"/>
      <c r="TBJ223" s="66"/>
      <c r="TBK223" s="66"/>
      <c r="TBL223" s="66"/>
      <c r="TBM223" s="66"/>
      <c r="TBN223" s="66"/>
      <c r="TBO223" s="66"/>
      <c r="TBP223" s="66"/>
      <c r="TBQ223" s="66"/>
      <c r="TBR223" s="66"/>
      <c r="TBS223" s="66"/>
      <c r="TBT223" s="66"/>
      <c r="TBU223" s="66"/>
      <c r="TBV223" s="66"/>
      <c r="TBW223" s="66"/>
      <c r="TBX223" s="66"/>
      <c r="TBY223" s="66"/>
      <c r="TBZ223" s="66"/>
      <c r="TCA223" s="66"/>
      <c r="TCB223" s="66"/>
      <c r="TCC223" s="66"/>
      <c r="TCD223" s="66"/>
      <c r="TCE223" s="66"/>
      <c r="TCG223" s="66"/>
      <c r="TCH223" s="66"/>
      <c r="TCI223" s="66"/>
      <c r="TCJ223" s="66"/>
      <c r="TCK223" s="66"/>
      <c r="TCL223" s="66"/>
      <c r="TCM223" s="66"/>
      <c r="TCN223" s="66"/>
      <c r="TCO223" s="66"/>
      <c r="TCP223" s="66"/>
      <c r="TCQ223" s="66"/>
      <c r="TCR223" s="66"/>
      <c r="TCS223" s="66"/>
      <c r="TCV223" s="66"/>
      <c r="TCY223" s="66"/>
      <c r="TDB223" s="66"/>
      <c r="TDE223" s="66"/>
      <c r="TDH223" s="66"/>
      <c r="TDK223" s="66"/>
      <c r="TDT223" s="66"/>
      <c r="TDW223" s="66"/>
      <c r="TDZ223" s="66"/>
      <c r="TEC223" s="66"/>
      <c r="TEL223" s="66"/>
      <c r="TER223" s="66"/>
      <c r="TEU223" s="66"/>
      <c r="TEX223" s="66"/>
      <c r="TFA223" s="66"/>
      <c r="TFG223" s="66"/>
      <c r="TFP223" s="66"/>
      <c r="TFR223" s="66"/>
      <c r="TFS223" s="66"/>
      <c r="TFU223" s="66"/>
      <c r="TFX223" s="66"/>
      <c r="TGA223" s="66"/>
      <c r="TGD223" s="66"/>
      <c r="TGG223" s="66"/>
      <c r="TGJ223" s="66"/>
      <c r="TGL223" s="66"/>
      <c r="TGN223" s="66"/>
      <c r="TGQ223" s="66"/>
      <c r="TGT223" s="66"/>
      <c r="TGW223" s="66"/>
      <c r="TGZ223" s="66"/>
      <c r="THC223" s="66"/>
      <c r="THF223" s="66"/>
      <c r="THI223" s="66"/>
      <c r="THK223" s="66"/>
      <c r="THN223" s="66"/>
      <c r="THT223" s="66"/>
      <c r="THZ223" s="66"/>
      <c r="TIC223" s="66"/>
      <c r="TIE223" s="66"/>
      <c r="TIG223" s="66"/>
      <c r="TIH223" s="66"/>
      <c r="TII223" s="66"/>
      <c r="TIJ223" s="66"/>
      <c r="TIK223" s="66"/>
      <c r="TIL223" s="66"/>
      <c r="TJD223" s="66"/>
      <c r="TJE223" s="66"/>
      <c r="TJH223" s="66"/>
      <c r="TJK223" s="66"/>
      <c r="TJM223" s="66"/>
      <c r="TJO223" s="66"/>
      <c r="TJR223" s="66"/>
      <c r="TJU223" s="66"/>
      <c r="TJX223" s="66"/>
      <c r="TKB223" s="66"/>
      <c r="TKE223" s="66"/>
      <c r="TKH223" s="66"/>
      <c r="TKP223" s="66"/>
      <c r="TLB223" s="66"/>
      <c r="TLC223" s="66"/>
      <c r="TLD223" s="66"/>
      <c r="TLE223" s="66"/>
      <c r="TLF223" s="66"/>
      <c r="TLG223" s="66"/>
      <c r="TLH223" s="66"/>
      <c r="TLI223" s="66"/>
      <c r="TLJ223" s="66"/>
      <c r="TLK223" s="66"/>
      <c r="TLL223" s="66"/>
      <c r="TLM223" s="66"/>
      <c r="TLN223" s="66"/>
      <c r="TLO223" s="66"/>
      <c r="TLP223" s="66"/>
      <c r="TLQ223" s="66"/>
      <c r="TLR223" s="66"/>
      <c r="TLS223" s="66"/>
      <c r="TLT223" s="66"/>
      <c r="TLU223" s="66"/>
      <c r="TLV223" s="66"/>
      <c r="TLW223" s="66"/>
      <c r="TLX223" s="66"/>
      <c r="TLY223" s="66"/>
      <c r="TLZ223" s="66"/>
      <c r="TMA223" s="66"/>
      <c r="TMC223" s="66"/>
      <c r="TMD223" s="66"/>
      <c r="TME223" s="66"/>
      <c r="TMF223" s="66"/>
      <c r="TMG223" s="66"/>
      <c r="TMH223" s="66"/>
      <c r="TMI223" s="66"/>
      <c r="TMJ223" s="66"/>
      <c r="TMK223" s="66"/>
      <c r="TML223" s="66"/>
      <c r="TMM223" s="66"/>
      <c r="TMN223" s="66"/>
      <c r="TMO223" s="66"/>
      <c r="TMR223" s="66"/>
      <c r="TMU223" s="66"/>
      <c r="TMX223" s="66"/>
      <c r="TNA223" s="66"/>
      <c r="TND223" s="66"/>
      <c r="TNG223" s="66"/>
      <c r="TNP223" s="66"/>
      <c r="TNS223" s="66"/>
      <c r="TNV223" s="66"/>
      <c r="TNY223" s="66"/>
      <c r="TOH223" s="66"/>
      <c r="TON223" s="66"/>
      <c r="TOQ223" s="66"/>
      <c r="TOT223" s="66"/>
      <c r="TOW223" s="66"/>
      <c r="TPC223" s="66"/>
      <c r="TPL223" s="66"/>
      <c r="TPN223" s="66"/>
      <c r="TPO223" s="66"/>
      <c r="TPQ223" s="66"/>
      <c r="TPT223" s="66"/>
      <c r="TPW223" s="66"/>
      <c r="TPZ223" s="66"/>
      <c r="TQC223" s="66"/>
      <c r="TQF223" s="66"/>
      <c r="TQH223" s="66"/>
      <c r="TQJ223" s="66"/>
      <c r="TQM223" s="66"/>
      <c r="TQP223" s="66"/>
      <c r="TQS223" s="66"/>
      <c r="TQV223" s="66"/>
      <c r="TQY223" s="66"/>
      <c r="TRB223" s="66"/>
      <c r="TRE223" s="66"/>
      <c r="TRG223" s="66"/>
      <c r="TRJ223" s="66"/>
      <c r="TRP223" s="66"/>
      <c r="TRV223" s="66"/>
      <c r="TRY223" s="66"/>
      <c r="TSA223" s="66"/>
      <c r="TSC223" s="66"/>
      <c r="TSD223" s="66"/>
      <c r="TSE223" s="66"/>
      <c r="TSF223" s="66"/>
      <c r="TSG223" s="66"/>
      <c r="TSH223" s="66"/>
      <c r="TSZ223" s="66"/>
      <c r="TTA223" s="66"/>
      <c r="TTD223" s="66"/>
      <c r="TTG223" s="66"/>
      <c r="TTI223" s="66"/>
      <c r="TTK223" s="66"/>
      <c r="TTN223" s="66"/>
      <c r="TTQ223" s="66"/>
      <c r="TTT223" s="66"/>
      <c r="TTX223" s="66"/>
      <c r="TUA223" s="66"/>
      <c r="TUD223" s="66"/>
      <c r="TUL223" s="66"/>
      <c r="TUX223" s="66"/>
      <c r="TUY223" s="66"/>
      <c r="TUZ223" s="66"/>
      <c r="TVA223" s="66"/>
      <c r="TVB223" s="66"/>
      <c r="TVC223" s="66"/>
      <c r="TVD223" s="66"/>
      <c r="TVE223" s="66"/>
      <c r="TVF223" s="66"/>
      <c r="TVG223" s="66"/>
      <c r="TVH223" s="66"/>
      <c r="TVI223" s="66"/>
      <c r="TVJ223" s="66"/>
      <c r="TVK223" s="66"/>
      <c r="TVL223" s="66"/>
      <c r="TVM223" s="66"/>
      <c r="TVN223" s="66"/>
      <c r="TVO223" s="66"/>
      <c r="TVP223" s="66"/>
      <c r="TVQ223" s="66"/>
      <c r="TVR223" s="66"/>
      <c r="TVS223" s="66"/>
      <c r="TVT223" s="66"/>
      <c r="TVU223" s="66"/>
      <c r="TVV223" s="66"/>
      <c r="TVW223" s="66"/>
      <c r="TVY223" s="66"/>
      <c r="TVZ223" s="66"/>
      <c r="TWA223" s="66"/>
      <c r="TWB223" s="66"/>
      <c r="TWC223" s="66"/>
      <c r="TWD223" s="66"/>
      <c r="TWE223" s="66"/>
      <c r="TWF223" s="66"/>
      <c r="TWG223" s="66"/>
      <c r="TWH223" s="66"/>
      <c r="TWI223" s="66"/>
      <c r="TWJ223" s="66"/>
      <c r="TWK223" s="66"/>
      <c r="TWN223" s="66"/>
      <c r="TWQ223" s="66"/>
      <c r="TWT223" s="66"/>
      <c r="TWW223" s="66"/>
      <c r="TWZ223" s="66"/>
      <c r="TXC223" s="66"/>
      <c r="TXL223" s="66"/>
      <c r="TXO223" s="66"/>
      <c r="TXR223" s="66"/>
      <c r="TXU223" s="66"/>
      <c r="TYD223" s="66"/>
      <c r="TYJ223" s="66"/>
      <c r="TYM223" s="66"/>
      <c r="TYP223" s="66"/>
      <c r="TYS223" s="66"/>
      <c r="TYY223" s="66"/>
      <c r="TZH223" s="66"/>
      <c r="TZJ223" s="66"/>
      <c r="TZK223" s="66"/>
      <c r="TZM223" s="66"/>
      <c r="TZP223" s="66"/>
      <c r="TZS223" s="66"/>
      <c r="TZV223" s="66"/>
      <c r="TZY223" s="66"/>
      <c r="UAB223" s="66"/>
      <c r="UAD223" s="66"/>
      <c r="UAF223" s="66"/>
      <c r="UAI223" s="66"/>
      <c r="UAL223" s="66"/>
      <c r="UAO223" s="66"/>
      <c r="UAR223" s="66"/>
      <c r="UAU223" s="66"/>
      <c r="UAX223" s="66"/>
      <c r="UBA223" s="66"/>
      <c r="UBC223" s="66"/>
      <c r="UBF223" s="66"/>
      <c r="UBL223" s="66"/>
      <c r="UBR223" s="66"/>
      <c r="UBU223" s="66"/>
      <c r="UBW223" s="66"/>
      <c r="UBY223" s="66"/>
      <c r="UBZ223" s="66"/>
      <c r="UCA223" s="66"/>
      <c r="UCB223" s="66"/>
      <c r="UCC223" s="66"/>
      <c r="UCD223" s="66"/>
      <c r="UCV223" s="66"/>
      <c r="UCW223" s="66"/>
      <c r="UCZ223" s="66"/>
      <c r="UDC223" s="66"/>
      <c r="UDE223" s="66"/>
      <c r="UDG223" s="66"/>
      <c r="UDJ223" s="66"/>
      <c r="UDM223" s="66"/>
      <c r="UDP223" s="66"/>
      <c r="UDT223" s="66"/>
      <c r="UDW223" s="66"/>
      <c r="UDZ223" s="66"/>
      <c r="UEH223" s="66"/>
      <c r="UET223" s="66"/>
      <c r="UEU223" s="66"/>
      <c r="UEV223" s="66"/>
      <c r="UEW223" s="66"/>
      <c r="UEX223" s="66"/>
      <c r="UEY223" s="66"/>
      <c r="UEZ223" s="66"/>
      <c r="UFA223" s="66"/>
      <c r="UFB223" s="66"/>
      <c r="UFC223" s="66"/>
      <c r="UFD223" s="66"/>
      <c r="UFE223" s="66"/>
      <c r="UFF223" s="66"/>
      <c r="UFG223" s="66"/>
      <c r="UFH223" s="66"/>
      <c r="UFI223" s="66"/>
      <c r="UFJ223" s="66"/>
      <c r="UFK223" s="66"/>
      <c r="UFL223" s="66"/>
      <c r="UFM223" s="66"/>
      <c r="UFN223" s="66"/>
      <c r="UFO223" s="66"/>
      <c r="UFP223" s="66"/>
      <c r="UFQ223" s="66"/>
      <c r="UFR223" s="66"/>
      <c r="UFS223" s="66"/>
      <c r="UFU223" s="66"/>
      <c r="UFV223" s="66"/>
      <c r="UFW223" s="66"/>
      <c r="UFX223" s="66"/>
      <c r="UFY223" s="66"/>
      <c r="UFZ223" s="66"/>
      <c r="UGA223" s="66"/>
      <c r="UGB223" s="66"/>
      <c r="UGC223" s="66"/>
      <c r="UGD223" s="66"/>
      <c r="UGE223" s="66"/>
      <c r="UGF223" s="66"/>
      <c r="UGG223" s="66"/>
      <c r="UGJ223" s="66"/>
      <c r="UGM223" s="66"/>
      <c r="UGP223" s="66"/>
      <c r="UGS223" s="66"/>
      <c r="UGV223" s="66"/>
      <c r="UGY223" s="66"/>
      <c r="UHH223" s="66"/>
      <c r="UHK223" s="66"/>
      <c r="UHN223" s="66"/>
      <c r="UHQ223" s="66"/>
      <c r="UHZ223" s="66"/>
      <c r="UIF223" s="66"/>
      <c r="UII223" s="66"/>
      <c r="UIL223" s="66"/>
      <c r="UIO223" s="66"/>
      <c r="UIU223" s="66"/>
      <c r="UJD223" s="66"/>
      <c r="UJF223" s="66"/>
      <c r="UJG223" s="66"/>
      <c r="UJI223" s="66"/>
      <c r="UJL223" s="66"/>
      <c r="UJO223" s="66"/>
      <c r="UJR223" s="66"/>
      <c r="UJU223" s="66"/>
      <c r="UJX223" s="66"/>
      <c r="UJZ223" s="66"/>
      <c r="UKB223" s="66"/>
      <c r="UKE223" s="66"/>
      <c r="UKH223" s="66"/>
      <c r="UKK223" s="66"/>
      <c r="UKN223" s="66"/>
      <c r="UKQ223" s="66"/>
      <c r="UKT223" s="66"/>
      <c r="UKW223" s="66"/>
      <c r="UKY223" s="66"/>
      <c r="ULB223" s="66"/>
      <c r="ULH223" s="66"/>
      <c r="ULN223" s="66"/>
      <c r="ULQ223" s="66"/>
      <c r="ULS223" s="66"/>
      <c r="ULU223" s="66"/>
      <c r="ULV223" s="66"/>
      <c r="ULW223" s="66"/>
      <c r="ULX223" s="66"/>
      <c r="ULY223" s="66"/>
      <c r="ULZ223" s="66"/>
      <c r="UMR223" s="66"/>
      <c r="UMS223" s="66"/>
      <c r="UMV223" s="66"/>
      <c r="UMY223" s="66"/>
      <c r="UNA223" s="66"/>
      <c r="UNC223" s="66"/>
      <c r="UNF223" s="66"/>
      <c r="UNI223" s="66"/>
      <c r="UNL223" s="66"/>
      <c r="UNP223" s="66"/>
      <c r="UNS223" s="66"/>
      <c r="UNV223" s="66"/>
      <c r="UOD223" s="66"/>
      <c r="UOP223" s="66"/>
      <c r="UOQ223" s="66"/>
      <c r="UOR223" s="66"/>
      <c r="UOS223" s="66"/>
      <c r="UOT223" s="66"/>
      <c r="UOU223" s="66"/>
      <c r="UOV223" s="66"/>
      <c r="UOW223" s="66"/>
      <c r="UOX223" s="66"/>
      <c r="UOY223" s="66"/>
      <c r="UOZ223" s="66"/>
      <c r="UPA223" s="66"/>
      <c r="UPB223" s="66"/>
      <c r="UPC223" s="66"/>
      <c r="UPD223" s="66"/>
      <c r="UPE223" s="66"/>
      <c r="UPF223" s="66"/>
      <c r="UPG223" s="66"/>
      <c r="UPH223" s="66"/>
      <c r="UPI223" s="66"/>
      <c r="UPJ223" s="66"/>
      <c r="UPK223" s="66"/>
      <c r="UPL223" s="66"/>
      <c r="UPM223" s="66"/>
      <c r="UPN223" s="66"/>
      <c r="UPO223" s="66"/>
      <c r="UPQ223" s="66"/>
      <c r="UPR223" s="66"/>
      <c r="UPS223" s="66"/>
      <c r="UPT223" s="66"/>
      <c r="UPU223" s="66"/>
      <c r="UPV223" s="66"/>
      <c r="UPW223" s="66"/>
      <c r="UPX223" s="66"/>
      <c r="UPY223" s="66"/>
      <c r="UPZ223" s="66"/>
      <c r="UQA223" s="66"/>
      <c r="UQB223" s="66"/>
      <c r="UQC223" s="66"/>
      <c r="UQF223" s="66"/>
      <c r="UQI223" s="66"/>
      <c r="UQL223" s="66"/>
      <c r="UQO223" s="66"/>
      <c r="UQR223" s="66"/>
      <c r="UQU223" s="66"/>
      <c r="URD223" s="66"/>
      <c r="URG223" s="66"/>
      <c r="URJ223" s="66"/>
      <c r="URM223" s="66"/>
      <c r="URV223" s="66"/>
      <c r="USB223" s="66"/>
      <c r="USE223" s="66"/>
      <c r="USH223" s="66"/>
      <c r="USK223" s="66"/>
      <c r="USQ223" s="66"/>
      <c r="USZ223" s="66"/>
      <c r="UTB223" s="66"/>
      <c r="UTC223" s="66"/>
      <c r="UTE223" s="66"/>
      <c r="UTH223" s="66"/>
      <c r="UTK223" s="66"/>
      <c r="UTN223" s="66"/>
      <c r="UTQ223" s="66"/>
      <c r="UTT223" s="66"/>
      <c r="UTV223" s="66"/>
      <c r="UTX223" s="66"/>
      <c r="UUA223" s="66"/>
      <c r="UUD223" s="66"/>
      <c r="UUG223" s="66"/>
      <c r="UUJ223" s="66"/>
      <c r="UUM223" s="66"/>
      <c r="UUP223" s="66"/>
      <c r="UUS223" s="66"/>
      <c r="UUU223" s="66"/>
      <c r="UUX223" s="66"/>
      <c r="UVD223" s="66"/>
      <c r="UVJ223" s="66"/>
      <c r="UVM223" s="66"/>
      <c r="UVO223" s="66"/>
      <c r="UVQ223" s="66"/>
      <c r="UVR223" s="66"/>
      <c r="UVS223" s="66"/>
      <c r="UVT223" s="66"/>
      <c r="UVU223" s="66"/>
      <c r="UVV223" s="66"/>
      <c r="UWN223" s="66"/>
      <c r="UWO223" s="66"/>
      <c r="UWR223" s="66"/>
      <c r="UWU223" s="66"/>
      <c r="UWW223" s="66"/>
      <c r="UWY223" s="66"/>
      <c r="UXB223" s="66"/>
      <c r="UXE223" s="66"/>
      <c r="UXH223" s="66"/>
      <c r="UXL223" s="66"/>
      <c r="UXO223" s="66"/>
      <c r="UXR223" s="66"/>
      <c r="UXZ223" s="66"/>
      <c r="UYL223" s="66"/>
      <c r="UYM223" s="66"/>
      <c r="UYN223" s="66"/>
      <c r="UYO223" s="66"/>
      <c r="UYP223" s="66"/>
      <c r="UYQ223" s="66"/>
      <c r="UYR223" s="66"/>
      <c r="UYS223" s="66"/>
      <c r="UYT223" s="66"/>
      <c r="UYU223" s="66"/>
      <c r="UYV223" s="66"/>
      <c r="UYW223" s="66"/>
      <c r="UYX223" s="66"/>
      <c r="UYY223" s="66"/>
      <c r="UYZ223" s="66"/>
      <c r="UZA223" s="66"/>
      <c r="UZB223" s="66"/>
      <c r="UZC223" s="66"/>
      <c r="UZD223" s="66"/>
      <c r="UZE223" s="66"/>
      <c r="UZF223" s="66"/>
      <c r="UZG223" s="66"/>
      <c r="UZH223" s="66"/>
      <c r="UZI223" s="66"/>
      <c r="UZJ223" s="66"/>
      <c r="UZK223" s="66"/>
      <c r="UZM223" s="66"/>
      <c r="UZN223" s="66"/>
      <c r="UZO223" s="66"/>
      <c r="UZP223" s="66"/>
      <c r="UZQ223" s="66"/>
      <c r="UZR223" s="66"/>
      <c r="UZS223" s="66"/>
      <c r="UZT223" s="66"/>
      <c r="UZU223" s="66"/>
      <c r="UZV223" s="66"/>
      <c r="UZW223" s="66"/>
      <c r="UZX223" s="66"/>
      <c r="UZY223" s="66"/>
      <c r="VAB223" s="66"/>
      <c r="VAE223" s="66"/>
      <c r="VAH223" s="66"/>
      <c r="VAK223" s="66"/>
      <c r="VAN223" s="66"/>
      <c r="VAQ223" s="66"/>
      <c r="VAZ223" s="66"/>
      <c r="VBC223" s="66"/>
      <c r="VBF223" s="66"/>
      <c r="VBI223" s="66"/>
      <c r="VBR223" s="66"/>
      <c r="VBX223" s="66"/>
      <c r="VCA223" s="66"/>
      <c r="VCD223" s="66"/>
      <c r="VCG223" s="66"/>
      <c r="VCM223" s="66"/>
      <c r="VCV223" s="66"/>
      <c r="VCX223" s="66"/>
      <c r="VCY223" s="66"/>
      <c r="VDA223" s="66"/>
      <c r="VDD223" s="66"/>
      <c r="VDG223" s="66"/>
      <c r="VDJ223" s="66"/>
      <c r="VDM223" s="66"/>
      <c r="VDP223" s="66"/>
      <c r="VDR223" s="66"/>
      <c r="VDT223" s="66"/>
      <c r="VDW223" s="66"/>
      <c r="VDZ223" s="66"/>
      <c r="VEC223" s="66"/>
      <c r="VEF223" s="66"/>
      <c r="VEI223" s="66"/>
      <c r="VEL223" s="66"/>
      <c r="VEO223" s="66"/>
      <c r="VEQ223" s="66"/>
      <c r="VET223" s="66"/>
      <c r="VEZ223" s="66"/>
      <c r="VFF223" s="66"/>
      <c r="VFI223" s="66"/>
      <c r="VFK223" s="66"/>
      <c r="VFM223" s="66"/>
      <c r="VFN223" s="66"/>
      <c r="VFO223" s="66"/>
      <c r="VFP223" s="66"/>
      <c r="VFQ223" s="66"/>
      <c r="VFR223" s="66"/>
      <c r="VGJ223" s="66"/>
      <c r="VGK223" s="66"/>
      <c r="VGN223" s="66"/>
      <c r="VGQ223" s="66"/>
      <c r="VGS223" s="66"/>
      <c r="VGU223" s="66"/>
      <c r="VGX223" s="66"/>
      <c r="VHA223" s="66"/>
      <c r="VHD223" s="66"/>
      <c r="VHH223" s="66"/>
      <c r="VHK223" s="66"/>
      <c r="VHN223" s="66"/>
      <c r="VHV223" s="66"/>
      <c r="VIH223" s="66"/>
      <c r="VII223" s="66"/>
      <c r="VIJ223" s="66"/>
      <c r="VIK223" s="66"/>
      <c r="VIL223" s="66"/>
      <c r="VIM223" s="66"/>
      <c r="VIN223" s="66"/>
      <c r="VIO223" s="66"/>
      <c r="VIP223" s="66"/>
      <c r="VIQ223" s="66"/>
      <c r="VIR223" s="66"/>
      <c r="VIS223" s="66"/>
      <c r="VIT223" s="66"/>
      <c r="VIU223" s="66"/>
      <c r="VIV223" s="66"/>
      <c r="VIW223" s="66"/>
      <c r="VIX223" s="66"/>
      <c r="VIY223" s="66"/>
      <c r="VIZ223" s="66"/>
      <c r="VJA223" s="66"/>
      <c r="VJB223" s="66"/>
      <c r="VJC223" s="66"/>
      <c r="VJD223" s="66"/>
      <c r="VJE223" s="66"/>
      <c r="VJF223" s="66"/>
      <c r="VJG223" s="66"/>
      <c r="VJI223" s="66"/>
      <c r="VJJ223" s="66"/>
      <c r="VJK223" s="66"/>
      <c r="VJL223" s="66"/>
      <c r="VJM223" s="66"/>
      <c r="VJN223" s="66"/>
      <c r="VJO223" s="66"/>
      <c r="VJP223" s="66"/>
      <c r="VJQ223" s="66"/>
      <c r="VJR223" s="66"/>
      <c r="VJS223" s="66"/>
      <c r="VJT223" s="66"/>
      <c r="VJU223" s="66"/>
      <c r="VJX223" s="66"/>
      <c r="VKA223" s="66"/>
      <c r="VKD223" s="66"/>
      <c r="VKG223" s="66"/>
      <c r="VKJ223" s="66"/>
      <c r="VKM223" s="66"/>
      <c r="VKV223" s="66"/>
      <c r="VKY223" s="66"/>
      <c r="VLB223" s="66"/>
      <c r="VLE223" s="66"/>
      <c r="VLN223" s="66"/>
      <c r="VLT223" s="66"/>
      <c r="VLW223" s="66"/>
      <c r="VLZ223" s="66"/>
      <c r="VMC223" s="66"/>
      <c r="VMI223" s="66"/>
      <c r="VMR223" s="66"/>
      <c r="VMT223" s="66"/>
      <c r="VMU223" s="66"/>
      <c r="VMW223" s="66"/>
      <c r="VMZ223" s="66"/>
      <c r="VNC223" s="66"/>
      <c r="VNF223" s="66"/>
      <c r="VNI223" s="66"/>
      <c r="VNL223" s="66"/>
      <c r="VNN223" s="66"/>
      <c r="VNP223" s="66"/>
      <c r="VNS223" s="66"/>
      <c r="VNV223" s="66"/>
      <c r="VNY223" s="66"/>
      <c r="VOB223" s="66"/>
      <c r="VOE223" s="66"/>
      <c r="VOH223" s="66"/>
      <c r="VOK223" s="66"/>
      <c r="VOM223" s="66"/>
      <c r="VOP223" s="66"/>
      <c r="VOV223" s="66"/>
      <c r="VPB223" s="66"/>
      <c r="VPE223" s="66"/>
      <c r="VPG223" s="66"/>
      <c r="VPI223" s="66"/>
      <c r="VPJ223" s="66"/>
      <c r="VPK223" s="66"/>
      <c r="VPL223" s="66"/>
      <c r="VPM223" s="66"/>
      <c r="VPN223" s="66"/>
      <c r="VQF223" s="66"/>
      <c r="VQG223" s="66"/>
      <c r="VQJ223" s="66"/>
      <c r="VQM223" s="66"/>
      <c r="VQO223" s="66"/>
      <c r="VQQ223" s="66"/>
      <c r="VQT223" s="66"/>
      <c r="VQW223" s="66"/>
      <c r="VQZ223" s="66"/>
      <c r="VRD223" s="66"/>
      <c r="VRG223" s="66"/>
      <c r="VRJ223" s="66"/>
      <c r="VRR223" s="66"/>
      <c r="VSD223" s="66"/>
      <c r="VSE223" s="66"/>
      <c r="VSF223" s="66"/>
      <c r="VSG223" s="66"/>
      <c r="VSH223" s="66"/>
      <c r="VSI223" s="66"/>
      <c r="VSJ223" s="66"/>
      <c r="VSK223" s="66"/>
      <c r="VSL223" s="66"/>
      <c r="VSM223" s="66"/>
      <c r="VSN223" s="66"/>
      <c r="VSO223" s="66"/>
      <c r="VSP223" s="66"/>
      <c r="VSQ223" s="66"/>
      <c r="VSR223" s="66"/>
      <c r="VSS223" s="66"/>
      <c r="VST223" s="66"/>
      <c r="VSU223" s="66"/>
      <c r="VSV223" s="66"/>
      <c r="VSW223" s="66"/>
      <c r="VSX223" s="66"/>
      <c r="VSY223" s="66"/>
      <c r="VSZ223" s="66"/>
      <c r="VTA223" s="66"/>
      <c r="VTB223" s="66"/>
      <c r="VTC223" s="66"/>
      <c r="VTE223" s="66"/>
      <c r="VTF223" s="66"/>
      <c r="VTG223" s="66"/>
      <c r="VTH223" s="66"/>
      <c r="VTI223" s="66"/>
      <c r="VTJ223" s="66"/>
      <c r="VTK223" s="66"/>
      <c r="VTL223" s="66"/>
      <c r="VTM223" s="66"/>
      <c r="VTN223" s="66"/>
      <c r="VTO223" s="66"/>
      <c r="VTP223" s="66"/>
      <c r="VTQ223" s="66"/>
      <c r="VTT223" s="66"/>
      <c r="VTW223" s="66"/>
      <c r="VTZ223" s="66"/>
      <c r="VUC223" s="66"/>
      <c r="VUF223" s="66"/>
      <c r="VUI223" s="66"/>
      <c r="VUR223" s="66"/>
      <c r="VUU223" s="66"/>
      <c r="VUX223" s="66"/>
      <c r="VVA223" s="66"/>
      <c r="VVJ223" s="66"/>
      <c r="VVP223" s="66"/>
      <c r="VVS223" s="66"/>
      <c r="VVV223" s="66"/>
      <c r="VVY223" s="66"/>
      <c r="VWE223" s="66"/>
      <c r="VWN223" s="66"/>
      <c r="VWP223" s="66"/>
      <c r="VWQ223" s="66"/>
      <c r="VWS223" s="66"/>
      <c r="VWV223" s="66"/>
      <c r="VWY223" s="66"/>
      <c r="VXB223" s="66"/>
      <c r="VXE223" s="66"/>
      <c r="VXH223" s="66"/>
      <c r="VXJ223" s="66"/>
      <c r="VXL223" s="66"/>
      <c r="VXO223" s="66"/>
      <c r="VXR223" s="66"/>
      <c r="VXU223" s="66"/>
      <c r="VXX223" s="66"/>
      <c r="VYA223" s="66"/>
      <c r="VYD223" s="66"/>
      <c r="VYG223" s="66"/>
      <c r="VYI223" s="66"/>
      <c r="VYL223" s="66"/>
      <c r="VYR223" s="66"/>
      <c r="VYX223" s="66"/>
      <c r="VZA223" s="66"/>
      <c r="VZC223" s="66"/>
      <c r="VZE223" s="66"/>
      <c r="VZF223" s="66"/>
      <c r="VZG223" s="66"/>
      <c r="VZH223" s="66"/>
      <c r="VZI223" s="66"/>
      <c r="VZJ223" s="66"/>
      <c r="WAB223" s="66"/>
      <c r="WAC223" s="66"/>
      <c r="WAF223" s="66"/>
      <c r="WAI223" s="66"/>
      <c r="WAK223" s="66"/>
      <c r="WAM223" s="66"/>
      <c r="WAP223" s="66"/>
      <c r="WAS223" s="66"/>
      <c r="WAV223" s="66"/>
      <c r="WAZ223" s="66"/>
      <c r="WBC223" s="66"/>
      <c r="WBF223" s="66"/>
      <c r="WBN223" s="66"/>
      <c r="WBZ223" s="66"/>
      <c r="WCA223" s="66"/>
      <c r="WCB223" s="66"/>
      <c r="WCC223" s="66"/>
      <c r="WCD223" s="66"/>
      <c r="WCE223" s="66"/>
      <c r="WCF223" s="66"/>
      <c r="WCG223" s="66"/>
      <c r="WCH223" s="66"/>
      <c r="WCI223" s="66"/>
      <c r="WCJ223" s="66"/>
      <c r="WCK223" s="66"/>
      <c r="WCL223" s="66"/>
      <c r="WCM223" s="66"/>
      <c r="WCN223" s="66"/>
      <c r="WCO223" s="66"/>
      <c r="WCP223" s="66"/>
      <c r="WCQ223" s="66"/>
      <c r="WCR223" s="66"/>
      <c r="WCS223" s="66"/>
      <c r="WCT223" s="66"/>
      <c r="WCU223" s="66"/>
      <c r="WCV223" s="66"/>
      <c r="WCW223" s="66"/>
      <c r="WCX223" s="66"/>
      <c r="WCY223" s="66"/>
      <c r="WDA223" s="66"/>
      <c r="WDB223" s="66"/>
      <c r="WDC223" s="66"/>
      <c r="WDD223" s="66"/>
      <c r="WDE223" s="66"/>
      <c r="WDF223" s="66"/>
      <c r="WDG223" s="66"/>
      <c r="WDH223" s="66"/>
      <c r="WDI223" s="66"/>
      <c r="WDJ223" s="66"/>
      <c r="WDK223" s="66"/>
      <c r="WDL223" s="66"/>
      <c r="WDM223" s="66"/>
      <c r="WDP223" s="66"/>
      <c r="WDS223" s="66"/>
      <c r="WDV223" s="66"/>
      <c r="WDY223" s="66"/>
      <c r="WEB223" s="66"/>
      <c r="WEE223" s="66"/>
      <c r="WEN223" s="66"/>
      <c r="WEQ223" s="66"/>
      <c r="WET223" s="66"/>
      <c r="WEW223" s="66"/>
      <c r="WFF223" s="66"/>
      <c r="WFL223" s="66"/>
      <c r="WFO223" s="66"/>
      <c r="WFR223" s="66"/>
      <c r="WFU223" s="66"/>
      <c r="WGA223" s="66"/>
      <c r="WGJ223" s="66"/>
      <c r="WGL223" s="66"/>
      <c r="WGM223" s="66"/>
      <c r="WGO223" s="66"/>
      <c r="WGR223" s="66"/>
      <c r="WGU223" s="66"/>
      <c r="WGX223" s="66"/>
      <c r="WHA223" s="66"/>
      <c r="WHD223" s="66"/>
      <c r="WHF223" s="66"/>
      <c r="WHH223" s="66"/>
      <c r="WHK223" s="66"/>
      <c r="WHN223" s="66"/>
      <c r="WHQ223" s="66"/>
      <c r="WHT223" s="66"/>
      <c r="WHW223" s="66"/>
      <c r="WHZ223" s="66"/>
      <c r="WIC223" s="66"/>
      <c r="WIE223" s="66"/>
      <c r="WIH223" s="66"/>
      <c r="WIN223" s="66"/>
      <c r="WIT223" s="66"/>
      <c r="WIW223" s="66"/>
      <c r="WIY223" s="66"/>
      <c r="WJA223" s="66"/>
      <c r="WJB223" s="66"/>
      <c r="WJC223" s="66"/>
      <c r="WJD223" s="66"/>
      <c r="WJE223" s="66"/>
      <c r="WJF223" s="66"/>
      <c r="WJX223" s="66"/>
      <c r="WJY223" s="66"/>
      <c r="WKB223" s="66"/>
      <c r="WKE223" s="66"/>
      <c r="WKG223" s="66"/>
      <c r="WKI223" s="66"/>
      <c r="WKL223" s="66"/>
      <c r="WKO223" s="66"/>
      <c r="WKR223" s="66"/>
      <c r="WKV223" s="66"/>
      <c r="WKY223" s="66"/>
      <c r="WLB223" s="66"/>
      <c r="WLJ223" s="66"/>
      <c r="WLV223" s="66"/>
      <c r="WLW223" s="66"/>
      <c r="WLX223" s="66"/>
      <c r="WLY223" s="66"/>
      <c r="WLZ223" s="66"/>
      <c r="WMA223" s="66"/>
      <c r="WMB223" s="66"/>
      <c r="WMC223" s="66"/>
      <c r="WMD223" s="66"/>
      <c r="WME223" s="66"/>
      <c r="WMF223" s="66"/>
      <c r="WMG223" s="66"/>
      <c r="WMH223" s="66"/>
      <c r="WMI223" s="66"/>
      <c r="WMJ223" s="66"/>
      <c r="WMK223" s="66"/>
      <c r="WML223" s="66"/>
      <c r="WMM223" s="66"/>
      <c r="WMN223" s="66"/>
      <c r="WMO223" s="66"/>
      <c r="WMP223" s="66"/>
      <c r="WMQ223" s="66"/>
      <c r="WMR223" s="66"/>
      <c r="WMS223" s="66"/>
      <c r="WMT223" s="66"/>
      <c r="WMU223" s="66"/>
      <c r="WMW223" s="66"/>
      <c r="WMX223" s="66"/>
      <c r="WMY223" s="66"/>
      <c r="WMZ223" s="66"/>
      <c r="WNA223" s="66"/>
      <c r="WNB223" s="66"/>
      <c r="WNC223" s="66"/>
      <c r="WND223" s="66"/>
      <c r="WNE223" s="66"/>
      <c r="WNF223" s="66"/>
      <c r="WNG223" s="66"/>
      <c r="WNH223" s="66"/>
      <c r="WNI223" s="66"/>
      <c r="WNL223" s="66"/>
      <c r="WNO223" s="66"/>
      <c r="WNR223" s="66"/>
      <c r="WNU223" s="66"/>
      <c r="WNX223" s="66"/>
      <c r="WOA223" s="66"/>
      <c r="WOJ223" s="66"/>
      <c r="WOM223" s="66"/>
      <c r="WOP223" s="66"/>
      <c r="WOS223" s="66"/>
      <c r="WPB223" s="66"/>
      <c r="WPH223" s="66"/>
      <c r="WPK223" s="66"/>
      <c r="WPN223" s="66"/>
      <c r="WPQ223" s="66"/>
      <c r="WPW223" s="66"/>
      <c r="WQF223" s="66"/>
      <c r="WQH223" s="66"/>
      <c r="WQI223" s="66"/>
      <c r="WQK223" s="66"/>
      <c r="WQN223" s="66"/>
      <c r="WQQ223" s="66"/>
      <c r="WQT223" s="66"/>
      <c r="WQW223" s="66"/>
      <c r="WQZ223" s="66"/>
      <c r="WRB223" s="66"/>
      <c r="WRD223" s="66"/>
      <c r="WRG223" s="66"/>
      <c r="WRJ223" s="66"/>
      <c r="WRM223" s="66"/>
      <c r="WRP223" s="66"/>
      <c r="WRS223" s="66"/>
      <c r="WRV223" s="66"/>
      <c r="WRY223" s="66"/>
      <c r="WSA223" s="66"/>
      <c r="WSD223" s="66"/>
      <c r="WSJ223" s="66"/>
      <c r="WSP223" s="66"/>
      <c r="WSS223" s="66"/>
      <c r="WSU223" s="66"/>
      <c r="WSW223" s="66"/>
      <c r="WSX223" s="66"/>
      <c r="WSY223" s="66"/>
      <c r="WSZ223" s="66"/>
      <c r="WTA223" s="66"/>
      <c r="WTB223" s="66"/>
      <c r="WTT223" s="66"/>
      <c r="WTU223" s="66"/>
      <c r="WTX223" s="66"/>
      <c r="WUA223" s="66"/>
      <c r="WUC223" s="66"/>
      <c r="WUE223" s="66"/>
      <c r="WUH223" s="66"/>
      <c r="WUK223" s="66"/>
      <c r="WUN223" s="66"/>
      <c r="WUR223" s="66"/>
      <c r="WUU223" s="66"/>
      <c r="WUX223" s="66"/>
      <c r="WVF223" s="66"/>
    </row>
    <row r="224" spans="1:1022 1034:2046 2058:3070 3082:4094 4106:5118 5130:6142 6154:7166 7178:8190 8202:9214 9226:10238 10250:11262 11274:12286 12298:13310 13322:14334 14346:15358 15370:16126" s="50" customFormat="1" ht="21.75" hidden="1" customHeight="1">
      <c r="A224" s="12" t="s">
        <v>136</v>
      </c>
      <c r="B224" s="47" t="s">
        <v>340</v>
      </c>
      <c r="C224" s="4"/>
      <c r="D224" s="48">
        <f>_xlfn.IFNA(VLOOKUP(A224,'2.2'!A233:C525,3,),)</f>
        <v>0</v>
      </c>
      <c r="E224" s="49"/>
      <c r="F224" s="51"/>
      <c r="G224" s="51"/>
      <c r="H224" s="29">
        <v>0</v>
      </c>
      <c r="I224" s="52">
        <v>12</v>
      </c>
    </row>
    <row r="225" spans="1:1022 1034:2046 2058:3070 3082:4094 4106:5118 5130:6142 6154:7166 7178:8190 8202:9214 9226:10238 10250:11262 11274:12286 12298:13310 13322:14334 14346:15358 15370:16126" s="50" customFormat="1" ht="20.25" hidden="1" customHeight="1">
      <c r="A225" s="5" t="s">
        <v>311</v>
      </c>
      <c r="B225" s="47" t="s">
        <v>338</v>
      </c>
      <c r="C225" s="4"/>
      <c r="D225" s="48">
        <f>_xlfn.IFNA(VLOOKUP(A225,'2.2'!A234:C526,3,),)</f>
        <v>0</v>
      </c>
      <c r="E225" s="49"/>
      <c r="F225" s="51"/>
      <c r="G225" s="51"/>
      <c r="H225" s="29">
        <v>0</v>
      </c>
      <c r="I225" s="52">
        <v>20</v>
      </c>
    </row>
    <row r="226" spans="1:1022 1034:2046 2058:3070 3082:4094 4106:5118 5130:6142 6154:7166 7178:8190 8202:9214 9226:10238 10250:11262 11274:12286 12298:13310 13322:14334 14346:15358 15370:16126" s="50" customFormat="1" ht="20.25" hidden="1" customHeight="1">
      <c r="A226" s="3" t="s">
        <v>202</v>
      </c>
      <c r="B226" s="47" t="s">
        <v>337</v>
      </c>
      <c r="C226" s="4"/>
      <c r="D226" s="48">
        <f>_xlfn.IFNA(VLOOKUP(A226,'2.2'!A235:C527,3,),)</f>
        <v>0</v>
      </c>
      <c r="E226" s="49"/>
      <c r="F226" s="51"/>
      <c r="G226" s="51"/>
      <c r="H226" s="29">
        <v>0</v>
      </c>
      <c r="I226" s="52">
        <v>20</v>
      </c>
    </row>
    <row r="227" spans="1:1022 1034:2046 2058:3070 3082:4094 4106:5118 5130:6142 6154:7166 7178:8190 8202:9214 9226:10238 10250:11262 11274:12286 12298:13310 13322:14334 14346:15358 15370:16126" s="50" customFormat="1" ht="21.75" hidden="1" customHeight="1">
      <c r="A227" s="5" t="s">
        <v>312</v>
      </c>
      <c r="B227" s="47" t="s">
        <v>338</v>
      </c>
      <c r="C227" s="4"/>
      <c r="D227" s="48">
        <f>_xlfn.IFNA(VLOOKUP(A227,'2.2'!A236:C528,3,),)</f>
        <v>0</v>
      </c>
      <c r="E227" s="49"/>
      <c r="F227" s="51"/>
      <c r="G227" s="51"/>
      <c r="H227" s="29">
        <v>0</v>
      </c>
      <c r="I227" s="52">
        <v>15</v>
      </c>
    </row>
    <row r="228" spans="1:1022 1034:2046 2058:3070 3082:4094 4106:5118 5130:6142 6154:7166 7178:8190 8202:9214 9226:10238 10250:11262 11274:12286 12298:13310 13322:14334 14346:15358 15370:16126" s="50" customFormat="1" ht="21.75" hidden="1" customHeight="1">
      <c r="A228" s="5" t="s">
        <v>313</v>
      </c>
      <c r="B228" s="47" t="s">
        <v>346</v>
      </c>
      <c r="C228" s="4"/>
      <c r="D228" s="48">
        <f>_xlfn.IFNA(VLOOKUP(A228,'2.2'!A237:C529,3,),)</f>
        <v>0</v>
      </c>
      <c r="E228" s="49"/>
      <c r="F228" s="51"/>
      <c r="G228" s="51"/>
      <c r="H228" s="29">
        <v>0</v>
      </c>
      <c r="I228" s="52">
        <v>15</v>
      </c>
    </row>
    <row r="229" spans="1:1022 1034:2046 2058:3070 3082:4094 4106:5118 5130:6142 6154:7166 7178:8190 8202:9214 9226:10238 10250:11262 11274:12286 12298:13310 13322:14334 14346:15358 15370:16126" s="50" customFormat="1" ht="20.25" hidden="1" customHeight="1">
      <c r="A229" s="22" t="s">
        <v>86</v>
      </c>
      <c r="B229" s="47" t="s">
        <v>338</v>
      </c>
      <c r="C229" s="4"/>
      <c r="D229" s="48">
        <f>_xlfn.IFNA(VLOOKUP(A229,'2.2'!A238:C530,3,),)</f>
        <v>0</v>
      </c>
      <c r="E229" s="49"/>
      <c r="F229" s="51"/>
      <c r="G229" s="51"/>
      <c r="H229" s="29">
        <v>0</v>
      </c>
      <c r="I229" s="52">
        <v>20</v>
      </c>
    </row>
    <row r="230" spans="1:1022 1034:2046 2058:3070 3082:4094 4106:5118 5130:6142 6154:7166 7178:8190 8202:9214 9226:10238 10250:11262 11274:12286 12298:13310 13322:14334 14346:15358 15370:16126" s="50" customFormat="1" ht="21.75" hidden="1" customHeight="1">
      <c r="A230" s="7" t="s">
        <v>56</v>
      </c>
      <c r="B230" s="47" t="s">
        <v>338</v>
      </c>
      <c r="C230" s="4"/>
      <c r="D230" s="48">
        <f>_xlfn.IFNA(VLOOKUP(A230,'2.2'!A239:C531,3,),)</f>
        <v>0</v>
      </c>
      <c r="E230" s="49"/>
      <c r="F230" s="51"/>
      <c r="G230" s="51"/>
      <c r="H230" s="29">
        <v>0</v>
      </c>
      <c r="I230" s="52">
        <v>12</v>
      </c>
    </row>
    <row r="231" spans="1:1022 1034:2046 2058:3070 3082:4094 4106:5118 5130:6142 6154:7166 7178:8190 8202:9214 9226:10238 10250:11262 11274:12286 12298:13310 13322:14334 14346:15358 15370:16126" s="50" customFormat="1" ht="21.75" hidden="1" customHeight="1">
      <c r="A231" s="7" t="s">
        <v>57</v>
      </c>
      <c r="B231" s="47" t="s">
        <v>341</v>
      </c>
      <c r="C231" s="4"/>
      <c r="D231" s="48">
        <f>_xlfn.IFNA(VLOOKUP(A231,'2.2'!A240:C532,3,),)</f>
        <v>0</v>
      </c>
      <c r="E231" s="49"/>
      <c r="F231" s="51"/>
      <c r="G231" s="51"/>
      <c r="H231" s="29">
        <v>5</v>
      </c>
      <c r="I231" s="52">
        <v>20</v>
      </c>
    </row>
    <row r="232" spans="1:1022 1034:2046 2058:3070 3082:4094 4106:5118 5130:6142 6154:7166 7178:8190 8202:9214 9226:10238 10250:11262 11274:12286 12298:13310 13322:14334 14346:15358 15370:16126" s="50" customFormat="1" ht="21.75" hidden="1" customHeight="1">
      <c r="A232" s="21" t="s">
        <v>314</v>
      </c>
      <c r="B232" s="47" t="s">
        <v>337</v>
      </c>
      <c r="C232" s="4"/>
      <c r="D232" s="48">
        <f>_xlfn.IFNA(VLOOKUP(A232,'2.2'!A241:C533,3,),)</f>
        <v>0</v>
      </c>
      <c r="E232" s="49"/>
      <c r="F232" s="51"/>
      <c r="G232" s="51"/>
      <c r="H232" s="29">
        <v>0</v>
      </c>
      <c r="I232" s="52">
        <v>15</v>
      </c>
    </row>
    <row r="233" spans="1:1022 1034:2046 2058:3070 3082:4094 4106:5118 5130:6142 6154:7166 7178:8190 8202:9214 9226:10238 10250:11262 11274:12286 12298:13310 13322:14334 14346:15358 15370:16126" s="50" customFormat="1" ht="21.75" hidden="1" customHeight="1">
      <c r="A233" s="21" t="s">
        <v>315</v>
      </c>
      <c r="B233" s="47" t="s">
        <v>337</v>
      </c>
      <c r="C233" s="4"/>
      <c r="D233" s="48">
        <f>_xlfn.IFNA(VLOOKUP(A233,'2.2'!A242:C534,3,),)</f>
        <v>0</v>
      </c>
      <c r="E233" s="49"/>
      <c r="F233" s="51"/>
      <c r="G233" s="51"/>
      <c r="H233" s="29">
        <v>0</v>
      </c>
      <c r="I233" s="52">
        <v>15</v>
      </c>
    </row>
    <row r="234" spans="1:1022 1034:2046 2058:3070 3082:4094 4106:5118 5130:6142 6154:7166 7178:8190 8202:9214 9226:10238 10250:11262 11274:12286 12298:13310 13322:14334 14346:15358 15370:16126" s="50" customFormat="1" ht="21.75" hidden="1" customHeight="1">
      <c r="A234" s="32" t="s">
        <v>316</v>
      </c>
      <c r="B234" s="47" t="s">
        <v>340</v>
      </c>
      <c r="C234" s="4"/>
      <c r="D234" s="48">
        <f>_xlfn.IFNA(VLOOKUP(A234,'2.2'!A243:C535,3,),)</f>
        <v>0</v>
      </c>
      <c r="E234" s="49"/>
      <c r="F234" s="51"/>
      <c r="G234" s="51"/>
      <c r="H234" s="29">
        <v>0</v>
      </c>
      <c r="I234" s="52">
        <v>5</v>
      </c>
    </row>
    <row r="235" spans="1:1022 1034:2046 2058:3070 3082:4094 4106:5118 5130:6142 6154:7166 7178:8190 8202:9214 9226:10238 10250:11262 11274:12286 12298:13310 13322:14334 14346:15358 15370:16126" s="50" customFormat="1" ht="57" hidden="1" customHeight="1">
      <c r="A235" s="7" t="s">
        <v>87</v>
      </c>
      <c r="B235" s="47" t="s">
        <v>338</v>
      </c>
      <c r="C235" s="4"/>
      <c r="D235" s="48">
        <f>_xlfn.IFNA(VLOOKUP(A235,'2.2'!A244:C536,3,),)</f>
        <v>0</v>
      </c>
      <c r="E235" s="49"/>
      <c r="F235" s="51"/>
      <c r="G235" s="51"/>
      <c r="H235" s="29">
        <v>0</v>
      </c>
      <c r="I235" s="52">
        <v>10</v>
      </c>
    </row>
    <row r="236" spans="1:1022 1034:2046 2058:3070 3082:4094 4106:5118 5130:6142 6154:7166 7178:8190 8202:9214 9226:10238 10250:11262 11274:12286 12298:13310 13322:14334 14346:15358 15370:16126" s="50" customFormat="1" ht="39.9" hidden="1" customHeight="1">
      <c r="A236" s="7" t="s">
        <v>88</v>
      </c>
      <c r="B236" s="47" t="s">
        <v>340</v>
      </c>
      <c r="C236" s="4"/>
      <c r="D236" s="48">
        <f>_xlfn.IFNA(VLOOKUP(A236,'2.2'!A245:C537,3,),)</f>
        <v>0</v>
      </c>
      <c r="E236" s="49"/>
      <c r="F236" s="51"/>
      <c r="G236" s="51"/>
      <c r="H236" s="29">
        <v>120</v>
      </c>
      <c r="I236" s="52">
        <v>20</v>
      </c>
    </row>
    <row r="237" spans="1:1022 1034:2046 2058:3070 3082:4094 4106:5118 5130:6142 6154:7166 7178:8190 8202:9214 9226:10238 10250:11262 11274:12286 12298:13310 13322:14334 14346:15358 15370:16126" s="50" customFormat="1" ht="21.75" hidden="1" customHeight="1">
      <c r="A237" s="7" t="s">
        <v>137</v>
      </c>
      <c r="B237" s="47" t="s">
        <v>338</v>
      </c>
      <c r="C237" s="8"/>
      <c r="D237" s="48">
        <f>_xlfn.IFNA(VLOOKUP(A237,'2.2'!A246:C538,3,),)</f>
        <v>0</v>
      </c>
      <c r="E237" s="49"/>
      <c r="F237" s="51"/>
      <c r="G237" s="51"/>
      <c r="H237" s="29">
        <v>0</v>
      </c>
      <c r="I237" s="52">
        <v>8</v>
      </c>
    </row>
    <row r="238" spans="1:1022 1034:2046 2058:3070 3082:4094 4106:5118 5130:6142 6154:7166 7178:8190 8202:9214 9226:10238 10250:11262 11274:12286 12298:13310 13322:14334 14346:15358 15370:16126" s="50" customFormat="1" ht="20.25" hidden="1" customHeight="1">
      <c r="A238" s="32" t="s">
        <v>317</v>
      </c>
      <c r="B238" s="47" t="s">
        <v>340</v>
      </c>
      <c r="C238" s="4"/>
      <c r="D238" s="48">
        <f>_xlfn.IFNA(VLOOKUP(A238,'2.2'!A247:C539,3,),)</f>
        <v>0</v>
      </c>
      <c r="E238" s="49"/>
      <c r="F238" s="51"/>
      <c r="G238" s="51"/>
      <c r="H238" s="29">
        <v>0</v>
      </c>
      <c r="I238" s="52">
        <v>5</v>
      </c>
    </row>
    <row r="239" spans="1:1022 1034:2046 2058:3070 3082:4094 4106:5118 5130:6142 6154:7166 7178:8190 8202:9214 9226:10238 10250:11262 11274:12286 12298:13310 13322:14334 14346:15358 15370:16126" s="50" customFormat="1" ht="36" hidden="1" customHeight="1">
      <c r="A239" s="7" t="s">
        <v>138</v>
      </c>
      <c r="B239" s="47" t="s">
        <v>340</v>
      </c>
      <c r="C239" s="8"/>
      <c r="D239" s="48">
        <f>_xlfn.IFNA(VLOOKUP(A239,'2.2'!A248:C540,3,),)</f>
        <v>0</v>
      </c>
      <c r="E239" s="49"/>
      <c r="F239" s="51"/>
      <c r="G239" s="51"/>
      <c r="H239" s="29">
        <v>0</v>
      </c>
      <c r="I239" s="52"/>
    </row>
    <row r="240" spans="1:1022 1034:2046 2058:3070 3082:4094 4106:5118 5130:6142 6154:7166 7178:8190 8202:9214 9226:10238 10250:11262 11274:12286 12298:13310 13322:14334 14346:15358 15370:16126" s="50" customFormat="1" ht="20.25" customHeight="1">
      <c r="A240" s="7" t="s">
        <v>216</v>
      </c>
      <c r="B240" s="76" t="s">
        <v>338</v>
      </c>
      <c r="C240" s="4">
        <v>5</v>
      </c>
      <c r="D240" s="48">
        <v>14000</v>
      </c>
      <c r="E240" s="69">
        <f>+D240*C240</f>
        <v>70000</v>
      </c>
      <c r="F240" s="51"/>
      <c r="G240" s="51"/>
      <c r="H240" s="29">
        <v>0</v>
      </c>
      <c r="I240" s="52">
        <v>15</v>
      </c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Z240" s="66"/>
      <c r="BC240" s="66"/>
      <c r="BF240" s="66"/>
      <c r="BI240" s="66"/>
      <c r="BL240" s="66"/>
      <c r="BO240" s="66"/>
      <c r="BX240" s="66"/>
      <c r="CA240" s="66"/>
      <c r="CD240" s="66"/>
      <c r="CG240" s="66"/>
      <c r="CP240" s="66"/>
      <c r="CV240" s="66"/>
      <c r="CY240" s="66"/>
      <c r="DB240" s="66"/>
      <c r="DE240" s="66"/>
      <c r="DK240" s="66"/>
      <c r="DT240" s="66"/>
      <c r="DV240" s="66"/>
      <c r="DW240" s="66"/>
      <c r="DY240" s="66"/>
      <c r="EB240" s="66"/>
      <c r="EE240" s="66"/>
      <c r="EH240" s="66"/>
      <c r="EK240" s="66"/>
      <c r="EN240" s="66"/>
      <c r="EP240" s="66"/>
      <c r="ER240" s="66"/>
      <c r="EU240" s="66"/>
      <c r="EX240" s="66"/>
      <c r="FA240" s="66"/>
      <c r="FD240" s="66"/>
      <c r="FG240" s="66"/>
      <c r="FJ240" s="66"/>
      <c r="FM240" s="66"/>
      <c r="FO240" s="66"/>
      <c r="FR240" s="66"/>
      <c r="FX240" s="66"/>
      <c r="GD240" s="66"/>
      <c r="GG240" s="66"/>
      <c r="GI240" s="66"/>
      <c r="GK240" s="66"/>
      <c r="GL240" s="66"/>
      <c r="GM240" s="66"/>
      <c r="GN240" s="66"/>
      <c r="GO240" s="66"/>
      <c r="GP240" s="66"/>
      <c r="HH240" s="66"/>
      <c r="HI240" s="66"/>
      <c r="HL240" s="66"/>
      <c r="HO240" s="66"/>
      <c r="HQ240" s="66"/>
      <c r="HS240" s="66"/>
      <c r="HV240" s="66"/>
      <c r="HY240" s="66"/>
      <c r="IB240" s="66"/>
      <c r="IF240" s="66"/>
      <c r="II240" s="66"/>
      <c r="IL240" s="66"/>
      <c r="IT240" s="66"/>
      <c r="JF240" s="66"/>
      <c r="JG240" s="66"/>
      <c r="JH240" s="66"/>
      <c r="JI240" s="66"/>
      <c r="JJ240" s="66"/>
      <c r="JK240" s="66"/>
      <c r="JL240" s="66"/>
      <c r="JM240" s="66"/>
      <c r="JN240" s="66"/>
      <c r="JO240" s="66"/>
      <c r="JP240" s="66"/>
      <c r="JQ240" s="66"/>
      <c r="JR240" s="66"/>
      <c r="JS240" s="66"/>
      <c r="JT240" s="66"/>
      <c r="JU240" s="66"/>
      <c r="JV240" s="66"/>
      <c r="JW240" s="66"/>
      <c r="JX240" s="66"/>
      <c r="JY240" s="66"/>
      <c r="JZ240" s="66"/>
      <c r="KA240" s="66"/>
      <c r="KB240" s="66"/>
      <c r="KC240" s="66"/>
      <c r="KD240" s="66"/>
      <c r="KE240" s="66"/>
      <c r="KG240" s="66"/>
      <c r="KH240" s="66"/>
      <c r="KI240" s="66"/>
      <c r="KJ240" s="66"/>
      <c r="KK240" s="66"/>
      <c r="KL240" s="66"/>
      <c r="KM240" s="66"/>
      <c r="KN240" s="66"/>
      <c r="KO240" s="66"/>
      <c r="KP240" s="66"/>
      <c r="KQ240" s="66"/>
      <c r="KR240" s="66"/>
      <c r="KS240" s="66"/>
      <c r="KV240" s="66"/>
      <c r="KY240" s="66"/>
      <c r="LB240" s="66"/>
      <c r="LE240" s="66"/>
      <c r="LH240" s="66"/>
      <c r="LK240" s="66"/>
      <c r="LT240" s="66"/>
      <c r="LW240" s="66"/>
      <c r="LZ240" s="66"/>
      <c r="MC240" s="66"/>
      <c r="ML240" s="66"/>
      <c r="MR240" s="66"/>
      <c r="MU240" s="66"/>
      <c r="MX240" s="66"/>
      <c r="NA240" s="66"/>
      <c r="NG240" s="66"/>
      <c r="NP240" s="66"/>
      <c r="NR240" s="66"/>
      <c r="NS240" s="66"/>
      <c r="NU240" s="66"/>
      <c r="NX240" s="66"/>
      <c r="OA240" s="66"/>
      <c r="OD240" s="66"/>
      <c r="OG240" s="66"/>
      <c r="OJ240" s="66"/>
      <c r="OL240" s="66"/>
      <c r="ON240" s="66"/>
      <c r="OQ240" s="66"/>
      <c r="OT240" s="66"/>
      <c r="OW240" s="66"/>
      <c r="OZ240" s="66"/>
      <c r="PC240" s="66"/>
      <c r="PF240" s="66"/>
      <c r="PI240" s="66"/>
      <c r="PK240" s="66"/>
      <c r="PN240" s="66"/>
      <c r="PT240" s="66"/>
      <c r="PZ240" s="66"/>
      <c r="QC240" s="66"/>
      <c r="QE240" s="66"/>
      <c r="QG240" s="66"/>
      <c r="QH240" s="66"/>
      <c r="QI240" s="66"/>
      <c r="QJ240" s="66"/>
      <c r="QK240" s="66"/>
      <c r="QL240" s="66"/>
      <c r="RD240" s="66"/>
      <c r="RE240" s="66"/>
      <c r="RH240" s="66"/>
      <c r="RK240" s="66"/>
      <c r="RM240" s="66"/>
      <c r="RO240" s="66"/>
      <c r="RR240" s="66"/>
      <c r="RU240" s="66"/>
      <c r="RX240" s="66"/>
      <c r="SB240" s="66"/>
      <c r="SE240" s="66"/>
      <c r="SH240" s="66"/>
      <c r="SP240" s="66"/>
      <c r="TB240" s="66"/>
      <c r="TC240" s="66"/>
      <c r="TD240" s="66"/>
      <c r="TE240" s="66"/>
      <c r="TF240" s="66"/>
      <c r="TG240" s="66"/>
      <c r="TH240" s="66"/>
      <c r="TI240" s="66"/>
      <c r="TJ240" s="66"/>
      <c r="TK240" s="66"/>
      <c r="TL240" s="66"/>
      <c r="TM240" s="66"/>
      <c r="TN240" s="66"/>
      <c r="TO240" s="66"/>
      <c r="TP240" s="66"/>
      <c r="TQ240" s="66"/>
      <c r="TR240" s="66"/>
      <c r="TS240" s="66"/>
      <c r="TT240" s="66"/>
      <c r="TU240" s="66"/>
      <c r="TV240" s="66"/>
      <c r="TW240" s="66"/>
      <c r="TX240" s="66"/>
      <c r="TY240" s="66"/>
      <c r="TZ240" s="66"/>
      <c r="UA240" s="66"/>
      <c r="UC240" s="66"/>
      <c r="UD240" s="66"/>
      <c r="UE240" s="66"/>
      <c r="UF240" s="66"/>
      <c r="UG240" s="66"/>
      <c r="UH240" s="66"/>
      <c r="UI240" s="66"/>
      <c r="UJ240" s="66"/>
      <c r="UK240" s="66"/>
      <c r="UL240" s="66"/>
      <c r="UM240" s="66"/>
      <c r="UN240" s="66"/>
      <c r="UO240" s="66"/>
      <c r="UR240" s="66"/>
      <c r="UU240" s="66"/>
      <c r="UX240" s="66"/>
      <c r="VA240" s="66"/>
      <c r="VD240" s="66"/>
      <c r="VG240" s="66"/>
      <c r="VP240" s="66"/>
      <c r="VS240" s="66"/>
      <c r="VV240" s="66"/>
      <c r="VY240" s="66"/>
      <c r="WH240" s="66"/>
      <c r="WN240" s="66"/>
      <c r="WQ240" s="66"/>
      <c r="WT240" s="66"/>
      <c r="WW240" s="66"/>
      <c r="XC240" s="66"/>
      <c r="XL240" s="66"/>
      <c r="XN240" s="66"/>
      <c r="XO240" s="66"/>
      <c r="XQ240" s="66"/>
      <c r="XT240" s="66"/>
      <c r="XW240" s="66"/>
      <c r="XZ240" s="66"/>
      <c r="YC240" s="66"/>
      <c r="YF240" s="66"/>
      <c r="YH240" s="66"/>
      <c r="YJ240" s="66"/>
      <c r="YM240" s="66"/>
      <c r="YP240" s="66"/>
      <c r="YS240" s="66"/>
      <c r="YV240" s="66"/>
      <c r="YY240" s="66"/>
      <c r="ZB240" s="66"/>
      <c r="ZE240" s="66"/>
      <c r="ZG240" s="66"/>
      <c r="ZJ240" s="66"/>
      <c r="ZP240" s="66"/>
      <c r="ZV240" s="66"/>
      <c r="ZY240" s="66"/>
      <c r="AAA240" s="66"/>
      <c r="AAC240" s="66"/>
      <c r="AAD240" s="66"/>
      <c r="AAE240" s="66"/>
      <c r="AAF240" s="66"/>
      <c r="AAG240" s="66"/>
      <c r="AAH240" s="66"/>
      <c r="AAZ240" s="66"/>
      <c r="ABA240" s="66"/>
      <c r="ABD240" s="66"/>
      <c r="ABG240" s="66"/>
      <c r="ABI240" s="66"/>
      <c r="ABK240" s="66"/>
      <c r="ABN240" s="66"/>
      <c r="ABQ240" s="66"/>
      <c r="ABT240" s="66"/>
      <c r="ABX240" s="66"/>
      <c r="ACA240" s="66"/>
      <c r="ACD240" s="66"/>
      <c r="ACL240" s="66"/>
      <c r="ACX240" s="66"/>
      <c r="ACY240" s="66"/>
      <c r="ACZ240" s="66"/>
      <c r="ADA240" s="66"/>
      <c r="ADB240" s="66"/>
      <c r="ADC240" s="66"/>
      <c r="ADD240" s="66"/>
      <c r="ADE240" s="66"/>
      <c r="ADF240" s="66"/>
      <c r="ADG240" s="66"/>
      <c r="ADH240" s="66"/>
      <c r="ADI240" s="66"/>
      <c r="ADJ240" s="66"/>
      <c r="ADK240" s="66"/>
      <c r="ADL240" s="66"/>
      <c r="ADM240" s="66"/>
      <c r="ADN240" s="66"/>
      <c r="ADO240" s="66"/>
      <c r="ADP240" s="66"/>
      <c r="ADQ240" s="66"/>
      <c r="ADR240" s="66"/>
      <c r="ADS240" s="66"/>
      <c r="ADT240" s="66"/>
      <c r="ADU240" s="66"/>
      <c r="ADV240" s="66"/>
      <c r="ADW240" s="66"/>
      <c r="ADY240" s="66"/>
      <c r="ADZ240" s="66"/>
      <c r="AEA240" s="66"/>
      <c r="AEB240" s="66"/>
      <c r="AEC240" s="66"/>
      <c r="AED240" s="66"/>
      <c r="AEE240" s="66"/>
      <c r="AEF240" s="66"/>
      <c r="AEG240" s="66"/>
      <c r="AEH240" s="66"/>
      <c r="AEI240" s="66"/>
      <c r="AEJ240" s="66"/>
      <c r="AEK240" s="66"/>
      <c r="AEN240" s="66"/>
      <c r="AEQ240" s="66"/>
      <c r="AET240" s="66"/>
      <c r="AEW240" s="66"/>
      <c r="AEZ240" s="66"/>
      <c r="AFC240" s="66"/>
      <c r="AFL240" s="66"/>
      <c r="AFO240" s="66"/>
      <c r="AFR240" s="66"/>
      <c r="AFU240" s="66"/>
      <c r="AGD240" s="66"/>
      <c r="AGJ240" s="66"/>
      <c r="AGM240" s="66"/>
      <c r="AGP240" s="66"/>
      <c r="AGS240" s="66"/>
      <c r="AGY240" s="66"/>
      <c r="AHH240" s="66"/>
      <c r="AHJ240" s="66"/>
      <c r="AHK240" s="66"/>
      <c r="AHM240" s="66"/>
      <c r="AHP240" s="66"/>
      <c r="AHS240" s="66"/>
      <c r="AHV240" s="66"/>
      <c r="AHY240" s="66"/>
      <c r="AIB240" s="66"/>
      <c r="AID240" s="66"/>
      <c r="AIF240" s="66"/>
      <c r="AII240" s="66"/>
      <c r="AIL240" s="66"/>
      <c r="AIO240" s="66"/>
      <c r="AIR240" s="66"/>
      <c r="AIU240" s="66"/>
      <c r="AIX240" s="66"/>
      <c r="AJA240" s="66"/>
      <c r="AJC240" s="66"/>
      <c r="AJF240" s="66"/>
      <c r="AJL240" s="66"/>
      <c r="AJR240" s="66"/>
      <c r="AJU240" s="66"/>
      <c r="AJW240" s="66"/>
      <c r="AJY240" s="66"/>
      <c r="AJZ240" s="66"/>
      <c r="AKA240" s="66"/>
      <c r="AKB240" s="66"/>
      <c r="AKC240" s="66"/>
      <c r="AKD240" s="66"/>
      <c r="AKV240" s="66"/>
      <c r="AKW240" s="66"/>
      <c r="AKZ240" s="66"/>
      <c r="ALC240" s="66"/>
      <c r="ALE240" s="66"/>
      <c r="ALG240" s="66"/>
      <c r="ALJ240" s="66"/>
      <c r="ALM240" s="66"/>
      <c r="ALP240" s="66"/>
      <c r="ALT240" s="66"/>
      <c r="ALW240" s="66"/>
      <c r="ALZ240" s="66"/>
      <c r="AMH240" s="66"/>
      <c r="AMT240" s="66"/>
      <c r="AMU240" s="66"/>
      <c r="AMV240" s="66"/>
      <c r="AMW240" s="66"/>
      <c r="AMX240" s="66"/>
      <c r="AMY240" s="66"/>
      <c r="AMZ240" s="66"/>
      <c r="ANA240" s="66"/>
      <c r="ANB240" s="66"/>
      <c r="ANC240" s="66"/>
      <c r="AND240" s="66"/>
      <c r="ANE240" s="66"/>
      <c r="ANF240" s="66"/>
      <c r="ANG240" s="66"/>
      <c r="ANH240" s="66"/>
      <c r="ANI240" s="66"/>
      <c r="ANJ240" s="66"/>
      <c r="ANK240" s="66"/>
      <c r="ANL240" s="66"/>
      <c r="ANM240" s="66"/>
      <c r="ANN240" s="66"/>
      <c r="ANO240" s="66"/>
      <c r="ANP240" s="66"/>
      <c r="ANQ240" s="66"/>
      <c r="ANR240" s="66"/>
      <c r="ANS240" s="66"/>
      <c r="ANU240" s="66"/>
      <c r="ANV240" s="66"/>
      <c r="ANW240" s="66"/>
      <c r="ANX240" s="66"/>
      <c r="ANY240" s="66"/>
      <c r="ANZ240" s="66"/>
      <c r="AOA240" s="66"/>
      <c r="AOB240" s="66"/>
      <c r="AOC240" s="66"/>
      <c r="AOD240" s="66"/>
      <c r="AOE240" s="66"/>
      <c r="AOF240" s="66"/>
      <c r="AOG240" s="66"/>
      <c r="AOJ240" s="66"/>
      <c r="AOM240" s="66"/>
      <c r="AOP240" s="66"/>
      <c r="AOS240" s="66"/>
      <c r="AOV240" s="66"/>
      <c r="AOY240" s="66"/>
      <c r="APH240" s="66"/>
      <c r="APK240" s="66"/>
      <c r="APN240" s="66"/>
      <c r="APQ240" s="66"/>
      <c r="APZ240" s="66"/>
      <c r="AQF240" s="66"/>
      <c r="AQI240" s="66"/>
      <c r="AQL240" s="66"/>
      <c r="AQO240" s="66"/>
      <c r="AQU240" s="66"/>
      <c r="ARD240" s="66"/>
      <c r="ARF240" s="66"/>
      <c r="ARG240" s="66"/>
      <c r="ARI240" s="66"/>
      <c r="ARL240" s="66"/>
      <c r="ARO240" s="66"/>
      <c r="ARR240" s="66"/>
      <c r="ARU240" s="66"/>
      <c r="ARX240" s="66"/>
      <c r="ARZ240" s="66"/>
      <c r="ASB240" s="66"/>
      <c r="ASE240" s="66"/>
      <c r="ASH240" s="66"/>
      <c r="ASK240" s="66"/>
      <c r="ASN240" s="66"/>
      <c r="ASQ240" s="66"/>
      <c r="AST240" s="66"/>
      <c r="ASW240" s="66"/>
      <c r="ASY240" s="66"/>
      <c r="ATB240" s="66"/>
      <c r="ATH240" s="66"/>
      <c r="ATN240" s="66"/>
      <c r="ATQ240" s="66"/>
      <c r="ATS240" s="66"/>
      <c r="ATU240" s="66"/>
      <c r="ATV240" s="66"/>
      <c r="ATW240" s="66"/>
      <c r="ATX240" s="66"/>
      <c r="ATY240" s="66"/>
      <c r="ATZ240" s="66"/>
      <c r="AUR240" s="66"/>
      <c r="AUS240" s="66"/>
      <c r="AUV240" s="66"/>
      <c r="AUY240" s="66"/>
      <c r="AVA240" s="66"/>
      <c r="AVC240" s="66"/>
      <c r="AVF240" s="66"/>
      <c r="AVI240" s="66"/>
      <c r="AVL240" s="66"/>
      <c r="AVP240" s="66"/>
      <c r="AVS240" s="66"/>
      <c r="AVV240" s="66"/>
      <c r="AWD240" s="66"/>
      <c r="AWP240" s="66"/>
      <c r="AWQ240" s="66"/>
      <c r="AWR240" s="66"/>
      <c r="AWS240" s="66"/>
      <c r="AWT240" s="66"/>
      <c r="AWU240" s="66"/>
      <c r="AWV240" s="66"/>
      <c r="AWW240" s="66"/>
      <c r="AWX240" s="66"/>
      <c r="AWY240" s="66"/>
      <c r="AWZ240" s="66"/>
      <c r="AXA240" s="66"/>
      <c r="AXB240" s="66"/>
      <c r="AXC240" s="66"/>
      <c r="AXD240" s="66"/>
      <c r="AXE240" s="66"/>
      <c r="AXF240" s="66"/>
      <c r="AXG240" s="66"/>
      <c r="AXH240" s="66"/>
      <c r="AXI240" s="66"/>
      <c r="AXJ240" s="66"/>
      <c r="AXK240" s="66"/>
      <c r="AXL240" s="66"/>
      <c r="AXM240" s="66"/>
      <c r="AXN240" s="66"/>
      <c r="AXO240" s="66"/>
      <c r="AXQ240" s="66"/>
      <c r="AXR240" s="66"/>
      <c r="AXS240" s="66"/>
      <c r="AXT240" s="66"/>
      <c r="AXU240" s="66"/>
      <c r="AXV240" s="66"/>
      <c r="AXW240" s="66"/>
      <c r="AXX240" s="66"/>
      <c r="AXY240" s="66"/>
      <c r="AXZ240" s="66"/>
      <c r="AYA240" s="66"/>
      <c r="AYB240" s="66"/>
      <c r="AYC240" s="66"/>
      <c r="AYF240" s="66"/>
      <c r="AYI240" s="66"/>
      <c r="AYL240" s="66"/>
      <c r="AYO240" s="66"/>
      <c r="AYR240" s="66"/>
      <c r="AYU240" s="66"/>
      <c r="AZD240" s="66"/>
      <c r="AZG240" s="66"/>
      <c r="AZJ240" s="66"/>
      <c r="AZM240" s="66"/>
      <c r="AZV240" s="66"/>
      <c r="BAB240" s="66"/>
      <c r="BAE240" s="66"/>
      <c r="BAH240" s="66"/>
      <c r="BAK240" s="66"/>
      <c r="BAQ240" s="66"/>
      <c r="BAZ240" s="66"/>
      <c r="BBB240" s="66"/>
      <c r="BBC240" s="66"/>
      <c r="BBE240" s="66"/>
      <c r="BBH240" s="66"/>
      <c r="BBK240" s="66"/>
      <c r="BBN240" s="66"/>
      <c r="BBQ240" s="66"/>
      <c r="BBT240" s="66"/>
      <c r="BBV240" s="66"/>
      <c r="BBX240" s="66"/>
      <c r="BCA240" s="66"/>
      <c r="BCD240" s="66"/>
      <c r="BCG240" s="66"/>
      <c r="BCJ240" s="66"/>
      <c r="BCM240" s="66"/>
      <c r="BCP240" s="66"/>
      <c r="BCS240" s="66"/>
      <c r="BCU240" s="66"/>
      <c r="BCX240" s="66"/>
      <c r="BDD240" s="66"/>
      <c r="BDJ240" s="66"/>
      <c r="BDM240" s="66"/>
      <c r="BDO240" s="66"/>
      <c r="BDQ240" s="66"/>
      <c r="BDR240" s="66"/>
      <c r="BDS240" s="66"/>
      <c r="BDT240" s="66"/>
      <c r="BDU240" s="66"/>
      <c r="BDV240" s="66"/>
      <c r="BEN240" s="66"/>
      <c r="BEO240" s="66"/>
      <c r="BER240" s="66"/>
      <c r="BEU240" s="66"/>
      <c r="BEW240" s="66"/>
      <c r="BEY240" s="66"/>
      <c r="BFB240" s="66"/>
      <c r="BFE240" s="66"/>
      <c r="BFH240" s="66"/>
      <c r="BFL240" s="66"/>
      <c r="BFO240" s="66"/>
      <c r="BFR240" s="66"/>
      <c r="BFZ240" s="66"/>
      <c r="BGL240" s="66"/>
      <c r="BGM240" s="66"/>
      <c r="BGN240" s="66"/>
      <c r="BGO240" s="66"/>
      <c r="BGP240" s="66"/>
      <c r="BGQ240" s="66"/>
      <c r="BGR240" s="66"/>
      <c r="BGS240" s="66"/>
      <c r="BGT240" s="66"/>
      <c r="BGU240" s="66"/>
      <c r="BGV240" s="66"/>
      <c r="BGW240" s="66"/>
      <c r="BGX240" s="66"/>
      <c r="BGY240" s="66"/>
      <c r="BGZ240" s="66"/>
      <c r="BHA240" s="66"/>
      <c r="BHB240" s="66"/>
      <c r="BHC240" s="66"/>
      <c r="BHD240" s="66"/>
      <c r="BHE240" s="66"/>
      <c r="BHF240" s="66"/>
      <c r="BHG240" s="66"/>
      <c r="BHH240" s="66"/>
      <c r="BHI240" s="66"/>
      <c r="BHJ240" s="66"/>
      <c r="BHK240" s="66"/>
      <c r="BHM240" s="66"/>
      <c r="BHN240" s="66"/>
      <c r="BHO240" s="66"/>
      <c r="BHP240" s="66"/>
      <c r="BHQ240" s="66"/>
      <c r="BHR240" s="66"/>
      <c r="BHS240" s="66"/>
      <c r="BHT240" s="66"/>
      <c r="BHU240" s="66"/>
      <c r="BHV240" s="66"/>
      <c r="BHW240" s="66"/>
      <c r="BHX240" s="66"/>
      <c r="BHY240" s="66"/>
      <c r="BIB240" s="66"/>
      <c r="BIE240" s="66"/>
      <c r="BIH240" s="66"/>
      <c r="BIK240" s="66"/>
      <c r="BIN240" s="66"/>
      <c r="BIQ240" s="66"/>
      <c r="BIZ240" s="66"/>
      <c r="BJC240" s="66"/>
      <c r="BJF240" s="66"/>
      <c r="BJI240" s="66"/>
      <c r="BJR240" s="66"/>
      <c r="BJX240" s="66"/>
      <c r="BKA240" s="66"/>
      <c r="BKD240" s="66"/>
      <c r="BKG240" s="66"/>
      <c r="BKM240" s="66"/>
      <c r="BKV240" s="66"/>
      <c r="BKX240" s="66"/>
      <c r="BKY240" s="66"/>
      <c r="BLA240" s="66"/>
      <c r="BLD240" s="66"/>
      <c r="BLG240" s="66"/>
      <c r="BLJ240" s="66"/>
      <c r="BLM240" s="66"/>
      <c r="BLP240" s="66"/>
      <c r="BLR240" s="66"/>
      <c r="BLT240" s="66"/>
      <c r="BLW240" s="66"/>
      <c r="BLZ240" s="66"/>
      <c r="BMC240" s="66"/>
      <c r="BMF240" s="66"/>
      <c r="BMI240" s="66"/>
      <c r="BML240" s="66"/>
      <c r="BMO240" s="66"/>
      <c r="BMQ240" s="66"/>
      <c r="BMT240" s="66"/>
      <c r="BMZ240" s="66"/>
      <c r="BNF240" s="66"/>
      <c r="BNI240" s="66"/>
      <c r="BNK240" s="66"/>
      <c r="BNM240" s="66"/>
      <c r="BNN240" s="66"/>
      <c r="BNO240" s="66"/>
      <c r="BNP240" s="66"/>
      <c r="BNQ240" s="66"/>
      <c r="BNR240" s="66"/>
      <c r="BOJ240" s="66"/>
      <c r="BOK240" s="66"/>
      <c r="BON240" s="66"/>
      <c r="BOQ240" s="66"/>
      <c r="BOS240" s="66"/>
      <c r="BOU240" s="66"/>
      <c r="BOX240" s="66"/>
      <c r="BPA240" s="66"/>
      <c r="BPD240" s="66"/>
      <c r="BPH240" s="66"/>
      <c r="BPK240" s="66"/>
      <c r="BPN240" s="66"/>
      <c r="BPV240" s="66"/>
      <c r="BQH240" s="66"/>
      <c r="BQI240" s="66"/>
      <c r="BQJ240" s="66"/>
      <c r="BQK240" s="66"/>
      <c r="BQL240" s="66"/>
      <c r="BQM240" s="66"/>
      <c r="BQN240" s="66"/>
      <c r="BQO240" s="66"/>
      <c r="BQP240" s="66"/>
      <c r="BQQ240" s="66"/>
      <c r="BQR240" s="66"/>
      <c r="BQS240" s="66"/>
      <c r="BQT240" s="66"/>
      <c r="BQU240" s="66"/>
      <c r="BQV240" s="66"/>
      <c r="BQW240" s="66"/>
      <c r="BQX240" s="66"/>
      <c r="BQY240" s="66"/>
      <c r="BQZ240" s="66"/>
      <c r="BRA240" s="66"/>
      <c r="BRB240" s="66"/>
      <c r="BRC240" s="66"/>
      <c r="BRD240" s="66"/>
      <c r="BRE240" s="66"/>
      <c r="BRF240" s="66"/>
      <c r="BRG240" s="66"/>
      <c r="BRI240" s="66"/>
      <c r="BRJ240" s="66"/>
      <c r="BRK240" s="66"/>
      <c r="BRL240" s="66"/>
      <c r="BRM240" s="66"/>
      <c r="BRN240" s="66"/>
      <c r="BRO240" s="66"/>
      <c r="BRP240" s="66"/>
      <c r="BRQ240" s="66"/>
      <c r="BRR240" s="66"/>
      <c r="BRS240" s="66"/>
      <c r="BRT240" s="66"/>
      <c r="BRU240" s="66"/>
      <c r="BRX240" s="66"/>
      <c r="BSA240" s="66"/>
      <c r="BSD240" s="66"/>
      <c r="BSG240" s="66"/>
      <c r="BSJ240" s="66"/>
      <c r="BSM240" s="66"/>
      <c r="BSV240" s="66"/>
      <c r="BSY240" s="66"/>
      <c r="BTB240" s="66"/>
      <c r="BTE240" s="66"/>
      <c r="BTN240" s="66"/>
      <c r="BTT240" s="66"/>
      <c r="BTW240" s="66"/>
      <c r="BTZ240" s="66"/>
      <c r="BUC240" s="66"/>
      <c r="BUI240" s="66"/>
      <c r="BUR240" s="66"/>
      <c r="BUT240" s="66"/>
      <c r="BUU240" s="66"/>
      <c r="BUW240" s="66"/>
      <c r="BUZ240" s="66"/>
      <c r="BVC240" s="66"/>
      <c r="BVF240" s="66"/>
      <c r="BVI240" s="66"/>
      <c r="BVL240" s="66"/>
      <c r="BVN240" s="66"/>
      <c r="BVP240" s="66"/>
      <c r="BVS240" s="66"/>
      <c r="BVV240" s="66"/>
      <c r="BVY240" s="66"/>
      <c r="BWB240" s="66"/>
      <c r="BWE240" s="66"/>
      <c r="BWH240" s="66"/>
      <c r="BWK240" s="66"/>
      <c r="BWM240" s="66"/>
      <c r="BWP240" s="66"/>
      <c r="BWV240" s="66"/>
      <c r="BXB240" s="66"/>
      <c r="BXE240" s="66"/>
      <c r="BXG240" s="66"/>
      <c r="BXI240" s="66"/>
      <c r="BXJ240" s="66"/>
      <c r="BXK240" s="66"/>
      <c r="BXL240" s="66"/>
      <c r="BXM240" s="66"/>
      <c r="BXN240" s="66"/>
      <c r="BYF240" s="66"/>
      <c r="BYG240" s="66"/>
      <c r="BYJ240" s="66"/>
      <c r="BYM240" s="66"/>
      <c r="BYO240" s="66"/>
      <c r="BYQ240" s="66"/>
      <c r="BYT240" s="66"/>
      <c r="BYW240" s="66"/>
      <c r="BYZ240" s="66"/>
      <c r="BZD240" s="66"/>
      <c r="BZG240" s="66"/>
      <c r="BZJ240" s="66"/>
      <c r="BZR240" s="66"/>
      <c r="CAD240" s="66"/>
      <c r="CAE240" s="66"/>
      <c r="CAF240" s="66"/>
      <c r="CAG240" s="66"/>
      <c r="CAH240" s="66"/>
      <c r="CAI240" s="66"/>
      <c r="CAJ240" s="66"/>
      <c r="CAK240" s="66"/>
      <c r="CAL240" s="66"/>
      <c r="CAM240" s="66"/>
      <c r="CAN240" s="66"/>
      <c r="CAO240" s="66"/>
      <c r="CAP240" s="66"/>
      <c r="CAQ240" s="66"/>
      <c r="CAR240" s="66"/>
      <c r="CAS240" s="66"/>
      <c r="CAT240" s="66"/>
      <c r="CAU240" s="66"/>
      <c r="CAV240" s="66"/>
      <c r="CAW240" s="66"/>
      <c r="CAX240" s="66"/>
      <c r="CAY240" s="66"/>
      <c r="CAZ240" s="66"/>
      <c r="CBA240" s="66"/>
      <c r="CBB240" s="66"/>
      <c r="CBC240" s="66"/>
      <c r="CBE240" s="66"/>
      <c r="CBF240" s="66"/>
      <c r="CBG240" s="66"/>
      <c r="CBH240" s="66"/>
      <c r="CBI240" s="66"/>
      <c r="CBJ240" s="66"/>
      <c r="CBK240" s="66"/>
      <c r="CBL240" s="66"/>
      <c r="CBM240" s="66"/>
      <c r="CBN240" s="66"/>
      <c r="CBO240" s="66"/>
      <c r="CBP240" s="66"/>
      <c r="CBQ240" s="66"/>
      <c r="CBT240" s="66"/>
      <c r="CBW240" s="66"/>
      <c r="CBZ240" s="66"/>
      <c r="CCC240" s="66"/>
      <c r="CCF240" s="66"/>
      <c r="CCI240" s="66"/>
      <c r="CCR240" s="66"/>
      <c r="CCU240" s="66"/>
      <c r="CCX240" s="66"/>
      <c r="CDA240" s="66"/>
      <c r="CDJ240" s="66"/>
      <c r="CDP240" s="66"/>
      <c r="CDS240" s="66"/>
      <c r="CDV240" s="66"/>
      <c r="CDY240" s="66"/>
      <c r="CEE240" s="66"/>
      <c r="CEN240" s="66"/>
      <c r="CEP240" s="66"/>
      <c r="CEQ240" s="66"/>
      <c r="CES240" s="66"/>
      <c r="CEV240" s="66"/>
      <c r="CEY240" s="66"/>
      <c r="CFB240" s="66"/>
      <c r="CFE240" s="66"/>
      <c r="CFH240" s="66"/>
      <c r="CFJ240" s="66"/>
      <c r="CFL240" s="66"/>
      <c r="CFO240" s="66"/>
      <c r="CFR240" s="66"/>
      <c r="CFU240" s="66"/>
      <c r="CFX240" s="66"/>
      <c r="CGA240" s="66"/>
      <c r="CGD240" s="66"/>
      <c r="CGG240" s="66"/>
      <c r="CGI240" s="66"/>
      <c r="CGL240" s="66"/>
      <c r="CGR240" s="66"/>
      <c r="CGX240" s="66"/>
      <c r="CHA240" s="66"/>
      <c r="CHC240" s="66"/>
      <c r="CHE240" s="66"/>
      <c r="CHF240" s="66"/>
      <c r="CHG240" s="66"/>
      <c r="CHH240" s="66"/>
      <c r="CHI240" s="66"/>
      <c r="CHJ240" s="66"/>
      <c r="CIB240" s="66"/>
      <c r="CIC240" s="66"/>
      <c r="CIF240" s="66"/>
      <c r="CII240" s="66"/>
      <c r="CIK240" s="66"/>
      <c r="CIM240" s="66"/>
      <c r="CIP240" s="66"/>
      <c r="CIS240" s="66"/>
      <c r="CIV240" s="66"/>
      <c r="CIZ240" s="66"/>
      <c r="CJC240" s="66"/>
      <c r="CJF240" s="66"/>
      <c r="CJN240" s="66"/>
      <c r="CJZ240" s="66"/>
      <c r="CKA240" s="66"/>
      <c r="CKB240" s="66"/>
      <c r="CKC240" s="66"/>
      <c r="CKD240" s="66"/>
      <c r="CKE240" s="66"/>
      <c r="CKF240" s="66"/>
      <c r="CKG240" s="66"/>
      <c r="CKH240" s="66"/>
      <c r="CKI240" s="66"/>
      <c r="CKJ240" s="66"/>
      <c r="CKK240" s="66"/>
      <c r="CKL240" s="66"/>
      <c r="CKM240" s="66"/>
      <c r="CKN240" s="66"/>
      <c r="CKO240" s="66"/>
      <c r="CKP240" s="66"/>
      <c r="CKQ240" s="66"/>
      <c r="CKR240" s="66"/>
      <c r="CKS240" s="66"/>
      <c r="CKT240" s="66"/>
      <c r="CKU240" s="66"/>
      <c r="CKV240" s="66"/>
      <c r="CKW240" s="66"/>
      <c r="CKX240" s="66"/>
      <c r="CKY240" s="66"/>
      <c r="CLA240" s="66"/>
      <c r="CLB240" s="66"/>
      <c r="CLC240" s="66"/>
      <c r="CLD240" s="66"/>
      <c r="CLE240" s="66"/>
      <c r="CLF240" s="66"/>
      <c r="CLG240" s="66"/>
      <c r="CLH240" s="66"/>
      <c r="CLI240" s="66"/>
      <c r="CLJ240" s="66"/>
      <c r="CLK240" s="66"/>
      <c r="CLL240" s="66"/>
      <c r="CLM240" s="66"/>
      <c r="CLP240" s="66"/>
      <c r="CLS240" s="66"/>
      <c r="CLV240" s="66"/>
      <c r="CLY240" s="66"/>
      <c r="CMB240" s="66"/>
      <c r="CME240" s="66"/>
      <c r="CMN240" s="66"/>
      <c r="CMQ240" s="66"/>
      <c r="CMT240" s="66"/>
      <c r="CMW240" s="66"/>
      <c r="CNF240" s="66"/>
      <c r="CNL240" s="66"/>
      <c r="CNO240" s="66"/>
      <c r="CNR240" s="66"/>
      <c r="CNU240" s="66"/>
      <c r="COA240" s="66"/>
      <c r="COJ240" s="66"/>
      <c r="COL240" s="66"/>
      <c r="COM240" s="66"/>
      <c r="COO240" s="66"/>
      <c r="COR240" s="66"/>
      <c r="COU240" s="66"/>
      <c r="COX240" s="66"/>
      <c r="CPA240" s="66"/>
      <c r="CPD240" s="66"/>
      <c r="CPF240" s="66"/>
      <c r="CPH240" s="66"/>
      <c r="CPK240" s="66"/>
      <c r="CPN240" s="66"/>
      <c r="CPQ240" s="66"/>
      <c r="CPT240" s="66"/>
      <c r="CPW240" s="66"/>
      <c r="CPZ240" s="66"/>
      <c r="CQC240" s="66"/>
      <c r="CQE240" s="66"/>
      <c r="CQH240" s="66"/>
      <c r="CQN240" s="66"/>
      <c r="CQT240" s="66"/>
      <c r="CQW240" s="66"/>
      <c r="CQY240" s="66"/>
      <c r="CRA240" s="66"/>
      <c r="CRB240" s="66"/>
      <c r="CRC240" s="66"/>
      <c r="CRD240" s="66"/>
      <c r="CRE240" s="66"/>
      <c r="CRF240" s="66"/>
      <c r="CRX240" s="66"/>
      <c r="CRY240" s="66"/>
      <c r="CSB240" s="66"/>
      <c r="CSE240" s="66"/>
      <c r="CSG240" s="66"/>
      <c r="CSI240" s="66"/>
      <c r="CSL240" s="66"/>
      <c r="CSO240" s="66"/>
      <c r="CSR240" s="66"/>
      <c r="CSV240" s="66"/>
      <c r="CSY240" s="66"/>
      <c r="CTB240" s="66"/>
      <c r="CTJ240" s="66"/>
      <c r="CTV240" s="66"/>
      <c r="CTW240" s="66"/>
      <c r="CTX240" s="66"/>
      <c r="CTY240" s="66"/>
      <c r="CTZ240" s="66"/>
      <c r="CUA240" s="66"/>
      <c r="CUB240" s="66"/>
      <c r="CUC240" s="66"/>
      <c r="CUD240" s="66"/>
      <c r="CUE240" s="66"/>
      <c r="CUF240" s="66"/>
      <c r="CUG240" s="66"/>
      <c r="CUH240" s="66"/>
      <c r="CUI240" s="66"/>
      <c r="CUJ240" s="66"/>
      <c r="CUK240" s="66"/>
      <c r="CUL240" s="66"/>
      <c r="CUM240" s="66"/>
      <c r="CUN240" s="66"/>
      <c r="CUO240" s="66"/>
      <c r="CUP240" s="66"/>
      <c r="CUQ240" s="66"/>
      <c r="CUR240" s="66"/>
      <c r="CUS240" s="66"/>
      <c r="CUT240" s="66"/>
      <c r="CUU240" s="66"/>
      <c r="CUW240" s="66"/>
      <c r="CUX240" s="66"/>
      <c r="CUY240" s="66"/>
      <c r="CUZ240" s="66"/>
      <c r="CVA240" s="66"/>
      <c r="CVB240" s="66"/>
      <c r="CVC240" s="66"/>
      <c r="CVD240" s="66"/>
      <c r="CVE240" s="66"/>
      <c r="CVF240" s="66"/>
      <c r="CVG240" s="66"/>
      <c r="CVH240" s="66"/>
      <c r="CVI240" s="66"/>
      <c r="CVL240" s="66"/>
      <c r="CVO240" s="66"/>
      <c r="CVR240" s="66"/>
      <c r="CVU240" s="66"/>
      <c r="CVX240" s="66"/>
      <c r="CWA240" s="66"/>
      <c r="CWJ240" s="66"/>
      <c r="CWM240" s="66"/>
      <c r="CWP240" s="66"/>
      <c r="CWS240" s="66"/>
      <c r="CXB240" s="66"/>
      <c r="CXH240" s="66"/>
      <c r="CXK240" s="66"/>
      <c r="CXN240" s="66"/>
      <c r="CXQ240" s="66"/>
      <c r="CXW240" s="66"/>
      <c r="CYF240" s="66"/>
      <c r="CYH240" s="66"/>
      <c r="CYI240" s="66"/>
      <c r="CYK240" s="66"/>
      <c r="CYN240" s="66"/>
      <c r="CYQ240" s="66"/>
      <c r="CYT240" s="66"/>
      <c r="CYW240" s="66"/>
      <c r="CYZ240" s="66"/>
      <c r="CZB240" s="66"/>
      <c r="CZD240" s="66"/>
      <c r="CZG240" s="66"/>
      <c r="CZJ240" s="66"/>
      <c r="CZM240" s="66"/>
      <c r="CZP240" s="66"/>
      <c r="CZS240" s="66"/>
      <c r="CZV240" s="66"/>
      <c r="CZY240" s="66"/>
      <c r="DAA240" s="66"/>
      <c r="DAD240" s="66"/>
      <c r="DAJ240" s="66"/>
      <c r="DAP240" s="66"/>
      <c r="DAS240" s="66"/>
      <c r="DAU240" s="66"/>
      <c r="DAW240" s="66"/>
      <c r="DAX240" s="66"/>
      <c r="DAY240" s="66"/>
      <c r="DAZ240" s="66"/>
      <c r="DBA240" s="66"/>
      <c r="DBB240" s="66"/>
      <c r="DBT240" s="66"/>
      <c r="DBU240" s="66"/>
      <c r="DBX240" s="66"/>
      <c r="DCA240" s="66"/>
      <c r="DCC240" s="66"/>
      <c r="DCE240" s="66"/>
      <c r="DCH240" s="66"/>
      <c r="DCK240" s="66"/>
      <c r="DCN240" s="66"/>
      <c r="DCR240" s="66"/>
      <c r="DCU240" s="66"/>
      <c r="DCX240" s="66"/>
      <c r="DDF240" s="66"/>
      <c r="DDR240" s="66"/>
      <c r="DDS240" s="66"/>
      <c r="DDT240" s="66"/>
      <c r="DDU240" s="66"/>
      <c r="DDV240" s="66"/>
      <c r="DDW240" s="66"/>
      <c r="DDX240" s="66"/>
      <c r="DDY240" s="66"/>
      <c r="DDZ240" s="66"/>
      <c r="DEA240" s="66"/>
      <c r="DEB240" s="66"/>
      <c r="DEC240" s="66"/>
      <c r="DED240" s="66"/>
      <c r="DEE240" s="66"/>
      <c r="DEF240" s="66"/>
      <c r="DEG240" s="66"/>
      <c r="DEH240" s="66"/>
      <c r="DEI240" s="66"/>
      <c r="DEJ240" s="66"/>
      <c r="DEK240" s="66"/>
      <c r="DEL240" s="66"/>
      <c r="DEM240" s="66"/>
      <c r="DEN240" s="66"/>
      <c r="DEO240" s="66"/>
      <c r="DEP240" s="66"/>
      <c r="DEQ240" s="66"/>
      <c r="DES240" s="66"/>
      <c r="DET240" s="66"/>
      <c r="DEU240" s="66"/>
      <c r="DEV240" s="66"/>
      <c r="DEW240" s="66"/>
      <c r="DEX240" s="66"/>
      <c r="DEY240" s="66"/>
      <c r="DEZ240" s="66"/>
      <c r="DFA240" s="66"/>
      <c r="DFB240" s="66"/>
      <c r="DFC240" s="66"/>
      <c r="DFD240" s="66"/>
      <c r="DFE240" s="66"/>
      <c r="DFH240" s="66"/>
      <c r="DFK240" s="66"/>
      <c r="DFN240" s="66"/>
      <c r="DFQ240" s="66"/>
      <c r="DFT240" s="66"/>
      <c r="DFW240" s="66"/>
      <c r="DGF240" s="66"/>
      <c r="DGI240" s="66"/>
      <c r="DGL240" s="66"/>
      <c r="DGO240" s="66"/>
      <c r="DGX240" s="66"/>
      <c r="DHD240" s="66"/>
      <c r="DHG240" s="66"/>
      <c r="DHJ240" s="66"/>
      <c r="DHM240" s="66"/>
      <c r="DHS240" s="66"/>
      <c r="DIB240" s="66"/>
      <c r="DID240" s="66"/>
      <c r="DIE240" s="66"/>
      <c r="DIG240" s="66"/>
      <c r="DIJ240" s="66"/>
      <c r="DIM240" s="66"/>
      <c r="DIP240" s="66"/>
      <c r="DIS240" s="66"/>
      <c r="DIV240" s="66"/>
      <c r="DIX240" s="66"/>
      <c r="DIZ240" s="66"/>
      <c r="DJC240" s="66"/>
      <c r="DJF240" s="66"/>
      <c r="DJI240" s="66"/>
      <c r="DJL240" s="66"/>
      <c r="DJO240" s="66"/>
      <c r="DJR240" s="66"/>
      <c r="DJU240" s="66"/>
      <c r="DJW240" s="66"/>
      <c r="DJZ240" s="66"/>
      <c r="DKF240" s="66"/>
      <c r="DKL240" s="66"/>
      <c r="DKO240" s="66"/>
      <c r="DKQ240" s="66"/>
      <c r="DKS240" s="66"/>
      <c r="DKT240" s="66"/>
      <c r="DKU240" s="66"/>
      <c r="DKV240" s="66"/>
      <c r="DKW240" s="66"/>
      <c r="DKX240" s="66"/>
      <c r="DLP240" s="66"/>
      <c r="DLQ240" s="66"/>
      <c r="DLT240" s="66"/>
      <c r="DLW240" s="66"/>
      <c r="DLY240" s="66"/>
      <c r="DMA240" s="66"/>
      <c r="DMD240" s="66"/>
      <c r="DMG240" s="66"/>
      <c r="DMJ240" s="66"/>
      <c r="DMN240" s="66"/>
      <c r="DMQ240" s="66"/>
      <c r="DMT240" s="66"/>
      <c r="DNB240" s="66"/>
      <c r="DNN240" s="66"/>
      <c r="DNO240" s="66"/>
      <c r="DNP240" s="66"/>
      <c r="DNQ240" s="66"/>
      <c r="DNR240" s="66"/>
      <c r="DNS240" s="66"/>
      <c r="DNT240" s="66"/>
      <c r="DNU240" s="66"/>
      <c r="DNV240" s="66"/>
      <c r="DNW240" s="66"/>
      <c r="DNX240" s="66"/>
      <c r="DNY240" s="66"/>
      <c r="DNZ240" s="66"/>
      <c r="DOA240" s="66"/>
      <c r="DOB240" s="66"/>
      <c r="DOC240" s="66"/>
      <c r="DOD240" s="66"/>
      <c r="DOE240" s="66"/>
      <c r="DOF240" s="66"/>
      <c r="DOG240" s="66"/>
      <c r="DOH240" s="66"/>
      <c r="DOI240" s="66"/>
      <c r="DOJ240" s="66"/>
      <c r="DOK240" s="66"/>
      <c r="DOL240" s="66"/>
      <c r="DOM240" s="66"/>
      <c r="DOO240" s="66"/>
      <c r="DOP240" s="66"/>
      <c r="DOQ240" s="66"/>
      <c r="DOR240" s="66"/>
      <c r="DOS240" s="66"/>
      <c r="DOT240" s="66"/>
      <c r="DOU240" s="66"/>
      <c r="DOV240" s="66"/>
      <c r="DOW240" s="66"/>
      <c r="DOX240" s="66"/>
      <c r="DOY240" s="66"/>
      <c r="DOZ240" s="66"/>
      <c r="DPA240" s="66"/>
      <c r="DPD240" s="66"/>
      <c r="DPG240" s="66"/>
      <c r="DPJ240" s="66"/>
      <c r="DPM240" s="66"/>
      <c r="DPP240" s="66"/>
      <c r="DPS240" s="66"/>
      <c r="DQB240" s="66"/>
      <c r="DQE240" s="66"/>
      <c r="DQH240" s="66"/>
      <c r="DQK240" s="66"/>
      <c r="DQT240" s="66"/>
      <c r="DQZ240" s="66"/>
      <c r="DRC240" s="66"/>
      <c r="DRF240" s="66"/>
      <c r="DRI240" s="66"/>
      <c r="DRO240" s="66"/>
      <c r="DRX240" s="66"/>
      <c r="DRZ240" s="66"/>
      <c r="DSA240" s="66"/>
      <c r="DSC240" s="66"/>
      <c r="DSF240" s="66"/>
      <c r="DSI240" s="66"/>
      <c r="DSL240" s="66"/>
      <c r="DSO240" s="66"/>
      <c r="DSR240" s="66"/>
      <c r="DST240" s="66"/>
      <c r="DSV240" s="66"/>
      <c r="DSY240" s="66"/>
      <c r="DTB240" s="66"/>
      <c r="DTE240" s="66"/>
      <c r="DTH240" s="66"/>
      <c r="DTK240" s="66"/>
      <c r="DTN240" s="66"/>
      <c r="DTQ240" s="66"/>
      <c r="DTS240" s="66"/>
      <c r="DTV240" s="66"/>
      <c r="DUB240" s="66"/>
      <c r="DUH240" s="66"/>
      <c r="DUK240" s="66"/>
      <c r="DUM240" s="66"/>
      <c r="DUO240" s="66"/>
      <c r="DUP240" s="66"/>
      <c r="DUQ240" s="66"/>
      <c r="DUR240" s="66"/>
      <c r="DUS240" s="66"/>
      <c r="DUT240" s="66"/>
      <c r="DVL240" s="66"/>
      <c r="DVM240" s="66"/>
      <c r="DVP240" s="66"/>
      <c r="DVS240" s="66"/>
      <c r="DVU240" s="66"/>
      <c r="DVW240" s="66"/>
      <c r="DVZ240" s="66"/>
      <c r="DWC240" s="66"/>
      <c r="DWF240" s="66"/>
      <c r="DWJ240" s="66"/>
      <c r="DWM240" s="66"/>
      <c r="DWP240" s="66"/>
      <c r="DWX240" s="66"/>
      <c r="DXJ240" s="66"/>
      <c r="DXK240" s="66"/>
      <c r="DXL240" s="66"/>
      <c r="DXM240" s="66"/>
      <c r="DXN240" s="66"/>
      <c r="DXO240" s="66"/>
      <c r="DXP240" s="66"/>
      <c r="DXQ240" s="66"/>
      <c r="DXR240" s="66"/>
      <c r="DXS240" s="66"/>
      <c r="DXT240" s="66"/>
      <c r="DXU240" s="66"/>
      <c r="DXV240" s="66"/>
      <c r="DXW240" s="66"/>
      <c r="DXX240" s="66"/>
      <c r="DXY240" s="66"/>
      <c r="DXZ240" s="66"/>
      <c r="DYA240" s="66"/>
      <c r="DYB240" s="66"/>
      <c r="DYC240" s="66"/>
      <c r="DYD240" s="66"/>
      <c r="DYE240" s="66"/>
      <c r="DYF240" s="66"/>
      <c r="DYG240" s="66"/>
      <c r="DYH240" s="66"/>
      <c r="DYI240" s="66"/>
      <c r="DYK240" s="66"/>
      <c r="DYL240" s="66"/>
      <c r="DYM240" s="66"/>
      <c r="DYN240" s="66"/>
      <c r="DYO240" s="66"/>
      <c r="DYP240" s="66"/>
      <c r="DYQ240" s="66"/>
      <c r="DYR240" s="66"/>
      <c r="DYS240" s="66"/>
      <c r="DYT240" s="66"/>
      <c r="DYU240" s="66"/>
      <c r="DYV240" s="66"/>
      <c r="DYW240" s="66"/>
      <c r="DYZ240" s="66"/>
      <c r="DZC240" s="66"/>
      <c r="DZF240" s="66"/>
      <c r="DZI240" s="66"/>
      <c r="DZL240" s="66"/>
      <c r="DZO240" s="66"/>
      <c r="DZX240" s="66"/>
      <c r="EAA240" s="66"/>
      <c r="EAD240" s="66"/>
      <c r="EAG240" s="66"/>
      <c r="EAP240" s="66"/>
      <c r="EAV240" s="66"/>
      <c r="EAY240" s="66"/>
      <c r="EBB240" s="66"/>
      <c r="EBE240" s="66"/>
      <c r="EBK240" s="66"/>
      <c r="EBT240" s="66"/>
      <c r="EBV240" s="66"/>
      <c r="EBW240" s="66"/>
      <c r="EBY240" s="66"/>
      <c r="ECB240" s="66"/>
      <c r="ECE240" s="66"/>
      <c r="ECH240" s="66"/>
      <c r="ECK240" s="66"/>
      <c r="ECN240" s="66"/>
      <c r="ECP240" s="66"/>
      <c r="ECR240" s="66"/>
      <c r="ECU240" s="66"/>
      <c r="ECX240" s="66"/>
      <c r="EDA240" s="66"/>
      <c r="EDD240" s="66"/>
      <c r="EDG240" s="66"/>
      <c r="EDJ240" s="66"/>
      <c r="EDM240" s="66"/>
      <c r="EDO240" s="66"/>
      <c r="EDR240" s="66"/>
      <c r="EDX240" s="66"/>
      <c r="EED240" s="66"/>
      <c r="EEG240" s="66"/>
      <c r="EEI240" s="66"/>
      <c r="EEK240" s="66"/>
      <c r="EEL240" s="66"/>
      <c r="EEM240" s="66"/>
      <c r="EEN240" s="66"/>
      <c r="EEO240" s="66"/>
      <c r="EEP240" s="66"/>
      <c r="EFH240" s="66"/>
      <c r="EFI240" s="66"/>
      <c r="EFL240" s="66"/>
      <c r="EFO240" s="66"/>
      <c r="EFQ240" s="66"/>
      <c r="EFS240" s="66"/>
      <c r="EFV240" s="66"/>
      <c r="EFY240" s="66"/>
      <c r="EGB240" s="66"/>
      <c r="EGF240" s="66"/>
      <c r="EGI240" s="66"/>
      <c r="EGL240" s="66"/>
      <c r="EGT240" s="66"/>
      <c r="EHF240" s="66"/>
      <c r="EHG240" s="66"/>
      <c r="EHH240" s="66"/>
      <c r="EHI240" s="66"/>
      <c r="EHJ240" s="66"/>
      <c r="EHK240" s="66"/>
      <c r="EHL240" s="66"/>
      <c r="EHM240" s="66"/>
      <c r="EHN240" s="66"/>
      <c r="EHO240" s="66"/>
      <c r="EHP240" s="66"/>
      <c r="EHQ240" s="66"/>
      <c r="EHR240" s="66"/>
      <c r="EHS240" s="66"/>
      <c r="EHT240" s="66"/>
      <c r="EHU240" s="66"/>
      <c r="EHV240" s="66"/>
      <c r="EHW240" s="66"/>
      <c r="EHX240" s="66"/>
      <c r="EHY240" s="66"/>
      <c r="EHZ240" s="66"/>
      <c r="EIA240" s="66"/>
      <c r="EIB240" s="66"/>
      <c r="EIC240" s="66"/>
      <c r="EID240" s="66"/>
      <c r="EIE240" s="66"/>
      <c r="EIG240" s="66"/>
      <c r="EIH240" s="66"/>
      <c r="EII240" s="66"/>
      <c r="EIJ240" s="66"/>
      <c r="EIK240" s="66"/>
      <c r="EIL240" s="66"/>
      <c r="EIM240" s="66"/>
      <c r="EIN240" s="66"/>
      <c r="EIO240" s="66"/>
      <c r="EIP240" s="66"/>
      <c r="EIQ240" s="66"/>
      <c r="EIR240" s="66"/>
      <c r="EIS240" s="66"/>
      <c r="EIV240" s="66"/>
      <c r="EIY240" s="66"/>
      <c r="EJB240" s="66"/>
      <c r="EJE240" s="66"/>
      <c r="EJH240" s="66"/>
      <c r="EJK240" s="66"/>
      <c r="EJT240" s="66"/>
      <c r="EJW240" s="66"/>
      <c r="EJZ240" s="66"/>
      <c r="EKC240" s="66"/>
      <c r="EKL240" s="66"/>
      <c r="EKR240" s="66"/>
      <c r="EKU240" s="66"/>
      <c r="EKX240" s="66"/>
      <c r="ELA240" s="66"/>
      <c r="ELG240" s="66"/>
      <c r="ELP240" s="66"/>
      <c r="ELR240" s="66"/>
      <c r="ELS240" s="66"/>
      <c r="ELU240" s="66"/>
      <c r="ELX240" s="66"/>
      <c r="EMA240" s="66"/>
      <c r="EMD240" s="66"/>
      <c r="EMG240" s="66"/>
      <c r="EMJ240" s="66"/>
      <c r="EML240" s="66"/>
      <c r="EMN240" s="66"/>
      <c r="EMQ240" s="66"/>
      <c r="EMT240" s="66"/>
      <c r="EMW240" s="66"/>
      <c r="EMZ240" s="66"/>
      <c r="ENC240" s="66"/>
      <c r="ENF240" s="66"/>
      <c r="ENI240" s="66"/>
      <c r="ENK240" s="66"/>
      <c r="ENN240" s="66"/>
      <c r="ENT240" s="66"/>
      <c r="ENZ240" s="66"/>
      <c r="EOC240" s="66"/>
      <c r="EOE240" s="66"/>
      <c r="EOG240" s="66"/>
      <c r="EOH240" s="66"/>
      <c r="EOI240" s="66"/>
      <c r="EOJ240" s="66"/>
      <c r="EOK240" s="66"/>
      <c r="EOL240" s="66"/>
      <c r="EPD240" s="66"/>
      <c r="EPE240" s="66"/>
      <c r="EPH240" s="66"/>
      <c r="EPK240" s="66"/>
      <c r="EPM240" s="66"/>
      <c r="EPO240" s="66"/>
      <c r="EPR240" s="66"/>
      <c r="EPU240" s="66"/>
      <c r="EPX240" s="66"/>
      <c r="EQB240" s="66"/>
      <c r="EQE240" s="66"/>
      <c r="EQH240" s="66"/>
      <c r="EQP240" s="66"/>
      <c r="ERB240" s="66"/>
      <c r="ERC240" s="66"/>
      <c r="ERD240" s="66"/>
      <c r="ERE240" s="66"/>
      <c r="ERF240" s="66"/>
      <c r="ERG240" s="66"/>
      <c r="ERH240" s="66"/>
      <c r="ERI240" s="66"/>
      <c r="ERJ240" s="66"/>
      <c r="ERK240" s="66"/>
      <c r="ERL240" s="66"/>
      <c r="ERM240" s="66"/>
      <c r="ERN240" s="66"/>
      <c r="ERO240" s="66"/>
      <c r="ERP240" s="66"/>
      <c r="ERQ240" s="66"/>
      <c r="ERR240" s="66"/>
      <c r="ERS240" s="66"/>
      <c r="ERT240" s="66"/>
      <c r="ERU240" s="66"/>
      <c r="ERV240" s="66"/>
      <c r="ERW240" s="66"/>
      <c r="ERX240" s="66"/>
      <c r="ERY240" s="66"/>
      <c r="ERZ240" s="66"/>
      <c r="ESA240" s="66"/>
      <c r="ESC240" s="66"/>
      <c r="ESD240" s="66"/>
      <c r="ESE240" s="66"/>
      <c r="ESF240" s="66"/>
      <c r="ESG240" s="66"/>
      <c r="ESH240" s="66"/>
      <c r="ESI240" s="66"/>
      <c r="ESJ240" s="66"/>
      <c r="ESK240" s="66"/>
      <c r="ESL240" s="66"/>
      <c r="ESM240" s="66"/>
      <c r="ESN240" s="66"/>
      <c r="ESO240" s="66"/>
      <c r="ESR240" s="66"/>
      <c r="ESU240" s="66"/>
      <c r="ESX240" s="66"/>
      <c r="ETA240" s="66"/>
      <c r="ETD240" s="66"/>
      <c r="ETG240" s="66"/>
      <c r="ETP240" s="66"/>
      <c r="ETS240" s="66"/>
      <c r="ETV240" s="66"/>
      <c r="ETY240" s="66"/>
      <c r="EUH240" s="66"/>
      <c r="EUN240" s="66"/>
      <c r="EUQ240" s="66"/>
      <c r="EUT240" s="66"/>
      <c r="EUW240" s="66"/>
      <c r="EVC240" s="66"/>
      <c r="EVL240" s="66"/>
      <c r="EVN240" s="66"/>
      <c r="EVO240" s="66"/>
      <c r="EVQ240" s="66"/>
      <c r="EVT240" s="66"/>
      <c r="EVW240" s="66"/>
      <c r="EVZ240" s="66"/>
      <c r="EWC240" s="66"/>
      <c r="EWF240" s="66"/>
      <c r="EWH240" s="66"/>
      <c r="EWJ240" s="66"/>
      <c r="EWM240" s="66"/>
      <c r="EWP240" s="66"/>
      <c r="EWS240" s="66"/>
      <c r="EWV240" s="66"/>
      <c r="EWY240" s="66"/>
      <c r="EXB240" s="66"/>
      <c r="EXE240" s="66"/>
      <c r="EXG240" s="66"/>
      <c r="EXJ240" s="66"/>
      <c r="EXP240" s="66"/>
      <c r="EXV240" s="66"/>
      <c r="EXY240" s="66"/>
      <c r="EYA240" s="66"/>
      <c r="EYC240" s="66"/>
      <c r="EYD240" s="66"/>
      <c r="EYE240" s="66"/>
      <c r="EYF240" s="66"/>
      <c r="EYG240" s="66"/>
      <c r="EYH240" s="66"/>
      <c r="EYZ240" s="66"/>
      <c r="EZA240" s="66"/>
      <c r="EZD240" s="66"/>
      <c r="EZG240" s="66"/>
      <c r="EZI240" s="66"/>
      <c r="EZK240" s="66"/>
      <c r="EZN240" s="66"/>
      <c r="EZQ240" s="66"/>
      <c r="EZT240" s="66"/>
      <c r="EZX240" s="66"/>
      <c r="FAA240" s="66"/>
      <c r="FAD240" s="66"/>
      <c r="FAL240" s="66"/>
      <c r="FAX240" s="66"/>
      <c r="FAY240" s="66"/>
      <c r="FAZ240" s="66"/>
      <c r="FBA240" s="66"/>
      <c r="FBB240" s="66"/>
      <c r="FBC240" s="66"/>
      <c r="FBD240" s="66"/>
      <c r="FBE240" s="66"/>
      <c r="FBF240" s="66"/>
      <c r="FBG240" s="66"/>
      <c r="FBH240" s="66"/>
      <c r="FBI240" s="66"/>
      <c r="FBJ240" s="66"/>
      <c r="FBK240" s="66"/>
      <c r="FBL240" s="66"/>
      <c r="FBM240" s="66"/>
      <c r="FBN240" s="66"/>
      <c r="FBO240" s="66"/>
      <c r="FBP240" s="66"/>
      <c r="FBQ240" s="66"/>
      <c r="FBR240" s="66"/>
      <c r="FBS240" s="66"/>
      <c r="FBT240" s="66"/>
      <c r="FBU240" s="66"/>
      <c r="FBV240" s="66"/>
      <c r="FBW240" s="66"/>
      <c r="FBY240" s="66"/>
      <c r="FBZ240" s="66"/>
      <c r="FCA240" s="66"/>
      <c r="FCB240" s="66"/>
      <c r="FCC240" s="66"/>
      <c r="FCD240" s="66"/>
      <c r="FCE240" s="66"/>
      <c r="FCF240" s="66"/>
      <c r="FCG240" s="66"/>
      <c r="FCH240" s="66"/>
      <c r="FCI240" s="66"/>
      <c r="FCJ240" s="66"/>
      <c r="FCK240" s="66"/>
      <c r="FCN240" s="66"/>
      <c r="FCQ240" s="66"/>
      <c r="FCT240" s="66"/>
      <c r="FCW240" s="66"/>
      <c r="FCZ240" s="66"/>
      <c r="FDC240" s="66"/>
      <c r="FDL240" s="66"/>
      <c r="FDO240" s="66"/>
      <c r="FDR240" s="66"/>
      <c r="FDU240" s="66"/>
      <c r="FED240" s="66"/>
      <c r="FEJ240" s="66"/>
      <c r="FEM240" s="66"/>
      <c r="FEP240" s="66"/>
      <c r="FES240" s="66"/>
      <c r="FEY240" s="66"/>
      <c r="FFH240" s="66"/>
      <c r="FFJ240" s="66"/>
      <c r="FFK240" s="66"/>
      <c r="FFM240" s="66"/>
      <c r="FFP240" s="66"/>
      <c r="FFS240" s="66"/>
      <c r="FFV240" s="66"/>
      <c r="FFY240" s="66"/>
      <c r="FGB240" s="66"/>
      <c r="FGD240" s="66"/>
      <c r="FGF240" s="66"/>
      <c r="FGI240" s="66"/>
      <c r="FGL240" s="66"/>
      <c r="FGO240" s="66"/>
      <c r="FGR240" s="66"/>
      <c r="FGU240" s="66"/>
      <c r="FGX240" s="66"/>
      <c r="FHA240" s="66"/>
      <c r="FHC240" s="66"/>
      <c r="FHF240" s="66"/>
      <c r="FHL240" s="66"/>
      <c r="FHR240" s="66"/>
      <c r="FHU240" s="66"/>
      <c r="FHW240" s="66"/>
      <c r="FHY240" s="66"/>
      <c r="FHZ240" s="66"/>
      <c r="FIA240" s="66"/>
      <c r="FIB240" s="66"/>
      <c r="FIC240" s="66"/>
      <c r="FID240" s="66"/>
      <c r="FIV240" s="66"/>
      <c r="FIW240" s="66"/>
      <c r="FIZ240" s="66"/>
      <c r="FJC240" s="66"/>
      <c r="FJE240" s="66"/>
      <c r="FJG240" s="66"/>
      <c r="FJJ240" s="66"/>
      <c r="FJM240" s="66"/>
      <c r="FJP240" s="66"/>
      <c r="FJT240" s="66"/>
      <c r="FJW240" s="66"/>
      <c r="FJZ240" s="66"/>
      <c r="FKH240" s="66"/>
      <c r="FKT240" s="66"/>
      <c r="FKU240" s="66"/>
      <c r="FKV240" s="66"/>
      <c r="FKW240" s="66"/>
      <c r="FKX240" s="66"/>
      <c r="FKY240" s="66"/>
      <c r="FKZ240" s="66"/>
      <c r="FLA240" s="66"/>
      <c r="FLB240" s="66"/>
      <c r="FLC240" s="66"/>
      <c r="FLD240" s="66"/>
      <c r="FLE240" s="66"/>
      <c r="FLF240" s="66"/>
      <c r="FLG240" s="66"/>
      <c r="FLH240" s="66"/>
      <c r="FLI240" s="66"/>
      <c r="FLJ240" s="66"/>
      <c r="FLK240" s="66"/>
      <c r="FLL240" s="66"/>
      <c r="FLM240" s="66"/>
      <c r="FLN240" s="66"/>
      <c r="FLO240" s="66"/>
      <c r="FLP240" s="66"/>
      <c r="FLQ240" s="66"/>
      <c r="FLR240" s="66"/>
      <c r="FLS240" s="66"/>
      <c r="FLU240" s="66"/>
      <c r="FLV240" s="66"/>
      <c r="FLW240" s="66"/>
      <c r="FLX240" s="66"/>
      <c r="FLY240" s="66"/>
      <c r="FLZ240" s="66"/>
      <c r="FMA240" s="66"/>
      <c r="FMB240" s="66"/>
      <c r="FMC240" s="66"/>
      <c r="FMD240" s="66"/>
      <c r="FME240" s="66"/>
      <c r="FMF240" s="66"/>
      <c r="FMG240" s="66"/>
      <c r="FMJ240" s="66"/>
      <c r="FMM240" s="66"/>
      <c r="FMP240" s="66"/>
      <c r="FMS240" s="66"/>
      <c r="FMV240" s="66"/>
      <c r="FMY240" s="66"/>
      <c r="FNH240" s="66"/>
      <c r="FNK240" s="66"/>
      <c r="FNN240" s="66"/>
      <c r="FNQ240" s="66"/>
      <c r="FNZ240" s="66"/>
      <c r="FOF240" s="66"/>
      <c r="FOI240" s="66"/>
      <c r="FOL240" s="66"/>
      <c r="FOO240" s="66"/>
      <c r="FOU240" s="66"/>
      <c r="FPD240" s="66"/>
      <c r="FPF240" s="66"/>
      <c r="FPG240" s="66"/>
      <c r="FPI240" s="66"/>
      <c r="FPL240" s="66"/>
      <c r="FPO240" s="66"/>
      <c r="FPR240" s="66"/>
      <c r="FPU240" s="66"/>
      <c r="FPX240" s="66"/>
      <c r="FPZ240" s="66"/>
      <c r="FQB240" s="66"/>
      <c r="FQE240" s="66"/>
      <c r="FQH240" s="66"/>
      <c r="FQK240" s="66"/>
      <c r="FQN240" s="66"/>
      <c r="FQQ240" s="66"/>
      <c r="FQT240" s="66"/>
      <c r="FQW240" s="66"/>
      <c r="FQY240" s="66"/>
      <c r="FRB240" s="66"/>
      <c r="FRH240" s="66"/>
      <c r="FRN240" s="66"/>
      <c r="FRQ240" s="66"/>
      <c r="FRS240" s="66"/>
      <c r="FRU240" s="66"/>
      <c r="FRV240" s="66"/>
      <c r="FRW240" s="66"/>
      <c r="FRX240" s="66"/>
      <c r="FRY240" s="66"/>
      <c r="FRZ240" s="66"/>
      <c r="FSR240" s="66"/>
      <c r="FSS240" s="66"/>
      <c r="FSV240" s="66"/>
      <c r="FSY240" s="66"/>
      <c r="FTA240" s="66"/>
      <c r="FTC240" s="66"/>
      <c r="FTF240" s="66"/>
      <c r="FTI240" s="66"/>
      <c r="FTL240" s="66"/>
      <c r="FTP240" s="66"/>
      <c r="FTS240" s="66"/>
      <c r="FTV240" s="66"/>
      <c r="FUD240" s="66"/>
      <c r="FUP240" s="66"/>
      <c r="FUQ240" s="66"/>
      <c r="FUR240" s="66"/>
      <c r="FUS240" s="66"/>
      <c r="FUT240" s="66"/>
      <c r="FUU240" s="66"/>
      <c r="FUV240" s="66"/>
      <c r="FUW240" s="66"/>
      <c r="FUX240" s="66"/>
      <c r="FUY240" s="66"/>
      <c r="FUZ240" s="66"/>
      <c r="FVA240" s="66"/>
      <c r="FVB240" s="66"/>
      <c r="FVC240" s="66"/>
      <c r="FVD240" s="66"/>
      <c r="FVE240" s="66"/>
      <c r="FVF240" s="66"/>
      <c r="FVG240" s="66"/>
      <c r="FVH240" s="66"/>
      <c r="FVI240" s="66"/>
      <c r="FVJ240" s="66"/>
      <c r="FVK240" s="66"/>
      <c r="FVL240" s="66"/>
      <c r="FVM240" s="66"/>
      <c r="FVN240" s="66"/>
      <c r="FVO240" s="66"/>
      <c r="FVQ240" s="66"/>
      <c r="FVR240" s="66"/>
      <c r="FVS240" s="66"/>
      <c r="FVT240" s="66"/>
      <c r="FVU240" s="66"/>
      <c r="FVV240" s="66"/>
      <c r="FVW240" s="66"/>
      <c r="FVX240" s="66"/>
      <c r="FVY240" s="66"/>
      <c r="FVZ240" s="66"/>
      <c r="FWA240" s="66"/>
      <c r="FWB240" s="66"/>
      <c r="FWC240" s="66"/>
      <c r="FWF240" s="66"/>
      <c r="FWI240" s="66"/>
      <c r="FWL240" s="66"/>
      <c r="FWO240" s="66"/>
      <c r="FWR240" s="66"/>
      <c r="FWU240" s="66"/>
      <c r="FXD240" s="66"/>
      <c r="FXG240" s="66"/>
      <c r="FXJ240" s="66"/>
      <c r="FXM240" s="66"/>
      <c r="FXV240" s="66"/>
      <c r="FYB240" s="66"/>
      <c r="FYE240" s="66"/>
      <c r="FYH240" s="66"/>
      <c r="FYK240" s="66"/>
      <c r="FYQ240" s="66"/>
      <c r="FYZ240" s="66"/>
      <c r="FZB240" s="66"/>
      <c r="FZC240" s="66"/>
      <c r="FZE240" s="66"/>
      <c r="FZH240" s="66"/>
      <c r="FZK240" s="66"/>
      <c r="FZN240" s="66"/>
      <c r="FZQ240" s="66"/>
      <c r="FZT240" s="66"/>
      <c r="FZV240" s="66"/>
      <c r="FZX240" s="66"/>
      <c r="GAA240" s="66"/>
      <c r="GAD240" s="66"/>
      <c r="GAG240" s="66"/>
      <c r="GAJ240" s="66"/>
      <c r="GAM240" s="66"/>
      <c r="GAP240" s="66"/>
      <c r="GAS240" s="66"/>
      <c r="GAU240" s="66"/>
      <c r="GAX240" s="66"/>
      <c r="GBD240" s="66"/>
      <c r="GBJ240" s="66"/>
      <c r="GBM240" s="66"/>
      <c r="GBO240" s="66"/>
      <c r="GBQ240" s="66"/>
      <c r="GBR240" s="66"/>
      <c r="GBS240" s="66"/>
      <c r="GBT240" s="66"/>
      <c r="GBU240" s="66"/>
      <c r="GBV240" s="66"/>
      <c r="GCN240" s="66"/>
      <c r="GCO240" s="66"/>
      <c r="GCR240" s="66"/>
      <c r="GCU240" s="66"/>
      <c r="GCW240" s="66"/>
      <c r="GCY240" s="66"/>
      <c r="GDB240" s="66"/>
      <c r="GDE240" s="66"/>
      <c r="GDH240" s="66"/>
      <c r="GDL240" s="66"/>
      <c r="GDO240" s="66"/>
      <c r="GDR240" s="66"/>
      <c r="GDZ240" s="66"/>
      <c r="GEL240" s="66"/>
      <c r="GEM240" s="66"/>
      <c r="GEN240" s="66"/>
      <c r="GEO240" s="66"/>
      <c r="GEP240" s="66"/>
      <c r="GEQ240" s="66"/>
      <c r="GER240" s="66"/>
      <c r="GES240" s="66"/>
      <c r="GET240" s="66"/>
      <c r="GEU240" s="66"/>
      <c r="GEV240" s="66"/>
      <c r="GEW240" s="66"/>
      <c r="GEX240" s="66"/>
      <c r="GEY240" s="66"/>
      <c r="GEZ240" s="66"/>
      <c r="GFA240" s="66"/>
      <c r="GFB240" s="66"/>
      <c r="GFC240" s="66"/>
      <c r="GFD240" s="66"/>
      <c r="GFE240" s="66"/>
      <c r="GFF240" s="66"/>
      <c r="GFG240" s="66"/>
      <c r="GFH240" s="66"/>
      <c r="GFI240" s="66"/>
      <c r="GFJ240" s="66"/>
      <c r="GFK240" s="66"/>
      <c r="GFM240" s="66"/>
      <c r="GFN240" s="66"/>
      <c r="GFO240" s="66"/>
      <c r="GFP240" s="66"/>
      <c r="GFQ240" s="66"/>
      <c r="GFR240" s="66"/>
      <c r="GFS240" s="66"/>
      <c r="GFT240" s="66"/>
      <c r="GFU240" s="66"/>
      <c r="GFV240" s="66"/>
      <c r="GFW240" s="66"/>
      <c r="GFX240" s="66"/>
      <c r="GFY240" s="66"/>
      <c r="GGB240" s="66"/>
      <c r="GGE240" s="66"/>
      <c r="GGH240" s="66"/>
      <c r="GGK240" s="66"/>
      <c r="GGN240" s="66"/>
      <c r="GGQ240" s="66"/>
      <c r="GGZ240" s="66"/>
      <c r="GHC240" s="66"/>
      <c r="GHF240" s="66"/>
      <c r="GHI240" s="66"/>
      <c r="GHR240" s="66"/>
      <c r="GHX240" s="66"/>
      <c r="GIA240" s="66"/>
      <c r="GID240" s="66"/>
      <c r="GIG240" s="66"/>
      <c r="GIM240" s="66"/>
      <c r="GIV240" s="66"/>
      <c r="GIX240" s="66"/>
      <c r="GIY240" s="66"/>
      <c r="GJA240" s="66"/>
      <c r="GJD240" s="66"/>
      <c r="GJG240" s="66"/>
      <c r="GJJ240" s="66"/>
      <c r="GJM240" s="66"/>
      <c r="GJP240" s="66"/>
      <c r="GJR240" s="66"/>
      <c r="GJT240" s="66"/>
      <c r="GJW240" s="66"/>
      <c r="GJZ240" s="66"/>
      <c r="GKC240" s="66"/>
      <c r="GKF240" s="66"/>
      <c r="GKI240" s="66"/>
      <c r="GKL240" s="66"/>
      <c r="GKO240" s="66"/>
      <c r="GKQ240" s="66"/>
      <c r="GKT240" s="66"/>
      <c r="GKZ240" s="66"/>
      <c r="GLF240" s="66"/>
      <c r="GLI240" s="66"/>
      <c r="GLK240" s="66"/>
      <c r="GLM240" s="66"/>
      <c r="GLN240" s="66"/>
      <c r="GLO240" s="66"/>
      <c r="GLP240" s="66"/>
      <c r="GLQ240" s="66"/>
      <c r="GLR240" s="66"/>
      <c r="GMJ240" s="66"/>
      <c r="GMK240" s="66"/>
      <c r="GMN240" s="66"/>
      <c r="GMQ240" s="66"/>
      <c r="GMS240" s="66"/>
      <c r="GMU240" s="66"/>
      <c r="GMX240" s="66"/>
      <c r="GNA240" s="66"/>
      <c r="GND240" s="66"/>
      <c r="GNH240" s="66"/>
      <c r="GNK240" s="66"/>
      <c r="GNN240" s="66"/>
      <c r="GNV240" s="66"/>
      <c r="GOH240" s="66"/>
      <c r="GOI240" s="66"/>
      <c r="GOJ240" s="66"/>
      <c r="GOK240" s="66"/>
      <c r="GOL240" s="66"/>
      <c r="GOM240" s="66"/>
      <c r="GON240" s="66"/>
      <c r="GOO240" s="66"/>
      <c r="GOP240" s="66"/>
      <c r="GOQ240" s="66"/>
      <c r="GOR240" s="66"/>
      <c r="GOS240" s="66"/>
      <c r="GOT240" s="66"/>
      <c r="GOU240" s="66"/>
      <c r="GOV240" s="66"/>
      <c r="GOW240" s="66"/>
      <c r="GOX240" s="66"/>
      <c r="GOY240" s="66"/>
      <c r="GOZ240" s="66"/>
      <c r="GPA240" s="66"/>
      <c r="GPB240" s="66"/>
      <c r="GPC240" s="66"/>
      <c r="GPD240" s="66"/>
      <c r="GPE240" s="66"/>
      <c r="GPF240" s="66"/>
      <c r="GPG240" s="66"/>
      <c r="GPI240" s="66"/>
      <c r="GPJ240" s="66"/>
      <c r="GPK240" s="66"/>
      <c r="GPL240" s="66"/>
      <c r="GPM240" s="66"/>
      <c r="GPN240" s="66"/>
      <c r="GPO240" s="66"/>
      <c r="GPP240" s="66"/>
      <c r="GPQ240" s="66"/>
      <c r="GPR240" s="66"/>
      <c r="GPS240" s="66"/>
      <c r="GPT240" s="66"/>
      <c r="GPU240" s="66"/>
      <c r="GPX240" s="66"/>
      <c r="GQA240" s="66"/>
      <c r="GQD240" s="66"/>
      <c r="GQG240" s="66"/>
      <c r="GQJ240" s="66"/>
      <c r="GQM240" s="66"/>
      <c r="GQV240" s="66"/>
      <c r="GQY240" s="66"/>
      <c r="GRB240" s="66"/>
      <c r="GRE240" s="66"/>
      <c r="GRN240" s="66"/>
      <c r="GRT240" s="66"/>
      <c r="GRW240" s="66"/>
      <c r="GRZ240" s="66"/>
      <c r="GSC240" s="66"/>
      <c r="GSI240" s="66"/>
      <c r="GSR240" s="66"/>
      <c r="GST240" s="66"/>
      <c r="GSU240" s="66"/>
      <c r="GSW240" s="66"/>
      <c r="GSZ240" s="66"/>
      <c r="GTC240" s="66"/>
      <c r="GTF240" s="66"/>
      <c r="GTI240" s="66"/>
      <c r="GTL240" s="66"/>
      <c r="GTN240" s="66"/>
      <c r="GTP240" s="66"/>
      <c r="GTS240" s="66"/>
      <c r="GTV240" s="66"/>
      <c r="GTY240" s="66"/>
      <c r="GUB240" s="66"/>
      <c r="GUE240" s="66"/>
      <c r="GUH240" s="66"/>
      <c r="GUK240" s="66"/>
      <c r="GUM240" s="66"/>
      <c r="GUP240" s="66"/>
      <c r="GUV240" s="66"/>
      <c r="GVB240" s="66"/>
      <c r="GVE240" s="66"/>
      <c r="GVG240" s="66"/>
      <c r="GVI240" s="66"/>
      <c r="GVJ240" s="66"/>
      <c r="GVK240" s="66"/>
      <c r="GVL240" s="66"/>
      <c r="GVM240" s="66"/>
      <c r="GVN240" s="66"/>
      <c r="GWF240" s="66"/>
      <c r="GWG240" s="66"/>
      <c r="GWJ240" s="66"/>
      <c r="GWM240" s="66"/>
      <c r="GWO240" s="66"/>
      <c r="GWQ240" s="66"/>
      <c r="GWT240" s="66"/>
      <c r="GWW240" s="66"/>
      <c r="GWZ240" s="66"/>
      <c r="GXD240" s="66"/>
      <c r="GXG240" s="66"/>
      <c r="GXJ240" s="66"/>
      <c r="GXR240" s="66"/>
      <c r="GYD240" s="66"/>
      <c r="GYE240" s="66"/>
      <c r="GYF240" s="66"/>
      <c r="GYG240" s="66"/>
      <c r="GYH240" s="66"/>
      <c r="GYI240" s="66"/>
      <c r="GYJ240" s="66"/>
      <c r="GYK240" s="66"/>
      <c r="GYL240" s="66"/>
      <c r="GYM240" s="66"/>
      <c r="GYN240" s="66"/>
      <c r="GYO240" s="66"/>
      <c r="GYP240" s="66"/>
      <c r="GYQ240" s="66"/>
      <c r="GYR240" s="66"/>
      <c r="GYS240" s="66"/>
      <c r="GYT240" s="66"/>
      <c r="GYU240" s="66"/>
      <c r="GYV240" s="66"/>
      <c r="GYW240" s="66"/>
      <c r="GYX240" s="66"/>
      <c r="GYY240" s="66"/>
      <c r="GYZ240" s="66"/>
      <c r="GZA240" s="66"/>
      <c r="GZB240" s="66"/>
      <c r="GZC240" s="66"/>
      <c r="GZE240" s="66"/>
      <c r="GZF240" s="66"/>
      <c r="GZG240" s="66"/>
      <c r="GZH240" s="66"/>
      <c r="GZI240" s="66"/>
      <c r="GZJ240" s="66"/>
      <c r="GZK240" s="66"/>
      <c r="GZL240" s="66"/>
      <c r="GZM240" s="66"/>
      <c r="GZN240" s="66"/>
      <c r="GZO240" s="66"/>
      <c r="GZP240" s="66"/>
      <c r="GZQ240" s="66"/>
      <c r="GZT240" s="66"/>
      <c r="GZW240" s="66"/>
      <c r="GZZ240" s="66"/>
      <c r="HAC240" s="66"/>
      <c r="HAF240" s="66"/>
      <c r="HAI240" s="66"/>
      <c r="HAR240" s="66"/>
      <c r="HAU240" s="66"/>
      <c r="HAX240" s="66"/>
      <c r="HBA240" s="66"/>
      <c r="HBJ240" s="66"/>
      <c r="HBP240" s="66"/>
      <c r="HBS240" s="66"/>
      <c r="HBV240" s="66"/>
      <c r="HBY240" s="66"/>
      <c r="HCE240" s="66"/>
      <c r="HCN240" s="66"/>
      <c r="HCP240" s="66"/>
      <c r="HCQ240" s="66"/>
      <c r="HCS240" s="66"/>
      <c r="HCV240" s="66"/>
      <c r="HCY240" s="66"/>
      <c r="HDB240" s="66"/>
      <c r="HDE240" s="66"/>
      <c r="HDH240" s="66"/>
      <c r="HDJ240" s="66"/>
      <c r="HDL240" s="66"/>
      <c r="HDO240" s="66"/>
      <c r="HDR240" s="66"/>
      <c r="HDU240" s="66"/>
      <c r="HDX240" s="66"/>
      <c r="HEA240" s="66"/>
      <c r="HED240" s="66"/>
      <c r="HEG240" s="66"/>
      <c r="HEI240" s="66"/>
      <c r="HEL240" s="66"/>
      <c r="HER240" s="66"/>
      <c r="HEX240" s="66"/>
      <c r="HFA240" s="66"/>
      <c r="HFC240" s="66"/>
      <c r="HFE240" s="66"/>
      <c r="HFF240" s="66"/>
      <c r="HFG240" s="66"/>
      <c r="HFH240" s="66"/>
      <c r="HFI240" s="66"/>
      <c r="HFJ240" s="66"/>
      <c r="HGB240" s="66"/>
      <c r="HGC240" s="66"/>
      <c r="HGF240" s="66"/>
      <c r="HGI240" s="66"/>
      <c r="HGK240" s="66"/>
      <c r="HGM240" s="66"/>
      <c r="HGP240" s="66"/>
      <c r="HGS240" s="66"/>
      <c r="HGV240" s="66"/>
      <c r="HGZ240" s="66"/>
      <c r="HHC240" s="66"/>
      <c r="HHF240" s="66"/>
      <c r="HHN240" s="66"/>
      <c r="HHZ240" s="66"/>
      <c r="HIA240" s="66"/>
      <c r="HIB240" s="66"/>
      <c r="HIC240" s="66"/>
      <c r="HID240" s="66"/>
      <c r="HIE240" s="66"/>
      <c r="HIF240" s="66"/>
      <c r="HIG240" s="66"/>
      <c r="HIH240" s="66"/>
      <c r="HII240" s="66"/>
      <c r="HIJ240" s="66"/>
      <c r="HIK240" s="66"/>
      <c r="HIL240" s="66"/>
      <c r="HIM240" s="66"/>
      <c r="HIN240" s="66"/>
      <c r="HIO240" s="66"/>
      <c r="HIP240" s="66"/>
      <c r="HIQ240" s="66"/>
      <c r="HIR240" s="66"/>
      <c r="HIS240" s="66"/>
      <c r="HIT240" s="66"/>
      <c r="HIU240" s="66"/>
      <c r="HIV240" s="66"/>
      <c r="HIW240" s="66"/>
      <c r="HIX240" s="66"/>
      <c r="HIY240" s="66"/>
      <c r="HJA240" s="66"/>
      <c r="HJB240" s="66"/>
      <c r="HJC240" s="66"/>
      <c r="HJD240" s="66"/>
      <c r="HJE240" s="66"/>
      <c r="HJF240" s="66"/>
      <c r="HJG240" s="66"/>
      <c r="HJH240" s="66"/>
      <c r="HJI240" s="66"/>
      <c r="HJJ240" s="66"/>
      <c r="HJK240" s="66"/>
      <c r="HJL240" s="66"/>
      <c r="HJM240" s="66"/>
      <c r="HJP240" s="66"/>
      <c r="HJS240" s="66"/>
      <c r="HJV240" s="66"/>
      <c r="HJY240" s="66"/>
      <c r="HKB240" s="66"/>
      <c r="HKE240" s="66"/>
      <c r="HKN240" s="66"/>
      <c r="HKQ240" s="66"/>
      <c r="HKT240" s="66"/>
      <c r="HKW240" s="66"/>
      <c r="HLF240" s="66"/>
      <c r="HLL240" s="66"/>
      <c r="HLO240" s="66"/>
      <c r="HLR240" s="66"/>
      <c r="HLU240" s="66"/>
      <c r="HMA240" s="66"/>
      <c r="HMJ240" s="66"/>
      <c r="HML240" s="66"/>
      <c r="HMM240" s="66"/>
      <c r="HMO240" s="66"/>
      <c r="HMR240" s="66"/>
      <c r="HMU240" s="66"/>
      <c r="HMX240" s="66"/>
      <c r="HNA240" s="66"/>
      <c r="HND240" s="66"/>
      <c r="HNF240" s="66"/>
      <c r="HNH240" s="66"/>
      <c r="HNK240" s="66"/>
      <c r="HNN240" s="66"/>
      <c r="HNQ240" s="66"/>
      <c r="HNT240" s="66"/>
      <c r="HNW240" s="66"/>
      <c r="HNZ240" s="66"/>
      <c r="HOC240" s="66"/>
      <c r="HOE240" s="66"/>
      <c r="HOH240" s="66"/>
      <c r="HON240" s="66"/>
      <c r="HOT240" s="66"/>
      <c r="HOW240" s="66"/>
      <c r="HOY240" s="66"/>
      <c r="HPA240" s="66"/>
      <c r="HPB240" s="66"/>
      <c r="HPC240" s="66"/>
      <c r="HPD240" s="66"/>
      <c r="HPE240" s="66"/>
      <c r="HPF240" s="66"/>
      <c r="HPX240" s="66"/>
      <c r="HPY240" s="66"/>
      <c r="HQB240" s="66"/>
      <c r="HQE240" s="66"/>
      <c r="HQG240" s="66"/>
      <c r="HQI240" s="66"/>
      <c r="HQL240" s="66"/>
      <c r="HQO240" s="66"/>
      <c r="HQR240" s="66"/>
      <c r="HQV240" s="66"/>
      <c r="HQY240" s="66"/>
      <c r="HRB240" s="66"/>
      <c r="HRJ240" s="66"/>
      <c r="HRV240" s="66"/>
      <c r="HRW240" s="66"/>
      <c r="HRX240" s="66"/>
      <c r="HRY240" s="66"/>
      <c r="HRZ240" s="66"/>
      <c r="HSA240" s="66"/>
      <c r="HSB240" s="66"/>
      <c r="HSC240" s="66"/>
      <c r="HSD240" s="66"/>
      <c r="HSE240" s="66"/>
      <c r="HSF240" s="66"/>
      <c r="HSG240" s="66"/>
      <c r="HSH240" s="66"/>
      <c r="HSI240" s="66"/>
      <c r="HSJ240" s="66"/>
      <c r="HSK240" s="66"/>
      <c r="HSL240" s="66"/>
      <c r="HSM240" s="66"/>
      <c r="HSN240" s="66"/>
      <c r="HSO240" s="66"/>
      <c r="HSP240" s="66"/>
      <c r="HSQ240" s="66"/>
      <c r="HSR240" s="66"/>
      <c r="HSS240" s="66"/>
      <c r="HST240" s="66"/>
      <c r="HSU240" s="66"/>
      <c r="HSW240" s="66"/>
      <c r="HSX240" s="66"/>
      <c r="HSY240" s="66"/>
      <c r="HSZ240" s="66"/>
      <c r="HTA240" s="66"/>
      <c r="HTB240" s="66"/>
      <c r="HTC240" s="66"/>
      <c r="HTD240" s="66"/>
      <c r="HTE240" s="66"/>
      <c r="HTF240" s="66"/>
      <c r="HTG240" s="66"/>
      <c r="HTH240" s="66"/>
      <c r="HTI240" s="66"/>
      <c r="HTL240" s="66"/>
      <c r="HTO240" s="66"/>
      <c r="HTR240" s="66"/>
      <c r="HTU240" s="66"/>
      <c r="HTX240" s="66"/>
      <c r="HUA240" s="66"/>
      <c r="HUJ240" s="66"/>
      <c r="HUM240" s="66"/>
      <c r="HUP240" s="66"/>
      <c r="HUS240" s="66"/>
      <c r="HVB240" s="66"/>
      <c r="HVH240" s="66"/>
      <c r="HVK240" s="66"/>
      <c r="HVN240" s="66"/>
      <c r="HVQ240" s="66"/>
      <c r="HVW240" s="66"/>
      <c r="HWF240" s="66"/>
      <c r="HWH240" s="66"/>
      <c r="HWI240" s="66"/>
      <c r="HWK240" s="66"/>
      <c r="HWN240" s="66"/>
      <c r="HWQ240" s="66"/>
      <c r="HWT240" s="66"/>
      <c r="HWW240" s="66"/>
      <c r="HWZ240" s="66"/>
      <c r="HXB240" s="66"/>
      <c r="HXD240" s="66"/>
      <c r="HXG240" s="66"/>
      <c r="HXJ240" s="66"/>
      <c r="HXM240" s="66"/>
      <c r="HXP240" s="66"/>
      <c r="HXS240" s="66"/>
      <c r="HXV240" s="66"/>
      <c r="HXY240" s="66"/>
      <c r="HYA240" s="66"/>
      <c r="HYD240" s="66"/>
      <c r="HYJ240" s="66"/>
      <c r="HYP240" s="66"/>
      <c r="HYS240" s="66"/>
      <c r="HYU240" s="66"/>
      <c r="HYW240" s="66"/>
      <c r="HYX240" s="66"/>
      <c r="HYY240" s="66"/>
      <c r="HYZ240" s="66"/>
      <c r="HZA240" s="66"/>
      <c r="HZB240" s="66"/>
      <c r="HZT240" s="66"/>
      <c r="HZU240" s="66"/>
      <c r="HZX240" s="66"/>
      <c r="IAA240" s="66"/>
      <c r="IAC240" s="66"/>
      <c r="IAE240" s="66"/>
      <c r="IAH240" s="66"/>
      <c r="IAK240" s="66"/>
      <c r="IAN240" s="66"/>
      <c r="IAR240" s="66"/>
      <c r="IAU240" s="66"/>
      <c r="IAX240" s="66"/>
      <c r="IBF240" s="66"/>
      <c r="IBR240" s="66"/>
      <c r="IBS240" s="66"/>
      <c r="IBT240" s="66"/>
      <c r="IBU240" s="66"/>
      <c r="IBV240" s="66"/>
      <c r="IBW240" s="66"/>
      <c r="IBX240" s="66"/>
      <c r="IBY240" s="66"/>
      <c r="IBZ240" s="66"/>
      <c r="ICA240" s="66"/>
      <c r="ICB240" s="66"/>
      <c r="ICC240" s="66"/>
      <c r="ICD240" s="66"/>
      <c r="ICE240" s="66"/>
      <c r="ICF240" s="66"/>
      <c r="ICG240" s="66"/>
      <c r="ICH240" s="66"/>
      <c r="ICI240" s="66"/>
      <c r="ICJ240" s="66"/>
      <c r="ICK240" s="66"/>
      <c r="ICL240" s="66"/>
      <c r="ICM240" s="66"/>
      <c r="ICN240" s="66"/>
      <c r="ICO240" s="66"/>
      <c r="ICP240" s="66"/>
      <c r="ICQ240" s="66"/>
      <c r="ICS240" s="66"/>
      <c r="ICT240" s="66"/>
      <c r="ICU240" s="66"/>
      <c r="ICV240" s="66"/>
      <c r="ICW240" s="66"/>
      <c r="ICX240" s="66"/>
      <c r="ICY240" s="66"/>
      <c r="ICZ240" s="66"/>
      <c r="IDA240" s="66"/>
      <c r="IDB240" s="66"/>
      <c r="IDC240" s="66"/>
      <c r="IDD240" s="66"/>
      <c r="IDE240" s="66"/>
      <c r="IDH240" s="66"/>
      <c r="IDK240" s="66"/>
      <c r="IDN240" s="66"/>
      <c r="IDQ240" s="66"/>
      <c r="IDT240" s="66"/>
      <c r="IDW240" s="66"/>
      <c r="IEF240" s="66"/>
      <c r="IEI240" s="66"/>
      <c r="IEL240" s="66"/>
      <c r="IEO240" s="66"/>
      <c r="IEX240" s="66"/>
      <c r="IFD240" s="66"/>
      <c r="IFG240" s="66"/>
      <c r="IFJ240" s="66"/>
      <c r="IFM240" s="66"/>
      <c r="IFS240" s="66"/>
      <c r="IGB240" s="66"/>
      <c r="IGD240" s="66"/>
      <c r="IGE240" s="66"/>
      <c r="IGG240" s="66"/>
      <c r="IGJ240" s="66"/>
      <c r="IGM240" s="66"/>
      <c r="IGP240" s="66"/>
      <c r="IGS240" s="66"/>
      <c r="IGV240" s="66"/>
      <c r="IGX240" s="66"/>
      <c r="IGZ240" s="66"/>
      <c r="IHC240" s="66"/>
      <c r="IHF240" s="66"/>
      <c r="IHI240" s="66"/>
      <c r="IHL240" s="66"/>
      <c r="IHO240" s="66"/>
      <c r="IHR240" s="66"/>
      <c r="IHU240" s="66"/>
      <c r="IHW240" s="66"/>
      <c r="IHZ240" s="66"/>
      <c r="IIF240" s="66"/>
      <c r="IIL240" s="66"/>
      <c r="IIO240" s="66"/>
      <c r="IIQ240" s="66"/>
      <c r="IIS240" s="66"/>
      <c r="IIT240" s="66"/>
      <c r="IIU240" s="66"/>
      <c r="IIV240" s="66"/>
      <c r="IIW240" s="66"/>
      <c r="IIX240" s="66"/>
      <c r="IJP240" s="66"/>
      <c r="IJQ240" s="66"/>
      <c r="IJT240" s="66"/>
      <c r="IJW240" s="66"/>
      <c r="IJY240" s="66"/>
      <c r="IKA240" s="66"/>
      <c r="IKD240" s="66"/>
      <c r="IKG240" s="66"/>
      <c r="IKJ240" s="66"/>
      <c r="IKN240" s="66"/>
      <c r="IKQ240" s="66"/>
      <c r="IKT240" s="66"/>
      <c r="ILB240" s="66"/>
      <c r="ILN240" s="66"/>
      <c r="ILO240" s="66"/>
      <c r="ILP240" s="66"/>
      <c r="ILQ240" s="66"/>
      <c r="ILR240" s="66"/>
      <c r="ILS240" s="66"/>
      <c r="ILT240" s="66"/>
      <c r="ILU240" s="66"/>
      <c r="ILV240" s="66"/>
      <c r="ILW240" s="66"/>
      <c r="ILX240" s="66"/>
      <c r="ILY240" s="66"/>
      <c r="ILZ240" s="66"/>
      <c r="IMA240" s="66"/>
      <c r="IMB240" s="66"/>
      <c r="IMC240" s="66"/>
      <c r="IMD240" s="66"/>
      <c r="IME240" s="66"/>
      <c r="IMF240" s="66"/>
      <c r="IMG240" s="66"/>
      <c r="IMH240" s="66"/>
      <c r="IMI240" s="66"/>
      <c r="IMJ240" s="66"/>
      <c r="IMK240" s="66"/>
      <c r="IML240" s="66"/>
      <c r="IMM240" s="66"/>
      <c r="IMO240" s="66"/>
      <c r="IMP240" s="66"/>
      <c r="IMQ240" s="66"/>
      <c r="IMR240" s="66"/>
      <c r="IMS240" s="66"/>
      <c r="IMT240" s="66"/>
      <c r="IMU240" s="66"/>
      <c r="IMV240" s="66"/>
      <c r="IMW240" s="66"/>
      <c r="IMX240" s="66"/>
      <c r="IMY240" s="66"/>
      <c r="IMZ240" s="66"/>
      <c r="INA240" s="66"/>
      <c r="IND240" s="66"/>
      <c r="ING240" s="66"/>
      <c r="INJ240" s="66"/>
      <c r="INM240" s="66"/>
      <c r="INP240" s="66"/>
      <c r="INS240" s="66"/>
      <c r="IOB240" s="66"/>
      <c r="IOE240" s="66"/>
      <c r="IOH240" s="66"/>
      <c r="IOK240" s="66"/>
      <c r="IOT240" s="66"/>
      <c r="IOZ240" s="66"/>
      <c r="IPC240" s="66"/>
      <c r="IPF240" s="66"/>
      <c r="IPI240" s="66"/>
      <c r="IPO240" s="66"/>
      <c r="IPX240" s="66"/>
      <c r="IPZ240" s="66"/>
      <c r="IQA240" s="66"/>
      <c r="IQC240" s="66"/>
      <c r="IQF240" s="66"/>
      <c r="IQI240" s="66"/>
      <c r="IQL240" s="66"/>
      <c r="IQO240" s="66"/>
      <c r="IQR240" s="66"/>
      <c r="IQT240" s="66"/>
      <c r="IQV240" s="66"/>
      <c r="IQY240" s="66"/>
      <c r="IRB240" s="66"/>
      <c r="IRE240" s="66"/>
      <c r="IRH240" s="66"/>
      <c r="IRK240" s="66"/>
      <c r="IRN240" s="66"/>
      <c r="IRQ240" s="66"/>
      <c r="IRS240" s="66"/>
      <c r="IRV240" s="66"/>
      <c r="ISB240" s="66"/>
      <c r="ISH240" s="66"/>
      <c r="ISK240" s="66"/>
      <c r="ISM240" s="66"/>
      <c r="ISO240" s="66"/>
      <c r="ISP240" s="66"/>
      <c r="ISQ240" s="66"/>
      <c r="ISR240" s="66"/>
      <c r="ISS240" s="66"/>
      <c r="IST240" s="66"/>
      <c r="ITL240" s="66"/>
      <c r="ITM240" s="66"/>
      <c r="ITP240" s="66"/>
      <c r="ITS240" s="66"/>
      <c r="ITU240" s="66"/>
      <c r="ITW240" s="66"/>
      <c r="ITZ240" s="66"/>
      <c r="IUC240" s="66"/>
      <c r="IUF240" s="66"/>
      <c r="IUJ240" s="66"/>
      <c r="IUM240" s="66"/>
      <c r="IUP240" s="66"/>
      <c r="IUX240" s="66"/>
      <c r="IVJ240" s="66"/>
      <c r="IVK240" s="66"/>
      <c r="IVL240" s="66"/>
      <c r="IVM240" s="66"/>
      <c r="IVN240" s="66"/>
      <c r="IVO240" s="66"/>
      <c r="IVP240" s="66"/>
      <c r="IVQ240" s="66"/>
      <c r="IVR240" s="66"/>
      <c r="IVS240" s="66"/>
      <c r="IVT240" s="66"/>
      <c r="IVU240" s="66"/>
      <c r="IVV240" s="66"/>
      <c r="IVW240" s="66"/>
      <c r="IVX240" s="66"/>
      <c r="IVY240" s="66"/>
      <c r="IVZ240" s="66"/>
      <c r="IWA240" s="66"/>
      <c r="IWB240" s="66"/>
      <c r="IWC240" s="66"/>
      <c r="IWD240" s="66"/>
      <c r="IWE240" s="66"/>
      <c r="IWF240" s="66"/>
      <c r="IWG240" s="66"/>
      <c r="IWH240" s="66"/>
      <c r="IWI240" s="66"/>
      <c r="IWK240" s="66"/>
      <c r="IWL240" s="66"/>
      <c r="IWM240" s="66"/>
      <c r="IWN240" s="66"/>
      <c r="IWO240" s="66"/>
      <c r="IWP240" s="66"/>
      <c r="IWQ240" s="66"/>
      <c r="IWR240" s="66"/>
      <c r="IWS240" s="66"/>
      <c r="IWT240" s="66"/>
      <c r="IWU240" s="66"/>
      <c r="IWV240" s="66"/>
      <c r="IWW240" s="66"/>
      <c r="IWZ240" s="66"/>
      <c r="IXC240" s="66"/>
      <c r="IXF240" s="66"/>
      <c r="IXI240" s="66"/>
      <c r="IXL240" s="66"/>
      <c r="IXO240" s="66"/>
      <c r="IXX240" s="66"/>
      <c r="IYA240" s="66"/>
      <c r="IYD240" s="66"/>
      <c r="IYG240" s="66"/>
      <c r="IYP240" s="66"/>
      <c r="IYV240" s="66"/>
      <c r="IYY240" s="66"/>
      <c r="IZB240" s="66"/>
      <c r="IZE240" s="66"/>
      <c r="IZK240" s="66"/>
      <c r="IZT240" s="66"/>
      <c r="IZV240" s="66"/>
      <c r="IZW240" s="66"/>
      <c r="IZY240" s="66"/>
      <c r="JAB240" s="66"/>
      <c r="JAE240" s="66"/>
      <c r="JAH240" s="66"/>
      <c r="JAK240" s="66"/>
      <c r="JAN240" s="66"/>
      <c r="JAP240" s="66"/>
      <c r="JAR240" s="66"/>
      <c r="JAU240" s="66"/>
      <c r="JAX240" s="66"/>
      <c r="JBA240" s="66"/>
      <c r="JBD240" s="66"/>
      <c r="JBG240" s="66"/>
      <c r="JBJ240" s="66"/>
      <c r="JBM240" s="66"/>
      <c r="JBO240" s="66"/>
      <c r="JBR240" s="66"/>
      <c r="JBX240" s="66"/>
      <c r="JCD240" s="66"/>
      <c r="JCG240" s="66"/>
      <c r="JCI240" s="66"/>
      <c r="JCK240" s="66"/>
      <c r="JCL240" s="66"/>
      <c r="JCM240" s="66"/>
      <c r="JCN240" s="66"/>
      <c r="JCO240" s="66"/>
      <c r="JCP240" s="66"/>
      <c r="JDH240" s="66"/>
      <c r="JDI240" s="66"/>
      <c r="JDL240" s="66"/>
      <c r="JDO240" s="66"/>
      <c r="JDQ240" s="66"/>
      <c r="JDS240" s="66"/>
      <c r="JDV240" s="66"/>
      <c r="JDY240" s="66"/>
      <c r="JEB240" s="66"/>
      <c r="JEF240" s="66"/>
      <c r="JEI240" s="66"/>
      <c r="JEL240" s="66"/>
      <c r="JET240" s="66"/>
      <c r="JFF240" s="66"/>
      <c r="JFG240" s="66"/>
      <c r="JFH240" s="66"/>
      <c r="JFI240" s="66"/>
      <c r="JFJ240" s="66"/>
      <c r="JFK240" s="66"/>
      <c r="JFL240" s="66"/>
      <c r="JFM240" s="66"/>
      <c r="JFN240" s="66"/>
      <c r="JFO240" s="66"/>
      <c r="JFP240" s="66"/>
      <c r="JFQ240" s="66"/>
      <c r="JFR240" s="66"/>
      <c r="JFS240" s="66"/>
      <c r="JFT240" s="66"/>
      <c r="JFU240" s="66"/>
      <c r="JFV240" s="66"/>
      <c r="JFW240" s="66"/>
      <c r="JFX240" s="66"/>
      <c r="JFY240" s="66"/>
      <c r="JFZ240" s="66"/>
      <c r="JGA240" s="66"/>
      <c r="JGB240" s="66"/>
      <c r="JGC240" s="66"/>
      <c r="JGD240" s="66"/>
      <c r="JGE240" s="66"/>
      <c r="JGG240" s="66"/>
      <c r="JGH240" s="66"/>
      <c r="JGI240" s="66"/>
      <c r="JGJ240" s="66"/>
      <c r="JGK240" s="66"/>
      <c r="JGL240" s="66"/>
      <c r="JGM240" s="66"/>
      <c r="JGN240" s="66"/>
      <c r="JGO240" s="66"/>
      <c r="JGP240" s="66"/>
      <c r="JGQ240" s="66"/>
      <c r="JGR240" s="66"/>
      <c r="JGS240" s="66"/>
      <c r="JGV240" s="66"/>
      <c r="JGY240" s="66"/>
      <c r="JHB240" s="66"/>
      <c r="JHE240" s="66"/>
      <c r="JHH240" s="66"/>
      <c r="JHK240" s="66"/>
      <c r="JHT240" s="66"/>
      <c r="JHW240" s="66"/>
      <c r="JHZ240" s="66"/>
      <c r="JIC240" s="66"/>
      <c r="JIL240" s="66"/>
      <c r="JIR240" s="66"/>
      <c r="JIU240" s="66"/>
      <c r="JIX240" s="66"/>
      <c r="JJA240" s="66"/>
      <c r="JJG240" s="66"/>
      <c r="JJP240" s="66"/>
      <c r="JJR240" s="66"/>
      <c r="JJS240" s="66"/>
      <c r="JJU240" s="66"/>
      <c r="JJX240" s="66"/>
      <c r="JKA240" s="66"/>
      <c r="JKD240" s="66"/>
      <c r="JKG240" s="66"/>
      <c r="JKJ240" s="66"/>
      <c r="JKL240" s="66"/>
      <c r="JKN240" s="66"/>
      <c r="JKQ240" s="66"/>
      <c r="JKT240" s="66"/>
      <c r="JKW240" s="66"/>
      <c r="JKZ240" s="66"/>
      <c r="JLC240" s="66"/>
      <c r="JLF240" s="66"/>
      <c r="JLI240" s="66"/>
      <c r="JLK240" s="66"/>
      <c r="JLN240" s="66"/>
      <c r="JLT240" s="66"/>
      <c r="JLZ240" s="66"/>
      <c r="JMC240" s="66"/>
      <c r="JME240" s="66"/>
      <c r="JMG240" s="66"/>
      <c r="JMH240" s="66"/>
      <c r="JMI240" s="66"/>
      <c r="JMJ240" s="66"/>
      <c r="JMK240" s="66"/>
      <c r="JML240" s="66"/>
      <c r="JND240" s="66"/>
      <c r="JNE240" s="66"/>
      <c r="JNH240" s="66"/>
      <c r="JNK240" s="66"/>
      <c r="JNM240" s="66"/>
      <c r="JNO240" s="66"/>
      <c r="JNR240" s="66"/>
      <c r="JNU240" s="66"/>
      <c r="JNX240" s="66"/>
      <c r="JOB240" s="66"/>
      <c r="JOE240" s="66"/>
      <c r="JOH240" s="66"/>
      <c r="JOP240" s="66"/>
      <c r="JPB240" s="66"/>
      <c r="JPC240" s="66"/>
      <c r="JPD240" s="66"/>
      <c r="JPE240" s="66"/>
      <c r="JPF240" s="66"/>
      <c r="JPG240" s="66"/>
      <c r="JPH240" s="66"/>
      <c r="JPI240" s="66"/>
      <c r="JPJ240" s="66"/>
      <c r="JPK240" s="66"/>
      <c r="JPL240" s="66"/>
      <c r="JPM240" s="66"/>
      <c r="JPN240" s="66"/>
      <c r="JPO240" s="66"/>
      <c r="JPP240" s="66"/>
      <c r="JPQ240" s="66"/>
      <c r="JPR240" s="66"/>
      <c r="JPS240" s="66"/>
      <c r="JPT240" s="66"/>
      <c r="JPU240" s="66"/>
      <c r="JPV240" s="66"/>
      <c r="JPW240" s="66"/>
      <c r="JPX240" s="66"/>
      <c r="JPY240" s="66"/>
      <c r="JPZ240" s="66"/>
      <c r="JQA240" s="66"/>
      <c r="JQC240" s="66"/>
      <c r="JQD240" s="66"/>
      <c r="JQE240" s="66"/>
      <c r="JQF240" s="66"/>
      <c r="JQG240" s="66"/>
      <c r="JQH240" s="66"/>
      <c r="JQI240" s="66"/>
      <c r="JQJ240" s="66"/>
      <c r="JQK240" s="66"/>
      <c r="JQL240" s="66"/>
      <c r="JQM240" s="66"/>
      <c r="JQN240" s="66"/>
      <c r="JQO240" s="66"/>
      <c r="JQR240" s="66"/>
      <c r="JQU240" s="66"/>
      <c r="JQX240" s="66"/>
      <c r="JRA240" s="66"/>
      <c r="JRD240" s="66"/>
      <c r="JRG240" s="66"/>
      <c r="JRP240" s="66"/>
      <c r="JRS240" s="66"/>
      <c r="JRV240" s="66"/>
      <c r="JRY240" s="66"/>
      <c r="JSH240" s="66"/>
      <c r="JSN240" s="66"/>
      <c r="JSQ240" s="66"/>
      <c r="JST240" s="66"/>
      <c r="JSW240" s="66"/>
      <c r="JTC240" s="66"/>
      <c r="JTL240" s="66"/>
      <c r="JTN240" s="66"/>
      <c r="JTO240" s="66"/>
      <c r="JTQ240" s="66"/>
      <c r="JTT240" s="66"/>
      <c r="JTW240" s="66"/>
      <c r="JTZ240" s="66"/>
      <c r="JUC240" s="66"/>
      <c r="JUF240" s="66"/>
      <c r="JUH240" s="66"/>
      <c r="JUJ240" s="66"/>
      <c r="JUM240" s="66"/>
      <c r="JUP240" s="66"/>
      <c r="JUS240" s="66"/>
      <c r="JUV240" s="66"/>
      <c r="JUY240" s="66"/>
      <c r="JVB240" s="66"/>
      <c r="JVE240" s="66"/>
      <c r="JVG240" s="66"/>
      <c r="JVJ240" s="66"/>
      <c r="JVP240" s="66"/>
      <c r="JVV240" s="66"/>
      <c r="JVY240" s="66"/>
      <c r="JWA240" s="66"/>
      <c r="JWC240" s="66"/>
      <c r="JWD240" s="66"/>
      <c r="JWE240" s="66"/>
      <c r="JWF240" s="66"/>
      <c r="JWG240" s="66"/>
      <c r="JWH240" s="66"/>
      <c r="JWZ240" s="66"/>
      <c r="JXA240" s="66"/>
      <c r="JXD240" s="66"/>
      <c r="JXG240" s="66"/>
      <c r="JXI240" s="66"/>
      <c r="JXK240" s="66"/>
      <c r="JXN240" s="66"/>
      <c r="JXQ240" s="66"/>
      <c r="JXT240" s="66"/>
      <c r="JXX240" s="66"/>
      <c r="JYA240" s="66"/>
      <c r="JYD240" s="66"/>
      <c r="JYL240" s="66"/>
      <c r="JYX240" s="66"/>
      <c r="JYY240" s="66"/>
      <c r="JYZ240" s="66"/>
      <c r="JZA240" s="66"/>
      <c r="JZB240" s="66"/>
      <c r="JZC240" s="66"/>
      <c r="JZD240" s="66"/>
      <c r="JZE240" s="66"/>
      <c r="JZF240" s="66"/>
      <c r="JZG240" s="66"/>
      <c r="JZH240" s="66"/>
      <c r="JZI240" s="66"/>
      <c r="JZJ240" s="66"/>
      <c r="JZK240" s="66"/>
      <c r="JZL240" s="66"/>
      <c r="JZM240" s="66"/>
      <c r="JZN240" s="66"/>
      <c r="JZO240" s="66"/>
      <c r="JZP240" s="66"/>
      <c r="JZQ240" s="66"/>
      <c r="JZR240" s="66"/>
      <c r="JZS240" s="66"/>
      <c r="JZT240" s="66"/>
      <c r="JZU240" s="66"/>
      <c r="JZV240" s="66"/>
      <c r="JZW240" s="66"/>
      <c r="JZY240" s="66"/>
      <c r="JZZ240" s="66"/>
      <c r="KAA240" s="66"/>
      <c r="KAB240" s="66"/>
      <c r="KAC240" s="66"/>
      <c r="KAD240" s="66"/>
      <c r="KAE240" s="66"/>
      <c r="KAF240" s="66"/>
      <c r="KAG240" s="66"/>
      <c r="KAH240" s="66"/>
      <c r="KAI240" s="66"/>
      <c r="KAJ240" s="66"/>
      <c r="KAK240" s="66"/>
      <c r="KAN240" s="66"/>
      <c r="KAQ240" s="66"/>
      <c r="KAT240" s="66"/>
      <c r="KAW240" s="66"/>
      <c r="KAZ240" s="66"/>
      <c r="KBC240" s="66"/>
      <c r="KBL240" s="66"/>
      <c r="KBO240" s="66"/>
      <c r="KBR240" s="66"/>
      <c r="KBU240" s="66"/>
      <c r="KCD240" s="66"/>
      <c r="KCJ240" s="66"/>
      <c r="KCM240" s="66"/>
      <c r="KCP240" s="66"/>
      <c r="KCS240" s="66"/>
      <c r="KCY240" s="66"/>
      <c r="KDH240" s="66"/>
      <c r="KDJ240" s="66"/>
      <c r="KDK240" s="66"/>
      <c r="KDM240" s="66"/>
      <c r="KDP240" s="66"/>
      <c r="KDS240" s="66"/>
      <c r="KDV240" s="66"/>
      <c r="KDY240" s="66"/>
      <c r="KEB240" s="66"/>
      <c r="KED240" s="66"/>
      <c r="KEF240" s="66"/>
      <c r="KEI240" s="66"/>
      <c r="KEL240" s="66"/>
      <c r="KEO240" s="66"/>
      <c r="KER240" s="66"/>
      <c r="KEU240" s="66"/>
      <c r="KEX240" s="66"/>
      <c r="KFA240" s="66"/>
      <c r="KFC240" s="66"/>
      <c r="KFF240" s="66"/>
      <c r="KFL240" s="66"/>
      <c r="KFR240" s="66"/>
      <c r="KFU240" s="66"/>
      <c r="KFW240" s="66"/>
      <c r="KFY240" s="66"/>
      <c r="KFZ240" s="66"/>
      <c r="KGA240" s="66"/>
      <c r="KGB240" s="66"/>
      <c r="KGC240" s="66"/>
      <c r="KGD240" s="66"/>
      <c r="KGV240" s="66"/>
      <c r="KGW240" s="66"/>
      <c r="KGZ240" s="66"/>
      <c r="KHC240" s="66"/>
      <c r="KHE240" s="66"/>
      <c r="KHG240" s="66"/>
      <c r="KHJ240" s="66"/>
      <c r="KHM240" s="66"/>
      <c r="KHP240" s="66"/>
      <c r="KHT240" s="66"/>
      <c r="KHW240" s="66"/>
      <c r="KHZ240" s="66"/>
      <c r="KIH240" s="66"/>
      <c r="KIT240" s="66"/>
      <c r="KIU240" s="66"/>
      <c r="KIV240" s="66"/>
      <c r="KIW240" s="66"/>
      <c r="KIX240" s="66"/>
      <c r="KIY240" s="66"/>
      <c r="KIZ240" s="66"/>
      <c r="KJA240" s="66"/>
      <c r="KJB240" s="66"/>
      <c r="KJC240" s="66"/>
      <c r="KJD240" s="66"/>
      <c r="KJE240" s="66"/>
      <c r="KJF240" s="66"/>
      <c r="KJG240" s="66"/>
      <c r="KJH240" s="66"/>
      <c r="KJI240" s="66"/>
      <c r="KJJ240" s="66"/>
      <c r="KJK240" s="66"/>
      <c r="KJL240" s="66"/>
      <c r="KJM240" s="66"/>
      <c r="KJN240" s="66"/>
      <c r="KJO240" s="66"/>
      <c r="KJP240" s="66"/>
      <c r="KJQ240" s="66"/>
      <c r="KJR240" s="66"/>
      <c r="KJS240" s="66"/>
      <c r="KJU240" s="66"/>
      <c r="KJV240" s="66"/>
      <c r="KJW240" s="66"/>
      <c r="KJX240" s="66"/>
      <c r="KJY240" s="66"/>
      <c r="KJZ240" s="66"/>
      <c r="KKA240" s="66"/>
      <c r="KKB240" s="66"/>
      <c r="KKC240" s="66"/>
      <c r="KKD240" s="66"/>
      <c r="KKE240" s="66"/>
      <c r="KKF240" s="66"/>
      <c r="KKG240" s="66"/>
      <c r="KKJ240" s="66"/>
      <c r="KKM240" s="66"/>
      <c r="KKP240" s="66"/>
      <c r="KKS240" s="66"/>
      <c r="KKV240" s="66"/>
      <c r="KKY240" s="66"/>
      <c r="KLH240" s="66"/>
      <c r="KLK240" s="66"/>
      <c r="KLN240" s="66"/>
      <c r="KLQ240" s="66"/>
      <c r="KLZ240" s="66"/>
      <c r="KMF240" s="66"/>
      <c r="KMI240" s="66"/>
      <c r="KML240" s="66"/>
      <c r="KMO240" s="66"/>
      <c r="KMU240" s="66"/>
      <c r="KND240" s="66"/>
      <c r="KNF240" s="66"/>
      <c r="KNG240" s="66"/>
      <c r="KNI240" s="66"/>
      <c r="KNL240" s="66"/>
      <c r="KNO240" s="66"/>
      <c r="KNR240" s="66"/>
      <c r="KNU240" s="66"/>
      <c r="KNX240" s="66"/>
      <c r="KNZ240" s="66"/>
      <c r="KOB240" s="66"/>
      <c r="KOE240" s="66"/>
      <c r="KOH240" s="66"/>
      <c r="KOK240" s="66"/>
      <c r="KON240" s="66"/>
      <c r="KOQ240" s="66"/>
      <c r="KOT240" s="66"/>
      <c r="KOW240" s="66"/>
      <c r="KOY240" s="66"/>
      <c r="KPB240" s="66"/>
      <c r="KPH240" s="66"/>
      <c r="KPN240" s="66"/>
      <c r="KPQ240" s="66"/>
      <c r="KPS240" s="66"/>
      <c r="KPU240" s="66"/>
      <c r="KPV240" s="66"/>
      <c r="KPW240" s="66"/>
      <c r="KPX240" s="66"/>
      <c r="KPY240" s="66"/>
      <c r="KPZ240" s="66"/>
      <c r="KQR240" s="66"/>
      <c r="KQS240" s="66"/>
      <c r="KQV240" s="66"/>
      <c r="KQY240" s="66"/>
      <c r="KRA240" s="66"/>
      <c r="KRC240" s="66"/>
      <c r="KRF240" s="66"/>
      <c r="KRI240" s="66"/>
      <c r="KRL240" s="66"/>
      <c r="KRP240" s="66"/>
      <c r="KRS240" s="66"/>
      <c r="KRV240" s="66"/>
      <c r="KSD240" s="66"/>
      <c r="KSP240" s="66"/>
      <c r="KSQ240" s="66"/>
      <c r="KSR240" s="66"/>
      <c r="KSS240" s="66"/>
      <c r="KST240" s="66"/>
      <c r="KSU240" s="66"/>
      <c r="KSV240" s="66"/>
      <c r="KSW240" s="66"/>
      <c r="KSX240" s="66"/>
      <c r="KSY240" s="66"/>
      <c r="KSZ240" s="66"/>
      <c r="KTA240" s="66"/>
      <c r="KTB240" s="66"/>
      <c r="KTC240" s="66"/>
      <c r="KTD240" s="66"/>
      <c r="KTE240" s="66"/>
      <c r="KTF240" s="66"/>
      <c r="KTG240" s="66"/>
      <c r="KTH240" s="66"/>
      <c r="KTI240" s="66"/>
      <c r="KTJ240" s="66"/>
      <c r="KTK240" s="66"/>
      <c r="KTL240" s="66"/>
      <c r="KTM240" s="66"/>
      <c r="KTN240" s="66"/>
      <c r="KTO240" s="66"/>
      <c r="KTQ240" s="66"/>
      <c r="KTR240" s="66"/>
      <c r="KTS240" s="66"/>
      <c r="KTT240" s="66"/>
      <c r="KTU240" s="66"/>
      <c r="KTV240" s="66"/>
      <c r="KTW240" s="66"/>
      <c r="KTX240" s="66"/>
      <c r="KTY240" s="66"/>
      <c r="KTZ240" s="66"/>
      <c r="KUA240" s="66"/>
      <c r="KUB240" s="66"/>
      <c r="KUC240" s="66"/>
      <c r="KUF240" s="66"/>
      <c r="KUI240" s="66"/>
      <c r="KUL240" s="66"/>
      <c r="KUO240" s="66"/>
      <c r="KUR240" s="66"/>
      <c r="KUU240" s="66"/>
      <c r="KVD240" s="66"/>
      <c r="KVG240" s="66"/>
      <c r="KVJ240" s="66"/>
      <c r="KVM240" s="66"/>
      <c r="KVV240" s="66"/>
      <c r="KWB240" s="66"/>
      <c r="KWE240" s="66"/>
      <c r="KWH240" s="66"/>
      <c r="KWK240" s="66"/>
      <c r="KWQ240" s="66"/>
      <c r="KWZ240" s="66"/>
      <c r="KXB240" s="66"/>
      <c r="KXC240" s="66"/>
      <c r="KXE240" s="66"/>
      <c r="KXH240" s="66"/>
      <c r="KXK240" s="66"/>
      <c r="KXN240" s="66"/>
      <c r="KXQ240" s="66"/>
      <c r="KXT240" s="66"/>
      <c r="KXV240" s="66"/>
      <c r="KXX240" s="66"/>
      <c r="KYA240" s="66"/>
      <c r="KYD240" s="66"/>
      <c r="KYG240" s="66"/>
      <c r="KYJ240" s="66"/>
      <c r="KYM240" s="66"/>
      <c r="KYP240" s="66"/>
      <c r="KYS240" s="66"/>
      <c r="KYU240" s="66"/>
      <c r="KYX240" s="66"/>
      <c r="KZD240" s="66"/>
      <c r="KZJ240" s="66"/>
      <c r="KZM240" s="66"/>
      <c r="KZO240" s="66"/>
      <c r="KZQ240" s="66"/>
      <c r="KZR240" s="66"/>
      <c r="KZS240" s="66"/>
      <c r="KZT240" s="66"/>
      <c r="KZU240" s="66"/>
      <c r="KZV240" s="66"/>
      <c r="LAN240" s="66"/>
      <c r="LAO240" s="66"/>
      <c r="LAR240" s="66"/>
      <c r="LAU240" s="66"/>
      <c r="LAW240" s="66"/>
      <c r="LAY240" s="66"/>
      <c r="LBB240" s="66"/>
      <c r="LBE240" s="66"/>
      <c r="LBH240" s="66"/>
      <c r="LBL240" s="66"/>
      <c r="LBO240" s="66"/>
      <c r="LBR240" s="66"/>
      <c r="LBZ240" s="66"/>
      <c r="LCL240" s="66"/>
      <c r="LCM240" s="66"/>
      <c r="LCN240" s="66"/>
      <c r="LCO240" s="66"/>
      <c r="LCP240" s="66"/>
      <c r="LCQ240" s="66"/>
      <c r="LCR240" s="66"/>
      <c r="LCS240" s="66"/>
      <c r="LCT240" s="66"/>
      <c r="LCU240" s="66"/>
      <c r="LCV240" s="66"/>
      <c r="LCW240" s="66"/>
      <c r="LCX240" s="66"/>
      <c r="LCY240" s="66"/>
      <c r="LCZ240" s="66"/>
      <c r="LDA240" s="66"/>
      <c r="LDB240" s="66"/>
      <c r="LDC240" s="66"/>
      <c r="LDD240" s="66"/>
      <c r="LDE240" s="66"/>
      <c r="LDF240" s="66"/>
      <c r="LDG240" s="66"/>
      <c r="LDH240" s="66"/>
      <c r="LDI240" s="66"/>
      <c r="LDJ240" s="66"/>
      <c r="LDK240" s="66"/>
      <c r="LDM240" s="66"/>
      <c r="LDN240" s="66"/>
      <c r="LDO240" s="66"/>
      <c r="LDP240" s="66"/>
      <c r="LDQ240" s="66"/>
      <c r="LDR240" s="66"/>
      <c r="LDS240" s="66"/>
      <c r="LDT240" s="66"/>
      <c r="LDU240" s="66"/>
      <c r="LDV240" s="66"/>
      <c r="LDW240" s="66"/>
      <c r="LDX240" s="66"/>
      <c r="LDY240" s="66"/>
      <c r="LEB240" s="66"/>
      <c r="LEE240" s="66"/>
      <c r="LEH240" s="66"/>
      <c r="LEK240" s="66"/>
      <c r="LEN240" s="66"/>
      <c r="LEQ240" s="66"/>
      <c r="LEZ240" s="66"/>
      <c r="LFC240" s="66"/>
      <c r="LFF240" s="66"/>
      <c r="LFI240" s="66"/>
      <c r="LFR240" s="66"/>
      <c r="LFX240" s="66"/>
      <c r="LGA240" s="66"/>
      <c r="LGD240" s="66"/>
      <c r="LGG240" s="66"/>
      <c r="LGM240" s="66"/>
      <c r="LGV240" s="66"/>
      <c r="LGX240" s="66"/>
      <c r="LGY240" s="66"/>
      <c r="LHA240" s="66"/>
      <c r="LHD240" s="66"/>
      <c r="LHG240" s="66"/>
      <c r="LHJ240" s="66"/>
      <c r="LHM240" s="66"/>
      <c r="LHP240" s="66"/>
      <c r="LHR240" s="66"/>
      <c r="LHT240" s="66"/>
      <c r="LHW240" s="66"/>
      <c r="LHZ240" s="66"/>
      <c r="LIC240" s="66"/>
      <c r="LIF240" s="66"/>
      <c r="LII240" s="66"/>
      <c r="LIL240" s="66"/>
      <c r="LIO240" s="66"/>
      <c r="LIQ240" s="66"/>
      <c r="LIT240" s="66"/>
      <c r="LIZ240" s="66"/>
      <c r="LJF240" s="66"/>
      <c r="LJI240" s="66"/>
      <c r="LJK240" s="66"/>
      <c r="LJM240" s="66"/>
      <c r="LJN240" s="66"/>
      <c r="LJO240" s="66"/>
      <c r="LJP240" s="66"/>
      <c r="LJQ240" s="66"/>
      <c r="LJR240" s="66"/>
      <c r="LKJ240" s="66"/>
      <c r="LKK240" s="66"/>
      <c r="LKN240" s="66"/>
      <c r="LKQ240" s="66"/>
      <c r="LKS240" s="66"/>
      <c r="LKU240" s="66"/>
      <c r="LKX240" s="66"/>
      <c r="LLA240" s="66"/>
      <c r="LLD240" s="66"/>
      <c r="LLH240" s="66"/>
      <c r="LLK240" s="66"/>
      <c r="LLN240" s="66"/>
      <c r="LLV240" s="66"/>
      <c r="LMH240" s="66"/>
      <c r="LMI240" s="66"/>
      <c r="LMJ240" s="66"/>
      <c r="LMK240" s="66"/>
      <c r="LML240" s="66"/>
      <c r="LMM240" s="66"/>
      <c r="LMN240" s="66"/>
      <c r="LMO240" s="66"/>
      <c r="LMP240" s="66"/>
      <c r="LMQ240" s="66"/>
      <c r="LMR240" s="66"/>
      <c r="LMS240" s="66"/>
      <c r="LMT240" s="66"/>
      <c r="LMU240" s="66"/>
      <c r="LMV240" s="66"/>
      <c r="LMW240" s="66"/>
      <c r="LMX240" s="66"/>
      <c r="LMY240" s="66"/>
      <c r="LMZ240" s="66"/>
      <c r="LNA240" s="66"/>
      <c r="LNB240" s="66"/>
      <c r="LNC240" s="66"/>
      <c r="LND240" s="66"/>
      <c r="LNE240" s="66"/>
      <c r="LNF240" s="66"/>
      <c r="LNG240" s="66"/>
      <c r="LNI240" s="66"/>
      <c r="LNJ240" s="66"/>
      <c r="LNK240" s="66"/>
      <c r="LNL240" s="66"/>
      <c r="LNM240" s="66"/>
      <c r="LNN240" s="66"/>
      <c r="LNO240" s="66"/>
      <c r="LNP240" s="66"/>
      <c r="LNQ240" s="66"/>
      <c r="LNR240" s="66"/>
      <c r="LNS240" s="66"/>
      <c r="LNT240" s="66"/>
      <c r="LNU240" s="66"/>
      <c r="LNX240" s="66"/>
      <c r="LOA240" s="66"/>
      <c r="LOD240" s="66"/>
      <c r="LOG240" s="66"/>
      <c r="LOJ240" s="66"/>
      <c r="LOM240" s="66"/>
      <c r="LOV240" s="66"/>
      <c r="LOY240" s="66"/>
      <c r="LPB240" s="66"/>
      <c r="LPE240" s="66"/>
      <c r="LPN240" s="66"/>
      <c r="LPT240" s="66"/>
      <c r="LPW240" s="66"/>
      <c r="LPZ240" s="66"/>
      <c r="LQC240" s="66"/>
      <c r="LQI240" s="66"/>
      <c r="LQR240" s="66"/>
      <c r="LQT240" s="66"/>
      <c r="LQU240" s="66"/>
      <c r="LQW240" s="66"/>
      <c r="LQZ240" s="66"/>
      <c r="LRC240" s="66"/>
      <c r="LRF240" s="66"/>
      <c r="LRI240" s="66"/>
      <c r="LRL240" s="66"/>
      <c r="LRN240" s="66"/>
      <c r="LRP240" s="66"/>
      <c r="LRS240" s="66"/>
      <c r="LRV240" s="66"/>
      <c r="LRY240" s="66"/>
      <c r="LSB240" s="66"/>
      <c r="LSE240" s="66"/>
      <c r="LSH240" s="66"/>
      <c r="LSK240" s="66"/>
      <c r="LSM240" s="66"/>
      <c r="LSP240" s="66"/>
      <c r="LSV240" s="66"/>
      <c r="LTB240" s="66"/>
      <c r="LTE240" s="66"/>
      <c r="LTG240" s="66"/>
      <c r="LTI240" s="66"/>
      <c r="LTJ240" s="66"/>
      <c r="LTK240" s="66"/>
      <c r="LTL240" s="66"/>
      <c r="LTM240" s="66"/>
      <c r="LTN240" s="66"/>
      <c r="LUF240" s="66"/>
      <c r="LUG240" s="66"/>
      <c r="LUJ240" s="66"/>
      <c r="LUM240" s="66"/>
      <c r="LUO240" s="66"/>
      <c r="LUQ240" s="66"/>
      <c r="LUT240" s="66"/>
      <c r="LUW240" s="66"/>
      <c r="LUZ240" s="66"/>
      <c r="LVD240" s="66"/>
      <c r="LVG240" s="66"/>
      <c r="LVJ240" s="66"/>
      <c r="LVR240" s="66"/>
      <c r="LWD240" s="66"/>
      <c r="LWE240" s="66"/>
      <c r="LWF240" s="66"/>
      <c r="LWG240" s="66"/>
      <c r="LWH240" s="66"/>
      <c r="LWI240" s="66"/>
      <c r="LWJ240" s="66"/>
      <c r="LWK240" s="66"/>
      <c r="LWL240" s="66"/>
      <c r="LWM240" s="66"/>
      <c r="LWN240" s="66"/>
      <c r="LWO240" s="66"/>
      <c r="LWP240" s="66"/>
      <c r="LWQ240" s="66"/>
      <c r="LWR240" s="66"/>
      <c r="LWS240" s="66"/>
      <c r="LWT240" s="66"/>
      <c r="LWU240" s="66"/>
      <c r="LWV240" s="66"/>
      <c r="LWW240" s="66"/>
      <c r="LWX240" s="66"/>
      <c r="LWY240" s="66"/>
      <c r="LWZ240" s="66"/>
      <c r="LXA240" s="66"/>
      <c r="LXB240" s="66"/>
      <c r="LXC240" s="66"/>
      <c r="LXE240" s="66"/>
      <c r="LXF240" s="66"/>
      <c r="LXG240" s="66"/>
      <c r="LXH240" s="66"/>
      <c r="LXI240" s="66"/>
      <c r="LXJ240" s="66"/>
      <c r="LXK240" s="66"/>
      <c r="LXL240" s="66"/>
      <c r="LXM240" s="66"/>
      <c r="LXN240" s="66"/>
      <c r="LXO240" s="66"/>
      <c r="LXP240" s="66"/>
      <c r="LXQ240" s="66"/>
      <c r="LXT240" s="66"/>
      <c r="LXW240" s="66"/>
      <c r="LXZ240" s="66"/>
      <c r="LYC240" s="66"/>
      <c r="LYF240" s="66"/>
      <c r="LYI240" s="66"/>
      <c r="LYR240" s="66"/>
      <c r="LYU240" s="66"/>
      <c r="LYX240" s="66"/>
      <c r="LZA240" s="66"/>
      <c r="LZJ240" s="66"/>
      <c r="LZP240" s="66"/>
      <c r="LZS240" s="66"/>
      <c r="LZV240" s="66"/>
      <c r="LZY240" s="66"/>
      <c r="MAE240" s="66"/>
      <c r="MAN240" s="66"/>
      <c r="MAP240" s="66"/>
      <c r="MAQ240" s="66"/>
      <c r="MAS240" s="66"/>
      <c r="MAV240" s="66"/>
      <c r="MAY240" s="66"/>
      <c r="MBB240" s="66"/>
      <c r="MBE240" s="66"/>
      <c r="MBH240" s="66"/>
      <c r="MBJ240" s="66"/>
      <c r="MBL240" s="66"/>
      <c r="MBO240" s="66"/>
      <c r="MBR240" s="66"/>
      <c r="MBU240" s="66"/>
      <c r="MBX240" s="66"/>
      <c r="MCA240" s="66"/>
      <c r="MCD240" s="66"/>
      <c r="MCG240" s="66"/>
      <c r="MCI240" s="66"/>
      <c r="MCL240" s="66"/>
      <c r="MCR240" s="66"/>
      <c r="MCX240" s="66"/>
      <c r="MDA240" s="66"/>
      <c r="MDC240" s="66"/>
      <c r="MDE240" s="66"/>
      <c r="MDF240" s="66"/>
      <c r="MDG240" s="66"/>
      <c r="MDH240" s="66"/>
      <c r="MDI240" s="66"/>
      <c r="MDJ240" s="66"/>
      <c r="MEB240" s="66"/>
      <c r="MEC240" s="66"/>
      <c r="MEF240" s="66"/>
      <c r="MEI240" s="66"/>
      <c r="MEK240" s="66"/>
      <c r="MEM240" s="66"/>
      <c r="MEP240" s="66"/>
      <c r="MES240" s="66"/>
      <c r="MEV240" s="66"/>
      <c r="MEZ240" s="66"/>
      <c r="MFC240" s="66"/>
      <c r="MFF240" s="66"/>
      <c r="MFN240" s="66"/>
      <c r="MFZ240" s="66"/>
      <c r="MGA240" s="66"/>
      <c r="MGB240" s="66"/>
      <c r="MGC240" s="66"/>
      <c r="MGD240" s="66"/>
      <c r="MGE240" s="66"/>
      <c r="MGF240" s="66"/>
      <c r="MGG240" s="66"/>
      <c r="MGH240" s="66"/>
      <c r="MGI240" s="66"/>
      <c r="MGJ240" s="66"/>
      <c r="MGK240" s="66"/>
      <c r="MGL240" s="66"/>
      <c r="MGM240" s="66"/>
      <c r="MGN240" s="66"/>
      <c r="MGO240" s="66"/>
      <c r="MGP240" s="66"/>
      <c r="MGQ240" s="66"/>
      <c r="MGR240" s="66"/>
      <c r="MGS240" s="66"/>
      <c r="MGT240" s="66"/>
      <c r="MGU240" s="66"/>
      <c r="MGV240" s="66"/>
      <c r="MGW240" s="66"/>
      <c r="MGX240" s="66"/>
      <c r="MGY240" s="66"/>
      <c r="MHA240" s="66"/>
      <c r="MHB240" s="66"/>
      <c r="MHC240" s="66"/>
      <c r="MHD240" s="66"/>
      <c r="MHE240" s="66"/>
      <c r="MHF240" s="66"/>
      <c r="MHG240" s="66"/>
      <c r="MHH240" s="66"/>
      <c r="MHI240" s="66"/>
      <c r="MHJ240" s="66"/>
      <c r="MHK240" s="66"/>
      <c r="MHL240" s="66"/>
      <c r="MHM240" s="66"/>
      <c r="MHP240" s="66"/>
      <c r="MHS240" s="66"/>
      <c r="MHV240" s="66"/>
      <c r="MHY240" s="66"/>
      <c r="MIB240" s="66"/>
      <c r="MIE240" s="66"/>
      <c r="MIN240" s="66"/>
      <c r="MIQ240" s="66"/>
      <c r="MIT240" s="66"/>
      <c r="MIW240" s="66"/>
      <c r="MJF240" s="66"/>
      <c r="MJL240" s="66"/>
      <c r="MJO240" s="66"/>
      <c r="MJR240" s="66"/>
      <c r="MJU240" s="66"/>
      <c r="MKA240" s="66"/>
      <c r="MKJ240" s="66"/>
      <c r="MKL240" s="66"/>
      <c r="MKM240" s="66"/>
      <c r="MKO240" s="66"/>
      <c r="MKR240" s="66"/>
      <c r="MKU240" s="66"/>
      <c r="MKX240" s="66"/>
      <c r="MLA240" s="66"/>
      <c r="MLD240" s="66"/>
      <c r="MLF240" s="66"/>
      <c r="MLH240" s="66"/>
      <c r="MLK240" s="66"/>
      <c r="MLN240" s="66"/>
      <c r="MLQ240" s="66"/>
      <c r="MLT240" s="66"/>
      <c r="MLW240" s="66"/>
      <c r="MLZ240" s="66"/>
      <c r="MMC240" s="66"/>
      <c r="MME240" s="66"/>
      <c r="MMH240" s="66"/>
      <c r="MMN240" s="66"/>
      <c r="MMT240" s="66"/>
      <c r="MMW240" s="66"/>
      <c r="MMY240" s="66"/>
      <c r="MNA240" s="66"/>
      <c r="MNB240" s="66"/>
      <c r="MNC240" s="66"/>
      <c r="MND240" s="66"/>
      <c r="MNE240" s="66"/>
      <c r="MNF240" s="66"/>
      <c r="MNX240" s="66"/>
      <c r="MNY240" s="66"/>
      <c r="MOB240" s="66"/>
      <c r="MOE240" s="66"/>
      <c r="MOG240" s="66"/>
      <c r="MOI240" s="66"/>
      <c r="MOL240" s="66"/>
      <c r="MOO240" s="66"/>
      <c r="MOR240" s="66"/>
      <c r="MOV240" s="66"/>
      <c r="MOY240" s="66"/>
      <c r="MPB240" s="66"/>
      <c r="MPJ240" s="66"/>
      <c r="MPV240" s="66"/>
      <c r="MPW240" s="66"/>
      <c r="MPX240" s="66"/>
      <c r="MPY240" s="66"/>
      <c r="MPZ240" s="66"/>
      <c r="MQA240" s="66"/>
      <c r="MQB240" s="66"/>
      <c r="MQC240" s="66"/>
      <c r="MQD240" s="66"/>
      <c r="MQE240" s="66"/>
      <c r="MQF240" s="66"/>
      <c r="MQG240" s="66"/>
      <c r="MQH240" s="66"/>
      <c r="MQI240" s="66"/>
      <c r="MQJ240" s="66"/>
      <c r="MQK240" s="66"/>
      <c r="MQL240" s="66"/>
      <c r="MQM240" s="66"/>
      <c r="MQN240" s="66"/>
      <c r="MQO240" s="66"/>
      <c r="MQP240" s="66"/>
      <c r="MQQ240" s="66"/>
      <c r="MQR240" s="66"/>
      <c r="MQS240" s="66"/>
      <c r="MQT240" s="66"/>
      <c r="MQU240" s="66"/>
      <c r="MQW240" s="66"/>
      <c r="MQX240" s="66"/>
      <c r="MQY240" s="66"/>
      <c r="MQZ240" s="66"/>
      <c r="MRA240" s="66"/>
      <c r="MRB240" s="66"/>
      <c r="MRC240" s="66"/>
      <c r="MRD240" s="66"/>
      <c r="MRE240" s="66"/>
      <c r="MRF240" s="66"/>
      <c r="MRG240" s="66"/>
      <c r="MRH240" s="66"/>
      <c r="MRI240" s="66"/>
      <c r="MRL240" s="66"/>
      <c r="MRO240" s="66"/>
      <c r="MRR240" s="66"/>
      <c r="MRU240" s="66"/>
      <c r="MRX240" s="66"/>
      <c r="MSA240" s="66"/>
      <c r="MSJ240" s="66"/>
      <c r="MSM240" s="66"/>
      <c r="MSP240" s="66"/>
      <c r="MSS240" s="66"/>
      <c r="MTB240" s="66"/>
      <c r="MTH240" s="66"/>
      <c r="MTK240" s="66"/>
      <c r="MTN240" s="66"/>
      <c r="MTQ240" s="66"/>
      <c r="MTW240" s="66"/>
      <c r="MUF240" s="66"/>
      <c r="MUH240" s="66"/>
      <c r="MUI240" s="66"/>
      <c r="MUK240" s="66"/>
      <c r="MUN240" s="66"/>
      <c r="MUQ240" s="66"/>
      <c r="MUT240" s="66"/>
      <c r="MUW240" s="66"/>
      <c r="MUZ240" s="66"/>
      <c r="MVB240" s="66"/>
      <c r="MVD240" s="66"/>
      <c r="MVG240" s="66"/>
      <c r="MVJ240" s="66"/>
      <c r="MVM240" s="66"/>
      <c r="MVP240" s="66"/>
      <c r="MVS240" s="66"/>
      <c r="MVV240" s="66"/>
      <c r="MVY240" s="66"/>
      <c r="MWA240" s="66"/>
      <c r="MWD240" s="66"/>
      <c r="MWJ240" s="66"/>
      <c r="MWP240" s="66"/>
      <c r="MWS240" s="66"/>
      <c r="MWU240" s="66"/>
      <c r="MWW240" s="66"/>
      <c r="MWX240" s="66"/>
      <c r="MWY240" s="66"/>
      <c r="MWZ240" s="66"/>
      <c r="MXA240" s="66"/>
      <c r="MXB240" s="66"/>
      <c r="MXT240" s="66"/>
      <c r="MXU240" s="66"/>
      <c r="MXX240" s="66"/>
      <c r="MYA240" s="66"/>
      <c r="MYC240" s="66"/>
      <c r="MYE240" s="66"/>
      <c r="MYH240" s="66"/>
      <c r="MYK240" s="66"/>
      <c r="MYN240" s="66"/>
      <c r="MYR240" s="66"/>
      <c r="MYU240" s="66"/>
      <c r="MYX240" s="66"/>
      <c r="MZF240" s="66"/>
      <c r="MZR240" s="66"/>
      <c r="MZS240" s="66"/>
      <c r="MZT240" s="66"/>
      <c r="MZU240" s="66"/>
      <c r="MZV240" s="66"/>
      <c r="MZW240" s="66"/>
      <c r="MZX240" s="66"/>
      <c r="MZY240" s="66"/>
      <c r="MZZ240" s="66"/>
      <c r="NAA240" s="66"/>
      <c r="NAB240" s="66"/>
      <c r="NAC240" s="66"/>
      <c r="NAD240" s="66"/>
      <c r="NAE240" s="66"/>
      <c r="NAF240" s="66"/>
      <c r="NAG240" s="66"/>
      <c r="NAH240" s="66"/>
      <c r="NAI240" s="66"/>
      <c r="NAJ240" s="66"/>
      <c r="NAK240" s="66"/>
      <c r="NAL240" s="66"/>
      <c r="NAM240" s="66"/>
      <c r="NAN240" s="66"/>
      <c r="NAO240" s="66"/>
      <c r="NAP240" s="66"/>
      <c r="NAQ240" s="66"/>
      <c r="NAS240" s="66"/>
      <c r="NAT240" s="66"/>
      <c r="NAU240" s="66"/>
      <c r="NAV240" s="66"/>
      <c r="NAW240" s="66"/>
      <c r="NAX240" s="66"/>
      <c r="NAY240" s="66"/>
      <c r="NAZ240" s="66"/>
      <c r="NBA240" s="66"/>
      <c r="NBB240" s="66"/>
      <c r="NBC240" s="66"/>
      <c r="NBD240" s="66"/>
      <c r="NBE240" s="66"/>
      <c r="NBH240" s="66"/>
      <c r="NBK240" s="66"/>
      <c r="NBN240" s="66"/>
      <c r="NBQ240" s="66"/>
      <c r="NBT240" s="66"/>
      <c r="NBW240" s="66"/>
      <c r="NCF240" s="66"/>
      <c r="NCI240" s="66"/>
      <c r="NCL240" s="66"/>
      <c r="NCO240" s="66"/>
      <c r="NCX240" s="66"/>
      <c r="NDD240" s="66"/>
      <c r="NDG240" s="66"/>
      <c r="NDJ240" s="66"/>
      <c r="NDM240" s="66"/>
      <c r="NDS240" s="66"/>
      <c r="NEB240" s="66"/>
      <c r="NED240" s="66"/>
      <c r="NEE240" s="66"/>
      <c r="NEG240" s="66"/>
      <c r="NEJ240" s="66"/>
      <c r="NEM240" s="66"/>
      <c r="NEP240" s="66"/>
      <c r="NES240" s="66"/>
      <c r="NEV240" s="66"/>
      <c r="NEX240" s="66"/>
      <c r="NEZ240" s="66"/>
      <c r="NFC240" s="66"/>
      <c r="NFF240" s="66"/>
      <c r="NFI240" s="66"/>
      <c r="NFL240" s="66"/>
      <c r="NFO240" s="66"/>
      <c r="NFR240" s="66"/>
      <c r="NFU240" s="66"/>
      <c r="NFW240" s="66"/>
      <c r="NFZ240" s="66"/>
      <c r="NGF240" s="66"/>
      <c r="NGL240" s="66"/>
      <c r="NGO240" s="66"/>
      <c r="NGQ240" s="66"/>
      <c r="NGS240" s="66"/>
      <c r="NGT240" s="66"/>
      <c r="NGU240" s="66"/>
      <c r="NGV240" s="66"/>
      <c r="NGW240" s="66"/>
      <c r="NGX240" s="66"/>
      <c r="NHP240" s="66"/>
      <c r="NHQ240" s="66"/>
      <c r="NHT240" s="66"/>
      <c r="NHW240" s="66"/>
      <c r="NHY240" s="66"/>
      <c r="NIA240" s="66"/>
      <c r="NID240" s="66"/>
      <c r="NIG240" s="66"/>
      <c r="NIJ240" s="66"/>
      <c r="NIN240" s="66"/>
      <c r="NIQ240" s="66"/>
      <c r="NIT240" s="66"/>
      <c r="NJB240" s="66"/>
      <c r="NJN240" s="66"/>
      <c r="NJO240" s="66"/>
      <c r="NJP240" s="66"/>
      <c r="NJQ240" s="66"/>
      <c r="NJR240" s="66"/>
      <c r="NJS240" s="66"/>
      <c r="NJT240" s="66"/>
      <c r="NJU240" s="66"/>
      <c r="NJV240" s="66"/>
      <c r="NJW240" s="66"/>
      <c r="NJX240" s="66"/>
      <c r="NJY240" s="66"/>
      <c r="NJZ240" s="66"/>
      <c r="NKA240" s="66"/>
      <c r="NKB240" s="66"/>
      <c r="NKC240" s="66"/>
      <c r="NKD240" s="66"/>
      <c r="NKE240" s="66"/>
      <c r="NKF240" s="66"/>
      <c r="NKG240" s="66"/>
      <c r="NKH240" s="66"/>
      <c r="NKI240" s="66"/>
      <c r="NKJ240" s="66"/>
      <c r="NKK240" s="66"/>
      <c r="NKL240" s="66"/>
      <c r="NKM240" s="66"/>
      <c r="NKO240" s="66"/>
      <c r="NKP240" s="66"/>
      <c r="NKQ240" s="66"/>
      <c r="NKR240" s="66"/>
      <c r="NKS240" s="66"/>
      <c r="NKT240" s="66"/>
      <c r="NKU240" s="66"/>
      <c r="NKV240" s="66"/>
      <c r="NKW240" s="66"/>
      <c r="NKX240" s="66"/>
      <c r="NKY240" s="66"/>
      <c r="NKZ240" s="66"/>
      <c r="NLA240" s="66"/>
      <c r="NLD240" s="66"/>
      <c r="NLG240" s="66"/>
      <c r="NLJ240" s="66"/>
      <c r="NLM240" s="66"/>
      <c r="NLP240" s="66"/>
      <c r="NLS240" s="66"/>
      <c r="NMB240" s="66"/>
      <c r="NME240" s="66"/>
      <c r="NMH240" s="66"/>
      <c r="NMK240" s="66"/>
      <c r="NMT240" s="66"/>
      <c r="NMZ240" s="66"/>
      <c r="NNC240" s="66"/>
      <c r="NNF240" s="66"/>
      <c r="NNI240" s="66"/>
      <c r="NNO240" s="66"/>
      <c r="NNX240" s="66"/>
      <c r="NNZ240" s="66"/>
      <c r="NOA240" s="66"/>
      <c r="NOC240" s="66"/>
      <c r="NOF240" s="66"/>
      <c r="NOI240" s="66"/>
      <c r="NOL240" s="66"/>
      <c r="NOO240" s="66"/>
      <c r="NOR240" s="66"/>
      <c r="NOT240" s="66"/>
      <c r="NOV240" s="66"/>
      <c r="NOY240" s="66"/>
      <c r="NPB240" s="66"/>
      <c r="NPE240" s="66"/>
      <c r="NPH240" s="66"/>
      <c r="NPK240" s="66"/>
      <c r="NPN240" s="66"/>
      <c r="NPQ240" s="66"/>
      <c r="NPS240" s="66"/>
      <c r="NPV240" s="66"/>
      <c r="NQB240" s="66"/>
      <c r="NQH240" s="66"/>
      <c r="NQK240" s="66"/>
      <c r="NQM240" s="66"/>
      <c r="NQO240" s="66"/>
      <c r="NQP240" s="66"/>
      <c r="NQQ240" s="66"/>
      <c r="NQR240" s="66"/>
      <c r="NQS240" s="66"/>
      <c r="NQT240" s="66"/>
      <c r="NRL240" s="66"/>
      <c r="NRM240" s="66"/>
      <c r="NRP240" s="66"/>
      <c r="NRS240" s="66"/>
      <c r="NRU240" s="66"/>
      <c r="NRW240" s="66"/>
      <c r="NRZ240" s="66"/>
      <c r="NSC240" s="66"/>
      <c r="NSF240" s="66"/>
      <c r="NSJ240" s="66"/>
      <c r="NSM240" s="66"/>
      <c r="NSP240" s="66"/>
      <c r="NSX240" s="66"/>
      <c r="NTJ240" s="66"/>
      <c r="NTK240" s="66"/>
      <c r="NTL240" s="66"/>
      <c r="NTM240" s="66"/>
      <c r="NTN240" s="66"/>
      <c r="NTO240" s="66"/>
      <c r="NTP240" s="66"/>
      <c r="NTQ240" s="66"/>
      <c r="NTR240" s="66"/>
      <c r="NTS240" s="66"/>
      <c r="NTT240" s="66"/>
      <c r="NTU240" s="66"/>
      <c r="NTV240" s="66"/>
      <c r="NTW240" s="66"/>
      <c r="NTX240" s="66"/>
      <c r="NTY240" s="66"/>
      <c r="NTZ240" s="66"/>
      <c r="NUA240" s="66"/>
      <c r="NUB240" s="66"/>
      <c r="NUC240" s="66"/>
      <c r="NUD240" s="66"/>
      <c r="NUE240" s="66"/>
      <c r="NUF240" s="66"/>
      <c r="NUG240" s="66"/>
      <c r="NUH240" s="66"/>
      <c r="NUI240" s="66"/>
      <c r="NUK240" s="66"/>
      <c r="NUL240" s="66"/>
      <c r="NUM240" s="66"/>
      <c r="NUN240" s="66"/>
      <c r="NUO240" s="66"/>
      <c r="NUP240" s="66"/>
      <c r="NUQ240" s="66"/>
      <c r="NUR240" s="66"/>
      <c r="NUS240" s="66"/>
      <c r="NUT240" s="66"/>
      <c r="NUU240" s="66"/>
      <c r="NUV240" s="66"/>
      <c r="NUW240" s="66"/>
      <c r="NUZ240" s="66"/>
      <c r="NVC240" s="66"/>
      <c r="NVF240" s="66"/>
      <c r="NVI240" s="66"/>
      <c r="NVL240" s="66"/>
      <c r="NVO240" s="66"/>
      <c r="NVX240" s="66"/>
      <c r="NWA240" s="66"/>
      <c r="NWD240" s="66"/>
      <c r="NWG240" s="66"/>
      <c r="NWP240" s="66"/>
      <c r="NWV240" s="66"/>
      <c r="NWY240" s="66"/>
      <c r="NXB240" s="66"/>
      <c r="NXE240" s="66"/>
      <c r="NXK240" s="66"/>
      <c r="NXT240" s="66"/>
      <c r="NXV240" s="66"/>
      <c r="NXW240" s="66"/>
      <c r="NXY240" s="66"/>
      <c r="NYB240" s="66"/>
      <c r="NYE240" s="66"/>
      <c r="NYH240" s="66"/>
      <c r="NYK240" s="66"/>
      <c r="NYN240" s="66"/>
      <c r="NYP240" s="66"/>
      <c r="NYR240" s="66"/>
      <c r="NYU240" s="66"/>
      <c r="NYX240" s="66"/>
      <c r="NZA240" s="66"/>
      <c r="NZD240" s="66"/>
      <c r="NZG240" s="66"/>
      <c r="NZJ240" s="66"/>
      <c r="NZM240" s="66"/>
      <c r="NZO240" s="66"/>
      <c r="NZR240" s="66"/>
      <c r="NZX240" s="66"/>
      <c r="OAD240" s="66"/>
      <c r="OAG240" s="66"/>
      <c r="OAI240" s="66"/>
      <c r="OAK240" s="66"/>
      <c r="OAL240" s="66"/>
      <c r="OAM240" s="66"/>
      <c r="OAN240" s="66"/>
      <c r="OAO240" s="66"/>
      <c r="OAP240" s="66"/>
      <c r="OBH240" s="66"/>
      <c r="OBI240" s="66"/>
      <c r="OBL240" s="66"/>
      <c r="OBO240" s="66"/>
      <c r="OBQ240" s="66"/>
      <c r="OBS240" s="66"/>
      <c r="OBV240" s="66"/>
      <c r="OBY240" s="66"/>
      <c r="OCB240" s="66"/>
      <c r="OCF240" s="66"/>
      <c r="OCI240" s="66"/>
      <c r="OCL240" s="66"/>
      <c r="OCT240" s="66"/>
      <c r="ODF240" s="66"/>
      <c r="ODG240" s="66"/>
      <c r="ODH240" s="66"/>
      <c r="ODI240" s="66"/>
      <c r="ODJ240" s="66"/>
      <c r="ODK240" s="66"/>
      <c r="ODL240" s="66"/>
      <c r="ODM240" s="66"/>
      <c r="ODN240" s="66"/>
      <c r="ODO240" s="66"/>
      <c r="ODP240" s="66"/>
      <c r="ODQ240" s="66"/>
      <c r="ODR240" s="66"/>
      <c r="ODS240" s="66"/>
      <c r="ODT240" s="66"/>
      <c r="ODU240" s="66"/>
      <c r="ODV240" s="66"/>
      <c r="ODW240" s="66"/>
      <c r="ODX240" s="66"/>
      <c r="ODY240" s="66"/>
      <c r="ODZ240" s="66"/>
      <c r="OEA240" s="66"/>
      <c r="OEB240" s="66"/>
      <c r="OEC240" s="66"/>
      <c r="OED240" s="66"/>
      <c r="OEE240" s="66"/>
      <c r="OEG240" s="66"/>
      <c r="OEH240" s="66"/>
      <c r="OEI240" s="66"/>
      <c r="OEJ240" s="66"/>
      <c r="OEK240" s="66"/>
      <c r="OEL240" s="66"/>
      <c r="OEM240" s="66"/>
      <c r="OEN240" s="66"/>
      <c r="OEO240" s="66"/>
      <c r="OEP240" s="66"/>
      <c r="OEQ240" s="66"/>
      <c r="OER240" s="66"/>
      <c r="OES240" s="66"/>
      <c r="OEV240" s="66"/>
      <c r="OEY240" s="66"/>
      <c r="OFB240" s="66"/>
      <c r="OFE240" s="66"/>
      <c r="OFH240" s="66"/>
      <c r="OFK240" s="66"/>
      <c r="OFT240" s="66"/>
      <c r="OFW240" s="66"/>
      <c r="OFZ240" s="66"/>
      <c r="OGC240" s="66"/>
      <c r="OGL240" s="66"/>
      <c r="OGR240" s="66"/>
      <c r="OGU240" s="66"/>
      <c r="OGX240" s="66"/>
      <c r="OHA240" s="66"/>
      <c r="OHG240" s="66"/>
      <c r="OHP240" s="66"/>
      <c r="OHR240" s="66"/>
      <c r="OHS240" s="66"/>
      <c r="OHU240" s="66"/>
      <c r="OHX240" s="66"/>
      <c r="OIA240" s="66"/>
      <c r="OID240" s="66"/>
      <c r="OIG240" s="66"/>
      <c r="OIJ240" s="66"/>
      <c r="OIL240" s="66"/>
      <c r="OIN240" s="66"/>
      <c r="OIQ240" s="66"/>
      <c r="OIT240" s="66"/>
      <c r="OIW240" s="66"/>
      <c r="OIZ240" s="66"/>
      <c r="OJC240" s="66"/>
      <c r="OJF240" s="66"/>
      <c r="OJI240" s="66"/>
      <c r="OJK240" s="66"/>
      <c r="OJN240" s="66"/>
      <c r="OJT240" s="66"/>
      <c r="OJZ240" s="66"/>
      <c r="OKC240" s="66"/>
      <c r="OKE240" s="66"/>
      <c r="OKG240" s="66"/>
      <c r="OKH240" s="66"/>
      <c r="OKI240" s="66"/>
      <c r="OKJ240" s="66"/>
      <c r="OKK240" s="66"/>
      <c r="OKL240" s="66"/>
      <c r="OLD240" s="66"/>
      <c r="OLE240" s="66"/>
      <c r="OLH240" s="66"/>
      <c r="OLK240" s="66"/>
      <c r="OLM240" s="66"/>
      <c r="OLO240" s="66"/>
      <c r="OLR240" s="66"/>
      <c r="OLU240" s="66"/>
      <c r="OLX240" s="66"/>
      <c r="OMB240" s="66"/>
      <c r="OME240" s="66"/>
      <c r="OMH240" s="66"/>
      <c r="OMP240" s="66"/>
      <c r="ONB240" s="66"/>
      <c r="ONC240" s="66"/>
      <c r="OND240" s="66"/>
      <c r="ONE240" s="66"/>
      <c r="ONF240" s="66"/>
      <c r="ONG240" s="66"/>
      <c r="ONH240" s="66"/>
      <c r="ONI240" s="66"/>
      <c r="ONJ240" s="66"/>
      <c r="ONK240" s="66"/>
      <c r="ONL240" s="66"/>
      <c r="ONM240" s="66"/>
      <c r="ONN240" s="66"/>
      <c r="ONO240" s="66"/>
      <c r="ONP240" s="66"/>
      <c r="ONQ240" s="66"/>
      <c r="ONR240" s="66"/>
      <c r="ONS240" s="66"/>
      <c r="ONT240" s="66"/>
      <c r="ONU240" s="66"/>
      <c r="ONV240" s="66"/>
      <c r="ONW240" s="66"/>
      <c r="ONX240" s="66"/>
      <c r="ONY240" s="66"/>
      <c r="ONZ240" s="66"/>
      <c r="OOA240" s="66"/>
      <c r="OOC240" s="66"/>
      <c r="OOD240" s="66"/>
      <c r="OOE240" s="66"/>
      <c r="OOF240" s="66"/>
      <c r="OOG240" s="66"/>
      <c r="OOH240" s="66"/>
      <c r="OOI240" s="66"/>
      <c r="OOJ240" s="66"/>
      <c r="OOK240" s="66"/>
      <c r="OOL240" s="66"/>
      <c r="OOM240" s="66"/>
      <c r="OON240" s="66"/>
      <c r="OOO240" s="66"/>
      <c r="OOR240" s="66"/>
      <c r="OOU240" s="66"/>
      <c r="OOX240" s="66"/>
      <c r="OPA240" s="66"/>
      <c r="OPD240" s="66"/>
      <c r="OPG240" s="66"/>
      <c r="OPP240" s="66"/>
      <c r="OPS240" s="66"/>
      <c r="OPV240" s="66"/>
      <c r="OPY240" s="66"/>
      <c r="OQH240" s="66"/>
      <c r="OQN240" s="66"/>
      <c r="OQQ240" s="66"/>
      <c r="OQT240" s="66"/>
      <c r="OQW240" s="66"/>
      <c r="ORC240" s="66"/>
      <c r="ORL240" s="66"/>
      <c r="ORN240" s="66"/>
      <c r="ORO240" s="66"/>
      <c r="ORQ240" s="66"/>
      <c r="ORT240" s="66"/>
      <c r="ORW240" s="66"/>
      <c r="ORZ240" s="66"/>
      <c r="OSC240" s="66"/>
      <c r="OSF240" s="66"/>
      <c r="OSH240" s="66"/>
      <c r="OSJ240" s="66"/>
      <c r="OSM240" s="66"/>
      <c r="OSP240" s="66"/>
      <c r="OSS240" s="66"/>
      <c r="OSV240" s="66"/>
      <c r="OSY240" s="66"/>
      <c r="OTB240" s="66"/>
      <c r="OTE240" s="66"/>
      <c r="OTG240" s="66"/>
      <c r="OTJ240" s="66"/>
      <c r="OTP240" s="66"/>
      <c r="OTV240" s="66"/>
      <c r="OTY240" s="66"/>
      <c r="OUA240" s="66"/>
      <c r="OUC240" s="66"/>
      <c r="OUD240" s="66"/>
      <c r="OUE240" s="66"/>
      <c r="OUF240" s="66"/>
      <c r="OUG240" s="66"/>
      <c r="OUH240" s="66"/>
      <c r="OUZ240" s="66"/>
      <c r="OVA240" s="66"/>
      <c r="OVD240" s="66"/>
      <c r="OVG240" s="66"/>
      <c r="OVI240" s="66"/>
      <c r="OVK240" s="66"/>
      <c r="OVN240" s="66"/>
      <c r="OVQ240" s="66"/>
      <c r="OVT240" s="66"/>
      <c r="OVX240" s="66"/>
      <c r="OWA240" s="66"/>
      <c r="OWD240" s="66"/>
      <c r="OWL240" s="66"/>
      <c r="OWX240" s="66"/>
      <c r="OWY240" s="66"/>
      <c r="OWZ240" s="66"/>
      <c r="OXA240" s="66"/>
      <c r="OXB240" s="66"/>
      <c r="OXC240" s="66"/>
      <c r="OXD240" s="66"/>
      <c r="OXE240" s="66"/>
      <c r="OXF240" s="66"/>
      <c r="OXG240" s="66"/>
      <c r="OXH240" s="66"/>
      <c r="OXI240" s="66"/>
      <c r="OXJ240" s="66"/>
      <c r="OXK240" s="66"/>
      <c r="OXL240" s="66"/>
      <c r="OXM240" s="66"/>
      <c r="OXN240" s="66"/>
      <c r="OXO240" s="66"/>
      <c r="OXP240" s="66"/>
      <c r="OXQ240" s="66"/>
      <c r="OXR240" s="66"/>
      <c r="OXS240" s="66"/>
      <c r="OXT240" s="66"/>
      <c r="OXU240" s="66"/>
      <c r="OXV240" s="66"/>
      <c r="OXW240" s="66"/>
      <c r="OXY240" s="66"/>
      <c r="OXZ240" s="66"/>
      <c r="OYA240" s="66"/>
      <c r="OYB240" s="66"/>
      <c r="OYC240" s="66"/>
      <c r="OYD240" s="66"/>
      <c r="OYE240" s="66"/>
      <c r="OYF240" s="66"/>
      <c r="OYG240" s="66"/>
      <c r="OYH240" s="66"/>
      <c r="OYI240" s="66"/>
      <c r="OYJ240" s="66"/>
      <c r="OYK240" s="66"/>
      <c r="OYN240" s="66"/>
      <c r="OYQ240" s="66"/>
      <c r="OYT240" s="66"/>
      <c r="OYW240" s="66"/>
      <c r="OYZ240" s="66"/>
      <c r="OZC240" s="66"/>
      <c r="OZL240" s="66"/>
      <c r="OZO240" s="66"/>
      <c r="OZR240" s="66"/>
      <c r="OZU240" s="66"/>
      <c r="PAD240" s="66"/>
      <c r="PAJ240" s="66"/>
      <c r="PAM240" s="66"/>
      <c r="PAP240" s="66"/>
      <c r="PAS240" s="66"/>
      <c r="PAY240" s="66"/>
      <c r="PBH240" s="66"/>
      <c r="PBJ240" s="66"/>
      <c r="PBK240" s="66"/>
      <c r="PBM240" s="66"/>
      <c r="PBP240" s="66"/>
      <c r="PBS240" s="66"/>
      <c r="PBV240" s="66"/>
      <c r="PBY240" s="66"/>
      <c r="PCB240" s="66"/>
      <c r="PCD240" s="66"/>
      <c r="PCF240" s="66"/>
      <c r="PCI240" s="66"/>
      <c r="PCL240" s="66"/>
      <c r="PCO240" s="66"/>
      <c r="PCR240" s="66"/>
      <c r="PCU240" s="66"/>
      <c r="PCX240" s="66"/>
      <c r="PDA240" s="66"/>
      <c r="PDC240" s="66"/>
      <c r="PDF240" s="66"/>
      <c r="PDL240" s="66"/>
      <c r="PDR240" s="66"/>
      <c r="PDU240" s="66"/>
      <c r="PDW240" s="66"/>
      <c r="PDY240" s="66"/>
      <c r="PDZ240" s="66"/>
      <c r="PEA240" s="66"/>
      <c r="PEB240" s="66"/>
      <c r="PEC240" s="66"/>
      <c r="PED240" s="66"/>
      <c r="PEV240" s="66"/>
      <c r="PEW240" s="66"/>
      <c r="PEZ240" s="66"/>
      <c r="PFC240" s="66"/>
      <c r="PFE240" s="66"/>
      <c r="PFG240" s="66"/>
      <c r="PFJ240" s="66"/>
      <c r="PFM240" s="66"/>
      <c r="PFP240" s="66"/>
      <c r="PFT240" s="66"/>
      <c r="PFW240" s="66"/>
      <c r="PFZ240" s="66"/>
      <c r="PGH240" s="66"/>
      <c r="PGT240" s="66"/>
      <c r="PGU240" s="66"/>
      <c r="PGV240" s="66"/>
      <c r="PGW240" s="66"/>
      <c r="PGX240" s="66"/>
      <c r="PGY240" s="66"/>
      <c r="PGZ240" s="66"/>
      <c r="PHA240" s="66"/>
      <c r="PHB240" s="66"/>
      <c r="PHC240" s="66"/>
      <c r="PHD240" s="66"/>
      <c r="PHE240" s="66"/>
      <c r="PHF240" s="66"/>
      <c r="PHG240" s="66"/>
      <c r="PHH240" s="66"/>
      <c r="PHI240" s="66"/>
      <c r="PHJ240" s="66"/>
      <c r="PHK240" s="66"/>
      <c r="PHL240" s="66"/>
      <c r="PHM240" s="66"/>
      <c r="PHN240" s="66"/>
      <c r="PHO240" s="66"/>
      <c r="PHP240" s="66"/>
      <c r="PHQ240" s="66"/>
      <c r="PHR240" s="66"/>
      <c r="PHS240" s="66"/>
      <c r="PHU240" s="66"/>
      <c r="PHV240" s="66"/>
      <c r="PHW240" s="66"/>
      <c r="PHX240" s="66"/>
      <c r="PHY240" s="66"/>
      <c r="PHZ240" s="66"/>
      <c r="PIA240" s="66"/>
      <c r="PIB240" s="66"/>
      <c r="PIC240" s="66"/>
      <c r="PID240" s="66"/>
      <c r="PIE240" s="66"/>
      <c r="PIF240" s="66"/>
      <c r="PIG240" s="66"/>
      <c r="PIJ240" s="66"/>
      <c r="PIM240" s="66"/>
      <c r="PIP240" s="66"/>
      <c r="PIS240" s="66"/>
      <c r="PIV240" s="66"/>
      <c r="PIY240" s="66"/>
      <c r="PJH240" s="66"/>
      <c r="PJK240" s="66"/>
      <c r="PJN240" s="66"/>
      <c r="PJQ240" s="66"/>
      <c r="PJZ240" s="66"/>
      <c r="PKF240" s="66"/>
      <c r="PKI240" s="66"/>
      <c r="PKL240" s="66"/>
      <c r="PKO240" s="66"/>
      <c r="PKU240" s="66"/>
      <c r="PLD240" s="66"/>
      <c r="PLF240" s="66"/>
      <c r="PLG240" s="66"/>
      <c r="PLI240" s="66"/>
      <c r="PLL240" s="66"/>
      <c r="PLO240" s="66"/>
      <c r="PLR240" s="66"/>
      <c r="PLU240" s="66"/>
      <c r="PLX240" s="66"/>
      <c r="PLZ240" s="66"/>
      <c r="PMB240" s="66"/>
      <c r="PME240" s="66"/>
      <c r="PMH240" s="66"/>
      <c r="PMK240" s="66"/>
      <c r="PMN240" s="66"/>
      <c r="PMQ240" s="66"/>
      <c r="PMT240" s="66"/>
      <c r="PMW240" s="66"/>
      <c r="PMY240" s="66"/>
      <c r="PNB240" s="66"/>
      <c r="PNH240" s="66"/>
      <c r="PNN240" s="66"/>
      <c r="PNQ240" s="66"/>
      <c r="PNS240" s="66"/>
      <c r="PNU240" s="66"/>
      <c r="PNV240" s="66"/>
      <c r="PNW240" s="66"/>
      <c r="PNX240" s="66"/>
      <c r="PNY240" s="66"/>
      <c r="PNZ240" s="66"/>
      <c r="POR240" s="66"/>
      <c r="POS240" s="66"/>
      <c r="POV240" s="66"/>
      <c r="POY240" s="66"/>
      <c r="PPA240" s="66"/>
      <c r="PPC240" s="66"/>
      <c r="PPF240" s="66"/>
      <c r="PPI240" s="66"/>
      <c r="PPL240" s="66"/>
      <c r="PPP240" s="66"/>
      <c r="PPS240" s="66"/>
      <c r="PPV240" s="66"/>
      <c r="PQD240" s="66"/>
      <c r="PQP240" s="66"/>
      <c r="PQQ240" s="66"/>
      <c r="PQR240" s="66"/>
      <c r="PQS240" s="66"/>
      <c r="PQT240" s="66"/>
      <c r="PQU240" s="66"/>
      <c r="PQV240" s="66"/>
      <c r="PQW240" s="66"/>
      <c r="PQX240" s="66"/>
      <c r="PQY240" s="66"/>
      <c r="PQZ240" s="66"/>
      <c r="PRA240" s="66"/>
      <c r="PRB240" s="66"/>
      <c r="PRC240" s="66"/>
      <c r="PRD240" s="66"/>
      <c r="PRE240" s="66"/>
      <c r="PRF240" s="66"/>
      <c r="PRG240" s="66"/>
      <c r="PRH240" s="66"/>
      <c r="PRI240" s="66"/>
      <c r="PRJ240" s="66"/>
      <c r="PRK240" s="66"/>
      <c r="PRL240" s="66"/>
      <c r="PRM240" s="66"/>
      <c r="PRN240" s="66"/>
      <c r="PRO240" s="66"/>
      <c r="PRQ240" s="66"/>
      <c r="PRR240" s="66"/>
      <c r="PRS240" s="66"/>
      <c r="PRT240" s="66"/>
      <c r="PRU240" s="66"/>
      <c r="PRV240" s="66"/>
      <c r="PRW240" s="66"/>
      <c r="PRX240" s="66"/>
      <c r="PRY240" s="66"/>
      <c r="PRZ240" s="66"/>
      <c r="PSA240" s="66"/>
      <c r="PSB240" s="66"/>
      <c r="PSC240" s="66"/>
      <c r="PSF240" s="66"/>
      <c r="PSI240" s="66"/>
      <c r="PSL240" s="66"/>
      <c r="PSO240" s="66"/>
      <c r="PSR240" s="66"/>
      <c r="PSU240" s="66"/>
      <c r="PTD240" s="66"/>
      <c r="PTG240" s="66"/>
      <c r="PTJ240" s="66"/>
      <c r="PTM240" s="66"/>
      <c r="PTV240" s="66"/>
      <c r="PUB240" s="66"/>
      <c r="PUE240" s="66"/>
      <c r="PUH240" s="66"/>
      <c r="PUK240" s="66"/>
      <c r="PUQ240" s="66"/>
      <c r="PUZ240" s="66"/>
      <c r="PVB240" s="66"/>
      <c r="PVC240" s="66"/>
      <c r="PVE240" s="66"/>
      <c r="PVH240" s="66"/>
      <c r="PVK240" s="66"/>
      <c r="PVN240" s="66"/>
      <c r="PVQ240" s="66"/>
      <c r="PVT240" s="66"/>
      <c r="PVV240" s="66"/>
      <c r="PVX240" s="66"/>
      <c r="PWA240" s="66"/>
      <c r="PWD240" s="66"/>
      <c r="PWG240" s="66"/>
      <c r="PWJ240" s="66"/>
      <c r="PWM240" s="66"/>
      <c r="PWP240" s="66"/>
      <c r="PWS240" s="66"/>
      <c r="PWU240" s="66"/>
      <c r="PWX240" s="66"/>
      <c r="PXD240" s="66"/>
      <c r="PXJ240" s="66"/>
      <c r="PXM240" s="66"/>
      <c r="PXO240" s="66"/>
      <c r="PXQ240" s="66"/>
      <c r="PXR240" s="66"/>
      <c r="PXS240" s="66"/>
      <c r="PXT240" s="66"/>
      <c r="PXU240" s="66"/>
      <c r="PXV240" s="66"/>
      <c r="PYN240" s="66"/>
      <c r="PYO240" s="66"/>
      <c r="PYR240" s="66"/>
      <c r="PYU240" s="66"/>
      <c r="PYW240" s="66"/>
      <c r="PYY240" s="66"/>
      <c r="PZB240" s="66"/>
      <c r="PZE240" s="66"/>
      <c r="PZH240" s="66"/>
      <c r="PZL240" s="66"/>
      <c r="PZO240" s="66"/>
      <c r="PZR240" s="66"/>
      <c r="PZZ240" s="66"/>
      <c r="QAL240" s="66"/>
      <c r="QAM240" s="66"/>
      <c r="QAN240" s="66"/>
      <c r="QAO240" s="66"/>
      <c r="QAP240" s="66"/>
      <c r="QAQ240" s="66"/>
      <c r="QAR240" s="66"/>
      <c r="QAS240" s="66"/>
      <c r="QAT240" s="66"/>
      <c r="QAU240" s="66"/>
      <c r="QAV240" s="66"/>
      <c r="QAW240" s="66"/>
      <c r="QAX240" s="66"/>
      <c r="QAY240" s="66"/>
      <c r="QAZ240" s="66"/>
      <c r="QBA240" s="66"/>
      <c r="QBB240" s="66"/>
      <c r="QBC240" s="66"/>
      <c r="QBD240" s="66"/>
      <c r="QBE240" s="66"/>
      <c r="QBF240" s="66"/>
      <c r="QBG240" s="66"/>
      <c r="QBH240" s="66"/>
      <c r="QBI240" s="66"/>
      <c r="QBJ240" s="66"/>
      <c r="QBK240" s="66"/>
      <c r="QBM240" s="66"/>
      <c r="QBN240" s="66"/>
      <c r="QBO240" s="66"/>
      <c r="QBP240" s="66"/>
      <c r="QBQ240" s="66"/>
      <c r="QBR240" s="66"/>
      <c r="QBS240" s="66"/>
      <c r="QBT240" s="66"/>
      <c r="QBU240" s="66"/>
      <c r="QBV240" s="66"/>
      <c r="QBW240" s="66"/>
      <c r="QBX240" s="66"/>
      <c r="QBY240" s="66"/>
      <c r="QCB240" s="66"/>
      <c r="QCE240" s="66"/>
      <c r="QCH240" s="66"/>
      <c r="QCK240" s="66"/>
      <c r="QCN240" s="66"/>
      <c r="QCQ240" s="66"/>
      <c r="QCZ240" s="66"/>
      <c r="QDC240" s="66"/>
      <c r="QDF240" s="66"/>
      <c r="QDI240" s="66"/>
      <c r="QDR240" s="66"/>
      <c r="QDX240" s="66"/>
      <c r="QEA240" s="66"/>
      <c r="QED240" s="66"/>
      <c r="QEG240" s="66"/>
      <c r="QEM240" s="66"/>
      <c r="QEV240" s="66"/>
      <c r="QEX240" s="66"/>
      <c r="QEY240" s="66"/>
      <c r="QFA240" s="66"/>
      <c r="QFD240" s="66"/>
      <c r="QFG240" s="66"/>
      <c r="QFJ240" s="66"/>
      <c r="QFM240" s="66"/>
      <c r="QFP240" s="66"/>
      <c r="QFR240" s="66"/>
      <c r="QFT240" s="66"/>
      <c r="QFW240" s="66"/>
      <c r="QFZ240" s="66"/>
      <c r="QGC240" s="66"/>
      <c r="QGF240" s="66"/>
      <c r="QGI240" s="66"/>
      <c r="QGL240" s="66"/>
      <c r="QGO240" s="66"/>
      <c r="QGQ240" s="66"/>
      <c r="QGT240" s="66"/>
      <c r="QGZ240" s="66"/>
      <c r="QHF240" s="66"/>
      <c r="QHI240" s="66"/>
      <c r="QHK240" s="66"/>
      <c r="QHM240" s="66"/>
      <c r="QHN240" s="66"/>
      <c r="QHO240" s="66"/>
      <c r="QHP240" s="66"/>
      <c r="QHQ240" s="66"/>
      <c r="QHR240" s="66"/>
      <c r="QIJ240" s="66"/>
      <c r="QIK240" s="66"/>
      <c r="QIN240" s="66"/>
      <c r="QIQ240" s="66"/>
      <c r="QIS240" s="66"/>
      <c r="QIU240" s="66"/>
      <c r="QIX240" s="66"/>
      <c r="QJA240" s="66"/>
      <c r="QJD240" s="66"/>
      <c r="QJH240" s="66"/>
      <c r="QJK240" s="66"/>
      <c r="QJN240" s="66"/>
      <c r="QJV240" s="66"/>
      <c r="QKH240" s="66"/>
      <c r="QKI240" s="66"/>
      <c r="QKJ240" s="66"/>
      <c r="QKK240" s="66"/>
      <c r="QKL240" s="66"/>
      <c r="QKM240" s="66"/>
      <c r="QKN240" s="66"/>
      <c r="QKO240" s="66"/>
      <c r="QKP240" s="66"/>
      <c r="QKQ240" s="66"/>
      <c r="QKR240" s="66"/>
      <c r="QKS240" s="66"/>
      <c r="QKT240" s="66"/>
      <c r="QKU240" s="66"/>
      <c r="QKV240" s="66"/>
      <c r="QKW240" s="66"/>
      <c r="QKX240" s="66"/>
      <c r="QKY240" s="66"/>
      <c r="QKZ240" s="66"/>
      <c r="QLA240" s="66"/>
      <c r="QLB240" s="66"/>
      <c r="QLC240" s="66"/>
      <c r="QLD240" s="66"/>
      <c r="QLE240" s="66"/>
      <c r="QLF240" s="66"/>
      <c r="QLG240" s="66"/>
      <c r="QLI240" s="66"/>
      <c r="QLJ240" s="66"/>
      <c r="QLK240" s="66"/>
      <c r="QLL240" s="66"/>
      <c r="QLM240" s="66"/>
      <c r="QLN240" s="66"/>
      <c r="QLO240" s="66"/>
      <c r="QLP240" s="66"/>
      <c r="QLQ240" s="66"/>
      <c r="QLR240" s="66"/>
      <c r="QLS240" s="66"/>
      <c r="QLT240" s="66"/>
      <c r="QLU240" s="66"/>
      <c r="QLX240" s="66"/>
      <c r="QMA240" s="66"/>
      <c r="QMD240" s="66"/>
      <c r="QMG240" s="66"/>
      <c r="QMJ240" s="66"/>
      <c r="QMM240" s="66"/>
      <c r="QMV240" s="66"/>
      <c r="QMY240" s="66"/>
      <c r="QNB240" s="66"/>
      <c r="QNE240" s="66"/>
      <c r="QNN240" s="66"/>
      <c r="QNT240" s="66"/>
      <c r="QNW240" s="66"/>
      <c r="QNZ240" s="66"/>
      <c r="QOC240" s="66"/>
      <c r="QOI240" s="66"/>
      <c r="QOR240" s="66"/>
      <c r="QOT240" s="66"/>
      <c r="QOU240" s="66"/>
      <c r="QOW240" s="66"/>
      <c r="QOZ240" s="66"/>
      <c r="QPC240" s="66"/>
      <c r="QPF240" s="66"/>
      <c r="QPI240" s="66"/>
      <c r="QPL240" s="66"/>
      <c r="QPN240" s="66"/>
      <c r="QPP240" s="66"/>
      <c r="QPS240" s="66"/>
      <c r="QPV240" s="66"/>
      <c r="QPY240" s="66"/>
      <c r="QQB240" s="66"/>
      <c r="QQE240" s="66"/>
      <c r="QQH240" s="66"/>
      <c r="QQK240" s="66"/>
      <c r="QQM240" s="66"/>
      <c r="QQP240" s="66"/>
      <c r="QQV240" s="66"/>
      <c r="QRB240" s="66"/>
      <c r="QRE240" s="66"/>
      <c r="QRG240" s="66"/>
      <c r="QRI240" s="66"/>
      <c r="QRJ240" s="66"/>
      <c r="QRK240" s="66"/>
      <c r="QRL240" s="66"/>
      <c r="QRM240" s="66"/>
      <c r="QRN240" s="66"/>
      <c r="QSF240" s="66"/>
      <c r="QSG240" s="66"/>
      <c r="QSJ240" s="66"/>
      <c r="QSM240" s="66"/>
      <c r="QSO240" s="66"/>
      <c r="QSQ240" s="66"/>
      <c r="QST240" s="66"/>
      <c r="QSW240" s="66"/>
      <c r="QSZ240" s="66"/>
      <c r="QTD240" s="66"/>
      <c r="QTG240" s="66"/>
      <c r="QTJ240" s="66"/>
      <c r="QTR240" s="66"/>
      <c r="QUD240" s="66"/>
      <c r="QUE240" s="66"/>
      <c r="QUF240" s="66"/>
      <c r="QUG240" s="66"/>
      <c r="QUH240" s="66"/>
      <c r="QUI240" s="66"/>
      <c r="QUJ240" s="66"/>
      <c r="QUK240" s="66"/>
      <c r="QUL240" s="66"/>
      <c r="QUM240" s="66"/>
      <c r="QUN240" s="66"/>
      <c r="QUO240" s="66"/>
      <c r="QUP240" s="66"/>
      <c r="QUQ240" s="66"/>
      <c r="QUR240" s="66"/>
      <c r="QUS240" s="66"/>
      <c r="QUT240" s="66"/>
      <c r="QUU240" s="66"/>
      <c r="QUV240" s="66"/>
      <c r="QUW240" s="66"/>
      <c r="QUX240" s="66"/>
      <c r="QUY240" s="66"/>
      <c r="QUZ240" s="66"/>
      <c r="QVA240" s="66"/>
      <c r="QVB240" s="66"/>
      <c r="QVC240" s="66"/>
      <c r="QVE240" s="66"/>
      <c r="QVF240" s="66"/>
      <c r="QVG240" s="66"/>
      <c r="QVH240" s="66"/>
      <c r="QVI240" s="66"/>
      <c r="QVJ240" s="66"/>
      <c r="QVK240" s="66"/>
      <c r="QVL240" s="66"/>
      <c r="QVM240" s="66"/>
      <c r="QVN240" s="66"/>
      <c r="QVO240" s="66"/>
      <c r="QVP240" s="66"/>
      <c r="QVQ240" s="66"/>
      <c r="QVT240" s="66"/>
      <c r="QVW240" s="66"/>
      <c r="QVZ240" s="66"/>
      <c r="QWC240" s="66"/>
      <c r="QWF240" s="66"/>
      <c r="QWI240" s="66"/>
      <c r="QWR240" s="66"/>
      <c r="QWU240" s="66"/>
      <c r="QWX240" s="66"/>
      <c r="QXA240" s="66"/>
      <c r="QXJ240" s="66"/>
      <c r="QXP240" s="66"/>
      <c r="QXS240" s="66"/>
      <c r="QXV240" s="66"/>
      <c r="QXY240" s="66"/>
      <c r="QYE240" s="66"/>
      <c r="QYN240" s="66"/>
      <c r="QYP240" s="66"/>
      <c r="QYQ240" s="66"/>
      <c r="QYS240" s="66"/>
      <c r="QYV240" s="66"/>
      <c r="QYY240" s="66"/>
      <c r="QZB240" s="66"/>
      <c r="QZE240" s="66"/>
      <c r="QZH240" s="66"/>
      <c r="QZJ240" s="66"/>
      <c r="QZL240" s="66"/>
      <c r="QZO240" s="66"/>
      <c r="QZR240" s="66"/>
      <c r="QZU240" s="66"/>
      <c r="QZX240" s="66"/>
      <c r="RAA240" s="66"/>
      <c r="RAD240" s="66"/>
      <c r="RAG240" s="66"/>
      <c r="RAI240" s="66"/>
      <c r="RAL240" s="66"/>
      <c r="RAR240" s="66"/>
      <c r="RAX240" s="66"/>
      <c r="RBA240" s="66"/>
      <c r="RBC240" s="66"/>
      <c r="RBE240" s="66"/>
      <c r="RBF240" s="66"/>
      <c r="RBG240" s="66"/>
      <c r="RBH240" s="66"/>
      <c r="RBI240" s="66"/>
      <c r="RBJ240" s="66"/>
      <c r="RCB240" s="66"/>
      <c r="RCC240" s="66"/>
      <c r="RCF240" s="66"/>
      <c r="RCI240" s="66"/>
      <c r="RCK240" s="66"/>
      <c r="RCM240" s="66"/>
      <c r="RCP240" s="66"/>
      <c r="RCS240" s="66"/>
      <c r="RCV240" s="66"/>
      <c r="RCZ240" s="66"/>
      <c r="RDC240" s="66"/>
      <c r="RDF240" s="66"/>
      <c r="RDN240" s="66"/>
      <c r="RDZ240" s="66"/>
      <c r="REA240" s="66"/>
      <c r="REB240" s="66"/>
      <c r="REC240" s="66"/>
      <c r="RED240" s="66"/>
      <c r="REE240" s="66"/>
      <c r="REF240" s="66"/>
      <c r="REG240" s="66"/>
      <c r="REH240" s="66"/>
      <c r="REI240" s="66"/>
      <c r="REJ240" s="66"/>
      <c r="REK240" s="66"/>
      <c r="REL240" s="66"/>
      <c r="REM240" s="66"/>
      <c r="REN240" s="66"/>
      <c r="REO240" s="66"/>
      <c r="REP240" s="66"/>
      <c r="REQ240" s="66"/>
      <c r="RER240" s="66"/>
      <c r="RES240" s="66"/>
      <c r="RET240" s="66"/>
      <c r="REU240" s="66"/>
      <c r="REV240" s="66"/>
      <c r="REW240" s="66"/>
      <c r="REX240" s="66"/>
      <c r="REY240" s="66"/>
      <c r="RFA240" s="66"/>
      <c r="RFB240" s="66"/>
      <c r="RFC240" s="66"/>
      <c r="RFD240" s="66"/>
      <c r="RFE240" s="66"/>
      <c r="RFF240" s="66"/>
      <c r="RFG240" s="66"/>
      <c r="RFH240" s="66"/>
      <c r="RFI240" s="66"/>
      <c r="RFJ240" s="66"/>
      <c r="RFK240" s="66"/>
      <c r="RFL240" s="66"/>
      <c r="RFM240" s="66"/>
      <c r="RFP240" s="66"/>
      <c r="RFS240" s="66"/>
      <c r="RFV240" s="66"/>
      <c r="RFY240" s="66"/>
      <c r="RGB240" s="66"/>
      <c r="RGE240" s="66"/>
      <c r="RGN240" s="66"/>
      <c r="RGQ240" s="66"/>
      <c r="RGT240" s="66"/>
      <c r="RGW240" s="66"/>
      <c r="RHF240" s="66"/>
      <c r="RHL240" s="66"/>
      <c r="RHO240" s="66"/>
      <c r="RHR240" s="66"/>
      <c r="RHU240" s="66"/>
      <c r="RIA240" s="66"/>
      <c r="RIJ240" s="66"/>
      <c r="RIL240" s="66"/>
      <c r="RIM240" s="66"/>
      <c r="RIO240" s="66"/>
      <c r="RIR240" s="66"/>
      <c r="RIU240" s="66"/>
      <c r="RIX240" s="66"/>
      <c r="RJA240" s="66"/>
      <c r="RJD240" s="66"/>
      <c r="RJF240" s="66"/>
      <c r="RJH240" s="66"/>
      <c r="RJK240" s="66"/>
      <c r="RJN240" s="66"/>
      <c r="RJQ240" s="66"/>
      <c r="RJT240" s="66"/>
      <c r="RJW240" s="66"/>
      <c r="RJZ240" s="66"/>
      <c r="RKC240" s="66"/>
      <c r="RKE240" s="66"/>
      <c r="RKH240" s="66"/>
      <c r="RKN240" s="66"/>
      <c r="RKT240" s="66"/>
      <c r="RKW240" s="66"/>
      <c r="RKY240" s="66"/>
      <c r="RLA240" s="66"/>
      <c r="RLB240" s="66"/>
      <c r="RLC240" s="66"/>
      <c r="RLD240" s="66"/>
      <c r="RLE240" s="66"/>
      <c r="RLF240" s="66"/>
      <c r="RLX240" s="66"/>
      <c r="RLY240" s="66"/>
      <c r="RMB240" s="66"/>
      <c r="RME240" s="66"/>
      <c r="RMG240" s="66"/>
      <c r="RMI240" s="66"/>
      <c r="RML240" s="66"/>
      <c r="RMO240" s="66"/>
      <c r="RMR240" s="66"/>
      <c r="RMV240" s="66"/>
      <c r="RMY240" s="66"/>
      <c r="RNB240" s="66"/>
      <c r="RNJ240" s="66"/>
      <c r="RNV240" s="66"/>
      <c r="RNW240" s="66"/>
      <c r="RNX240" s="66"/>
      <c r="RNY240" s="66"/>
      <c r="RNZ240" s="66"/>
      <c r="ROA240" s="66"/>
      <c r="ROB240" s="66"/>
      <c r="ROC240" s="66"/>
      <c r="ROD240" s="66"/>
      <c r="ROE240" s="66"/>
      <c r="ROF240" s="66"/>
      <c r="ROG240" s="66"/>
      <c r="ROH240" s="66"/>
      <c r="ROI240" s="66"/>
      <c r="ROJ240" s="66"/>
      <c r="ROK240" s="66"/>
      <c r="ROL240" s="66"/>
      <c r="ROM240" s="66"/>
      <c r="RON240" s="66"/>
      <c r="ROO240" s="66"/>
      <c r="ROP240" s="66"/>
      <c r="ROQ240" s="66"/>
      <c r="ROR240" s="66"/>
      <c r="ROS240" s="66"/>
      <c r="ROT240" s="66"/>
      <c r="ROU240" s="66"/>
      <c r="ROW240" s="66"/>
      <c r="ROX240" s="66"/>
      <c r="ROY240" s="66"/>
      <c r="ROZ240" s="66"/>
      <c r="RPA240" s="66"/>
      <c r="RPB240" s="66"/>
      <c r="RPC240" s="66"/>
      <c r="RPD240" s="66"/>
      <c r="RPE240" s="66"/>
      <c r="RPF240" s="66"/>
      <c r="RPG240" s="66"/>
      <c r="RPH240" s="66"/>
      <c r="RPI240" s="66"/>
      <c r="RPL240" s="66"/>
      <c r="RPO240" s="66"/>
      <c r="RPR240" s="66"/>
      <c r="RPU240" s="66"/>
      <c r="RPX240" s="66"/>
      <c r="RQA240" s="66"/>
      <c r="RQJ240" s="66"/>
      <c r="RQM240" s="66"/>
      <c r="RQP240" s="66"/>
      <c r="RQS240" s="66"/>
      <c r="RRB240" s="66"/>
      <c r="RRH240" s="66"/>
      <c r="RRK240" s="66"/>
      <c r="RRN240" s="66"/>
      <c r="RRQ240" s="66"/>
      <c r="RRW240" s="66"/>
      <c r="RSF240" s="66"/>
      <c r="RSH240" s="66"/>
      <c r="RSI240" s="66"/>
      <c r="RSK240" s="66"/>
      <c r="RSN240" s="66"/>
      <c r="RSQ240" s="66"/>
      <c r="RST240" s="66"/>
      <c r="RSW240" s="66"/>
      <c r="RSZ240" s="66"/>
      <c r="RTB240" s="66"/>
      <c r="RTD240" s="66"/>
      <c r="RTG240" s="66"/>
      <c r="RTJ240" s="66"/>
      <c r="RTM240" s="66"/>
      <c r="RTP240" s="66"/>
      <c r="RTS240" s="66"/>
      <c r="RTV240" s="66"/>
      <c r="RTY240" s="66"/>
      <c r="RUA240" s="66"/>
      <c r="RUD240" s="66"/>
      <c r="RUJ240" s="66"/>
      <c r="RUP240" s="66"/>
      <c r="RUS240" s="66"/>
      <c r="RUU240" s="66"/>
      <c r="RUW240" s="66"/>
      <c r="RUX240" s="66"/>
      <c r="RUY240" s="66"/>
      <c r="RUZ240" s="66"/>
      <c r="RVA240" s="66"/>
      <c r="RVB240" s="66"/>
      <c r="RVT240" s="66"/>
      <c r="RVU240" s="66"/>
      <c r="RVX240" s="66"/>
      <c r="RWA240" s="66"/>
      <c r="RWC240" s="66"/>
      <c r="RWE240" s="66"/>
      <c r="RWH240" s="66"/>
      <c r="RWK240" s="66"/>
      <c r="RWN240" s="66"/>
      <c r="RWR240" s="66"/>
      <c r="RWU240" s="66"/>
      <c r="RWX240" s="66"/>
      <c r="RXF240" s="66"/>
      <c r="RXR240" s="66"/>
      <c r="RXS240" s="66"/>
      <c r="RXT240" s="66"/>
      <c r="RXU240" s="66"/>
      <c r="RXV240" s="66"/>
      <c r="RXW240" s="66"/>
      <c r="RXX240" s="66"/>
      <c r="RXY240" s="66"/>
      <c r="RXZ240" s="66"/>
      <c r="RYA240" s="66"/>
      <c r="RYB240" s="66"/>
      <c r="RYC240" s="66"/>
      <c r="RYD240" s="66"/>
      <c r="RYE240" s="66"/>
      <c r="RYF240" s="66"/>
      <c r="RYG240" s="66"/>
      <c r="RYH240" s="66"/>
      <c r="RYI240" s="66"/>
      <c r="RYJ240" s="66"/>
      <c r="RYK240" s="66"/>
      <c r="RYL240" s="66"/>
      <c r="RYM240" s="66"/>
      <c r="RYN240" s="66"/>
      <c r="RYO240" s="66"/>
      <c r="RYP240" s="66"/>
      <c r="RYQ240" s="66"/>
      <c r="RYS240" s="66"/>
      <c r="RYT240" s="66"/>
      <c r="RYU240" s="66"/>
      <c r="RYV240" s="66"/>
      <c r="RYW240" s="66"/>
      <c r="RYX240" s="66"/>
      <c r="RYY240" s="66"/>
      <c r="RYZ240" s="66"/>
      <c r="RZA240" s="66"/>
      <c r="RZB240" s="66"/>
      <c r="RZC240" s="66"/>
      <c r="RZD240" s="66"/>
      <c r="RZE240" s="66"/>
      <c r="RZH240" s="66"/>
      <c r="RZK240" s="66"/>
      <c r="RZN240" s="66"/>
      <c r="RZQ240" s="66"/>
      <c r="RZT240" s="66"/>
      <c r="RZW240" s="66"/>
      <c r="SAF240" s="66"/>
      <c r="SAI240" s="66"/>
      <c r="SAL240" s="66"/>
      <c r="SAO240" s="66"/>
      <c r="SAX240" s="66"/>
      <c r="SBD240" s="66"/>
      <c r="SBG240" s="66"/>
      <c r="SBJ240" s="66"/>
      <c r="SBM240" s="66"/>
      <c r="SBS240" s="66"/>
      <c r="SCB240" s="66"/>
      <c r="SCD240" s="66"/>
      <c r="SCE240" s="66"/>
      <c r="SCG240" s="66"/>
      <c r="SCJ240" s="66"/>
      <c r="SCM240" s="66"/>
      <c r="SCP240" s="66"/>
      <c r="SCS240" s="66"/>
      <c r="SCV240" s="66"/>
      <c r="SCX240" s="66"/>
      <c r="SCZ240" s="66"/>
      <c r="SDC240" s="66"/>
      <c r="SDF240" s="66"/>
      <c r="SDI240" s="66"/>
      <c r="SDL240" s="66"/>
      <c r="SDO240" s="66"/>
      <c r="SDR240" s="66"/>
      <c r="SDU240" s="66"/>
      <c r="SDW240" s="66"/>
      <c r="SDZ240" s="66"/>
      <c r="SEF240" s="66"/>
      <c r="SEL240" s="66"/>
      <c r="SEO240" s="66"/>
      <c r="SEQ240" s="66"/>
      <c r="SES240" s="66"/>
      <c r="SET240" s="66"/>
      <c r="SEU240" s="66"/>
      <c r="SEV240" s="66"/>
      <c r="SEW240" s="66"/>
      <c r="SEX240" s="66"/>
      <c r="SFP240" s="66"/>
      <c r="SFQ240" s="66"/>
      <c r="SFT240" s="66"/>
      <c r="SFW240" s="66"/>
      <c r="SFY240" s="66"/>
      <c r="SGA240" s="66"/>
      <c r="SGD240" s="66"/>
      <c r="SGG240" s="66"/>
      <c r="SGJ240" s="66"/>
      <c r="SGN240" s="66"/>
      <c r="SGQ240" s="66"/>
      <c r="SGT240" s="66"/>
      <c r="SHB240" s="66"/>
      <c r="SHN240" s="66"/>
      <c r="SHO240" s="66"/>
      <c r="SHP240" s="66"/>
      <c r="SHQ240" s="66"/>
      <c r="SHR240" s="66"/>
      <c r="SHS240" s="66"/>
      <c r="SHT240" s="66"/>
      <c r="SHU240" s="66"/>
      <c r="SHV240" s="66"/>
      <c r="SHW240" s="66"/>
      <c r="SHX240" s="66"/>
      <c r="SHY240" s="66"/>
      <c r="SHZ240" s="66"/>
      <c r="SIA240" s="66"/>
      <c r="SIB240" s="66"/>
      <c r="SIC240" s="66"/>
      <c r="SID240" s="66"/>
      <c r="SIE240" s="66"/>
      <c r="SIF240" s="66"/>
      <c r="SIG240" s="66"/>
      <c r="SIH240" s="66"/>
      <c r="SII240" s="66"/>
      <c r="SIJ240" s="66"/>
      <c r="SIK240" s="66"/>
      <c r="SIL240" s="66"/>
      <c r="SIM240" s="66"/>
      <c r="SIO240" s="66"/>
      <c r="SIP240" s="66"/>
      <c r="SIQ240" s="66"/>
      <c r="SIR240" s="66"/>
      <c r="SIS240" s="66"/>
      <c r="SIT240" s="66"/>
      <c r="SIU240" s="66"/>
      <c r="SIV240" s="66"/>
      <c r="SIW240" s="66"/>
      <c r="SIX240" s="66"/>
      <c r="SIY240" s="66"/>
      <c r="SIZ240" s="66"/>
      <c r="SJA240" s="66"/>
      <c r="SJD240" s="66"/>
      <c r="SJG240" s="66"/>
      <c r="SJJ240" s="66"/>
      <c r="SJM240" s="66"/>
      <c r="SJP240" s="66"/>
      <c r="SJS240" s="66"/>
      <c r="SKB240" s="66"/>
      <c r="SKE240" s="66"/>
      <c r="SKH240" s="66"/>
      <c r="SKK240" s="66"/>
      <c r="SKT240" s="66"/>
      <c r="SKZ240" s="66"/>
      <c r="SLC240" s="66"/>
      <c r="SLF240" s="66"/>
      <c r="SLI240" s="66"/>
      <c r="SLO240" s="66"/>
      <c r="SLX240" s="66"/>
      <c r="SLZ240" s="66"/>
      <c r="SMA240" s="66"/>
      <c r="SMC240" s="66"/>
      <c r="SMF240" s="66"/>
      <c r="SMI240" s="66"/>
      <c r="SML240" s="66"/>
      <c r="SMO240" s="66"/>
      <c r="SMR240" s="66"/>
      <c r="SMT240" s="66"/>
      <c r="SMV240" s="66"/>
      <c r="SMY240" s="66"/>
      <c r="SNB240" s="66"/>
      <c r="SNE240" s="66"/>
      <c r="SNH240" s="66"/>
      <c r="SNK240" s="66"/>
      <c r="SNN240" s="66"/>
      <c r="SNQ240" s="66"/>
      <c r="SNS240" s="66"/>
      <c r="SNV240" s="66"/>
      <c r="SOB240" s="66"/>
      <c r="SOH240" s="66"/>
      <c r="SOK240" s="66"/>
      <c r="SOM240" s="66"/>
      <c r="SOO240" s="66"/>
      <c r="SOP240" s="66"/>
      <c r="SOQ240" s="66"/>
      <c r="SOR240" s="66"/>
      <c r="SOS240" s="66"/>
      <c r="SOT240" s="66"/>
      <c r="SPL240" s="66"/>
      <c r="SPM240" s="66"/>
      <c r="SPP240" s="66"/>
      <c r="SPS240" s="66"/>
      <c r="SPU240" s="66"/>
      <c r="SPW240" s="66"/>
      <c r="SPZ240" s="66"/>
      <c r="SQC240" s="66"/>
      <c r="SQF240" s="66"/>
      <c r="SQJ240" s="66"/>
      <c r="SQM240" s="66"/>
      <c r="SQP240" s="66"/>
      <c r="SQX240" s="66"/>
      <c r="SRJ240" s="66"/>
      <c r="SRK240" s="66"/>
      <c r="SRL240" s="66"/>
      <c r="SRM240" s="66"/>
      <c r="SRN240" s="66"/>
      <c r="SRO240" s="66"/>
      <c r="SRP240" s="66"/>
      <c r="SRQ240" s="66"/>
      <c r="SRR240" s="66"/>
      <c r="SRS240" s="66"/>
      <c r="SRT240" s="66"/>
      <c r="SRU240" s="66"/>
      <c r="SRV240" s="66"/>
      <c r="SRW240" s="66"/>
      <c r="SRX240" s="66"/>
      <c r="SRY240" s="66"/>
      <c r="SRZ240" s="66"/>
      <c r="SSA240" s="66"/>
      <c r="SSB240" s="66"/>
      <c r="SSC240" s="66"/>
      <c r="SSD240" s="66"/>
      <c r="SSE240" s="66"/>
      <c r="SSF240" s="66"/>
      <c r="SSG240" s="66"/>
      <c r="SSH240" s="66"/>
      <c r="SSI240" s="66"/>
      <c r="SSK240" s="66"/>
      <c r="SSL240" s="66"/>
      <c r="SSM240" s="66"/>
      <c r="SSN240" s="66"/>
      <c r="SSO240" s="66"/>
      <c r="SSP240" s="66"/>
      <c r="SSQ240" s="66"/>
      <c r="SSR240" s="66"/>
      <c r="SSS240" s="66"/>
      <c r="SST240" s="66"/>
      <c r="SSU240" s="66"/>
      <c r="SSV240" s="66"/>
      <c r="SSW240" s="66"/>
      <c r="SSZ240" s="66"/>
      <c r="STC240" s="66"/>
      <c r="STF240" s="66"/>
      <c r="STI240" s="66"/>
      <c r="STL240" s="66"/>
      <c r="STO240" s="66"/>
      <c r="STX240" s="66"/>
      <c r="SUA240" s="66"/>
      <c r="SUD240" s="66"/>
      <c r="SUG240" s="66"/>
      <c r="SUP240" s="66"/>
      <c r="SUV240" s="66"/>
      <c r="SUY240" s="66"/>
      <c r="SVB240" s="66"/>
      <c r="SVE240" s="66"/>
      <c r="SVK240" s="66"/>
      <c r="SVT240" s="66"/>
      <c r="SVV240" s="66"/>
      <c r="SVW240" s="66"/>
      <c r="SVY240" s="66"/>
      <c r="SWB240" s="66"/>
      <c r="SWE240" s="66"/>
      <c r="SWH240" s="66"/>
      <c r="SWK240" s="66"/>
      <c r="SWN240" s="66"/>
      <c r="SWP240" s="66"/>
      <c r="SWR240" s="66"/>
      <c r="SWU240" s="66"/>
      <c r="SWX240" s="66"/>
      <c r="SXA240" s="66"/>
      <c r="SXD240" s="66"/>
      <c r="SXG240" s="66"/>
      <c r="SXJ240" s="66"/>
      <c r="SXM240" s="66"/>
      <c r="SXO240" s="66"/>
      <c r="SXR240" s="66"/>
      <c r="SXX240" s="66"/>
      <c r="SYD240" s="66"/>
      <c r="SYG240" s="66"/>
      <c r="SYI240" s="66"/>
      <c r="SYK240" s="66"/>
      <c r="SYL240" s="66"/>
      <c r="SYM240" s="66"/>
      <c r="SYN240" s="66"/>
      <c r="SYO240" s="66"/>
      <c r="SYP240" s="66"/>
      <c r="SZH240" s="66"/>
      <c r="SZI240" s="66"/>
      <c r="SZL240" s="66"/>
      <c r="SZO240" s="66"/>
      <c r="SZQ240" s="66"/>
      <c r="SZS240" s="66"/>
      <c r="SZV240" s="66"/>
      <c r="SZY240" s="66"/>
      <c r="TAB240" s="66"/>
      <c r="TAF240" s="66"/>
      <c r="TAI240" s="66"/>
      <c r="TAL240" s="66"/>
      <c r="TAT240" s="66"/>
      <c r="TBF240" s="66"/>
      <c r="TBG240" s="66"/>
      <c r="TBH240" s="66"/>
      <c r="TBI240" s="66"/>
      <c r="TBJ240" s="66"/>
      <c r="TBK240" s="66"/>
      <c r="TBL240" s="66"/>
      <c r="TBM240" s="66"/>
      <c r="TBN240" s="66"/>
      <c r="TBO240" s="66"/>
      <c r="TBP240" s="66"/>
      <c r="TBQ240" s="66"/>
      <c r="TBR240" s="66"/>
      <c r="TBS240" s="66"/>
      <c r="TBT240" s="66"/>
      <c r="TBU240" s="66"/>
      <c r="TBV240" s="66"/>
      <c r="TBW240" s="66"/>
      <c r="TBX240" s="66"/>
      <c r="TBY240" s="66"/>
      <c r="TBZ240" s="66"/>
      <c r="TCA240" s="66"/>
      <c r="TCB240" s="66"/>
      <c r="TCC240" s="66"/>
      <c r="TCD240" s="66"/>
      <c r="TCE240" s="66"/>
      <c r="TCG240" s="66"/>
      <c r="TCH240" s="66"/>
      <c r="TCI240" s="66"/>
      <c r="TCJ240" s="66"/>
      <c r="TCK240" s="66"/>
      <c r="TCL240" s="66"/>
      <c r="TCM240" s="66"/>
      <c r="TCN240" s="66"/>
      <c r="TCO240" s="66"/>
      <c r="TCP240" s="66"/>
      <c r="TCQ240" s="66"/>
      <c r="TCR240" s="66"/>
      <c r="TCS240" s="66"/>
      <c r="TCV240" s="66"/>
      <c r="TCY240" s="66"/>
      <c r="TDB240" s="66"/>
      <c r="TDE240" s="66"/>
      <c r="TDH240" s="66"/>
      <c r="TDK240" s="66"/>
      <c r="TDT240" s="66"/>
      <c r="TDW240" s="66"/>
      <c r="TDZ240" s="66"/>
      <c r="TEC240" s="66"/>
      <c r="TEL240" s="66"/>
      <c r="TER240" s="66"/>
      <c r="TEU240" s="66"/>
      <c r="TEX240" s="66"/>
      <c r="TFA240" s="66"/>
      <c r="TFG240" s="66"/>
      <c r="TFP240" s="66"/>
      <c r="TFR240" s="66"/>
      <c r="TFS240" s="66"/>
      <c r="TFU240" s="66"/>
      <c r="TFX240" s="66"/>
      <c r="TGA240" s="66"/>
      <c r="TGD240" s="66"/>
      <c r="TGG240" s="66"/>
      <c r="TGJ240" s="66"/>
      <c r="TGL240" s="66"/>
      <c r="TGN240" s="66"/>
      <c r="TGQ240" s="66"/>
      <c r="TGT240" s="66"/>
      <c r="TGW240" s="66"/>
      <c r="TGZ240" s="66"/>
      <c r="THC240" s="66"/>
      <c r="THF240" s="66"/>
      <c r="THI240" s="66"/>
      <c r="THK240" s="66"/>
      <c r="THN240" s="66"/>
      <c r="THT240" s="66"/>
      <c r="THZ240" s="66"/>
      <c r="TIC240" s="66"/>
      <c r="TIE240" s="66"/>
      <c r="TIG240" s="66"/>
      <c r="TIH240" s="66"/>
      <c r="TII240" s="66"/>
      <c r="TIJ240" s="66"/>
      <c r="TIK240" s="66"/>
      <c r="TIL240" s="66"/>
      <c r="TJD240" s="66"/>
      <c r="TJE240" s="66"/>
      <c r="TJH240" s="66"/>
      <c r="TJK240" s="66"/>
      <c r="TJM240" s="66"/>
      <c r="TJO240" s="66"/>
      <c r="TJR240" s="66"/>
      <c r="TJU240" s="66"/>
      <c r="TJX240" s="66"/>
      <c r="TKB240" s="66"/>
      <c r="TKE240" s="66"/>
      <c r="TKH240" s="66"/>
      <c r="TKP240" s="66"/>
      <c r="TLB240" s="66"/>
      <c r="TLC240" s="66"/>
      <c r="TLD240" s="66"/>
      <c r="TLE240" s="66"/>
      <c r="TLF240" s="66"/>
      <c r="TLG240" s="66"/>
      <c r="TLH240" s="66"/>
      <c r="TLI240" s="66"/>
      <c r="TLJ240" s="66"/>
      <c r="TLK240" s="66"/>
      <c r="TLL240" s="66"/>
      <c r="TLM240" s="66"/>
      <c r="TLN240" s="66"/>
      <c r="TLO240" s="66"/>
      <c r="TLP240" s="66"/>
      <c r="TLQ240" s="66"/>
      <c r="TLR240" s="66"/>
      <c r="TLS240" s="66"/>
      <c r="TLT240" s="66"/>
      <c r="TLU240" s="66"/>
      <c r="TLV240" s="66"/>
      <c r="TLW240" s="66"/>
      <c r="TLX240" s="66"/>
      <c r="TLY240" s="66"/>
      <c r="TLZ240" s="66"/>
      <c r="TMA240" s="66"/>
      <c r="TMC240" s="66"/>
      <c r="TMD240" s="66"/>
      <c r="TME240" s="66"/>
      <c r="TMF240" s="66"/>
      <c r="TMG240" s="66"/>
      <c r="TMH240" s="66"/>
      <c r="TMI240" s="66"/>
      <c r="TMJ240" s="66"/>
      <c r="TMK240" s="66"/>
      <c r="TML240" s="66"/>
      <c r="TMM240" s="66"/>
      <c r="TMN240" s="66"/>
      <c r="TMO240" s="66"/>
      <c r="TMR240" s="66"/>
      <c r="TMU240" s="66"/>
      <c r="TMX240" s="66"/>
      <c r="TNA240" s="66"/>
      <c r="TND240" s="66"/>
      <c r="TNG240" s="66"/>
      <c r="TNP240" s="66"/>
      <c r="TNS240" s="66"/>
      <c r="TNV240" s="66"/>
      <c r="TNY240" s="66"/>
      <c r="TOH240" s="66"/>
      <c r="TON240" s="66"/>
      <c r="TOQ240" s="66"/>
      <c r="TOT240" s="66"/>
      <c r="TOW240" s="66"/>
      <c r="TPC240" s="66"/>
      <c r="TPL240" s="66"/>
      <c r="TPN240" s="66"/>
      <c r="TPO240" s="66"/>
      <c r="TPQ240" s="66"/>
      <c r="TPT240" s="66"/>
      <c r="TPW240" s="66"/>
      <c r="TPZ240" s="66"/>
      <c r="TQC240" s="66"/>
      <c r="TQF240" s="66"/>
      <c r="TQH240" s="66"/>
      <c r="TQJ240" s="66"/>
      <c r="TQM240" s="66"/>
      <c r="TQP240" s="66"/>
      <c r="TQS240" s="66"/>
      <c r="TQV240" s="66"/>
      <c r="TQY240" s="66"/>
      <c r="TRB240" s="66"/>
      <c r="TRE240" s="66"/>
      <c r="TRG240" s="66"/>
      <c r="TRJ240" s="66"/>
      <c r="TRP240" s="66"/>
      <c r="TRV240" s="66"/>
      <c r="TRY240" s="66"/>
      <c r="TSA240" s="66"/>
      <c r="TSC240" s="66"/>
      <c r="TSD240" s="66"/>
      <c r="TSE240" s="66"/>
      <c r="TSF240" s="66"/>
      <c r="TSG240" s="66"/>
      <c r="TSH240" s="66"/>
      <c r="TSZ240" s="66"/>
      <c r="TTA240" s="66"/>
      <c r="TTD240" s="66"/>
      <c r="TTG240" s="66"/>
      <c r="TTI240" s="66"/>
      <c r="TTK240" s="66"/>
      <c r="TTN240" s="66"/>
      <c r="TTQ240" s="66"/>
      <c r="TTT240" s="66"/>
      <c r="TTX240" s="66"/>
      <c r="TUA240" s="66"/>
      <c r="TUD240" s="66"/>
      <c r="TUL240" s="66"/>
      <c r="TUX240" s="66"/>
      <c r="TUY240" s="66"/>
      <c r="TUZ240" s="66"/>
      <c r="TVA240" s="66"/>
      <c r="TVB240" s="66"/>
      <c r="TVC240" s="66"/>
      <c r="TVD240" s="66"/>
      <c r="TVE240" s="66"/>
      <c r="TVF240" s="66"/>
      <c r="TVG240" s="66"/>
      <c r="TVH240" s="66"/>
      <c r="TVI240" s="66"/>
      <c r="TVJ240" s="66"/>
      <c r="TVK240" s="66"/>
      <c r="TVL240" s="66"/>
      <c r="TVM240" s="66"/>
      <c r="TVN240" s="66"/>
      <c r="TVO240" s="66"/>
      <c r="TVP240" s="66"/>
      <c r="TVQ240" s="66"/>
      <c r="TVR240" s="66"/>
      <c r="TVS240" s="66"/>
      <c r="TVT240" s="66"/>
      <c r="TVU240" s="66"/>
      <c r="TVV240" s="66"/>
      <c r="TVW240" s="66"/>
      <c r="TVY240" s="66"/>
      <c r="TVZ240" s="66"/>
      <c r="TWA240" s="66"/>
      <c r="TWB240" s="66"/>
      <c r="TWC240" s="66"/>
      <c r="TWD240" s="66"/>
      <c r="TWE240" s="66"/>
      <c r="TWF240" s="66"/>
      <c r="TWG240" s="66"/>
      <c r="TWH240" s="66"/>
      <c r="TWI240" s="66"/>
      <c r="TWJ240" s="66"/>
      <c r="TWK240" s="66"/>
      <c r="TWN240" s="66"/>
      <c r="TWQ240" s="66"/>
      <c r="TWT240" s="66"/>
      <c r="TWW240" s="66"/>
      <c r="TWZ240" s="66"/>
      <c r="TXC240" s="66"/>
      <c r="TXL240" s="66"/>
      <c r="TXO240" s="66"/>
      <c r="TXR240" s="66"/>
      <c r="TXU240" s="66"/>
      <c r="TYD240" s="66"/>
      <c r="TYJ240" s="66"/>
      <c r="TYM240" s="66"/>
      <c r="TYP240" s="66"/>
      <c r="TYS240" s="66"/>
      <c r="TYY240" s="66"/>
      <c r="TZH240" s="66"/>
      <c r="TZJ240" s="66"/>
      <c r="TZK240" s="66"/>
      <c r="TZM240" s="66"/>
      <c r="TZP240" s="66"/>
      <c r="TZS240" s="66"/>
      <c r="TZV240" s="66"/>
      <c r="TZY240" s="66"/>
      <c r="UAB240" s="66"/>
      <c r="UAD240" s="66"/>
      <c r="UAF240" s="66"/>
      <c r="UAI240" s="66"/>
      <c r="UAL240" s="66"/>
      <c r="UAO240" s="66"/>
      <c r="UAR240" s="66"/>
      <c r="UAU240" s="66"/>
      <c r="UAX240" s="66"/>
      <c r="UBA240" s="66"/>
      <c r="UBC240" s="66"/>
      <c r="UBF240" s="66"/>
      <c r="UBL240" s="66"/>
      <c r="UBR240" s="66"/>
      <c r="UBU240" s="66"/>
      <c r="UBW240" s="66"/>
      <c r="UBY240" s="66"/>
      <c r="UBZ240" s="66"/>
      <c r="UCA240" s="66"/>
      <c r="UCB240" s="66"/>
      <c r="UCC240" s="66"/>
      <c r="UCD240" s="66"/>
      <c r="UCV240" s="66"/>
      <c r="UCW240" s="66"/>
      <c r="UCZ240" s="66"/>
      <c r="UDC240" s="66"/>
      <c r="UDE240" s="66"/>
      <c r="UDG240" s="66"/>
      <c r="UDJ240" s="66"/>
      <c r="UDM240" s="66"/>
      <c r="UDP240" s="66"/>
      <c r="UDT240" s="66"/>
      <c r="UDW240" s="66"/>
      <c r="UDZ240" s="66"/>
      <c r="UEH240" s="66"/>
      <c r="UET240" s="66"/>
      <c r="UEU240" s="66"/>
      <c r="UEV240" s="66"/>
      <c r="UEW240" s="66"/>
      <c r="UEX240" s="66"/>
      <c r="UEY240" s="66"/>
      <c r="UEZ240" s="66"/>
      <c r="UFA240" s="66"/>
      <c r="UFB240" s="66"/>
      <c r="UFC240" s="66"/>
      <c r="UFD240" s="66"/>
      <c r="UFE240" s="66"/>
      <c r="UFF240" s="66"/>
      <c r="UFG240" s="66"/>
      <c r="UFH240" s="66"/>
      <c r="UFI240" s="66"/>
      <c r="UFJ240" s="66"/>
      <c r="UFK240" s="66"/>
      <c r="UFL240" s="66"/>
      <c r="UFM240" s="66"/>
      <c r="UFN240" s="66"/>
      <c r="UFO240" s="66"/>
      <c r="UFP240" s="66"/>
      <c r="UFQ240" s="66"/>
      <c r="UFR240" s="66"/>
      <c r="UFS240" s="66"/>
      <c r="UFU240" s="66"/>
      <c r="UFV240" s="66"/>
      <c r="UFW240" s="66"/>
      <c r="UFX240" s="66"/>
      <c r="UFY240" s="66"/>
      <c r="UFZ240" s="66"/>
      <c r="UGA240" s="66"/>
      <c r="UGB240" s="66"/>
      <c r="UGC240" s="66"/>
      <c r="UGD240" s="66"/>
      <c r="UGE240" s="66"/>
      <c r="UGF240" s="66"/>
      <c r="UGG240" s="66"/>
      <c r="UGJ240" s="66"/>
      <c r="UGM240" s="66"/>
      <c r="UGP240" s="66"/>
      <c r="UGS240" s="66"/>
      <c r="UGV240" s="66"/>
      <c r="UGY240" s="66"/>
      <c r="UHH240" s="66"/>
      <c r="UHK240" s="66"/>
      <c r="UHN240" s="66"/>
      <c r="UHQ240" s="66"/>
      <c r="UHZ240" s="66"/>
      <c r="UIF240" s="66"/>
      <c r="UII240" s="66"/>
      <c r="UIL240" s="66"/>
      <c r="UIO240" s="66"/>
      <c r="UIU240" s="66"/>
      <c r="UJD240" s="66"/>
      <c r="UJF240" s="66"/>
      <c r="UJG240" s="66"/>
      <c r="UJI240" s="66"/>
      <c r="UJL240" s="66"/>
      <c r="UJO240" s="66"/>
      <c r="UJR240" s="66"/>
      <c r="UJU240" s="66"/>
      <c r="UJX240" s="66"/>
      <c r="UJZ240" s="66"/>
      <c r="UKB240" s="66"/>
      <c r="UKE240" s="66"/>
      <c r="UKH240" s="66"/>
      <c r="UKK240" s="66"/>
      <c r="UKN240" s="66"/>
      <c r="UKQ240" s="66"/>
      <c r="UKT240" s="66"/>
      <c r="UKW240" s="66"/>
      <c r="UKY240" s="66"/>
      <c r="ULB240" s="66"/>
      <c r="ULH240" s="66"/>
      <c r="ULN240" s="66"/>
      <c r="ULQ240" s="66"/>
      <c r="ULS240" s="66"/>
      <c r="ULU240" s="66"/>
      <c r="ULV240" s="66"/>
      <c r="ULW240" s="66"/>
      <c r="ULX240" s="66"/>
      <c r="ULY240" s="66"/>
      <c r="ULZ240" s="66"/>
      <c r="UMR240" s="66"/>
      <c r="UMS240" s="66"/>
      <c r="UMV240" s="66"/>
      <c r="UMY240" s="66"/>
      <c r="UNA240" s="66"/>
      <c r="UNC240" s="66"/>
      <c r="UNF240" s="66"/>
      <c r="UNI240" s="66"/>
      <c r="UNL240" s="66"/>
      <c r="UNP240" s="66"/>
      <c r="UNS240" s="66"/>
      <c r="UNV240" s="66"/>
      <c r="UOD240" s="66"/>
      <c r="UOP240" s="66"/>
      <c r="UOQ240" s="66"/>
      <c r="UOR240" s="66"/>
      <c r="UOS240" s="66"/>
      <c r="UOT240" s="66"/>
      <c r="UOU240" s="66"/>
      <c r="UOV240" s="66"/>
      <c r="UOW240" s="66"/>
      <c r="UOX240" s="66"/>
      <c r="UOY240" s="66"/>
      <c r="UOZ240" s="66"/>
      <c r="UPA240" s="66"/>
      <c r="UPB240" s="66"/>
      <c r="UPC240" s="66"/>
      <c r="UPD240" s="66"/>
      <c r="UPE240" s="66"/>
      <c r="UPF240" s="66"/>
      <c r="UPG240" s="66"/>
      <c r="UPH240" s="66"/>
      <c r="UPI240" s="66"/>
      <c r="UPJ240" s="66"/>
      <c r="UPK240" s="66"/>
      <c r="UPL240" s="66"/>
      <c r="UPM240" s="66"/>
      <c r="UPN240" s="66"/>
      <c r="UPO240" s="66"/>
      <c r="UPQ240" s="66"/>
      <c r="UPR240" s="66"/>
      <c r="UPS240" s="66"/>
      <c r="UPT240" s="66"/>
      <c r="UPU240" s="66"/>
      <c r="UPV240" s="66"/>
      <c r="UPW240" s="66"/>
      <c r="UPX240" s="66"/>
      <c r="UPY240" s="66"/>
      <c r="UPZ240" s="66"/>
      <c r="UQA240" s="66"/>
      <c r="UQB240" s="66"/>
      <c r="UQC240" s="66"/>
      <c r="UQF240" s="66"/>
      <c r="UQI240" s="66"/>
      <c r="UQL240" s="66"/>
      <c r="UQO240" s="66"/>
      <c r="UQR240" s="66"/>
      <c r="UQU240" s="66"/>
      <c r="URD240" s="66"/>
      <c r="URG240" s="66"/>
      <c r="URJ240" s="66"/>
      <c r="URM240" s="66"/>
      <c r="URV240" s="66"/>
      <c r="USB240" s="66"/>
      <c r="USE240" s="66"/>
      <c r="USH240" s="66"/>
      <c r="USK240" s="66"/>
      <c r="USQ240" s="66"/>
      <c r="USZ240" s="66"/>
      <c r="UTB240" s="66"/>
      <c r="UTC240" s="66"/>
      <c r="UTE240" s="66"/>
      <c r="UTH240" s="66"/>
      <c r="UTK240" s="66"/>
      <c r="UTN240" s="66"/>
      <c r="UTQ240" s="66"/>
      <c r="UTT240" s="66"/>
      <c r="UTV240" s="66"/>
      <c r="UTX240" s="66"/>
      <c r="UUA240" s="66"/>
      <c r="UUD240" s="66"/>
      <c r="UUG240" s="66"/>
      <c r="UUJ240" s="66"/>
      <c r="UUM240" s="66"/>
      <c r="UUP240" s="66"/>
      <c r="UUS240" s="66"/>
      <c r="UUU240" s="66"/>
      <c r="UUX240" s="66"/>
      <c r="UVD240" s="66"/>
      <c r="UVJ240" s="66"/>
      <c r="UVM240" s="66"/>
      <c r="UVO240" s="66"/>
      <c r="UVQ240" s="66"/>
      <c r="UVR240" s="66"/>
      <c r="UVS240" s="66"/>
      <c r="UVT240" s="66"/>
      <c r="UVU240" s="66"/>
      <c r="UVV240" s="66"/>
      <c r="UWN240" s="66"/>
      <c r="UWO240" s="66"/>
      <c r="UWR240" s="66"/>
      <c r="UWU240" s="66"/>
      <c r="UWW240" s="66"/>
      <c r="UWY240" s="66"/>
      <c r="UXB240" s="66"/>
      <c r="UXE240" s="66"/>
      <c r="UXH240" s="66"/>
      <c r="UXL240" s="66"/>
      <c r="UXO240" s="66"/>
      <c r="UXR240" s="66"/>
      <c r="UXZ240" s="66"/>
      <c r="UYL240" s="66"/>
      <c r="UYM240" s="66"/>
      <c r="UYN240" s="66"/>
      <c r="UYO240" s="66"/>
      <c r="UYP240" s="66"/>
      <c r="UYQ240" s="66"/>
      <c r="UYR240" s="66"/>
      <c r="UYS240" s="66"/>
      <c r="UYT240" s="66"/>
      <c r="UYU240" s="66"/>
      <c r="UYV240" s="66"/>
      <c r="UYW240" s="66"/>
      <c r="UYX240" s="66"/>
      <c r="UYY240" s="66"/>
      <c r="UYZ240" s="66"/>
      <c r="UZA240" s="66"/>
      <c r="UZB240" s="66"/>
      <c r="UZC240" s="66"/>
      <c r="UZD240" s="66"/>
      <c r="UZE240" s="66"/>
      <c r="UZF240" s="66"/>
      <c r="UZG240" s="66"/>
      <c r="UZH240" s="66"/>
      <c r="UZI240" s="66"/>
      <c r="UZJ240" s="66"/>
      <c r="UZK240" s="66"/>
      <c r="UZM240" s="66"/>
      <c r="UZN240" s="66"/>
      <c r="UZO240" s="66"/>
      <c r="UZP240" s="66"/>
      <c r="UZQ240" s="66"/>
      <c r="UZR240" s="66"/>
      <c r="UZS240" s="66"/>
      <c r="UZT240" s="66"/>
      <c r="UZU240" s="66"/>
      <c r="UZV240" s="66"/>
      <c r="UZW240" s="66"/>
      <c r="UZX240" s="66"/>
      <c r="UZY240" s="66"/>
      <c r="VAB240" s="66"/>
      <c r="VAE240" s="66"/>
      <c r="VAH240" s="66"/>
      <c r="VAK240" s="66"/>
      <c r="VAN240" s="66"/>
      <c r="VAQ240" s="66"/>
      <c r="VAZ240" s="66"/>
      <c r="VBC240" s="66"/>
      <c r="VBF240" s="66"/>
      <c r="VBI240" s="66"/>
      <c r="VBR240" s="66"/>
      <c r="VBX240" s="66"/>
      <c r="VCA240" s="66"/>
      <c r="VCD240" s="66"/>
      <c r="VCG240" s="66"/>
      <c r="VCM240" s="66"/>
      <c r="VCV240" s="66"/>
      <c r="VCX240" s="66"/>
      <c r="VCY240" s="66"/>
      <c r="VDA240" s="66"/>
      <c r="VDD240" s="66"/>
      <c r="VDG240" s="66"/>
      <c r="VDJ240" s="66"/>
      <c r="VDM240" s="66"/>
      <c r="VDP240" s="66"/>
      <c r="VDR240" s="66"/>
      <c r="VDT240" s="66"/>
      <c r="VDW240" s="66"/>
      <c r="VDZ240" s="66"/>
      <c r="VEC240" s="66"/>
      <c r="VEF240" s="66"/>
      <c r="VEI240" s="66"/>
      <c r="VEL240" s="66"/>
      <c r="VEO240" s="66"/>
      <c r="VEQ240" s="66"/>
      <c r="VET240" s="66"/>
      <c r="VEZ240" s="66"/>
      <c r="VFF240" s="66"/>
      <c r="VFI240" s="66"/>
      <c r="VFK240" s="66"/>
      <c r="VFM240" s="66"/>
      <c r="VFN240" s="66"/>
      <c r="VFO240" s="66"/>
      <c r="VFP240" s="66"/>
      <c r="VFQ240" s="66"/>
      <c r="VFR240" s="66"/>
      <c r="VGJ240" s="66"/>
      <c r="VGK240" s="66"/>
      <c r="VGN240" s="66"/>
      <c r="VGQ240" s="66"/>
      <c r="VGS240" s="66"/>
      <c r="VGU240" s="66"/>
      <c r="VGX240" s="66"/>
      <c r="VHA240" s="66"/>
      <c r="VHD240" s="66"/>
      <c r="VHH240" s="66"/>
      <c r="VHK240" s="66"/>
      <c r="VHN240" s="66"/>
      <c r="VHV240" s="66"/>
      <c r="VIH240" s="66"/>
      <c r="VII240" s="66"/>
      <c r="VIJ240" s="66"/>
      <c r="VIK240" s="66"/>
      <c r="VIL240" s="66"/>
      <c r="VIM240" s="66"/>
      <c r="VIN240" s="66"/>
      <c r="VIO240" s="66"/>
      <c r="VIP240" s="66"/>
      <c r="VIQ240" s="66"/>
      <c r="VIR240" s="66"/>
      <c r="VIS240" s="66"/>
      <c r="VIT240" s="66"/>
      <c r="VIU240" s="66"/>
      <c r="VIV240" s="66"/>
      <c r="VIW240" s="66"/>
      <c r="VIX240" s="66"/>
      <c r="VIY240" s="66"/>
      <c r="VIZ240" s="66"/>
      <c r="VJA240" s="66"/>
      <c r="VJB240" s="66"/>
      <c r="VJC240" s="66"/>
      <c r="VJD240" s="66"/>
      <c r="VJE240" s="66"/>
      <c r="VJF240" s="66"/>
      <c r="VJG240" s="66"/>
      <c r="VJI240" s="66"/>
      <c r="VJJ240" s="66"/>
      <c r="VJK240" s="66"/>
      <c r="VJL240" s="66"/>
      <c r="VJM240" s="66"/>
      <c r="VJN240" s="66"/>
      <c r="VJO240" s="66"/>
      <c r="VJP240" s="66"/>
      <c r="VJQ240" s="66"/>
      <c r="VJR240" s="66"/>
      <c r="VJS240" s="66"/>
      <c r="VJT240" s="66"/>
      <c r="VJU240" s="66"/>
      <c r="VJX240" s="66"/>
      <c r="VKA240" s="66"/>
      <c r="VKD240" s="66"/>
      <c r="VKG240" s="66"/>
      <c r="VKJ240" s="66"/>
      <c r="VKM240" s="66"/>
      <c r="VKV240" s="66"/>
      <c r="VKY240" s="66"/>
      <c r="VLB240" s="66"/>
      <c r="VLE240" s="66"/>
      <c r="VLN240" s="66"/>
      <c r="VLT240" s="66"/>
      <c r="VLW240" s="66"/>
      <c r="VLZ240" s="66"/>
      <c r="VMC240" s="66"/>
      <c r="VMI240" s="66"/>
      <c r="VMR240" s="66"/>
      <c r="VMT240" s="66"/>
      <c r="VMU240" s="66"/>
      <c r="VMW240" s="66"/>
      <c r="VMZ240" s="66"/>
      <c r="VNC240" s="66"/>
      <c r="VNF240" s="66"/>
      <c r="VNI240" s="66"/>
      <c r="VNL240" s="66"/>
      <c r="VNN240" s="66"/>
      <c r="VNP240" s="66"/>
      <c r="VNS240" s="66"/>
      <c r="VNV240" s="66"/>
      <c r="VNY240" s="66"/>
      <c r="VOB240" s="66"/>
      <c r="VOE240" s="66"/>
      <c r="VOH240" s="66"/>
      <c r="VOK240" s="66"/>
      <c r="VOM240" s="66"/>
      <c r="VOP240" s="66"/>
      <c r="VOV240" s="66"/>
      <c r="VPB240" s="66"/>
      <c r="VPE240" s="66"/>
      <c r="VPG240" s="66"/>
      <c r="VPI240" s="66"/>
      <c r="VPJ240" s="66"/>
      <c r="VPK240" s="66"/>
      <c r="VPL240" s="66"/>
      <c r="VPM240" s="66"/>
      <c r="VPN240" s="66"/>
      <c r="VQF240" s="66"/>
      <c r="VQG240" s="66"/>
      <c r="VQJ240" s="66"/>
      <c r="VQM240" s="66"/>
      <c r="VQO240" s="66"/>
      <c r="VQQ240" s="66"/>
      <c r="VQT240" s="66"/>
      <c r="VQW240" s="66"/>
      <c r="VQZ240" s="66"/>
      <c r="VRD240" s="66"/>
      <c r="VRG240" s="66"/>
      <c r="VRJ240" s="66"/>
      <c r="VRR240" s="66"/>
      <c r="VSD240" s="66"/>
      <c r="VSE240" s="66"/>
      <c r="VSF240" s="66"/>
      <c r="VSG240" s="66"/>
      <c r="VSH240" s="66"/>
      <c r="VSI240" s="66"/>
      <c r="VSJ240" s="66"/>
      <c r="VSK240" s="66"/>
      <c r="VSL240" s="66"/>
      <c r="VSM240" s="66"/>
      <c r="VSN240" s="66"/>
      <c r="VSO240" s="66"/>
      <c r="VSP240" s="66"/>
      <c r="VSQ240" s="66"/>
      <c r="VSR240" s="66"/>
      <c r="VSS240" s="66"/>
      <c r="VST240" s="66"/>
      <c r="VSU240" s="66"/>
      <c r="VSV240" s="66"/>
      <c r="VSW240" s="66"/>
      <c r="VSX240" s="66"/>
      <c r="VSY240" s="66"/>
      <c r="VSZ240" s="66"/>
      <c r="VTA240" s="66"/>
      <c r="VTB240" s="66"/>
      <c r="VTC240" s="66"/>
      <c r="VTE240" s="66"/>
      <c r="VTF240" s="66"/>
      <c r="VTG240" s="66"/>
      <c r="VTH240" s="66"/>
      <c r="VTI240" s="66"/>
      <c r="VTJ240" s="66"/>
      <c r="VTK240" s="66"/>
      <c r="VTL240" s="66"/>
      <c r="VTM240" s="66"/>
      <c r="VTN240" s="66"/>
      <c r="VTO240" s="66"/>
      <c r="VTP240" s="66"/>
      <c r="VTQ240" s="66"/>
      <c r="VTT240" s="66"/>
      <c r="VTW240" s="66"/>
      <c r="VTZ240" s="66"/>
      <c r="VUC240" s="66"/>
      <c r="VUF240" s="66"/>
      <c r="VUI240" s="66"/>
      <c r="VUR240" s="66"/>
      <c r="VUU240" s="66"/>
      <c r="VUX240" s="66"/>
      <c r="VVA240" s="66"/>
      <c r="VVJ240" s="66"/>
      <c r="VVP240" s="66"/>
      <c r="VVS240" s="66"/>
      <c r="VVV240" s="66"/>
      <c r="VVY240" s="66"/>
      <c r="VWE240" s="66"/>
      <c r="VWN240" s="66"/>
      <c r="VWP240" s="66"/>
      <c r="VWQ240" s="66"/>
      <c r="VWS240" s="66"/>
      <c r="VWV240" s="66"/>
      <c r="VWY240" s="66"/>
      <c r="VXB240" s="66"/>
      <c r="VXE240" s="66"/>
      <c r="VXH240" s="66"/>
      <c r="VXJ240" s="66"/>
      <c r="VXL240" s="66"/>
      <c r="VXO240" s="66"/>
      <c r="VXR240" s="66"/>
      <c r="VXU240" s="66"/>
      <c r="VXX240" s="66"/>
      <c r="VYA240" s="66"/>
      <c r="VYD240" s="66"/>
      <c r="VYG240" s="66"/>
      <c r="VYI240" s="66"/>
      <c r="VYL240" s="66"/>
      <c r="VYR240" s="66"/>
      <c r="VYX240" s="66"/>
      <c r="VZA240" s="66"/>
      <c r="VZC240" s="66"/>
      <c r="VZE240" s="66"/>
      <c r="VZF240" s="66"/>
      <c r="VZG240" s="66"/>
      <c r="VZH240" s="66"/>
      <c r="VZI240" s="66"/>
      <c r="VZJ240" s="66"/>
      <c r="WAB240" s="66"/>
      <c r="WAC240" s="66"/>
      <c r="WAF240" s="66"/>
      <c r="WAI240" s="66"/>
      <c r="WAK240" s="66"/>
      <c r="WAM240" s="66"/>
      <c r="WAP240" s="66"/>
      <c r="WAS240" s="66"/>
      <c r="WAV240" s="66"/>
      <c r="WAZ240" s="66"/>
      <c r="WBC240" s="66"/>
      <c r="WBF240" s="66"/>
      <c r="WBN240" s="66"/>
      <c r="WBZ240" s="66"/>
      <c r="WCA240" s="66"/>
      <c r="WCB240" s="66"/>
      <c r="WCC240" s="66"/>
      <c r="WCD240" s="66"/>
      <c r="WCE240" s="66"/>
      <c r="WCF240" s="66"/>
      <c r="WCG240" s="66"/>
      <c r="WCH240" s="66"/>
      <c r="WCI240" s="66"/>
      <c r="WCJ240" s="66"/>
      <c r="WCK240" s="66"/>
      <c r="WCL240" s="66"/>
      <c r="WCM240" s="66"/>
      <c r="WCN240" s="66"/>
      <c r="WCO240" s="66"/>
      <c r="WCP240" s="66"/>
      <c r="WCQ240" s="66"/>
      <c r="WCR240" s="66"/>
      <c r="WCS240" s="66"/>
      <c r="WCT240" s="66"/>
      <c r="WCU240" s="66"/>
      <c r="WCV240" s="66"/>
      <c r="WCW240" s="66"/>
      <c r="WCX240" s="66"/>
      <c r="WCY240" s="66"/>
      <c r="WDA240" s="66"/>
      <c r="WDB240" s="66"/>
      <c r="WDC240" s="66"/>
      <c r="WDD240" s="66"/>
      <c r="WDE240" s="66"/>
      <c r="WDF240" s="66"/>
      <c r="WDG240" s="66"/>
      <c r="WDH240" s="66"/>
      <c r="WDI240" s="66"/>
      <c r="WDJ240" s="66"/>
      <c r="WDK240" s="66"/>
      <c r="WDL240" s="66"/>
      <c r="WDM240" s="66"/>
      <c r="WDP240" s="66"/>
      <c r="WDS240" s="66"/>
      <c r="WDV240" s="66"/>
      <c r="WDY240" s="66"/>
      <c r="WEB240" s="66"/>
      <c r="WEE240" s="66"/>
      <c r="WEN240" s="66"/>
      <c r="WEQ240" s="66"/>
      <c r="WET240" s="66"/>
      <c r="WEW240" s="66"/>
      <c r="WFF240" s="66"/>
      <c r="WFL240" s="66"/>
      <c r="WFO240" s="66"/>
      <c r="WFR240" s="66"/>
      <c r="WFU240" s="66"/>
      <c r="WGA240" s="66"/>
      <c r="WGJ240" s="66"/>
      <c r="WGL240" s="66"/>
      <c r="WGM240" s="66"/>
      <c r="WGO240" s="66"/>
      <c r="WGR240" s="66"/>
      <c r="WGU240" s="66"/>
      <c r="WGX240" s="66"/>
      <c r="WHA240" s="66"/>
      <c r="WHD240" s="66"/>
      <c r="WHF240" s="66"/>
      <c r="WHH240" s="66"/>
      <c r="WHK240" s="66"/>
      <c r="WHN240" s="66"/>
      <c r="WHQ240" s="66"/>
      <c r="WHT240" s="66"/>
      <c r="WHW240" s="66"/>
      <c r="WHZ240" s="66"/>
      <c r="WIC240" s="66"/>
      <c r="WIE240" s="66"/>
      <c r="WIH240" s="66"/>
      <c r="WIN240" s="66"/>
      <c r="WIT240" s="66"/>
      <c r="WIW240" s="66"/>
      <c r="WIY240" s="66"/>
      <c r="WJA240" s="66"/>
      <c r="WJB240" s="66"/>
      <c r="WJC240" s="66"/>
      <c r="WJD240" s="66"/>
      <c r="WJE240" s="66"/>
      <c r="WJF240" s="66"/>
      <c r="WJX240" s="66"/>
      <c r="WJY240" s="66"/>
      <c r="WKB240" s="66"/>
      <c r="WKE240" s="66"/>
      <c r="WKG240" s="66"/>
      <c r="WKI240" s="66"/>
      <c r="WKL240" s="66"/>
      <c r="WKO240" s="66"/>
      <c r="WKR240" s="66"/>
      <c r="WKV240" s="66"/>
      <c r="WKY240" s="66"/>
      <c r="WLB240" s="66"/>
      <c r="WLJ240" s="66"/>
      <c r="WLV240" s="66"/>
      <c r="WLW240" s="66"/>
      <c r="WLX240" s="66"/>
      <c r="WLY240" s="66"/>
      <c r="WLZ240" s="66"/>
      <c r="WMA240" s="66"/>
      <c r="WMB240" s="66"/>
      <c r="WMC240" s="66"/>
      <c r="WMD240" s="66"/>
      <c r="WME240" s="66"/>
      <c r="WMF240" s="66"/>
      <c r="WMG240" s="66"/>
      <c r="WMH240" s="66"/>
      <c r="WMI240" s="66"/>
      <c r="WMJ240" s="66"/>
      <c r="WMK240" s="66"/>
      <c r="WML240" s="66"/>
      <c r="WMM240" s="66"/>
      <c r="WMN240" s="66"/>
      <c r="WMO240" s="66"/>
      <c r="WMP240" s="66"/>
      <c r="WMQ240" s="66"/>
      <c r="WMR240" s="66"/>
      <c r="WMS240" s="66"/>
      <c r="WMT240" s="66"/>
      <c r="WMU240" s="66"/>
      <c r="WMW240" s="66"/>
      <c r="WMX240" s="66"/>
      <c r="WMY240" s="66"/>
      <c r="WMZ240" s="66"/>
      <c r="WNA240" s="66"/>
      <c r="WNB240" s="66"/>
      <c r="WNC240" s="66"/>
      <c r="WND240" s="66"/>
      <c r="WNE240" s="66"/>
      <c r="WNF240" s="66"/>
      <c r="WNG240" s="66"/>
      <c r="WNH240" s="66"/>
      <c r="WNI240" s="66"/>
      <c r="WNL240" s="66"/>
      <c r="WNO240" s="66"/>
      <c r="WNR240" s="66"/>
      <c r="WNU240" s="66"/>
      <c r="WNX240" s="66"/>
      <c r="WOA240" s="66"/>
      <c r="WOJ240" s="66"/>
      <c r="WOM240" s="66"/>
      <c r="WOP240" s="66"/>
      <c r="WOS240" s="66"/>
      <c r="WPB240" s="66"/>
      <c r="WPH240" s="66"/>
      <c r="WPK240" s="66"/>
      <c r="WPN240" s="66"/>
      <c r="WPQ240" s="66"/>
      <c r="WPW240" s="66"/>
      <c r="WQF240" s="66"/>
      <c r="WQH240" s="66"/>
      <c r="WQI240" s="66"/>
      <c r="WQK240" s="66"/>
      <c r="WQN240" s="66"/>
      <c r="WQQ240" s="66"/>
      <c r="WQT240" s="66"/>
      <c r="WQW240" s="66"/>
      <c r="WQZ240" s="66"/>
      <c r="WRB240" s="66"/>
      <c r="WRD240" s="66"/>
      <c r="WRG240" s="66"/>
      <c r="WRJ240" s="66"/>
      <c r="WRM240" s="66"/>
      <c r="WRP240" s="66"/>
      <c r="WRS240" s="66"/>
      <c r="WRV240" s="66"/>
      <c r="WRY240" s="66"/>
      <c r="WSA240" s="66"/>
      <c r="WSD240" s="66"/>
      <c r="WSJ240" s="66"/>
      <c r="WSP240" s="66"/>
      <c r="WSS240" s="66"/>
      <c r="WSU240" s="66"/>
      <c r="WSW240" s="66"/>
      <c r="WSX240" s="66"/>
      <c r="WSY240" s="66"/>
      <c r="WSZ240" s="66"/>
      <c r="WTA240" s="66"/>
      <c r="WTB240" s="66"/>
      <c r="WTT240" s="66"/>
      <c r="WTU240" s="66"/>
      <c r="WTX240" s="66"/>
      <c r="WUA240" s="66"/>
      <c r="WUC240" s="66"/>
      <c r="WUE240" s="66"/>
      <c r="WUH240" s="66"/>
      <c r="WUK240" s="66"/>
      <c r="WUN240" s="66"/>
      <c r="WUR240" s="66"/>
      <c r="WUU240" s="66"/>
      <c r="WUX240" s="66"/>
      <c r="WVF240" s="66"/>
    </row>
    <row r="241" spans="1:1022 1034:2046 2058:3070 3082:4094 4106:5118 5130:6142 6154:7166 7178:8190 8202:9214 9226:10238 10250:11262 11274:12286 12298:13310 13322:14334 14346:15358 15370:16126" s="50" customFormat="1" ht="21.75" hidden="1" customHeight="1">
      <c r="A241" s="5" t="s">
        <v>20</v>
      </c>
      <c r="B241" s="47" t="s">
        <v>339</v>
      </c>
      <c r="C241" s="4"/>
      <c r="D241" s="48">
        <f>_xlfn.IFNA(VLOOKUP(A241,'2.2'!A250:C542,3,),)</f>
        <v>0</v>
      </c>
      <c r="E241" s="49"/>
      <c r="F241" s="51"/>
      <c r="G241" s="51"/>
      <c r="H241" s="29">
        <v>0</v>
      </c>
      <c r="I241" s="52"/>
    </row>
    <row r="242" spans="1:1022 1034:2046 2058:3070 3082:4094 4106:5118 5130:6142 6154:7166 7178:8190 8202:9214 9226:10238 10250:11262 11274:12286 12298:13310 13322:14334 14346:15358 15370:16126" s="50" customFormat="1" ht="20.25" customHeight="1">
      <c r="A242" s="7" t="s">
        <v>220</v>
      </c>
      <c r="B242" s="76" t="s">
        <v>338</v>
      </c>
      <c r="C242" s="4">
        <v>60</v>
      </c>
      <c r="D242" s="48">
        <v>37000</v>
      </c>
      <c r="E242" s="69">
        <f t="shared" ref="E242:E243" si="4">+D242*C242</f>
        <v>2220000</v>
      </c>
      <c r="F242" s="51">
        <v>180</v>
      </c>
      <c r="G242" s="51"/>
      <c r="H242" s="29"/>
      <c r="I242" s="53">
        <v>10</v>
      </c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Z242" s="66"/>
      <c r="BC242" s="66"/>
      <c r="BF242" s="66"/>
      <c r="BI242" s="66"/>
      <c r="BL242" s="66"/>
      <c r="BO242" s="66"/>
      <c r="BX242" s="66"/>
      <c r="CA242" s="66"/>
      <c r="CD242" s="66"/>
      <c r="CG242" s="66"/>
      <c r="CP242" s="66"/>
      <c r="CV242" s="66"/>
      <c r="CY242" s="66"/>
      <c r="DB242" s="66"/>
      <c r="DE242" s="66"/>
      <c r="DK242" s="66"/>
      <c r="DT242" s="66"/>
      <c r="DV242" s="66"/>
      <c r="DW242" s="66"/>
      <c r="DY242" s="66"/>
      <c r="EB242" s="66"/>
      <c r="EE242" s="66"/>
      <c r="EH242" s="66"/>
      <c r="EK242" s="66"/>
      <c r="EN242" s="66"/>
      <c r="EP242" s="66"/>
      <c r="ER242" s="66"/>
      <c r="EU242" s="66"/>
      <c r="EX242" s="66"/>
      <c r="FA242" s="66"/>
      <c r="FD242" s="66"/>
      <c r="FG242" s="66"/>
      <c r="FJ242" s="66"/>
      <c r="FM242" s="66"/>
      <c r="FO242" s="66"/>
      <c r="FR242" s="66"/>
      <c r="FX242" s="66"/>
      <c r="GD242" s="66"/>
      <c r="GG242" s="66"/>
      <c r="GI242" s="66"/>
      <c r="GK242" s="66"/>
      <c r="GL242" s="66"/>
      <c r="GM242" s="66"/>
      <c r="GN242" s="66"/>
      <c r="GO242" s="66"/>
      <c r="GP242" s="66"/>
      <c r="HH242" s="66"/>
      <c r="HI242" s="66"/>
      <c r="HL242" s="66"/>
      <c r="HO242" s="66"/>
      <c r="HQ242" s="66"/>
      <c r="HS242" s="66"/>
      <c r="HV242" s="66"/>
      <c r="HY242" s="66"/>
      <c r="IB242" s="66"/>
      <c r="IF242" s="66"/>
      <c r="II242" s="66"/>
      <c r="IL242" s="66"/>
      <c r="IT242" s="66"/>
      <c r="JF242" s="66"/>
      <c r="JG242" s="66"/>
      <c r="JH242" s="66"/>
      <c r="JI242" s="66"/>
      <c r="JJ242" s="66"/>
      <c r="JK242" s="66"/>
      <c r="JL242" s="66"/>
      <c r="JM242" s="66"/>
      <c r="JN242" s="66"/>
      <c r="JO242" s="66"/>
      <c r="JP242" s="66"/>
      <c r="JQ242" s="66"/>
      <c r="JR242" s="66"/>
      <c r="JS242" s="66"/>
      <c r="JT242" s="66"/>
      <c r="JU242" s="66"/>
      <c r="JV242" s="66"/>
      <c r="JW242" s="66"/>
      <c r="JX242" s="66"/>
      <c r="JY242" s="66"/>
      <c r="JZ242" s="66"/>
      <c r="KA242" s="66"/>
      <c r="KB242" s="66"/>
      <c r="KC242" s="66"/>
      <c r="KD242" s="66"/>
      <c r="KE242" s="66"/>
      <c r="KG242" s="66"/>
      <c r="KH242" s="66"/>
      <c r="KI242" s="66"/>
      <c r="KJ242" s="66"/>
      <c r="KK242" s="66"/>
      <c r="KL242" s="66"/>
      <c r="KM242" s="66"/>
      <c r="KN242" s="66"/>
      <c r="KO242" s="66"/>
      <c r="KP242" s="66"/>
      <c r="KQ242" s="66"/>
      <c r="KR242" s="66"/>
      <c r="KS242" s="66"/>
      <c r="KV242" s="66"/>
      <c r="KY242" s="66"/>
      <c r="LB242" s="66"/>
      <c r="LE242" s="66"/>
      <c r="LH242" s="66"/>
      <c r="LK242" s="66"/>
      <c r="LT242" s="66"/>
      <c r="LW242" s="66"/>
      <c r="LZ242" s="66"/>
      <c r="MC242" s="66"/>
      <c r="ML242" s="66"/>
      <c r="MR242" s="66"/>
      <c r="MU242" s="66"/>
      <c r="MX242" s="66"/>
      <c r="NA242" s="66"/>
      <c r="NG242" s="66"/>
      <c r="NP242" s="66"/>
      <c r="NR242" s="66"/>
      <c r="NS242" s="66"/>
      <c r="NU242" s="66"/>
      <c r="NX242" s="66"/>
      <c r="OA242" s="66"/>
      <c r="OD242" s="66"/>
      <c r="OG242" s="66"/>
      <c r="OJ242" s="66"/>
      <c r="OL242" s="66"/>
      <c r="ON242" s="66"/>
      <c r="OQ242" s="66"/>
      <c r="OT242" s="66"/>
      <c r="OW242" s="66"/>
      <c r="OZ242" s="66"/>
      <c r="PC242" s="66"/>
      <c r="PF242" s="66"/>
      <c r="PI242" s="66"/>
      <c r="PK242" s="66"/>
      <c r="PN242" s="66"/>
      <c r="PT242" s="66"/>
      <c r="PZ242" s="66"/>
      <c r="QC242" s="66"/>
      <c r="QE242" s="66"/>
      <c r="QG242" s="66"/>
      <c r="QH242" s="66"/>
      <c r="QI242" s="66"/>
      <c r="QJ242" s="66"/>
      <c r="QK242" s="66"/>
      <c r="QL242" s="66"/>
      <c r="RD242" s="66"/>
      <c r="RE242" s="66"/>
      <c r="RH242" s="66"/>
      <c r="RK242" s="66"/>
      <c r="RM242" s="66"/>
      <c r="RO242" s="66"/>
      <c r="RR242" s="66"/>
      <c r="RU242" s="66"/>
      <c r="RX242" s="66"/>
      <c r="SB242" s="66"/>
      <c r="SE242" s="66"/>
      <c r="SH242" s="66"/>
      <c r="SP242" s="66"/>
      <c r="TB242" s="66"/>
      <c r="TC242" s="66"/>
      <c r="TD242" s="66"/>
      <c r="TE242" s="66"/>
      <c r="TF242" s="66"/>
      <c r="TG242" s="66"/>
      <c r="TH242" s="66"/>
      <c r="TI242" s="66"/>
      <c r="TJ242" s="66"/>
      <c r="TK242" s="66"/>
      <c r="TL242" s="66"/>
      <c r="TM242" s="66"/>
      <c r="TN242" s="66"/>
      <c r="TO242" s="66"/>
      <c r="TP242" s="66"/>
      <c r="TQ242" s="66"/>
      <c r="TR242" s="66"/>
      <c r="TS242" s="66"/>
      <c r="TT242" s="66"/>
      <c r="TU242" s="66"/>
      <c r="TV242" s="66"/>
      <c r="TW242" s="66"/>
      <c r="TX242" s="66"/>
      <c r="TY242" s="66"/>
      <c r="TZ242" s="66"/>
      <c r="UA242" s="66"/>
      <c r="UC242" s="66"/>
      <c r="UD242" s="66"/>
      <c r="UE242" s="66"/>
      <c r="UF242" s="66"/>
      <c r="UG242" s="66"/>
      <c r="UH242" s="66"/>
      <c r="UI242" s="66"/>
      <c r="UJ242" s="66"/>
      <c r="UK242" s="66"/>
      <c r="UL242" s="66"/>
      <c r="UM242" s="66"/>
      <c r="UN242" s="66"/>
      <c r="UO242" s="66"/>
      <c r="UR242" s="66"/>
      <c r="UU242" s="66"/>
      <c r="UX242" s="66"/>
      <c r="VA242" s="66"/>
      <c r="VD242" s="66"/>
      <c r="VG242" s="66"/>
      <c r="VP242" s="66"/>
      <c r="VS242" s="66"/>
      <c r="VV242" s="66"/>
      <c r="VY242" s="66"/>
      <c r="WH242" s="66"/>
      <c r="WN242" s="66"/>
      <c r="WQ242" s="66"/>
      <c r="WT242" s="66"/>
      <c r="WW242" s="66"/>
      <c r="XC242" s="66"/>
      <c r="XL242" s="66"/>
      <c r="XN242" s="66"/>
      <c r="XO242" s="66"/>
      <c r="XQ242" s="66"/>
      <c r="XT242" s="66"/>
      <c r="XW242" s="66"/>
      <c r="XZ242" s="66"/>
      <c r="YC242" s="66"/>
      <c r="YF242" s="66"/>
      <c r="YH242" s="66"/>
      <c r="YJ242" s="66"/>
      <c r="YM242" s="66"/>
      <c r="YP242" s="66"/>
      <c r="YS242" s="66"/>
      <c r="YV242" s="66"/>
      <c r="YY242" s="66"/>
      <c r="ZB242" s="66"/>
      <c r="ZE242" s="66"/>
      <c r="ZG242" s="66"/>
      <c r="ZJ242" s="66"/>
      <c r="ZP242" s="66"/>
      <c r="ZV242" s="66"/>
      <c r="ZY242" s="66"/>
      <c r="AAA242" s="66"/>
      <c r="AAC242" s="66"/>
      <c r="AAD242" s="66"/>
      <c r="AAE242" s="66"/>
      <c r="AAF242" s="66"/>
      <c r="AAG242" s="66"/>
      <c r="AAH242" s="66"/>
      <c r="AAZ242" s="66"/>
      <c r="ABA242" s="66"/>
      <c r="ABD242" s="66"/>
      <c r="ABG242" s="66"/>
      <c r="ABI242" s="66"/>
      <c r="ABK242" s="66"/>
      <c r="ABN242" s="66"/>
      <c r="ABQ242" s="66"/>
      <c r="ABT242" s="66"/>
      <c r="ABX242" s="66"/>
      <c r="ACA242" s="66"/>
      <c r="ACD242" s="66"/>
      <c r="ACL242" s="66"/>
      <c r="ACX242" s="66"/>
      <c r="ACY242" s="66"/>
      <c r="ACZ242" s="66"/>
      <c r="ADA242" s="66"/>
      <c r="ADB242" s="66"/>
      <c r="ADC242" s="66"/>
      <c r="ADD242" s="66"/>
      <c r="ADE242" s="66"/>
      <c r="ADF242" s="66"/>
      <c r="ADG242" s="66"/>
      <c r="ADH242" s="66"/>
      <c r="ADI242" s="66"/>
      <c r="ADJ242" s="66"/>
      <c r="ADK242" s="66"/>
      <c r="ADL242" s="66"/>
      <c r="ADM242" s="66"/>
      <c r="ADN242" s="66"/>
      <c r="ADO242" s="66"/>
      <c r="ADP242" s="66"/>
      <c r="ADQ242" s="66"/>
      <c r="ADR242" s="66"/>
      <c r="ADS242" s="66"/>
      <c r="ADT242" s="66"/>
      <c r="ADU242" s="66"/>
      <c r="ADV242" s="66"/>
      <c r="ADW242" s="66"/>
      <c r="ADY242" s="66"/>
      <c r="ADZ242" s="66"/>
      <c r="AEA242" s="66"/>
      <c r="AEB242" s="66"/>
      <c r="AEC242" s="66"/>
      <c r="AED242" s="66"/>
      <c r="AEE242" s="66"/>
      <c r="AEF242" s="66"/>
      <c r="AEG242" s="66"/>
      <c r="AEH242" s="66"/>
      <c r="AEI242" s="66"/>
      <c r="AEJ242" s="66"/>
      <c r="AEK242" s="66"/>
      <c r="AEN242" s="66"/>
      <c r="AEQ242" s="66"/>
      <c r="AET242" s="66"/>
      <c r="AEW242" s="66"/>
      <c r="AEZ242" s="66"/>
      <c r="AFC242" s="66"/>
      <c r="AFL242" s="66"/>
      <c r="AFO242" s="66"/>
      <c r="AFR242" s="66"/>
      <c r="AFU242" s="66"/>
      <c r="AGD242" s="66"/>
      <c r="AGJ242" s="66"/>
      <c r="AGM242" s="66"/>
      <c r="AGP242" s="66"/>
      <c r="AGS242" s="66"/>
      <c r="AGY242" s="66"/>
      <c r="AHH242" s="66"/>
      <c r="AHJ242" s="66"/>
      <c r="AHK242" s="66"/>
      <c r="AHM242" s="66"/>
      <c r="AHP242" s="66"/>
      <c r="AHS242" s="66"/>
      <c r="AHV242" s="66"/>
      <c r="AHY242" s="66"/>
      <c r="AIB242" s="66"/>
      <c r="AID242" s="66"/>
      <c r="AIF242" s="66"/>
      <c r="AII242" s="66"/>
      <c r="AIL242" s="66"/>
      <c r="AIO242" s="66"/>
      <c r="AIR242" s="66"/>
      <c r="AIU242" s="66"/>
      <c r="AIX242" s="66"/>
      <c r="AJA242" s="66"/>
      <c r="AJC242" s="66"/>
      <c r="AJF242" s="66"/>
      <c r="AJL242" s="66"/>
      <c r="AJR242" s="66"/>
      <c r="AJU242" s="66"/>
      <c r="AJW242" s="66"/>
      <c r="AJY242" s="66"/>
      <c r="AJZ242" s="66"/>
      <c r="AKA242" s="66"/>
      <c r="AKB242" s="66"/>
      <c r="AKC242" s="66"/>
      <c r="AKD242" s="66"/>
      <c r="AKV242" s="66"/>
      <c r="AKW242" s="66"/>
      <c r="AKZ242" s="66"/>
      <c r="ALC242" s="66"/>
      <c r="ALE242" s="66"/>
      <c r="ALG242" s="66"/>
      <c r="ALJ242" s="66"/>
      <c r="ALM242" s="66"/>
      <c r="ALP242" s="66"/>
      <c r="ALT242" s="66"/>
      <c r="ALW242" s="66"/>
      <c r="ALZ242" s="66"/>
      <c r="AMH242" s="66"/>
      <c r="AMT242" s="66"/>
      <c r="AMU242" s="66"/>
      <c r="AMV242" s="66"/>
      <c r="AMW242" s="66"/>
      <c r="AMX242" s="66"/>
      <c r="AMY242" s="66"/>
      <c r="AMZ242" s="66"/>
      <c r="ANA242" s="66"/>
      <c r="ANB242" s="66"/>
      <c r="ANC242" s="66"/>
      <c r="AND242" s="66"/>
      <c r="ANE242" s="66"/>
      <c r="ANF242" s="66"/>
      <c r="ANG242" s="66"/>
      <c r="ANH242" s="66"/>
      <c r="ANI242" s="66"/>
      <c r="ANJ242" s="66"/>
      <c r="ANK242" s="66"/>
      <c r="ANL242" s="66"/>
      <c r="ANM242" s="66"/>
      <c r="ANN242" s="66"/>
      <c r="ANO242" s="66"/>
      <c r="ANP242" s="66"/>
      <c r="ANQ242" s="66"/>
      <c r="ANR242" s="66"/>
      <c r="ANS242" s="66"/>
      <c r="ANU242" s="66"/>
      <c r="ANV242" s="66"/>
      <c r="ANW242" s="66"/>
      <c r="ANX242" s="66"/>
      <c r="ANY242" s="66"/>
      <c r="ANZ242" s="66"/>
      <c r="AOA242" s="66"/>
      <c r="AOB242" s="66"/>
      <c r="AOC242" s="66"/>
      <c r="AOD242" s="66"/>
      <c r="AOE242" s="66"/>
      <c r="AOF242" s="66"/>
      <c r="AOG242" s="66"/>
      <c r="AOJ242" s="66"/>
      <c r="AOM242" s="66"/>
      <c r="AOP242" s="66"/>
      <c r="AOS242" s="66"/>
      <c r="AOV242" s="66"/>
      <c r="AOY242" s="66"/>
      <c r="APH242" s="66"/>
      <c r="APK242" s="66"/>
      <c r="APN242" s="66"/>
      <c r="APQ242" s="66"/>
      <c r="APZ242" s="66"/>
      <c r="AQF242" s="66"/>
      <c r="AQI242" s="66"/>
      <c r="AQL242" s="66"/>
      <c r="AQO242" s="66"/>
      <c r="AQU242" s="66"/>
      <c r="ARD242" s="66"/>
      <c r="ARF242" s="66"/>
      <c r="ARG242" s="66"/>
      <c r="ARI242" s="66"/>
      <c r="ARL242" s="66"/>
      <c r="ARO242" s="66"/>
      <c r="ARR242" s="66"/>
      <c r="ARU242" s="66"/>
      <c r="ARX242" s="66"/>
      <c r="ARZ242" s="66"/>
      <c r="ASB242" s="66"/>
      <c r="ASE242" s="66"/>
      <c r="ASH242" s="66"/>
      <c r="ASK242" s="66"/>
      <c r="ASN242" s="66"/>
      <c r="ASQ242" s="66"/>
      <c r="AST242" s="66"/>
      <c r="ASW242" s="66"/>
      <c r="ASY242" s="66"/>
      <c r="ATB242" s="66"/>
      <c r="ATH242" s="66"/>
      <c r="ATN242" s="66"/>
      <c r="ATQ242" s="66"/>
      <c r="ATS242" s="66"/>
      <c r="ATU242" s="66"/>
      <c r="ATV242" s="66"/>
      <c r="ATW242" s="66"/>
      <c r="ATX242" s="66"/>
      <c r="ATY242" s="66"/>
      <c r="ATZ242" s="66"/>
      <c r="AUR242" s="66"/>
      <c r="AUS242" s="66"/>
      <c r="AUV242" s="66"/>
      <c r="AUY242" s="66"/>
      <c r="AVA242" s="66"/>
      <c r="AVC242" s="66"/>
      <c r="AVF242" s="66"/>
      <c r="AVI242" s="66"/>
      <c r="AVL242" s="66"/>
      <c r="AVP242" s="66"/>
      <c r="AVS242" s="66"/>
      <c r="AVV242" s="66"/>
      <c r="AWD242" s="66"/>
      <c r="AWP242" s="66"/>
      <c r="AWQ242" s="66"/>
      <c r="AWR242" s="66"/>
      <c r="AWS242" s="66"/>
      <c r="AWT242" s="66"/>
      <c r="AWU242" s="66"/>
      <c r="AWV242" s="66"/>
      <c r="AWW242" s="66"/>
      <c r="AWX242" s="66"/>
      <c r="AWY242" s="66"/>
      <c r="AWZ242" s="66"/>
      <c r="AXA242" s="66"/>
      <c r="AXB242" s="66"/>
      <c r="AXC242" s="66"/>
      <c r="AXD242" s="66"/>
      <c r="AXE242" s="66"/>
      <c r="AXF242" s="66"/>
      <c r="AXG242" s="66"/>
      <c r="AXH242" s="66"/>
      <c r="AXI242" s="66"/>
      <c r="AXJ242" s="66"/>
      <c r="AXK242" s="66"/>
      <c r="AXL242" s="66"/>
      <c r="AXM242" s="66"/>
      <c r="AXN242" s="66"/>
      <c r="AXO242" s="66"/>
      <c r="AXQ242" s="66"/>
      <c r="AXR242" s="66"/>
      <c r="AXS242" s="66"/>
      <c r="AXT242" s="66"/>
      <c r="AXU242" s="66"/>
      <c r="AXV242" s="66"/>
      <c r="AXW242" s="66"/>
      <c r="AXX242" s="66"/>
      <c r="AXY242" s="66"/>
      <c r="AXZ242" s="66"/>
      <c r="AYA242" s="66"/>
      <c r="AYB242" s="66"/>
      <c r="AYC242" s="66"/>
      <c r="AYF242" s="66"/>
      <c r="AYI242" s="66"/>
      <c r="AYL242" s="66"/>
      <c r="AYO242" s="66"/>
      <c r="AYR242" s="66"/>
      <c r="AYU242" s="66"/>
      <c r="AZD242" s="66"/>
      <c r="AZG242" s="66"/>
      <c r="AZJ242" s="66"/>
      <c r="AZM242" s="66"/>
      <c r="AZV242" s="66"/>
      <c r="BAB242" s="66"/>
      <c r="BAE242" s="66"/>
      <c r="BAH242" s="66"/>
      <c r="BAK242" s="66"/>
      <c r="BAQ242" s="66"/>
      <c r="BAZ242" s="66"/>
      <c r="BBB242" s="66"/>
      <c r="BBC242" s="66"/>
      <c r="BBE242" s="66"/>
      <c r="BBH242" s="66"/>
      <c r="BBK242" s="66"/>
      <c r="BBN242" s="66"/>
      <c r="BBQ242" s="66"/>
      <c r="BBT242" s="66"/>
      <c r="BBV242" s="66"/>
      <c r="BBX242" s="66"/>
      <c r="BCA242" s="66"/>
      <c r="BCD242" s="66"/>
      <c r="BCG242" s="66"/>
      <c r="BCJ242" s="66"/>
      <c r="BCM242" s="66"/>
      <c r="BCP242" s="66"/>
      <c r="BCS242" s="66"/>
      <c r="BCU242" s="66"/>
      <c r="BCX242" s="66"/>
      <c r="BDD242" s="66"/>
      <c r="BDJ242" s="66"/>
      <c r="BDM242" s="66"/>
      <c r="BDO242" s="66"/>
      <c r="BDQ242" s="66"/>
      <c r="BDR242" s="66"/>
      <c r="BDS242" s="66"/>
      <c r="BDT242" s="66"/>
      <c r="BDU242" s="66"/>
      <c r="BDV242" s="66"/>
      <c r="BEN242" s="66"/>
      <c r="BEO242" s="66"/>
      <c r="BER242" s="66"/>
      <c r="BEU242" s="66"/>
      <c r="BEW242" s="66"/>
      <c r="BEY242" s="66"/>
      <c r="BFB242" s="66"/>
      <c r="BFE242" s="66"/>
      <c r="BFH242" s="66"/>
      <c r="BFL242" s="66"/>
      <c r="BFO242" s="66"/>
      <c r="BFR242" s="66"/>
      <c r="BFZ242" s="66"/>
      <c r="BGL242" s="66"/>
      <c r="BGM242" s="66"/>
      <c r="BGN242" s="66"/>
      <c r="BGO242" s="66"/>
      <c r="BGP242" s="66"/>
      <c r="BGQ242" s="66"/>
      <c r="BGR242" s="66"/>
      <c r="BGS242" s="66"/>
      <c r="BGT242" s="66"/>
      <c r="BGU242" s="66"/>
      <c r="BGV242" s="66"/>
      <c r="BGW242" s="66"/>
      <c r="BGX242" s="66"/>
      <c r="BGY242" s="66"/>
      <c r="BGZ242" s="66"/>
      <c r="BHA242" s="66"/>
      <c r="BHB242" s="66"/>
      <c r="BHC242" s="66"/>
      <c r="BHD242" s="66"/>
      <c r="BHE242" s="66"/>
      <c r="BHF242" s="66"/>
      <c r="BHG242" s="66"/>
      <c r="BHH242" s="66"/>
      <c r="BHI242" s="66"/>
      <c r="BHJ242" s="66"/>
      <c r="BHK242" s="66"/>
      <c r="BHM242" s="66"/>
      <c r="BHN242" s="66"/>
      <c r="BHO242" s="66"/>
      <c r="BHP242" s="66"/>
      <c r="BHQ242" s="66"/>
      <c r="BHR242" s="66"/>
      <c r="BHS242" s="66"/>
      <c r="BHT242" s="66"/>
      <c r="BHU242" s="66"/>
      <c r="BHV242" s="66"/>
      <c r="BHW242" s="66"/>
      <c r="BHX242" s="66"/>
      <c r="BHY242" s="66"/>
      <c r="BIB242" s="66"/>
      <c r="BIE242" s="66"/>
      <c r="BIH242" s="66"/>
      <c r="BIK242" s="66"/>
      <c r="BIN242" s="66"/>
      <c r="BIQ242" s="66"/>
      <c r="BIZ242" s="66"/>
      <c r="BJC242" s="66"/>
      <c r="BJF242" s="66"/>
      <c r="BJI242" s="66"/>
      <c r="BJR242" s="66"/>
      <c r="BJX242" s="66"/>
      <c r="BKA242" s="66"/>
      <c r="BKD242" s="66"/>
      <c r="BKG242" s="66"/>
      <c r="BKM242" s="66"/>
      <c r="BKV242" s="66"/>
      <c r="BKX242" s="66"/>
      <c r="BKY242" s="66"/>
      <c r="BLA242" s="66"/>
      <c r="BLD242" s="66"/>
      <c r="BLG242" s="66"/>
      <c r="BLJ242" s="66"/>
      <c r="BLM242" s="66"/>
      <c r="BLP242" s="66"/>
      <c r="BLR242" s="66"/>
      <c r="BLT242" s="66"/>
      <c r="BLW242" s="66"/>
      <c r="BLZ242" s="66"/>
      <c r="BMC242" s="66"/>
      <c r="BMF242" s="66"/>
      <c r="BMI242" s="66"/>
      <c r="BML242" s="66"/>
      <c r="BMO242" s="66"/>
      <c r="BMQ242" s="66"/>
      <c r="BMT242" s="66"/>
      <c r="BMZ242" s="66"/>
      <c r="BNF242" s="66"/>
      <c r="BNI242" s="66"/>
      <c r="BNK242" s="66"/>
      <c r="BNM242" s="66"/>
      <c r="BNN242" s="66"/>
      <c r="BNO242" s="66"/>
      <c r="BNP242" s="66"/>
      <c r="BNQ242" s="66"/>
      <c r="BNR242" s="66"/>
      <c r="BOJ242" s="66"/>
      <c r="BOK242" s="66"/>
      <c r="BON242" s="66"/>
      <c r="BOQ242" s="66"/>
      <c r="BOS242" s="66"/>
      <c r="BOU242" s="66"/>
      <c r="BOX242" s="66"/>
      <c r="BPA242" s="66"/>
      <c r="BPD242" s="66"/>
      <c r="BPH242" s="66"/>
      <c r="BPK242" s="66"/>
      <c r="BPN242" s="66"/>
      <c r="BPV242" s="66"/>
      <c r="BQH242" s="66"/>
      <c r="BQI242" s="66"/>
      <c r="BQJ242" s="66"/>
      <c r="BQK242" s="66"/>
      <c r="BQL242" s="66"/>
      <c r="BQM242" s="66"/>
      <c r="BQN242" s="66"/>
      <c r="BQO242" s="66"/>
      <c r="BQP242" s="66"/>
      <c r="BQQ242" s="66"/>
      <c r="BQR242" s="66"/>
      <c r="BQS242" s="66"/>
      <c r="BQT242" s="66"/>
      <c r="BQU242" s="66"/>
      <c r="BQV242" s="66"/>
      <c r="BQW242" s="66"/>
      <c r="BQX242" s="66"/>
      <c r="BQY242" s="66"/>
      <c r="BQZ242" s="66"/>
      <c r="BRA242" s="66"/>
      <c r="BRB242" s="66"/>
      <c r="BRC242" s="66"/>
      <c r="BRD242" s="66"/>
      <c r="BRE242" s="66"/>
      <c r="BRF242" s="66"/>
      <c r="BRG242" s="66"/>
      <c r="BRI242" s="66"/>
      <c r="BRJ242" s="66"/>
      <c r="BRK242" s="66"/>
      <c r="BRL242" s="66"/>
      <c r="BRM242" s="66"/>
      <c r="BRN242" s="66"/>
      <c r="BRO242" s="66"/>
      <c r="BRP242" s="66"/>
      <c r="BRQ242" s="66"/>
      <c r="BRR242" s="66"/>
      <c r="BRS242" s="66"/>
      <c r="BRT242" s="66"/>
      <c r="BRU242" s="66"/>
      <c r="BRX242" s="66"/>
      <c r="BSA242" s="66"/>
      <c r="BSD242" s="66"/>
      <c r="BSG242" s="66"/>
      <c r="BSJ242" s="66"/>
      <c r="BSM242" s="66"/>
      <c r="BSV242" s="66"/>
      <c r="BSY242" s="66"/>
      <c r="BTB242" s="66"/>
      <c r="BTE242" s="66"/>
      <c r="BTN242" s="66"/>
      <c r="BTT242" s="66"/>
      <c r="BTW242" s="66"/>
      <c r="BTZ242" s="66"/>
      <c r="BUC242" s="66"/>
      <c r="BUI242" s="66"/>
      <c r="BUR242" s="66"/>
      <c r="BUT242" s="66"/>
      <c r="BUU242" s="66"/>
      <c r="BUW242" s="66"/>
      <c r="BUZ242" s="66"/>
      <c r="BVC242" s="66"/>
      <c r="BVF242" s="66"/>
      <c r="BVI242" s="66"/>
      <c r="BVL242" s="66"/>
      <c r="BVN242" s="66"/>
      <c r="BVP242" s="66"/>
      <c r="BVS242" s="66"/>
      <c r="BVV242" s="66"/>
      <c r="BVY242" s="66"/>
      <c r="BWB242" s="66"/>
      <c r="BWE242" s="66"/>
      <c r="BWH242" s="66"/>
      <c r="BWK242" s="66"/>
      <c r="BWM242" s="66"/>
      <c r="BWP242" s="66"/>
      <c r="BWV242" s="66"/>
      <c r="BXB242" s="66"/>
      <c r="BXE242" s="66"/>
      <c r="BXG242" s="66"/>
      <c r="BXI242" s="66"/>
      <c r="BXJ242" s="66"/>
      <c r="BXK242" s="66"/>
      <c r="BXL242" s="66"/>
      <c r="BXM242" s="66"/>
      <c r="BXN242" s="66"/>
      <c r="BYF242" s="66"/>
      <c r="BYG242" s="66"/>
      <c r="BYJ242" s="66"/>
      <c r="BYM242" s="66"/>
      <c r="BYO242" s="66"/>
      <c r="BYQ242" s="66"/>
      <c r="BYT242" s="66"/>
      <c r="BYW242" s="66"/>
      <c r="BYZ242" s="66"/>
      <c r="BZD242" s="66"/>
      <c r="BZG242" s="66"/>
      <c r="BZJ242" s="66"/>
      <c r="BZR242" s="66"/>
      <c r="CAD242" s="66"/>
      <c r="CAE242" s="66"/>
      <c r="CAF242" s="66"/>
      <c r="CAG242" s="66"/>
      <c r="CAH242" s="66"/>
      <c r="CAI242" s="66"/>
      <c r="CAJ242" s="66"/>
      <c r="CAK242" s="66"/>
      <c r="CAL242" s="66"/>
      <c r="CAM242" s="66"/>
      <c r="CAN242" s="66"/>
      <c r="CAO242" s="66"/>
      <c r="CAP242" s="66"/>
      <c r="CAQ242" s="66"/>
      <c r="CAR242" s="66"/>
      <c r="CAS242" s="66"/>
      <c r="CAT242" s="66"/>
      <c r="CAU242" s="66"/>
      <c r="CAV242" s="66"/>
      <c r="CAW242" s="66"/>
      <c r="CAX242" s="66"/>
      <c r="CAY242" s="66"/>
      <c r="CAZ242" s="66"/>
      <c r="CBA242" s="66"/>
      <c r="CBB242" s="66"/>
      <c r="CBC242" s="66"/>
      <c r="CBE242" s="66"/>
      <c r="CBF242" s="66"/>
      <c r="CBG242" s="66"/>
      <c r="CBH242" s="66"/>
      <c r="CBI242" s="66"/>
      <c r="CBJ242" s="66"/>
      <c r="CBK242" s="66"/>
      <c r="CBL242" s="66"/>
      <c r="CBM242" s="66"/>
      <c r="CBN242" s="66"/>
      <c r="CBO242" s="66"/>
      <c r="CBP242" s="66"/>
      <c r="CBQ242" s="66"/>
      <c r="CBT242" s="66"/>
      <c r="CBW242" s="66"/>
      <c r="CBZ242" s="66"/>
      <c r="CCC242" s="66"/>
      <c r="CCF242" s="66"/>
      <c r="CCI242" s="66"/>
      <c r="CCR242" s="66"/>
      <c r="CCU242" s="66"/>
      <c r="CCX242" s="66"/>
      <c r="CDA242" s="66"/>
      <c r="CDJ242" s="66"/>
      <c r="CDP242" s="66"/>
      <c r="CDS242" s="66"/>
      <c r="CDV242" s="66"/>
      <c r="CDY242" s="66"/>
      <c r="CEE242" s="66"/>
      <c r="CEN242" s="66"/>
      <c r="CEP242" s="66"/>
      <c r="CEQ242" s="66"/>
      <c r="CES242" s="66"/>
      <c r="CEV242" s="66"/>
      <c r="CEY242" s="66"/>
      <c r="CFB242" s="66"/>
      <c r="CFE242" s="66"/>
      <c r="CFH242" s="66"/>
      <c r="CFJ242" s="66"/>
      <c r="CFL242" s="66"/>
      <c r="CFO242" s="66"/>
      <c r="CFR242" s="66"/>
      <c r="CFU242" s="66"/>
      <c r="CFX242" s="66"/>
      <c r="CGA242" s="66"/>
      <c r="CGD242" s="66"/>
      <c r="CGG242" s="66"/>
      <c r="CGI242" s="66"/>
      <c r="CGL242" s="66"/>
      <c r="CGR242" s="66"/>
      <c r="CGX242" s="66"/>
      <c r="CHA242" s="66"/>
      <c r="CHC242" s="66"/>
      <c r="CHE242" s="66"/>
      <c r="CHF242" s="66"/>
      <c r="CHG242" s="66"/>
      <c r="CHH242" s="66"/>
      <c r="CHI242" s="66"/>
      <c r="CHJ242" s="66"/>
      <c r="CIB242" s="66"/>
      <c r="CIC242" s="66"/>
      <c r="CIF242" s="66"/>
      <c r="CII242" s="66"/>
      <c r="CIK242" s="66"/>
      <c r="CIM242" s="66"/>
      <c r="CIP242" s="66"/>
      <c r="CIS242" s="66"/>
      <c r="CIV242" s="66"/>
      <c r="CIZ242" s="66"/>
      <c r="CJC242" s="66"/>
      <c r="CJF242" s="66"/>
      <c r="CJN242" s="66"/>
      <c r="CJZ242" s="66"/>
      <c r="CKA242" s="66"/>
      <c r="CKB242" s="66"/>
      <c r="CKC242" s="66"/>
      <c r="CKD242" s="66"/>
      <c r="CKE242" s="66"/>
      <c r="CKF242" s="66"/>
      <c r="CKG242" s="66"/>
      <c r="CKH242" s="66"/>
      <c r="CKI242" s="66"/>
      <c r="CKJ242" s="66"/>
      <c r="CKK242" s="66"/>
      <c r="CKL242" s="66"/>
      <c r="CKM242" s="66"/>
      <c r="CKN242" s="66"/>
      <c r="CKO242" s="66"/>
      <c r="CKP242" s="66"/>
      <c r="CKQ242" s="66"/>
      <c r="CKR242" s="66"/>
      <c r="CKS242" s="66"/>
      <c r="CKT242" s="66"/>
      <c r="CKU242" s="66"/>
      <c r="CKV242" s="66"/>
      <c r="CKW242" s="66"/>
      <c r="CKX242" s="66"/>
      <c r="CKY242" s="66"/>
      <c r="CLA242" s="66"/>
      <c r="CLB242" s="66"/>
      <c r="CLC242" s="66"/>
      <c r="CLD242" s="66"/>
      <c r="CLE242" s="66"/>
      <c r="CLF242" s="66"/>
      <c r="CLG242" s="66"/>
      <c r="CLH242" s="66"/>
      <c r="CLI242" s="66"/>
      <c r="CLJ242" s="66"/>
      <c r="CLK242" s="66"/>
      <c r="CLL242" s="66"/>
      <c r="CLM242" s="66"/>
      <c r="CLP242" s="66"/>
      <c r="CLS242" s="66"/>
      <c r="CLV242" s="66"/>
      <c r="CLY242" s="66"/>
      <c r="CMB242" s="66"/>
      <c r="CME242" s="66"/>
      <c r="CMN242" s="66"/>
      <c r="CMQ242" s="66"/>
      <c r="CMT242" s="66"/>
      <c r="CMW242" s="66"/>
      <c r="CNF242" s="66"/>
      <c r="CNL242" s="66"/>
      <c r="CNO242" s="66"/>
      <c r="CNR242" s="66"/>
      <c r="CNU242" s="66"/>
      <c r="COA242" s="66"/>
      <c r="COJ242" s="66"/>
      <c r="COL242" s="66"/>
      <c r="COM242" s="66"/>
      <c r="COO242" s="66"/>
      <c r="COR242" s="66"/>
      <c r="COU242" s="66"/>
      <c r="COX242" s="66"/>
      <c r="CPA242" s="66"/>
      <c r="CPD242" s="66"/>
      <c r="CPF242" s="66"/>
      <c r="CPH242" s="66"/>
      <c r="CPK242" s="66"/>
      <c r="CPN242" s="66"/>
      <c r="CPQ242" s="66"/>
      <c r="CPT242" s="66"/>
      <c r="CPW242" s="66"/>
      <c r="CPZ242" s="66"/>
      <c r="CQC242" s="66"/>
      <c r="CQE242" s="66"/>
      <c r="CQH242" s="66"/>
      <c r="CQN242" s="66"/>
      <c r="CQT242" s="66"/>
      <c r="CQW242" s="66"/>
      <c r="CQY242" s="66"/>
      <c r="CRA242" s="66"/>
      <c r="CRB242" s="66"/>
      <c r="CRC242" s="66"/>
      <c r="CRD242" s="66"/>
      <c r="CRE242" s="66"/>
      <c r="CRF242" s="66"/>
      <c r="CRX242" s="66"/>
      <c r="CRY242" s="66"/>
      <c r="CSB242" s="66"/>
      <c r="CSE242" s="66"/>
      <c r="CSG242" s="66"/>
      <c r="CSI242" s="66"/>
      <c r="CSL242" s="66"/>
      <c r="CSO242" s="66"/>
      <c r="CSR242" s="66"/>
      <c r="CSV242" s="66"/>
      <c r="CSY242" s="66"/>
      <c r="CTB242" s="66"/>
      <c r="CTJ242" s="66"/>
      <c r="CTV242" s="66"/>
      <c r="CTW242" s="66"/>
      <c r="CTX242" s="66"/>
      <c r="CTY242" s="66"/>
      <c r="CTZ242" s="66"/>
      <c r="CUA242" s="66"/>
      <c r="CUB242" s="66"/>
      <c r="CUC242" s="66"/>
      <c r="CUD242" s="66"/>
      <c r="CUE242" s="66"/>
      <c r="CUF242" s="66"/>
      <c r="CUG242" s="66"/>
      <c r="CUH242" s="66"/>
      <c r="CUI242" s="66"/>
      <c r="CUJ242" s="66"/>
      <c r="CUK242" s="66"/>
      <c r="CUL242" s="66"/>
      <c r="CUM242" s="66"/>
      <c r="CUN242" s="66"/>
      <c r="CUO242" s="66"/>
      <c r="CUP242" s="66"/>
      <c r="CUQ242" s="66"/>
      <c r="CUR242" s="66"/>
      <c r="CUS242" s="66"/>
      <c r="CUT242" s="66"/>
      <c r="CUU242" s="66"/>
      <c r="CUW242" s="66"/>
      <c r="CUX242" s="66"/>
      <c r="CUY242" s="66"/>
      <c r="CUZ242" s="66"/>
      <c r="CVA242" s="66"/>
      <c r="CVB242" s="66"/>
      <c r="CVC242" s="66"/>
      <c r="CVD242" s="66"/>
      <c r="CVE242" s="66"/>
      <c r="CVF242" s="66"/>
      <c r="CVG242" s="66"/>
      <c r="CVH242" s="66"/>
      <c r="CVI242" s="66"/>
      <c r="CVL242" s="66"/>
      <c r="CVO242" s="66"/>
      <c r="CVR242" s="66"/>
      <c r="CVU242" s="66"/>
      <c r="CVX242" s="66"/>
      <c r="CWA242" s="66"/>
      <c r="CWJ242" s="66"/>
      <c r="CWM242" s="66"/>
      <c r="CWP242" s="66"/>
      <c r="CWS242" s="66"/>
      <c r="CXB242" s="66"/>
      <c r="CXH242" s="66"/>
      <c r="CXK242" s="66"/>
      <c r="CXN242" s="66"/>
      <c r="CXQ242" s="66"/>
      <c r="CXW242" s="66"/>
      <c r="CYF242" s="66"/>
      <c r="CYH242" s="66"/>
      <c r="CYI242" s="66"/>
      <c r="CYK242" s="66"/>
      <c r="CYN242" s="66"/>
      <c r="CYQ242" s="66"/>
      <c r="CYT242" s="66"/>
      <c r="CYW242" s="66"/>
      <c r="CYZ242" s="66"/>
      <c r="CZB242" s="66"/>
      <c r="CZD242" s="66"/>
      <c r="CZG242" s="66"/>
      <c r="CZJ242" s="66"/>
      <c r="CZM242" s="66"/>
      <c r="CZP242" s="66"/>
      <c r="CZS242" s="66"/>
      <c r="CZV242" s="66"/>
      <c r="CZY242" s="66"/>
      <c r="DAA242" s="66"/>
      <c r="DAD242" s="66"/>
      <c r="DAJ242" s="66"/>
      <c r="DAP242" s="66"/>
      <c r="DAS242" s="66"/>
      <c r="DAU242" s="66"/>
      <c r="DAW242" s="66"/>
      <c r="DAX242" s="66"/>
      <c r="DAY242" s="66"/>
      <c r="DAZ242" s="66"/>
      <c r="DBA242" s="66"/>
      <c r="DBB242" s="66"/>
      <c r="DBT242" s="66"/>
      <c r="DBU242" s="66"/>
      <c r="DBX242" s="66"/>
      <c r="DCA242" s="66"/>
      <c r="DCC242" s="66"/>
      <c r="DCE242" s="66"/>
      <c r="DCH242" s="66"/>
      <c r="DCK242" s="66"/>
      <c r="DCN242" s="66"/>
      <c r="DCR242" s="66"/>
      <c r="DCU242" s="66"/>
      <c r="DCX242" s="66"/>
      <c r="DDF242" s="66"/>
      <c r="DDR242" s="66"/>
      <c r="DDS242" s="66"/>
      <c r="DDT242" s="66"/>
      <c r="DDU242" s="66"/>
      <c r="DDV242" s="66"/>
      <c r="DDW242" s="66"/>
      <c r="DDX242" s="66"/>
      <c r="DDY242" s="66"/>
      <c r="DDZ242" s="66"/>
      <c r="DEA242" s="66"/>
      <c r="DEB242" s="66"/>
      <c r="DEC242" s="66"/>
      <c r="DED242" s="66"/>
      <c r="DEE242" s="66"/>
      <c r="DEF242" s="66"/>
      <c r="DEG242" s="66"/>
      <c r="DEH242" s="66"/>
      <c r="DEI242" s="66"/>
      <c r="DEJ242" s="66"/>
      <c r="DEK242" s="66"/>
      <c r="DEL242" s="66"/>
      <c r="DEM242" s="66"/>
      <c r="DEN242" s="66"/>
      <c r="DEO242" s="66"/>
      <c r="DEP242" s="66"/>
      <c r="DEQ242" s="66"/>
      <c r="DES242" s="66"/>
      <c r="DET242" s="66"/>
      <c r="DEU242" s="66"/>
      <c r="DEV242" s="66"/>
      <c r="DEW242" s="66"/>
      <c r="DEX242" s="66"/>
      <c r="DEY242" s="66"/>
      <c r="DEZ242" s="66"/>
      <c r="DFA242" s="66"/>
      <c r="DFB242" s="66"/>
      <c r="DFC242" s="66"/>
      <c r="DFD242" s="66"/>
      <c r="DFE242" s="66"/>
      <c r="DFH242" s="66"/>
      <c r="DFK242" s="66"/>
      <c r="DFN242" s="66"/>
      <c r="DFQ242" s="66"/>
      <c r="DFT242" s="66"/>
      <c r="DFW242" s="66"/>
      <c r="DGF242" s="66"/>
      <c r="DGI242" s="66"/>
      <c r="DGL242" s="66"/>
      <c r="DGO242" s="66"/>
      <c r="DGX242" s="66"/>
      <c r="DHD242" s="66"/>
      <c r="DHG242" s="66"/>
      <c r="DHJ242" s="66"/>
      <c r="DHM242" s="66"/>
      <c r="DHS242" s="66"/>
      <c r="DIB242" s="66"/>
      <c r="DID242" s="66"/>
      <c r="DIE242" s="66"/>
      <c r="DIG242" s="66"/>
      <c r="DIJ242" s="66"/>
      <c r="DIM242" s="66"/>
      <c r="DIP242" s="66"/>
      <c r="DIS242" s="66"/>
      <c r="DIV242" s="66"/>
      <c r="DIX242" s="66"/>
      <c r="DIZ242" s="66"/>
      <c r="DJC242" s="66"/>
      <c r="DJF242" s="66"/>
      <c r="DJI242" s="66"/>
      <c r="DJL242" s="66"/>
      <c r="DJO242" s="66"/>
      <c r="DJR242" s="66"/>
      <c r="DJU242" s="66"/>
      <c r="DJW242" s="66"/>
      <c r="DJZ242" s="66"/>
      <c r="DKF242" s="66"/>
      <c r="DKL242" s="66"/>
      <c r="DKO242" s="66"/>
      <c r="DKQ242" s="66"/>
      <c r="DKS242" s="66"/>
      <c r="DKT242" s="66"/>
      <c r="DKU242" s="66"/>
      <c r="DKV242" s="66"/>
      <c r="DKW242" s="66"/>
      <c r="DKX242" s="66"/>
      <c r="DLP242" s="66"/>
      <c r="DLQ242" s="66"/>
      <c r="DLT242" s="66"/>
      <c r="DLW242" s="66"/>
      <c r="DLY242" s="66"/>
      <c r="DMA242" s="66"/>
      <c r="DMD242" s="66"/>
      <c r="DMG242" s="66"/>
      <c r="DMJ242" s="66"/>
      <c r="DMN242" s="66"/>
      <c r="DMQ242" s="66"/>
      <c r="DMT242" s="66"/>
      <c r="DNB242" s="66"/>
      <c r="DNN242" s="66"/>
      <c r="DNO242" s="66"/>
      <c r="DNP242" s="66"/>
      <c r="DNQ242" s="66"/>
      <c r="DNR242" s="66"/>
      <c r="DNS242" s="66"/>
      <c r="DNT242" s="66"/>
      <c r="DNU242" s="66"/>
      <c r="DNV242" s="66"/>
      <c r="DNW242" s="66"/>
      <c r="DNX242" s="66"/>
      <c r="DNY242" s="66"/>
      <c r="DNZ242" s="66"/>
      <c r="DOA242" s="66"/>
      <c r="DOB242" s="66"/>
      <c r="DOC242" s="66"/>
      <c r="DOD242" s="66"/>
      <c r="DOE242" s="66"/>
      <c r="DOF242" s="66"/>
      <c r="DOG242" s="66"/>
      <c r="DOH242" s="66"/>
      <c r="DOI242" s="66"/>
      <c r="DOJ242" s="66"/>
      <c r="DOK242" s="66"/>
      <c r="DOL242" s="66"/>
      <c r="DOM242" s="66"/>
      <c r="DOO242" s="66"/>
      <c r="DOP242" s="66"/>
      <c r="DOQ242" s="66"/>
      <c r="DOR242" s="66"/>
      <c r="DOS242" s="66"/>
      <c r="DOT242" s="66"/>
      <c r="DOU242" s="66"/>
      <c r="DOV242" s="66"/>
      <c r="DOW242" s="66"/>
      <c r="DOX242" s="66"/>
      <c r="DOY242" s="66"/>
      <c r="DOZ242" s="66"/>
      <c r="DPA242" s="66"/>
      <c r="DPD242" s="66"/>
      <c r="DPG242" s="66"/>
      <c r="DPJ242" s="66"/>
      <c r="DPM242" s="66"/>
      <c r="DPP242" s="66"/>
      <c r="DPS242" s="66"/>
      <c r="DQB242" s="66"/>
      <c r="DQE242" s="66"/>
      <c r="DQH242" s="66"/>
      <c r="DQK242" s="66"/>
      <c r="DQT242" s="66"/>
      <c r="DQZ242" s="66"/>
      <c r="DRC242" s="66"/>
      <c r="DRF242" s="66"/>
      <c r="DRI242" s="66"/>
      <c r="DRO242" s="66"/>
      <c r="DRX242" s="66"/>
      <c r="DRZ242" s="66"/>
      <c r="DSA242" s="66"/>
      <c r="DSC242" s="66"/>
      <c r="DSF242" s="66"/>
      <c r="DSI242" s="66"/>
      <c r="DSL242" s="66"/>
      <c r="DSO242" s="66"/>
      <c r="DSR242" s="66"/>
      <c r="DST242" s="66"/>
      <c r="DSV242" s="66"/>
      <c r="DSY242" s="66"/>
      <c r="DTB242" s="66"/>
      <c r="DTE242" s="66"/>
      <c r="DTH242" s="66"/>
      <c r="DTK242" s="66"/>
      <c r="DTN242" s="66"/>
      <c r="DTQ242" s="66"/>
      <c r="DTS242" s="66"/>
      <c r="DTV242" s="66"/>
      <c r="DUB242" s="66"/>
      <c r="DUH242" s="66"/>
      <c r="DUK242" s="66"/>
      <c r="DUM242" s="66"/>
      <c r="DUO242" s="66"/>
      <c r="DUP242" s="66"/>
      <c r="DUQ242" s="66"/>
      <c r="DUR242" s="66"/>
      <c r="DUS242" s="66"/>
      <c r="DUT242" s="66"/>
      <c r="DVL242" s="66"/>
      <c r="DVM242" s="66"/>
      <c r="DVP242" s="66"/>
      <c r="DVS242" s="66"/>
      <c r="DVU242" s="66"/>
      <c r="DVW242" s="66"/>
      <c r="DVZ242" s="66"/>
      <c r="DWC242" s="66"/>
      <c r="DWF242" s="66"/>
      <c r="DWJ242" s="66"/>
      <c r="DWM242" s="66"/>
      <c r="DWP242" s="66"/>
      <c r="DWX242" s="66"/>
      <c r="DXJ242" s="66"/>
      <c r="DXK242" s="66"/>
      <c r="DXL242" s="66"/>
      <c r="DXM242" s="66"/>
      <c r="DXN242" s="66"/>
      <c r="DXO242" s="66"/>
      <c r="DXP242" s="66"/>
      <c r="DXQ242" s="66"/>
      <c r="DXR242" s="66"/>
      <c r="DXS242" s="66"/>
      <c r="DXT242" s="66"/>
      <c r="DXU242" s="66"/>
      <c r="DXV242" s="66"/>
      <c r="DXW242" s="66"/>
      <c r="DXX242" s="66"/>
      <c r="DXY242" s="66"/>
      <c r="DXZ242" s="66"/>
      <c r="DYA242" s="66"/>
      <c r="DYB242" s="66"/>
      <c r="DYC242" s="66"/>
      <c r="DYD242" s="66"/>
      <c r="DYE242" s="66"/>
      <c r="DYF242" s="66"/>
      <c r="DYG242" s="66"/>
      <c r="DYH242" s="66"/>
      <c r="DYI242" s="66"/>
      <c r="DYK242" s="66"/>
      <c r="DYL242" s="66"/>
      <c r="DYM242" s="66"/>
      <c r="DYN242" s="66"/>
      <c r="DYO242" s="66"/>
      <c r="DYP242" s="66"/>
      <c r="DYQ242" s="66"/>
      <c r="DYR242" s="66"/>
      <c r="DYS242" s="66"/>
      <c r="DYT242" s="66"/>
      <c r="DYU242" s="66"/>
      <c r="DYV242" s="66"/>
      <c r="DYW242" s="66"/>
      <c r="DYZ242" s="66"/>
      <c r="DZC242" s="66"/>
      <c r="DZF242" s="66"/>
      <c r="DZI242" s="66"/>
      <c r="DZL242" s="66"/>
      <c r="DZO242" s="66"/>
      <c r="DZX242" s="66"/>
      <c r="EAA242" s="66"/>
      <c r="EAD242" s="66"/>
      <c r="EAG242" s="66"/>
      <c r="EAP242" s="66"/>
      <c r="EAV242" s="66"/>
      <c r="EAY242" s="66"/>
      <c r="EBB242" s="66"/>
      <c r="EBE242" s="66"/>
      <c r="EBK242" s="66"/>
      <c r="EBT242" s="66"/>
      <c r="EBV242" s="66"/>
      <c r="EBW242" s="66"/>
      <c r="EBY242" s="66"/>
      <c r="ECB242" s="66"/>
      <c r="ECE242" s="66"/>
      <c r="ECH242" s="66"/>
      <c r="ECK242" s="66"/>
      <c r="ECN242" s="66"/>
      <c r="ECP242" s="66"/>
      <c r="ECR242" s="66"/>
      <c r="ECU242" s="66"/>
      <c r="ECX242" s="66"/>
      <c r="EDA242" s="66"/>
      <c r="EDD242" s="66"/>
      <c r="EDG242" s="66"/>
      <c r="EDJ242" s="66"/>
      <c r="EDM242" s="66"/>
      <c r="EDO242" s="66"/>
      <c r="EDR242" s="66"/>
      <c r="EDX242" s="66"/>
      <c r="EED242" s="66"/>
      <c r="EEG242" s="66"/>
      <c r="EEI242" s="66"/>
      <c r="EEK242" s="66"/>
      <c r="EEL242" s="66"/>
      <c r="EEM242" s="66"/>
      <c r="EEN242" s="66"/>
      <c r="EEO242" s="66"/>
      <c r="EEP242" s="66"/>
      <c r="EFH242" s="66"/>
      <c r="EFI242" s="66"/>
      <c r="EFL242" s="66"/>
      <c r="EFO242" s="66"/>
      <c r="EFQ242" s="66"/>
      <c r="EFS242" s="66"/>
      <c r="EFV242" s="66"/>
      <c r="EFY242" s="66"/>
      <c r="EGB242" s="66"/>
      <c r="EGF242" s="66"/>
      <c r="EGI242" s="66"/>
      <c r="EGL242" s="66"/>
      <c r="EGT242" s="66"/>
      <c r="EHF242" s="66"/>
      <c r="EHG242" s="66"/>
      <c r="EHH242" s="66"/>
      <c r="EHI242" s="66"/>
      <c r="EHJ242" s="66"/>
      <c r="EHK242" s="66"/>
      <c r="EHL242" s="66"/>
      <c r="EHM242" s="66"/>
      <c r="EHN242" s="66"/>
      <c r="EHO242" s="66"/>
      <c r="EHP242" s="66"/>
      <c r="EHQ242" s="66"/>
      <c r="EHR242" s="66"/>
      <c r="EHS242" s="66"/>
      <c r="EHT242" s="66"/>
      <c r="EHU242" s="66"/>
      <c r="EHV242" s="66"/>
      <c r="EHW242" s="66"/>
      <c r="EHX242" s="66"/>
      <c r="EHY242" s="66"/>
      <c r="EHZ242" s="66"/>
      <c r="EIA242" s="66"/>
      <c r="EIB242" s="66"/>
      <c r="EIC242" s="66"/>
      <c r="EID242" s="66"/>
      <c r="EIE242" s="66"/>
      <c r="EIG242" s="66"/>
      <c r="EIH242" s="66"/>
      <c r="EII242" s="66"/>
      <c r="EIJ242" s="66"/>
      <c r="EIK242" s="66"/>
      <c r="EIL242" s="66"/>
      <c r="EIM242" s="66"/>
      <c r="EIN242" s="66"/>
      <c r="EIO242" s="66"/>
      <c r="EIP242" s="66"/>
      <c r="EIQ242" s="66"/>
      <c r="EIR242" s="66"/>
      <c r="EIS242" s="66"/>
      <c r="EIV242" s="66"/>
      <c r="EIY242" s="66"/>
      <c r="EJB242" s="66"/>
      <c r="EJE242" s="66"/>
      <c r="EJH242" s="66"/>
      <c r="EJK242" s="66"/>
      <c r="EJT242" s="66"/>
      <c r="EJW242" s="66"/>
      <c r="EJZ242" s="66"/>
      <c r="EKC242" s="66"/>
      <c r="EKL242" s="66"/>
      <c r="EKR242" s="66"/>
      <c r="EKU242" s="66"/>
      <c r="EKX242" s="66"/>
      <c r="ELA242" s="66"/>
      <c r="ELG242" s="66"/>
      <c r="ELP242" s="66"/>
      <c r="ELR242" s="66"/>
      <c r="ELS242" s="66"/>
      <c r="ELU242" s="66"/>
      <c r="ELX242" s="66"/>
      <c r="EMA242" s="66"/>
      <c r="EMD242" s="66"/>
      <c r="EMG242" s="66"/>
      <c r="EMJ242" s="66"/>
      <c r="EML242" s="66"/>
      <c r="EMN242" s="66"/>
      <c r="EMQ242" s="66"/>
      <c r="EMT242" s="66"/>
      <c r="EMW242" s="66"/>
      <c r="EMZ242" s="66"/>
      <c r="ENC242" s="66"/>
      <c r="ENF242" s="66"/>
      <c r="ENI242" s="66"/>
      <c r="ENK242" s="66"/>
      <c r="ENN242" s="66"/>
      <c r="ENT242" s="66"/>
      <c r="ENZ242" s="66"/>
      <c r="EOC242" s="66"/>
      <c r="EOE242" s="66"/>
      <c r="EOG242" s="66"/>
      <c r="EOH242" s="66"/>
      <c r="EOI242" s="66"/>
      <c r="EOJ242" s="66"/>
      <c r="EOK242" s="66"/>
      <c r="EOL242" s="66"/>
      <c r="EPD242" s="66"/>
      <c r="EPE242" s="66"/>
      <c r="EPH242" s="66"/>
      <c r="EPK242" s="66"/>
      <c r="EPM242" s="66"/>
      <c r="EPO242" s="66"/>
      <c r="EPR242" s="66"/>
      <c r="EPU242" s="66"/>
      <c r="EPX242" s="66"/>
      <c r="EQB242" s="66"/>
      <c r="EQE242" s="66"/>
      <c r="EQH242" s="66"/>
      <c r="EQP242" s="66"/>
      <c r="ERB242" s="66"/>
      <c r="ERC242" s="66"/>
      <c r="ERD242" s="66"/>
      <c r="ERE242" s="66"/>
      <c r="ERF242" s="66"/>
      <c r="ERG242" s="66"/>
      <c r="ERH242" s="66"/>
      <c r="ERI242" s="66"/>
      <c r="ERJ242" s="66"/>
      <c r="ERK242" s="66"/>
      <c r="ERL242" s="66"/>
      <c r="ERM242" s="66"/>
      <c r="ERN242" s="66"/>
      <c r="ERO242" s="66"/>
      <c r="ERP242" s="66"/>
      <c r="ERQ242" s="66"/>
      <c r="ERR242" s="66"/>
      <c r="ERS242" s="66"/>
      <c r="ERT242" s="66"/>
      <c r="ERU242" s="66"/>
      <c r="ERV242" s="66"/>
      <c r="ERW242" s="66"/>
      <c r="ERX242" s="66"/>
      <c r="ERY242" s="66"/>
      <c r="ERZ242" s="66"/>
      <c r="ESA242" s="66"/>
      <c r="ESC242" s="66"/>
      <c r="ESD242" s="66"/>
      <c r="ESE242" s="66"/>
      <c r="ESF242" s="66"/>
      <c r="ESG242" s="66"/>
      <c r="ESH242" s="66"/>
      <c r="ESI242" s="66"/>
      <c r="ESJ242" s="66"/>
      <c r="ESK242" s="66"/>
      <c r="ESL242" s="66"/>
      <c r="ESM242" s="66"/>
      <c r="ESN242" s="66"/>
      <c r="ESO242" s="66"/>
      <c r="ESR242" s="66"/>
      <c r="ESU242" s="66"/>
      <c r="ESX242" s="66"/>
      <c r="ETA242" s="66"/>
      <c r="ETD242" s="66"/>
      <c r="ETG242" s="66"/>
      <c r="ETP242" s="66"/>
      <c r="ETS242" s="66"/>
      <c r="ETV242" s="66"/>
      <c r="ETY242" s="66"/>
      <c r="EUH242" s="66"/>
      <c r="EUN242" s="66"/>
      <c r="EUQ242" s="66"/>
      <c r="EUT242" s="66"/>
      <c r="EUW242" s="66"/>
      <c r="EVC242" s="66"/>
      <c r="EVL242" s="66"/>
      <c r="EVN242" s="66"/>
      <c r="EVO242" s="66"/>
      <c r="EVQ242" s="66"/>
      <c r="EVT242" s="66"/>
      <c r="EVW242" s="66"/>
      <c r="EVZ242" s="66"/>
      <c r="EWC242" s="66"/>
      <c r="EWF242" s="66"/>
      <c r="EWH242" s="66"/>
      <c r="EWJ242" s="66"/>
      <c r="EWM242" s="66"/>
      <c r="EWP242" s="66"/>
      <c r="EWS242" s="66"/>
      <c r="EWV242" s="66"/>
      <c r="EWY242" s="66"/>
      <c r="EXB242" s="66"/>
      <c r="EXE242" s="66"/>
      <c r="EXG242" s="66"/>
      <c r="EXJ242" s="66"/>
      <c r="EXP242" s="66"/>
      <c r="EXV242" s="66"/>
      <c r="EXY242" s="66"/>
      <c r="EYA242" s="66"/>
      <c r="EYC242" s="66"/>
      <c r="EYD242" s="66"/>
      <c r="EYE242" s="66"/>
      <c r="EYF242" s="66"/>
      <c r="EYG242" s="66"/>
      <c r="EYH242" s="66"/>
      <c r="EYZ242" s="66"/>
      <c r="EZA242" s="66"/>
      <c r="EZD242" s="66"/>
      <c r="EZG242" s="66"/>
      <c r="EZI242" s="66"/>
      <c r="EZK242" s="66"/>
      <c r="EZN242" s="66"/>
      <c r="EZQ242" s="66"/>
      <c r="EZT242" s="66"/>
      <c r="EZX242" s="66"/>
      <c r="FAA242" s="66"/>
      <c r="FAD242" s="66"/>
      <c r="FAL242" s="66"/>
      <c r="FAX242" s="66"/>
      <c r="FAY242" s="66"/>
      <c r="FAZ242" s="66"/>
      <c r="FBA242" s="66"/>
      <c r="FBB242" s="66"/>
      <c r="FBC242" s="66"/>
      <c r="FBD242" s="66"/>
      <c r="FBE242" s="66"/>
      <c r="FBF242" s="66"/>
      <c r="FBG242" s="66"/>
      <c r="FBH242" s="66"/>
      <c r="FBI242" s="66"/>
      <c r="FBJ242" s="66"/>
      <c r="FBK242" s="66"/>
      <c r="FBL242" s="66"/>
      <c r="FBM242" s="66"/>
      <c r="FBN242" s="66"/>
      <c r="FBO242" s="66"/>
      <c r="FBP242" s="66"/>
      <c r="FBQ242" s="66"/>
      <c r="FBR242" s="66"/>
      <c r="FBS242" s="66"/>
      <c r="FBT242" s="66"/>
      <c r="FBU242" s="66"/>
      <c r="FBV242" s="66"/>
      <c r="FBW242" s="66"/>
      <c r="FBY242" s="66"/>
      <c r="FBZ242" s="66"/>
      <c r="FCA242" s="66"/>
      <c r="FCB242" s="66"/>
      <c r="FCC242" s="66"/>
      <c r="FCD242" s="66"/>
      <c r="FCE242" s="66"/>
      <c r="FCF242" s="66"/>
      <c r="FCG242" s="66"/>
      <c r="FCH242" s="66"/>
      <c r="FCI242" s="66"/>
      <c r="FCJ242" s="66"/>
      <c r="FCK242" s="66"/>
      <c r="FCN242" s="66"/>
      <c r="FCQ242" s="66"/>
      <c r="FCT242" s="66"/>
      <c r="FCW242" s="66"/>
      <c r="FCZ242" s="66"/>
      <c r="FDC242" s="66"/>
      <c r="FDL242" s="66"/>
      <c r="FDO242" s="66"/>
      <c r="FDR242" s="66"/>
      <c r="FDU242" s="66"/>
      <c r="FED242" s="66"/>
      <c r="FEJ242" s="66"/>
      <c r="FEM242" s="66"/>
      <c r="FEP242" s="66"/>
      <c r="FES242" s="66"/>
      <c r="FEY242" s="66"/>
      <c r="FFH242" s="66"/>
      <c r="FFJ242" s="66"/>
      <c r="FFK242" s="66"/>
      <c r="FFM242" s="66"/>
      <c r="FFP242" s="66"/>
      <c r="FFS242" s="66"/>
      <c r="FFV242" s="66"/>
      <c r="FFY242" s="66"/>
      <c r="FGB242" s="66"/>
      <c r="FGD242" s="66"/>
      <c r="FGF242" s="66"/>
      <c r="FGI242" s="66"/>
      <c r="FGL242" s="66"/>
      <c r="FGO242" s="66"/>
      <c r="FGR242" s="66"/>
      <c r="FGU242" s="66"/>
      <c r="FGX242" s="66"/>
      <c r="FHA242" s="66"/>
      <c r="FHC242" s="66"/>
      <c r="FHF242" s="66"/>
      <c r="FHL242" s="66"/>
      <c r="FHR242" s="66"/>
      <c r="FHU242" s="66"/>
      <c r="FHW242" s="66"/>
      <c r="FHY242" s="66"/>
      <c r="FHZ242" s="66"/>
      <c r="FIA242" s="66"/>
      <c r="FIB242" s="66"/>
      <c r="FIC242" s="66"/>
      <c r="FID242" s="66"/>
      <c r="FIV242" s="66"/>
      <c r="FIW242" s="66"/>
      <c r="FIZ242" s="66"/>
      <c r="FJC242" s="66"/>
      <c r="FJE242" s="66"/>
      <c r="FJG242" s="66"/>
      <c r="FJJ242" s="66"/>
      <c r="FJM242" s="66"/>
      <c r="FJP242" s="66"/>
      <c r="FJT242" s="66"/>
      <c r="FJW242" s="66"/>
      <c r="FJZ242" s="66"/>
      <c r="FKH242" s="66"/>
      <c r="FKT242" s="66"/>
      <c r="FKU242" s="66"/>
      <c r="FKV242" s="66"/>
      <c r="FKW242" s="66"/>
      <c r="FKX242" s="66"/>
      <c r="FKY242" s="66"/>
      <c r="FKZ242" s="66"/>
      <c r="FLA242" s="66"/>
      <c r="FLB242" s="66"/>
      <c r="FLC242" s="66"/>
      <c r="FLD242" s="66"/>
      <c r="FLE242" s="66"/>
      <c r="FLF242" s="66"/>
      <c r="FLG242" s="66"/>
      <c r="FLH242" s="66"/>
      <c r="FLI242" s="66"/>
      <c r="FLJ242" s="66"/>
      <c r="FLK242" s="66"/>
      <c r="FLL242" s="66"/>
      <c r="FLM242" s="66"/>
      <c r="FLN242" s="66"/>
      <c r="FLO242" s="66"/>
      <c r="FLP242" s="66"/>
      <c r="FLQ242" s="66"/>
      <c r="FLR242" s="66"/>
      <c r="FLS242" s="66"/>
      <c r="FLU242" s="66"/>
      <c r="FLV242" s="66"/>
      <c r="FLW242" s="66"/>
      <c r="FLX242" s="66"/>
      <c r="FLY242" s="66"/>
      <c r="FLZ242" s="66"/>
      <c r="FMA242" s="66"/>
      <c r="FMB242" s="66"/>
      <c r="FMC242" s="66"/>
      <c r="FMD242" s="66"/>
      <c r="FME242" s="66"/>
      <c r="FMF242" s="66"/>
      <c r="FMG242" s="66"/>
      <c r="FMJ242" s="66"/>
      <c r="FMM242" s="66"/>
      <c r="FMP242" s="66"/>
      <c r="FMS242" s="66"/>
      <c r="FMV242" s="66"/>
      <c r="FMY242" s="66"/>
      <c r="FNH242" s="66"/>
      <c r="FNK242" s="66"/>
      <c r="FNN242" s="66"/>
      <c r="FNQ242" s="66"/>
      <c r="FNZ242" s="66"/>
      <c r="FOF242" s="66"/>
      <c r="FOI242" s="66"/>
      <c r="FOL242" s="66"/>
      <c r="FOO242" s="66"/>
      <c r="FOU242" s="66"/>
      <c r="FPD242" s="66"/>
      <c r="FPF242" s="66"/>
      <c r="FPG242" s="66"/>
      <c r="FPI242" s="66"/>
      <c r="FPL242" s="66"/>
      <c r="FPO242" s="66"/>
      <c r="FPR242" s="66"/>
      <c r="FPU242" s="66"/>
      <c r="FPX242" s="66"/>
      <c r="FPZ242" s="66"/>
      <c r="FQB242" s="66"/>
      <c r="FQE242" s="66"/>
      <c r="FQH242" s="66"/>
      <c r="FQK242" s="66"/>
      <c r="FQN242" s="66"/>
      <c r="FQQ242" s="66"/>
      <c r="FQT242" s="66"/>
      <c r="FQW242" s="66"/>
      <c r="FQY242" s="66"/>
      <c r="FRB242" s="66"/>
      <c r="FRH242" s="66"/>
      <c r="FRN242" s="66"/>
      <c r="FRQ242" s="66"/>
      <c r="FRS242" s="66"/>
      <c r="FRU242" s="66"/>
      <c r="FRV242" s="66"/>
      <c r="FRW242" s="66"/>
      <c r="FRX242" s="66"/>
      <c r="FRY242" s="66"/>
      <c r="FRZ242" s="66"/>
      <c r="FSR242" s="66"/>
      <c r="FSS242" s="66"/>
      <c r="FSV242" s="66"/>
      <c r="FSY242" s="66"/>
      <c r="FTA242" s="66"/>
      <c r="FTC242" s="66"/>
      <c r="FTF242" s="66"/>
      <c r="FTI242" s="66"/>
      <c r="FTL242" s="66"/>
      <c r="FTP242" s="66"/>
      <c r="FTS242" s="66"/>
      <c r="FTV242" s="66"/>
      <c r="FUD242" s="66"/>
      <c r="FUP242" s="66"/>
      <c r="FUQ242" s="66"/>
      <c r="FUR242" s="66"/>
      <c r="FUS242" s="66"/>
      <c r="FUT242" s="66"/>
      <c r="FUU242" s="66"/>
      <c r="FUV242" s="66"/>
      <c r="FUW242" s="66"/>
      <c r="FUX242" s="66"/>
      <c r="FUY242" s="66"/>
      <c r="FUZ242" s="66"/>
      <c r="FVA242" s="66"/>
      <c r="FVB242" s="66"/>
      <c r="FVC242" s="66"/>
      <c r="FVD242" s="66"/>
      <c r="FVE242" s="66"/>
      <c r="FVF242" s="66"/>
      <c r="FVG242" s="66"/>
      <c r="FVH242" s="66"/>
      <c r="FVI242" s="66"/>
      <c r="FVJ242" s="66"/>
      <c r="FVK242" s="66"/>
      <c r="FVL242" s="66"/>
      <c r="FVM242" s="66"/>
      <c r="FVN242" s="66"/>
      <c r="FVO242" s="66"/>
      <c r="FVQ242" s="66"/>
      <c r="FVR242" s="66"/>
      <c r="FVS242" s="66"/>
      <c r="FVT242" s="66"/>
      <c r="FVU242" s="66"/>
      <c r="FVV242" s="66"/>
      <c r="FVW242" s="66"/>
      <c r="FVX242" s="66"/>
      <c r="FVY242" s="66"/>
      <c r="FVZ242" s="66"/>
      <c r="FWA242" s="66"/>
      <c r="FWB242" s="66"/>
      <c r="FWC242" s="66"/>
      <c r="FWF242" s="66"/>
      <c r="FWI242" s="66"/>
      <c r="FWL242" s="66"/>
      <c r="FWO242" s="66"/>
      <c r="FWR242" s="66"/>
      <c r="FWU242" s="66"/>
      <c r="FXD242" s="66"/>
      <c r="FXG242" s="66"/>
      <c r="FXJ242" s="66"/>
      <c r="FXM242" s="66"/>
      <c r="FXV242" s="66"/>
      <c r="FYB242" s="66"/>
      <c r="FYE242" s="66"/>
      <c r="FYH242" s="66"/>
      <c r="FYK242" s="66"/>
      <c r="FYQ242" s="66"/>
      <c r="FYZ242" s="66"/>
      <c r="FZB242" s="66"/>
      <c r="FZC242" s="66"/>
      <c r="FZE242" s="66"/>
      <c r="FZH242" s="66"/>
      <c r="FZK242" s="66"/>
      <c r="FZN242" s="66"/>
      <c r="FZQ242" s="66"/>
      <c r="FZT242" s="66"/>
      <c r="FZV242" s="66"/>
      <c r="FZX242" s="66"/>
      <c r="GAA242" s="66"/>
      <c r="GAD242" s="66"/>
      <c r="GAG242" s="66"/>
      <c r="GAJ242" s="66"/>
      <c r="GAM242" s="66"/>
      <c r="GAP242" s="66"/>
      <c r="GAS242" s="66"/>
      <c r="GAU242" s="66"/>
      <c r="GAX242" s="66"/>
      <c r="GBD242" s="66"/>
      <c r="GBJ242" s="66"/>
      <c r="GBM242" s="66"/>
      <c r="GBO242" s="66"/>
      <c r="GBQ242" s="66"/>
      <c r="GBR242" s="66"/>
      <c r="GBS242" s="66"/>
      <c r="GBT242" s="66"/>
      <c r="GBU242" s="66"/>
      <c r="GBV242" s="66"/>
      <c r="GCN242" s="66"/>
      <c r="GCO242" s="66"/>
      <c r="GCR242" s="66"/>
      <c r="GCU242" s="66"/>
      <c r="GCW242" s="66"/>
      <c r="GCY242" s="66"/>
      <c r="GDB242" s="66"/>
      <c r="GDE242" s="66"/>
      <c r="GDH242" s="66"/>
      <c r="GDL242" s="66"/>
      <c r="GDO242" s="66"/>
      <c r="GDR242" s="66"/>
      <c r="GDZ242" s="66"/>
      <c r="GEL242" s="66"/>
      <c r="GEM242" s="66"/>
      <c r="GEN242" s="66"/>
      <c r="GEO242" s="66"/>
      <c r="GEP242" s="66"/>
      <c r="GEQ242" s="66"/>
      <c r="GER242" s="66"/>
      <c r="GES242" s="66"/>
      <c r="GET242" s="66"/>
      <c r="GEU242" s="66"/>
      <c r="GEV242" s="66"/>
      <c r="GEW242" s="66"/>
      <c r="GEX242" s="66"/>
      <c r="GEY242" s="66"/>
      <c r="GEZ242" s="66"/>
      <c r="GFA242" s="66"/>
      <c r="GFB242" s="66"/>
      <c r="GFC242" s="66"/>
      <c r="GFD242" s="66"/>
      <c r="GFE242" s="66"/>
      <c r="GFF242" s="66"/>
      <c r="GFG242" s="66"/>
      <c r="GFH242" s="66"/>
      <c r="GFI242" s="66"/>
      <c r="GFJ242" s="66"/>
      <c r="GFK242" s="66"/>
      <c r="GFM242" s="66"/>
      <c r="GFN242" s="66"/>
      <c r="GFO242" s="66"/>
      <c r="GFP242" s="66"/>
      <c r="GFQ242" s="66"/>
      <c r="GFR242" s="66"/>
      <c r="GFS242" s="66"/>
      <c r="GFT242" s="66"/>
      <c r="GFU242" s="66"/>
      <c r="GFV242" s="66"/>
      <c r="GFW242" s="66"/>
      <c r="GFX242" s="66"/>
      <c r="GFY242" s="66"/>
      <c r="GGB242" s="66"/>
      <c r="GGE242" s="66"/>
      <c r="GGH242" s="66"/>
      <c r="GGK242" s="66"/>
      <c r="GGN242" s="66"/>
      <c r="GGQ242" s="66"/>
      <c r="GGZ242" s="66"/>
      <c r="GHC242" s="66"/>
      <c r="GHF242" s="66"/>
      <c r="GHI242" s="66"/>
      <c r="GHR242" s="66"/>
      <c r="GHX242" s="66"/>
      <c r="GIA242" s="66"/>
      <c r="GID242" s="66"/>
      <c r="GIG242" s="66"/>
      <c r="GIM242" s="66"/>
      <c r="GIV242" s="66"/>
      <c r="GIX242" s="66"/>
      <c r="GIY242" s="66"/>
      <c r="GJA242" s="66"/>
      <c r="GJD242" s="66"/>
      <c r="GJG242" s="66"/>
      <c r="GJJ242" s="66"/>
      <c r="GJM242" s="66"/>
      <c r="GJP242" s="66"/>
      <c r="GJR242" s="66"/>
      <c r="GJT242" s="66"/>
      <c r="GJW242" s="66"/>
      <c r="GJZ242" s="66"/>
      <c r="GKC242" s="66"/>
      <c r="GKF242" s="66"/>
      <c r="GKI242" s="66"/>
      <c r="GKL242" s="66"/>
      <c r="GKO242" s="66"/>
      <c r="GKQ242" s="66"/>
      <c r="GKT242" s="66"/>
      <c r="GKZ242" s="66"/>
      <c r="GLF242" s="66"/>
      <c r="GLI242" s="66"/>
      <c r="GLK242" s="66"/>
      <c r="GLM242" s="66"/>
      <c r="GLN242" s="66"/>
      <c r="GLO242" s="66"/>
      <c r="GLP242" s="66"/>
      <c r="GLQ242" s="66"/>
      <c r="GLR242" s="66"/>
      <c r="GMJ242" s="66"/>
      <c r="GMK242" s="66"/>
      <c r="GMN242" s="66"/>
      <c r="GMQ242" s="66"/>
      <c r="GMS242" s="66"/>
      <c r="GMU242" s="66"/>
      <c r="GMX242" s="66"/>
      <c r="GNA242" s="66"/>
      <c r="GND242" s="66"/>
      <c r="GNH242" s="66"/>
      <c r="GNK242" s="66"/>
      <c r="GNN242" s="66"/>
      <c r="GNV242" s="66"/>
      <c r="GOH242" s="66"/>
      <c r="GOI242" s="66"/>
      <c r="GOJ242" s="66"/>
      <c r="GOK242" s="66"/>
      <c r="GOL242" s="66"/>
      <c r="GOM242" s="66"/>
      <c r="GON242" s="66"/>
      <c r="GOO242" s="66"/>
      <c r="GOP242" s="66"/>
      <c r="GOQ242" s="66"/>
      <c r="GOR242" s="66"/>
      <c r="GOS242" s="66"/>
      <c r="GOT242" s="66"/>
      <c r="GOU242" s="66"/>
      <c r="GOV242" s="66"/>
      <c r="GOW242" s="66"/>
      <c r="GOX242" s="66"/>
      <c r="GOY242" s="66"/>
      <c r="GOZ242" s="66"/>
      <c r="GPA242" s="66"/>
      <c r="GPB242" s="66"/>
      <c r="GPC242" s="66"/>
      <c r="GPD242" s="66"/>
      <c r="GPE242" s="66"/>
      <c r="GPF242" s="66"/>
      <c r="GPG242" s="66"/>
      <c r="GPI242" s="66"/>
      <c r="GPJ242" s="66"/>
      <c r="GPK242" s="66"/>
      <c r="GPL242" s="66"/>
      <c r="GPM242" s="66"/>
      <c r="GPN242" s="66"/>
      <c r="GPO242" s="66"/>
      <c r="GPP242" s="66"/>
      <c r="GPQ242" s="66"/>
      <c r="GPR242" s="66"/>
      <c r="GPS242" s="66"/>
      <c r="GPT242" s="66"/>
      <c r="GPU242" s="66"/>
      <c r="GPX242" s="66"/>
      <c r="GQA242" s="66"/>
      <c r="GQD242" s="66"/>
      <c r="GQG242" s="66"/>
      <c r="GQJ242" s="66"/>
      <c r="GQM242" s="66"/>
      <c r="GQV242" s="66"/>
      <c r="GQY242" s="66"/>
      <c r="GRB242" s="66"/>
      <c r="GRE242" s="66"/>
      <c r="GRN242" s="66"/>
      <c r="GRT242" s="66"/>
      <c r="GRW242" s="66"/>
      <c r="GRZ242" s="66"/>
      <c r="GSC242" s="66"/>
      <c r="GSI242" s="66"/>
      <c r="GSR242" s="66"/>
      <c r="GST242" s="66"/>
      <c r="GSU242" s="66"/>
      <c r="GSW242" s="66"/>
      <c r="GSZ242" s="66"/>
      <c r="GTC242" s="66"/>
      <c r="GTF242" s="66"/>
      <c r="GTI242" s="66"/>
      <c r="GTL242" s="66"/>
      <c r="GTN242" s="66"/>
      <c r="GTP242" s="66"/>
      <c r="GTS242" s="66"/>
      <c r="GTV242" s="66"/>
      <c r="GTY242" s="66"/>
      <c r="GUB242" s="66"/>
      <c r="GUE242" s="66"/>
      <c r="GUH242" s="66"/>
      <c r="GUK242" s="66"/>
      <c r="GUM242" s="66"/>
      <c r="GUP242" s="66"/>
      <c r="GUV242" s="66"/>
      <c r="GVB242" s="66"/>
      <c r="GVE242" s="66"/>
      <c r="GVG242" s="66"/>
      <c r="GVI242" s="66"/>
      <c r="GVJ242" s="66"/>
      <c r="GVK242" s="66"/>
      <c r="GVL242" s="66"/>
      <c r="GVM242" s="66"/>
      <c r="GVN242" s="66"/>
      <c r="GWF242" s="66"/>
      <c r="GWG242" s="66"/>
      <c r="GWJ242" s="66"/>
      <c r="GWM242" s="66"/>
      <c r="GWO242" s="66"/>
      <c r="GWQ242" s="66"/>
      <c r="GWT242" s="66"/>
      <c r="GWW242" s="66"/>
      <c r="GWZ242" s="66"/>
      <c r="GXD242" s="66"/>
      <c r="GXG242" s="66"/>
      <c r="GXJ242" s="66"/>
      <c r="GXR242" s="66"/>
      <c r="GYD242" s="66"/>
      <c r="GYE242" s="66"/>
      <c r="GYF242" s="66"/>
      <c r="GYG242" s="66"/>
      <c r="GYH242" s="66"/>
      <c r="GYI242" s="66"/>
      <c r="GYJ242" s="66"/>
      <c r="GYK242" s="66"/>
      <c r="GYL242" s="66"/>
      <c r="GYM242" s="66"/>
      <c r="GYN242" s="66"/>
      <c r="GYO242" s="66"/>
      <c r="GYP242" s="66"/>
      <c r="GYQ242" s="66"/>
      <c r="GYR242" s="66"/>
      <c r="GYS242" s="66"/>
      <c r="GYT242" s="66"/>
      <c r="GYU242" s="66"/>
      <c r="GYV242" s="66"/>
      <c r="GYW242" s="66"/>
      <c r="GYX242" s="66"/>
      <c r="GYY242" s="66"/>
      <c r="GYZ242" s="66"/>
      <c r="GZA242" s="66"/>
      <c r="GZB242" s="66"/>
      <c r="GZC242" s="66"/>
      <c r="GZE242" s="66"/>
      <c r="GZF242" s="66"/>
      <c r="GZG242" s="66"/>
      <c r="GZH242" s="66"/>
      <c r="GZI242" s="66"/>
      <c r="GZJ242" s="66"/>
      <c r="GZK242" s="66"/>
      <c r="GZL242" s="66"/>
      <c r="GZM242" s="66"/>
      <c r="GZN242" s="66"/>
      <c r="GZO242" s="66"/>
      <c r="GZP242" s="66"/>
      <c r="GZQ242" s="66"/>
      <c r="GZT242" s="66"/>
      <c r="GZW242" s="66"/>
      <c r="GZZ242" s="66"/>
      <c r="HAC242" s="66"/>
      <c r="HAF242" s="66"/>
      <c r="HAI242" s="66"/>
      <c r="HAR242" s="66"/>
      <c r="HAU242" s="66"/>
      <c r="HAX242" s="66"/>
      <c r="HBA242" s="66"/>
      <c r="HBJ242" s="66"/>
      <c r="HBP242" s="66"/>
      <c r="HBS242" s="66"/>
      <c r="HBV242" s="66"/>
      <c r="HBY242" s="66"/>
      <c r="HCE242" s="66"/>
      <c r="HCN242" s="66"/>
      <c r="HCP242" s="66"/>
      <c r="HCQ242" s="66"/>
      <c r="HCS242" s="66"/>
      <c r="HCV242" s="66"/>
      <c r="HCY242" s="66"/>
      <c r="HDB242" s="66"/>
      <c r="HDE242" s="66"/>
      <c r="HDH242" s="66"/>
      <c r="HDJ242" s="66"/>
      <c r="HDL242" s="66"/>
      <c r="HDO242" s="66"/>
      <c r="HDR242" s="66"/>
      <c r="HDU242" s="66"/>
      <c r="HDX242" s="66"/>
      <c r="HEA242" s="66"/>
      <c r="HED242" s="66"/>
      <c r="HEG242" s="66"/>
      <c r="HEI242" s="66"/>
      <c r="HEL242" s="66"/>
      <c r="HER242" s="66"/>
      <c r="HEX242" s="66"/>
      <c r="HFA242" s="66"/>
      <c r="HFC242" s="66"/>
      <c r="HFE242" s="66"/>
      <c r="HFF242" s="66"/>
      <c r="HFG242" s="66"/>
      <c r="HFH242" s="66"/>
      <c r="HFI242" s="66"/>
      <c r="HFJ242" s="66"/>
      <c r="HGB242" s="66"/>
      <c r="HGC242" s="66"/>
      <c r="HGF242" s="66"/>
      <c r="HGI242" s="66"/>
      <c r="HGK242" s="66"/>
      <c r="HGM242" s="66"/>
      <c r="HGP242" s="66"/>
      <c r="HGS242" s="66"/>
      <c r="HGV242" s="66"/>
      <c r="HGZ242" s="66"/>
      <c r="HHC242" s="66"/>
      <c r="HHF242" s="66"/>
      <c r="HHN242" s="66"/>
      <c r="HHZ242" s="66"/>
      <c r="HIA242" s="66"/>
      <c r="HIB242" s="66"/>
      <c r="HIC242" s="66"/>
      <c r="HID242" s="66"/>
      <c r="HIE242" s="66"/>
      <c r="HIF242" s="66"/>
      <c r="HIG242" s="66"/>
      <c r="HIH242" s="66"/>
      <c r="HII242" s="66"/>
      <c r="HIJ242" s="66"/>
      <c r="HIK242" s="66"/>
      <c r="HIL242" s="66"/>
      <c r="HIM242" s="66"/>
      <c r="HIN242" s="66"/>
      <c r="HIO242" s="66"/>
      <c r="HIP242" s="66"/>
      <c r="HIQ242" s="66"/>
      <c r="HIR242" s="66"/>
      <c r="HIS242" s="66"/>
      <c r="HIT242" s="66"/>
      <c r="HIU242" s="66"/>
      <c r="HIV242" s="66"/>
      <c r="HIW242" s="66"/>
      <c r="HIX242" s="66"/>
      <c r="HIY242" s="66"/>
      <c r="HJA242" s="66"/>
      <c r="HJB242" s="66"/>
      <c r="HJC242" s="66"/>
      <c r="HJD242" s="66"/>
      <c r="HJE242" s="66"/>
      <c r="HJF242" s="66"/>
      <c r="HJG242" s="66"/>
      <c r="HJH242" s="66"/>
      <c r="HJI242" s="66"/>
      <c r="HJJ242" s="66"/>
      <c r="HJK242" s="66"/>
      <c r="HJL242" s="66"/>
      <c r="HJM242" s="66"/>
      <c r="HJP242" s="66"/>
      <c r="HJS242" s="66"/>
      <c r="HJV242" s="66"/>
      <c r="HJY242" s="66"/>
      <c r="HKB242" s="66"/>
      <c r="HKE242" s="66"/>
      <c r="HKN242" s="66"/>
      <c r="HKQ242" s="66"/>
      <c r="HKT242" s="66"/>
      <c r="HKW242" s="66"/>
      <c r="HLF242" s="66"/>
      <c r="HLL242" s="66"/>
      <c r="HLO242" s="66"/>
      <c r="HLR242" s="66"/>
      <c r="HLU242" s="66"/>
      <c r="HMA242" s="66"/>
      <c r="HMJ242" s="66"/>
      <c r="HML242" s="66"/>
      <c r="HMM242" s="66"/>
      <c r="HMO242" s="66"/>
      <c r="HMR242" s="66"/>
      <c r="HMU242" s="66"/>
      <c r="HMX242" s="66"/>
      <c r="HNA242" s="66"/>
      <c r="HND242" s="66"/>
      <c r="HNF242" s="66"/>
      <c r="HNH242" s="66"/>
      <c r="HNK242" s="66"/>
      <c r="HNN242" s="66"/>
      <c r="HNQ242" s="66"/>
      <c r="HNT242" s="66"/>
      <c r="HNW242" s="66"/>
      <c r="HNZ242" s="66"/>
      <c r="HOC242" s="66"/>
      <c r="HOE242" s="66"/>
      <c r="HOH242" s="66"/>
      <c r="HON242" s="66"/>
      <c r="HOT242" s="66"/>
      <c r="HOW242" s="66"/>
      <c r="HOY242" s="66"/>
      <c r="HPA242" s="66"/>
      <c r="HPB242" s="66"/>
      <c r="HPC242" s="66"/>
      <c r="HPD242" s="66"/>
      <c r="HPE242" s="66"/>
      <c r="HPF242" s="66"/>
      <c r="HPX242" s="66"/>
      <c r="HPY242" s="66"/>
      <c r="HQB242" s="66"/>
      <c r="HQE242" s="66"/>
      <c r="HQG242" s="66"/>
      <c r="HQI242" s="66"/>
      <c r="HQL242" s="66"/>
      <c r="HQO242" s="66"/>
      <c r="HQR242" s="66"/>
      <c r="HQV242" s="66"/>
      <c r="HQY242" s="66"/>
      <c r="HRB242" s="66"/>
      <c r="HRJ242" s="66"/>
      <c r="HRV242" s="66"/>
      <c r="HRW242" s="66"/>
      <c r="HRX242" s="66"/>
      <c r="HRY242" s="66"/>
      <c r="HRZ242" s="66"/>
      <c r="HSA242" s="66"/>
      <c r="HSB242" s="66"/>
      <c r="HSC242" s="66"/>
      <c r="HSD242" s="66"/>
      <c r="HSE242" s="66"/>
      <c r="HSF242" s="66"/>
      <c r="HSG242" s="66"/>
      <c r="HSH242" s="66"/>
      <c r="HSI242" s="66"/>
      <c r="HSJ242" s="66"/>
      <c r="HSK242" s="66"/>
      <c r="HSL242" s="66"/>
      <c r="HSM242" s="66"/>
      <c r="HSN242" s="66"/>
      <c r="HSO242" s="66"/>
      <c r="HSP242" s="66"/>
      <c r="HSQ242" s="66"/>
      <c r="HSR242" s="66"/>
      <c r="HSS242" s="66"/>
      <c r="HST242" s="66"/>
      <c r="HSU242" s="66"/>
      <c r="HSW242" s="66"/>
      <c r="HSX242" s="66"/>
      <c r="HSY242" s="66"/>
      <c r="HSZ242" s="66"/>
      <c r="HTA242" s="66"/>
      <c r="HTB242" s="66"/>
      <c r="HTC242" s="66"/>
      <c r="HTD242" s="66"/>
      <c r="HTE242" s="66"/>
      <c r="HTF242" s="66"/>
      <c r="HTG242" s="66"/>
      <c r="HTH242" s="66"/>
      <c r="HTI242" s="66"/>
      <c r="HTL242" s="66"/>
      <c r="HTO242" s="66"/>
      <c r="HTR242" s="66"/>
      <c r="HTU242" s="66"/>
      <c r="HTX242" s="66"/>
      <c r="HUA242" s="66"/>
      <c r="HUJ242" s="66"/>
      <c r="HUM242" s="66"/>
      <c r="HUP242" s="66"/>
      <c r="HUS242" s="66"/>
      <c r="HVB242" s="66"/>
      <c r="HVH242" s="66"/>
      <c r="HVK242" s="66"/>
      <c r="HVN242" s="66"/>
      <c r="HVQ242" s="66"/>
      <c r="HVW242" s="66"/>
      <c r="HWF242" s="66"/>
      <c r="HWH242" s="66"/>
      <c r="HWI242" s="66"/>
      <c r="HWK242" s="66"/>
      <c r="HWN242" s="66"/>
      <c r="HWQ242" s="66"/>
      <c r="HWT242" s="66"/>
      <c r="HWW242" s="66"/>
      <c r="HWZ242" s="66"/>
      <c r="HXB242" s="66"/>
      <c r="HXD242" s="66"/>
      <c r="HXG242" s="66"/>
      <c r="HXJ242" s="66"/>
      <c r="HXM242" s="66"/>
      <c r="HXP242" s="66"/>
      <c r="HXS242" s="66"/>
      <c r="HXV242" s="66"/>
      <c r="HXY242" s="66"/>
      <c r="HYA242" s="66"/>
      <c r="HYD242" s="66"/>
      <c r="HYJ242" s="66"/>
      <c r="HYP242" s="66"/>
      <c r="HYS242" s="66"/>
      <c r="HYU242" s="66"/>
      <c r="HYW242" s="66"/>
      <c r="HYX242" s="66"/>
      <c r="HYY242" s="66"/>
      <c r="HYZ242" s="66"/>
      <c r="HZA242" s="66"/>
      <c r="HZB242" s="66"/>
      <c r="HZT242" s="66"/>
      <c r="HZU242" s="66"/>
      <c r="HZX242" s="66"/>
      <c r="IAA242" s="66"/>
      <c r="IAC242" s="66"/>
      <c r="IAE242" s="66"/>
      <c r="IAH242" s="66"/>
      <c r="IAK242" s="66"/>
      <c r="IAN242" s="66"/>
      <c r="IAR242" s="66"/>
      <c r="IAU242" s="66"/>
      <c r="IAX242" s="66"/>
      <c r="IBF242" s="66"/>
      <c r="IBR242" s="66"/>
      <c r="IBS242" s="66"/>
      <c r="IBT242" s="66"/>
      <c r="IBU242" s="66"/>
      <c r="IBV242" s="66"/>
      <c r="IBW242" s="66"/>
      <c r="IBX242" s="66"/>
      <c r="IBY242" s="66"/>
      <c r="IBZ242" s="66"/>
      <c r="ICA242" s="66"/>
      <c r="ICB242" s="66"/>
      <c r="ICC242" s="66"/>
      <c r="ICD242" s="66"/>
      <c r="ICE242" s="66"/>
      <c r="ICF242" s="66"/>
      <c r="ICG242" s="66"/>
      <c r="ICH242" s="66"/>
      <c r="ICI242" s="66"/>
      <c r="ICJ242" s="66"/>
      <c r="ICK242" s="66"/>
      <c r="ICL242" s="66"/>
      <c r="ICM242" s="66"/>
      <c r="ICN242" s="66"/>
      <c r="ICO242" s="66"/>
      <c r="ICP242" s="66"/>
      <c r="ICQ242" s="66"/>
      <c r="ICS242" s="66"/>
      <c r="ICT242" s="66"/>
      <c r="ICU242" s="66"/>
      <c r="ICV242" s="66"/>
      <c r="ICW242" s="66"/>
      <c r="ICX242" s="66"/>
      <c r="ICY242" s="66"/>
      <c r="ICZ242" s="66"/>
      <c r="IDA242" s="66"/>
      <c r="IDB242" s="66"/>
      <c r="IDC242" s="66"/>
      <c r="IDD242" s="66"/>
      <c r="IDE242" s="66"/>
      <c r="IDH242" s="66"/>
      <c r="IDK242" s="66"/>
      <c r="IDN242" s="66"/>
      <c r="IDQ242" s="66"/>
      <c r="IDT242" s="66"/>
      <c r="IDW242" s="66"/>
      <c r="IEF242" s="66"/>
      <c r="IEI242" s="66"/>
      <c r="IEL242" s="66"/>
      <c r="IEO242" s="66"/>
      <c r="IEX242" s="66"/>
      <c r="IFD242" s="66"/>
      <c r="IFG242" s="66"/>
      <c r="IFJ242" s="66"/>
      <c r="IFM242" s="66"/>
      <c r="IFS242" s="66"/>
      <c r="IGB242" s="66"/>
      <c r="IGD242" s="66"/>
      <c r="IGE242" s="66"/>
      <c r="IGG242" s="66"/>
      <c r="IGJ242" s="66"/>
      <c r="IGM242" s="66"/>
      <c r="IGP242" s="66"/>
      <c r="IGS242" s="66"/>
      <c r="IGV242" s="66"/>
      <c r="IGX242" s="66"/>
      <c r="IGZ242" s="66"/>
      <c r="IHC242" s="66"/>
      <c r="IHF242" s="66"/>
      <c r="IHI242" s="66"/>
      <c r="IHL242" s="66"/>
      <c r="IHO242" s="66"/>
      <c r="IHR242" s="66"/>
      <c r="IHU242" s="66"/>
      <c r="IHW242" s="66"/>
      <c r="IHZ242" s="66"/>
      <c r="IIF242" s="66"/>
      <c r="IIL242" s="66"/>
      <c r="IIO242" s="66"/>
      <c r="IIQ242" s="66"/>
      <c r="IIS242" s="66"/>
      <c r="IIT242" s="66"/>
      <c r="IIU242" s="66"/>
      <c r="IIV242" s="66"/>
      <c r="IIW242" s="66"/>
      <c r="IIX242" s="66"/>
      <c r="IJP242" s="66"/>
      <c r="IJQ242" s="66"/>
      <c r="IJT242" s="66"/>
      <c r="IJW242" s="66"/>
      <c r="IJY242" s="66"/>
      <c r="IKA242" s="66"/>
      <c r="IKD242" s="66"/>
      <c r="IKG242" s="66"/>
      <c r="IKJ242" s="66"/>
      <c r="IKN242" s="66"/>
      <c r="IKQ242" s="66"/>
      <c r="IKT242" s="66"/>
      <c r="ILB242" s="66"/>
      <c r="ILN242" s="66"/>
      <c r="ILO242" s="66"/>
      <c r="ILP242" s="66"/>
      <c r="ILQ242" s="66"/>
      <c r="ILR242" s="66"/>
      <c r="ILS242" s="66"/>
      <c r="ILT242" s="66"/>
      <c r="ILU242" s="66"/>
      <c r="ILV242" s="66"/>
      <c r="ILW242" s="66"/>
      <c r="ILX242" s="66"/>
      <c r="ILY242" s="66"/>
      <c r="ILZ242" s="66"/>
      <c r="IMA242" s="66"/>
      <c r="IMB242" s="66"/>
      <c r="IMC242" s="66"/>
      <c r="IMD242" s="66"/>
      <c r="IME242" s="66"/>
      <c r="IMF242" s="66"/>
      <c r="IMG242" s="66"/>
      <c r="IMH242" s="66"/>
      <c r="IMI242" s="66"/>
      <c r="IMJ242" s="66"/>
      <c r="IMK242" s="66"/>
      <c r="IML242" s="66"/>
      <c r="IMM242" s="66"/>
      <c r="IMO242" s="66"/>
      <c r="IMP242" s="66"/>
      <c r="IMQ242" s="66"/>
      <c r="IMR242" s="66"/>
      <c r="IMS242" s="66"/>
      <c r="IMT242" s="66"/>
      <c r="IMU242" s="66"/>
      <c r="IMV242" s="66"/>
      <c r="IMW242" s="66"/>
      <c r="IMX242" s="66"/>
      <c r="IMY242" s="66"/>
      <c r="IMZ242" s="66"/>
      <c r="INA242" s="66"/>
      <c r="IND242" s="66"/>
      <c r="ING242" s="66"/>
      <c r="INJ242" s="66"/>
      <c r="INM242" s="66"/>
      <c r="INP242" s="66"/>
      <c r="INS242" s="66"/>
      <c r="IOB242" s="66"/>
      <c r="IOE242" s="66"/>
      <c r="IOH242" s="66"/>
      <c r="IOK242" s="66"/>
      <c r="IOT242" s="66"/>
      <c r="IOZ242" s="66"/>
      <c r="IPC242" s="66"/>
      <c r="IPF242" s="66"/>
      <c r="IPI242" s="66"/>
      <c r="IPO242" s="66"/>
      <c r="IPX242" s="66"/>
      <c r="IPZ242" s="66"/>
      <c r="IQA242" s="66"/>
      <c r="IQC242" s="66"/>
      <c r="IQF242" s="66"/>
      <c r="IQI242" s="66"/>
      <c r="IQL242" s="66"/>
      <c r="IQO242" s="66"/>
      <c r="IQR242" s="66"/>
      <c r="IQT242" s="66"/>
      <c r="IQV242" s="66"/>
      <c r="IQY242" s="66"/>
      <c r="IRB242" s="66"/>
      <c r="IRE242" s="66"/>
      <c r="IRH242" s="66"/>
      <c r="IRK242" s="66"/>
      <c r="IRN242" s="66"/>
      <c r="IRQ242" s="66"/>
      <c r="IRS242" s="66"/>
      <c r="IRV242" s="66"/>
      <c r="ISB242" s="66"/>
      <c r="ISH242" s="66"/>
      <c r="ISK242" s="66"/>
      <c r="ISM242" s="66"/>
      <c r="ISO242" s="66"/>
      <c r="ISP242" s="66"/>
      <c r="ISQ242" s="66"/>
      <c r="ISR242" s="66"/>
      <c r="ISS242" s="66"/>
      <c r="IST242" s="66"/>
      <c r="ITL242" s="66"/>
      <c r="ITM242" s="66"/>
      <c r="ITP242" s="66"/>
      <c r="ITS242" s="66"/>
      <c r="ITU242" s="66"/>
      <c r="ITW242" s="66"/>
      <c r="ITZ242" s="66"/>
      <c r="IUC242" s="66"/>
      <c r="IUF242" s="66"/>
      <c r="IUJ242" s="66"/>
      <c r="IUM242" s="66"/>
      <c r="IUP242" s="66"/>
      <c r="IUX242" s="66"/>
      <c r="IVJ242" s="66"/>
      <c r="IVK242" s="66"/>
      <c r="IVL242" s="66"/>
      <c r="IVM242" s="66"/>
      <c r="IVN242" s="66"/>
      <c r="IVO242" s="66"/>
      <c r="IVP242" s="66"/>
      <c r="IVQ242" s="66"/>
      <c r="IVR242" s="66"/>
      <c r="IVS242" s="66"/>
      <c r="IVT242" s="66"/>
      <c r="IVU242" s="66"/>
      <c r="IVV242" s="66"/>
      <c r="IVW242" s="66"/>
      <c r="IVX242" s="66"/>
      <c r="IVY242" s="66"/>
      <c r="IVZ242" s="66"/>
      <c r="IWA242" s="66"/>
      <c r="IWB242" s="66"/>
      <c r="IWC242" s="66"/>
      <c r="IWD242" s="66"/>
      <c r="IWE242" s="66"/>
      <c r="IWF242" s="66"/>
      <c r="IWG242" s="66"/>
      <c r="IWH242" s="66"/>
      <c r="IWI242" s="66"/>
      <c r="IWK242" s="66"/>
      <c r="IWL242" s="66"/>
      <c r="IWM242" s="66"/>
      <c r="IWN242" s="66"/>
      <c r="IWO242" s="66"/>
      <c r="IWP242" s="66"/>
      <c r="IWQ242" s="66"/>
      <c r="IWR242" s="66"/>
      <c r="IWS242" s="66"/>
      <c r="IWT242" s="66"/>
      <c r="IWU242" s="66"/>
      <c r="IWV242" s="66"/>
      <c r="IWW242" s="66"/>
      <c r="IWZ242" s="66"/>
      <c r="IXC242" s="66"/>
      <c r="IXF242" s="66"/>
      <c r="IXI242" s="66"/>
      <c r="IXL242" s="66"/>
      <c r="IXO242" s="66"/>
      <c r="IXX242" s="66"/>
      <c r="IYA242" s="66"/>
      <c r="IYD242" s="66"/>
      <c r="IYG242" s="66"/>
      <c r="IYP242" s="66"/>
      <c r="IYV242" s="66"/>
      <c r="IYY242" s="66"/>
      <c r="IZB242" s="66"/>
      <c r="IZE242" s="66"/>
      <c r="IZK242" s="66"/>
      <c r="IZT242" s="66"/>
      <c r="IZV242" s="66"/>
      <c r="IZW242" s="66"/>
      <c r="IZY242" s="66"/>
      <c r="JAB242" s="66"/>
      <c r="JAE242" s="66"/>
      <c r="JAH242" s="66"/>
      <c r="JAK242" s="66"/>
      <c r="JAN242" s="66"/>
      <c r="JAP242" s="66"/>
      <c r="JAR242" s="66"/>
      <c r="JAU242" s="66"/>
      <c r="JAX242" s="66"/>
      <c r="JBA242" s="66"/>
      <c r="JBD242" s="66"/>
      <c r="JBG242" s="66"/>
      <c r="JBJ242" s="66"/>
      <c r="JBM242" s="66"/>
      <c r="JBO242" s="66"/>
      <c r="JBR242" s="66"/>
      <c r="JBX242" s="66"/>
      <c r="JCD242" s="66"/>
      <c r="JCG242" s="66"/>
      <c r="JCI242" s="66"/>
      <c r="JCK242" s="66"/>
      <c r="JCL242" s="66"/>
      <c r="JCM242" s="66"/>
      <c r="JCN242" s="66"/>
      <c r="JCO242" s="66"/>
      <c r="JCP242" s="66"/>
      <c r="JDH242" s="66"/>
      <c r="JDI242" s="66"/>
      <c r="JDL242" s="66"/>
      <c r="JDO242" s="66"/>
      <c r="JDQ242" s="66"/>
      <c r="JDS242" s="66"/>
      <c r="JDV242" s="66"/>
      <c r="JDY242" s="66"/>
      <c r="JEB242" s="66"/>
      <c r="JEF242" s="66"/>
      <c r="JEI242" s="66"/>
      <c r="JEL242" s="66"/>
      <c r="JET242" s="66"/>
      <c r="JFF242" s="66"/>
      <c r="JFG242" s="66"/>
      <c r="JFH242" s="66"/>
      <c r="JFI242" s="66"/>
      <c r="JFJ242" s="66"/>
      <c r="JFK242" s="66"/>
      <c r="JFL242" s="66"/>
      <c r="JFM242" s="66"/>
      <c r="JFN242" s="66"/>
      <c r="JFO242" s="66"/>
      <c r="JFP242" s="66"/>
      <c r="JFQ242" s="66"/>
      <c r="JFR242" s="66"/>
      <c r="JFS242" s="66"/>
      <c r="JFT242" s="66"/>
      <c r="JFU242" s="66"/>
      <c r="JFV242" s="66"/>
      <c r="JFW242" s="66"/>
      <c r="JFX242" s="66"/>
      <c r="JFY242" s="66"/>
      <c r="JFZ242" s="66"/>
      <c r="JGA242" s="66"/>
      <c r="JGB242" s="66"/>
      <c r="JGC242" s="66"/>
      <c r="JGD242" s="66"/>
      <c r="JGE242" s="66"/>
      <c r="JGG242" s="66"/>
      <c r="JGH242" s="66"/>
      <c r="JGI242" s="66"/>
      <c r="JGJ242" s="66"/>
      <c r="JGK242" s="66"/>
      <c r="JGL242" s="66"/>
      <c r="JGM242" s="66"/>
      <c r="JGN242" s="66"/>
      <c r="JGO242" s="66"/>
      <c r="JGP242" s="66"/>
      <c r="JGQ242" s="66"/>
      <c r="JGR242" s="66"/>
      <c r="JGS242" s="66"/>
      <c r="JGV242" s="66"/>
      <c r="JGY242" s="66"/>
      <c r="JHB242" s="66"/>
      <c r="JHE242" s="66"/>
      <c r="JHH242" s="66"/>
      <c r="JHK242" s="66"/>
      <c r="JHT242" s="66"/>
      <c r="JHW242" s="66"/>
      <c r="JHZ242" s="66"/>
      <c r="JIC242" s="66"/>
      <c r="JIL242" s="66"/>
      <c r="JIR242" s="66"/>
      <c r="JIU242" s="66"/>
      <c r="JIX242" s="66"/>
      <c r="JJA242" s="66"/>
      <c r="JJG242" s="66"/>
      <c r="JJP242" s="66"/>
      <c r="JJR242" s="66"/>
      <c r="JJS242" s="66"/>
      <c r="JJU242" s="66"/>
      <c r="JJX242" s="66"/>
      <c r="JKA242" s="66"/>
      <c r="JKD242" s="66"/>
      <c r="JKG242" s="66"/>
      <c r="JKJ242" s="66"/>
      <c r="JKL242" s="66"/>
      <c r="JKN242" s="66"/>
      <c r="JKQ242" s="66"/>
      <c r="JKT242" s="66"/>
      <c r="JKW242" s="66"/>
      <c r="JKZ242" s="66"/>
      <c r="JLC242" s="66"/>
      <c r="JLF242" s="66"/>
      <c r="JLI242" s="66"/>
      <c r="JLK242" s="66"/>
      <c r="JLN242" s="66"/>
      <c r="JLT242" s="66"/>
      <c r="JLZ242" s="66"/>
      <c r="JMC242" s="66"/>
      <c r="JME242" s="66"/>
      <c r="JMG242" s="66"/>
      <c r="JMH242" s="66"/>
      <c r="JMI242" s="66"/>
      <c r="JMJ242" s="66"/>
      <c r="JMK242" s="66"/>
      <c r="JML242" s="66"/>
      <c r="JND242" s="66"/>
      <c r="JNE242" s="66"/>
      <c r="JNH242" s="66"/>
      <c r="JNK242" s="66"/>
      <c r="JNM242" s="66"/>
      <c r="JNO242" s="66"/>
      <c r="JNR242" s="66"/>
      <c r="JNU242" s="66"/>
      <c r="JNX242" s="66"/>
      <c r="JOB242" s="66"/>
      <c r="JOE242" s="66"/>
      <c r="JOH242" s="66"/>
      <c r="JOP242" s="66"/>
      <c r="JPB242" s="66"/>
      <c r="JPC242" s="66"/>
      <c r="JPD242" s="66"/>
      <c r="JPE242" s="66"/>
      <c r="JPF242" s="66"/>
      <c r="JPG242" s="66"/>
      <c r="JPH242" s="66"/>
      <c r="JPI242" s="66"/>
      <c r="JPJ242" s="66"/>
      <c r="JPK242" s="66"/>
      <c r="JPL242" s="66"/>
      <c r="JPM242" s="66"/>
      <c r="JPN242" s="66"/>
      <c r="JPO242" s="66"/>
      <c r="JPP242" s="66"/>
      <c r="JPQ242" s="66"/>
      <c r="JPR242" s="66"/>
      <c r="JPS242" s="66"/>
      <c r="JPT242" s="66"/>
      <c r="JPU242" s="66"/>
      <c r="JPV242" s="66"/>
      <c r="JPW242" s="66"/>
      <c r="JPX242" s="66"/>
      <c r="JPY242" s="66"/>
      <c r="JPZ242" s="66"/>
      <c r="JQA242" s="66"/>
      <c r="JQC242" s="66"/>
      <c r="JQD242" s="66"/>
      <c r="JQE242" s="66"/>
      <c r="JQF242" s="66"/>
      <c r="JQG242" s="66"/>
      <c r="JQH242" s="66"/>
      <c r="JQI242" s="66"/>
      <c r="JQJ242" s="66"/>
      <c r="JQK242" s="66"/>
      <c r="JQL242" s="66"/>
      <c r="JQM242" s="66"/>
      <c r="JQN242" s="66"/>
      <c r="JQO242" s="66"/>
      <c r="JQR242" s="66"/>
      <c r="JQU242" s="66"/>
      <c r="JQX242" s="66"/>
      <c r="JRA242" s="66"/>
      <c r="JRD242" s="66"/>
      <c r="JRG242" s="66"/>
      <c r="JRP242" s="66"/>
      <c r="JRS242" s="66"/>
      <c r="JRV242" s="66"/>
      <c r="JRY242" s="66"/>
      <c r="JSH242" s="66"/>
      <c r="JSN242" s="66"/>
      <c r="JSQ242" s="66"/>
      <c r="JST242" s="66"/>
      <c r="JSW242" s="66"/>
      <c r="JTC242" s="66"/>
      <c r="JTL242" s="66"/>
      <c r="JTN242" s="66"/>
      <c r="JTO242" s="66"/>
      <c r="JTQ242" s="66"/>
      <c r="JTT242" s="66"/>
      <c r="JTW242" s="66"/>
      <c r="JTZ242" s="66"/>
      <c r="JUC242" s="66"/>
      <c r="JUF242" s="66"/>
      <c r="JUH242" s="66"/>
      <c r="JUJ242" s="66"/>
      <c r="JUM242" s="66"/>
      <c r="JUP242" s="66"/>
      <c r="JUS242" s="66"/>
      <c r="JUV242" s="66"/>
      <c r="JUY242" s="66"/>
      <c r="JVB242" s="66"/>
      <c r="JVE242" s="66"/>
      <c r="JVG242" s="66"/>
      <c r="JVJ242" s="66"/>
      <c r="JVP242" s="66"/>
      <c r="JVV242" s="66"/>
      <c r="JVY242" s="66"/>
      <c r="JWA242" s="66"/>
      <c r="JWC242" s="66"/>
      <c r="JWD242" s="66"/>
      <c r="JWE242" s="66"/>
      <c r="JWF242" s="66"/>
      <c r="JWG242" s="66"/>
      <c r="JWH242" s="66"/>
      <c r="JWZ242" s="66"/>
      <c r="JXA242" s="66"/>
      <c r="JXD242" s="66"/>
      <c r="JXG242" s="66"/>
      <c r="JXI242" s="66"/>
      <c r="JXK242" s="66"/>
      <c r="JXN242" s="66"/>
      <c r="JXQ242" s="66"/>
      <c r="JXT242" s="66"/>
      <c r="JXX242" s="66"/>
      <c r="JYA242" s="66"/>
      <c r="JYD242" s="66"/>
      <c r="JYL242" s="66"/>
      <c r="JYX242" s="66"/>
      <c r="JYY242" s="66"/>
      <c r="JYZ242" s="66"/>
      <c r="JZA242" s="66"/>
      <c r="JZB242" s="66"/>
      <c r="JZC242" s="66"/>
      <c r="JZD242" s="66"/>
      <c r="JZE242" s="66"/>
      <c r="JZF242" s="66"/>
      <c r="JZG242" s="66"/>
      <c r="JZH242" s="66"/>
      <c r="JZI242" s="66"/>
      <c r="JZJ242" s="66"/>
      <c r="JZK242" s="66"/>
      <c r="JZL242" s="66"/>
      <c r="JZM242" s="66"/>
      <c r="JZN242" s="66"/>
      <c r="JZO242" s="66"/>
      <c r="JZP242" s="66"/>
      <c r="JZQ242" s="66"/>
      <c r="JZR242" s="66"/>
      <c r="JZS242" s="66"/>
      <c r="JZT242" s="66"/>
      <c r="JZU242" s="66"/>
      <c r="JZV242" s="66"/>
      <c r="JZW242" s="66"/>
      <c r="JZY242" s="66"/>
      <c r="JZZ242" s="66"/>
      <c r="KAA242" s="66"/>
      <c r="KAB242" s="66"/>
      <c r="KAC242" s="66"/>
      <c r="KAD242" s="66"/>
      <c r="KAE242" s="66"/>
      <c r="KAF242" s="66"/>
      <c r="KAG242" s="66"/>
      <c r="KAH242" s="66"/>
      <c r="KAI242" s="66"/>
      <c r="KAJ242" s="66"/>
      <c r="KAK242" s="66"/>
      <c r="KAN242" s="66"/>
      <c r="KAQ242" s="66"/>
      <c r="KAT242" s="66"/>
      <c r="KAW242" s="66"/>
      <c r="KAZ242" s="66"/>
      <c r="KBC242" s="66"/>
      <c r="KBL242" s="66"/>
      <c r="KBO242" s="66"/>
      <c r="KBR242" s="66"/>
      <c r="KBU242" s="66"/>
      <c r="KCD242" s="66"/>
      <c r="KCJ242" s="66"/>
      <c r="KCM242" s="66"/>
      <c r="KCP242" s="66"/>
      <c r="KCS242" s="66"/>
      <c r="KCY242" s="66"/>
      <c r="KDH242" s="66"/>
      <c r="KDJ242" s="66"/>
      <c r="KDK242" s="66"/>
      <c r="KDM242" s="66"/>
      <c r="KDP242" s="66"/>
      <c r="KDS242" s="66"/>
      <c r="KDV242" s="66"/>
      <c r="KDY242" s="66"/>
      <c r="KEB242" s="66"/>
      <c r="KED242" s="66"/>
      <c r="KEF242" s="66"/>
      <c r="KEI242" s="66"/>
      <c r="KEL242" s="66"/>
      <c r="KEO242" s="66"/>
      <c r="KER242" s="66"/>
      <c r="KEU242" s="66"/>
      <c r="KEX242" s="66"/>
      <c r="KFA242" s="66"/>
      <c r="KFC242" s="66"/>
      <c r="KFF242" s="66"/>
      <c r="KFL242" s="66"/>
      <c r="KFR242" s="66"/>
      <c r="KFU242" s="66"/>
      <c r="KFW242" s="66"/>
      <c r="KFY242" s="66"/>
      <c r="KFZ242" s="66"/>
      <c r="KGA242" s="66"/>
      <c r="KGB242" s="66"/>
      <c r="KGC242" s="66"/>
      <c r="KGD242" s="66"/>
      <c r="KGV242" s="66"/>
      <c r="KGW242" s="66"/>
      <c r="KGZ242" s="66"/>
      <c r="KHC242" s="66"/>
      <c r="KHE242" s="66"/>
      <c r="KHG242" s="66"/>
      <c r="KHJ242" s="66"/>
      <c r="KHM242" s="66"/>
      <c r="KHP242" s="66"/>
      <c r="KHT242" s="66"/>
      <c r="KHW242" s="66"/>
      <c r="KHZ242" s="66"/>
      <c r="KIH242" s="66"/>
      <c r="KIT242" s="66"/>
      <c r="KIU242" s="66"/>
      <c r="KIV242" s="66"/>
      <c r="KIW242" s="66"/>
      <c r="KIX242" s="66"/>
      <c r="KIY242" s="66"/>
      <c r="KIZ242" s="66"/>
      <c r="KJA242" s="66"/>
      <c r="KJB242" s="66"/>
      <c r="KJC242" s="66"/>
      <c r="KJD242" s="66"/>
      <c r="KJE242" s="66"/>
      <c r="KJF242" s="66"/>
      <c r="KJG242" s="66"/>
      <c r="KJH242" s="66"/>
      <c r="KJI242" s="66"/>
      <c r="KJJ242" s="66"/>
      <c r="KJK242" s="66"/>
      <c r="KJL242" s="66"/>
      <c r="KJM242" s="66"/>
      <c r="KJN242" s="66"/>
      <c r="KJO242" s="66"/>
      <c r="KJP242" s="66"/>
      <c r="KJQ242" s="66"/>
      <c r="KJR242" s="66"/>
      <c r="KJS242" s="66"/>
      <c r="KJU242" s="66"/>
      <c r="KJV242" s="66"/>
      <c r="KJW242" s="66"/>
      <c r="KJX242" s="66"/>
      <c r="KJY242" s="66"/>
      <c r="KJZ242" s="66"/>
      <c r="KKA242" s="66"/>
      <c r="KKB242" s="66"/>
      <c r="KKC242" s="66"/>
      <c r="KKD242" s="66"/>
      <c r="KKE242" s="66"/>
      <c r="KKF242" s="66"/>
      <c r="KKG242" s="66"/>
      <c r="KKJ242" s="66"/>
      <c r="KKM242" s="66"/>
      <c r="KKP242" s="66"/>
      <c r="KKS242" s="66"/>
      <c r="KKV242" s="66"/>
      <c r="KKY242" s="66"/>
      <c r="KLH242" s="66"/>
      <c r="KLK242" s="66"/>
      <c r="KLN242" s="66"/>
      <c r="KLQ242" s="66"/>
      <c r="KLZ242" s="66"/>
      <c r="KMF242" s="66"/>
      <c r="KMI242" s="66"/>
      <c r="KML242" s="66"/>
      <c r="KMO242" s="66"/>
      <c r="KMU242" s="66"/>
      <c r="KND242" s="66"/>
      <c r="KNF242" s="66"/>
      <c r="KNG242" s="66"/>
      <c r="KNI242" s="66"/>
      <c r="KNL242" s="66"/>
      <c r="KNO242" s="66"/>
      <c r="KNR242" s="66"/>
      <c r="KNU242" s="66"/>
      <c r="KNX242" s="66"/>
      <c r="KNZ242" s="66"/>
      <c r="KOB242" s="66"/>
      <c r="KOE242" s="66"/>
      <c r="KOH242" s="66"/>
      <c r="KOK242" s="66"/>
      <c r="KON242" s="66"/>
      <c r="KOQ242" s="66"/>
      <c r="KOT242" s="66"/>
      <c r="KOW242" s="66"/>
      <c r="KOY242" s="66"/>
      <c r="KPB242" s="66"/>
      <c r="KPH242" s="66"/>
      <c r="KPN242" s="66"/>
      <c r="KPQ242" s="66"/>
      <c r="KPS242" s="66"/>
      <c r="KPU242" s="66"/>
      <c r="KPV242" s="66"/>
      <c r="KPW242" s="66"/>
      <c r="KPX242" s="66"/>
      <c r="KPY242" s="66"/>
      <c r="KPZ242" s="66"/>
      <c r="KQR242" s="66"/>
      <c r="KQS242" s="66"/>
      <c r="KQV242" s="66"/>
      <c r="KQY242" s="66"/>
      <c r="KRA242" s="66"/>
      <c r="KRC242" s="66"/>
      <c r="KRF242" s="66"/>
      <c r="KRI242" s="66"/>
      <c r="KRL242" s="66"/>
      <c r="KRP242" s="66"/>
      <c r="KRS242" s="66"/>
      <c r="KRV242" s="66"/>
      <c r="KSD242" s="66"/>
      <c r="KSP242" s="66"/>
      <c r="KSQ242" s="66"/>
      <c r="KSR242" s="66"/>
      <c r="KSS242" s="66"/>
      <c r="KST242" s="66"/>
      <c r="KSU242" s="66"/>
      <c r="KSV242" s="66"/>
      <c r="KSW242" s="66"/>
      <c r="KSX242" s="66"/>
      <c r="KSY242" s="66"/>
      <c r="KSZ242" s="66"/>
      <c r="KTA242" s="66"/>
      <c r="KTB242" s="66"/>
      <c r="KTC242" s="66"/>
      <c r="KTD242" s="66"/>
      <c r="KTE242" s="66"/>
      <c r="KTF242" s="66"/>
      <c r="KTG242" s="66"/>
      <c r="KTH242" s="66"/>
      <c r="KTI242" s="66"/>
      <c r="KTJ242" s="66"/>
      <c r="KTK242" s="66"/>
      <c r="KTL242" s="66"/>
      <c r="KTM242" s="66"/>
      <c r="KTN242" s="66"/>
      <c r="KTO242" s="66"/>
      <c r="KTQ242" s="66"/>
      <c r="KTR242" s="66"/>
      <c r="KTS242" s="66"/>
      <c r="KTT242" s="66"/>
      <c r="KTU242" s="66"/>
      <c r="KTV242" s="66"/>
      <c r="KTW242" s="66"/>
      <c r="KTX242" s="66"/>
      <c r="KTY242" s="66"/>
      <c r="KTZ242" s="66"/>
      <c r="KUA242" s="66"/>
      <c r="KUB242" s="66"/>
      <c r="KUC242" s="66"/>
      <c r="KUF242" s="66"/>
      <c r="KUI242" s="66"/>
      <c r="KUL242" s="66"/>
      <c r="KUO242" s="66"/>
      <c r="KUR242" s="66"/>
      <c r="KUU242" s="66"/>
      <c r="KVD242" s="66"/>
      <c r="KVG242" s="66"/>
      <c r="KVJ242" s="66"/>
      <c r="KVM242" s="66"/>
      <c r="KVV242" s="66"/>
      <c r="KWB242" s="66"/>
      <c r="KWE242" s="66"/>
      <c r="KWH242" s="66"/>
      <c r="KWK242" s="66"/>
      <c r="KWQ242" s="66"/>
      <c r="KWZ242" s="66"/>
      <c r="KXB242" s="66"/>
      <c r="KXC242" s="66"/>
      <c r="KXE242" s="66"/>
      <c r="KXH242" s="66"/>
      <c r="KXK242" s="66"/>
      <c r="KXN242" s="66"/>
      <c r="KXQ242" s="66"/>
      <c r="KXT242" s="66"/>
      <c r="KXV242" s="66"/>
      <c r="KXX242" s="66"/>
      <c r="KYA242" s="66"/>
      <c r="KYD242" s="66"/>
      <c r="KYG242" s="66"/>
      <c r="KYJ242" s="66"/>
      <c r="KYM242" s="66"/>
      <c r="KYP242" s="66"/>
      <c r="KYS242" s="66"/>
      <c r="KYU242" s="66"/>
      <c r="KYX242" s="66"/>
      <c r="KZD242" s="66"/>
      <c r="KZJ242" s="66"/>
      <c r="KZM242" s="66"/>
      <c r="KZO242" s="66"/>
      <c r="KZQ242" s="66"/>
      <c r="KZR242" s="66"/>
      <c r="KZS242" s="66"/>
      <c r="KZT242" s="66"/>
      <c r="KZU242" s="66"/>
      <c r="KZV242" s="66"/>
      <c r="LAN242" s="66"/>
      <c r="LAO242" s="66"/>
      <c r="LAR242" s="66"/>
      <c r="LAU242" s="66"/>
      <c r="LAW242" s="66"/>
      <c r="LAY242" s="66"/>
      <c r="LBB242" s="66"/>
      <c r="LBE242" s="66"/>
      <c r="LBH242" s="66"/>
      <c r="LBL242" s="66"/>
      <c r="LBO242" s="66"/>
      <c r="LBR242" s="66"/>
      <c r="LBZ242" s="66"/>
      <c r="LCL242" s="66"/>
      <c r="LCM242" s="66"/>
      <c r="LCN242" s="66"/>
      <c r="LCO242" s="66"/>
      <c r="LCP242" s="66"/>
      <c r="LCQ242" s="66"/>
      <c r="LCR242" s="66"/>
      <c r="LCS242" s="66"/>
      <c r="LCT242" s="66"/>
      <c r="LCU242" s="66"/>
      <c r="LCV242" s="66"/>
      <c r="LCW242" s="66"/>
      <c r="LCX242" s="66"/>
      <c r="LCY242" s="66"/>
      <c r="LCZ242" s="66"/>
      <c r="LDA242" s="66"/>
      <c r="LDB242" s="66"/>
      <c r="LDC242" s="66"/>
      <c r="LDD242" s="66"/>
      <c r="LDE242" s="66"/>
      <c r="LDF242" s="66"/>
      <c r="LDG242" s="66"/>
      <c r="LDH242" s="66"/>
      <c r="LDI242" s="66"/>
      <c r="LDJ242" s="66"/>
      <c r="LDK242" s="66"/>
      <c r="LDM242" s="66"/>
      <c r="LDN242" s="66"/>
      <c r="LDO242" s="66"/>
      <c r="LDP242" s="66"/>
      <c r="LDQ242" s="66"/>
      <c r="LDR242" s="66"/>
      <c r="LDS242" s="66"/>
      <c r="LDT242" s="66"/>
      <c r="LDU242" s="66"/>
      <c r="LDV242" s="66"/>
      <c r="LDW242" s="66"/>
      <c r="LDX242" s="66"/>
      <c r="LDY242" s="66"/>
      <c r="LEB242" s="66"/>
      <c r="LEE242" s="66"/>
      <c r="LEH242" s="66"/>
      <c r="LEK242" s="66"/>
      <c r="LEN242" s="66"/>
      <c r="LEQ242" s="66"/>
      <c r="LEZ242" s="66"/>
      <c r="LFC242" s="66"/>
      <c r="LFF242" s="66"/>
      <c r="LFI242" s="66"/>
      <c r="LFR242" s="66"/>
      <c r="LFX242" s="66"/>
      <c r="LGA242" s="66"/>
      <c r="LGD242" s="66"/>
      <c r="LGG242" s="66"/>
      <c r="LGM242" s="66"/>
      <c r="LGV242" s="66"/>
      <c r="LGX242" s="66"/>
      <c r="LGY242" s="66"/>
      <c r="LHA242" s="66"/>
      <c r="LHD242" s="66"/>
      <c r="LHG242" s="66"/>
      <c r="LHJ242" s="66"/>
      <c r="LHM242" s="66"/>
      <c r="LHP242" s="66"/>
      <c r="LHR242" s="66"/>
      <c r="LHT242" s="66"/>
      <c r="LHW242" s="66"/>
      <c r="LHZ242" s="66"/>
      <c r="LIC242" s="66"/>
      <c r="LIF242" s="66"/>
      <c r="LII242" s="66"/>
      <c r="LIL242" s="66"/>
      <c r="LIO242" s="66"/>
      <c r="LIQ242" s="66"/>
      <c r="LIT242" s="66"/>
      <c r="LIZ242" s="66"/>
      <c r="LJF242" s="66"/>
      <c r="LJI242" s="66"/>
      <c r="LJK242" s="66"/>
      <c r="LJM242" s="66"/>
      <c r="LJN242" s="66"/>
      <c r="LJO242" s="66"/>
      <c r="LJP242" s="66"/>
      <c r="LJQ242" s="66"/>
      <c r="LJR242" s="66"/>
      <c r="LKJ242" s="66"/>
      <c r="LKK242" s="66"/>
      <c r="LKN242" s="66"/>
      <c r="LKQ242" s="66"/>
      <c r="LKS242" s="66"/>
      <c r="LKU242" s="66"/>
      <c r="LKX242" s="66"/>
      <c r="LLA242" s="66"/>
      <c r="LLD242" s="66"/>
      <c r="LLH242" s="66"/>
      <c r="LLK242" s="66"/>
      <c r="LLN242" s="66"/>
      <c r="LLV242" s="66"/>
      <c r="LMH242" s="66"/>
      <c r="LMI242" s="66"/>
      <c r="LMJ242" s="66"/>
      <c r="LMK242" s="66"/>
      <c r="LML242" s="66"/>
      <c r="LMM242" s="66"/>
      <c r="LMN242" s="66"/>
      <c r="LMO242" s="66"/>
      <c r="LMP242" s="66"/>
      <c r="LMQ242" s="66"/>
      <c r="LMR242" s="66"/>
      <c r="LMS242" s="66"/>
      <c r="LMT242" s="66"/>
      <c r="LMU242" s="66"/>
      <c r="LMV242" s="66"/>
      <c r="LMW242" s="66"/>
      <c r="LMX242" s="66"/>
      <c r="LMY242" s="66"/>
      <c r="LMZ242" s="66"/>
      <c r="LNA242" s="66"/>
      <c r="LNB242" s="66"/>
      <c r="LNC242" s="66"/>
      <c r="LND242" s="66"/>
      <c r="LNE242" s="66"/>
      <c r="LNF242" s="66"/>
      <c r="LNG242" s="66"/>
      <c r="LNI242" s="66"/>
      <c r="LNJ242" s="66"/>
      <c r="LNK242" s="66"/>
      <c r="LNL242" s="66"/>
      <c r="LNM242" s="66"/>
      <c r="LNN242" s="66"/>
      <c r="LNO242" s="66"/>
      <c r="LNP242" s="66"/>
      <c r="LNQ242" s="66"/>
      <c r="LNR242" s="66"/>
      <c r="LNS242" s="66"/>
      <c r="LNT242" s="66"/>
      <c r="LNU242" s="66"/>
      <c r="LNX242" s="66"/>
      <c r="LOA242" s="66"/>
      <c r="LOD242" s="66"/>
      <c r="LOG242" s="66"/>
      <c r="LOJ242" s="66"/>
      <c r="LOM242" s="66"/>
      <c r="LOV242" s="66"/>
      <c r="LOY242" s="66"/>
      <c r="LPB242" s="66"/>
      <c r="LPE242" s="66"/>
      <c r="LPN242" s="66"/>
      <c r="LPT242" s="66"/>
      <c r="LPW242" s="66"/>
      <c r="LPZ242" s="66"/>
      <c r="LQC242" s="66"/>
      <c r="LQI242" s="66"/>
      <c r="LQR242" s="66"/>
      <c r="LQT242" s="66"/>
      <c r="LQU242" s="66"/>
      <c r="LQW242" s="66"/>
      <c r="LQZ242" s="66"/>
      <c r="LRC242" s="66"/>
      <c r="LRF242" s="66"/>
      <c r="LRI242" s="66"/>
      <c r="LRL242" s="66"/>
      <c r="LRN242" s="66"/>
      <c r="LRP242" s="66"/>
      <c r="LRS242" s="66"/>
      <c r="LRV242" s="66"/>
      <c r="LRY242" s="66"/>
      <c r="LSB242" s="66"/>
      <c r="LSE242" s="66"/>
      <c r="LSH242" s="66"/>
      <c r="LSK242" s="66"/>
      <c r="LSM242" s="66"/>
      <c r="LSP242" s="66"/>
      <c r="LSV242" s="66"/>
      <c r="LTB242" s="66"/>
      <c r="LTE242" s="66"/>
      <c r="LTG242" s="66"/>
      <c r="LTI242" s="66"/>
      <c r="LTJ242" s="66"/>
      <c r="LTK242" s="66"/>
      <c r="LTL242" s="66"/>
      <c r="LTM242" s="66"/>
      <c r="LTN242" s="66"/>
      <c r="LUF242" s="66"/>
      <c r="LUG242" s="66"/>
      <c r="LUJ242" s="66"/>
      <c r="LUM242" s="66"/>
      <c r="LUO242" s="66"/>
      <c r="LUQ242" s="66"/>
      <c r="LUT242" s="66"/>
      <c r="LUW242" s="66"/>
      <c r="LUZ242" s="66"/>
      <c r="LVD242" s="66"/>
      <c r="LVG242" s="66"/>
      <c r="LVJ242" s="66"/>
      <c r="LVR242" s="66"/>
      <c r="LWD242" s="66"/>
      <c r="LWE242" s="66"/>
      <c r="LWF242" s="66"/>
      <c r="LWG242" s="66"/>
      <c r="LWH242" s="66"/>
      <c r="LWI242" s="66"/>
      <c r="LWJ242" s="66"/>
      <c r="LWK242" s="66"/>
      <c r="LWL242" s="66"/>
      <c r="LWM242" s="66"/>
      <c r="LWN242" s="66"/>
      <c r="LWO242" s="66"/>
      <c r="LWP242" s="66"/>
      <c r="LWQ242" s="66"/>
      <c r="LWR242" s="66"/>
      <c r="LWS242" s="66"/>
      <c r="LWT242" s="66"/>
      <c r="LWU242" s="66"/>
      <c r="LWV242" s="66"/>
      <c r="LWW242" s="66"/>
      <c r="LWX242" s="66"/>
      <c r="LWY242" s="66"/>
      <c r="LWZ242" s="66"/>
      <c r="LXA242" s="66"/>
      <c r="LXB242" s="66"/>
      <c r="LXC242" s="66"/>
      <c r="LXE242" s="66"/>
      <c r="LXF242" s="66"/>
      <c r="LXG242" s="66"/>
      <c r="LXH242" s="66"/>
      <c r="LXI242" s="66"/>
      <c r="LXJ242" s="66"/>
      <c r="LXK242" s="66"/>
      <c r="LXL242" s="66"/>
      <c r="LXM242" s="66"/>
      <c r="LXN242" s="66"/>
      <c r="LXO242" s="66"/>
      <c r="LXP242" s="66"/>
      <c r="LXQ242" s="66"/>
      <c r="LXT242" s="66"/>
      <c r="LXW242" s="66"/>
      <c r="LXZ242" s="66"/>
      <c r="LYC242" s="66"/>
      <c r="LYF242" s="66"/>
      <c r="LYI242" s="66"/>
      <c r="LYR242" s="66"/>
      <c r="LYU242" s="66"/>
      <c r="LYX242" s="66"/>
      <c r="LZA242" s="66"/>
      <c r="LZJ242" s="66"/>
      <c r="LZP242" s="66"/>
      <c r="LZS242" s="66"/>
      <c r="LZV242" s="66"/>
      <c r="LZY242" s="66"/>
      <c r="MAE242" s="66"/>
      <c r="MAN242" s="66"/>
      <c r="MAP242" s="66"/>
      <c r="MAQ242" s="66"/>
      <c r="MAS242" s="66"/>
      <c r="MAV242" s="66"/>
      <c r="MAY242" s="66"/>
      <c r="MBB242" s="66"/>
      <c r="MBE242" s="66"/>
      <c r="MBH242" s="66"/>
      <c r="MBJ242" s="66"/>
      <c r="MBL242" s="66"/>
      <c r="MBO242" s="66"/>
      <c r="MBR242" s="66"/>
      <c r="MBU242" s="66"/>
      <c r="MBX242" s="66"/>
      <c r="MCA242" s="66"/>
      <c r="MCD242" s="66"/>
      <c r="MCG242" s="66"/>
      <c r="MCI242" s="66"/>
      <c r="MCL242" s="66"/>
      <c r="MCR242" s="66"/>
      <c r="MCX242" s="66"/>
      <c r="MDA242" s="66"/>
      <c r="MDC242" s="66"/>
      <c r="MDE242" s="66"/>
      <c r="MDF242" s="66"/>
      <c r="MDG242" s="66"/>
      <c r="MDH242" s="66"/>
      <c r="MDI242" s="66"/>
      <c r="MDJ242" s="66"/>
      <c r="MEB242" s="66"/>
      <c r="MEC242" s="66"/>
      <c r="MEF242" s="66"/>
      <c r="MEI242" s="66"/>
      <c r="MEK242" s="66"/>
      <c r="MEM242" s="66"/>
      <c r="MEP242" s="66"/>
      <c r="MES242" s="66"/>
      <c r="MEV242" s="66"/>
      <c r="MEZ242" s="66"/>
      <c r="MFC242" s="66"/>
      <c r="MFF242" s="66"/>
      <c r="MFN242" s="66"/>
      <c r="MFZ242" s="66"/>
      <c r="MGA242" s="66"/>
      <c r="MGB242" s="66"/>
      <c r="MGC242" s="66"/>
      <c r="MGD242" s="66"/>
      <c r="MGE242" s="66"/>
      <c r="MGF242" s="66"/>
      <c r="MGG242" s="66"/>
      <c r="MGH242" s="66"/>
      <c r="MGI242" s="66"/>
      <c r="MGJ242" s="66"/>
      <c r="MGK242" s="66"/>
      <c r="MGL242" s="66"/>
      <c r="MGM242" s="66"/>
      <c r="MGN242" s="66"/>
      <c r="MGO242" s="66"/>
      <c r="MGP242" s="66"/>
      <c r="MGQ242" s="66"/>
      <c r="MGR242" s="66"/>
      <c r="MGS242" s="66"/>
      <c r="MGT242" s="66"/>
      <c r="MGU242" s="66"/>
      <c r="MGV242" s="66"/>
      <c r="MGW242" s="66"/>
      <c r="MGX242" s="66"/>
      <c r="MGY242" s="66"/>
      <c r="MHA242" s="66"/>
      <c r="MHB242" s="66"/>
      <c r="MHC242" s="66"/>
      <c r="MHD242" s="66"/>
      <c r="MHE242" s="66"/>
      <c r="MHF242" s="66"/>
      <c r="MHG242" s="66"/>
      <c r="MHH242" s="66"/>
      <c r="MHI242" s="66"/>
      <c r="MHJ242" s="66"/>
      <c r="MHK242" s="66"/>
      <c r="MHL242" s="66"/>
      <c r="MHM242" s="66"/>
      <c r="MHP242" s="66"/>
      <c r="MHS242" s="66"/>
      <c r="MHV242" s="66"/>
      <c r="MHY242" s="66"/>
      <c r="MIB242" s="66"/>
      <c r="MIE242" s="66"/>
      <c r="MIN242" s="66"/>
      <c r="MIQ242" s="66"/>
      <c r="MIT242" s="66"/>
      <c r="MIW242" s="66"/>
      <c r="MJF242" s="66"/>
      <c r="MJL242" s="66"/>
      <c r="MJO242" s="66"/>
      <c r="MJR242" s="66"/>
      <c r="MJU242" s="66"/>
      <c r="MKA242" s="66"/>
      <c r="MKJ242" s="66"/>
      <c r="MKL242" s="66"/>
      <c r="MKM242" s="66"/>
      <c r="MKO242" s="66"/>
      <c r="MKR242" s="66"/>
      <c r="MKU242" s="66"/>
      <c r="MKX242" s="66"/>
      <c r="MLA242" s="66"/>
      <c r="MLD242" s="66"/>
      <c r="MLF242" s="66"/>
      <c r="MLH242" s="66"/>
      <c r="MLK242" s="66"/>
      <c r="MLN242" s="66"/>
      <c r="MLQ242" s="66"/>
      <c r="MLT242" s="66"/>
      <c r="MLW242" s="66"/>
      <c r="MLZ242" s="66"/>
      <c r="MMC242" s="66"/>
      <c r="MME242" s="66"/>
      <c r="MMH242" s="66"/>
      <c r="MMN242" s="66"/>
      <c r="MMT242" s="66"/>
      <c r="MMW242" s="66"/>
      <c r="MMY242" s="66"/>
      <c r="MNA242" s="66"/>
      <c r="MNB242" s="66"/>
      <c r="MNC242" s="66"/>
      <c r="MND242" s="66"/>
      <c r="MNE242" s="66"/>
      <c r="MNF242" s="66"/>
      <c r="MNX242" s="66"/>
      <c r="MNY242" s="66"/>
      <c r="MOB242" s="66"/>
      <c r="MOE242" s="66"/>
      <c r="MOG242" s="66"/>
      <c r="MOI242" s="66"/>
      <c r="MOL242" s="66"/>
      <c r="MOO242" s="66"/>
      <c r="MOR242" s="66"/>
      <c r="MOV242" s="66"/>
      <c r="MOY242" s="66"/>
      <c r="MPB242" s="66"/>
      <c r="MPJ242" s="66"/>
      <c r="MPV242" s="66"/>
      <c r="MPW242" s="66"/>
      <c r="MPX242" s="66"/>
      <c r="MPY242" s="66"/>
      <c r="MPZ242" s="66"/>
      <c r="MQA242" s="66"/>
      <c r="MQB242" s="66"/>
      <c r="MQC242" s="66"/>
      <c r="MQD242" s="66"/>
      <c r="MQE242" s="66"/>
      <c r="MQF242" s="66"/>
      <c r="MQG242" s="66"/>
      <c r="MQH242" s="66"/>
      <c r="MQI242" s="66"/>
      <c r="MQJ242" s="66"/>
      <c r="MQK242" s="66"/>
      <c r="MQL242" s="66"/>
      <c r="MQM242" s="66"/>
      <c r="MQN242" s="66"/>
      <c r="MQO242" s="66"/>
      <c r="MQP242" s="66"/>
      <c r="MQQ242" s="66"/>
      <c r="MQR242" s="66"/>
      <c r="MQS242" s="66"/>
      <c r="MQT242" s="66"/>
      <c r="MQU242" s="66"/>
      <c r="MQW242" s="66"/>
      <c r="MQX242" s="66"/>
      <c r="MQY242" s="66"/>
      <c r="MQZ242" s="66"/>
      <c r="MRA242" s="66"/>
      <c r="MRB242" s="66"/>
      <c r="MRC242" s="66"/>
      <c r="MRD242" s="66"/>
      <c r="MRE242" s="66"/>
      <c r="MRF242" s="66"/>
      <c r="MRG242" s="66"/>
      <c r="MRH242" s="66"/>
      <c r="MRI242" s="66"/>
      <c r="MRL242" s="66"/>
      <c r="MRO242" s="66"/>
      <c r="MRR242" s="66"/>
      <c r="MRU242" s="66"/>
      <c r="MRX242" s="66"/>
      <c r="MSA242" s="66"/>
      <c r="MSJ242" s="66"/>
      <c r="MSM242" s="66"/>
      <c r="MSP242" s="66"/>
      <c r="MSS242" s="66"/>
      <c r="MTB242" s="66"/>
      <c r="MTH242" s="66"/>
      <c r="MTK242" s="66"/>
      <c r="MTN242" s="66"/>
      <c r="MTQ242" s="66"/>
      <c r="MTW242" s="66"/>
      <c r="MUF242" s="66"/>
      <c r="MUH242" s="66"/>
      <c r="MUI242" s="66"/>
      <c r="MUK242" s="66"/>
      <c r="MUN242" s="66"/>
      <c r="MUQ242" s="66"/>
      <c r="MUT242" s="66"/>
      <c r="MUW242" s="66"/>
      <c r="MUZ242" s="66"/>
      <c r="MVB242" s="66"/>
      <c r="MVD242" s="66"/>
      <c r="MVG242" s="66"/>
      <c r="MVJ242" s="66"/>
      <c r="MVM242" s="66"/>
      <c r="MVP242" s="66"/>
      <c r="MVS242" s="66"/>
      <c r="MVV242" s="66"/>
      <c r="MVY242" s="66"/>
      <c r="MWA242" s="66"/>
      <c r="MWD242" s="66"/>
      <c r="MWJ242" s="66"/>
      <c r="MWP242" s="66"/>
      <c r="MWS242" s="66"/>
      <c r="MWU242" s="66"/>
      <c r="MWW242" s="66"/>
      <c r="MWX242" s="66"/>
      <c r="MWY242" s="66"/>
      <c r="MWZ242" s="66"/>
      <c r="MXA242" s="66"/>
      <c r="MXB242" s="66"/>
      <c r="MXT242" s="66"/>
      <c r="MXU242" s="66"/>
      <c r="MXX242" s="66"/>
      <c r="MYA242" s="66"/>
      <c r="MYC242" s="66"/>
      <c r="MYE242" s="66"/>
      <c r="MYH242" s="66"/>
      <c r="MYK242" s="66"/>
      <c r="MYN242" s="66"/>
      <c r="MYR242" s="66"/>
      <c r="MYU242" s="66"/>
      <c r="MYX242" s="66"/>
      <c r="MZF242" s="66"/>
      <c r="MZR242" s="66"/>
      <c r="MZS242" s="66"/>
      <c r="MZT242" s="66"/>
      <c r="MZU242" s="66"/>
      <c r="MZV242" s="66"/>
      <c r="MZW242" s="66"/>
      <c r="MZX242" s="66"/>
      <c r="MZY242" s="66"/>
      <c r="MZZ242" s="66"/>
      <c r="NAA242" s="66"/>
      <c r="NAB242" s="66"/>
      <c r="NAC242" s="66"/>
      <c r="NAD242" s="66"/>
      <c r="NAE242" s="66"/>
      <c r="NAF242" s="66"/>
      <c r="NAG242" s="66"/>
      <c r="NAH242" s="66"/>
      <c r="NAI242" s="66"/>
      <c r="NAJ242" s="66"/>
      <c r="NAK242" s="66"/>
      <c r="NAL242" s="66"/>
      <c r="NAM242" s="66"/>
      <c r="NAN242" s="66"/>
      <c r="NAO242" s="66"/>
      <c r="NAP242" s="66"/>
      <c r="NAQ242" s="66"/>
      <c r="NAS242" s="66"/>
      <c r="NAT242" s="66"/>
      <c r="NAU242" s="66"/>
      <c r="NAV242" s="66"/>
      <c r="NAW242" s="66"/>
      <c r="NAX242" s="66"/>
      <c r="NAY242" s="66"/>
      <c r="NAZ242" s="66"/>
      <c r="NBA242" s="66"/>
      <c r="NBB242" s="66"/>
      <c r="NBC242" s="66"/>
      <c r="NBD242" s="66"/>
      <c r="NBE242" s="66"/>
      <c r="NBH242" s="66"/>
      <c r="NBK242" s="66"/>
      <c r="NBN242" s="66"/>
      <c r="NBQ242" s="66"/>
      <c r="NBT242" s="66"/>
      <c r="NBW242" s="66"/>
      <c r="NCF242" s="66"/>
      <c r="NCI242" s="66"/>
      <c r="NCL242" s="66"/>
      <c r="NCO242" s="66"/>
      <c r="NCX242" s="66"/>
      <c r="NDD242" s="66"/>
      <c r="NDG242" s="66"/>
      <c r="NDJ242" s="66"/>
      <c r="NDM242" s="66"/>
      <c r="NDS242" s="66"/>
      <c r="NEB242" s="66"/>
      <c r="NED242" s="66"/>
      <c r="NEE242" s="66"/>
      <c r="NEG242" s="66"/>
      <c r="NEJ242" s="66"/>
      <c r="NEM242" s="66"/>
      <c r="NEP242" s="66"/>
      <c r="NES242" s="66"/>
      <c r="NEV242" s="66"/>
      <c r="NEX242" s="66"/>
      <c r="NEZ242" s="66"/>
      <c r="NFC242" s="66"/>
      <c r="NFF242" s="66"/>
      <c r="NFI242" s="66"/>
      <c r="NFL242" s="66"/>
      <c r="NFO242" s="66"/>
      <c r="NFR242" s="66"/>
      <c r="NFU242" s="66"/>
      <c r="NFW242" s="66"/>
      <c r="NFZ242" s="66"/>
      <c r="NGF242" s="66"/>
      <c r="NGL242" s="66"/>
      <c r="NGO242" s="66"/>
      <c r="NGQ242" s="66"/>
      <c r="NGS242" s="66"/>
      <c r="NGT242" s="66"/>
      <c r="NGU242" s="66"/>
      <c r="NGV242" s="66"/>
      <c r="NGW242" s="66"/>
      <c r="NGX242" s="66"/>
      <c r="NHP242" s="66"/>
      <c r="NHQ242" s="66"/>
      <c r="NHT242" s="66"/>
      <c r="NHW242" s="66"/>
      <c r="NHY242" s="66"/>
      <c r="NIA242" s="66"/>
      <c r="NID242" s="66"/>
      <c r="NIG242" s="66"/>
      <c r="NIJ242" s="66"/>
      <c r="NIN242" s="66"/>
      <c r="NIQ242" s="66"/>
      <c r="NIT242" s="66"/>
      <c r="NJB242" s="66"/>
      <c r="NJN242" s="66"/>
      <c r="NJO242" s="66"/>
      <c r="NJP242" s="66"/>
      <c r="NJQ242" s="66"/>
      <c r="NJR242" s="66"/>
      <c r="NJS242" s="66"/>
      <c r="NJT242" s="66"/>
      <c r="NJU242" s="66"/>
      <c r="NJV242" s="66"/>
      <c r="NJW242" s="66"/>
      <c r="NJX242" s="66"/>
      <c r="NJY242" s="66"/>
      <c r="NJZ242" s="66"/>
      <c r="NKA242" s="66"/>
      <c r="NKB242" s="66"/>
      <c r="NKC242" s="66"/>
      <c r="NKD242" s="66"/>
      <c r="NKE242" s="66"/>
      <c r="NKF242" s="66"/>
      <c r="NKG242" s="66"/>
      <c r="NKH242" s="66"/>
      <c r="NKI242" s="66"/>
      <c r="NKJ242" s="66"/>
      <c r="NKK242" s="66"/>
      <c r="NKL242" s="66"/>
      <c r="NKM242" s="66"/>
      <c r="NKO242" s="66"/>
      <c r="NKP242" s="66"/>
      <c r="NKQ242" s="66"/>
      <c r="NKR242" s="66"/>
      <c r="NKS242" s="66"/>
      <c r="NKT242" s="66"/>
      <c r="NKU242" s="66"/>
      <c r="NKV242" s="66"/>
      <c r="NKW242" s="66"/>
      <c r="NKX242" s="66"/>
      <c r="NKY242" s="66"/>
      <c r="NKZ242" s="66"/>
      <c r="NLA242" s="66"/>
      <c r="NLD242" s="66"/>
      <c r="NLG242" s="66"/>
      <c r="NLJ242" s="66"/>
      <c r="NLM242" s="66"/>
      <c r="NLP242" s="66"/>
      <c r="NLS242" s="66"/>
      <c r="NMB242" s="66"/>
      <c r="NME242" s="66"/>
      <c r="NMH242" s="66"/>
      <c r="NMK242" s="66"/>
      <c r="NMT242" s="66"/>
      <c r="NMZ242" s="66"/>
      <c r="NNC242" s="66"/>
      <c r="NNF242" s="66"/>
      <c r="NNI242" s="66"/>
      <c r="NNO242" s="66"/>
      <c r="NNX242" s="66"/>
      <c r="NNZ242" s="66"/>
      <c r="NOA242" s="66"/>
      <c r="NOC242" s="66"/>
      <c r="NOF242" s="66"/>
      <c r="NOI242" s="66"/>
      <c r="NOL242" s="66"/>
      <c r="NOO242" s="66"/>
      <c r="NOR242" s="66"/>
      <c r="NOT242" s="66"/>
      <c r="NOV242" s="66"/>
      <c r="NOY242" s="66"/>
      <c r="NPB242" s="66"/>
      <c r="NPE242" s="66"/>
      <c r="NPH242" s="66"/>
      <c r="NPK242" s="66"/>
      <c r="NPN242" s="66"/>
      <c r="NPQ242" s="66"/>
      <c r="NPS242" s="66"/>
      <c r="NPV242" s="66"/>
      <c r="NQB242" s="66"/>
      <c r="NQH242" s="66"/>
      <c r="NQK242" s="66"/>
      <c r="NQM242" s="66"/>
      <c r="NQO242" s="66"/>
      <c r="NQP242" s="66"/>
      <c r="NQQ242" s="66"/>
      <c r="NQR242" s="66"/>
      <c r="NQS242" s="66"/>
      <c r="NQT242" s="66"/>
      <c r="NRL242" s="66"/>
      <c r="NRM242" s="66"/>
      <c r="NRP242" s="66"/>
      <c r="NRS242" s="66"/>
      <c r="NRU242" s="66"/>
      <c r="NRW242" s="66"/>
      <c r="NRZ242" s="66"/>
      <c r="NSC242" s="66"/>
      <c r="NSF242" s="66"/>
      <c r="NSJ242" s="66"/>
      <c r="NSM242" s="66"/>
      <c r="NSP242" s="66"/>
      <c r="NSX242" s="66"/>
      <c r="NTJ242" s="66"/>
      <c r="NTK242" s="66"/>
      <c r="NTL242" s="66"/>
      <c r="NTM242" s="66"/>
      <c r="NTN242" s="66"/>
      <c r="NTO242" s="66"/>
      <c r="NTP242" s="66"/>
      <c r="NTQ242" s="66"/>
      <c r="NTR242" s="66"/>
      <c r="NTS242" s="66"/>
      <c r="NTT242" s="66"/>
      <c r="NTU242" s="66"/>
      <c r="NTV242" s="66"/>
      <c r="NTW242" s="66"/>
      <c r="NTX242" s="66"/>
      <c r="NTY242" s="66"/>
      <c r="NTZ242" s="66"/>
      <c r="NUA242" s="66"/>
      <c r="NUB242" s="66"/>
      <c r="NUC242" s="66"/>
      <c r="NUD242" s="66"/>
      <c r="NUE242" s="66"/>
      <c r="NUF242" s="66"/>
      <c r="NUG242" s="66"/>
      <c r="NUH242" s="66"/>
      <c r="NUI242" s="66"/>
      <c r="NUK242" s="66"/>
      <c r="NUL242" s="66"/>
      <c r="NUM242" s="66"/>
      <c r="NUN242" s="66"/>
      <c r="NUO242" s="66"/>
      <c r="NUP242" s="66"/>
      <c r="NUQ242" s="66"/>
      <c r="NUR242" s="66"/>
      <c r="NUS242" s="66"/>
      <c r="NUT242" s="66"/>
      <c r="NUU242" s="66"/>
      <c r="NUV242" s="66"/>
      <c r="NUW242" s="66"/>
      <c r="NUZ242" s="66"/>
      <c r="NVC242" s="66"/>
      <c r="NVF242" s="66"/>
      <c r="NVI242" s="66"/>
      <c r="NVL242" s="66"/>
      <c r="NVO242" s="66"/>
      <c r="NVX242" s="66"/>
      <c r="NWA242" s="66"/>
      <c r="NWD242" s="66"/>
      <c r="NWG242" s="66"/>
      <c r="NWP242" s="66"/>
      <c r="NWV242" s="66"/>
      <c r="NWY242" s="66"/>
      <c r="NXB242" s="66"/>
      <c r="NXE242" s="66"/>
      <c r="NXK242" s="66"/>
      <c r="NXT242" s="66"/>
      <c r="NXV242" s="66"/>
      <c r="NXW242" s="66"/>
      <c r="NXY242" s="66"/>
      <c r="NYB242" s="66"/>
      <c r="NYE242" s="66"/>
      <c r="NYH242" s="66"/>
      <c r="NYK242" s="66"/>
      <c r="NYN242" s="66"/>
      <c r="NYP242" s="66"/>
      <c r="NYR242" s="66"/>
      <c r="NYU242" s="66"/>
      <c r="NYX242" s="66"/>
      <c r="NZA242" s="66"/>
      <c r="NZD242" s="66"/>
      <c r="NZG242" s="66"/>
      <c r="NZJ242" s="66"/>
      <c r="NZM242" s="66"/>
      <c r="NZO242" s="66"/>
      <c r="NZR242" s="66"/>
      <c r="NZX242" s="66"/>
      <c r="OAD242" s="66"/>
      <c r="OAG242" s="66"/>
      <c r="OAI242" s="66"/>
      <c r="OAK242" s="66"/>
      <c r="OAL242" s="66"/>
      <c r="OAM242" s="66"/>
      <c r="OAN242" s="66"/>
      <c r="OAO242" s="66"/>
      <c r="OAP242" s="66"/>
      <c r="OBH242" s="66"/>
      <c r="OBI242" s="66"/>
      <c r="OBL242" s="66"/>
      <c r="OBO242" s="66"/>
      <c r="OBQ242" s="66"/>
      <c r="OBS242" s="66"/>
      <c r="OBV242" s="66"/>
      <c r="OBY242" s="66"/>
      <c r="OCB242" s="66"/>
      <c r="OCF242" s="66"/>
      <c r="OCI242" s="66"/>
      <c r="OCL242" s="66"/>
      <c r="OCT242" s="66"/>
      <c r="ODF242" s="66"/>
      <c r="ODG242" s="66"/>
      <c r="ODH242" s="66"/>
      <c r="ODI242" s="66"/>
      <c r="ODJ242" s="66"/>
      <c r="ODK242" s="66"/>
      <c r="ODL242" s="66"/>
      <c r="ODM242" s="66"/>
      <c r="ODN242" s="66"/>
      <c r="ODO242" s="66"/>
      <c r="ODP242" s="66"/>
      <c r="ODQ242" s="66"/>
      <c r="ODR242" s="66"/>
      <c r="ODS242" s="66"/>
      <c r="ODT242" s="66"/>
      <c r="ODU242" s="66"/>
      <c r="ODV242" s="66"/>
      <c r="ODW242" s="66"/>
      <c r="ODX242" s="66"/>
      <c r="ODY242" s="66"/>
      <c r="ODZ242" s="66"/>
      <c r="OEA242" s="66"/>
      <c r="OEB242" s="66"/>
      <c r="OEC242" s="66"/>
      <c r="OED242" s="66"/>
      <c r="OEE242" s="66"/>
      <c r="OEG242" s="66"/>
      <c r="OEH242" s="66"/>
      <c r="OEI242" s="66"/>
      <c r="OEJ242" s="66"/>
      <c r="OEK242" s="66"/>
      <c r="OEL242" s="66"/>
      <c r="OEM242" s="66"/>
      <c r="OEN242" s="66"/>
      <c r="OEO242" s="66"/>
      <c r="OEP242" s="66"/>
      <c r="OEQ242" s="66"/>
      <c r="OER242" s="66"/>
      <c r="OES242" s="66"/>
      <c r="OEV242" s="66"/>
      <c r="OEY242" s="66"/>
      <c r="OFB242" s="66"/>
      <c r="OFE242" s="66"/>
      <c r="OFH242" s="66"/>
      <c r="OFK242" s="66"/>
      <c r="OFT242" s="66"/>
      <c r="OFW242" s="66"/>
      <c r="OFZ242" s="66"/>
      <c r="OGC242" s="66"/>
      <c r="OGL242" s="66"/>
      <c r="OGR242" s="66"/>
      <c r="OGU242" s="66"/>
      <c r="OGX242" s="66"/>
      <c r="OHA242" s="66"/>
      <c r="OHG242" s="66"/>
      <c r="OHP242" s="66"/>
      <c r="OHR242" s="66"/>
      <c r="OHS242" s="66"/>
      <c r="OHU242" s="66"/>
      <c r="OHX242" s="66"/>
      <c r="OIA242" s="66"/>
      <c r="OID242" s="66"/>
      <c r="OIG242" s="66"/>
      <c r="OIJ242" s="66"/>
      <c r="OIL242" s="66"/>
      <c r="OIN242" s="66"/>
      <c r="OIQ242" s="66"/>
      <c r="OIT242" s="66"/>
      <c r="OIW242" s="66"/>
      <c r="OIZ242" s="66"/>
      <c r="OJC242" s="66"/>
      <c r="OJF242" s="66"/>
      <c r="OJI242" s="66"/>
      <c r="OJK242" s="66"/>
      <c r="OJN242" s="66"/>
      <c r="OJT242" s="66"/>
      <c r="OJZ242" s="66"/>
      <c r="OKC242" s="66"/>
      <c r="OKE242" s="66"/>
      <c r="OKG242" s="66"/>
      <c r="OKH242" s="66"/>
      <c r="OKI242" s="66"/>
      <c r="OKJ242" s="66"/>
      <c r="OKK242" s="66"/>
      <c r="OKL242" s="66"/>
      <c r="OLD242" s="66"/>
      <c r="OLE242" s="66"/>
      <c r="OLH242" s="66"/>
      <c r="OLK242" s="66"/>
      <c r="OLM242" s="66"/>
      <c r="OLO242" s="66"/>
      <c r="OLR242" s="66"/>
      <c r="OLU242" s="66"/>
      <c r="OLX242" s="66"/>
      <c r="OMB242" s="66"/>
      <c r="OME242" s="66"/>
      <c r="OMH242" s="66"/>
      <c r="OMP242" s="66"/>
      <c r="ONB242" s="66"/>
      <c r="ONC242" s="66"/>
      <c r="OND242" s="66"/>
      <c r="ONE242" s="66"/>
      <c r="ONF242" s="66"/>
      <c r="ONG242" s="66"/>
      <c r="ONH242" s="66"/>
      <c r="ONI242" s="66"/>
      <c r="ONJ242" s="66"/>
      <c r="ONK242" s="66"/>
      <c r="ONL242" s="66"/>
      <c r="ONM242" s="66"/>
      <c r="ONN242" s="66"/>
      <c r="ONO242" s="66"/>
      <c r="ONP242" s="66"/>
      <c r="ONQ242" s="66"/>
      <c r="ONR242" s="66"/>
      <c r="ONS242" s="66"/>
      <c r="ONT242" s="66"/>
      <c r="ONU242" s="66"/>
      <c r="ONV242" s="66"/>
      <c r="ONW242" s="66"/>
      <c r="ONX242" s="66"/>
      <c r="ONY242" s="66"/>
      <c r="ONZ242" s="66"/>
      <c r="OOA242" s="66"/>
      <c r="OOC242" s="66"/>
      <c r="OOD242" s="66"/>
      <c r="OOE242" s="66"/>
      <c r="OOF242" s="66"/>
      <c r="OOG242" s="66"/>
      <c r="OOH242" s="66"/>
      <c r="OOI242" s="66"/>
      <c r="OOJ242" s="66"/>
      <c r="OOK242" s="66"/>
      <c r="OOL242" s="66"/>
      <c r="OOM242" s="66"/>
      <c r="OON242" s="66"/>
      <c r="OOO242" s="66"/>
      <c r="OOR242" s="66"/>
      <c r="OOU242" s="66"/>
      <c r="OOX242" s="66"/>
      <c r="OPA242" s="66"/>
      <c r="OPD242" s="66"/>
      <c r="OPG242" s="66"/>
      <c r="OPP242" s="66"/>
      <c r="OPS242" s="66"/>
      <c r="OPV242" s="66"/>
      <c r="OPY242" s="66"/>
      <c r="OQH242" s="66"/>
      <c r="OQN242" s="66"/>
      <c r="OQQ242" s="66"/>
      <c r="OQT242" s="66"/>
      <c r="OQW242" s="66"/>
      <c r="ORC242" s="66"/>
      <c r="ORL242" s="66"/>
      <c r="ORN242" s="66"/>
      <c r="ORO242" s="66"/>
      <c r="ORQ242" s="66"/>
      <c r="ORT242" s="66"/>
      <c r="ORW242" s="66"/>
      <c r="ORZ242" s="66"/>
      <c r="OSC242" s="66"/>
      <c r="OSF242" s="66"/>
      <c r="OSH242" s="66"/>
      <c r="OSJ242" s="66"/>
      <c r="OSM242" s="66"/>
      <c r="OSP242" s="66"/>
      <c r="OSS242" s="66"/>
      <c r="OSV242" s="66"/>
      <c r="OSY242" s="66"/>
      <c r="OTB242" s="66"/>
      <c r="OTE242" s="66"/>
      <c r="OTG242" s="66"/>
      <c r="OTJ242" s="66"/>
      <c r="OTP242" s="66"/>
      <c r="OTV242" s="66"/>
      <c r="OTY242" s="66"/>
      <c r="OUA242" s="66"/>
      <c r="OUC242" s="66"/>
      <c r="OUD242" s="66"/>
      <c r="OUE242" s="66"/>
      <c r="OUF242" s="66"/>
      <c r="OUG242" s="66"/>
      <c r="OUH242" s="66"/>
      <c r="OUZ242" s="66"/>
      <c r="OVA242" s="66"/>
      <c r="OVD242" s="66"/>
      <c r="OVG242" s="66"/>
      <c r="OVI242" s="66"/>
      <c r="OVK242" s="66"/>
      <c r="OVN242" s="66"/>
      <c r="OVQ242" s="66"/>
      <c r="OVT242" s="66"/>
      <c r="OVX242" s="66"/>
      <c r="OWA242" s="66"/>
      <c r="OWD242" s="66"/>
      <c r="OWL242" s="66"/>
      <c r="OWX242" s="66"/>
      <c r="OWY242" s="66"/>
      <c r="OWZ242" s="66"/>
      <c r="OXA242" s="66"/>
      <c r="OXB242" s="66"/>
      <c r="OXC242" s="66"/>
      <c r="OXD242" s="66"/>
      <c r="OXE242" s="66"/>
      <c r="OXF242" s="66"/>
      <c r="OXG242" s="66"/>
      <c r="OXH242" s="66"/>
      <c r="OXI242" s="66"/>
      <c r="OXJ242" s="66"/>
      <c r="OXK242" s="66"/>
      <c r="OXL242" s="66"/>
      <c r="OXM242" s="66"/>
      <c r="OXN242" s="66"/>
      <c r="OXO242" s="66"/>
      <c r="OXP242" s="66"/>
      <c r="OXQ242" s="66"/>
      <c r="OXR242" s="66"/>
      <c r="OXS242" s="66"/>
      <c r="OXT242" s="66"/>
      <c r="OXU242" s="66"/>
      <c r="OXV242" s="66"/>
      <c r="OXW242" s="66"/>
      <c r="OXY242" s="66"/>
      <c r="OXZ242" s="66"/>
      <c r="OYA242" s="66"/>
      <c r="OYB242" s="66"/>
      <c r="OYC242" s="66"/>
      <c r="OYD242" s="66"/>
      <c r="OYE242" s="66"/>
      <c r="OYF242" s="66"/>
      <c r="OYG242" s="66"/>
      <c r="OYH242" s="66"/>
      <c r="OYI242" s="66"/>
      <c r="OYJ242" s="66"/>
      <c r="OYK242" s="66"/>
      <c r="OYN242" s="66"/>
      <c r="OYQ242" s="66"/>
      <c r="OYT242" s="66"/>
      <c r="OYW242" s="66"/>
      <c r="OYZ242" s="66"/>
      <c r="OZC242" s="66"/>
      <c r="OZL242" s="66"/>
      <c r="OZO242" s="66"/>
      <c r="OZR242" s="66"/>
      <c r="OZU242" s="66"/>
      <c r="PAD242" s="66"/>
      <c r="PAJ242" s="66"/>
      <c r="PAM242" s="66"/>
      <c r="PAP242" s="66"/>
      <c r="PAS242" s="66"/>
      <c r="PAY242" s="66"/>
      <c r="PBH242" s="66"/>
      <c r="PBJ242" s="66"/>
      <c r="PBK242" s="66"/>
      <c r="PBM242" s="66"/>
      <c r="PBP242" s="66"/>
      <c r="PBS242" s="66"/>
      <c r="PBV242" s="66"/>
      <c r="PBY242" s="66"/>
      <c r="PCB242" s="66"/>
      <c r="PCD242" s="66"/>
      <c r="PCF242" s="66"/>
      <c r="PCI242" s="66"/>
      <c r="PCL242" s="66"/>
      <c r="PCO242" s="66"/>
      <c r="PCR242" s="66"/>
      <c r="PCU242" s="66"/>
      <c r="PCX242" s="66"/>
      <c r="PDA242" s="66"/>
      <c r="PDC242" s="66"/>
      <c r="PDF242" s="66"/>
      <c r="PDL242" s="66"/>
      <c r="PDR242" s="66"/>
      <c r="PDU242" s="66"/>
      <c r="PDW242" s="66"/>
      <c r="PDY242" s="66"/>
      <c r="PDZ242" s="66"/>
      <c r="PEA242" s="66"/>
      <c r="PEB242" s="66"/>
      <c r="PEC242" s="66"/>
      <c r="PED242" s="66"/>
      <c r="PEV242" s="66"/>
      <c r="PEW242" s="66"/>
      <c r="PEZ242" s="66"/>
      <c r="PFC242" s="66"/>
      <c r="PFE242" s="66"/>
      <c r="PFG242" s="66"/>
      <c r="PFJ242" s="66"/>
      <c r="PFM242" s="66"/>
      <c r="PFP242" s="66"/>
      <c r="PFT242" s="66"/>
      <c r="PFW242" s="66"/>
      <c r="PFZ242" s="66"/>
      <c r="PGH242" s="66"/>
      <c r="PGT242" s="66"/>
      <c r="PGU242" s="66"/>
      <c r="PGV242" s="66"/>
      <c r="PGW242" s="66"/>
      <c r="PGX242" s="66"/>
      <c r="PGY242" s="66"/>
      <c r="PGZ242" s="66"/>
      <c r="PHA242" s="66"/>
      <c r="PHB242" s="66"/>
      <c r="PHC242" s="66"/>
      <c r="PHD242" s="66"/>
      <c r="PHE242" s="66"/>
      <c r="PHF242" s="66"/>
      <c r="PHG242" s="66"/>
      <c r="PHH242" s="66"/>
      <c r="PHI242" s="66"/>
      <c r="PHJ242" s="66"/>
      <c r="PHK242" s="66"/>
      <c r="PHL242" s="66"/>
      <c r="PHM242" s="66"/>
      <c r="PHN242" s="66"/>
      <c r="PHO242" s="66"/>
      <c r="PHP242" s="66"/>
      <c r="PHQ242" s="66"/>
      <c r="PHR242" s="66"/>
      <c r="PHS242" s="66"/>
      <c r="PHU242" s="66"/>
      <c r="PHV242" s="66"/>
      <c r="PHW242" s="66"/>
      <c r="PHX242" s="66"/>
      <c r="PHY242" s="66"/>
      <c r="PHZ242" s="66"/>
      <c r="PIA242" s="66"/>
      <c r="PIB242" s="66"/>
      <c r="PIC242" s="66"/>
      <c r="PID242" s="66"/>
      <c r="PIE242" s="66"/>
      <c r="PIF242" s="66"/>
      <c r="PIG242" s="66"/>
      <c r="PIJ242" s="66"/>
      <c r="PIM242" s="66"/>
      <c r="PIP242" s="66"/>
      <c r="PIS242" s="66"/>
      <c r="PIV242" s="66"/>
      <c r="PIY242" s="66"/>
      <c r="PJH242" s="66"/>
      <c r="PJK242" s="66"/>
      <c r="PJN242" s="66"/>
      <c r="PJQ242" s="66"/>
      <c r="PJZ242" s="66"/>
      <c r="PKF242" s="66"/>
      <c r="PKI242" s="66"/>
      <c r="PKL242" s="66"/>
      <c r="PKO242" s="66"/>
      <c r="PKU242" s="66"/>
      <c r="PLD242" s="66"/>
      <c r="PLF242" s="66"/>
      <c r="PLG242" s="66"/>
      <c r="PLI242" s="66"/>
      <c r="PLL242" s="66"/>
      <c r="PLO242" s="66"/>
      <c r="PLR242" s="66"/>
      <c r="PLU242" s="66"/>
      <c r="PLX242" s="66"/>
      <c r="PLZ242" s="66"/>
      <c r="PMB242" s="66"/>
      <c r="PME242" s="66"/>
      <c r="PMH242" s="66"/>
      <c r="PMK242" s="66"/>
      <c r="PMN242" s="66"/>
      <c r="PMQ242" s="66"/>
      <c r="PMT242" s="66"/>
      <c r="PMW242" s="66"/>
      <c r="PMY242" s="66"/>
      <c r="PNB242" s="66"/>
      <c r="PNH242" s="66"/>
      <c r="PNN242" s="66"/>
      <c r="PNQ242" s="66"/>
      <c r="PNS242" s="66"/>
      <c r="PNU242" s="66"/>
      <c r="PNV242" s="66"/>
      <c r="PNW242" s="66"/>
      <c r="PNX242" s="66"/>
      <c r="PNY242" s="66"/>
      <c r="PNZ242" s="66"/>
      <c r="POR242" s="66"/>
      <c r="POS242" s="66"/>
      <c r="POV242" s="66"/>
      <c r="POY242" s="66"/>
      <c r="PPA242" s="66"/>
      <c r="PPC242" s="66"/>
      <c r="PPF242" s="66"/>
      <c r="PPI242" s="66"/>
      <c r="PPL242" s="66"/>
      <c r="PPP242" s="66"/>
      <c r="PPS242" s="66"/>
      <c r="PPV242" s="66"/>
      <c r="PQD242" s="66"/>
      <c r="PQP242" s="66"/>
      <c r="PQQ242" s="66"/>
      <c r="PQR242" s="66"/>
      <c r="PQS242" s="66"/>
      <c r="PQT242" s="66"/>
      <c r="PQU242" s="66"/>
      <c r="PQV242" s="66"/>
      <c r="PQW242" s="66"/>
      <c r="PQX242" s="66"/>
      <c r="PQY242" s="66"/>
      <c r="PQZ242" s="66"/>
      <c r="PRA242" s="66"/>
      <c r="PRB242" s="66"/>
      <c r="PRC242" s="66"/>
      <c r="PRD242" s="66"/>
      <c r="PRE242" s="66"/>
      <c r="PRF242" s="66"/>
      <c r="PRG242" s="66"/>
      <c r="PRH242" s="66"/>
      <c r="PRI242" s="66"/>
      <c r="PRJ242" s="66"/>
      <c r="PRK242" s="66"/>
      <c r="PRL242" s="66"/>
      <c r="PRM242" s="66"/>
      <c r="PRN242" s="66"/>
      <c r="PRO242" s="66"/>
      <c r="PRQ242" s="66"/>
      <c r="PRR242" s="66"/>
      <c r="PRS242" s="66"/>
      <c r="PRT242" s="66"/>
      <c r="PRU242" s="66"/>
      <c r="PRV242" s="66"/>
      <c r="PRW242" s="66"/>
      <c r="PRX242" s="66"/>
      <c r="PRY242" s="66"/>
      <c r="PRZ242" s="66"/>
      <c r="PSA242" s="66"/>
      <c r="PSB242" s="66"/>
      <c r="PSC242" s="66"/>
      <c r="PSF242" s="66"/>
      <c r="PSI242" s="66"/>
      <c r="PSL242" s="66"/>
      <c r="PSO242" s="66"/>
      <c r="PSR242" s="66"/>
      <c r="PSU242" s="66"/>
      <c r="PTD242" s="66"/>
      <c r="PTG242" s="66"/>
      <c r="PTJ242" s="66"/>
      <c r="PTM242" s="66"/>
      <c r="PTV242" s="66"/>
      <c r="PUB242" s="66"/>
      <c r="PUE242" s="66"/>
      <c r="PUH242" s="66"/>
      <c r="PUK242" s="66"/>
      <c r="PUQ242" s="66"/>
      <c r="PUZ242" s="66"/>
      <c r="PVB242" s="66"/>
      <c r="PVC242" s="66"/>
      <c r="PVE242" s="66"/>
      <c r="PVH242" s="66"/>
      <c r="PVK242" s="66"/>
      <c r="PVN242" s="66"/>
      <c r="PVQ242" s="66"/>
      <c r="PVT242" s="66"/>
      <c r="PVV242" s="66"/>
      <c r="PVX242" s="66"/>
      <c r="PWA242" s="66"/>
      <c r="PWD242" s="66"/>
      <c r="PWG242" s="66"/>
      <c r="PWJ242" s="66"/>
      <c r="PWM242" s="66"/>
      <c r="PWP242" s="66"/>
      <c r="PWS242" s="66"/>
      <c r="PWU242" s="66"/>
      <c r="PWX242" s="66"/>
      <c r="PXD242" s="66"/>
      <c r="PXJ242" s="66"/>
      <c r="PXM242" s="66"/>
      <c r="PXO242" s="66"/>
      <c r="PXQ242" s="66"/>
      <c r="PXR242" s="66"/>
      <c r="PXS242" s="66"/>
      <c r="PXT242" s="66"/>
      <c r="PXU242" s="66"/>
      <c r="PXV242" s="66"/>
      <c r="PYN242" s="66"/>
      <c r="PYO242" s="66"/>
      <c r="PYR242" s="66"/>
      <c r="PYU242" s="66"/>
      <c r="PYW242" s="66"/>
      <c r="PYY242" s="66"/>
      <c r="PZB242" s="66"/>
      <c r="PZE242" s="66"/>
      <c r="PZH242" s="66"/>
      <c r="PZL242" s="66"/>
      <c r="PZO242" s="66"/>
      <c r="PZR242" s="66"/>
      <c r="PZZ242" s="66"/>
      <c r="QAL242" s="66"/>
      <c r="QAM242" s="66"/>
      <c r="QAN242" s="66"/>
      <c r="QAO242" s="66"/>
      <c r="QAP242" s="66"/>
      <c r="QAQ242" s="66"/>
      <c r="QAR242" s="66"/>
      <c r="QAS242" s="66"/>
      <c r="QAT242" s="66"/>
      <c r="QAU242" s="66"/>
      <c r="QAV242" s="66"/>
      <c r="QAW242" s="66"/>
      <c r="QAX242" s="66"/>
      <c r="QAY242" s="66"/>
      <c r="QAZ242" s="66"/>
      <c r="QBA242" s="66"/>
      <c r="QBB242" s="66"/>
      <c r="QBC242" s="66"/>
      <c r="QBD242" s="66"/>
      <c r="QBE242" s="66"/>
      <c r="QBF242" s="66"/>
      <c r="QBG242" s="66"/>
      <c r="QBH242" s="66"/>
      <c r="QBI242" s="66"/>
      <c r="QBJ242" s="66"/>
      <c r="QBK242" s="66"/>
      <c r="QBM242" s="66"/>
      <c r="QBN242" s="66"/>
      <c r="QBO242" s="66"/>
      <c r="QBP242" s="66"/>
      <c r="QBQ242" s="66"/>
      <c r="QBR242" s="66"/>
      <c r="QBS242" s="66"/>
      <c r="QBT242" s="66"/>
      <c r="QBU242" s="66"/>
      <c r="QBV242" s="66"/>
      <c r="QBW242" s="66"/>
      <c r="QBX242" s="66"/>
      <c r="QBY242" s="66"/>
      <c r="QCB242" s="66"/>
      <c r="QCE242" s="66"/>
      <c r="QCH242" s="66"/>
      <c r="QCK242" s="66"/>
      <c r="QCN242" s="66"/>
      <c r="QCQ242" s="66"/>
      <c r="QCZ242" s="66"/>
      <c r="QDC242" s="66"/>
      <c r="QDF242" s="66"/>
      <c r="QDI242" s="66"/>
      <c r="QDR242" s="66"/>
      <c r="QDX242" s="66"/>
      <c r="QEA242" s="66"/>
      <c r="QED242" s="66"/>
      <c r="QEG242" s="66"/>
      <c r="QEM242" s="66"/>
      <c r="QEV242" s="66"/>
      <c r="QEX242" s="66"/>
      <c r="QEY242" s="66"/>
      <c r="QFA242" s="66"/>
      <c r="QFD242" s="66"/>
      <c r="QFG242" s="66"/>
      <c r="QFJ242" s="66"/>
      <c r="QFM242" s="66"/>
      <c r="QFP242" s="66"/>
      <c r="QFR242" s="66"/>
      <c r="QFT242" s="66"/>
      <c r="QFW242" s="66"/>
      <c r="QFZ242" s="66"/>
      <c r="QGC242" s="66"/>
      <c r="QGF242" s="66"/>
      <c r="QGI242" s="66"/>
      <c r="QGL242" s="66"/>
      <c r="QGO242" s="66"/>
      <c r="QGQ242" s="66"/>
      <c r="QGT242" s="66"/>
      <c r="QGZ242" s="66"/>
      <c r="QHF242" s="66"/>
      <c r="QHI242" s="66"/>
      <c r="QHK242" s="66"/>
      <c r="QHM242" s="66"/>
      <c r="QHN242" s="66"/>
      <c r="QHO242" s="66"/>
      <c r="QHP242" s="66"/>
      <c r="QHQ242" s="66"/>
      <c r="QHR242" s="66"/>
      <c r="QIJ242" s="66"/>
      <c r="QIK242" s="66"/>
      <c r="QIN242" s="66"/>
      <c r="QIQ242" s="66"/>
      <c r="QIS242" s="66"/>
      <c r="QIU242" s="66"/>
      <c r="QIX242" s="66"/>
      <c r="QJA242" s="66"/>
      <c r="QJD242" s="66"/>
      <c r="QJH242" s="66"/>
      <c r="QJK242" s="66"/>
      <c r="QJN242" s="66"/>
      <c r="QJV242" s="66"/>
      <c r="QKH242" s="66"/>
      <c r="QKI242" s="66"/>
      <c r="QKJ242" s="66"/>
      <c r="QKK242" s="66"/>
      <c r="QKL242" s="66"/>
      <c r="QKM242" s="66"/>
      <c r="QKN242" s="66"/>
      <c r="QKO242" s="66"/>
      <c r="QKP242" s="66"/>
      <c r="QKQ242" s="66"/>
      <c r="QKR242" s="66"/>
      <c r="QKS242" s="66"/>
      <c r="QKT242" s="66"/>
      <c r="QKU242" s="66"/>
      <c r="QKV242" s="66"/>
      <c r="QKW242" s="66"/>
      <c r="QKX242" s="66"/>
      <c r="QKY242" s="66"/>
      <c r="QKZ242" s="66"/>
      <c r="QLA242" s="66"/>
      <c r="QLB242" s="66"/>
      <c r="QLC242" s="66"/>
      <c r="QLD242" s="66"/>
      <c r="QLE242" s="66"/>
      <c r="QLF242" s="66"/>
      <c r="QLG242" s="66"/>
      <c r="QLI242" s="66"/>
      <c r="QLJ242" s="66"/>
      <c r="QLK242" s="66"/>
      <c r="QLL242" s="66"/>
      <c r="QLM242" s="66"/>
      <c r="QLN242" s="66"/>
      <c r="QLO242" s="66"/>
      <c r="QLP242" s="66"/>
      <c r="QLQ242" s="66"/>
      <c r="QLR242" s="66"/>
      <c r="QLS242" s="66"/>
      <c r="QLT242" s="66"/>
      <c r="QLU242" s="66"/>
      <c r="QLX242" s="66"/>
      <c r="QMA242" s="66"/>
      <c r="QMD242" s="66"/>
      <c r="QMG242" s="66"/>
      <c r="QMJ242" s="66"/>
      <c r="QMM242" s="66"/>
      <c r="QMV242" s="66"/>
      <c r="QMY242" s="66"/>
      <c r="QNB242" s="66"/>
      <c r="QNE242" s="66"/>
      <c r="QNN242" s="66"/>
      <c r="QNT242" s="66"/>
      <c r="QNW242" s="66"/>
      <c r="QNZ242" s="66"/>
      <c r="QOC242" s="66"/>
      <c r="QOI242" s="66"/>
      <c r="QOR242" s="66"/>
      <c r="QOT242" s="66"/>
      <c r="QOU242" s="66"/>
      <c r="QOW242" s="66"/>
      <c r="QOZ242" s="66"/>
      <c r="QPC242" s="66"/>
      <c r="QPF242" s="66"/>
      <c r="QPI242" s="66"/>
      <c r="QPL242" s="66"/>
      <c r="QPN242" s="66"/>
      <c r="QPP242" s="66"/>
      <c r="QPS242" s="66"/>
      <c r="QPV242" s="66"/>
      <c r="QPY242" s="66"/>
      <c r="QQB242" s="66"/>
      <c r="QQE242" s="66"/>
      <c r="QQH242" s="66"/>
      <c r="QQK242" s="66"/>
      <c r="QQM242" s="66"/>
      <c r="QQP242" s="66"/>
      <c r="QQV242" s="66"/>
      <c r="QRB242" s="66"/>
      <c r="QRE242" s="66"/>
      <c r="QRG242" s="66"/>
      <c r="QRI242" s="66"/>
      <c r="QRJ242" s="66"/>
      <c r="QRK242" s="66"/>
      <c r="QRL242" s="66"/>
      <c r="QRM242" s="66"/>
      <c r="QRN242" s="66"/>
      <c r="QSF242" s="66"/>
      <c r="QSG242" s="66"/>
      <c r="QSJ242" s="66"/>
      <c r="QSM242" s="66"/>
      <c r="QSO242" s="66"/>
      <c r="QSQ242" s="66"/>
      <c r="QST242" s="66"/>
      <c r="QSW242" s="66"/>
      <c r="QSZ242" s="66"/>
      <c r="QTD242" s="66"/>
      <c r="QTG242" s="66"/>
      <c r="QTJ242" s="66"/>
      <c r="QTR242" s="66"/>
      <c r="QUD242" s="66"/>
      <c r="QUE242" s="66"/>
      <c r="QUF242" s="66"/>
      <c r="QUG242" s="66"/>
      <c r="QUH242" s="66"/>
      <c r="QUI242" s="66"/>
      <c r="QUJ242" s="66"/>
      <c r="QUK242" s="66"/>
      <c r="QUL242" s="66"/>
      <c r="QUM242" s="66"/>
      <c r="QUN242" s="66"/>
      <c r="QUO242" s="66"/>
      <c r="QUP242" s="66"/>
      <c r="QUQ242" s="66"/>
      <c r="QUR242" s="66"/>
      <c r="QUS242" s="66"/>
      <c r="QUT242" s="66"/>
      <c r="QUU242" s="66"/>
      <c r="QUV242" s="66"/>
      <c r="QUW242" s="66"/>
      <c r="QUX242" s="66"/>
      <c r="QUY242" s="66"/>
      <c r="QUZ242" s="66"/>
      <c r="QVA242" s="66"/>
      <c r="QVB242" s="66"/>
      <c r="QVC242" s="66"/>
      <c r="QVE242" s="66"/>
      <c r="QVF242" s="66"/>
      <c r="QVG242" s="66"/>
      <c r="QVH242" s="66"/>
      <c r="QVI242" s="66"/>
      <c r="QVJ242" s="66"/>
      <c r="QVK242" s="66"/>
      <c r="QVL242" s="66"/>
      <c r="QVM242" s="66"/>
      <c r="QVN242" s="66"/>
      <c r="QVO242" s="66"/>
      <c r="QVP242" s="66"/>
      <c r="QVQ242" s="66"/>
      <c r="QVT242" s="66"/>
      <c r="QVW242" s="66"/>
      <c r="QVZ242" s="66"/>
      <c r="QWC242" s="66"/>
      <c r="QWF242" s="66"/>
      <c r="QWI242" s="66"/>
      <c r="QWR242" s="66"/>
      <c r="QWU242" s="66"/>
      <c r="QWX242" s="66"/>
      <c r="QXA242" s="66"/>
      <c r="QXJ242" s="66"/>
      <c r="QXP242" s="66"/>
      <c r="QXS242" s="66"/>
      <c r="QXV242" s="66"/>
      <c r="QXY242" s="66"/>
      <c r="QYE242" s="66"/>
      <c r="QYN242" s="66"/>
      <c r="QYP242" s="66"/>
      <c r="QYQ242" s="66"/>
      <c r="QYS242" s="66"/>
      <c r="QYV242" s="66"/>
      <c r="QYY242" s="66"/>
      <c r="QZB242" s="66"/>
      <c r="QZE242" s="66"/>
      <c r="QZH242" s="66"/>
      <c r="QZJ242" s="66"/>
      <c r="QZL242" s="66"/>
      <c r="QZO242" s="66"/>
      <c r="QZR242" s="66"/>
      <c r="QZU242" s="66"/>
      <c r="QZX242" s="66"/>
      <c r="RAA242" s="66"/>
      <c r="RAD242" s="66"/>
      <c r="RAG242" s="66"/>
      <c r="RAI242" s="66"/>
      <c r="RAL242" s="66"/>
      <c r="RAR242" s="66"/>
      <c r="RAX242" s="66"/>
      <c r="RBA242" s="66"/>
      <c r="RBC242" s="66"/>
      <c r="RBE242" s="66"/>
      <c r="RBF242" s="66"/>
      <c r="RBG242" s="66"/>
      <c r="RBH242" s="66"/>
      <c r="RBI242" s="66"/>
      <c r="RBJ242" s="66"/>
      <c r="RCB242" s="66"/>
      <c r="RCC242" s="66"/>
      <c r="RCF242" s="66"/>
      <c r="RCI242" s="66"/>
      <c r="RCK242" s="66"/>
      <c r="RCM242" s="66"/>
      <c r="RCP242" s="66"/>
      <c r="RCS242" s="66"/>
      <c r="RCV242" s="66"/>
      <c r="RCZ242" s="66"/>
      <c r="RDC242" s="66"/>
      <c r="RDF242" s="66"/>
      <c r="RDN242" s="66"/>
      <c r="RDZ242" s="66"/>
      <c r="REA242" s="66"/>
      <c r="REB242" s="66"/>
      <c r="REC242" s="66"/>
      <c r="RED242" s="66"/>
      <c r="REE242" s="66"/>
      <c r="REF242" s="66"/>
      <c r="REG242" s="66"/>
      <c r="REH242" s="66"/>
      <c r="REI242" s="66"/>
      <c r="REJ242" s="66"/>
      <c r="REK242" s="66"/>
      <c r="REL242" s="66"/>
      <c r="REM242" s="66"/>
      <c r="REN242" s="66"/>
      <c r="REO242" s="66"/>
      <c r="REP242" s="66"/>
      <c r="REQ242" s="66"/>
      <c r="RER242" s="66"/>
      <c r="RES242" s="66"/>
      <c r="RET242" s="66"/>
      <c r="REU242" s="66"/>
      <c r="REV242" s="66"/>
      <c r="REW242" s="66"/>
      <c r="REX242" s="66"/>
      <c r="REY242" s="66"/>
      <c r="RFA242" s="66"/>
      <c r="RFB242" s="66"/>
      <c r="RFC242" s="66"/>
      <c r="RFD242" s="66"/>
      <c r="RFE242" s="66"/>
      <c r="RFF242" s="66"/>
      <c r="RFG242" s="66"/>
      <c r="RFH242" s="66"/>
      <c r="RFI242" s="66"/>
      <c r="RFJ242" s="66"/>
      <c r="RFK242" s="66"/>
      <c r="RFL242" s="66"/>
      <c r="RFM242" s="66"/>
      <c r="RFP242" s="66"/>
      <c r="RFS242" s="66"/>
      <c r="RFV242" s="66"/>
      <c r="RFY242" s="66"/>
      <c r="RGB242" s="66"/>
      <c r="RGE242" s="66"/>
      <c r="RGN242" s="66"/>
      <c r="RGQ242" s="66"/>
      <c r="RGT242" s="66"/>
      <c r="RGW242" s="66"/>
      <c r="RHF242" s="66"/>
      <c r="RHL242" s="66"/>
      <c r="RHO242" s="66"/>
      <c r="RHR242" s="66"/>
      <c r="RHU242" s="66"/>
      <c r="RIA242" s="66"/>
      <c r="RIJ242" s="66"/>
      <c r="RIL242" s="66"/>
      <c r="RIM242" s="66"/>
      <c r="RIO242" s="66"/>
      <c r="RIR242" s="66"/>
      <c r="RIU242" s="66"/>
      <c r="RIX242" s="66"/>
      <c r="RJA242" s="66"/>
      <c r="RJD242" s="66"/>
      <c r="RJF242" s="66"/>
      <c r="RJH242" s="66"/>
      <c r="RJK242" s="66"/>
      <c r="RJN242" s="66"/>
      <c r="RJQ242" s="66"/>
      <c r="RJT242" s="66"/>
      <c r="RJW242" s="66"/>
      <c r="RJZ242" s="66"/>
      <c r="RKC242" s="66"/>
      <c r="RKE242" s="66"/>
      <c r="RKH242" s="66"/>
      <c r="RKN242" s="66"/>
      <c r="RKT242" s="66"/>
      <c r="RKW242" s="66"/>
      <c r="RKY242" s="66"/>
      <c r="RLA242" s="66"/>
      <c r="RLB242" s="66"/>
      <c r="RLC242" s="66"/>
      <c r="RLD242" s="66"/>
      <c r="RLE242" s="66"/>
      <c r="RLF242" s="66"/>
      <c r="RLX242" s="66"/>
      <c r="RLY242" s="66"/>
      <c r="RMB242" s="66"/>
      <c r="RME242" s="66"/>
      <c r="RMG242" s="66"/>
      <c r="RMI242" s="66"/>
      <c r="RML242" s="66"/>
      <c r="RMO242" s="66"/>
      <c r="RMR242" s="66"/>
      <c r="RMV242" s="66"/>
      <c r="RMY242" s="66"/>
      <c r="RNB242" s="66"/>
      <c r="RNJ242" s="66"/>
      <c r="RNV242" s="66"/>
      <c r="RNW242" s="66"/>
      <c r="RNX242" s="66"/>
      <c r="RNY242" s="66"/>
      <c r="RNZ242" s="66"/>
      <c r="ROA242" s="66"/>
      <c r="ROB242" s="66"/>
      <c r="ROC242" s="66"/>
      <c r="ROD242" s="66"/>
      <c r="ROE242" s="66"/>
      <c r="ROF242" s="66"/>
      <c r="ROG242" s="66"/>
      <c r="ROH242" s="66"/>
      <c r="ROI242" s="66"/>
      <c r="ROJ242" s="66"/>
      <c r="ROK242" s="66"/>
      <c r="ROL242" s="66"/>
      <c r="ROM242" s="66"/>
      <c r="RON242" s="66"/>
      <c r="ROO242" s="66"/>
      <c r="ROP242" s="66"/>
      <c r="ROQ242" s="66"/>
      <c r="ROR242" s="66"/>
      <c r="ROS242" s="66"/>
      <c r="ROT242" s="66"/>
      <c r="ROU242" s="66"/>
      <c r="ROW242" s="66"/>
      <c r="ROX242" s="66"/>
      <c r="ROY242" s="66"/>
      <c r="ROZ242" s="66"/>
      <c r="RPA242" s="66"/>
      <c r="RPB242" s="66"/>
      <c r="RPC242" s="66"/>
      <c r="RPD242" s="66"/>
      <c r="RPE242" s="66"/>
      <c r="RPF242" s="66"/>
      <c r="RPG242" s="66"/>
      <c r="RPH242" s="66"/>
      <c r="RPI242" s="66"/>
      <c r="RPL242" s="66"/>
      <c r="RPO242" s="66"/>
      <c r="RPR242" s="66"/>
      <c r="RPU242" s="66"/>
      <c r="RPX242" s="66"/>
      <c r="RQA242" s="66"/>
      <c r="RQJ242" s="66"/>
      <c r="RQM242" s="66"/>
      <c r="RQP242" s="66"/>
      <c r="RQS242" s="66"/>
      <c r="RRB242" s="66"/>
      <c r="RRH242" s="66"/>
      <c r="RRK242" s="66"/>
      <c r="RRN242" s="66"/>
      <c r="RRQ242" s="66"/>
      <c r="RRW242" s="66"/>
      <c r="RSF242" s="66"/>
      <c r="RSH242" s="66"/>
      <c r="RSI242" s="66"/>
      <c r="RSK242" s="66"/>
      <c r="RSN242" s="66"/>
      <c r="RSQ242" s="66"/>
      <c r="RST242" s="66"/>
      <c r="RSW242" s="66"/>
      <c r="RSZ242" s="66"/>
      <c r="RTB242" s="66"/>
      <c r="RTD242" s="66"/>
      <c r="RTG242" s="66"/>
      <c r="RTJ242" s="66"/>
      <c r="RTM242" s="66"/>
      <c r="RTP242" s="66"/>
      <c r="RTS242" s="66"/>
      <c r="RTV242" s="66"/>
      <c r="RTY242" s="66"/>
      <c r="RUA242" s="66"/>
      <c r="RUD242" s="66"/>
      <c r="RUJ242" s="66"/>
      <c r="RUP242" s="66"/>
      <c r="RUS242" s="66"/>
      <c r="RUU242" s="66"/>
      <c r="RUW242" s="66"/>
      <c r="RUX242" s="66"/>
      <c r="RUY242" s="66"/>
      <c r="RUZ242" s="66"/>
      <c r="RVA242" s="66"/>
      <c r="RVB242" s="66"/>
      <c r="RVT242" s="66"/>
      <c r="RVU242" s="66"/>
      <c r="RVX242" s="66"/>
      <c r="RWA242" s="66"/>
      <c r="RWC242" s="66"/>
      <c r="RWE242" s="66"/>
      <c r="RWH242" s="66"/>
      <c r="RWK242" s="66"/>
      <c r="RWN242" s="66"/>
      <c r="RWR242" s="66"/>
      <c r="RWU242" s="66"/>
      <c r="RWX242" s="66"/>
      <c r="RXF242" s="66"/>
      <c r="RXR242" s="66"/>
      <c r="RXS242" s="66"/>
      <c r="RXT242" s="66"/>
      <c r="RXU242" s="66"/>
      <c r="RXV242" s="66"/>
      <c r="RXW242" s="66"/>
      <c r="RXX242" s="66"/>
      <c r="RXY242" s="66"/>
      <c r="RXZ242" s="66"/>
      <c r="RYA242" s="66"/>
      <c r="RYB242" s="66"/>
      <c r="RYC242" s="66"/>
      <c r="RYD242" s="66"/>
      <c r="RYE242" s="66"/>
      <c r="RYF242" s="66"/>
      <c r="RYG242" s="66"/>
      <c r="RYH242" s="66"/>
      <c r="RYI242" s="66"/>
      <c r="RYJ242" s="66"/>
      <c r="RYK242" s="66"/>
      <c r="RYL242" s="66"/>
      <c r="RYM242" s="66"/>
      <c r="RYN242" s="66"/>
      <c r="RYO242" s="66"/>
      <c r="RYP242" s="66"/>
      <c r="RYQ242" s="66"/>
      <c r="RYS242" s="66"/>
      <c r="RYT242" s="66"/>
      <c r="RYU242" s="66"/>
      <c r="RYV242" s="66"/>
      <c r="RYW242" s="66"/>
      <c r="RYX242" s="66"/>
      <c r="RYY242" s="66"/>
      <c r="RYZ242" s="66"/>
      <c r="RZA242" s="66"/>
      <c r="RZB242" s="66"/>
      <c r="RZC242" s="66"/>
      <c r="RZD242" s="66"/>
      <c r="RZE242" s="66"/>
      <c r="RZH242" s="66"/>
      <c r="RZK242" s="66"/>
      <c r="RZN242" s="66"/>
      <c r="RZQ242" s="66"/>
      <c r="RZT242" s="66"/>
      <c r="RZW242" s="66"/>
      <c r="SAF242" s="66"/>
      <c r="SAI242" s="66"/>
      <c r="SAL242" s="66"/>
      <c r="SAO242" s="66"/>
      <c r="SAX242" s="66"/>
      <c r="SBD242" s="66"/>
      <c r="SBG242" s="66"/>
      <c r="SBJ242" s="66"/>
      <c r="SBM242" s="66"/>
      <c r="SBS242" s="66"/>
      <c r="SCB242" s="66"/>
      <c r="SCD242" s="66"/>
      <c r="SCE242" s="66"/>
      <c r="SCG242" s="66"/>
      <c r="SCJ242" s="66"/>
      <c r="SCM242" s="66"/>
      <c r="SCP242" s="66"/>
      <c r="SCS242" s="66"/>
      <c r="SCV242" s="66"/>
      <c r="SCX242" s="66"/>
      <c r="SCZ242" s="66"/>
      <c r="SDC242" s="66"/>
      <c r="SDF242" s="66"/>
      <c r="SDI242" s="66"/>
      <c r="SDL242" s="66"/>
      <c r="SDO242" s="66"/>
      <c r="SDR242" s="66"/>
      <c r="SDU242" s="66"/>
      <c r="SDW242" s="66"/>
      <c r="SDZ242" s="66"/>
      <c r="SEF242" s="66"/>
      <c r="SEL242" s="66"/>
      <c r="SEO242" s="66"/>
      <c r="SEQ242" s="66"/>
      <c r="SES242" s="66"/>
      <c r="SET242" s="66"/>
      <c r="SEU242" s="66"/>
      <c r="SEV242" s="66"/>
      <c r="SEW242" s="66"/>
      <c r="SEX242" s="66"/>
      <c r="SFP242" s="66"/>
      <c r="SFQ242" s="66"/>
      <c r="SFT242" s="66"/>
      <c r="SFW242" s="66"/>
      <c r="SFY242" s="66"/>
      <c r="SGA242" s="66"/>
      <c r="SGD242" s="66"/>
      <c r="SGG242" s="66"/>
      <c r="SGJ242" s="66"/>
      <c r="SGN242" s="66"/>
      <c r="SGQ242" s="66"/>
      <c r="SGT242" s="66"/>
      <c r="SHB242" s="66"/>
      <c r="SHN242" s="66"/>
      <c r="SHO242" s="66"/>
      <c r="SHP242" s="66"/>
      <c r="SHQ242" s="66"/>
      <c r="SHR242" s="66"/>
      <c r="SHS242" s="66"/>
      <c r="SHT242" s="66"/>
      <c r="SHU242" s="66"/>
      <c r="SHV242" s="66"/>
      <c r="SHW242" s="66"/>
      <c r="SHX242" s="66"/>
      <c r="SHY242" s="66"/>
      <c r="SHZ242" s="66"/>
      <c r="SIA242" s="66"/>
      <c r="SIB242" s="66"/>
      <c r="SIC242" s="66"/>
      <c r="SID242" s="66"/>
      <c r="SIE242" s="66"/>
      <c r="SIF242" s="66"/>
      <c r="SIG242" s="66"/>
      <c r="SIH242" s="66"/>
      <c r="SII242" s="66"/>
      <c r="SIJ242" s="66"/>
      <c r="SIK242" s="66"/>
      <c r="SIL242" s="66"/>
      <c r="SIM242" s="66"/>
      <c r="SIO242" s="66"/>
      <c r="SIP242" s="66"/>
      <c r="SIQ242" s="66"/>
      <c r="SIR242" s="66"/>
      <c r="SIS242" s="66"/>
      <c r="SIT242" s="66"/>
      <c r="SIU242" s="66"/>
      <c r="SIV242" s="66"/>
      <c r="SIW242" s="66"/>
      <c r="SIX242" s="66"/>
      <c r="SIY242" s="66"/>
      <c r="SIZ242" s="66"/>
      <c r="SJA242" s="66"/>
      <c r="SJD242" s="66"/>
      <c r="SJG242" s="66"/>
      <c r="SJJ242" s="66"/>
      <c r="SJM242" s="66"/>
      <c r="SJP242" s="66"/>
      <c r="SJS242" s="66"/>
      <c r="SKB242" s="66"/>
      <c r="SKE242" s="66"/>
      <c r="SKH242" s="66"/>
      <c r="SKK242" s="66"/>
      <c r="SKT242" s="66"/>
      <c r="SKZ242" s="66"/>
      <c r="SLC242" s="66"/>
      <c r="SLF242" s="66"/>
      <c r="SLI242" s="66"/>
      <c r="SLO242" s="66"/>
      <c r="SLX242" s="66"/>
      <c r="SLZ242" s="66"/>
      <c r="SMA242" s="66"/>
      <c r="SMC242" s="66"/>
      <c r="SMF242" s="66"/>
      <c r="SMI242" s="66"/>
      <c r="SML242" s="66"/>
      <c r="SMO242" s="66"/>
      <c r="SMR242" s="66"/>
      <c r="SMT242" s="66"/>
      <c r="SMV242" s="66"/>
      <c r="SMY242" s="66"/>
      <c r="SNB242" s="66"/>
      <c r="SNE242" s="66"/>
      <c r="SNH242" s="66"/>
      <c r="SNK242" s="66"/>
      <c r="SNN242" s="66"/>
      <c r="SNQ242" s="66"/>
      <c r="SNS242" s="66"/>
      <c r="SNV242" s="66"/>
      <c r="SOB242" s="66"/>
      <c r="SOH242" s="66"/>
      <c r="SOK242" s="66"/>
      <c r="SOM242" s="66"/>
      <c r="SOO242" s="66"/>
      <c r="SOP242" s="66"/>
      <c r="SOQ242" s="66"/>
      <c r="SOR242" s="66"/>
      <c r="SOS242" s="66"/>
      <c r="SOT242" s="66"/>
      <c r="SPL242" s="66"/>
      <c r="SPM242" s="66"/>
      <c r="SPP242" s="66"/>
      <c r="SPS242" s="66"/>
      <c r="SPU242" s="66"/>
      <c r="SPW242" s="66"/>
      <c r="SPZ242" s="66"/>
      <c r="SQC242" s="66"/>
      <c r="SQF242" s="66"/>
      <c r="SQJ242" s="66"/>
      <c r="SQM242" s="66"/>
      <c r="SQP242" s="66"/>
      <c r="SQX242" s="66"/>
      <c r="SRJ242" s="66"/>
      <c r="SRK242" s="66"/>
      <c r="SRL242" s="66"/>
      <c r="SRM242" s="66"/>
      <c r="SRN242" s="66"/>
      <c r="SRO242" s="66"/>
      <c r="SRP242" s="66"/>
      <c r="SRQ242" s="66"/>
      <c r="SRR242" s="66"/>
      <c r="SRS242" s="66"/>
      <c r="SRT242" s="66"/>
      <c r="SRU242" s="66"/>
      <c r="SRV242" s="66"/>
      <c r="SRW242" s="66"/>
      <c r="SRX242" s="66"/>
      <c r="SRY242" s="66"/>
      <c r="SRZ242" s="66"/>
      <c r="SSA242" s="66"/>
      <c r="SSB242" s="66"/>
      <c r="SSC242" s="66"/>
      <c r="SSD242" s="66"/>
      <c r="SSE242" s="66"/>
      <c r="SSF242" s="66"/>
      <c r="SSG242" s="66"/>
      <c r="SSH242" s="66"/>
      <c r="SSI242" s="66"/>
      <c r="SSK242" s="66"/>
      <c r="SSL242" s="66"/>
      <c r="SSM242" s="66"/>
      <c r="SSN242" s="66"/>
      <c r="SSO242" s="66"/>
      <c r="SSP242" s="66"/>
      <c r="SSQ242" s="66"/>
      <c r="SSR242" s="66"/>
      <c r="SSS242" s="66"/>
      <c r="SST242" s="66"/>
      <c r="SSU242" s="66"/>
      <c r="SSV242" s="66"/>
      <c r="SSW242" s="66"/>
      <c r="SSZ242" s="66"/>
      <c r="STC242" s="66"/>
      <c r="STF242" s="66"/>
      <c r="STI242" s="66"/>
      <c r="STL242" s="66"/>
      <c r="STO242" s="66"/>
      <c r="STX242" s="66"/>
      <c r="SUA242" s="66"/>
      <c r="SUD242" s="66"/>
      <c r="SUG242" s="66"/>
      <c r="SUP242" s="66"/>
      <c r="SUV242" s="66"/>
      <c r="SUY242" s="66"/>
      <c r="SVB242" s="66"/>
      <c r="SVE242" s="66"/>
      <c r="SVK242" s="66"/>
      <c r="SVT242" s="66"/>
      <c r="SVV242" s="66"/>
      <c r="SVW242" s="66"/>
      <c r="SVY242" s="66"/>
      <c r="SWB242" s="66"/>
      <c r="SWE242" s="66"/>
      <c r="SWH242" s="66"/>
      <c r="SWK242" s="66"/>
      <c r="SWN242" s="66"/>
      <c r="SWP242" s="66"/>
      <c r="SWR242" s="66"/>
      <c r="SWU242" s="66"/>
      <c r="SWX242" s="66"/>
      <c r="SXA242" s="66"/>
      <c r="SXD242" s="66"/>
      <c r="SXG242" s="66"/>
      <c r="SXJ242" s="66"/>
      <c r="SXM242" s="66"/>
      <c r="SXO242" s="66"/>
      <c r="SXR242" s="66"/>
      <c r="SXX242" s="66"/>
      <c r="SYD242" s="66"/>
      <c r="SYG242" s="66"/>
      <c r="SYI242" s="66"/>
      <c r="SYK242" s="66"/>
      <c r="SYL242" s="66"/>
      <c r="SYM242" s="66"/>
      <c r="SYN242" s="66"/>
      <c r="SYO242" s="66"/>
      <c r="SYP242" s="66"/>
      <c r="SZH242" s="66"/>
      <c r="SZI242" s="66"/>
      <c r="SZL242" s="66"/>
      <c r="SZO242" s="66"/>
      <c r="SZQ242" s="66"/>
      <c r="SZS242" s="66"/>
      <c r="SZV242" s="66"/>
      <c r="SZY242" s="66"/>
      <c r="TAB242" s="66"/>
      <c r="TAF242" s="66"/>
      <c r="TAI242" s="66"/>
      <c r="TAL242" s="66"/>
      <c r="TAT242" s="66"/>
      <c r="TBF242" s="66"/>
      <c r="TBG242" s="66"/>
      <c r="TBH242" s="66"/>
      <c r="TBI242" s="66"/>
      <c r="TBJ242" s="66"/>
      <c r="TBK242" s="66"/>
      <c r="TBL242" s="66"/>
      <c r="TBM242" s="66"/>
      <c r="TBN242" s="66"/>
      <c r="TBO242" s="66"/>
      <c r="TBP242" s="66"/>
      <c r="TBQ242" s="66"/>
      <c r="TBR242" s="66"/>
      <c r="TBS242" s="66"/>
      <c r="TBT242" s="66"/>
      <c r="TBU242" s="66"/>
      <c r="TBV242" s="66"/>
      <c r="TBW242" s="66"/>
      <c r="TBX242" s="66"/>
      <c r="TBY242" s="66"/>
      <c r="TBZ242" s="66"/>
      <c r="TCA242" s="66"/>
      <c r="TCB242" s="66"/>
      <c r="TCC242" s="66"/>
      <c r="TCD242" s="66"/>
      <c r="TCE242" s="66"/>
      <c r="TCG242" s="66"/>
      <c r="TCH242" s="66"/>
      <c r="TCI242" s="66"/>
      <c r="TCJ242" s="66"/>
      <c r="TCK242" s="66"/>
      <c r="TCL242" s="66"/>
      <c r="TCM242" s="66"/>
      <c r="TCN242" s="66"/>
      <c r="TCO242" s="66"/>
      <c r="TCP242" s="66"/>
      <c r="TCQ242" s="66"/>
      <c r="TCR242" s="66"/>
      <c r="TCS242" s="66"/>
      <c r="TCV242" s="66"/>
      <c r="TCY242" s="66"/>
      <c r="TDB242" s="66"/>
      <c r="TDE242" s="66"/>
      <c r="TDH242" s="66"/>
      <c r="TDK242" s="66"/>
      <c r="TDT242" s="66"/>
      <c r="TDW242" s="66"/>
      <c r="TDZ242" s="66"/>
      <c r="TEC242" s="66"/>
      <c r="TEL242" s="66"/>
      <c r="TER242" s="66"/>
      <c r="TEU242" s="66"/>
      <c r="TEX242" s="66"/>
      <c r="TFA242" s="66"/>
      <c r="TFG242" s="66"/>
      <c r="TFP242" s="66"/>
      <c r="TFR242" s="66"/>
      <c r="TFS242" s="66"/>
      <c r="TFU242" s="66"/>
      <c r="TFX242" s="66"/>
      <c r="TGA242" s="66"/>
      <c r="TGD242" s="66"/>
      <c r="TGG242" s="66"/>
      <c r="TGJ242" s="66"/>
      <c r="TGL242" s="66"/>
      <c r="TGN242" s="66"/>
      <c r="TGQ242" s="66"/>
      <c r="TGT242" s="66"/>
      <c r="TGW242" s="66"/>
      <c r="TGZ242" s="66"/>
      <c r="THC242" s="66"/>
      <c r="THF242" s="66"/>
      <c r="THI242" s="66"/>
      <c r="THK242" s="66"/>
      <c r="THN242" s="66"/>
      <c r="THT242" s="66"/>
      <c r="THZ242" s="66"/>
      <c r="TIC242" s="66"/>
      <c r="TIE242" s="66"/>
      <c r="TIG242" s="66"/>
      <c r="TIH242" s="66"/>
      <c r="TII242" s="66"/>
      <c r="TIJ242" s="66"/>
      <c r="TIK242" s="66"/>
      <c r="TIL242" s="66"/>
      <c r="TJD242" s="66"/>
      <c r="TJE242" s="66"/>
      <c r="TJH242" s="66"/>
      <c r="TJK242" s="66"/>
      <c r="TJM242" s="66"/>
      <c r="TJO242" s="66"/>
      <c r="TJR242" s="66"/>
      <c r="TJU242" s="66"/>
      <c r="TJX242" s="66"/>
      <c r="TKB242" s="66"/>
      <c r="TKE242" s="66"/>
      <c r="TKH242" s="66"/>
      <c r="TKP242" s="66"/>
      <c r="TLB242" s="66"/>
      <c r="TLC242" s="66"/>
      <c r="TLD242" s="66"/>
      <c r="TLE242" s="66"/>
      <c r="TLF242" s="66"/>
      <c r="TLG242" s="66"/>
      <c r="TLH242" s="66"/>
      <c r="TLI242" s="66"/>
      <c r="TLJ242" s="66"/>
      <c r="TLK242" s="66"/>
      <c r="TLL242" s="66"/>
      <c r="TLM242" s="66"/>
      <c r="TLN242" s="66"/>
      <c r="TLO242" s="66"/>
      <c r="TLP242" s="66"/>
      <c r="TLQ242" s="66"/>
      <c r="TLR242" s="66"/>
      <c r="TLS242" s="66"/>
      <c r="TLT242" s="66"/>
      <c r="TLU242" s="66"/>
      <c r="TLV242" s="66"/>
      <c r="TLW242" s="66"/>
      <c r="TLX242" s="66"/>
      <c r="TLY242" s="66"/>
      <c r="TLZ242" s="66"/>
      <c r="TMA242" s="66"/>
      <c r="TMC242" s="66"/>
      <c r="TMD242" s="66"/>
      <c r="TME242" s="66"/>
      <c r="TMF242" s="66"/>
      <c r="TMG242" s="66"/>
      <c r="TMH242" s="66"/>
      <c r="TMI242" s="66"/>
      <c r="TMJ242" s="66"/>
      <c r="TMK242" s="66"/>
      <c r="TML242" s="66"/>
      <c r="TMM242" s="66"/>
      <c r="TMN242" s="66"/>
      <c r="TMO242" s="66"/>
      <c r="TMR242" s="66"/>
      <c r="TMU242" s="66"/>
      <c r="TMX242" s="66"/>
      <c r="TNA242" s="66"/>
      <c r="TND242" s="66"/>
      <c r="TNG242" s="66"/>
      <c r="TNP242" s="66"/>
      <c r="TNS242" s="66"/>
      <c r="TNV242" s="66"/>
      <c r="TNY242" s="66"/>
      <c r="TOH242" s="66"/>
      <c r="TON242" s="66"/>
      <c r="TOQ242" s="66"/>
      <c r="TOT242" s="66"/>
      <c r="TOW242" s="66"/>
      <c r="TPC242" s="66"/>
      <c r="TPL242" s="66"/>
      <c r="TPN242" s="66"/>
      <c r="TPO242" s="66"/>
      <c r="TPQ242" s="66"/>
      <c r="TPT242" s="66"/>
      <c r="TPW242" s="66"/>
      <c r="TPZ242" s="66"/>
      <c r="TQC242" s="66"/>
      <c r="TQF242" s="66"/>
      <c r="TQH242" s="66"/>
      <c r="TQJ242" s="66"/>
      <c r="TQM242" s="66"/>
      <c r="TQP242" s="66"/>
      <c r="TQS242" s="66"/>
      <c r="TQV242" s="66"/>
      <c r="TQY242" s="66"/>
      <c r="TRB242" s="66"/>
      <c r="TRE242" s="66"/>
      <c r="TRG242" s="66"/>
      <c r="TRJ242" s="66"/>
      <c r="TRP242" s="66"/>
      <c r="TRV242" s="66"/>
      <c r="TRY242" s="66"/>
      <c r="TSA242" s="66"/>
      <c r="TSC242" s="66"/>
      <c r="TSD242" s="66"/>
      <c r="TSE242" s="66"/>
      <c r="TSF242" s="66"/>
      <c r="TSG242" s="66"/>
      <c r="TSH242" s="66"/>
      <c r="TSZ242" s="66"/>
      <c r="TTA242" s="66"/>
      <c r="TTD242" s="66"/>
      <c r="TTG242" s="66"/>
      <c r="TTI242" s="66"/>
      <c r="TTK242" s="66"/>
      <c r="TTN242" s="66"/>
      <c r="TTQ242" s="66"/>
      <c r="TTT242" s="66"/>
      <c r="TTX242" s="66"/>
      <c r="TUA242" s="66"/>
      <c r="TUD242" s="66"/>
      <c r="TUL242" s="66"/>
      <c r="TUX242" s="66"/>
      <c r="TUY242" s="66"/>
      <c r="TUZ242" s="66"/>
      <c r="TVA242" s="66"/>
      <c r="TVB242" s="66"/>
      <c r="TVC242" s="66"/>
      <c r="TVD242" s="66"/>
      <c r="TVE242" s="66"/>
      <c r="TVF242" s="66"/>
      <c r="TVG242" s="66"/>
      <c r="TVH242" s="66"/>
      <c r="TVI242" s="66"/>
      <c r="TVJ242" s="66"/>
      <c r="TVK242" s="66"/>
      <c r="TVL242" s="66"/>
      <c r="TVM242" s="66"/>
      <c r="TVN242" s="66"/>
      <c r="TVO242" s="66"/>
      <c r="TVP242" s="66"/>
      <c r="TVQ242" s="66"/>
      <c r="TVR242" s="66"/>
      <c r="TVS242" s="66"/>
      <c r="TVT242" s="66"/>
      <c r="TVU242" s="66"/>
      <c r="TVV242" s="66"/>
      <c r="TVW242" s="66"/>
      <c r="TVY242" s="66"/>
      <c r="TVZ242" s="66"/>
      <c r="TWA242" s="66"/>
      <c r="TWB242" s="66"/>
      <c r="TWC242" s="66"/>
      <c r="TWD242" s="66"/>
      <c r="TWE242" s="66"/>
      <c r="TWF242" s="66"/>
      <c r="TWG242" s="66"/>
      <c r="TWH242" s="66"/>
      <c r="TWI242" s="66"/>
      <c r="TWJ242" s="66"/>
      <c r="TWK242" s="66"/>
      <c r="TWN242" s="66"/>
      <c r="TWQ242" s="66"/>
      <c r="TWT242" s="66"/>
      <c r="TWW242" s="66"/>
      <c r="TWZ242" s="66"/>
      <c r="TXC242" s="66"/>
      <c r="TXL242" s="66"/>
      <c r="TXO242" s="66"/>
      <c r="TXR242" s="66"/>
      <c r="TXU242" s="66"/>
      <c r="TYD242" s="66"/>
      <c r="TYJ242" s="66"/>
      <c r="TYM242" s="66"/>
      <c r="TYP242" s="66"/>
      <c r="TYS242" s="66"/>
      <c r="TYY242" s="66"/>
      <c r="TZH242" s="66"/>
      <c r="TZJ242" s="66"/>
      <c r="TZK242" s="66"/>
      <c r="TZM242" s="66"/>
      <c r="TZP242" s="66"/>
      <c r="TZS242" s="66"/>
      <c r="TZV242" s="66"/>
      <c r="TZY242" s="66"/>
      <c r="UAB242" s="66"/>
      <c r="UAD242" s="66"/>
      <c r="UAF242" s="66"/>
      <c r="UAI242" s="66"/>
      <c r="UAL242" s="66"/>
      <c r="UAO242" s="66"/>
      <c r="UAR242" s="66"/>
      <c r="UAU242" s="66"/>
      <c r="UAX242" s="66"/>
      <c r="UBA242" s="66"/>
      <c r="UBC242" s="66"/>
      <c r="UBF242" s="66"/>
      <c r="UBL242" s="66"/>
      <c r="UBR242" s="66"/>
      <c r="UBU242" s="66"/>
      <c r="UBW242" s="66"/>
      <c r="UBY242" s="66"/>
      <c r="UBZ242" s="66"/>
      <c r="UCA242" s="66"/>
      <c r="UCB242" s="66"/>
      <c r="UCC242" s="66"/>
      <c r="UCD242" s="66"/>
      <c r="UCV242" s="66"/>
      <c r="UCW242" s="66"/>
      <c r="UCZ242" s="66"/>
      <c r="UDC242" s="66"/>
      <c r="UDE242" s="66"/>
      <c r="UDG242" s="66"/>
      <c r="UDJ242" s="66"/>
      <c r="UDM242" s="66"/>
      <c r="UDP242" s="66"/>
      <c r="UDT242" s="66"/>
      <c r="UDW242" s="66"/>
      <c r="UDZ242" s="66"/>
      <c r="UEH242" s="66"/>
      <c r="UET242" s="66"/>
      <c r="UEU242" s="66"/>
      <c r="UEV242" s="66"/>
      <c r="UEW242" s="66"/>
      <c r="UEX242" s="66"/>
      <c r="UEY242" s="66"/>
      <c r="UEZ242" s="66"/>
      <c r="UFA242" s="66"/>
      <c r="UFB242" s="66"/>
      <c r="UFC242" s="66"/>
      <c r="UFD242" s="66"/>
      <c r="UFE242" s="66"/>
      <c r="UFF242" s="66"/>
      <c r="UFG242" s="66"/>
      <c r="UFH242" s="66"/>
      <c r="UFI242" s="66"/>
      <c r="UFJ242" s="66"/>
      <c r="UFK242" s="66"/>
      <c r="UFL242" s="66"/>
      <c r="UFM242" s="66"/>
      <c r="UFN242" s="66"/>
      <c r="UFO242" s="66"/>
      <c r="UFP242" s="66"/>
      <c r="UFQ242" s="66"/>
      <c r="UFR242" s="66"/>
      <c r="UFS242" s="66"/>
      <c r="UFU242" s="66"/>
      <c r="UFV242" s="66"/>
      <c r="UFW242" s="66"/>
      <c r="UFX242" s="66"/>
      <c r="UFY242" s="66"/>
      <c r="UFZ242" s="66"/>
      <c r="UGA242" s="66"/>
      <c r="UGB242" s="66"/>
      <c r="UGC242" s="66"/>
      <c r="UGD242" s="66"/>
      <c r="UGE242" s="66"/>
      <c r="UGF242" s="66"/>
      <c r="UGG242" s="66"/>
      <c r="UGJ242" s="66"/>
      <c r="UGM242" s="66"/>
      <c r="UGP242" s="66"/>
      <c r="UGS242" s="66"/>
      <c r="UGV242" s="66"/>
      <c r="UGY242" s="66"/>
      <c r="UHH242" s="66"/>
      <c r="UHK242" s="66"/>
      <c r="UHN242" s="66"/>
      <c r="UHQ242" s="66"/>
      <c r="UHZ242" s="66"/>
      <c r="UIF242" s="66"/>
      <c r="UII242" s="66"/>
      <c r="UIL242" s="66"/>
      <c r="UIO242" s="66"/>
      <c r="UIU242" s="66"/>
      <c r="UJD242" s="66"/>
      <c r="UJF242" s="66"/>
      <c r="UJG242" s="66"/>
      <c r="UJI242" s="66"/>
      <c r="UJL242" s="66"/>
      <c r="UJO242" s="66"/>
      <c r="UJR242" s="66"/>
      <c r="UJU242" s="66"/>
      <c r="UJX242" s="66"/>
      <c r="UJZ242" s="66"/>
      <c r="UKB242" s="66"/>
      <c r="UKE242" s="66"/>
      <c r="UKH242" s="66"/>
      <c r="UKK242" s="66"/>
      <c r="UKN242" s="66"/>
      <c r="UKQ242" s="66"/>
      <c r="UKT242" s="66"/>
      <c r="UKW242" s="66"/>
      <c r="UKY242" s="66"/>
      <c r="ULB242" s="66"/>
      <c r="ULH242" s="66"/>
      <c r="ULN242" s="66"/>
      <c r="ULQ242" s="66"/>
      <c r="ULS242" s="66"/>
      <c r="ULU242" s="66"/>
      <c r="ULV242" s="66"/>
      <c r="ULW242" s="66"/>
      <c r="ULX242" s="66"/>
      <c r="ULY242" s="66"/>
      <c r="ULZ242" s="66"/>
      <c r="UMR242" s="66"/>
      <c r="UMS242" s="66"/>
      <c r="UMV242" s="66"/>
      <c r="UMY242" s="66"/>
      <c r="UNA242" s="66"/>
      <c r="UNC242" s="66"/>
      <c r="UNF242" s="66"/>
      <c r="UNI242" s="66"/>
      <c r="UNL242" s="66"/>
      <c r="UNP242" s="66"/>
      <c r="UNS242" s="66"/>
      <c r="UNV242" s="66"/>
      <c r="UOD242" s="66"/>
      <c r="UOP242" s="66"/>
      <c r="UOQ242" s="66"/>
      <c r="UOR242" s="66"/>
      <c r="UOS242" s="66"/>
      <c r="UOT242" s="66"/>
      <c r="UOU242" s="66"/>
      <c r="UOV242" s="66"/>
      <c r="UOW242" s="66"/>
      <c r="UOX242" s="66"/>
      <c r="UOY242" s="66"/>
      <c r="UOZ242" s="66"/>
      <c r="UPA242" s="66"/>
      <c r="UPB242" s="66"/>
      <c r="UPC242" s="66"/>
      <c r="UPD242" s="66"/>
      <c r="UPE242" s="66"/>
      <c r="UPF242" s="66"/>
      <c r="UPG242" s="66"/>
      <c r="UPH242" s="66"/>
      <c r="UPI242" s="66"/>
      <c r="UPJ242" s="66"/>
      <c r="UPK242" s="66"/>
      <c r="UPL242" s="66"/>
      <c r="UPM242" s="66"/>
      <c r="UPN242" s="66"/>
      <c r="UPO242" s="66"/>
      <c r="UPQ242" s="66"/>
      <c r="UPR242" s="66"/>
      <c r="UPS242" s="66"/>
      <c r="UPT242" s="66"/>
      <c r="UPU242" s="66"/>
      <c r="UPV242" s="66"/>
      <c r="UPW242" s="66"/>
      <c r="UPX242" s="66"/>
      <c r="UPY242" s="66"/>
      <c r="UPZ242" s="66"/>
      <c r="UQA242" s="66"/>
      <c r="UQB242" s="66"/>
      <c r="UQC242" s="66"/>
      <c r="UQF242" s="66"/>
      <c r="UQI242" s="66"/>
      <c r="UQL242" s="66"/>
      <c r="UQO242" s="66"/>
      <c r="UQR242" s="66"/>
      <c r="UQU242" s="66"/>
      <c r="URD242" s="66"/>
      <c r="URG242" s="66"/>
      <c r="URJ242" s="66"/>
      <c r="URM242" s="66"/>
      <c r="URV242" s="66"/>
      <c r="USB242" s="66"/>
      <c r="USE242" s="66"/>
      <c r="USH242" s="66"/>
      <c r="USK242" s="66"/>
      <c r="USQ242" s="66"/>
      <c r="USZ242" s="66"/>
      <c r="UTB242" s="66"/>
      <c r="UTC242" s="66"/>
      <c r="UTE242" s="66"/>
      <c r="UTH242" s="66"/>
      <c r="UTK242" s="66"/>
      <c r="UTN242" s="66"/>
      <c r="UTQ242" s="66"/>
      <c r="UTT242" s="66"/>
      <c r="UTV242" s="66"/>
      <c r="UTX242" s="66"/>
      <c r="UUA242" s="66"/>
      <c r="UUD242" s="66"/>
      <c r="UUG242" s="66"/>
      <c r="UUJ242" s="66"/>
      <c r="UUM242" s="66"/>
      <c r="UUP242" s="66"/>
      <c r="UUS242" s="66"/>
      <c r="UUU242" s="66"/>
      <c r="UUX242" s="66"/>
      <c r="UVD242" s="66"/>
      <c r="UVJ242" s="66"/>
      <c r="UVM242" s="66"/>
      <c r="UVO242" s="66"/>
      <c r="UVQ242" s="66"/>
      <c r="UVR242" s="66"/>
      <c r="UVS242" s="66"/>
      <c r="UVT242" s="66"/>
      <c r="UVU242" s="66"/>
      <c r="UVV242" s="66"/>
      <c r="UWN242" s="66"/>
      <c r="UWO242" s="66"/>
      <c r="UWR242" s="66"/>
      <c r="UWU242" s="66"/>
      <c r="UWW242" s="66"/>
      <c r="UWY242" s="66"/>
      <c r="UXB242" s="66"/>
      <c r="UXE242" s="66"/>
      <c r="UXH242" s="66"/>
      <c r="UXL242" s="66"/>
      <c r="UXO242" s="66"/>
      <c r="UXR242" s="66"/>
      <c r="UXZ242" s="66"/>
      <c r="UYL242" s="66"/>
      <c r="UYM242" s="66"/>
      <c r="UYN242" s="66"/>
      <c r="UYO242" s="66"/>
      <c r="UYP242" s="66"/>
      <c r="UYQ242" s="66"/>
      <c r="UYR242" s="66"/>
      <c r="UYS242" s="66"/>
      <c r="UYT242" s="66"/>
      <c r="UYU242" s="66"/>
      <c r="UYV242" s="66"/>
      <c r="UYW242" s="66"/>
      <c r="UYX242" s="66"/>
      <c r="UYY242" s="66"/>
      <c r="UYZ242" s="66"/>
      <c r="UZA242" s="66"/>
      <c r="UZB242" s="66"/>
      <c r="UZC242" s="66"/>
      <c r="UZD242" s="66"/>
      <c r="UZE242" s="66"/>
      <c r="UZF242" s="66"/>
      <c r="UZG242" s="66"/>
      <c r="UZH242" s="66"/>
      <c r="UZI242" s="66"/>
      <c r="UZJ242" s="66"/>
      <c r="UZK242" s="66"/>
      <c r="UZM242" s="66"/>
      <c r="UZN242" s="66"/>
      <c r="UZO242" s="66"/>
      <c r="UZP242" s="66"/>
      <c r="UZQ242" s="66"/>
      <c r="UZR242" s="66"/>
      <c r="UZS242" s="66"/>
      <c r="UZT242" s="66"/>
      <c r="UZU242" s="66"/>
      <c r="UZV242" s="66"/>
      <c r="UZW242" s="66"/>
      <c r="UZX242" s="66"/>
      <c r="UZY242" s="66"/>
      <c r="VAB242" s="66"/>
      <c r="VAE242" s="66"/>
      <c r="VAH242" s="66"/>
      <c r="VAK242" s="66"/>
      <c r="VAN242" s="66"/>
      <c r="VAQ242" s="66"/>
      <c r="VAZ242" s="66"/>
      <c r="VBC242" s="66"/>
      <c r="VBF242" s="66"/>
      <c r="VBI242" s="66"/>
      <c r="VBR242" s="66"/>
      <c r="VBX242" s="66"/>
      <c r="VCA242" s="66"/>
      <c r="VCD242" s="66"/>
      <c r="VCG242" s="66"/>
      <c r="VCM242" s="66"/>
      <c r="VCV242" s="66"/>
      <c r="VCX242" s="66"/>
      <c r="VCY242" s="66"/>
      <c r="VDA242" s="66"/>
      <c r="VDD242" s="66"/>
      <c r="VDG242" s="66"/>
      <c r="VDJ242" s="66"/>
      <c r="VDM242" s="66"/>
      <c r="VDP242" s="66"/>
      <c r="VDR242" s="66"/>
      <c r="VDT242" s="66"/>
      <c r="VDW242" s="66"/>
      <c r="VDZ242" s="66"/>
      <c r="VEC242" s="66"/>
      <c r="VEF242" s="66"/>
      <c r="VEI242" s="66"/>
      <c r="VEL242" s="66"/>
      <c r="VEO242" s="66"/>
      <c r="VEQ242" s="66"/>
      <c r="VET242" s="66"/>
      <c r="VEZ242" s="66"/>
      <c r="VFF242" s="66"/>
      <c r="VFI242" s="66"/>
      <c r="VFK242" s="66"/>
      <c r="VFM242" s="66"/>
      <c r="VFN242" s="66"/>
      <c r="VFO242" s="66"/>
      <c r="VFP242" s="66"/>
      <c r="VFQ242" s="66"/>
      <c r="VFR242" s="66"/>
      <c r="VGJ242" s="66"/>
      <c r="VGK242" s="66"/>
      <c r="VGN242" s="66"/>
      <c r="VGQ242" s="66"/>
      <c r="VGS242" s="66"/>
      <c r="VGU242" s="66"/>
      <c r="VGX242" s="66"/>
      <c r="VHA242" s="66"/>
      <c r="VHD242" s="66"/>
      <c r="VHH242" s="66"/>
      <c r="VHK242" s="66"/>
      <c r="VHN242" s="66"/>
      <c r="VHV242" s="66"/>
      <c r="VIH242" s="66"/>
      <c r="VII242" s="66"/>
      <c r="VIJ242" s="66"/>
      <c r="VIK242" s="66"/>
      <c r="VIL242" s="66"/>
      <c r="VIM242" s="66"/>
      <c r="VIN242" s="66"/>
      <c r="VIO242" s="66"/>
      <c r="VIP242" s="66"/>
      <c r="VIQ242" s="66"/>
      <c r="VIR242" s="66"/>
      <c r="VIS242" s="66"/>
      <c r="VIT242" s="66"/>
      <c r="VIU242" s="66"/>
      <c r="VIV242" s="66"/>
      <c r="VIW242" s="66"/>
      <c r="VIX242" s="66"/>
      <c r="VIY242" s="66"/>
      <c r="VIZ242" s="66"/>
      <c r="VJA242" s="66"/>
      <c r="VJB242" s="66"/>
      <c r="VJC242" s="66"/>
      <c r="VJD242" s="66"/>
      <c r="VJE242" s="66"/>
      <c r="VJF242" s="66"/>
      <c r="VJG242" s="66"/>
      <c r="VJI242" s="66"/>
      <c r="VJJ242" s="66"/>
      <c r="VJK242" s="66"/>
      <c r="VJL242" s="66"/>
      <c r="VJM242" s="66"/>
      <c r="VJN242" s="66"/>
      <c r="VJO242" s="66"/>
      <c r="VJP242" s="66"/>
      <c r="VJQ242" s="66"/>
      <c r="VJR242" s="66"/>
      <c r="VJS242" s="66"/>
      <c r="VJT242" s="66"/>
      <c r="VJU242" s="66"/>
      <c r="VJX242" s="66"/>
      <c r="VKA242" s="66"/>
      <c r="VKD242" s="66"/>
      <c r="VKG242" s="66"/>
      <c r="VKJ242" s="66"/>
      <c r="VKM242" s="66"/>
      <c r="VKV242" s="66"/>
      <c r="VKY242" s="66"/>
      <c r="VLB242" s="66"/>
      <c r="VLE242" s="66"/>
      <c r="VLN242" s="66"/>
      <c r="VLT242" s="66"/>
      <c r="VLW242" s="66"/>
      <c r="VLZ242" s="66"/>
      <c r="VMC242" s="66"/>
      <c r="VMI242" s="66"/>
      <c r="VMR242" s="66"/>
      <c r="VMT242" s="66"/>
      <c r="VMU242" s="66"/>
      <c r="VMW242" s="66"/>
      <c r="VMZ242" s="66"/>
      <c r="VNC242" s="66"/>
      <c r="VNF242" s="66"/>
      <c r="VNI242" s="66"/>
      <c r="VNL242" s="66"/>
      <c r="VNN242" s="66"/>
      <c r="VNP242" s="66"/>
      <c r="VNS242" s="66"/>
      <c r="VNV242" s="66"/>
      <c r="VNY242" s="66"/>
      <c r="VOB242" s="66"/>
      <c r="VOE242" s="66"/>
      <c r="VOH242" s="66"/>
      <c r="VOK242" s="66"/>
      <c r="VOM242" s="66"/>
      <c r="VOP242" s="66"/>
      <c r="VOV242" s="66"/>
      <c r="VPB242" s="66"/>
      <c r="VPE242" s="66"/>
      <c r="VPG242" s="66"/>
      <c r="VPI242" s="66"/>
      <c r="VPJ242" s="66"/>
      <c r="VPK242" s="66"/>
      <c r="VPL242" s="66"/>
      <c r="VPM242" s="66"/>
      <c r="VPN242" s="66"/>
      <c r="VQF242" s="66"/>
      <c r="VQG242" s="66"/>
      <c r="VQJ242" s="66"/>
      <c r="VQM242" s="66"/>
      <c r="VQO242" s="66"/>
      <c r="VQQ242" s="66"/>
      <c r="VQT242" s="66"/>
      <c r="VQW242" s="66"/>
      <c r="VQZ242" s="66"/>
      <c r="VRD242" s="66"/>
      <c r="VRG242" s="66"/>
      <c r="VRJ242" s="66"/>
      <c r="VRR242" s="66"/>
      <c r="VSD242" s="66"/>
      <c r="VSE242" s="66"/>
      <c r="VSF242" s="66"/>
      <c r="VSG242" s="66"/>
      <c r="VSH242" s="66"/>
      <c r="VSI242" s="66"/>
      <c r="VSJ242" s="66"/>
      <c r="VSK242" s="66"/>
      <c r="VSL242" s="66"/>
      <c r="VSM242" s="66"/>
      <c r="VSN242" s="66"/>
      <c r="VSO242" s="66"/>
      <c r="VSP242" s="66"/>
      <c r="VSQ242" s="66"/>
      <c r="VSR242" s="66"/>
      <c r="VSS242" s="66"/>
      <c r="VST242" s="66"/>
      <c r="VSU242" s="66"/>
      <c r="VSV242" s="66"/>
      <c r="VSW242" s="66"/>
      <c r="VSX242" s="66"/>
      <c r="VSY242" s="66"/>
      <c r="VSZ242" s="66"/>
      <c r="VTA242" s="66"/>
      <c r="VTB242" s="66"/>
      <c r="VTC242" s="66"/>
      <c r="VTE242" s="66"/>
      <c r="VTF242" s="66"/>
      <c r="VTG242" s="66"/>
      <c r="VTH242" s="66"/>
      <c r="VTI242" s="66"/>
      <c r="VTJ242" s="66"/>
      <c r="VTK242" s="66"/>
      <c r="VTL242" s="66"/>
      <c r="VTM242" s="66"/>
      <c r="VTN242" s="66"/>
      <c r="VTO242" s="66"/>
      <c r="VTP242" s="66"/>
      <c r="VTQ242" s="66"/>
      <c r="VTT242" s="66"/>
      <c r="VTW242" s="66"/>
      <c r="VTZ242" s="66"/>
      <c r="VUC242" s="66"/>
      <c r="VUF242" s="66"/>
      <c r="VUI242" s="66"/>
      <c r="VUR242" s="66"/>
      <c r="VUU242" s="66"/>
      <c r="VUX242" s="66"/>
      <c r="VVA242" s="66"/>
      <c r="VVJ242" s="66"/>
      <c r="VVP242" s="66"/>
      <c r="VVS242" s="66"/>
      <c r="VVV242" s="66"/>
      <c r="VVY242" s="66"/>
      <c r="VWE242" s="66"/>
      <c r="VWN242" s="66"/>
      <c r="VWP242" s="66"/>
      <c r="VWQ242" s="66"/>
      <c r="VWS242" s="66"/>
      <c r="VWV242" s="66"/>
      <c r="VWY242" s="66"/>
      <c r="VXB242" s="66"/>
      <c r="VXE242" s="66"/>
      <c r="VXH242" s="66"/>
      <c r="VXJ242" s="66"/>
      <c r="VXL242" s="66"/>
      <c r="VXO242" s="66"/>
      <c r="VXR242" s="66"/>
      <c r="VXU242" s="66"/>
      <c r="VXX242" s="66"/>
      <c r="VYA242" s="66"/>
      <c r="VYD242" s="66"/>
      <c r="VYG242" s="66"/>
      <c r="VYI242" s="66"/>
      <c r="VYL242" s="66"/>
      <c r="VYR242" s="66"/>
      <c r="VYX242" s="66"/>
      <c r="VZA242" s="66"/>
      <c r="VZC242" s="66"/>
      <c r="VZE242" s="66"/>
      <c r="VZF242" s="66"/>
      <c r="VZG242" s="66"/>
      <c r="VZH242" s="66"/>
      <c r="VZI242" s="66"/>
      <c r="VZJ242" s="66"/>
      <c r="WAB242" s="66"/>
      <c r="WAC242" s="66"/>
      <c r="WAF242" s="66"/>
      <c r="WAI242" s="66"/>
      <c r="WAK242" s="66"/>
      <c r="WAM242" s="66"/>
      <c r="WAP242" s="66"/>
      <c r="WAS242" s="66"/>
      <c r="WAV242" s="66"/>
      <c r="WAZ242" s="66"/>
      <c r="WBC242" s="66"/>
      <c r="WBF242" s="66"/>
      <c r="WBN242" s="66"/>
      <c r="WBZ242" s="66"/>
      <c r="WCA242" s="66"/>
      <c r="WCB242" s="66"/>
      <c r="WCC242" s="66"/>
      <c r="WCD242" s="66"/>
      <c r="WCE242" s="66"/>
      <c r="WCF242" s="66"/>
      <c r="WCG242" s="66"/>
      <c r="WCH242" s="66"/>
      <c r="WCI242" s="66"/>
      <c r="WCJ242" s="66"/>
      <c r="WCK242" s="66"/>
      <c r="WCL242" s="66"/>
      <c r="WCM242" s="66"/>
      <c r="WCN242" s="66"/>
      <c r="WCO242" s="66"/>
      <c r="WCP242" s="66"/>
      <c r="WCQ242" s="66"/>
      <c r="WCR242" s="66"/>
      <c r="WCS242" s="66"/>
      <c r="WCT242" s="66"/>
      <c r="WCU242" s="66"/>
      <c r="WCV242" s="66"/>
      <c r="WCW242" s="66"/>
      <c r="WCX242" s="66"/>
      <c r="WCY242" s="66"/>
      <c r="WDA242" s="66"/>
      <c r="WDB242" s="66"/>
      <c r="WDC242" s="66"/>
      <c r="WDD242" s="66"/>
      <c r="WDE242" s="66"/>
      <c r="WDF242" s="66"/>
      <c r="WDG242" s="66"/>
      <c r="WDH242" s="66"/>
      <c r="WDI242" s="66"/>
      <c r="WDJ242" s="66"/>
      <c r="WDK242" s="66"/>
      <c r="WDL242" s="66"/>
      <c r="WDM242" s="66"/>
      <c r="WDP242" s="66"/>
      <c r="WDS242" s="66"/>
      <c r="WDV242" s="66"/>
      <c r="WDY242" s="66"/>
      <c r="WEB242" s="66"/>
      <c r="WEE242" s="66"/>
      <c r="WEN242" s="66"/>
      <c r="WEQ242" s="66"/>
      <c r="WET242" s="66"/>
      <c r="WEW242" s="66"/>
      <c r="WFF242" s="66"/>
      <c r="WFL242" s="66"/>
      <c r="WFO242" s="66"/>
      <c r="WFR242" s="66"/>
      <c r="WFU242" s="66"/>
      <c r="WGA242" s="66"/>
      <c r="WGJ242" s="66"/>
      <c r="WGL242" s="66"/>
      <c r="WGM242" s="66"/>
      <c r="WGO242" s="66"/>
      <c r="WGR242" s="66"/>
      <c r="WGU242" s="66"/>
      <c r="WGX242" s="66"/>
      <c r="WHA242" s="66"/>
      <c r="WHD242" s="66"/>
      <c r="WHF242" s="66"/>
      <c r="WHH242" s="66"/>
      <c r="WHK242" s="66"/>
      <c r="WHN242" s="66"/>
      <c r="WHQ242" s="66"/>
      <c r="WHT242" s="66"/>
      <c r="WHW242" s="66"/>
      <c r="WHZ242" s="66"/>
      <c r="WIC242" s="66"/>
      <c r="WIE242" s="66"/>
      <c r="WIH242" s="66"/>
      <c r="WIN242" s="66"/>
      <c r="WIT242" s="66"/>
      <c r="WIW242" s="66"/>
      <c r="WIY242" s="66"/>
      <c r="WJA242" s="66"/>
      <c r="WJB242" s="66"/>
      <c r="WJC242" s="66"/>
      <c r="WJD242" s="66"/>
      <c r="WJE242" s="66"/>
      <c r="WJF242" s="66"/>
      <c r="WJX242" s="66"/>
      <c r="WJY242" s="66"/>
      <c r="WKB242" s="66"/>
      <c r="WKE242" s="66"/>
      <c r="WKG242" s="66"/>
      <c r="WKI242" s="66"/>
      <c r="WKL242" s="66"/>
      <c r="WKO242" s="66"/>
      <c r="WKR242" s="66"/>
      <c r="WKV242" s="66"/>
      <c r="WKY242" s="66"/>
      <c r="WLB242" s="66"/>
      <c r="WLJ242" s="66"/>
      <c r="WLV242" s="66"/>
      <c r="WLW242" s="66"/>
      <c r="WLX242" s="66"/>
      <c r="WLY242" s="66"/>
      <c r="WLZ242" s="66"/>
      <c r="WMA242" s="66"/>
      <c r="WMB242" s="66"/>
      <c r="WMC242" s="66"/>
      <c r="WMD242" s="66"/>
      <c r="WME242" s="66"/>
      <c r="WMF242" s="66"/>
      <c r="WMG242" s="66"/>
      <c r="WMH242" s="66"/>
      <c r="WMI242" s="66"/>
      <c r="WMJ242" s="66"/>
      <c r="WMK242" s="66"/>
      <c r="WML242" s="66"/>
      <c r="WMM242" s="66"/>
      <c r="WMN242" s="66"/>
      <c r="WMO242" s="66"/>
      <c r="WMP242" s="66"/>
      <c r="WMQ242" s="66"/>
      <c r="WMR242" s="66"/>
      <c r="WMS242" s="66"/>
      <c r="WMT242" s="66"/>
      <c r="WMU242" s="66"/>
      <c r="WMW242" s="66"/>
      <c r="WMX242" s="66"/>
      <c r="WMY242" s="66"/>
      <c r="WMZ242" s="66"/>
      <c r="WNA242" s="66"/>
      <c r="WNB242" s="66"/>
      <c r="WNC242" s="66"/>
      <c r="WND242" s="66"/>
      <c r="WNE242" s="66"/>
      <c r="WNF242" s="66"/>
      <c r="WNG242" s="66"/>
      <c r="WNH242" s="66"/>
      <c r="WNI242" s="66"/>
      <c r="WNL242" s="66"/>
      <c r="WNO242" s="66"/>
      <c r="WNR242" s="66"/>
      <c r="WNU242" s="66"/>
      <c r="WNX242" s="66"/>
      <c r="WOA242" s="66"/>
      <c r="WOJ242" s="66"/>
      <c r="WOM242" s="66"/>
      <c r="WOP242" s="66"/>
      <c r="WOS242" s="66"/>
      <c r="WPB242" s="66"/>
      <c r="WPH242" s="66"/>
      <c r="WPK242" s="66"/>
      <c r="WPN242" s="66"/>
      <c r="WPQ242" s="66"/>
      <c r="WPW242" s="66"/>
      <c r="WQF242" s="66"/>
      <c r="WQH242" s="66"/>
      <c r="WQI242" s="66"/>
      <c r="WQK242" s="66"/>
      <c r="WQN242" s="66"/>
      <c r="WQQ242" s="66"/>
      <c r="WQT242" s="66"/>
      <c r="WQW242" s="66"/>
      <c r="WQZ242" s="66"/>
      <c r="WRB242" s="66"/>
      <c r="WRD242" s="66"/>
      <c r="WRG242" s="66"/>
      <c r="WRJ242" s="66"/>
      <c r="WRM242" s="66"/>
      <c r="WRP242" s="66"/>
      <c r="WRS242" s="66"/>
      <c r="WRV242" s="66"/>
      <c r="WRY242" s="66"/>
      <c r="WSA242" s="66"/>
      <c r="WSD242" s="66"/>
      <c r="WSJ242" s="66"/>
      <c r="WSP242" s="66"/>
      <c r="WSS242" s="66"/>
      <c r="WSU242" s="66"/>
      <c r="WSW242" s="66"/>
      <c r="WSX242" s="66"/>
      <c r="WSY242" s="66"/>
      <c r="WSZ242" s="66"/>
      <c r="WTA242" s="66"/>
      <c r="WTB242" s="66"/>
      <c r="WTT242" s="66"/>
      <c r="WTU242" s="66"/>
      <c r="WTX242" s="66"/>
      <c r="WUA242" s="66"/>
      <c r="WUC242" s="66"/>
      <c r="WUE242" s="66"/>
      <c r="WUH242" s="66"/>
      <c r="WUK242" s="66"/>
      <c r="WUN242" s="66"/>
      <c r="WUR242" s="66"/>
      <c r="WUU242" s="66"/>
      <c r="WUX242" s="66"/>
      <c r="WVF242" s="66"/>
    </row>
    <row r="243" spans="1:1022 1034:2046 2058:3070 3082:4094 4106:5118 5130:6142 6154:7166 7178:8190 8202:9214 9226:10238 10250:11262 11274:12286 12298:13310 13322:14334 14346:15358 15370:16126" s="50" customFormat="1" ht="20.25" customHeight="1">
      <c r="A243" s="7" t="s">
        <v>22</v>
      </c>
      <c r="B243" s="76" t="s">
        <v>338</v>
      </c>
      <c r="C243" s="4">
        <v>5</v>
      </c>
      <c r="D243" s="48">
        <v>30000</v>
      </c>
      <c r="E243" s="69">
        <f t="shared" si="4"/>
        <v>150000</v>
      </c>
      <c r="F243" s="51"/>
      <c r="G243" s="51"/>
      <c r="H243" s="29">
        <v>0</v>
      </c>
      <c r="I243" s="52">
        <v>10</v>
      </c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Z243" s="66"/>
      <c r="BC243" s="66"/>
      <c r="BF243" s="66"/>
      <c r="BI243" s="66"/>
      <c r="BL243" s="66"/>
      <c r="BO243" s="66"/>
      <c r="BX243" s="66"/>
      <c r="CA243" s="66"/>
      <c r="CD243" s="66"/>
      <c r="CG243" s="66"/>
      <c r="CP243" s="66"/>
      <c r="CV243" s="66"/>
      <c r="CY243" s="66"/>
      <c r="DB243" s="66"/>
      <c r="DE243" s="66"/>
      <c r="DK243" s="66"/>
      <c r="DT243" s="66"/>
      <c r="DV243" s="66"/>
      <c r="DW243" s="66"/>
      <c r="DY243" s="66"/>
      <c r="EB243" s="66"/>
      <c r="EE243" s="66"/>
      <c r="EH243" s="66"/>
      <c r="EK243" s="66"/>
      <c r="EN243" s="66"/>
      <c r="EP243" s="66"/>
      <c r="ER243" s="66"/>
      <c r="EU243" s="66"/>
      <c r="EX243" s="66"/>
      <c r="FA243" s="66"/>
      <c r="FD243" s="66"/>
      <c r="FG243" s="66"/>
      <c r="FJ243" s="66"/>
      <c r="FM243" s="66"/>
      <c r="FO243" s="66"/>
      <c r="FR243" s="66"/>
      <c r="FX243" s="66"/>
      <c r="GD243" s="66"/>
      <c r="GG243" s="66"/>
      <c r="GI243" s="66"/>
      <c r="GK243" s="66"/>
      <c r="GL243" s="66"/>
      <c r="GM243" s="66"/>
      <c r="GN243" s="66"/>
      <c r="GO243" s="66"/>
      <c r="GP243" s="66"/>
      <c r="HH243" s="66"/>
      <c r="HI243" s="66"/>
      <c r="HL243" s="66"/>
      <c r="HO243" s="66"/>
      <c r="HQ243" s="66"/>
      <c r="HS243" s="66"/>
      <c r="HV243" s="66"/>
      <c r="HY243" s="66"/>
      <c r="IB243" s="66"/>
      <c r="IF243" s="66"/>
      <c r="II243" s="66"/>
      <c r="IL243" s="66"/>
      <c r="IT243" s="66"/>
      <c r="JF243" s="66"/>
      <c r="JG243" s="66"/>
      <c r="JH243" s="66"/>
      <c r="JI243" s="66"/>
      <c r="JJ243" s="66"/>
      <c r="JK243" s="66"/>
      <c r="JL243" s="66"/>
      <c r="JM243" s="66"/>
      <c r="JN243" s="66"/>
      <c r="JO243" s="66"/>
      <c r="JP243" s="66"/>
      <c r="JQ243" s="66"/>
      <c r="JR243" s="66"/>
      <c r="JS243" s="66"/>
      <c r="JT243" s="66"/>
      <c r="JU243" s="66"/>
      <c r="JV243" s="66"/>
      <c r="JW243" s="66"/>
      <c r="JX243" s="66"/>
      <c r="JY243" s="66"/>
      <c r="JZ243" s="66"/>
      <c r="KA243" s="66"/>
      <c r="KB243" s="66"/>
      <c r="KC243" s="66"/>
      <c r="KD243" s="66"/>
      <c r="KE243" s="66"/>
      <c r="KG243" s="66"/>
      <c r="KH243" s="66"/>
      <c r="KI243" s="66"/>
      <c r="KJ243" s="66"/>
      <c r="KK243" s="66"/>
      <c r="KL243" s="66"/>
      <c r="KM243" s="66"/>
      <c r="KN243" s="66"/>
      <c r="KO243" s="66"/>
      <c r="KP243" s="66"/>
      <c r="KQ243" s="66"/>
      <c r="KR243" s="66"/>
      <c r="KS243" s="66"/>
      <c r="KV243" s="66"/>
      <c r="KY243" s="66"/>
      <c r="LB243" s="66"/>
      <c r="LE243" s="66"/>
      <c r="LH243" s="66"/>
      <c r="LK243" s="66"/>
      <c r="LT243" s="66"/>
      <c r="LW243" s="66"/>
      <c r="LZ243" s="66"/>
      <c r="MC243" s="66"/>
      <c r="ML243" s="66"/>
      <c r="MR243" s="66"/>
      <c r="MU243" s="66"/>
      <c r="MX243" s="66"/>
      <c r="NA243" s="66"/>
      <c r="NG243" s="66"/>
      <c r="NP243" s="66"/>
      <c r="NR243" s="66"/>
      <c r="NS243" s="66"/>
      <c r="NU243" s="66"/>
      <c r="NX243" s="66"/>
      <c r="OA243" s="66"/>
      <c r="OD243" s="66"/>
      <c r="OG243" s="66"/>
      <c r="OJ243" s="66"/>
      <c r="OL243" s="66"/>
      <c r="ON243" s="66"/>
      <c r="OQ243" s="66"/>
      <c r="OT243" s="66"/>
      <c r="OW243" s="66"/>
      <c r="OZ243" s="66"/>
      <c r="PC243" s="66"/>
      <c r="PF243" s="66"/>
      <c r="PI243" s="66"/>
      <c r="PK243" s="66"/>
      <c r="PN243" s="66"/>
      <c r="PT243" s="66"/>
      <c r="PZ243" s="66"/>
      <c r="QC243" s="66"/>
      <c r="QE243" s="66"/>
      <c r="QG243" s="66"/>
      <c r="QH243" s="66"/>
      <c r="QI243" s="66"/>
      <c r="QJ243" s="66"/>
      <c r="QK243" s="66"/>
      <c r="QL243" s="66"/>
      <c r="RD243" s="66"/>
      <c r="RE243" s="66"/>
      <c r="RH243" s="66"/>
      <c r="RK243" s="66"/>
      <c r="RM243" s="66"/>
      <c r="RO243" s="66"/>
      <c r="RR243" s="66"/>
      <c r="RU243" s="66"/>
      <c r="RX243" s="66"/>
      <c r="SB243" s="66"/>
      <c r="SE243" s="66"/>
      <c r="SH243" s="66"/>
      <c r="SP243" s="66"/>
      <c r="TB243" s="66"/>
      <c r="TC243" s="66"/>
      <c r="TD243" s="66"/>
      <c r="TE243" s="66"/>
      <c r="TF243" s="66"/>
      <c r="TG243" s="66"/>
      <c r="TH243" s="66"/>
      <c r="TI243" s="66"/>
      <c r="TJ243" s="66"/>
      <c r="TK243" s="66"/>
      <c r="TL243" s="66"/>
      <c r="TM243" s="66"/>
      <c r="TN243" s="66"/>
      <c r="TO243" s="66"/>
      <c r="TP243" s="66"/>
      <c r="TQ243" s="66"/>
      <c r="TR243" s="66"/>
      <c r="TS243" s="66"/>
      <c r="TT243" s="66"/>
      <c r="TU243" s="66"/>
      <c r="TV243" s="66"/>
      <c r="TW243" s="66"/>
      <c r="TX243" s="66"/>
      <c r="TY243" s="66"/>
      <c r="TZ243" s="66"/>
      <c r="UA243" s="66"/>
      <c r="UC243" s="66"/>
      <c r="UD243" s="66"/>
      <c r="UE243" s="66"/>
      <c r="UF243" s="66"/>
      <c r="UG243" s="66"/>
      <c r="UH243" s="66"/>
      <c r="UI243" s="66"/>
      <c r="UJ243" s="66"/>
      <c r="UK243" s="66"/>
      <c r="UL243" s="66"/>
      <c r="UM243" s="66"/>
      <c r="UN243" s="66"/>
      <c r="UO243" s="66"/>
      <c r="UR243" s="66"/>
      <c r="UU243" s="66"/>
      <c r="UX243" s="66"/>
      <c r="VA243" s="66"/>
      <c r="VD243" s="66"/>
      <c r="VG243" s="66"/>
      <c r="VP243" s="66"/>
      <c r="VS243" s="66"/>
      <c r="VV243" s="66"/>
      <c r="VY243" s="66"/>
      <c r="WH243" s="66"/>
      <c r="WN243" s="66"/>
      <c r="WQ243" s="66"/>
      <c r="WT243" s="66"/>
      <c r="WW243" s="66"/>
      <c r="XC243" s="66"/>
      <c r="XL243" s="66"/>
      <c r="XN243" s="66"/>
      <c r="XO243" s="66"/>
      <c r="XQ243" s="66"/>
      <c r="XT243" s="66"/>
      <c r="XW243" s="66"/>
      <c r="XZ243" s="66"/>
      <c r="YC243" s="66"/>
      <c r="YF243" s="66"/>
      <c r="YH243" s="66"/>
      <c r="YJ243" s="66"/>
      <c r="YM243" s="66"/>
      <c r="YP243" s="66"/>
      <c r="YS243" s="66"/>
      <c r="YV243" s="66"/>
      <c r="YY243" s="66"/>
      <c r="ZB243" s="66"/>
      <c r="ZE243" s="66"/>
      <c r="ZG243" s="66"/>
      <c r="ZJ243" s="66"/>
      <c r="ZP243" s="66"/>
      <c r="ZV243" s="66"/>
      <c r="ZY243" s="66"/>
      <c r="AAA243" s="66"/>
      <c r="AAC243" s="66"/>
      <c r="AAD243" s="66"/>
      <c r="AAE243" s="66"/>
      <c r="AAF243" s="66"/>
      <c r="AAG243" s="66"/>
      <c r="AAH243" s="66"/>
      <c r="AAZ243" s="66"/>
      <c r="ABA243" s="66"/>
      <c r="ABD243" s="66"/>
      <c r="ABG243" s="66"/>
      <c r="ABI243" s="66"/>
      <c r="ABK243" s="66"/>
      <c r="ABN243" s="66"/>
      <c r="ABQ243" s="66"/>
      <c r="ABT243" s="66"/>
      <c r="ABX243" s="66"/>
      <c r="ACA243" s="66"/>
      <c r="ACD243" s="66"/>
      <c r="ACL243" s="66"/>
      <c r="ACX243" s="66"/>
      <c r="ACY243" s="66"/>
      <c r="ACZ243" s="66"/>
      <c r="ADA243" s="66"/>
      <c r="ADB243" s="66"/>
      <c r="ADC243" s="66"/>
      <c r="ADD243" s="66"/>
      <c r="ADE243" s="66"/>
      <c r="ADF243" s="66"/>
      <c r="ADG243" s="66"/>
      <c r="ADH243" s="66"/>
      <c r="ADI243" s="66"/>
      <c r="ADJ243" s="66"/>
      <c r="ADK243" s="66"/>
      <c r="ADL243" s="66"/>
      <c r="ADM243" s="66"/>
      <c r="ADN243" s="66"/>
      <c r="ADO243" s="66"/>
      <c r="ADP243" s="66"/>
      <c r="ADQ243" s="66"/>
      <c r="ADR243" s="66"/>
      <c r="ADS243" s="66"/>
      <c r="ADT243" s="66"/>
      <c r="ADU243" s="66"/>
      <c r="ADV243" s="66"/>
      <c r="ADW243" s="66"/>
      <c r="ADY243" s="66"/>
      <c r="ADZ243" s="66"/>
      <c r="AEA243" s="66"/>
      <c r="AEB243" s="66"/>
      <c r="AEC243" s="66"/>
      <c r="AED243" s="66"/>
      <c r="AEE243" s="66"/>
      <c r="AEF243" s="66"/>
      <c r="AEG243" s="66"/>
      <c r="AEH243" s="66"/>
      <c r="AEI243" s="66"/>
      <c r="AEJ243" s="66"/>
      <c r="AEK243" s="66"/>
      <c r="AEN243" s="66"/>
      <c r="AEQ243" s="66"/>
      <c r="AET243" s="66"/>
      <c r="AEW243" s="66"/>
      <c r="AEZ243" s="66"/>
      <c r="AFC243" s="66"/>
      <c r="AFL243" s="66"/>
      <c r="AFO243" s="66"/>
      <c r="AFR243" s="66"/>
      <c r="AFU243" s="66"/>
      <c r="AGD243" s="66"/>
      <c r="AGJ243" s="66"/>
      <c r="AGM243" s="66"/>
      <c r="AGP243" s="66"/>
      <c r="AGS243" s="66"/>
      <c r="AGY243" s="66"/>
      <c r="AHH243" s="66"/>
      <c r="AHJ243" s="66"/>
      <c r="AHK243" s="66"/>
      <c r="AHM243" s="66"/>
      <c r="AHP243" s="66"/>
      <c r="AHS243" s="66"/>
      <c r="AHV243" s="66"/>
      <c r="AHY243" s="66"/>
      <c r="AIB243" s="66"/>
      <c r="AID243" s="66"/>
      <c r="AIF243" s="66"/>
      <c r="AII243" s="66"/>
      <c r="AIL243" s="66"/>
      <c r="AIO243" s="66"/>
      <c r="AIR243" s="66"/>
      <c r="AIU243" s="66"/>
      <c r="AIX243" s="66"/>
      <c r="AJA243" s="66"/>
      <c r="AJC243" s="66"/>
      <c r="AJF243" s="66"/>
      <c r="AJL243" s="66"/>
      <c r="AJR243" s="66"/>
      <c r="AJU243" s="66"/>
      <c r="AJW243" s="66"/>
      <c r="AJY243" s="66"/>
      <c r="AJZ243" s="66"/>
      <c r="AKA243" s="66"/>
      <c r="AKB243" s="66"/>
      <c r="AKC243" s="66"/>
      <c r="AKD243" s="66"/>
      <c r="AKV243" s="66"/>
      <c r="AKW243" s="66"/>
      <c r="AKZ243" s="66"/>
      <c r="ALC243" s="66"/>
      <c r="ALE243" s="66"/>
      <c r="ALG243" s="66"/>
      <c r="ALJ243" s="66"/>
      <c r="ALM243" s="66"/>
      <c r="ALP243" s="66"/>
      <c r="ALT243" s="66"/>
      <c r="ALW243" s="66"/>
      <c r="ALZ243" s="66"/>
      <c r="AMH243" s="66"/>
      <c r="AMT243" s="66"/>
      <c r="AMU243" s="66"/>
      <c r="AMV243" s="66"/>
      <c r="AMW243" s="66"/>
      <c r="AMX243" s="66"/>
      <c r="AMY243" s="66"/>
      <c r="AMZ243" s="66"/>
      <c r="ANA243" s="66"/>
      <c r="ANB243" s="66"/>
      <c r="ANC243" s="66"/>
      <c r="AND243" s="66"/>
      <c r="ANE243" s="66"/>
      <c r="ANF243" s="66"/>
      <c r="ANG243" s="66"/>
      <c r="ANH243" s="66"/>
      <c r="ANI243" s="66"/>
      <c r="ANJ243" s="66"/>
      <c r="ANK243" s="66"/>
      <c r="ANL243" s="66"/>
      <c r="ANM243" s="66"/>
      <c r="ANN243" s="66"/>
      <c r="ANO243" s="66"/>
      <c r="ANP243" s="66"/>
      <c r="ANQ243" s="66"/>
      <c r="ANR243" s="66"/>
      <c r="ANS243" s="66"/>
      <c r="ANU243" s="66"/>
      <c r="ANV243" s="66"/>
      <c r="ANW243" s="66"/>
      <c r="ANX243" s="66"/>
      <c r="ANY243" s="66"/>
      <c r="ANZ243" s="66"/>
      <c r="AOA243" s="66"/>
      <c r="AOB243" s="66"/>
      <c r="AOC243" s="66"/>
      <c r="AOD243" s="66"/>
      <c r="AOE243" s="66"/>
      <c r="AOF243" s="66"/>
      <c r="AOG243" s="66"/>
      <c r="AOJ243" s="66"/>
      <c r="AOM243" s="66"/>
      <c r="AOP243" s="66"/>
      <c r="AOS243" s="66"/>
      <c r="AOV243" s="66"/>
      <c r="AOY243" s="66"/>
      <c r="APH243" s="66"/>
      <c r="APK243" s="66"/>
      <c r="APN243" s="66"/>
      <c r="APQ243" s="66"/>
      <c r="APZ243" s="66"/>
      <c r="AQF243" s="66"/>
      <c r="AQI243" s="66"/>
      <c r="AQL243" s="66"/>
      <c r="AQO243" s="66"/>
      <c r="AQU243" s="66"/>
      <c r="ARD243" s="66"/>
      <c r="ARF243" s="66"/>
      <c r="ARG243" s="66"/>
      <c r="ARI243" s="66"/>
      <c r="ARL243" s="66"/>
      <c r="ARO243" s="66"/>
      <c r="ARR243" s="66"/>
      <c r="ARU243" s="66"/>
      <c r="ARX243" s="66"/>
      <c r="ARZ243" s="66"/>
      <c r="ASB243" s="66"/>
      <c r="ASE243" s="66"/>
      <c r="ASH243" s="66"/>
      <c r="ASK243" s="66"/>
      <c r="ASN243" s="66"/>
      <c r="ASQ243" s="66"/>
      <c r="AST243" s="66"/>
      <c r="ASW243" s="66"/>
      <c r="ASY243" s="66"/>
      <c r="ATB243" s="66"/>
      <c r="ATH243" s="66"/>
      <c r="ATN243" s="66"/>
      <c r="ATQ243" s="66"/>
      <c r="ATS243" s="66"/>
      <c r="ATU243" s="66"/>
      <c r="ATV243" s="66"/>
      <c r="ATW243" s="66"/>
      <c r="ATX243" s="66"/>
      <c r="ATY243" s="66"/>
      <c r="ATZ243" s="66"/>
      <c r="AUR243" s="66"/>
      <c r="AUS243" s="66"/>
      <c r="AUV243" s="66"/>
      <c r="AUY243" s="66"/>
      <c r="AVA243" s="66"/>
      <c r="AVC243" s="66"/>
      <c r="AVF243" s="66"/>
      <c r="AVI243" s="66"/>
      <c r="AVL243" s="66"/>
      <c r="AVP243" s="66"/>
      <c r="AVS243" s="66"/>
      <c r="AVV243" s="66"/>
      <c r="AWD243" s="66"/>
      <c r="AWP243" s="66"/>
      <c r="AWQ243" s="66"/>
      <c r="AWR243" s="66"/>
      <c r="AWS243" s="66"/>
      <c r="AWT243" s="66"/>
      <c r="AWU243" s="66"/>
      <c r="AWV243" s="66"/>
      <c r="AWW243" s="66"/>
      <c r="AWX243" s="66"/>
      <c r="AWY243" s="66"/>
      <c r="AWZ243" s="66"/>
      <c r="AXA243" s="66"/>
      <c r="AXB243" s="66"/>
      <c r="AXC243" s="66"/>
      <c r="AXD243" s="66"/>
      <c r="AXE243" s="66"/>
      <c r="AXF243" s="66"/>
      <c r="AXG243" s="66"/>
      <c r="AXH243" s="66"/>
      <c r="AXI243" s="66"/>
      <c r="AXJ243" s="66"/>
      <c r="AXK243" s="66"/>
      <c r="AXL243" s="66"/>
      <c r="AXM243" s="66"/>
      <c r="AXN243" s="66"/>
      <c r="AXO243" s="66"/>
      <c r="AXQ243" s="66"/>
      <c r="AXR243" s="66"/>
      <c r="AXS243" s="66"/>
      <c r="AXT243" s="66"/>
      <c r="AXU243" s="66"/>
      <c r="AXV243" s="66"/>
      <c r="AXW243" s="66"/>
      <c r="AXX243" s="66"/>
      <c r="AXY243" s="66"/>
      <c r="AXZ243" s="66"/>
      <c r="AYA243" s="66"/>
      <c r="AYB243" s="66"/>
      <c r="AYC243" s="66"/>
      <c r="AYF243" s="66"/>
      <c r="AYI243" s="66"/>
      <c r="AYL243" s="66"/>
      <c r="AYO243" s="66"/>
      <c r="AYR243" s="66"/>
      <c r="AYU243" s="66"/>
      <c r="AZD243" s="66"/>
      <c r="AZG243" s="66"/>
      <c r="AZJ243" s="66"/>
      <c r="AZM243" s="66"/>
      <c r="AZV243" s="66"/>
      <c r="BAB243" s="66"/>
      <c r="BAE243" s="66"/>
      <c r="BAH243" s="66"/>
      <c r="BAK243" s="66"/>
      <c r="BAQ243" s="66"/>
      <c r="BAZ243" s="66"/>
      <c r="BBB243" s="66"/>
      <c r="BBC243" s="66"/>
      <c r="BBE243" s="66"/>
      <c r="BBH243" s="66"/>
      <c r="BBK243" s="66"/>
      <c r="BBN243" s="66"/>
      <c r="BBQ243" s="66"/>
      <c r="BBT243" s="66"/>
      <c r="BBV243" s="66"/>
      <c r="BBX243" s="66"/>
      <c r="BCA243" s="66"/>
      <c r="BCD243" s="66"/>
      <c r="BCG243" s="66"/>
      <c r="BCJ243" s="66"/>
      <c r="BCM243" s="66"/>
      <c r="BCP243" s="66"/>
      <c r="BCS243" s="66"/>
      <c r="BCU243" s="66"/>
      <c r="BCX243" s="66"/>
      <c r="BDD243" s="66"/>
      <c r="BDJ243" s="66"/>
      <c r="BDM243" s="66"/>
      <c r="BDO243" s="66"/>
      <c r="BDQ243" s="66"/>
      <c r="BDR243" s="66"/>
      <c r="BDS243" s="66"/>
      <c r="BDT243" s="66"/>
      <c r="BDU243" s="66"/>
      <c r="BDV243" s="66"/>
      <c r="BEN243" s="66"/>
      <c r="BEO243" s="66"/>
      <c r="BER243" s="66"/>
      <c r="BEU243" s="66"/>
      <c r="BEW243" s="66"/>
      <c r="BEY243" s="66"/>
      <c r="BFB243" s="66"/>
      <c r="BFE243" s="66"/>
      <c r="BFH243" s="66"/>
      <c r="BFL243" s="66"/>
      <c r="BFO243" s="66"/>
      <c r="BFR243" s="66"/>
      <c r="BFZ243" s="66"/>
      <c r="BGL243" s="66"/>
      <c r="BGM243" s="66"/>
      <c r="BGN243" s="66"/>
      <c r="BGO243" s="66"/>
      <c r="BGP243" s="66"/>
      <c r="BGQ243" s="66"/>
      <c r="BGR243" s="66"/>
      <c r="BGS243" s="66"/>
      <c r="BGT243" s="66"/>
      <c r="BGU243" s="66"/>
      <c r="BGV243" s="66"/>
      <c r="BGW243" s="66"/>
      <c r="BGX243" s="66"/>
      <c r="BGY243" s="66"/>
      <c r="BGZ243" s="66"/>
      <c r="BHA243" s="66"/>
      <c r="BHB243" s="66"/>
      <c r="BHC243" s="66"/>
      <c r="BHD243" s="66"/>
      <c r="BHE243" s="66"/>
      <c r="BHF243" s="66"/>
      <c r="BHG243" s="66"/>
      <c r="BHH243" s="66"/>
      <c r="BHI243" s="66"/>
      <c r="BHJ243" s="66"/>
      <c r="BHK243" s="66"/>
      <c r="BHM243" s="66"/>
      <c r="BHN243" s="66"/>
      <c r="BHO243" s="66"/>
      <c r="BHP243" s="66"/>
      <c r="BHQ243" s="66"/>
      <c r="BHR243" s="66"/>
      <c r="BHS243" s="66"/>
      <c r="BHT243" s="66"/>
      <c r="BHU243" s="66"/>
      <c r="BHV243" s="66"/>
      <c r="BHW243" s="66"/>
      <c r="BHX243" s="66"/>
      <c r="BHY243" s="66"/>
      <c r="BIB243" s="66"/>
      <c r="BIE243" s="66"/>
      <c r="BIH243" s="66"/>
      <c r="BIK243" s="66"/>
      <c r="BIN243" s="66"/>
      <c r="BIQ243" s="66"/>
      <c r="BIZ243" s="66"/>
      <c r="BJC243" s="66"/>
      <c r="BJF243" s="66"/>
      <c r="BJI243" s="66"/>
      <c r="BJR243" s="66"/>
      <c r="BJX243" s="66"/>
      <c r="BKA243" s="66"/>
      <c r="BKD243" s="66"/>
      <c r="BKG243" s="66"/>
      <c r="BKM243" s="66"/>
      <c r="BKV243" s="66"/>
      <c r="BKX243" s="66"/>
      <c r="BKY243" s="66"/>
      <c r="BLA243" s="66"/>
      <c r="BLD243" s="66"/>
      <c r="BLG243" s="66"/>
      <c r="BLJ243" s="66"/>
      <c r="BLM243" s="66"/>
      <c r="BLP243" s="66"/>
      <c r="BLR243" s="66"/>
      <c r="BLT243" s="66"/>
      <c r="BLW243" s="66"/>
      <c r="BLZ243" s="66"/>
      <c r="BMC243" s="66"/>
      <c r="BMF243" s="66"/>
      <c r="BMI243" s="66"/>
      <c r="BML243" s="66"/>
      <c r="BMO243" s="66"/>
      <c r="BMQ243" s="66"/>
      <c r="BMT243" s="66"/>
      <c r="BMZ243" s="66"/>
      <c r="BNF243" s="66"/>
      <c r="BNI243" s="66"/>
      <c r="BNK243" s="66"/>
      <c r="BNM243" s="66"/>
      <c r="BNN243" s="66"/>
      <c r="BNO243" s="66"/>
      <c r="BNP243" s="66"/>
      <c r="BNQ243" s="66"/>
      <c r="BNR243" s="66"/>
      <c r="BOJ243" s="66"/>
      <c r="BOK243" s="66"/>
      <c r="BON243" s="66"/>
      <c r="BOQ243" s="66"/>
      <c r="BOS243" s="66"/>
      <c r="BOU243" s="66"/>
      <c r="BOX243" s="66"/>
      <c r="BPA243" s="66"/>
      <c r="BPD243" s="66"/>
      <c r="BPH243" s="66"/>
      <c r="BPK243" s="66"/>
      <c r="BPN243" s="66"/>
      <c r="BPV243" s="66"/>
      <c r="BQH243" s="66"/>
      <c r="BQI243" s="66"/>
      <c r="BQJ243" s="66"/>
      <c r="BQK243" s="66"/>
      <c r="BQL243" s="66"/>
      <c r="BQM243" s="66"/>
      <c r="BQN243" s="66"/>
      <c r="BQO243" s="66"/>
      <c r="BQP243" s="66"/>
      <c r="BQQ243" s="66"/>
      <c r="BQR243" s="66"/>
      <c r="BQS243" s="66"/>
      <c r="BQT243" s="66"/>
      <c r="BQU243" s="66"/>
      <c r="BQV243" s="66"/>
      <c r="BQW243" s="66"/>
      <c r="BQX243" s="66"/>
      <c r="BQY243" s="66"/>
      <c r="BQZ243" s="66"/>
      <c r="BRA243" s="66"/>
      <c r="BRB243" s="66"/>
      <c r="BRC243" s="66"/>
      <c r="BRD243" s="66"/>
      <c r="BRE243" s="66"/>
      <c r="BRF243" s="66"/>
      <c r="BRG243" s="66"/>
      <c r="BRI243" s="66"/>
      <c r="BRJ243" s="66"/>
      <c r="BRK243" s="66"/>
      <c r="BRL243" s="66"/>
      <c r="BRM243" s="66"/>
      <c r="BRN243" s="66"/>
      <c r="BRO243" s="66"/>
      <c r="BRP243" s="66"/>
      <c r="BRQ243" s="66"/>
      <c r="BRR243" s="66"/>
      <c r="BRS243" s="66"/>
      <c r="BRT243" s="66"/>
      <c r="BRU243" s="66"/>
      <c r="BRX243" s="66"/>
      <c r="BSA243" s="66"/>
      <c r="BSD243" s="66"/>
      <c r="BSG243" s="66"/>
      <c r="BSJ243" s="66"/>
      <c r="BSM243" s="66"/>
      <c r="BSV243" s="66"/>
      <c r="BSY243" s="66"/>
      <c r="BTB243" s="66"/>
      <c r="BTE243" s="66"/>
      <c r="BTN243" s="66"/>
      <c r="BTT243" s="66"/>
      <c r="BTW243" s="66"/>
      <c r="BTZ243" s="66"/>
      <c r="BUC243" s="66"/>
      <c r="BUI243" s="66"/>
      <c r="BUR243" s="66"/>
      <c r="BUT243" s="66"/>
      <c r="BUU243" s="66"/>
      <c r="BUW243" s="66"/>
      <c r="BUZ243" s="66"/>
      <c r="BVC243" s="66"/>
      <c r="BVF243" s="66"/>
      <c r="BVI243" s="66"/>
      <c r="BVL243" s="66"/>
      <c r="BVN243" s="66"/>
      <c r="BVP243" s="66"/>
      <c r="BVS243" s="66"/>
      <c r="BVV243" s="66"/>
      <c r="BVY243" s="66"/>
      <c r="BWB243" s="66"/>
      <c r="BWE243" s="66"/>
      <c r="BWH243" s="66"/>
      <c r="BWK243" s="66"/>
      <c r="BWM243" s="66"/>
      <c r="BWP243" s="66"/>
      <c r="BWV243" s="66"/>
      <c r="BXB243" s="66"/>
      <c r="BXE243" s="66"/>
      <c r="BXG243" s="66"/>
      <c r="BXI243" s="66"/>
      <c r="BXJ243" s="66"/>
      <c r="BXK243" s="66"/>
      <c r="BXL243" s="66"/>
      <c r="BXM243" s="66"/>
      <c r="BXN243" s="66"/>
      <c r="BYF243" s="66"/>
      <c r="BYG243" s="66"/>
      <c r="BYJ243" s="66"/>
      <c r="BYM243" s="66"/>
      <c r="BYO243" s="66"/>
      <c r="BYQ243" s="66"/>
      <c r="BYT243" s="66"/>
      <c r="BYW243" s="66"/>
      <c r="BYZ243" s="66"/>
      <c r="BZD243" s="66"/>
      <c r="BZG243" s="66"/>
      <c r="BZJ243" s="66"/>
      <c r="BZR243" s="66"/>
      <c r="CAD243" s="66"/>
      <c r="CAE243" s="66"/>
      <c r="CAF243" s="66"/>
      <c r="CAG243" s="66"/>
      <c r="CAH243" s="66"/>
      <c r="CAI243" s="66"/>
      <c r="CAJ243" s="66"/>
      <c r="CAK243" s="66"/>
      <c r="CAL243" s="66"/>
      <c r="CAM243" s="66"/>
      <c r="CAN243" s="66"/>
      <c r="CAO243" s="66"/>
      <c r="CAP243" s="66"/>
      <c r="CAQ243" s="66"/>
      <c r="CAR243" s="66"/>
      <c r="CAS243" s="66"/>
      <c r="CAT243" s="66"/>
      <c r="CAU243" s="66"/>
      <c r="CAV243" s="66"/>
      <c r="CAW243" s="66"/>
      <c r="CAX243" s="66"/>
      <c r="CAY243" s="66"/>
      <c r="CAZ243" s="66"/>
      <c r="CBA243" s="66"/>
      <c r="CBB243" s="66"/>
      <c r="CBC243" s="66"/>
      <c r="CBE243" s="66"/>
      <c r="CBF243" s="66"/>
      <c r="CBG243" s="66"/>
      <c r="CBH243" s="66"/>
      <c r="CBI243" s="66"/>
      <c r="CBJ243" s="66"/>
      <c r="CBK243" s="66"/>
      <c r="CBL243" s="66"/>
      <c r="CBM243" s="66"/>
      <c r="CBN243" s="66"/>
      <c r="CBO243" s="66"/>
      <c r="CBP243" s="66"/>
      <c r="CBQ243" s="66"/>
      <c r="CBT243" s="66"/>
      <c r="CBW243" s="66"/>
      <c r="CBZ243" s="66"/>
      <c r="CCC243" s="66"/>
      <c r="CCF243" s="66"/>
      <c r="CCI243" s="66"/>
      <c r="CCR243" s="66"/>
      <c r="CCU243" s="66"/>
      <c r="CCX243" s="66"/>
      <c r="CDA243" s="66"/>
      <c r="CDJ243" s="66"/>
      <c r="CDP243" s="66"/>
      <c r="CDS243" s="66"/>
      <c r="CDV243" s="66"/>
      <c r="CDY243" s="66"/>
      <c r="CEE243" s="66"/>
      <c r="CEN243" s="66"/>
      <c r="CEP243" s="66"/>
      <c r="CEQ243" s="66"/>
      <c r="CES243" s="66"/>
      <c r="CEV243" s="66"/>
      <c r="CEY243" s="66"/>
      <c r="CFB243" s="66"/>
      <c r="CFE243" s="66"/>
      <c r="CFH243" s="66"/>
      <c r="CFJ243" s="66"/>
      <c r="CFL243" s="66"/>
      <c r="CFO243" s="66"/>
      <c r="CFR243" s="66"/>
      <c r="CFU243" s="66"/>
      <c r="CFX243" s="66"/>
      <c r="CGA243" s="66"/>
      <c r="CGD243" s="66"/>
      <c r="CGG243" s="66"/>
      <c r="CGI243" s="66"/>
      <c r="CGL243" s="66"/>
      <c r="CGR243" s="66"/>
      <c r="CGX243" s="66"/>
      <c r="CHA243" s="66"/>
      <c r="CHC243" s="66"/>
      <c r="CHE243" s="66"/>
      <c r="CHF243" s="66"/>
      <c r="CHG243" s="66"/>
      <c r="CHH243" s="66"/>
      <c r="CHI243" s="66"/>
      <c r="CHJ243" s="66"/>
      <c r="CIB243" s="66"/>
      <c r="CIC243" s="66"/>
      <c r="CIF243" s="66"/>
      <c r="CII243" s="66"/>
      <c r="CIK243" s="66"/>
      <c r="CIM243" s="66"/>
      <c r="CIP243" s="66"/>
      <c r="CIS243" s="66"/>
      <c r="CIV243" s="66"/>
      <c r="CIZ243" s="66"/>
      <c r="CJC243" s="66"/>
      <c r="CJF243" s="66"/>
      <c r="CJN243" s="66"/>
      <c r="CJZ243" s="66"/>
      <c r="CKA243" s="66"/>
      <c r="CKB243" s="66"/>
      <c r="CKC243" s="66"/>
      <c r="CKD243" s="66"/>
      <c r="CKE243" s="66"/>
      <c r="CKF243" s="66"/>
      <c r="CKG243" s="66"/>
      <c r="CKH243" s="66"/>
      <c r="CKI243" s="66"/>
      <c r="CKJ243" s="66"/>
      <c r="CKK243" s="66"/>
      <c r="CKL243" s="66"/>
      <c r="CKM243" s="66"/>
      <c r="CKN243" s="66"/>
      <c r="CKO243" s="66"/>
      <c r="CKP243" s="66"/>
      <c r="CKQ243" s="66"/>
      <c r="CKR243" s="66"/>
      <c r="CKS243" s="66"/>
      <c r="CKT243" s="66"/>
      <c r="CKU243" s="66"/>
      <c r="CKV243" s="66"/>
      <c r="CKW243" s="66"/>
      <c r="CKX243" s="66"/>
      <c r="CKY243" s="66"/>
      <c r="CLA243" s="66"/>
      <c r="CLB243" s="66"/>
      <c r="CLC243" s="66"/>
      <c r="CLD243" s="66"/>
      <c r="CLE243" s="66"/>
      <c r="CLF243" s="66"/>
      <c r="CLG243" s="66"/>
      <c r="CLH243" s="66"/>
      <c r="CLI243" s="66"/>
      <c r="CLJ243" s="66"/>
      <c r="CLK243" s="66"/>
      <c r="CLL243" s="66"/>
      <c r="CLM243" s="66"/>
      <c r="CLP243" s="66"/>
      <c r="CLS243" s="66"/>
      <c r="CLV243" s="66"/>
      <c r="CLY243" s="66"/>
      <c r="CMB243" s="66"/>
      <c r="CME243" s="66"/>
      <c r="CMN243" s="66"/>
      <c r="CMQ243" s="66"/>
      <c r="CMT243" s="66"/>
      <c r="CMW243" s="66"/>
      <c r="CNF243" s="66"/>
      <c r="CNL243" s="66"/>
      <c r="CNO243" s="66"/>
      <c r="CNR243" s="66"/>
      <c r="CNU243" s="66"/>
      <c r="COA243" s="66"/>
      <c r="COJ243" s="66"/>
      <c r="COL243" s="66"/>
      <c r="COM243" s="66"/>
      <c r="COO243" s="66"/>
      <c r="COR243" s="66"/>
      <c r="COU243" s="66"/>
      <c r="COX243" s="66"/>
      <c r="CPA243" s="66"/>
      <c r="CPD243" s="66"/>
      <c r="CPF243" s="66"/>
      <c r="CPH243" s="66"/>
      <c r="CPK243" s="66"/>
      <c r="CPN243" s="66"/>
      <c r="CPQ243" s="66"/>
      <c r="CPT243" s="66"/>
      <c r="CPW243" s="66"/>
      <c r="CPZ243" s="66"/>
      <c r="CQC243" s="66"/>
      <c r="CQE243" s="66"/>
      <c r="CQH243" s="66"/>
      <c r="CQN243" s="66"/>
      <c r="CQT243" s="66"/>
      <c r="CQW243" s="66"/>
      <c r="CQY243" s="66"/>
      <c r="CRA243" s="66"/>
      <c r="CRB243" s="66"/>
      <c r="CRC243" s="66"/>
      <c r="CRD243" s="66"/>
      <c r="CRE243" s="66"/>
      <c r="CRF243" s="66"/>
      <c r="CRX243" s="66"/>
      <c r="CRY243" s="66"/>
      <c r="CSB243" s="66"/>
      <c r="CSE243" s="66"/>
      <c r="CSG243" s="66"/>
      <c r="CSI243" s="66"/>
      <c r="CSL243" s="66"/>
      <c r="CSO243" s="66"/>
      <c r="CSR243" s="66"/>
      <c r="CSV243" s="66"/>
      <c r="CSY243" s="66"/>
      <c r="CTB243" s="66"/>
      <c r="CTJ243" s="66"/>
      <c r="CTV243" s="66"/>
      <c r="CTW243" s="66"/>
      <c r="CTX243" s="66"/>
      <c r="CTY243" s="66"/>
      <c r="CTZ243" s="66"/>
      <c r="CUA243" s="66"/>
      <c r="CUB243" s="66"/>
      <c r="CUC243" s="66"/>
      <c r="CUD243" s="66"/>
      <c r="CUE243" s="66"/>
      <c r="CUF243" s="66"/>
      <c r="CUG243" s="66"/>
      <c r="CUH243" s="66"/>
      <c r="CUI243" s="66"/>
      <c r="CUJ243" s="66"/>
      <c r="CUK243" s="66"/>
      <c r="CUL243" s="66"/>
      <c r="CUM243" s="66"/>
      <c r="CUN243" s="66"/>
      <c r="CUO243" s="66"/>
      <c r="CUP243" s="66"/>
      <c r="CUQ243" s="66"/>
      <c r="CUR243" s="66"/>
      <c r="CUS243" s="66"/>
      <c r="CUT243" s="66"/>
      <c r="CUU243" s="66"/>
      <c r="CUW243" s="66"/>
      <c r="CUX243" s="66"/>
      <c r="CUY243" s="66"/>
      <c r="CUZ243" s="66"/>
      <c r="CVA243" s="66"/>
      <c r="CVB243" s="66"/>
      <c r="CVC243" s="66"/>
      <c r="CVD243" s="66"/>
      <c r="CVE243" s="66"/>
      <c r="CVF243" s="66"/>
      <c r="CVG243" s="66"/>
      <c r="CVH243" s="66"/>
      <c r="CVI243" s="66"/>
      <c r="CVL243" s="66"/>
      <c r="CVO243" s="66"/>
      <c r="CVR243" s="66"/>
      <c r="CVU243" s="66"/>
      <c r="CVX243" s="66"/>
      <c r="CWA243" s="66"/>
      <c r="CWJ243" s="66"/>
      <c r="CWM243" s="66"/>
      <c r="CWP243" s="66"/>
      <c r="CWS243" s="66"/>
      <c r="CXB243" s="66"/>
      <c r="CXH243" s="66"/>
      <c r="CXK243" s="66"/>
      <c r="CXN243" s="66"/>
      <c r="CXQ243" s="66"/>
      <c r="CXW243" s="66"/>
      <c r="CYF243" s="66"/>
      <c r="CYH243" s="66"/>
      <c r="CYI243" s="66"/>
      <c r="CYK243" s="66"/>
      <c r="CYN243" s="66"/>
      <c r="CYQ243" s="66"/>
      <c r="CYT243" s="66"/>
      <c r="CYW243" s="66"/>
      <c r="CYZ243" s="66"/>
      <c r="CZB243" s="66"/>
      <c r="CZD243" s="66"/>
      <c r="CZG243" s="66"/>
      <c r="CZJ243" s="66"/>
      <c r="CZM243" s="66"/>
      <c r="CZP243" s="66"/>
      <c r="CZS243" s="66"/>
      <c r="CZV243" s="66"/>
      <c r="CZY243" s="66"/>
      <c r="DAA243" s="66"/>
      <c r="DAD243" s="66"/>
      <c r="DAJ243" s="66"/>
      <c r="DAP243" s="66"/>
      <c r="DAS243" s="66"/>
      <c r="DAU243" s="66"/>
      <c r="DAW243" s="66"/>
      <c r="DAX243" s="66"/>
      <c r="DAY243" s="66"/>
      <c r="DAZ243" s="66"/>
      <c r="DBA243" s="66"/>
      <c r="DBB243" s="66"/>
      <c r="DBT243" s="66"/>
      <c r="DBU243" s="66"/>
      <c r="DBX243" s="66"/>
      <c r="DCA243" s="66"/>
      <c r="DCC243" s="66"/>
      <c r="DCE243" s="66"/>
      <c r="DCH243" s="66"/>
      <c r="DCK243" s="66"/>
      <c r="DCN243" s="66"/>
      <c r="DCR243" s="66"/>
      <c r="DCU243" s="66"/>
      <c r="DCX243" s="66"/>
      <c r="DDF243" s="66"/>
      <c r="DDR243" s="66"/>
      <c r="DDS243" s="66"/>
      <c r="DDT243" s="66"/>
      <c r="DDU243" s="66"/>
      <c r="DDV243" s="66"/>
      <c r="DDW243" s="66"/>
      <c r="DDX243" s="66"/>
      <c r="DDY243" s="66"/>
      <c r="DDZ243" s="66"/>
      <c r="DEA243" s="66"/>
      <c r="DEB243" s="66"/>
      <c r="DEC243" s="66"/>
      <c r="DED243" s="66"/>
      <c r="DEE243" s="66"/>
      <c r="DEF243" s="66"/>
      <c r="DEG243" s="66"/>
      <c r="DEH243" s="66"/>
      <c r="DEI243" s="66"/>
      <c r="DEJ243" s="66"/>
      <c r="DEK243" s="66"/>
      <c r="DEL243" s="66"/>
      <c r="DEM243" s="66"/>
      <c r="DEN243" s="66"/>
      <c r="DEO243" s="66"/>
      <c r="DEP243" s="66"/>
      <c r="DEQ243" s="66"/>
      <c r="DES243" s="66"/>
      <c r="DET243" s="66"/>
      <c r="DEU243" s="66"/>
      <c r="DEV243" s="66"/>
      <c r="DEW243" s="66"/>
      <c r="DEX243" s="66"/>
      <c r="DEY243" s="66"/>
      <c r="DEZ243" s="66"/>
      <c r="DFA243" s="66"/>
      <c r="DFB243" s="66"/>
      <c r="DFC243" s="66"/>
      <c r="DFD243" s="66"/>
      <c r="DFE243" s="66"/>
      <c r="DFH243" s="66"/>
      <c r="DFK243" s="66"/>
      <c r="DFN243" s="66"/>
      <c r="DFQ243" s="66"/>
      <c r="DFT243" s="66"/>
      <c r="DFW243" s="66"/>
      <c r="DGF243" s="66"/>
      <c r="DGI243" s="66"/>
      <c r="DGL243" s="66"/>
      <c r="DGO243" s="66"/>
      <c r="DGX243" s="66"/>
      <c r="DHD243" s="66"/>
      <c r="DHG243" s="66"/>
      <c r="DHJ243" s="66"/>
      <c r="DHM243" s="66"/>
      <c r="DHS243" s="66"/>
      <c r="DIB243" s="66"/>
      <c r="DID243" s="66"/>
      <c r="DIE243" s="66"/>
      <c r="DIG243" s="66"/>
      <c r="DIJ243" s="66"/>
      <c r="DIM243" s="66"/>
      <c r="DIP243" s="66"/>
      <c r="DIS243" s="66"/>
      <c r="DIV243" s="66"/>
      <c r="DIX243" s="66"/>
      <c r="DIZ243" s="66"/>
      <c r="DJC243" s="66"/>
      <c r="DJF243" s="66"/>
      <c r="DJI243" s="66"/>
      <c r="DJL243" s="66"/>
      <c r="DJO243" s="66"/>
      <c r="DJR243" s="66"/>
      <c r="DJU243" s="66"/>
      <c r="DJW243" s="66"/>
      <c r="DJZ243" s="66"/>
      <c r="DKF243" s="66"/>
      <c r="DKL243" s="66"/>
      <c r="DKO243" s="66"/>
      <c r="DKQ243" s="66"/>
      <c r="DKS243" s="66"/>
      <c r="DKT243" s="66"/>
      <c r="DKU243" s="66"/>
      <c r="DKV243" s="66"/>
      <c r="DKW243" s="66"/>
      <c r="DKX243" s="66"/>
      <c r="DLP243" s="66"/>
      <c r="DLQ243" s="66"/>
      <c r="DLT243" s="66"/>
      <c r="DLW243" s="66"/>
      <c r="DLY243" s="66"/>
      <c r="DMA243" s="66"/>
      <c r="DMD243" s="66"/>
      <c r="DMG243" s="66"/>
      <c r="DMJ243" s="66"/>
      <c r="DMN243" s="66"/>
      <c r="DMQ243" s="66"/>
      <c r="DMT243" s="66"/>
      <c r="DNB243" s="66"/>
      <c r="DNN243" s="66"/>
      <c r="DNO243" s="66"/>
      <c r="DNP243" s="66"/>
      <c r="DNQ243" s="66"/>
      <c r="DNR243" s="66"/>
      <c r="DNS243" s="66"/>
      <c r="DNT243" s="66"/>
      <c r="DNU243" s="66"/>
      <c r="DNV243" s="66"/>
      <c r="DNW243" s="66"/>
      <c r="DNX243" s="66"/>
      <c r="DNY243" s="66"/>
      <c r="DNZ243" s="66"/>
      <c r="DOA243" s="66"/>
      <c r="DOB243" s="66"/>
      <c r="DOC243" s="66"/>
      <c r="DOD243" s="66"/>
      <c r="DOE243" s="66"/>
      <c r="DOF243" s="66"/>
      <c r="DOG243" s="66"/>
      <c r="DOH243" s="66"/>
      <c r="DOI243" s="66"/>
      <c r="DOJ243" s="66"/>
      <c r="DOK243" s="66"/>
      <c r="DOL243" s="66"/>
      <c r="DOM243" s="66"/>
      <c r="DOO243" s="66"/>
      <c r="DOP243" s="66"/>
      <c r="DOQ243" s="66"/>
      <c r="DOR243" s="66"/>
      <c r="DOS243" s="66"/>
      <c r="DOT243" s="66"/>
      <c r="DOU243" s="66"/>
      <c r="DOV243" s="66"/>
      <c r="DOW243" s="66"/>
      <c r="DOX243" s="66"/>
      <c r="DOY243" s="66"/>
      <c r="DOZ243" s="66"/>
      <c r="DPA243" s="66"/>
      <c r="DPD243" s="66"/>
      <c r="DPG243" s="66"/>
      <c r="DPJ243" s="66"/>
      <c r="DPM243" s="66"/>
      <c r="DPP243" s="66"/>
      <c r="DPS243" s="66"/>
      <c r="DQB243" s="66"/>
      <c r="DQE243" s="66"/>
      <c r="DQH243" s="66"/>
      <c r="DQK243" s="66"/>
      <c r="DQT243" s="66"/>
      <c r="DQZ243" s="66"/>
      <c r="DRC243" s="66"/>
      <c r="DRF243" s="66"/>
      <c r="DRI243" s="66"/>
      <c r="DRO243" s="66"/>
      <c r="DRX243" s="66"/>
      <c r="DRZ243" s="66"/>
      <c r="DSA243" s="66"/>
      <c r="DSC243" s="66"/>
      <c r="DSF243" s="66"/>
      <c r="DSI243" s="66"/>
      <c r="DSL243" s="66"/>
      <c r="DSO243" s="66"/>
      <c r="DSR243" s="66"/>
      <c r="DST243" s="66"/>
      <c r="DSV243" s="66"/>
      <c r="DSY243" s="66"/>
      <c r="DTB243" s="66"/>
      <c r="DTE243" s="66"/>
      <c r="DTH243" s="66"/>
      <c r="DTK243" s="66"/>
      <c r="DTN243" s="66"/>
      <c r="DTQ243" s="66"/>
      <c r="DTS243" s="66"/>
      <c r="DTV243" s="66"/>
      <c r="DUB243" s="66"/>
      <c r="DUH243" s="66"/>
      <c r="DUK243" s="66"/>
      <c r="DUM243" s="66"/>
      <c r="DUO243" s="66"/>
      <c r="DUP243" s="66"/>
      <c r="DUQ243" s="66"/>
      <c r="DUR243" s="66"/>
      <c r="DUS243" s="66"/>
      <c r="DUT243" s="66"/>
      <c r="DVL243" s="66"/>
      <c r="DVM243" s="66"/>
      <c r="DVP243" s="66"/>
      <c r="DVS243" s="66"/>
      <c r="DVU243" s="66"/>
      <c r="DVW243" s="66"/>
      <c r="DVZ243" s="66"/>
      <c r="DWC243" s="66"/>
      <c r="DWF243" s="66"/>
      <c r="DWJ243" s="66"/>
      <c r="DWM243" s="66"/>
      <c r="DWP243" s="66"/>
      <c r="DWX243" s="66"/>
      <c r="DXJ243" s="66"/>
      <c r="DXK243" s="66"/>
      <c r="DXL243" s="66"/>
      <c r="DXM243" s="66"/>
      <c r="DXN243" s="66"/>
      <c r="DXO243" s="66"/>
      <c r="DXP243" s="66"/>
      <c r="DXQ243" s="66"/>
      <c r="DXR243" s="66"/>
      <c r="DXS243" s="66"/>
      <c r="DXT243" s="66"/>
      <c r="DXU243" s="66"/>
      <c r="DXV243" s="66"/>
      <c r="DXW243" s="66"/>
      <c r="DXX243" s="66"/>
      <c r="DXY243" s="66"/>
      <c r="DXZ243" s="66"/>
      <c r="DYA243" s="66"/>
      <c r="DYB243" s="66"/>
      <c r="DYC243" s="66"/>
      <c r="DYD243" s="66"/>
      <c r="DYE243" s="66"/>
      <c r="DYF243" s="66"/>
      <c r="DYG243" s="66"/>
      <c r="DYH243" s="66"/>
      <c r="DYI243" s="66"/>
      <c r="DYK243" s="66"/>
      <c r="DYL243" s="66"/>
      <c r="DYM243" s="66"/>
      <c r="DYN243" s="66"/>
      <c r="DYO243" s="66"/>
      <c r="DYP243" s="66"/>
      <c r="DYQ243" s="66"/>
      <c r="DYR243" s="66"/>
      <c r="DYS243" s="66"/>
      <c r="DYT243" s="66"/>
      <c r="DYU243" s="66"/>
      <c r="DYV243" s="66"/>
      <c r="DYW243" s="66"/>
      <c r="DYZ243" s="66"/>
      <c r="DZC243" s="66"/>
      <c r="DZF243" s="66"/>
      <c r="DZI243" s="66"/>
      <c r="DZL243" s="66"/>
      <c r="DZO243" s="66"/>
      <c r="DZX243" s="66"/>
      <c r="EAA243" s="66"/>
      <c r="EAD243" s="66"/>
      <c r="EAG243" s="66"/>
      <c r="EAP243" s="66"/>
      <c r="EAV243" s="66"/>
      <c r="EAY243" s="66"/>
      <c r="EBB243" s="66"/>
      <c r="EBE243" s="66"/>
      <c r="EBK243" s="66"/>
      <c r="EBT243" s="66"/>
      <c r="EBV243" s="66"/>
      <c r="EBW243" s="66"/>
      <c r="EBY243" s="66"/>
      <c r="ECB243" s="66"/>
      <c r="ECE243" s="66"/>
      <c r="ECH243" s="66"/>
      <c r="ECK243" s="66"/>
      <c r="ECN243" s="66"/>
      <c r="ECP243" s="66"/>
      <c r="ECR243" s="66"/>
      <c r="ECU243" s="66"/>
      <c r="ECX243" s="66"/>
      <c r="EDA243" s="66"/>
      <c r="EDD243" s="66"/>
      <c r="EDG243" s="66"/>
      <c r="EDJ243" s="66"/>
      <c r="EDM243" s="66"/>
      <c r="EDO243" s="66"/>
      <c r="EDR243" s="66"/>
      <c r="EDX243" s="66"/>
      <c r="EED243" s="66"/>
      <c r="EEG243" s="66"/>
      <c r="EEI243" s="66"/>
      <c r="EEK243" s="66"/>
      <c r="EEL243" s="66"/>
      <c r="EEM243" s="66"/>
      <c r="EEN243" s="66"/>
      <c r="EEO243" s="66"/>
      <c r="EEP243" s="66"/>
      <c r="EFH243" s="66"/>
      <c r="EFI243" s="66"/>
      <c r="EFL243" s="66"/>
      <c r="EFO243" s="66"/>
      <c r="EFQ243" s="66"/>
      <c r="EFS243" s="66"/>
      <c r="EFV243" s="66"/>
      <c r="EFY243" s="66"/>
      <c r="EGB243" s="66"/>
      <c r="EGF243" s="66"/>
      <c r="EGI243" s="66"/>
      <c r="EGL243" s="66"/>
      <c r="EGT243" s="66"/>
      <c r="EHF243" s="66"/>
      <c r="EHG243" s="66"/>
      <c r="EHH243" s="66"/>
      <c r="EHI243" s="66"/>
      <c r="EHJ243" s="66"/>
      <c r="EHK243" s="66"/>
      <c r="EHL243" s="66"/>
      <c r="EHM243" s="66"/>
      <c r="EHN243" s="66"/>
      <c r="EHO243" s="66"/>
      <c r="EHP243" s="66"/>
      <c r="EHQ243" s="66"/>
      <c r="EHR243" s="66"/>
      <c r="EHS243" s="66"/>
      <c r="EHT243" s="66"/>
      <c r="EHU243" s="66"/>
      <c r="EHV243" s="66"/>
      <c r="EHW243" s="66"/>
      <c r="EHX243" s="66"/>
      <c r="EHY243" s="66"/>
      <c r="EHZ243" s="66"/>
      <c r="EIA243" s="66"/>
      <c r="EIB243" s="66"/>
      <c r="EIC243" s="66"/>
      <c r="EID243" s="66"/>
      <c r="EIE243" s="66"/>
      <c r="EIG243" s="66"/>
      <c r="EIH243" s="66"/>
      <c r="EII243" s="66"/>
      <c r="EIJ243" s="66"/>
      <c r="EIK243" s="66"/>
      <c r="EIL243" s="66"/>
      <c r="EIM243" s="66"/>
      <c r="EIN243" s="66"/>
      <c r="EIO243" s="66"/>
      <c r="EIP243" s="66"/>
      <c r="EIQ243" s="66"/>
      <c r="EIR243" s="66"/>
      <c r="EIS243" s="66"/>
      <c r="EIV243" s="66"/>
      <c r="EIY243" s="66"/>
      <c r="EJB243" s="66"/>
      <c r="EJE243" s="66"/>
      <c r="EJH243" s="66"/>
      <c r="EJK243" s="66"/>
      <c r="EJT243" s="66"/>
      <c r="EJW243" s="66"/>
      <c r="EJZ243" s="66"/>
      <c r="EKC243" s="66"/>
      <c r="EKL243" s="66"/>
      <c r="EKR243" s="66"/>
      <c r="EKU243" s="66"/>
      <c r="EKX243" s="66"/>
      <c r="ELA243" s="66"/>
      <c r="ELG243" s="66"/>
      <c r="ELP243" s="66"/>
      <c r="ELR243" s="66"/>
      <c r="ELS243" s="66"/>
      <c r="ELU243" s="66"/>
      <c r="ELX243" s="66"/>
      <c r="EMA243" s="66"/>
      <c r="EMD243" s="66"/>
      <c r="EMG243" s="66"/>
      <c r="EMJ243" s="66"/>
      <c r="EML243" s="66"/>
      <c r="EMN243" s="66"/>
      <c r="EMQ243" s="66"/>
      <c r="EMT243" s="66"/>
      <c r="EMW243" s="66"/>
      <c r="EMZ243" s="66"/>
      <c r="ENC243" s="66"/>
      <c r="ENF243" s="66"/>
      <c r="ENI243" s="66"/>
      <c r="ENK243" s="66"/>
      <c r="ENN243" s="66"/>
      <c r="ENT243" s="66"/>
      <c r="ENZ243" s="66"/>
      <c r="EOC243" s="66"/>
      <c r="EOE243" s="66"/>
      <c r="EOG243" s="66"/>
      <c r="EOH243" s="66"/>
      <c r="EOI243" s="66"/>
      <c r="EOJ243" s="66"/>
      <c r="EOK243" s="66"/>
      <c r="EOL243" s="66"/>
      <c r="EPD243" s="66"/>
      <c r="EPE243" s="66"/>
      <c r="EPH243" s="66"/>
      <c r="EPK243" s="66"/>
      <c r="EPM243" s="66"/>
      <c r="EPO243" s="66"/>
      <c r="EPR243" s="66"/>
      <c r="EPU243" s="66"/>
      <c r="EPX243" s="66"/>
      <c r="EQB243" s="66"/>
      <c r="EQE243" s="66"/>
      <c r="EQH243" s="66"/>
      <c r="EQP243" s="66"/>
      <c r="ERB243" s="66"/>
      <c r="ERC243" s="66"/>
      <c r="ERD243" s="66"/>
      <c r="ERE243" s="66"/>
      <c r="ERF243" s="66"/>
      <c r="ERG243" s="66"/>
      <c r="ERH243" s="66"/>
      <c r="ERI243" s="66"/>
      <c r="ERJ243" s="66"/>
      <c r="ERK243" s="66"/>
      <c r="ERL243" s="66"/>
      <c r="ERM243" s="66"/>
      <c r="ERN243" s="66"/>
      <c r="ERO243" s="66"/>
      <c r="ERP243" s="66"/>
      <c r="ERQ243" s="66"/>
      <c r="ERR243" s="66"/>
      <c r="ERS243" s="66"/>
      <c r="ERT243" s="66"/>
      <c r="ERU243" s="66"/>
      <c r="ERV243" s="66"/>
      <c r="ERW243" s="66"/>
      <c r="ERX243" s="66"/>
      <c r="ERY243" s="66"/>
      <c r="ERZ243" s="66"/>
      <c r="ESA243" s="66"/>
      <c r="ESC243" s="66"/>
      <c r="ESD243" s="66"/>
      <c r="ESE243" s="66"/>
      <c r="ESF243" s="66"/>
      <c r="ESG243" s="66"/>
      <c r="ESH243" s="66"/>
      <c r="ESI243" s="66"/>
      <c r="ESJ243" s="66"/>
      <c r="ESK243" s="66"/>
      <c r="ESL243" s="66"/>
      <c r="ESM243" s="66"/>
      <c r="ESN243" s="66"/>
      <c r="ESO243" s="66"/>
      <c r="ESR243" s="66"/>
      <c r="ESU243" s="66"/>
      <c r="ESX243" s="66"/>
      <c r="ETA243" s="66"/>
      <c r="ETD243" s="66"/>
      <c r="ETG243" s="66"/>
      <c r="ETP243" s="66"/>
      <c r="ETS243" s="66"/>
      <c r="ETV243" s="66"/>
      <c r="ETY243" s="66"/>
      <c r="EUH243" s="66"/>
      <c r="EUN243" s="66"/>
      <c r="EUQ243" s="66"/>
      <c r="EUT243" s="66"/>
      <c r="EUW243" s="66"/>
      <c r="EVC243" s="66"/>
      <c r="EVL243" s="66"/>
      <c r="EVN243" s="66"/>
      <c r="EVO243" s="66"/>
      <c r="EVQ243" s="66"/>
      <c r="EVT243" s="66"/>
      <c r="EVW243" s="66"/>
      <c r="EVZ243" s="66"/>
      <c r="EWC243" s="66"/>
      <c r="EWF243" s="66"/>
      <c r="EWH243" s="66"/>
      <c r="EWJ243" s="66"/>
      <c r="EWM243" s="66"/>
      <c r="EWP243" s="66"/>
      <c r="EWS243" s="66"/>
      <c r="EWV243" s="66"/>
      <c r="EWY243" s="66"/>
      <c r="EXB243" s="66"/>
      <c r="EXE243" s="66"/>
      <c r="EXG243" s="66"/>
      <c r="EXJ243" s="66"/>
      <c r="EXP243" s="66"/>
      <c r="EXV243" s="66"/>
      <c r="EXY243" s="66"/>
      <c r="EYA243" s="66"/>
      <c r="EYC243" s="66"/>
      <c r="EYD243" s="66"/>
      <c r="EYE243" s="66"/>
      <c r="EYF243" s="66"/>
      <c r="EYG243" s="66"/>
      <c r="EYH243" s="66"/>
      <c r="EYZ243" s="66"/>
      <c r="EZA243" s="66"/>
      <c r="EZD243" s="66"/>
      <c r="EZG243" s="66"/>
      <c r="EZI243" s="66"/>
      <c r="EZK243" s="66"/>
      <c r="EZN243" s="66"/>
      <c r="EZQ243" s="66"/>
      <c r="EZT243" s="66"/>
      <c r="EZX243" s="66"/>
      <c r="FAA243" s="66"/>
      <c r="FAD243" s="66"/>
      <c r="FAL243" s="66"/>
      <c r="FAX243" s="66"/>
      <c r="FAY243" s="66"/>
      <c r="FAZ243" s="66"/>
      <c r="FBA243" s="66"/>
      <c r="FBB243" s="66"/>
      <c r="FBC243" s="66"/>
      <c r="FBD243" s="66"/>
      <c r="FBE243" s="66"/>
      <c r="FBF243" s="66"/>
      <c r="FBG243" s="66"/>
      <c r="FBH243" s="66"/>
      <c r="FBI243" s="66"/>
      <c r="FBJ243" s="66"/>
      <c r="FBK243" s="66"/>
      <c r="FBL243" s="66"/>
      <c r="FBM243" s="66"/>
      <c r="FBN243" s="66"/>
      <c r="FBO243" s="66"/>
      <c r="FBP243" s="66"/>
      <c r="FBQ243" s="66"/>
      <c r="FBR243" s="66"/>
      <c r="FBS243" s="66"/>
      <c r="FBT243" s="66"/>
      <c r="FBU243" s="66"/>
      <c r="FBV243" s="66"/>
      <c r="FBW243" s="66"/>
      <c r="FBY243" s="66"/>
      <c r="FBZ243" s="66"/>
      <c r="FCA243" s="66"/>
      <c r="FCB243" s="66"/>
      <c r="FCC243" s="66"/>
      <c r="FCD243" s="66"/>
      <c r="FCE243" s="66"/>
      <c r="FCF243" s="66"/>
      <c r="FCG243" s="66"/>
      <c r="FCH243" s="66"/>
      <c r="FCI243" s="66"/>
      <c r="FCJ243" s="66"/>
      <c r="FCK243" s="66"/>
      <c r="FCN243" s="66"/>
      <c r="FCQ243" s="66"/>
      <c r="FCT243" s="66"/>
      <c r="FCW243" s="66"/>
      <c r="FCZ243" s="66"/>
      <c r="FDC243" s="66"/>
      <c r="FDL243" s="66"/>
      <c r="FDO243" s="66"/>
      <c r="FDR243" s="66"/>
      <c r="FDU243" s="66"/>
      <c r="FED243" s="66"/>
      <c r="FEJ243" s="66"/>
      <c r="FEM243" s="66"/>
      <c r="FEP243" s="66"/>
      <c r="FES243" s="66"/>
      <c r="FEY243" s="66"/>
      <c r="FFH243" s="66"/>
      <c r="FFJ243" s="66"/>
      <c r="FFK243" s="66"/>
      <c r="FFM243" s="66"/>
      <c r="FFP243" s="66"/>
      <c r="FFS243" s="66"/>
      <c r="FFV243" s="66"/>
      <c r="FFY243" s="66"/>
      <c r="FGB243" s="66"/>
      <c r="FGD243" s="66"/>
      <c r="FGF243" s="66"/>
      <c r="FGI243" s="66"/>
      <c r="FGL243" s="66"/>
      <c r="FGO243" s="66"/>
      <c r="FGR243" s="66"/>
      <c r="FGU243" s="66"/>
      <c r="FGX243" s="66"/>
      <c r="FHA243" s="66"/>
      <c r="FHC243" s="66"/>
      <c r="FHF243" s="66"/>
      <c r="FHL243" s="66"/>
      <c r="FHR243" s="66"/>
      <c r="FHU243" s="66"/>
      <c r="FHW243" s="66"/>
      <c r="FHY243" s="66"/>
      <c r="FHZ243" s="66"/>
      <c r="FIA243" s="66"/>
      <c r="FIB243" s="66"/>
      <c r="FIC243" s="66"/>
      <c r="FID243" s="66"/>
      <c r="FIV243" s="66"/>
      <c r="FIW243" s="66"/>
      <c r="FIZ243" s="66"/>
      <c r="FJC243" s="66"/>
      <c r="FJE243" s="66"/>
      <c r="FJG243" s="66"/>
      <c r="FJJ243" s="66"/>
      <c r="FJM243" s="66"/>
      <c r="FJP243" s="66"/>
      <c r="FJT243" s="66"/>
      <c r="FJW243" s="66"/>
      <c r="FJZ243" s="66"/>
      <c r="FKH243" s="66"/>
      <c r="FKT243" s="66"/>
      <c r="FKU243" s="66"/>
      <c r="FKV243" s="66"/>
      <c r="FKW243" s="66"/>
      <c r="FKX243" s="66"/>
      <c r="FKY243" s="66"/>
      <c r="FKZ243" s="66"/>
      <c r="FLA243" s="66"/>
      <c r="FLB243" s="66"/>
      <c r="FLC243" s="66"/>
      <c r="FLD243" s="66"/>
      <c r="FLE243" s="66"/>
      <c r="FLF243" s="66"/>
      <c r="FLG243" s="66"/>
      <c r="FLH243" s="66"/>
      <c r="FLI243" s="66"/>
      <c r="FLJ243" s="66"/>
      <c r="FLK243" s="66"/>
      <c r="FLL243" s="66"/>
      <c r="FLM243" s="66"/>
      <c r="FLN243" s="66"/>
      <c r="FLO243" s="66"/>
      <c r="FLP243" s="66"/>
      <c r="FLQ243" s="66"/>
      <c r="FLR243" s="66"/>
      <c r="FLS243" s="66"/>
      <c r="FLU243" s="66"/>
      <c r="FLV243" s="66"/>
      <c r="FLW243" s="66"/>
      <c r="FLX243" s="66"/>
      <c r="FLY243" s="66"/>
      <c r="FLZ243" s="66"/>
      <c r="FMA243" s="66"/>
      <c r="FMB243" s="66"/>
      <c r="FMC243" s="66"/>
      <c r="FMD243" s="66"/>
      <c r="FME243" s="66"/>
      <c r="FMF243" s="66"/>
      <c r="FMG243" s="66"/>
      <c r="FMJ243" s="66"/>
      <c r="FMM243" s="66"/>
      <c r="FMP243" s="66"/>
      <c r="FMS243" s="66"/>
      <c r="FMV243" s="66"/>
      <c r="FMY243" s="66"/>
      <c r="FNH243" s="66"/>
      <c r="FNK243" s="66"/>
      <c r="FNN243" s="66"/>
      <c r="FNQ243" s="66"/>
      <c r="FNZ243" s="66"/>
      <c r="FOF243" s="66"/>
      <c r="FOI243" s="66"/>
      <c r="FOL243" s="66"/>
      <c r="FOO243" s="66"/>
      <c r="FOU243" s="66"/>
      <c r="FPD243" s="66"/>
      <c r="FPF243" s="66"/>
      <c r="FPG243" s="66"/>
      <c r="FPI243" s="66"/>
      <c r="FPL243" s="66"/>
      <c r="FPO243" s="66"/>
      <c r="FPR243" s="66"/>
      <c r="FPU243" s="66"/>
      <c r="FPX243" s="66"/>
      <c r="FPZ243" s="66"/>
      <c r="FQB243" s="66"/>
      <c r="FQE243" s="66"/>
      <c r="FQH243" s="66"/>
      <c r="FQK243" s="66"/>
      <c r="FQN243" s="66"/>
      <c r="FQQ243" s="66"/>
      <c r="FQT243" s="66"/>
      <c r="FQW243" s="66"/>
      <c r="FQY243" s="66"/>
      <c r="FRB243" s="66"/>
      <c r="FRH243" s="66"/>
      <c r="FRN243" s="66"/>
      <c r="FRQ243" s="66"/>
      <c r="FRS243" s="66"/>
      <c r="FRU243" s="66"/>
      <c r="FRV243" s="66"/>
      <c r="FRW243" s="66"/>
      <c r="FRX243" s="66"/>
      <c r="FRY243" s="66"/>
      <c r="FRZ243" s="66"/>
      <c r="FSR243" s="66"/>
      <c r="FSS243" s="66"/>
      <c r="FSV243" s="66"/>
      <c r="FSY243" s="66"/>
      <c r="FTA243" s="66"/>
      <c r="FTC243" s="66"/>
      <c r="FTF243" s="66"/>
      <c r="FTI243" s="66"/>
      <c r="FTL243" s="66"/>
      <c r="FTP243" s="66"/>
      <c r="FTS243" s="66"/>
      <c r="FTV243" s="66"/>
      <c r="FUD243" s="66"/>
      <c r="FUP243" s="66"/>
      <c r="FUQ243" s="66"/>
      <c r="FUR243" s="66"/>
      <c r="FUS243" s="66"/>
      <c r="FUT243" s="66"/>
      <c r="FUU243" s="66"/>
      <c r="FUV243" s="66"/>
      <c r="FUW243" s="66"/>
      <c r="FUX243" s="66"/>
      <c r="FUY243" s="66"/>
      <c r="FUZ243" s="66"/>
      <c r="FVA243" s="66"/>
      <c r="FVB243" s="66"/>
      <c r="FVC243" s="66"/>
      <c r="FVD243" s="66"/>
      <c r="FVE243" s="66"/>
      <c r="FVF243" s="66"/>
      <c r="FVG243" s="66"/>
      <c r="FVH243" s="66"/>
      <c r="FVI243" s="66"/>
      <c r="FVJ243" s="66"/>
      <c r="FVK243" s="66"/>
      <c r="FVL243" s="66"/>
      <c r="FVM243" s="66"/>
      <c r="FVN243" s="66"/>
      <c r="FVO243" s="66"/>
      <c r="FVQ243" s="66"/>
      <c r="FVR243" s="66"/>
      <c r="FVS243" s="66"/>
      <c r="FVT243" s="66"/>
      <c r="FVU243" s="66"/>
      <c r="FVV243" s="66"/>
      <c r="FVW243" s="66"/>
      <c r="FVX243" s="66"/>
      <c r="FVY243" s="66"/>
      <c r="FVZ243" s="66"/>
      <c r="FWA243" s="66"/>
      <c r="FWB243" s="66"/>
      <c r="FWC243" s="66"/>
      <c r="FWF243" s="66"/>
      <c r="FWI243" s="66"/>
      <c r="FWL243" s="66"/>
      <c r="FWO243" s="66"/>
      <c r="FWR243" s="66"/>
      <c r="FWU243" s="66"/>
      <c r="FXD243" s="66"/>
      <c r="FXG243" s="66"/>
      <c r="FXJ243" s="66"/>
      <c r="FXM243" s="66"/>
      <c r="FXV243" s="66"/>
      <c r="FYB243" s="66"/>
      <c r="FYE243" s="66"/>
      <c r="FYH243" s="66"/>
      <c r="FYK243" s="66"/>
      <c r="FYQ243" s="66"/>
      <c r="FYZ243" s="66"/>
      <c r="FZB243" s="66"/>
      <c r="FZC243" s="66"/>
      <c r="FZE243" s="66"/>
      <c r="FZH243" s="66"/>
      <c r="FZK243" s="66"/>
      <c r="FZN243" s="66"/>
      <c r="FZQ243" s="66"/>
      <c r="FZT243" s="66"/>
      <c r="FZV243" s="66"/>
      <c r="FZX243" s="66"/>
      <c r="GAA243" s="66"/>
      <c r="GAD243" s="66"/>
      <c r="GAG243" s="66"/>
      <c r="GAJ243" s="66"/>
      <c r="GAM243" s="66"/>
      <c r="GAP243" s="66"/>
      <c r="GAS243" s="66"/>
      <c r="GAU243" s="66"/>
      <c r="GAX243" s="66"/>
      <c r="GBD243" s="66"/>
      <c r="GBJ243" s="66"/>
      <c r="GBM243" s="66"/>
      <c r="GBO243" s="66"/>
      <c r="GBQ243" s="66"/>
      <c r="GBR243" s="66"/>
      <c r="GBS243" s="66"/>
      <c r="GBT243" s="66"/>
      <c r="GBU243" s="66"/>
      <c r="GBV243" s="66"/>
      <c r="GCN243" s="66"/>
      <c r="GCO243" s="66"/>
      <c r="GCR243" s="66"/>
      <c r="GCU243" s="66"/>
      <c r="GCW243" s="66"/>
      <c r="GCY243" s="66"/>
      <c r="GDB243" s="66"/>
      <c r="GDE243" s="66"/>
      <c r="GDH243" s="66"/>
      <c r="GDL243" s="66"/>
      <c r="GDO243" s="66"/>
      <c r="GDR243" s="66"/>
      <c r="GDZ243" s="66"/>
      <c r="GEL243" s="66"/>
      <c r="GEM243" s="66"/>
      <c r="GEN243" s="66"/>
      <c r="GEO243" s="66"/>
      <c r="GEP243" s="66"/>
      <c r="GEQ243" s="66"/>
      <c r="GER243" s="66"/>
      <c r="GES243" s="66"/>
      <c r="GET243" s="66"/>
      <c r="GEU243" s="66"/>
      <c r="GEV243" s="66"/>
      <c r="GEW243" s="66"/>
      <c r="GEX243" s="66"/>
      <c r="GEY243" s="66"/>
      <c r="GEZ243" s="66"/>
      <c r="GFA243" s="66"/>
      <c r="GFB243" s="66"/>
      <c r="GFC243" s="66"/>
      <c r="GFD243" s="66"/>
      <c r="GFE243" s="66"/>
      <c r="GFF243" s="66"/>
      <c r="GFG243" s="66"/>
      <c r="GFH243" s="66"/>
      <c r="GFI243" s="66"/>
      <c r="GFJ243" s="66"/>
      <c r="GFK243" s="66"/>
      <c r="GFM243" s="66"/>
      <c r="GFN243" s="66"/>
      <c r="GFO243" s="66"/>
      <c r="GFP243" s="66"/>
      <c r="GFQ243" s="66"/>
      <c r="GFR243" s="66"/>
      <c r="GFS243" s="66"/>
      <c r="GFT243" s="66"/>
      <c r="GFU243" s="66"/>
      <c r="GFV243" s="66"/>
      <c r="GFW243" s="66"/>
      <c r="GFX243" s="66"/>
      <c r="GFY243" s="66"/>
      <c r="GGB243" s="66"/>
      <c r="GGE243" s="66"/>
      <c r="GGH243" s="66"/>
      <c r="GGK243" s="66"/>
      <c r="GGN243" s="66"/>
      <c r="GGQ243" s="66"/>
      <c r="GGZ243" s="66"/>
      <c r="GHC243" s="66"/>
      <c r="GHF243" s="66"/>
      <c r="GHI243" s="66"/>
      <c r="GHR243" s="66"/>
      <c r="GHX243" s="66"/>
      <c r="GIA243" s="66"/>
      <c r="GID243" s="66"/>
      <c r="GIG243" s="66"/>
      <c r="GIM243" s="66"/>
      <c r="GIV243" s="66"/>
      <c r="GIX243" s="66"/>
      <c r="GIY243" s="66"/>
      <c r="GJA243" s="66"/>
      <c r="GJD243" s="66"/>
      <c r="GJG243" s="66"/>
      <c r="GJJ243" s="66"/>
      <c r="GJM243" s="66"/>
      <c r="GJP243" s="66"/>
      <c r="GJR243" s="66"/>
      <c r="GJT243" s="66"/>
      <c r="GJW243" s="66"/>
      <c r="GJZ243" s="66"/>
      <c r="GKC243" s="66"/>
      <c r="GKF243" s="66"/>
      <c r="GKI243" s="66"/>
      <c r="GKL243" s="66"/>
      <c r="GKO243" s="66"/>
      <c r="GKQ243" s="66"/>
      <c r="GKT243" s="66"/>
      <c r="GKZ243" s="66"/>
      <c r="GLF243" s="66"/>
      <c r="GLI243" s="66"/>
      <c r="GLK243" s="66"/>
      <c r="GLM243" s="66"/>
      <c r="GLN243" s="66"/>
      <c r="GLO243" s="66"/>
      <c r="GLP243" s="66"/>
      <c r="GLQ243" s="66"/>
      <c r="GLR243" s="66"/>
      <c r="GMJ243" s="66"/>
      <c r="GMK243" s="66"/>
      <c r="GMN243" s="66"/>
      <c r="GMQ243" s="66"/>
      <c r="GMS243" s="66"/>
      <c r="GMU243" s="66"/>
      <c r="GMX243" s="66"/>
      <c r="GNA243" s="66"/>
      <c r="GND243" s="66"/>
      <c r="GNH243" s="66"/>
      <c r="GNK243" s="66"/>
      <c r="GNN243" s="66"/>
      <c r="GNV243" s="66"/>
      <c r="GOH243" s="66"/>
      <c r="GOI243" s="66"/>
      <c r="GOJ243" s="66"/>
      <c r="GOK243" s="66"/>
      <c r="GOL243" s="66"/>
      <c r="GOM243" s="66"/>
      <c r="GON243" s="66"/>
      <c r="GOO243" s="66"/>
      <c r="GOP243" s="66"/>
      <c r="GOQ243" s="66"/>
      <c r="GOR243" s="66"/>
      <c r="GOS243" s="66"/>
      <c r="GOT243" s="66"/>
      <c r="GOU243" s="66"/>
      <c r="GOV243" s="66"/>
      <c r="GOW243" s="66"/>
      <c r="GOX243" s="66"/>
      <c r="GOY243" s="66"/>
      <c r="GOZ243" s="66"/>
      <c r="GPA243" s="66"/>
      <c r="GPB243" s="66"/>
      <c r="GPC243" s="66"/>
      <c r="GPD243" s="66"/>
      <c r="GPE243" s="66"/>
      <c r="GPF243" s="66"/>
      <c r="GPG243" s="66"/>
      <c r="GPI243" s="66"/>
      <c r="GPJ243" s="66"/>
      <c r="GPK243" s="66"/>
      <c r="GPL243" s="66"/>
      <c r="GPM243" s="66"/>
      <c r="GPN243" s="66"/>
      <c r="GPO243" s="66"/>
      <c r="GPP243" s="66"/>
      <c r="GPQ243" s="66"/>
      <c r="GPR243" s="66"/>
      <c r="GPS243" s="66"/>
      <c r="GPT243" s="66"/>
      <c r="GPU243" s="66"/>
      <c r="GPX243" s="66"/>
      <c r="GQA243" s="66"/>
      <c r="GQD243" s="66"/>
      <c r="GQG243" s="66"/>
      <c r="GQJ243" s="66"/>
      <c r="GQM243" s="66"/>
      <c r="GQV243" s="66"/>
      <c r="GQY243" s="66"/>
      <c r="GRB243" s="66"/>
      <c r="GRE243" s="66"/>
      <c r="GRN243" s="66"/>
      <c r="GRT243" s="66"/>
      <c r="GRW243" s="66"/>
      <c r="GRZ243" s="66"/>
      <c r="GSC243" s="66"/>
      <c r="GSI243" s="66"/>
      <c r="GSR243" s="66"/>
      <c r="GST243" s="66"/>
      <c r="GSU243" s="66"/>
      <c r="GSW243" s="66"/>
      <c r="GSZ243" s="66"/>
      <c r="GTC243" s="66"/>
      <c r="GTF243" s="66"/>
      <c r="GTI243" s="66"/>
      <c r="GTL243" s="66"/>
      <c r="GTN243" s="66"/>
      <c r="GTP243" s="66"/>
      <c r="GTS243" s="66"/>
      <c r="GTV243" s="66"/>
      <c r="GTY243" s="66"/>
      <c r="GUB243" s="66"/>
      <c r="GUE243" s="66"/>
      <c r="GUH243" s="66"/>
      <c r="GUK243" s="66"/>
      <c r="GUM243" s="66"/>
      <c r="GUP243" s="66"/>
      <c r="GUV243" s="66"/>
      <c r="GVB243" s="66"/>
      <c r="GVE243" s="66"/>
      <c r="GVG243" s="66"/>
      <c r="GVI243" s="66"/>
      <c r="GVJ243" s="66"/>
      <c r="GVK243" s="66"/>
      <c r="GVL243" s="66"/>
      <c r="GVM243" s="66"/>
      <c r="GVN243" s="66"/>
      <c r="GWF243" s="66"/>
      <c r="GWG243" s="66"/>
      <c r="GWJ243" s="66"/>
      <c r="GWM243" s="66"/>
      <c r="GWO243" s="66"/>
      <c r="GWQ243" s="66"/>
      <c r="GWT243" s="66"/>
      <c r="GWW243" s="66"/>
      <c r="GWZ243" s="66"/>
      <c r="GXD243" s="66"/>
      <c r="GXG243" s="66"/>
      <c r="GXJ243" s="66"/>
      <c r="GXR243" s="66"/>
      <c r="GYD243" s="66"/>
      <c r="GYE243" s="66"/>
      <c r="GYF243" s="66"/>
      <c r="GYG243" s="66"/>
      <c r="GYH243" s="66"/>
      <c r="GYI243" s="66"/>
      <c r="GYJ243" s="66"/>
      <c r="GYK243" s="66"/>
      <c r="GYL243" s="66"/>
      <c r="GYM243" s="66"/>
      <c r="GYN243" s="66"/>
      <c r="GYO243" s="66"/>
      <c r="GYP243" s="66"/>
      <c r="GYQ243" s="66"/>
      <c r="GYR243" s="66"/>
      <c r="GYS243" s="66"/>
      <c r="GYT243" s="66"/>
      <c r="GYU243" s="66"/>
      <c r="GYV243" s="66"/>
      <c r="GYW243" s="66"/>
      <c r="GYX243" s="66"/>
      <c r="GYY243" s="66"/>
      <c r="GYZ243" s="66"/>
      <c r="GZA243" s="66"/>
      <c r="GZB243" s="66"/>
      <c r="GZC243" s="66"/>
      <c r="GZE243" s="66"/>
      <c r="GZF243" s="66"/>
      <c r="GZG243" s="66"/>
      <c r="GZH243" s="66"/>
      <c r="GZI243" s="66"/>
      <c r="GZJ243" s="66"/>
      <c r="GZK243" s="66"/>
      <c r="GZL243" s="66"/>
      <c r="GZM243" s="66"/>
      <c r="GZN243" s="66"/>
      <c r="GZO243" s="66"/>
      <c r="GZP243" s="66"/>
      <c r="GZQ243" s="66"/>
      <c r="GZT243" s="66"/>
      <c r="GZW243" s="66"/>
      <c r="GZZ243" s="66"/>
      <c r="HAC243" s="66"/>
      <c r="HAF243" s="66"/>
      <c r="HAI243" s="66"/>
      <c r="HAR243" s="66"/>
      <c r="HAU243" s="66"/>
      <c r="HAX243" s="66"/>
      <c r="HBA243" s="66"/>
      <c r="HBJ243" s="66"/>
      <c r="HBP243" s="66"/>
      <c r="HBS243" s="66"/>
      <c r="HBV243" s="66"/>
      <c r="HBY243" s="66"/>
      <c r="HCE243" s="66"/>
      <c r="HCN243" s="66"/>
      <c r="HCP243" s="66"/>
      <c r="HCQ243" s="66"/>
      <c r="HCS243" s="66"/>
      <c r="HCV243" s="66"/>
      <c r="HCY243" s="66"/>
      <c r="HDB243" s="66"/>
      <c r="HDE243" s="66"/>
      <c r="HDH243" s="66"/>
      <c r="HDJ243" s="66"/>
      <c r="HDL243" s="66"/>
      <c r="HDO243" s="66"/>
      <c r="HDR243" s="66"/>
      <c r="HDU243" s="66"/>
      <c r="HDX243" s="66"/>
      <c r="HEA243" s="66"/>
      <c r="HED243" s="66"/>
      <c r="HEG243" s="66"/>
      <c r="HEI243" s="66"/>
      <c r="HEL243" s="66"/>
      <c r="HER243" s="66"/>
      <c r="HEX243" s="66"/>
      <c r="HFA243" s="66"/>
      <c r="HFC243" s="66"/>
      <c r="HFE243" s="66"/>
      <c r="HFF243" s="66"/>
      <c r="HFG243" s="66"/>
      <c r="HFH243" s="66"/>
      <c r="HFI243" s="66"/>
      <c r="HFJ243" s="66"/>
      <c r="HGB243" s="66"/>
      <c r="HGC243" s="66"/>
      <c r="HGF243" s="66"/>
      <c r="HGI243" s="66"/>
      <c r="HGK243" s="66"/>
      <c r="HGM243" s="66"/>
      <c r="HGP243" s="66"/>
      <c r="HGS243" s="66"/>
      <c r="HGV243" s="66"/>
      <c r="HGZ243" s="66"/>
      <c r="HHC243" s="66"/>
      <c r="HHF243" s="66"/>
      <c r="HHN243" s="66"/>
      <c r="HHZ243" s="66"/>
      <c r="HIA243" s="66"/>
      <c r="HIB243" s="66"/>
      <c r="HIC243" s="66"/>
      <c r="HID243" s="66"/>
      <c r="HIE243" s="66"/>
      <c r="HIF243" s="66"/>
      <c r="HIG243" s="66"/>
      <c r="HIH243" s="66"/>
      <c r="HII243" s="66"/>
      <c r="HIJ243" s="66"/>
      <c r="HIK243" s="66"/>
      <c r="HIL243" s="66"/>
      <c r="HIM243" s="66"/>
      <c r="HIN243" s="66"/>
      <c r="HIO243" s="66"/>
      <c r="HIP243" s="66"/>
      <c r="HIQ243" s="66"/>
      <c r="HIR243" s="66"/>
      <c r="HIS243" s="66"/>
      <c r="HIT243" s="66"/>
      <c r="HIU243" s="66"/>
      <c r="HIV243" s="66"/>
      <c r="HIW243" s="66"/>
      <c r="HIX243" s="66"/>
      <c r="HIY243" s="66"/>
      <c r="HJA243" s="66"/>
      <c r="HJB243" s="66"/>
      <c r="HJC243" s="66"/>
      <c r="HJD243" s="66"/>
      <c r="HJE243" s="66"/>
      <c r="HJF243" s="66"/>
      <c r="HJG243" s="66"/>
      <c r="HJH243" s="66"/>
      <c r="HJI243" s="66"/>
      <c r="HJJ243" s="66"/>
      <c r="HJK243" s="66"/>
      <c r="HJL243" s="66"/>
      <c r="HJM243" s="66"/>
      <c r="HJP243" s="66"/>
      <c r="HJS243" s="66"/>
      <c r="HJV243" s="66"/>
      <c r="HJY243" s="66"/>
      <c r="HKB243" s="66"/>
      <c r="HKE243" s="66"/>
      <c r="HKN243" s="66"/>
      <c r="HKQ243" s="66"/>
      <c r="HKT243" s="66"/>
      <c r="HKW243" s="66"/>
      <c r="HLF243" s="66"/>
      <c r="HLL243" s="66"/>
      <c r="HLO243" s="66"/>
      <c r="HLR243" s="66"/>
      <c r="HLU243" s="66"/>
      <c r="HMA243" s="66"/>
      <c r="HMJ243" s="66"/>
      <c r="HML243" s="66"/>
      <c r="HMM243" s="66"/>
      <c r="HMO243" s="66"/>
      <c r="HMR243" s="66"/>
      <c r="HMU243" s="66"/>
      <c r="HMX243" s="66"/>
      <c r="HNA243" s="66"/>
      <c r="HND243" s="66"/>
      <c r="HNF243" s="66"/>
      <c r="HNH243" s="66"/>
      <c r="HNK243" s="66"/>
      <c r="HNN243" s="66"/>
      <c r="HNQ243" s="66"/>
      <c r="HNT243" s="66"/>
      <c r="HNW243" s="66"/>
      <c r="HNZ243" s="66"/>
      <c r="HOC243" s="66"/>
      <c r="HOE243" s="66"/>
      <c r="HOH243" s="66"/>
      <c r="HON243" s="66"/>
      <c r="HOT243" s="66"/>
      <c r="HOW243" s="66"/>
      <c r="HOY243" s="66"/>
      <c r="HPA243" s="66"/>
      <c r="HPB243" s="66"/>
      <c r="HPC243" s="66"/>
      <c r="HPD243" s="66"/>
      <c r="HPE243" s="66"/>
      <c r="HPF243" s="66"/>
      <c r="HPX243" s="66"/>
      <c r="HPY243" s="66"/>
      <c r="HQB243" s="66"/>
      <c r="HQE243" s="66"/>
      <c r="HQG243" s="66"/>
      <c r="HQI243" s="66"/>
      <c r="HQL243" s="66"/>
      <c r="HQO243" s="66"/>
      <c r="HQR243" s="66"/>
      <c r="HQV243" s="66"/>
      <c r="HQY243" s="66"/>
      <c r="HRB243" s="66"/>
      <c r="HRJ243" s="66"/>
      <c r="HRV243" s="66"/>
      <c r="HRW243" s="66"/>
      <c r="HRX243" s="66"/>
      <c r="HRY243" s="66"/>
      <c r="HRZ243" s="66"/>
      <c r="HSA243" s="66"/>
      <c r="HSB243" s="66"/>
      <c r="HSC243" s="66"/>
      <c r="HSD243" s="66"/>
      <c r="HSE243" s="66"/>
      <c r="HSF243" s="66"/>
      <c r="HSG243" s="66"/>
      <c r="HSH243" s="66"/>
      <c r="HSI243" s="66"/>
      <c r="HSJ243" s="66"/>
      <c r="HSK243" s="66"/>
      <c r="HSL243" s="66"/>
      <c r="HSM243" s="66"/>
      <c r="HSN243" s="66"/>
      <c r="HSO243" s="66"/>
      <c r="HSP243" s="66"/>
      <c r="HSQ243" s="66"/>
      <c r="HSR243" s="66"/>
      <c r="HSS243" s="66"/>
      <c r="HST243" s="66"/>
      <c r="HSU243" s="66"/>
      <c r="HSW243" s="66"/>
      <c r="HSX243" s="66"/>
      <c r="HSY243" s="66"/>
      <c r="HSZ243" s="66"/>
      <c r="HTA243" s="66"/>
      <c r="HTB243" s="66"/>
      <c r="HTC243" s="66"/>
      <c r="HTD243" s="66"/>
      <c r="HTE243" s="66"/>
      <c r="HTF243" s="66"/>
      <c r="HTG243" s="66"/>
      <c r="HTH243" s="66"/>
      <c r="HTI243" s="66"/>
      <c r="HTL243" s="66"/>
      <c r="HTO243" s="66"/>
      <c r="HTR243" s="66"/>
      <c r="HTU243" s="66"/>
      <c r="HTX243" s="66"/>
      <c r="HUA243" s="66"/>
      <c r="HUJ243" s="66"/>
      <c r="HUM243" s="66"/>
      <c r="HUP243" s="66"/>
      <c r="HUS243" s="66"/>
      <c r="HVB243" s="66"/>
      <c r="HVH243" s="66"/>
      <c r="HVK243" s="66"/>
      <c r="HVN243" s="66"/>
      <c r="HVQ243" s="66"/>
      <c r="HVW243" s="66"/>
      <c r="HWF243" s="66"/>
      <c r="HWH243" s="66"/>
      <c r="HWI243" s="66"/>
      <c r="HWK243" s="66"/>
      <c r="HWN243" s="66"/>
      <c r="HWQ243" s="66"/>
      <c r="HWT243" s="66"/>
      <c r="HWW243" s="66"/>
      <c r="HWZ243" s="66"/>
      <c r="HXB243" s="66"/>
      <c r="HXD243" s="66"/>
      <c r="HXG243" s="66"/>
      <c r="HXJ243" s="66"/>
      <c r="HXM243" s="66"/>
      <c r="HXP243" s="66"/>
      <c r="HXS243" s="66"/>
      <c r="HXV243" s="66"/>
      <c r="HXY243" s="66"/>
      <c r="HYA243" s="66"/>
      <c r="HYD243" s="66"/>
      <c r="HYJ243" s="66"/>
      <c r="HYP243" s="66"/>
      <c r="HYS243" s="66"/>
      <c r="HYU243" s="66"/>
      <c r="HYW243" s="66"/>
      <c r="HYX243" s="66"/>
      <c r="HYY243" s="66"/>
      <c r="HYZ243" s="66"/>
      <c r="HZA243" s="66"/>
      <c r="HZB243" s="66"/>
      <c r="HZT243" s="66"/>
      <c r="HZU243" s="66"/>
      <c r="HZX243" s="66"/>
      <c r="IAA243" s="66"/>
      <c r="IAC243" s="66"/>
      <c r="IAE243" s="66"/>
      <c r="IAH243" s="66"/>
      <c r="IAK243" s="66"/>
      <c r="IAN243" s="66"/>
      <c r="IAR243" s="66"/>
      <c r="IAU243" s="66"/>
      <c r="IAX243" s="66"/>
      <c r="IBF243" s="66"/>
      <c r="IBR243" s="66"/>
      <c r="IBS243" s="66"/>
      <c r="IBT243" s="66"/>
      <c r="IBU243" s="66"/>
      <c r="IBV243" s="66"/>
      <c r="IBW243" s="66"/>
      <c r="IBX243" s="66"/>
      <c r="IBY243" s="66"/>
      <c r="IBZ243" s="66"/>
      <c r="ICA243" s="66"/>
      <c r="ICB243" s="66"/>
      <c r="ICC243" s="66"/>
      <c r="ICD243" s="66"/>
      <c r="ICE243" s="66"/>
      <c r="ICF243" s="66"/>
      <c r="ICG243" s="66"/>
      <c r="ICH243" s="66"/>
      <c r="ICI243" s="66"/>
      <c r="ICJ243" s="66"/>
      <c r="ICK243" s="66"/>
      <c r="ICL243" s="66"/>
      <c r="ICM243" s="66"/>
      <c r="ICN243" s="66"/>
      <c r="ICO243" s="66"/>
      <c r="ICP243" s="66"/>
      <c r="ICQ243" s="66"/>
      <c r="ICS243" s="66"/>
      <c r="ICT243" s="66"/>
      <c r="ICU243" s="66"/>
      <c r="ICV243" s="66"/>
      <c r="ICW243" s="66"/>
      <c r="ICX243" s="66"/>
      <c r="ICY243" s="66"/>
      <c r="ICZ243" s="66"/>
      <c r="IDA243" s="66"/>
      <c r="IDB243" s="66"/>
      <c r="IDC243" s="66"/>
      <c r="IDD243" s="66"/>
      <c r="IDE243" s="66"/>
      <c r="IDH243" s="66"/>
      <c r="IDK243" s="66"/>
      <c r="IDN243" s="66"/>
      <c r="IDQ243" s="66"/>
      <c r="IDT243" s="66"/>
      <c r="IDW243" s="66"/>
      <c r="IEF243" s="66"/>
      <c r="IEI243" s="66"/>
      <c r="IEL243" s="66"/>
      <c r="IEO243" s="66"/>
      <c r="IEX243" s="66"/>
      <c r="IFD243" s="66"/>
      <c r="IFG243" s="66"/>
      <c r="IFJ243" s="66"/>
      <c r="IFM243" s="66"/>
      <c r="IFS243" s="66"/>
      <c r="IGB243" s="66"/>
      <c r="IGD243" s="66"/>
      <c r="IGE243" s="66"/>
      <c r="IGG243" s="66"/>
      <c r="IGJ243" s="66"/>
      <c r="IGM243" s="66"/>
      <c r="IGP243" s="66"/>
      <c r="IGS243" s="66"/>
      <c r="IGV243" s="66"/>
      <c r="IGX243" s="66"/>
      <c r="IGZ243" s="66"/>
      <c r="IHC243" s="66"/>
      <c r="IHF243" s="66"/>
      <c r="IHI243" s="66"/>
      <c r="IHL243" s="66"/>
      <c r="IHO243" s="66"/>
      <c r="IHR243" s="66"/>
      <c r="IHU243" s="66"/>
      <c r="IHW243" s="66"/>
      <c r="IHZ243" s="66"/>
      <c r="IIF243" s="66"/>
      <c r="IIL243" s="66"/>
      <c r="IIO243" s="66"/>
      <c r="IIQ243" s="66"/>
      <c r="IIS243" s="66"/>
      <c r="IIT243" s="66"/>
      <c r="IIU243" s="66"/>
      <c r="IIV243" s="66"/>
      <c r="IIW243" s="66"/>
      <c r="IIX243" s="66"/>
      <c r="IJP243" s="66"/>
      <c r="IJQ243" s="66"/>
      <c r="IJT243" s="66"/>
      <c r="IJW243" s="66"/>
      <c r="IJY243" s="66"/>
      <c r="IKA243" s="66"/>
      <c r="IKD243" s="66"/>
      <c r="IKG243" s="66"/>
      <c r="IKJ243" s="66"/>
      <c r="IKN243" s="66"/>
      <c r="IKQ243" s="66"/>
      <c r="IKT243" s="66"/>
      <c r="ILB243" s="66"/>
      <c r="ILN243" s="66"/>
      <c r="ILO243" s="66"/>
      <c r="ILP243" s="66"/>
      <c r="ILQ243" s="66"/>
      <c r="ILR243" s="66"/>
      <c r="ILS243" s="66"/>
      <c r="ILT243" s="66"/>
      <c r="ILU243" s="66"/>
      <c r="ILV243" s="66"/>
      <c r="ILW243" s="66"/>
      <c r="ILX243" s="66"/>
      <c r="ILY243" s="66"/>
      <c r="ILZ243" s="66"/>
      <c r="IMA243" s="66"/>
      <c r="IMB243" s="66"/>
      <c r="IMC243" s="66"/>
      <c r="IMD243" s="66"/>
      <c r="IME243" s="66"/>
      <c r="IMF243" s="66"/>
      <c r="IMG243" s="66"/>
      <c r="IMH243" s="66"/>
      <c r="IMI243" s="66"/>
      <c r="IMJ243" s="66"/>
      <c r="IMK243" s="66"/>
      <c r="IML243" s="66"/>
      <c r="IMM243" s="66"/>
      <c r="IMO243" s="66"/>
      <c r="IMP243" s="66"/>
      <c r="IMQ243" s="66"/>
      <c r="IMR243" s="66"/>
      <c r="IMS243" s="66"/>
      <c r="IMT243" s="66"/>
      <c r="IMU243" s="66"/>
      <c r="IMV243" s="66"/>
      <c r="IMW243" s="66"/>
      <c r="IMX243" s="66"/>
      <c r="IMY243" s="66"/>
      <c r="IMZ243" s="66"/>
      <c r="INA243" s="66"/>
      <c r="IND243" s="66"/>
      <c r="ING243" s="66"/>
      <c r="INJ243" s="66"/>
      <c r="INM243" s="66"/>
      <c r="INP243" s="66"/>
      <c r="INS243" s="66"/>
      <c r="IOB243" s="66"/>
      <c r="IOE243" s="66"/>
      <c r="IOH243" s="66"/>
      <c r="IOK243" s="66"/>
      <c r="IOT243" s="66"/>
      <c r="IOZ243" s="66"/>
      <c r="IPC243" s="66"/>
      <c r="IPF243" s="66"/>
      <c r="IPI243" s="66"/>
      <c r="IPO243" s="66"/>
      <c r="IPX243" s="66"/>
      <c r="IPZ243" s="66"/>
      <c r="IQA243" s="66"/>
      <c r="IQC243" s="66"/>
      <c r="IQF243" s="66"/>
      <c r="IQI243" s="66"/>
      <c r="IQL243" s="66"/>
      <c r="IQO243" s="66"/>
      <c r="IQR243" s="66"/>
      <c r="IQT243" s="66"/>
      <c r="IQV243" s="66"/>
      <c r="IQY243" s="66"/>
      <c r="IRB243" s="66"/>
      <c r="IRE243" s="66"/>
      <c r="IRH243" s="66"/>
      <c r="IRK243" s="66"/>
      <c r="IRN243" s="66"/>
      <c r="IRQ243" s="66"/>
      <c r="IRS243" s="66"/>
      <c r="IRV243" s="66"/>
      <c r="ISB243" s="66"/>
      <c r="ISH243" s="66"/>
      <c r="ISK243" s="66"/>
      <c r="ISM243" s="66"/>
      <c r="ISO243" s="66"/>
      <c r="ISP243" s="66"/>
      <c r="ISQ243" s="66"/>
      <c r="ISR243" s="66"/>
      <c r="ISS243" s="66"/>
      <c r="IST243" s="66"/>
      <c r="ITL243" s="66"/>
      <c r="ITM243" s="66"/>
      <c r="ITP243" s="66"/>
      <c r="ITS243" s="66"/>
      <c r="ITU243" s="66"/>
      <c r="ITW243" s="66"/>
      <c r="ITZ243" s="66"/>
      <c r="IUC243" s="66"/>
      <c r="IUF243" s="66"/>
      <c r="IUJ243" s="66"/>
      <c r="IUM243" s="66"/>
      <c r="IUP243" s="66"/>
      <c r="IUX243" s="66"/>
      <c r="IVJ243" s="66"/>
      <c r="IVK243" s="66"/>
      <c r="IVL243" s="66"/>
      <c r="IVM243" s="66"/>
      <c r="IVN243" s="66"/>
      <c r="IVO243" s="66"/>
      <c r="IVP243" s="66"/>
      <c r="IVQ243" s="66"/>
      <c r="IVR243" s="66"/>
      <c r="IVS243" s="66"/>
      <c r="IVT243" s="66"/>
      <c r="IVU243" s="66"/>
      <c r="IVV243" s="66"/>
      <c r="IVW243" s="66"/>
      <c r="IVX243" s="66"/>
      <c r="IVY243" s="66"/>
      <c r="IVZ243" s="66"/>
      <c r="IWA243" s="66"/>
      <c r="IWB243" s="66"/>
      <c r="IWC243" s="66"/>
      <c r="IWD243" s="66"/>
      <c r="IWE243" s="66"/>
      <c r="IWF243" s="66"/>
      <c r="IWG243" s="66"/>
      <c r="IWH243" s="66"/>
      <c r="IWI243" s="66"/>
      <c r="IWK243" s="66"/>
      <c r="IWL243" s="66"/>
      <c r="IWM243" s="66"/>
      <c r="IWN243" s="66"/>
      <c r="IWO243" s="66"/>
      <c r="IWP243" s="66"/>
      <c r="IWQ243" s="66"/>
      <c r="IWR243" s="66"/>
      <c r="IWS243" s="66"/>
      <c r="IWT243" s="66"/>
      <c r="IWU243" s="66"/>
      <c r="IWV243" s="66"/>
      <c r="IWW243" s="66"/>
      <c r="IWZ243" s="66"/>
      <c r="IXC243" s="66"/>
      <c r="IXF243" s="66"/>
      <c r="IXI243" s="66"/>
      <c r="IXL243" s="66"/>
      <c r="IXO243" s="66"/>
      <c r="IXX243" s="66"/>
      <c r="IYA243" s="66"/>
      <c r="IYD243" s="66"/>
      <c r="IYG243" s="66"/>
      <c r="IYP243" s="66"/>
      <c r="IYV243" s="66"/>
      <c r="IYY243" s="66"/>
      <c r="IZB243" s="66"/>
      <c r="IZE243" s="66"/>
      <c r="IZK243" s="66"/>
      <c r="IZT243" s="66"/>
      <c r="IZV243" s="66"/>
      <c r="IZW243" s="66"/>
      <c r="IZY243" s="66"/>
      <c r="JAB243" s="66"/>
      <c r="JAE243" s="66"/>
      <c r="JAH243" s="66"/>
      <c r="JAK243" s="66"/>
      <c r="JAN243" s="66"/>
      <c r="JAP243" s="66"/>
      <c r="JAR243" s="66"/>
      <c r="JAU243" s="66"/>
      <c r="JAX243" s="66"/>
      <c r="JBA243" s="66"/>
      <c r="JBD243" s="66"/>
      <c r="JBG243" s="66"/>
      <c r="JBJ243" s="66"/>
      <c r="JBM243" s="66"/>
      <c r="JBO243" s="66"/>
      <c r="JBR243" s="66"/>
      <c r="JBX243" s="66"/>
      <c r="JCD243" s="66"/>
      <c r="JCG243" s="66"/>
      <c r="JCI243" s="66"/>
      <c r="JCK243" s="66"/>
      <c r="JCL243" s="66"/>
      <c r="JCM243" s="66"/>
      <c r="JCN243" s="66"/>
      <c r="JCO243" s="66"/>
      <c r="JCP243" s="66"/>
      <c r="JDH243" s="66"/>
      <c r="JDI243" s="66"/>
      <c r="JDL243" s="66"/>
      <c r="JDO243" s="66"/>
      <c r="JDQ243" s="66"/>
      <c r="JDS243" s="66"/>
      <c r="JDV243" s="66"/>
      <c r="JDY243" s="66"/>
      <c r="JEB243" s="66"/>
      <c r="JEF243" s="66"/>
      <c r="JEI243" s="66"/>
      <c r="JEL243" s="66"/>
      <c r="JET243" s="66"/>
      <c r="JFF243" s="66"/>
      <c r="JFG243" s="66"/>
      <c r="JFH243" s="66"/>
      <c r="JFI243" s="66"/>
      <c r="JFJ243" s="66"/>
      <c r="JFK243" s="66"/>
      <c r="JFL243" s="66"/>
      <c r="JFM243" s="66"/>
      <c r="JFN243" s="66"/>
      <c r="JFO243" s="66"/>
      <c r="JFP243" s="66"/>
      <c r="JFQ243" s="66"/>
      <c r="JFR243" s="66"/>
      <c r="JFS243" s="66"/>
      <c r="JFT243" s="66"/>
      <c r="JFU243" s="66"/>
      <c r="JFV243" s="66"/>
      <c r="JFW243" s="66"/>
      <c r="JFX243" s="66"/>
      <c r="JFY243" s="66"/>
      <c r="JFZ243" s="66"/>
      <c r="JGA243" s="66"/>
      <c r="JGB243" s="66"/>
      <c r="JGC243" s="66"/>
      <c r="JGD243" s="66"/>
      <c r="JGE243" s="66"/>
      <c r="JGG243" s="66"/>
      <c r="JGH243" s="66"/>
      <c r="JGI243" s="66"/>
      <c r="JGJ243" s="66"/>
      <c r="JGK243" s="66"/>
      <c r="JGL243" s="66"/>
      <c r="JGM243" s="66"/>
      <c r="JGN243" s="66"/>
      <c r="JGO243" s="66"/>
      <c r="JGP243" s="66"/>
      <c r="JGQ243" s="66"/>
      <c r="JGR243" s="66"/>
      <c r="JGS243" s="66"/>
      <c r="JGV243" s="66"/>
      <c r="JGY243" s="66"/>
      <c r="JHB243" s="66"/>
      <c r="JHE243" s="66"/>
      <c r="JHH243" s="66"/>
      <c r="JHK243" s="66"/>
      <c r="JHT243" s="66"/>
      <c r="JHW243" s="66"/>
      <c r="JHZ243" s="66"/>
      <c r="JIC243" s="66"/>
      <c r="JIL243" s="66"/>
      <c r="JIR243" s="66"/>
      <c r="JIU243" s="66"/>
      <c r="JIX243" s="66"/>
      <c r="JJA243" s="66"/>
      <c r="JJG243" s="66"/>
      <c r="JJP243" s="66"/>
      <c r="JJR243" s="66"/>
      <c r="JJS243" s="66"/>
      <c r="JJU243" s="66"/>
      <c r="JJX243" s="66"/>
      <c r="JKA243" s="66"/>
      <c r="JKD243" s="66"/>
      <c r="JKG243" s="66"/>
      <c r="JKJ243" s="66"/>
      <c r="JKL243" s="66"/>
      <c r="JKN243" s="66"/>
      <c r="JKQ243" s="66"/>
      <c r="JKT243" s="66"/>
      <c r="JKW243" s="66"/>
      <c r="JKZ243" s="66"/>
      <c r="JLC243" s="66"/>
      <c r="JLF243" s="66"/>
      <c r="JLI243" s="66"/>
      <c r="JLK243" s="66"/>
      <c r="JLN243" s="66"/>
      <c r="JLT243" s="66"/>
      <c r="JLZ243" s="66"/>
      <c r="JMC243" s="66"/>
      <c r="JME243" s="66"/>
      <c r="JMG243" s="66"/>
      <c r="JMH243" s="66"/>
      <c r="JMI243" s="66"/>
      <c r="JMJ243" s="66"/>
      <c r="JMK243" s="66"/>
      <c r="JML243" s="66"/>
      <c r="JND243" s="66"/>
      <c r="JNE243" s="66"/>
      <c r="JNH243" s="66"/>
      <c r="JNK243" s="66"/>
      <c r="JNM243" s="66"/>
      <c r="JNO243" s="66"/>
      <c r="JNR243" s="66"/>
      <c r="JNU243" s="66"/>
      <c r="JNX243" s="66"/>
      <c r="JOB243" s="66"/>
      <c r="JOE243" s="66"/>
      <c r="JOH243" s="66"/>
      <c r="JOP243" s="66"/>
      <c r="JPB243" s="66"/>
      <c r="JPC243" s="66"/>
      <c r="JPD243" s="66"/>
      <c r="JPE243" s="66"/>
      <c r="JPF243" s="66"/>
      <c r="JPG243" s="66"/>
      <c r="JPH243" s="66"/>
      <c r="JPI243" s="66"/>
      <c r="JPJ243" s="66"/>
      <c r="JPK243" s="66"/>
      <c r="JPL243" s="66"/>
      <c r="JPM243" s="66"/>
      <c r="JPN243" s="66"/>
      <c r="JPO243" s="66"/>
      <c r="JPP243" s="66"/>
      <c r="JPQ243" s="66"/>
      <c r="JPR243" s="66"/>
      <c r="JPS243" s="66"/>
      <c r="JPT243" s="66"/>
      <c r="JPU243" s="66"/>
      <c r="JPV243" s="66"/>
      <c r="JPW243" s="66"/>
      <c r="JPX243" s="66"/>
      <c r="JPY243" s="66"/>
      <c r="JPZ243" s="66"/>
      <c r="JQA243" s="66"/>
      <c r="JQC243" s="66"/>
      <c r="JQD243" s="66"/>
      <c r="JQE243" s="66"/>
      <c r="JQF243" s="66"/>
      <c r="JQG243" s="66"/>
      <c r="JQH243" s="66"/>
      <c r="JQI243" s="66"/>
      <c r="JQJ243" s="66"/>
      <c r="JQK243" s="66"/>
      <c r="JQL243" s="66"/>
      <c r="JQM243" s="66"/>
      <c r="JQN243" s="66"/>
      <c r="JQO243" s="66"/>
      <c r="JQR243" s="66"/>
      <c r="JQU243" s="66"/>
      <c r="JQX243" s="66"/>
      <c r="JRA243" s="66"/>
      <c r="JRD243" s="66"/>
      <c r="JRG243" s="66"/>
      <c r="JRP243" s="66"/>
      <c r="JRS243" s="66"/>
      <c r="JRV243" s="66"/>
      <c r="JRY243" s="66"/>
      <c r="JSH243" s="66"/>
      <c r="JSN243" s="66"/>
      <c r="JSQ243" s="66"/>
      <c r="JST243" s="66"/>
      <c r="JSW243" s="66"/>
      <c r="JTC243" s="66"/>
      <c r="JTL243" s="66"/>
      <c r="JTN243" s="66"/>
      <c r="JTO243" s="66"/>
      <c r="JTQ243" s="66"/>
      <c r="JTT243" s="66"/>
      <c r="JTW243" s="66"/>
      <c r="JTZ243" s="66"/>
      <c r="JUC243" s="66"/>
      <c r="JUF243" s="66"/>
      <c r="JUH243" s="66"/>
      <c r="JUJ243" s="66"/>
      <c r="JUM243" s="66"/>
      <c r="JUP243" s="66"/>
      <c r="JUS243" s="66"/>
      <c r="JUV243" s="66"/>
      <c r="JUY243" s="66"/>
      <c r="JVB243" s="66"/>
      <c r="JVE243" s="66"/>
      <c r="JVG243" s="66"/>
      <c r="JVJ243" s="66"/>
      <c r="JVP243" s="66"/>
      <c r="JVV243" s="66"/>
      <c r="JVY243" s="66"/>
      <c r="JWA243" s="66"/>
      <c r="JWC243" s="66"/>
      <c r="JWD243" s="66"/>
      <c r="JWE243" s="66"/>
      <c r="JWF243" s="66"/>
      <c r="JWG243" s="66"/>
      <c r="JWH243" s="66"/>
      <c r="JWZ243" s="66"/>
      <c r="JXA243" s="66"/>
      <c r="JXD243" s="66"/>
      <c r="JXG243" s="66"/>
      <c r="JXI243" s="66"/>
      <c r="JXK243" s="66"/>
      <c r="JXN243" s="66"/>
      <c r="JXQ243" s="66"/>
      <c r="JXT243" s="66"/>
      <c r="JXX243" s="66"/>
      <c r="JYA243" s="66"/>
      <c r="JYD243" s="66"/>
      <c r="JYL243" s="66"/>
      <c r="JYX243" s="66"/>
      <c r="JYY243" s="66"/>
      <c r="JYZ243" s="66"/>
      <c r="JZA243" s="66"/>
      <c r="JZB243" s="66"/>
      <c r="JZC243" s="66"/>
      <c r="JZD243" s="66"/>
      <c r="JZE243" s="66"/>
      <c r="JZF243" s="66"/>
      <c r="JZG243" s="66"/>
      <c r="JZH243" s="66"/>
      <c r="JZI243" s="66"/>
      <c r="JZJ243" s="66"/>
      <c r="JZK243" s="66"/>
      <c r="JZL243" s="66"/>
      <c r="JZM243" s="66"/>
      <c r="JZN243" s="66"/>
      <c r="JZO243" s="66"/>
      <c r="JZP243" s="66"/>
      <c r="JZQ243" s="66"/>
      <c r="JZR243" s="66"/>
      <c r="JZS243" s="66"/>
      <c r="JZT243" s="66"/>
      <c r="JZU243" s="66"/>
      <c r="JZV243" s="66"/>
      <c r="JZW243" s="66"/>
      <c r="JZY243" s="66"/>
      <c r="JZZ243" s="66"/>
      <c r="KAA243" s="66"/>
      <c r="KAB243" s="66"/>
      <c r="KAC243" s="66"/>
      <c r="KAD243" s="66"/>
      <c r="KAE243" s="66"/>
      <c r="KAF243" s="66"/>
      <c r="KAG243" s="66"/>
      <c r="KAH243" s="66"/>
      <c r="KAI243" s="66"/>
      <c r="KAJ243" s="66"/>
      <c r="KAK243" s="66"/>
      <c r="KAN243" s="66"/>
      <c r="KAQ243" s="66"/>
      <c r="KAT243" s="66"/>
      <c r="KAW243" s="66"/>
      <c r="KAZ243" s="66"/>
      <c r="KBC243" s="66"/>
      <c r="KBL243" s="66"/>
      <c r="KBO243" s="66"/>
      <c r="KBR243" s="66"/>
      <c r="KBU243" s="66"/>
      <c r="KCD243" s="66"/>
      <c r="KCJ243" s="66"/>
      <c r="KCM243" s="66"/>
      <c r="KCP243" s="66"/>
      <c r="KCS243" s="66"/>
      <c r="KCY243" s="66"/>
      <c r="KDH243" s="66"/>
      <c r="KDJ243" s="66"/>
      <c r="KDK243" s="66"/>
      <c r="KDM243" s="66"/>
      <c r="KDP243" s="66"/>
      <c r="KDS243" s="66"/>
      <c r="KDV243" s="66"/>
      <c r="KDY243" s="66"/>
      <c r="KEB243" s="66"/>
      <c r="KED243" s="66"/>
      <c r="KEF243" s="66"/>
      <c r="KEI243" s="66"/>
      <c r="KEL243" s="66"/>
      <c r="KEO243" s="66"/>
      <c r="KER243" s="66"/>
      <c r="KEU243" s="66"/>
      <c r="KEX243" s="66"/>
      <c r="KFA243" s="66"/>
      <c r="KFC243" s="66"/>
      <c r="KFF243" s="66"/>
      <c r="KFL243" s="66"/>
      <c r="KFR243" s="66"/>
      <c r="KFU243" s="66"/>
      <c r="KFW243" s="66"/>
      <c r="KFY243" s="66"/>
      <c r="KFZ243" s="66"/>
      <c r="KGA243" s="66"/>
      <c r="KGB243" s="66"/>
      <c r="KGC243" s="66"/>
      <c r="KGD243" s="66"/>
      <c r="KGV243" s="66"/>
      <c r="KGW243" s="66"/>
      <c r="KGZ243" s="66"/>
      <c r="KHC243" s="66"/>
      <c r="KHE243" s="66"/>
      <c r="KHG243" s="66"/>
      <c r="KHJ243" s="66"/>
      <c r="KHM243" s="66"/>
      <c r="KHP243" s="66"/>
      <c r="KHT243" s="66"/>
      <c r="KHW243" s="66"/>
      <c r="KHZ243" s="66"/>
      <c r="KIH243" s="66"/>
      <c r="KIT243" s="66"/>
      <c r="KIU243" s="66"/>
      <c r="KIV243" s="66"/>
      <c r="KIW243" s="66"/>
      <c r="KIX243" s="66"/>
      <c r="KIY243" s="66"/>
      <c r="KIZ243" s="66"/>
      <c r="KJA243" s="66"/>
      <c r="KJB243" s="66"/>
      <c r="KJC243" s="66"/>
      <c r="KJD243" s="66"/>
      <c r="KJE243" s="66"/>
      <c r="KJF243" s="66"/>
      <c r="KJG243" s="66"/>
      <c r="KJH243" s="66"/>
      <c r="KJI243" s="66"/>
      <c r="KJJ243" s="66"/>
      <c r="KJK243" s="66"/>
      <c r="KJL243" s="66"/>
      <c r="KJM243" s="66"/>
      <c r="KJN243" s="66"/>
      <c r="KJO243" s="66"/>
      <c r="KJP243" s="66"/>
      <c r="KJQ243" s="66"/>
      <c r="KJR243" s="66"/>
      <c r="KJS243" s="66"/>
      <c r="KJU243" s="66"/>
      <c r="KJV243" s="66"/>
      <c r="KJW243" s="66"/>
      <c r="KJX243" s="66"/>
      <c r="KJY243" s="66"/>
      <c r="KJZ243" s="66"/>
      <c r="KKA243" s="66"/>
      <c r="KKB243" s="66"/>
      <c r="KKC243" s="66"/>
      <c r="KKD243" s="66"/>
      <c r="KKE243" s="66"/>
      <c r="KKF243" s="66"/>
      <c r="KKG243" s="66"/>
      <c r="KKJ243" s="66"/>
      <c r="KKM243" s="66"/>
      <c r="KKP243" s="66"/>
      <c r="KKS243" s="66"/>
      <c r="KKV243" s="66"/>
      <c r="KKY243" s="66"/>
      <c r="KLH243" s="66"/>
      <c r="KLK243" s="66"/>
      <c r="KLN243" s="66"/>
      <c r="KLQ243" s="66"/>
      <c r="KLZ243" s="66"/>
      <c r="KMF243" s="66"/>
      <c r="KMI243" s="66"/>
      <c r="KML243" s="66"/>
      <c r="KMO243" s="66"/>
      <c r="KMU243" s="66"/>
      <c r="KND243" s="66"/>
      <c r="KNF243" s="66"/>
      <c r="KNG243" s="66"/>
      <c r="KNI243" s="66"/>
      <c r="KNL243" s="66"/>
      <c r="KNO243" s="66"/>
      <c r="KNR243" s="66"/>
      <c r="KNU243" s="66"/>
      <c r="KNX243" s="66"/>
      <c r="KNZ243" s="66"/>
      <c r="KOB243" s="66"/>
      <c r="KOE243" s="66"/>
      <c r="KOH243" s="66"/>
      <c r="KOK243" s="66"/>
      <c r="KON243" s="66"/>
      <c r="KOQ243" s="66"/>
      <c r="KOT243" s="66"/>
      <c r="KOW243" s="66"/>
      <c r="KOY243" s="66"/>
      <c r="KPB243" s="66"/>
      <c r="KPH243" s="66"/>
      <c r="KPN243" s="66"/>
      <c r="KPQ243" s="66"/>
      <c r="KPS243" s="66"/>
      <c r="KPU243" s="66"/>
      <c r="KPV243" s="66"/>
      <c r="KPW243" s="66"/>
      <c r="KPX243" s="66"/>
      <c r="KPY243" s="66"/>
      <c r="KPZ243" s="66"/>
      <c r="KQR243" s="66"/>
      <c r="KQS243" s="66"/>
      <c r="KQV243" s="66"/>
      <c r="KQY243" s="66"/>
      <c r="KRA243" s="66"/>
      <c r="KRC243" s="66"/>
      <c r="KRF243" s="66"/>
      <c r="KRI243" s="66"/>
      <c r="KRL243" s="66"/>
      <c r="KRP243" s="66"/>
      <c r="KRS243" s="66"/>
      <c r="KRV243" s="66"/>
      <c r="KSD243" s="66"/>
      <c r="KSP243" s="66"/>
      <c r="KSQ243" s="66"/>
      <c r="KSR243" s="66"/>
      <c r="KSS243" s="66"/>
      <c r="KST243" s="66"/>
      <c r="KSU243" s="66"/>
      <c r="KSV243" s="66"/>
      <c r="KSW243" s="66"/>
      <c r="KSX243" s="66"/>
      <c r="KSY243" s="66"/>
      <c r="KSZ243" s="66"/>
      <c r="KTA243" s="66"/>
      <c r="KTB243" s="66"/>
      <c r="KTC243" s="66"/>
      <c r="KTD243" s="66"/>
      <c r="KTE243" s="66"/>
      <c r="KTF243" s="66"/>
      <c r="KTG243" s="66"/>
      <c r="KTH243" s="66"/>
      <c r="KTI243" s="66"/>
      <c r="KTJ243" s="66"/>
      <c r="KTK243" s="66"/>
      <c r="KTL243" s="66"/>
      <c r="KTM243" s="66"/>
      <c r="KTN243" s="66"/>
      <c r="KTO243" s="66"/>
      <c r="KTQ243" s="66"/>
      <c r="KTR243" s="66"/>
      <c r="KTS243" s="66"/>
      <c r="KTT243" s="66"/>
      <c r="KTU243" s="66"/>
      <c r="KTV243" s="66"/>
      <c r="KTW243" s="66"/>
      <c r="KTX243" s="66"/>
      <c r="KTY243" s="66"/>
      <c r="KTZ243" s="66"/>
      <c r="KUA243" s="66"/>
      <c r="KUB243" s="66"/>
      <c r="KUC243" s="66"/>
      <c r="KUF243" s="66"/>
      <c r="KUI243" s="66"/>
      <c r="KUL243" s="66"/>
      <c r="KUO243" s="66"/>
      <c r="KUR243" s="66"/>
      <c r="KUU243" s="66"/>
      <c r="KVD243" s="66"/>
      <c r="KVG243" s="66"/>
      <c r="KVJ243" s="66"/>
      <c r="KVM243" s="66"/>
      <c r="KVV243" s="66"/>
      <c r="KWB243" s="66"/>
      <c r="KWE243" s="66"/>
      <c r="KWH243" s="66"/>
      <c r="KWK243" s="66"/>
      <c r="KWQ243" s="66"/>
      <c r="KWZ243" s="66"/>
      <c r="KXB243" s="66"/>
      <c r="KXC243" s="66"/>
      <c r="KXE243" s="66"/>
      <c r="KXH243" s="66"/>
      <c r="KXK243" s="66"/>
      <c r="KXN243" s="66"/>
      <c r="KXQ243" s="66"/>
      <c r="KXT243" s="66"/>
      <c r="KXV243" s="66"/>
      <c r="KXX243" s="66"/>
      <c r="KYA243" s="66"/>
      <c r="KYD243" s="66"/>
      <c r="KYG243" s="66"/>
      <c r="KYJ243" s="66"/>
      <c r="KYM243" s="66"/>
      <c r="KYP243" s="66"/>
      <c r="KYS243" s="66"/>
      <c r="KYU243" s="66"/>
      <c r="KYX243" s="66"/>
      <c r="KZD243" s="66"/>
      <c r="KZJ243" s="66"/>
      <c r="KZM243" s="66"/>
      <c r="KZO243" s="66"/>
      <c r="KZQ243" s="66"/>
      <c r="KZR243" s="66"/>
      <c r="KZS243" s="66"/>
      <c r="KZT243" s="66"/>
      <c r="KZU243" s="66"/>
      <c r="KZV243" s="66"/>
      <c r="LAN243" s="66"/>
      <c r="LAO243" s="66"/>
      <c r="LAR243" s="66"/>
      <c r="LAU243" s="66"/>
      <c r="LAW243" s="66"/>
      <c r="LAY243" s="66"/>
      <c r="LBB243" s="66"/>
      <c r="LBE243" s="66"/>
      <c r="LBH243" s="66"/>
      <c r="LBL243" s="66"/>
      <c r="LBO243" s="66"/>
      <c r="LBR243" s="66"/>
      <c r="LBZ243" s="66"/>
      <c r="LCL243" s="66"/>
      <c r="LCM243" s="66"/>
      <c r="LCN243" s="66"/>
      <c r="LCO243" s="66"/>
      <c r="LCP243" s="66"/>
      <c r="LCQ243" s="66"/>
      <c r="LCR243" s="66"/>
      <c r="LCS243" s="66"/>
      <c r="LCT243" s="66"/>
      <c r="LCU243" s="66"/>
      <c r="LCV243" s="66"/>
      <c r="LCW243" s="66"/>
      <c r="LCX243" s="66"/>
      <c r="LCY243" s="66"/>
      <c r="LCZ243" s="66"/>
      <c r="LDA243" s="66"/>
      <c r="LDB243" s="66"/>
      <c r="LDC243" s="66"/>
      <c r="LDD243" s="66"/>
      <c r="LDE243" s="66"/>
      <c r="LDF243" s="66"/>
      <c r="LDG243" s="66"/>
      <c r="LDH243" s="66"/>
      <c r="LDI243" s="66"/>
      <c r="LDJ243" s="66"/>
      <c r="LDK243" s="66"/>
      <c r="LDM243" s="66"/>
      <c r="LDN243" s="66"/>
      <c r="LDO243" s="66"/>
      <c r="LDP243" s="66"/>
      <c r="LDQ243" s="66"/>
      <c r="LDR243" s="66"/>
      <c r="LDS243" s="66"/>
      <c r="LDT243" s="66"/>
      <c r="LDU243" s="66"/>
      <c r="LDV243" s="66"/>
      <c r="LDW243" s="66"/>
      <c r="LDX243" s="66"/>
      <c r="LDY243" s="66"/>
      <c r="LEB243" s="66"/>
      <c r="LEE243" s="66"/>
      <c r="LEH243" s="66"/>
      <c r="LEK243" s="66"/>
      <c r="LEN243" s="66"/>
      <c r="LEQ243" s="66"/>
      <c r="LEZ243" s="66"/>
      <c r="LFC243" s="66"/>
      <c r="LFF243" s="66"/>
      <c r="LFI243" s="66"/>
      <c r="LFR243" s="66"/>
      <c r="LFX243" s="66"/>
      <c r="LGA243" s="66"/>
      <c r="LGD243" s="66"/>
      <c r="LGG243" s="66"/>
      <c r="LGM243" s="66"/>
      <c r="LGV243" s="66"/>
      <c r="LGX243" s="66"/>
      <c r="LGY243" s="66"/>
      <c r="LHA243" s="66"/>
      <c r="LHD243" s="66"/>
      <c r="LHG243" s="66"/>
      <c r="LHJ243" s="66"/>
      <c r="LHM243" s="66"/>
      <c r="LHP243" s="66"/>
      <c r="LHR243" s="66"/>
      <c r="LHT243" s="66"/>
      <c r="LHW243" s="66"/>
      <c r="LHZ243" s="66"/>
      <c r="LIC243" s="66"/>
      <c r="LIF243" s="66"/>
      <c r="LII243" s="66"/>
      <c r="LIL243" s="66"/>
      <c r="LIO243" s="66"/>
      <c r="LIQ243" s="66"/>
      <c r="LIT243" s="66"/>
      <c r="LIZ243" s="66"/>
      <c r="LJF243" s="66"/>
      <c r="LJI243" s="66"/>
      <c r="LJK243" s="66"/>
      <c r="LJM243" s="66"/>
      <c r="LJN243" s="66"/>
      <c r="LJO243" s="66"/>
      <c r="LJP243" s="66"/>
      <c r="LJQ243" s="66"/>
      <c r="LJR243" s="66"/>
      <c r="LKJ243" s="66"/>
      <c r="LKK243" s="66"/>
      <c r="LKN243" s="66"/>
      <c r="LKQ243" s="66"/>
      <c r="LKS243" s="66"/>
      <c r="LKU243" s="66"/>
      <c r="LKX243" s="66"/>
      <c r="LLA243" s="66"/>
      <c r="LLD243" s="66"/>
      <c r="LLH243" s="66"/>
      <c r="LLK243" s="66"/>
      <c r="LLN243" s="66"/>
      <c r="LLV243" s="66"/>
      <c r="LMH243" s="66"/>
      <c r="LMI243" s="66"/>
      <c r="LMJ243" s="66"/>
      <c r="LMK243" s="66"/>
      <c r="LML243" s="66"/>
      <c r="LMM243" s="66"/>
      <c r="LMN243" s="66"/>
      <c r="LMO243" s="66"/>
      <c r="LMP243" s="66"/>
      <c r="LMQ243" s="66"/>
      <c r="LMR243" s="66"/>
      <c r="LMS243" s="66"/>
      <c r="LMT243" s="66"/>
      <c r="LMU243" s="66"/>
      <c r="LMV243" s="66"/>
      <c r="LMW243" s="66"/>
      <c r="LMX243" s="66"/>
      <c r="LMY243" s="66"/>
      <c r="LMZ243" s="66"/>
      <c r="LNA243" s="66"/>
      <c r="LNB243" s="66"/>
      <c r="LNC243" s="66"/>
      <c r="LND243" s="66"/>
      <c r="LNE243" s="66"/>
      <c r="LNF243" s="66"/>
      <c r="LNG243" s="66"/>
      <c r="LNI243" s="66"/>
      <c r="LNJ243" s="66"/>
      <c r="LNK243" s="66"/>
      <c r="LNL243" s="66"/>
      <c r="LNM243" s="66"/>
      <c r="LNN243" s="66"/>
      <c r="LNO243" s="66"/>
      <c r="LNP243" s="66"/>
      <c r="LNQ243" s="66"/>
      <c r="LNR243" s="66"/>
      <c r="LNS243" s="66"/>
      <c r="LNT243" s="66"/>
      <c r="LNU243" s="66"/>
      <c r="LNX243" s="66"/>
      <c r="LOA243" s="66"/>
      <c r="LOD243" s="66"/>
      <c r="LOG243" s="66"/>
      <c r="LOJ243" s="66"/>
      <c r="LOM243" s="66"/>
      <c r="LOV243" s="66"/>
      <c r="LOY243" s="66"/>
      <c r="LPB243" s="66"/>
      <c r="LPE243" s="66"/>
      <c r="LPN243" s="66"/>
      <c r="LPT243" s="66"/>
      <c r="LPW243" s="66"/>
      <c r="LPZ243" s="66"/>
      <c r="LQC243" s="66"/>
      <c r="LQI243" s="66"/>
      <c r="LQR243" s="66"/>
      <c r="LQT243" s="66"/>
      <c r="LQU243" s="66"/>
      <c r="LQW243" s="66"/>
      <c r="LQZ243" s="66"/>
      <c r="LRC243" s="66"/>
      <c r="LRF243" s="66"/>
      <c r="LRI243" s="66"/>
      <c r="LRL243" s="66"/>
      <c r="LRN243" s="66"/>
      <c r="LRP243" s="66"/>
      <c r="LRS243" s="66"/>
      <c r="LRV243" s="66"/>
      <c r="LRY243" s="66"/>
      <c r="LSB243" s="66"/>
      <c r="LSE243" s="66"/>
      <c r="LSH243" s="66"/>
      <c r="LSK243" s="66"/>
      <c r="LSM243" s="66"/>
      <c r="LSP243" s="66"/>
      <c r="LSV243" s="66"/>
      <c r="LTB243" s="66"/>
      <c r="LTE243" s="66"/>
      <c r="LTG243" s="66"/>
      <c r="LTI243" s="66"/>
      <c r="LTJ243" s="66"/>
      <c r="LTK243" s="66"/>
      <c r="LTL243" s="66"/>
      <c r="LTM243" s="66"/>
      <c r="LTN243" s="66"/>
      <c r="LUF243" s="66"/>
      <c r="LUG243" s="66"/>
      <c r="LUJ243" s="66"/>
      <c r="LUM243" s="66"/>
      <c r="LUO243" s="66"/>
      <c r="LUQ243" s="66"/>
      <c r="LUT243" s="66"/>
      <c r="LUW243" s="66"/>
      <c r="LUZ243" s="66"/>
      <c r="LVD243" s="66"/>
      <c r="LVG243" s="66"/>
      <c r="LVJ243" s="66"/>
      <c r="LVR243" s="66"/>
      <c r="LWD243" s="66"/>
      <c r="LWE243" s="66"/>
      <c r="LWF243" s="66"/>
      <c r="LWG243" s="66"/>
      <c r="LWH243" s="66"/>
      <c r="LWI243" s="66"/>
      <c r="LWJ243" s="66"/>
      <c r="LWK243" s="66"/>
      <c r="LWL243" s="66"/>
      <c r="LWM243" s="66"/>
      <c r="LWN243" s="66"/>
      <c r="LWO243" s="66"/>
      <c r="LWP243" s="66"/>
      <c r="LWQ243" s="66"/>
      <c r="LWR243" s="66"/>
      <c r="LWS243" s="66"/>
      <c r="LWT243" s="66"/>
      <c r="LWU243" s="66"/>
      <c r="LWV243" s="66"/>
      <c r="LWW243" s="66"/>
      <c r="LWX243" s="66"/>
      <c r="LWY243" s="66"/>
      <c r="LWZ243" s="66"/>
      <c r="LXA243" s="66"/>
      <c r="LXB243" s="66"/>
      <c r="LXC243" s="66"/>
      <c r="LXE243" s="66"/>
      <c r="LXF243" s="66"/>
      <c r="LXG243" s="66"/>
      <c r="LXH243" s="66"/>
      <c r="LXI243" s="66"/>
      <c r="LXJ243" s="66"/>
      <c r="LXK243" s="66"/>
      <c r="LXL243" s="66"/>
      <c r="LXM243" s="66"/>
      <c r="LXN243" s="66"/>
      <c r="LXO243" s="66"/>
      <c r="LXP243" s="66"/>
      <c r="LXQ243" s="66"/>
      <c r="LXT243" s="66"/>
      <c r="LXW243" s="66"/>
      <c r="LXZ243" s="66"/>
      <c r="LYC243" s="66"/>
      <c r="LYF243" s="66"/>
      <c r="LYI243" s="66"/>
      <c r="LYR243" s="66"/>
      <c r="LYU243" s="66"/>
      <c r="LYX243" s="66"/>
      <c r="LZA243" s="66"/>
      <c r="LZJ243" s="66"/>
      <c r="LZP243" s="66"/>
      <c r="LZS243" s="66"/>
      <c r="LZV243" s="66"/>
      <c r="LZY243" s="66"/>
      <c r="MAE243" s="66"/>
      <c r="MAN243" s="66"/>
      <c r="MAP243" s="66"/>
      <c r="MAQ243" s="66"/>
      <c r="MAS243" s="66"/>
      <c r="MAV243" s="66"/>
      <c r="MAY243" s="66"/>
      <c r="MBB243" s="66"/>
      <c r="MBE243" s="66"/>
      <c r="MBH243" s="66"/>
      <c r="MBJ243" s="66"/>
      <c r="MBL243" s="66"/>
      <c r="MBO243" s="66"/>
      <c r="MBR243" s="66"/>
      <c r="MBU243" s="66"/>
      <c r="MBX243" s="66"/>
      <c r="MCA243" s="66"/>
      <c r="MCD243" s="66"/>
      <c r="MCG243" s="66"/>
      <c r="MCI243" s="66"/>
      <c r="MCL243" s="66"/>
      <c r="MCR243" s="66"/>
      <c r="MCX243" s="66"/>
      <c r="MDA243" s="66"/>
      <c r="MDC243" s="66"/>
      <c r="MDE243" s="66"/>
      <c r="MDF243" s="66"/>
      <c r="MDG243" s="66"/>
      <c r="MDH243" s="66"/>
      <c r="MDI243" s="66"/>
      <c r="MDJ243" s="66"/>
      <c r="MEB243" s="66"/>
      <c r="MEC243" s="66"/>
      <c r="MEF243" s="66"/>
      <c r="MEI243" s="66"/>
      <c r="MEK243" s="66"/>
      <c r="MEM243" s="66"/>
      <c r="MEP243" s="66"/>
      <c r="MES243" s="66"/>
      <c r="MEV243" s="66"/>
      <c r="MEZ243" s="66"/>
      <c r="MFC243" s="66"/>
      <c r="MFF243" s="66"/>
      <c r="MFN243" s="66"/>
      <c r="MFZ243" s="66"/>
      <c r="MGA243" s="66"/>
      <c r="MGB243" s="66"/>
      <c r="MGC243" s="66"/>
      <c r="MGD243" s="66"/>
      <c r="MGE243" s="66"/>
      <c r="MGF243" s="66"/>
      <c r="MGG243" s="66"/>
      <c r="MGH243" s="66"/>
      <c r="MGI243" s="66"/>
      <c r="MGJ243" s="66"/>
      <c r="MGK243" s="66"/>
      <c r="MGL243" s="66"/>
      <c r="MGM243" s="66"/>
      <c r="MGN243" s="66"/>
      <c r="MGO243" s="66"/>
      <c r="MGP243" s="66"/>
      <c r="MGQ243" s="66"/>
      <c r="MGR243" s="66"/>
      <c r="MGS243" s="66"/>
      <c r="MGT243" s="66"/>
      <c r="MGU243" s="66"/>
      <c r="MGV243" s="66"/>
      <c r="MGW243" s="66"/>
      <c r="MGX243" s="66"/>
      <c r="MGY243" s="66"/>
      <c r="MHA243" s="66"/>
      <c r="MHB243" s="66"/>
      <c r="MHC243" s="66"/>
      <c r="MHD243" s="66"/>
      <c r="MHE243" s="66"/>
      <c r="MHF243" s="66"/>
      <c r="MHG243" s="66"/>
      <c r="MHH243" s="66"/>
      <c r="MHI243" s="66"/>
      <c r="MHJ243" s="66"/>
      <c r="MHK243" s="66"/>
      <c r="MHL243" s="66"/>
      <c r="MHM243" s="66"/>
      <c r="MHP243" s="66"/>
      <c r="MHS243" s="66"/>
      <c r="MHV243" s="66"/>
      <c r="MHY243" s="66"/>
      <c r="MIB243" s="66"/>
      <c r="MIE243" s="66"/>
      <c r="MIN243" s="66"/>
      <c r="MIQ243" s="66"/>
      <c r="MIT243" s="66"/>
      <c r="MIW243" s="66"/>
      <c r="MJF243" s="66"/>
      <c r="MJL243" s="66"/>
      <c r="MJO243" s="66"/>
      <c r="MJR243" s="66"/>
      <c r="MJU243" s="66"/>
      <c r="MKA243" s="66"/>
      <c r="MKJ243" s="66"/>
      <c r="MKL243" s="66"/>
      <c r="MKM243" s="66"/>
      <c r="MKO243" s="66"/>
      <c r="MKR243" s="66"/>
      <c r="MKU243" s="66"/>
      <c r="MKX243" s="66"/>
      <c r="MLA243" s="66"/>
      <c r="MLD243" s="66"/>
      <c r="MLF243" s="66"/>
      <c r="MLH243" s="66"/>
      <c r="MLK243" s="66"/>
      <c r="MLN243" s="66"/>
      <c r="MLQ243" s="66"/>
      <c r="MLT243" s="66"/>
      <c r="MLW243" s="66"/>
      <c r="MLZ243" s="66"/>
      <c r="MMC243" s="66"/>
      <c r="MME243" s="66"/>
      <c r="MMH243" s="66"/>
      <c r="MMN243" s="66"/>
      <c r="MMT243" s="66"/>
      <c r="MMW243" s="66"/>
      <c r="MMY243" s="66"/>
      <c r="MNA243" s="66"/>
      <c r="MNB243" s="66"/>
      <c r="MNC243" s="66"/>
      <c r="MND243" s="66"/>
      <c r="MNE243" s="66"/>
      <c r="MNF243" s="66"/>
      <c r="MNX243" s="66"/>
      <c r="MNY243" s="66"/>
      <c r="MOB243" s="66"/>
      <c r="MOE243" s="66"/>
      <c r="MOG243" s="66"/>
      <c r="MOI243" s="66"/>
      <c r="MOL243" s="66"/>
      <c r="MOO243" s="66"/>
      <c r="MOR243" s="66"/>
      <c r="MOV243" s="66"/>
      <c r="MOY243" s="66"/>
      <c r="MPB243" s="66"/>
      <c r="MPJ243" s="66"/>
      <c r="MPV243" s="66"/>
      <c r="MPW243" s="66"/>
      <c r="MPX243" s="66"/>
      <c r="MPY243" s="66"/>
      <c r="MPZ243" s="66"/>
      <c r="MQA243" s="66"/>
      <c r="MQB243" s="66"/>
      <c r="MQC243" s="66"/>
      <c r="MQD243" s="66"/>
      <c r="MQE243" s="66"/>
      <c r="MQF243" s="66"/>
      <c r="MQG243" s="66"/>
      <c r="MQH243" s="66"/>
      <c r="MQI243" s="66"/>
      <c r="MQJ243" s="66"/>
      <c r="MQK243" s="66"/>
      <c r="MQL243" s="66"/>
      <c r="MQM243" s="66"/>
      <c r="MQN243" s="66"/>
      <c r="MQO243" s="66"/>
      <c r="MQP243" s="66"/>
      <c r="MQQ243" s="66"/>
      <c r="MQR243" s="66"/>
      <c r="MQS243" s="66"/>
      <c r="MQT243" s="66"/>
      <c r="MQU243" s="66"/>
      <c r="MQW243" s="66"/>
      <c r="MQX243" s="66"/>
      <c r="MQY243" s="66"/>
      <c r="MQZ243" s="66"/>
      <c r="MRA243" s="66"/>
      <c r="MRB243" s="66"/>
      <c r="MRC243" s="66"/>
      <c r="MRD243" s="66"/>
      <c r="MRE243" s="66"/>
      <c r="MRF243" s="66"/>
      <c r="MRG243" s="66"/>
      <c r="MRH243" s="66"/>
      <c r="MRI243" s="66"/>
      <c r="MRL243" s="66"/>
      <c r="MRO243" s="66"/>
      <c r="MRR243" s="66"/>
      <c r="MRU243" s="66"/>
      <c r="MRX243" s="66"/>
      <c r="MSA243" s="66"/>
      <c r="MSJ243" s="66"/>
      <c r="MSM243" s="66"/>
      <c r="MSP243" s="66"/>
      <c r="MSS243" s="66"/>
      <c r="MTB243" s="66"/>
      <c r="MTH243" s="66"/>
      <c r="MTK243" s="66"/>
      <c r="MTN243" s="66"/>
      <c r="MTQ243" s="66"/>
      <c r="MTW243" s="66"/>
      <c r="MUF243" s="66"/>
      <c r="MUH243" s="66"/>
      <c r="MUI243" s="66"/>
      <c r="MUK243" s="66"/>
      <c r="MUN243" s="66"/>
      <c r="MUQ243" s="66"/>
      <c r="MUT243" s="66"/>
      <c r="MUW243" s="66"/>
      <c r="MUZ243" s="66"/>
      <c r="MVB243" s="66"/>
      <c r="MVD243" s="66"/>
      <c r="MVG243" s="66"/>
      <c r="MVJ243" s="66"/>
      <c r="MVM243" s="66"/>
      <c r="MVP243" s="66"/>
      <c r="MVS243" s="66"/>
      <c r="MVV243" s="66"/>
      <c r="MVY243" s="66"/>
      <c r="MWA243" s="66"/>
      <c r="MWD243" s="66"/>
      <c r="MWJ243" s="66"/>
      <c r="MWP243" s="66"/>
      <c r="MWS243" s="66"/>
      <c r="MWU243" s="66"/>
      <c r="MWW243" s="66"/>
      <c r="MWX243" s="66"/>
      <c r="MWY243" s="66"/>
      <c r="MWZ243" s="66"/>
      <c r="MXA243" s="66"/>
      <c r="MXB243" s="66"/>
      <c r="MXT243" s="66"/>
      <c r="MXU243" s="66"/>
      <c r="MXX243" s="66"/>
      <c r="MYA243" s="66"/>
      <c r="MYC243" s="66"/>
      <c r="MYE243" s="66"/>
      <c r="MYH243" s="66"/>
      <c r="MYK243" s="66"/>
      <c r="MYN243" s="66"/>
      <c r="MYR243" s="66"/>
      <c r="MYU243" s="66"/>
      <c r="MYX243" s="66"/>
      <c r="MZF243" s="66"/>
      <c r="MZR243" s="66"/>
      <c r="MZS243" s="66"/>
      <c r="MZT243" s="66"/>
      <c r="MZU243" s="66"/>
      <c r="MZV243" s="66"/>
      <c r="MZW243" s="66"/>
      <c r="MZX243" s="66"/>
      <c r="MZY243" s="66"/>
      <c r="MZZ243" s="66"/>
      <c r="NAA243" s="66"/>
      <c r="NAB243" s="66"/>
      <c r="NAC243" s="66"/>
      <c r="NAD243" s="66"/>
      <c r="NAE243" s="66"/>
      <c r="NAF243" s="66"/>
      <c r="NAG243" s="66"/>
      <c r="NAH243" s="66"/>
      <c r="NAI243" s="66"/>
      <c r="NAJ243" s="66"/>
      <c r="NAK243" s="66"/>
      <c r="NAL243" s="66"/>
      <c r="NAM243" s="66"/>
      <c r="NAN243" s="66"/>
      <c r="NAO243" s="66"/>
      <c r="NAP243" s="66"/>
      <c r="NAQ243" s="66"/>
      <c r="NAS243" s="66"/>
      <c r="NAT243" s="66"/>
      <c r="NAU243" s="66"/>
      <c r="NAV243" s="66"/>
      <c r="NAW243" s="66"/>
      <c r="NAX243" s="66"/>
      <c r="NAY243" s="66"/>
      <c r="NAZ243" s="66"/>
      <c r="NBA243" s="66"/>
      <c r="NBB243" s="66"/>
      <c r="NBC243" s="66"/>
      <c r="NBD243" s="66"/>
      <c r="NBE243" s="66"/>
      <c r="NBH243" s="66"/>
      <c r="NBK243" s="66"/>
      <c r="NBN243" s="66"/>
      <c r="NBQ243" s="66"/>
      <c r="NBT243" s="66"/>
      <c r="NBW243" s="66"/>
      <c r="NCF243" s="66"/>
      <c r="NCI243" s="66"/>
      <c r="NCL243" s="66"/>
      <c r="NCO243" s="66"/>
      <c r="NCX243" s="66"/>
      <c r="NDD243" s="66"/>
      <c r="NDG243" s="66"/>
      <c r="NDJ243" s="66"/>
      <c r="NDM243" s="66"/>
      <c r="NDS243" s="66"/>
      <c r="NEB243" s="66"/>
      <c r="NED243" s="66"/>
      <c r="NEE243" s="66"/>
      <c r="NEG243" s="66"/>
      <c r="NEJ243" s="66"/>
      <c r="NEM243" s="66"/>
      <c r="NEP243" s="66"/>
      <c r="NES243" s="66"/>
      <c r="NEV243" s="66"/>
      <c r="NEX243" s="66"/>
      <c r="NEZ243" s="66"/>
      <c r="NFC243" s="66"/>
      <c r="NFF243" s="66"/>
      <c r="NFI243" s="66"/>
      <c r="NFL243" s="66"/>
      <c r="NFO243" s="66"/>
      <c r="NFR243" s="66"/>
      <c r="NFU243" s="66"/>
      <c r="NFW243" s="66"/>
      <c r="NFZ243" s="66"/>
      <c r="NGF243" s="66"/>
      <c r="NGL243" s="66"/>
      <c r="NGO243" s="66"/>
      <c r="NGQ243" s="66"/>
      <c r="NGS243" s="66"/>
      <c r="NGT243" s="66"/>
      <c r="NGU243" s="66"/>
      <c r="NGV243" s="66"/>
      <c r="NGW243" s="66"/>
      <c r="NGX243" s="66"/>
      <c r="NHP243" s="66"/>
      <c r="NHQ243" s="66"/>
      <c r="NHT243" s="66"/>
      <c r="NHW243" s="66"/>
      <c r="NHY243" s="66"/>
      <c r="NIA243" s="66"/>
      <c r="NID243" s="66"/>
      <c r="NIG243" s="66"/>
      <c r="NIJ243" s="66"/>
      <c r="NIN243" s="66"/>
      <c r="NIQ243" s="66"/>
      <c r="NIT243" s="66"/>
      <c r="NJB243" s="66"/>
      <c r="NJN243" s="66"/>
      <c r="NJO243" s="66"/>
      <c r="NJP243" s="66"/>
      <c r="NJQ243" s="66"/>
      <c r="NJR243" s="66"/>
      <c r="NJS243" s="66"/>
      <c r="NJT243" s="66"/>
      <c r="NJU243" s="66"/>
      <c r="NJV243" s="66"/>
      <c r="NJW243" s="66"/>
      <c r="NJX243" s="66"/>
      <c r="NJY243" s="66"/>
      <c r="NJZ243" s="66"/>
      <c r="NKA243" s="66"/>
      <c r="NKB243" s="66"/>
      <c r="NKC243" s="66"/>
      <c r="NKD243" s="66"/>
      <c r="NKE243" s="66"/>
      <c r="NKF243" s="66"/>
      <c r="NKG243" s="66"/>
      <c r="NKH243" s="66"/>
      <c r="NKI243" s="66"/>
      <c r="NKJ243" s="66"/>
      <c r="NKK243" s="66"/>
      <c r="NKL243" s="66"/>
      <c r="NKM243" s="66"/>
      <c r="NKO243" s="66"/>
      <c r="NKP243" s="66"/>
      <c r="NKQ243" s="66"/>
      <c r="NKR243" s="66"/>
      <c r="NKS243" s="66"/>
      <c r="NKT243" s="66"/>
      <c r="NKU243" s="66"/>
      <c r="NKV243" s="66"/>
      <c r="NKW243" s="66"/>
      <c r="NKX243" s="66"/>
      <c r="NKY243" s="66"/>
      <c r="NKZ243" s="66"/>
      <c r="NLA243" s="66"/>
      <c r="NLD243" s="66"/>
      <c r="NLG243" s="66"/>
      <c r="NLJ243" s="66"/>
      <c r="NLM243" s="66"/>
      <c r="NLP243" s="66"/>
      <c r="NLS243" s="66"/>
      <c r="NMB243" s="66"/>
      <c r="NME243" s="66"/>
      <c r="NMH243" s="66"/>
      <c r="NMK243" s="66"/>
      <c r="NMT243" s="66"/>
      <c r="NMZ243" s="66"/>
      <c r="NNC243" s="66"/>
      <c r="NNF243" s="66"/>
      <c r="NNI243" s="66"/>
      <c r="NNO243" s="66"/>
      <c r="NNX243" s="66"/>
      <c r="NNZ243" s="66"/>
      <c r="NOA243" s="66"/>
      <c r="NOC243" s="66"/>
      <c r="NOF243" s="66"/>
      <c r="NOI243" s="66"/>
      <c r="NOL243" s="66"/>
      <c r="NOO243" s="66"/>
      <c r="NOR243" s="66"/>
      <c r="NOT243" s="66"/>
      <c r="NOV243" s="66"/>
      <c r="NOY243" s="66"/>
      <c r="NPB243" s="66"/>
      <c r="NPE243" s="66"/>
      <c r="NPH243" s="66"/>
      <c r="NPK243" s="66"/>
      <c r="NPN243" s="66"/>
      <c r="NPQ243" s="66"/>
      <c r="NPS243" s="66"/>
      <c r="NPV243" s="66"/>
      <c r="NQB243" s="66"/>
      <c r="NQH243" s="66"/>
      <c r="NQK243" s="66"/>
      <c r="NQM243" s="66"/>
      <c r="NQO243" s="66"/>
      <c r="NQP243" s="66"/>
      <c r="NQQ243" s="66"/>
      <c r="NQR243" s="66"/>
      <c r="NQS243" s="66"/>
      <c r="NQT243" s="66"/>
      <c r="NRL243" s="66"/>
      <c r="NRM243" s="66"/>
      <c r="NRP243" s="66"/>
      <c r="NRS243" s="66"/>
      <c r="NRU243" s="66"/>
      <c r="NRW243" s="66"/>
      <c r="NRZ243" s="66"/>
      <c r="NSC243" s="66"/>
      <c r="NSF243" s="66"/>
      <c r="NSJ243" s="66"/>
      <c r="NSM243" s="66"/>
      <c r="NSP243" s="66"/>
      <c r="NSX243" s="66"/>
      <c r="NTJ243" s="66"/>
      <c r="NTK243" s="66"/>
      <c r="NTL243" s="66"/>
      <c r="NTM243" s="66"/>
      <c r="NTN243" s="66"/>
      <c r="NTO243" s="66"/>
      <c r="NTP243" s="66"/>
      <c r="NTQ243" s="66"/>
      <c r="NTR243" s="66"/>
      <c r="NTS243" s="66"/>
      <c r="NTT243" s="66"/>
      <c r="NTU243" s="66"/>
      <c r="NTV243" s="66"/>
      <c r="NTW243" s="66"/>
      <c r="NTX243" s="66"/>
      <c r="NTY243" s="66"/>
      <c r="NTZ243" s="66"/>
      <c r="NUA243" s="66"/>
      <c r="NUB243" s="66"/>
      <c r="NUC243" s="66"/>
      <c r="NUD243" s="66"/>
      <c r="NUE243" s="66"/>
      <c r="NUF243" s="66"/>
      <c r="NUG243" s="66"/>
      <c r="NUH243" s="66"/>
      <c r="NUI243" s="66"/>
      <c r="NUK243" s="66"/>
      <c r="NUL243" s="66"/>
      <c r="NUM243" s="66"/>
      <c r="NUN243" s="66"/>
      <c r="NUO243" s="66"/>
      <c r="NUP243" s="66"/>
      <c r="NUQ243" s="66"/>
      <c r="NUR243" s="66"/>
      <c r="NUS243" s="66"/>
      <c r="NUT243" s="66"/>
      <c r="NUU243" s="66"/>
      <c r="NUV243" s="66"/>
      <c r="NUW243" s="66"/>
      <c r="NUZ243" s="66"/>
      <c r="NVC243" s="66"/>
      <c r="NVF243" s="66"/>
      <c r="NVI243" s="66"/>
      <c r="NVL243" s="66"/>
      <c r="NVO243" s="66"/>
      <c r="NVX243" s="66"/>
      <c r="NWA243" s="66"/>
      <c r="NWD243" s="66"/>
      <c r="NWG243" s="66"/>
      <c r="NWP243" s="66"/>
      <c r="NWV243" s="66"/>
      <c r="NWY243" s="66"/>
      <c r="NXB243" s="66"/>
      <c r="NXE243" s="66"/>
      <c r="NXK243" s="66"/>
      <c r="NXT243" s="66"/>
      <c r="NXV243" s="66"/>
      <c r="NXW243" s="66"/>
      <c r="NXY243" s="66"/>
      <c r="NYB243" s="66"/>
      <c r="NYE243" s="66"/>
      <c r="NYH243" s="66"/>
      <c r="NYK243" s="66"/>
      <c r="NYN243" s="66"/>
      <c r="NYP243" s="66"/>
      <c r="NYR243" s="66"/>
      <c r="NYU243" s="66"/>
      <c r="NYX243" s="66"/>
      <c r="NZA243" s="66"/>
      <c r="NZD243" s="66"/>
      <c r="NZG243" s="66"/>
      <c r="NZJ243" s="66"/>
      <c r="NZM243" s="66"/>
      <c r="NZO243" s="66"/>
      <c r="NZR243" s="66"/>
      <c r="NZX243" s="66"/>
      <c r="OAD243" s="66"/>
      <c r="OAG243" s="66"/>
      <c r="OAI243" s="66"/>
      <c r="OAK243" s="66"/>
      <c r="OAL243" s="66"/>
      <c r="OAM243" s="66"/>
      <c r="OAN243" s="66"/>
      <c r="OAO243" s="66"/>
      <c r="OAP243" s="66"/>
      <c r="OBH243" s="66"/>
      <c r="OBI243" s="66"/>
      <c r="OBL243" s="66"/>
      <c r="OBO243" s="66"/>
      <c r="OBQ243" s="66"/>
      <c r="OBS243" s="66"/>
      <c r="OBV243" s="66"/>
      <c r="OBY243" s="66"/>
      <c r="OCB243" s="66"/>
      <c r="OCF243" s="66"/>
      <c r="OCI243" s="66"/>
      <c r="OCL243" s="66"/>
      <c r="OCT243" s="66"/>
      <c r="ODF243" s="66"/>
      <c r="ODG243" s="66"/>
      <c r="ODH243" s="66"/>
      <c r="ODI243" s="66"/>
      <c r="ODJ243" s="66"/>
      <c r="ODK243" s="66"/>
      <c r="ODL243" s="66"/>
      <c r="ODM243" s="66"/>
      <c r="ODN243" s="66"/>
      <c r="ODO243" s="66"/>
      <c r="ODP243" s="66"/>
      <c r="ODQ243" s="66"/>
      <c r="ODR243" s="66"/>
      <c r="ODS243" s="66"/>
      <c r="ODT243" s="66"/>
      <c r="ODU243" s="66"/>
      <c r="ODV243" s="66"/>
      <c r="ODW243" s="66"/>
      <c r="ODX243" s="66"/>
      <c r="ODY243" s="66"/>
      <c r="ODZ243" s="66"/>
      <c r="OEA243" s="66"/>
      <c r="OEB243" s="66"/>
      <c r="OEC243" s="66"/>
      <c r="OED243" s="66"/>
      <c r="OEE243" s="66"/>
      <c r="OEG243" s="66"/>
      <c r="OEH243" s="66"/>
      <c r="OEI243" s="66"/>
      <c r="OEJ243" s="66"/>
      <c r="OEK243" s="66"/>
      <c r="OEL243" s="66"/>
      <c r="OEM243" s="66"/>
      <c r="OEN243" s="66"/>
      <c r="OEO243" s="66"/>
      <c r="OEP243" s="66"/>
      <c r="OEQ243" s="66"/>
      <c r="OER243" s="66"/>
      <c r="OES243" s="66"/>
      <c r="OEV243" s="66"/>
      <c r="OEY243" s="66"/>
      <c r="OFB243" s="66"/>
      <c r="OFE243" s="66"/>
      <c r="OFH243" s="66"/>
      <c r="OFK243" s="66"/>
      <c r="OFT243" s="66"/>
      <c r="OFW243" s="66"/>
      <c r="OFZ243" s="66"/>
      <c r="OGC243" s="66"/>
      <c r="OGL243" s="66"/>
      <c r="OGR243" s="66"/>
      <c r="OGU243" s="66"/>
      <c r="OGX243" s="66"/>
      <c r="OHA243" s="66"/>
      <c r="OHG243" s="66"/>
      <c r="OHP243" s="66"/>
      <c r="OHR243" s="66"/>
      <c r="OHS243" s="66"/>
      <c r="OHU243" s="66"/>
      <c r="OHX243" s="66"/>
      <c r="OIA243" s="66"/>
      <c r="OID243" s="66"/>
      <c r="OIG243" s="66"/>
      <c r="OIJ243" s="66"/>
      <c r="OIL243" s="66"/>
      <c r="OIN243" s="66"/>
      <c r="OIQ243" s="66"/>
      <c r="OIT243" s="66"/>
      <c r="OIW243" s="66"/>
      <c r="OIZ243" s="66"/>
      <c r="OJC243" s="66"/>
      <c r="OJF243" s="66"/>
      <c r="OJI243" s="66"/>
      <c r="OJK243" s="66"/>
      <c r="OJN243" s="66"/>
      <c r="OJT243" s="66"/>
      <c r="OJZ243" s="66"/>
      <c r="OKC243" s="66"/>
      <c r="OKE243" s="66"/>
      <c r="OKG243" s="66"/>
      <c r="OKH243" s="66"/>
      <c r="OKI243" s="66"/>
      <c r="OKJ243" s="66"/>
      <c r="OKK243" s="66"/>
      <c r="OKL243" s="66"/>
      <c r="OLD243" s="66"/>
      <c r="OLE243" s="66"/>
      <c r="OLH243" s="66"/>
      <c r="OLK243" s="66"/>
      <c r="OLM243" s="66"/>
      <c r="OLO243" s="66"/>
      <c r="OLR243" s="66"/>
      <c r="OLU243" s="66"/>
      <c r="OLX243" s="66"/>
      <c r="OMB243" s="66"/>
      <c r="OME243" s="66"/>
      <c r="OMH243" s="66"/>
      <c r="OMP243" s="66"/>
      <c r="ONB243" s="66"/>
      <c r="ONC243" s="66"/>
      <c r="OND243" s="66"/>
      <c r="ONE243" s="66"/>
      <c r="ONF243" s="66"/>
      <c r="ONG243" s="66"/>
      <c r="ONH243" s="66"/>
      <c r="ONI243" s="66"/>
      <c r="ONJ243" s="66"/>
      <c r="ONK243" s="66"/>
      <c r="ONL243" s="66"/>
      <c r="ONM243" s="66"/>
      <c r="ONN243" s="66"/>
      <c r="ONO243" s="66"/>
      <c r="ONP243" s="66"/>
      <c r="ONQ243" s="66"/>
      <c r="ONR243" s="66"/>
      <c r="ONS243" s="66"/>
      <c r="ONT243" s="66"/>
      <c r="ONU243" s="66"/>
      <c r="ONV243" s="66"/>
      <c r="ONW243" s="66"/>
      <c r="ONX243" s="66"/>
      <c r="ONY243" s="66"/>
      <c r="ONZ243" s="66"/>
      <c r="OOA243" s="66"/>
      <c r="OOC243" s="66"/>
      <c r="OOD243" s="66"/>
      <c r="OOE243" s="66"/>
      <c r="OOF243" s="66"/>
      <c r="OOG243" s="66"/>
      <c r="OOH243" s="66"/>
      <c r="OOI243" s="66"/>
      <c r="OOJ243" s="66"/>
      <c r="OOK243" s="66"/>
      <c r="OOL243" s="66"/>
      <c r="OOM243" s="66"/>
      <c r="OON243" s="66"/>
      <c r="OOO243" s="66"/>
      <c r="OOR243" s="66"/>
      <c r="OOU243" s="66"/>
      <c r="OOX243" s="66"/>
      <c r="OPA243" s="66"/>
      <c r="OPD243" s="66"/>
      <c r="OPG243" s="66"/>
      <c r="OPP243" s="66"/>
      <c r="OPS243" s="66"/>
      <c r="OPV243" s="66"/>
      <c r="OPY243" s="66"/>
      <c r="OQH243" s="66"/>
      <c r="OQN243" s="66"/>
      <c r="OQQ243" s="66"/>
      <c r="OQT243" s="66"/>
      <c r="OQW243" s="66"/>
      <c r="ORC243" s="66"/>
      <c r="ORL243" s="66"/>
      <c r="ORN243" s="66"/>
      <c r="ORO243" s="66"/>
      <c r="ORQ243" s="66"/>
      <c r="ORT243" s="66"/>
      <c r="ORW243" s="66"/>
      <c r="ORZ243" s="66"/>
      <c r="OSC243" s="66"/>
      <c r="OSF243" s="66"/>
      <c r="OSH243" s="66"/>
      <c r="OSJ243" s="66"/>
      <c r="OSM243" s="66"/>
      <c r="OSP243" s="66"/>
      <c r="OSS243" s="66"/>
      <c r="OSV243" s="66"/>
      <c r="OSY243" s="66"/>
      <c r="OTB243" s="66"/>
      <c r="OTE243" s="66"/>
      <c r="OTG243" s="66"/>
      <c r="OTJ243" s="66"/>
      <c r="OTP243" s="66"/>
      <c r="OTV243" s="66"/>
      <c r="OTY243" s="66"/>
      <c r="OUA243" s="66"/>
      <c r="OUC243" s="66"/>
      <c r="OUD243" s="66"/>
      <c r="OUE243" s="66"/>
      <c r="OUF243" s="66"/>
      <c r="OUG243" s="66"/>
      <c r="OUH243" s="66"/>
      <c r="OUZ243" s="66"/>
      <c r="OVA243" s="66"/>
      <c r="OVD243" s="66"/>
      <c r="OVG243" s="66"/>
      <c r="OVI243" s="66"/>
      <c r="OVK243" s="66"/>
      <c r="OVN243" s="66"/>
      <c r="OVQ243" s="66"/>
      <c r="OVT243" s="66"/>
      <c r="OVX243" s="66"/>
      <c r="OWA243" s="66"/>
      <c r="OWD243" s="66"/>
      <c r="OWL243" s="66"/>
      <c r="OWX243" s="66"/>
      <c r="OWY243" s="66"/>
      <c r="OWZ243" s="66"/>
      <c r="OXA243" s="66"/>
      <c r="OXB243" s="66"/>
      <c r="OXC243" s="66"/>
      <c r="OXD243" s="66"/>
      <c r="OXE243" s="66"/>
      <c r="OXF243" s="66"/>
      <c r="OXG243" s="66"/>
      <c r="OXH243" s="66"/>
      <c r="OXI243" s="66"/>
      <c r="OXJ243" s="66"/>
      <c r="OXK243" s="66"/>
      <c r="OXL243" s="66"/>
      <c r="OXM243" s="66"/>
      <c r="OXN243" s="66"/>
      <c r="OXO243" s="66"/>
      <c r="OXP243" s="66"/>
      <c r="OXQ243" s="66"/>
      <c r="OXR243" s="66"/>
      <c r="OXS243" s="66"/>
      <c r="OXT243" s="66"/>
      <c r="OXU243" s="66"/>
      <c r="OXV243" s="66"/>
      <c r="OXW243" s="66"/>
      <c r="OXY243" s="66"/>
      <c r="OXZ243" s="66"/>
      <c r="OYA243" s="66"/>
      <c r="OYB243" s="66"/>
      <c r="OYC243" s="66"/>
      <c r="OYD243" s="66"/>
      <c r="OYE243" s="66"/>
      <c r="OYF243" s="66"/>
      <c r="OYG243" s="66"/>
      <c r="OYH243" s="66"/>
      <c r="OYI243" s="66"/>
      <c r="OYJ243" s="66"/>
      <c r="OYK243" s="66"/>
      <c r="OYN243" s="66"/>
      <c r="OYQ243" s="66"/>
      <c r="OYT243" s="66"/>
      <c r="OYW243" s="66"/>
      <c r="OYZ243" s="66"/>
      <c r="OZC243" s="66"/>
      <c r="OZL243" s="66"/>
      <c r="OZO243" s="66"/>
      <c r="OZR243" s="66"/>
      <c r="OZU243" s="66"/>
      <c r="PAD243" s="66"/>
      <c r="PAJ243" s="66"/>
      <c r="PAM243" s="66"/>
      <c r="PAP243" s="66"/>
      <c r="PAS243" s="66"/>
      <c r="PAY243" s="66"/>
      <c r="PBH243" s="66"/>
      <c r="PBJ243" s="66"/>
      <c r="PBK243" s="66"/>
      <c r="PBM243" s="66"/>
      <c r="PBP243" s="66"/>
      <c r="PBS243" s="66"/>
      <c r="PBV243" s="66"/>
      <c r="PBY243" s="66"/>
      <c r="PCB243" s="66"/>
      <c r="PCD243" s="66"/>
      <c r="PCF243" s="66"/>
      <c r="PCI243" s="66"/>
      <c r="PCL243" s="66"/>
      <c r="PCO243" s="66"/>
      <c r="PCR243" s="66"/>
      <c r="PCU243" s="66"/>
      <c r="PCX243" s="66"/>
      <c r="PDA243" s="66"/>
      <c r="PDC243" s="66"/>
      <c r="PDF243" s="66"/>
      <c r="PDL243" s="66"/>
      <c r="PDR243" s="66"/>
      <c r="PDU243" s="66"/>
      <c r="PDW243" s="66"/>
      <c r="PDY243" s="66"/>
      <c r="PDZ243" s="66"/>
      <c r="PEA243" s="66"/>
      <c r="PEB243" s="66"/>
      <c r="PEC243" s="66"/>
      <c r="PED243" s="66"/>
      <c r="PEV243" s="66"/>
      <c r="PEW243" s="66"/>
      <c r="PEZ243" s="66"/>
      <c r="PFC243" s="66"/>
      <c r="PFE243" s="66"/>
      <c r="PFG243" s="66"/>
      <c r="PFJ243" s="66"/>
      <c r="PFM243" s="66"/>
      <c r="PFP243" s="66"/>
      <c r="PFT243" s="66"/>
      <c r="PFW243" s="66"/>
      <c r="PFZ243" s="66"/>
      <c r="PGH243" s="66"/>
      <c r="PGT243" s="66"/>
      <c r="PGU243" s="66"/>
      <c r="PGV243" s="66"/>
      <c r="PGW243" s="66"/>
      <c r="PGX243" s="66"/>
      <c r="PGY243" s="66"/>
      <c r="PGZ243" s="66"/>
      <c r="PHA243" s="66"/>
      <c r="PHB243" s="66"/>
      <c r="PHC243" s="66"/>
      <c r="PHD243" s="66"/>
      <c r="PHE243" s="66"/>
      <c r="PHF243" s="66"/>
      <c r="PHG243" s="66"/>
      <c r="PHH243" s="66"/>
      <c r="PHI243" s="66"/>
      <c r="PHJ243" s="66"/>
      <c r="PHK243" s="66"/>
      <c r="PHL243" s="66"/>
      <c r="PHM243" s="66"/>
      <c r="PHN243" s="66"/>
      <c r="PHO243" s="66"/>
      <c r="PHP243" s="66"/>
      <c r="PHQ243" s="66"/>
      <c r="PHR243" s="66"/>
      <c r="PHS243" s="66"/>
      <c r="PHU243" s="66"/>
      <c r="PHV243" s="66"/>
      <c r="PHW243" s="66"/>
      <c r="PHX243" s="66"/>
      <c r="PHY243" s="66"/>
      <c r="PHZ243" s="66"/>
      <c r="PIA243" s="66"/>
      <c r="PIB243" s="66"/>
      <c r="PIC243" s="66"/>
      <c r="PID243" s="66"/>
      <c r="PIE243" s="66"/>
      <c r="PIF243" s="66"/>
      <c r="PIG243" s="66"/>
      <c r="PIJ243" s="66"/>
      <c r="PIM243" s="66"/>
      <c r="PIP243" s="66"/>
      <c r="PIS243" s="66"/>
      <c r="PIV243" s="66"/>
      <c r="PIY243" s="66"/>
      <c r="PJH243" s="66"/>
      <c r="PJK243" s="66"/>
      <c r="PJN243" s="66"/>
      <c r="PJQ243" s="66"/>
      <c r="PJZ243" s="66"/>
      <c r="PKF243" s="66"/>
      <c r="PKI243" s="66"/>
      <c r="PKL243" s="66"/>
      <c r="PKO243" s="66"/>
      <c r="PKU243" s="66"/>
      <c r="PLD243" s="66"/>
      <c r="PLF243" s="66"/>
      <c r="PLG243" s="66"/>
      <c r="PLI243" s="66"/>
      <c r="PLL243" s="66"/>
      <c r="PLO243" s="66"/>
      <c r="PLR243" s="66"/>
      <c r="PLU243" s="66"/>
      <c r="PLX243" s="66"/>
      <c r="PLZ243" s="66"/>
      <c r="PMB243" s="66"/>
      <c r="PME243" s="66"/>
      <c r="PMH243" s="66"/>
      <c r="PMK243" s="66"/>
      <c r="PMN243" s="66"/>
      <c r="PMQ243" s="66"/>
      <c r="PMT243" s="66"/>
      <c r="PMW243" s="66"/>
      <c r="PMY243" s="66"/>
      <c r="PNB243" s="66"/>
      <c r="PNH243" s="66"/>
      <c r="PNN243" s="66"/>
      <c r="PNQ243" s="66"/>
      <c r="PNS243" s="66"/>
      <c r="PNU243" s="66"/>
      <c r="PNV243" s="66"/>
      <c r="PNW243" s="66"/>
      <c r="PNX243" s="66"/>
      <c r="PNY243" s="66"/>
      <c r="PNZ243" s="66"/>
      <c r="POR243" s="66"/>
      <c r="POS243" s="66"/>
      <c r="POV243" s="66"/>
      <c r="POY243" s="66"/>
      <c r="PPA243" s="66"/>
      <c r="PPC243" s="66"/>
      <c r="PPF243" s="66"/>
      <c r="PPI243" s="66"/>
      <c r="PPL243" s="66"/>
      <c r="PPP243" s="66"/>
      <c r="PPS243" s="66"/>
      <c r="PPV243" s="66"/>
      <c r="PQD243" s="66"/>
      <c r="PQP243" s="66"/>
      <c r="PQQ243" s="66"/>
      <c r="PQR243" s="66"/>
      <c r="PQS243" s="66"/>
      <c r="PQT243" s="66"/>
      <c r="PQU243" s="66"/>
      <c r="PQV243" s="66"/>
      <c r="PQW243" s="66"/>
      <c r="PQX243" s="66"/>
      <c r="PQY243" s="66"/>
      <c r="PQZ243" s="66"/>
      <c r="PRA243" s="66"/>
      <c r="PRB243" s="66"/>
      <c r="PRC243" s="66"/>
      <c r="PRD243" s="66"/>
      <c r="PRE243" s="66"/>
      <c r="PRF243" s="66"/>
      <c r="PRG243" s="66"/>
      <c r="PRH243" s="66"/>
      <c r="PRI243" s="66"/>
      <c r="PRJ243" s="66"/>
      <c r="PRK243" s="66"/>
      <c r="PRL243" s="66"/>
      <c r="PRM243" s="66"/>
      <c r="PRN243" s="66"/>
      <c r="PRO243" s="66"/>
      <c r="PRQ243" s="66"/>
      <c r="PRR243" s="66"/>
      <c r="PRS243" s="66"/>
      <c r="PRT243" s="66"/>
      <c r="PRU243" s="66"/>
      <c r="PRV243" s="66"/>
      <c r="PRW243" s="66"/>
      <c r="PRX243" s="66"/>
      <c r="PRY243" s="66"/>
      <c r="PRZ243" s="66"/>
      <c r="PSA243" s="66"/>
      <c r="PSB243" s="66"/>
      <c r="PSC243" s="66"/>
      <c r="PSF243" s="66"/>
      <c r="PSI243" s="66"/>
      <c r="PSL243" s="66"/>
      <c r="PSO243" s="66"/>
      <c r="PSR243" s="66"/>
      <c r="PSU243" s="66"/>
      <c r="PTD243" s="66"/>
      <c r="PTG243" s="66"/>
      <c r="PTJ243" s="66"/>
      <c r="PTM243" s="66"/>
      <c r="PTV243" s="66"/>
      <c r="PUB243" s="66"/>
      <c r="PUE243" s="66"/>
      <c r="PUH243" s="66"/>
      <c r="PUK243" s="66"/>
      <c r="PUQ243" s="66"/>
      <c r="PUZ243" s="66"/>
      <c r="PVB243" s="66"/>
      <c r="PVC243" s="66"/>
      <c r="PVE243" s="66"/>
      <c r="PVH243" s="66"/>
      <c r="PVK243" s="66"/>
      <c r="PVN243" s="66"/>
      <c r="PVQ243" s="66"/>
      <c r="PVT243" s="66"/>
      <c r="PVV243" s="66"/>
      <c r="PVX243" s="66"/>
      <c r="PWA243" s="66"/>
      <c r="PWD243" s="66"/>
      <c r="PWG243" s="66"/>
      <c r="PWJ243" s="66"/>
      <c r="PWM243" s="66"/>
      <c r="PWP243" s="66"/>
      <c r="PWS243" s="66"/>
      <c r="PWU243" s="66"/>
      <c r="PWX243" s="66"/>
      <c r="PXD243" s="66"/>
      <c r="PXJ243" s="66"/>
      <c r="PXM243" s="66"/>
      <c r="PXO243" s="66"/>
      <c r="PXQ243" s="66"/>
      <c r="PXR243" s="66"/>
      <c r="PXS243" s="66"/>
      <c r="PXT243" s="66"/>
      <c r="PXU243" s="66"/>
      <c r="PXV243" s="66"/>
      <c r="PYN243" s="66"/>
      <c r="PYO243" s="66"/>
      <c r="PYR243" s="66"/>
      <c r="PYU243" s="66"/>
      <c r="PYW243" s="66"/>
      <c r="PYY243" s="66"/>
      <c r="PZB243" s="66"/>
      <c r="PZE243" s="66"/>
      <c r="PZH243" s="66"/>
      <c r="PZL243" s="66"/>
      <c r="PZO243" s="66"/>
      <c r="PZR243" s="66"/>
      <c r="PZZ243" s="66"/>
      <c r="QAL243" s="66"/>
      <c r="QAM243" s="66"/>
      <c r="QAN243" s="66"/>
      <c r="QAO243" s="66"/>
      <c r="QAP243" s="66"/>
      <c r="QAQ243" s="66"/>
      <c r="QAR243" s="66"/>
      <c r="QAS243" s="66"/>
      <c r="QAT243" s="66"/>
      <c r="QAU243" s="66"/>
      <c r="QAV243" s="66"/>
      <c r="QAW243" s="66"/>
      <c r="QAX243" s="66"/>
      <c r="QAY243" s="66"/>
      <c r="QAZ243" s="66"/>
      <c r="QBA243" s="66"/>
      <c r="QBB243" s="66"/>
      <c r="QBC243" s="66"/>
      <c r="QBD243" s="66"/>
      <c r="QBE243" s="66"/>
      <c r="QBF243" s="66"/>
      <c r="QBG243" s="66"/>
      <c r="QBH243" s="66"/>
      <c r="QBI243" s="66"/>
      <c r="QBJ243" s="66"/>
      <c r="QBK243" s="66"/>
      <c r="QBM243" s="66"/>
      <c r="QBN243" s="66"/>
      <c r="QBO243" s="66"/>
      <c r="QBP243" s="66"/>
      <c r="QBQ243" s="66"/>
      <c r="QBR243" s="66"/>
      <c r="QBS243" s="66"/>
      <c r="QBT243" s="66"/>
      <c r="QBU243" s="66"/>
      <c r="QBV243" s="66"/>
      <c r="QBW243" s="66"/>
      <c r="QBX243" s="66"/>
      <c r="QBY243" s="66"/>
      <c r="QCB243" s="66"/>
      <c r="QCE243" s="66"/>
      <c r="QCH243" s="66"/>
      <c r="QCK243" s="66"/>
      <c r="QCN243" s="66"/>
      <c r="QCQ243" s="66"/>
      <c r="QCZ243" s="66"/>
      <c r="QDC243" s="66"/>
      <c r="QDF243" s="66"/>
      <c r="QDI243" s="66"/>
      <c r="QDR243" s="66"/>
      <c r="QDX243" s="66"/>
      <c r="QEA243" s="66"/>
      <c r="QED243" s="66"/>
      <c r="QEG243" s="66"/>
      <c r="QEM243" s="66"/>
      <c r="QEV243" s="66"/>
      <c r="QEX243" s="66"/>
      <c r="QEY243" s="66"/>
      <c r="QFA243" s="66"/>
      <c r="QFD243" s="66"/>
      <c r="QFG243" s="66"/>
      <c r="QFJ243" s="66"/>
      <c r="QFM243" s="66"/>
      <c r="QFP243" s="66"/>
      <c r="QFR243" s="66"/>
      <c r="QFT243" s="66"/>
      <c r="QFW243" s="66"/>
      <c r="QFZ243" s="66"/>
      <c r="QGC243" s="66"/>
      <c r="QGF243" s="66"/>
      <c r="QGI243" s="66"/>
      <c r="QGL243" s="66"/>
      <c r="QGO243" s="66"/>
      <c r="QGQ243" s="66"/>
      <c r="QGT243" s="66"/>
      <c r="QGZ243" s="66"/>
      <c r="QHF243" s="66"/>
      <c r="QHI243" s="66"/>
      <c r="QHK243" s="66"/>
      <c r="QHM243" s="66"/>
      <c r="QHN243" s="66"/>
      <c r="QHO243" s="66"/>
      <c r="QHP243" s="66"/>
      <c r="QHQ243" s="66"/>
      <c r="QHR243" s="66"/>
      <c r="QIJ243" s="66"/>
      <c r="QIK243" s="66"/>
      <c r="QIN243" s="66"/>
      <c r="QIQ243" s="66"/>
      <c r="QIS243" s="66"/>
      <c r="QIU243" s="66"/>
      <c r="QIX243" s="66"/>
      <c r="QJA243" s="66"/>
      <c r="QJD243" s="66"/>
      <c r="QJH243" s="66"/>
      <c r="QJK243" s="66"/>
      <c r="QJN243" s="66"/>
      <c r="QJV243" s="66"/>
      <c r="QKH243" s="66"/>
      <c r="QKI243" s="66"/>
      <c r="QKJ243" s="66"/>
      <c r="QKK243" s="66"/>
      <c r="QKL243" s="66"/>
      <c r="QKM243" s="66"/>
      <c r="QKN243" s="66"/>
      <c r="QKO243" s="66"/>
      <c r="QKP243" s="66"/>
      <c r="QKQ243" s="66"/>
      <c r="QKR243" s="66"/>
      <c r="QKS243" s="66"/>
      <c r="QKT243" s="66"/>
      <c r="QKU243" s="66"/>
      <c r="QKV243" s="66"/>
      <c r="QKW243" s="66"/>
      <c r="QKX243" s="66"/>
      <c r="QKY243" s="66"/>
      <c r="QKZ243" s="66"/>
      <c r="QLA243" s="66"/>
      <c r="QLB243" s="66"/>
      <c r="QLC243" s="66"/>
      <c r="QLD243" s="66"/>
      <c r="QLE243" s="66"/>
      <c r="QLF243" s="66"/>
      <c r="QLG243" s="66"/>
      <c r="QLI243" s="66"/>
      <c r="QLJ243" s="66"/>
      <c r="QLK243" s="66"/>
      <c r="QLL243" s="66"/>
      <c r="QLM243" s="66"/>
      <c r="QLN243" s="66"/>
      <c r="QLO243" s="66"/>
      <c r="QLP243" s="66"/>
      <c r="QLQ243" s="66"/>
      <c r="QLR243" s="66"/>
      <c r="QLS243" s="66"/>
      <c r="QLT243" s="66"/>
      <c r="QLU243" s="66"/>
      <c r="QLX243" s="66"/>
      <c r="QMA243" s="66"/>
      <c r="QMD243" s="66"/>
      <c r="QMG243" s="66"/>
      <c r="QMJ243" s="66"/>
      <c r="QMM243" s="66"/>
      <c r="QMV243" s="66"/>
      <c r="QMY243" s="66"/>
      <c r="QNB243" s="66"/>
      <c r="QNE243" s="66"/>
      <c r="QNN243" s="66"/>
      <c r="QNT243" s="66"/>
      <c r="QNW243" s="66"/>
      <c r="QNZ243" s="66"/>
      <c r="QOC243" s="66"/>
      <c r="QOI243" s="66"/>
      <c r="QOR243" s="66"/>
      <c r="QOT243" s="66"/>
      <c r="QOU243" s="66"/>
      <c r="QOW243" s="66"/>
      <c r="QOZ243" s="66"/>
      <c r="QPC243" s="66"/>
      <c r="QPF243" s="66"/>
      <c r="QPI243" s="66"/>
      <c r="QPL243" s="66"/>
      <c r="QPN243" s="66"/>
      <c r="QPP243" s="66"/>
      <c r="QPS243" s="66"/>
      <c r="QPV243" s="66"/>
      <c r="QPY243" s="66"/>
      <c r="QQB243" s="66"/>
      <c r="QQE243" s="66"/>
      <c r="QQH243" s="66"/>
      <c r="QQK243" s="66"/>
      <c r="QQM243" s="66"/>
      <c r="QQP243" s="66"/>
      <c r="QQV243" s="66"/>
      <c r="QRB243" s="66"/>
      <c r="QRE243" s="66"/>
      <c r="QRG243" s="66"/>
      <c r="QRI243" s="66"/>
      <c r="QRJ243" s="66"/>
      <c r="QRK243" s="66"/>
      <c r="QRL243" s="66"/>
      <c r="QRM243" s="66"/>
      <c r="QRN243" s="66"/>
      <c r="QSF243" s="66"/>
      <c r="QSG243" s="66"/>
      <c r="QSJ243" s="66"/>
      <c r="QSM243" s="66"/>
      <c r="QSO243" s="66"/>
      <c r="QSQ243" s="66"/>
      <c r="QST243" s="66"/>
      <c r="QSW243" s="66"/>
      <c r="QSZ243" s="66"/>
      <c r="QTD243" s="66"/>
      <c r="QTG243" s="66"/>
      <c r="QTJ243" s="66"/>
      <c r="QTR243" s="66"/>
      <c r="QUD243" s="66"/>
      <c r="QUE243" s="66"/>
      <c r="QUF243" s="66"/>
      <c r="QUG243" s="66"/>
      <c r="QUH243" s="66"/>
      <c r="QUI243" s="66"/>
      <c r="QUJ243" s="66"/>
      <c r="QUK243" s="66"/>
      <c r="QUL243" s="66"/>
      <c r="QUM243" s="66"/>
      <c r="QUN243" s="66"/>
      <c r="QUO243" s="66"/>
      <c r="QUP243" s="66"/>
      <c r="QUQ243" s="66"/>
      <c r="QUR243" s="66"/>
      <c r="QUS243" s="66"/>
      <c r="QUT243" s="66"/>
      <c r="QUU243" s="66"/>
      <c r="QUV243" s="66"/>
      <c r="QUW243" s="66"/>
      <c r="QUX243" s="66"/>
      <c r="QUY243" s="66"/>
      <c r="QUZ243" s="66"/>
      <c r="QVA243" s="66"/>
      <c r="QVB243" s="66"/>
      <c r="QVC243" s="66"/>
      <c r="QVE243" s="66"/>
      <c r="QVF243" s="66"/>
      <c r="QVG243" s="66"/>
      <c r="QVH243" s="66"/>
      <c r="QVI243" s="66"/>
      <c r="QVJ243" s="66"/>
      <c r="QVK243" s="66"/>
      <c r="QVL243" s="66"/>
      <c r="QVM243" s="66"/>
      <c r="QVN243" s="66"/>
      <c r="QVO243" s="66"/>
      <c r="QVP243" s="66"/>
      <c r="QVQ243" s="66"/>
      <c r="QVT243" s="66"/>
      <c r="QVW243" s="66"/>
      <c r="QVZ243" s="66"/>
      <c r="QWC243" s="66"/>
      <c r="QWF243" s="66"/>
      <c r="QWI243" s="66"/>
      <c r="QWR243" s="66"/>
      <c r="QWU243" s="66"/>
      <c r="QWX243" s="66"/>
      <c r="QXA243" s="66"/>
      <c r="QXJ243" s="66"/>
      <c r="QXP243" s="66"/>
      <c r="QXS243" s="66"/>
      <c r="QXV243" s="66"/>
      <c r="QXY243" s="66"/>
      <c r="QYE243" s="66"/>
      <c r="QYN243" s="66"/>
      <c r="QYP243" s="66"/>
      <c r="QYQ243" s="66"/>
      <c r="QYS243" s="66"/>
      <c r="QYV243" s="66"/>
      <c r="QYY243" s="66"/>
      <c r="QZB243" s="66"/>
      <c r="QZE243" s="66"/>
      <c r="QZH243" s="66"/>
      <c r="QZJ243" s="66"/>
      <c r="QZL243" s="66"/>
      <c r="QZO243" s="66"/>
      <c r="QZR243" s="66"/>
      <c r="QZU243" s="66"/>
      <c r="QZX243" s="66"/>
      <c r="RAA243" s="66"/>
      <c r="RAD243" s="66"/>
      <c r="RAG243" s="66"/>
      <c r="RAI243" s="66"/>
      <c r="RAL243" s="66"/>
      <c r="RAR243" s="66"/>
      <c r="RAX243" s="66"/>
      <c r="RBA243" s="66"/>
      <c r="RBC243" s="66"/>
      <c r="RBE243" s="66"/>
      <c r="RBF243" s="66"/>
      <c r="RBG243" s="66"/>
      <c r="RBH243" s="66"/>
      <c r="RBI243" s="66"/>
      <c r="RBJ243" s="66"/>
      <c r="RCB243" s="66"/>
      <c r="RCC243" s="66"/>
      <c r="RCF243" s="66"/>
      <c r="RCI243" s="66"/>
      <c r="RCK243" s="66"/>
      <c r="RCM243" s="66"/>
      <c r="RCP243" s="66"/>
      <c r="RCS243" s="66"/>
      <c r="RCV243" s="66"/>
      <c r="RCZ243" s="66"/>
      <c r="RDC243" s="66"/>
      <c r="RDF243" s="66"/>
      <c r="RDN243" s="66"/>
      <c r="RDZ243" s="66"/>
      <c r="REA243" s="66"/>
      <c r="REB243" s="66"/>
      <c r="REC243" s="66"/>
      <c r="RED243" s="66"/>
      <c r="REE243" s="66"/>
      <c r="REF243" s="66"/>
      <c r="REG243" s="66"/>
      <c r="REH243" s="66"/>
      <c r="REI243" s="66"/>
      <c r="REJ243" s="66"/>
      <c r="REK243" s="66"/>
      <c r="REL243" s="66"/>
      <c r="REM243" s="66"/>
      <c r="REN243" s="66"/>
      <c r="REO243" s="66"/>
      <c r="REP243" s="66"/>
      <c r="REQ243" s="66"/>
      <c r="RER243" s="66"/>
      <c r="RES243" s="66"/>
      <c r="RET243" s="66"/>
      <c r="REU243" s="66"/>
      <c r="REV243" s="66"/>
      <c r="REW243" s="66"/>
      <c r="REX243" s="66"/>
      <c r="REY243" s="66"/>
      <c r="RFA243" s="66"/>
      <c r="RFB243" s="66"/>
      <c r="RFC243" s="66"/>
      <c r="RFD243" s="66"/>
      <c r="RFE243" s="66"/>
      <c r="RFF243" s="66"/>
      <c r="RFG243" s="66"/>
      <c r="RFH243" s="66"/>
      <c r="RFI243" s="66"/>
      <c r="RFJ243" s="66"/>
      <c r="RFK243" s="66"/>
      <c r="RFL243" s="66"/>
      <c r="RFM243" s="66"/>
      <c r="RFP243" s="66"/>
      <c r="RFS243" s="66"/>
      <c r="RFV243" s="66"/>
      <c r="RFY243" s="66"/>
      <c r="RGB243" s="66"/>
      <c r="RGE243" s="66"/>
      <c r="RGN243" s="66"/>
      <c r="RGQ243" s="66"/>
      <c r="RGT243" s="66"/>
      <c r="RGW243" s="66"/>
      <c r="RHF243" s="66"/>
      <c r="RHL243" s="66"/>
      <c r="RHO243" s="66"/>
      <c r="RHR243" s="66"/>
      <c r="RHU243" s="66"/>
      <c r="RIA243" s="66"/>
      <c r="RIJ243" s="66"/>
      <c r="RIL243" s="66"/>
      <c r="RIM243" s="66"/>
      <c r="RIO243" s="66"/>
      <c r="RIR243" s="66"/>
      <c r="RIU243" s="66"/>
      <c r="RIX243" s="66"/>
      <c r="RJA243" s="66"/>
      <c r="RJD243" s="66"/>
      <c r="RJF243" s="66"/>
      <c r="RJH243" s="66"/>
      <c r="RJK243" s="66"/>
      <c r="RJN243" s="66"/>
      <c r="RJQ243" s="66"/>
      <c r="RJT243" s="66"/>
      <c r="RJW243" s="66"/>
      <c r="RJZ243" s="66"/>
      <c r="RKC243" s="66"/>
      <c r="RKE243" s="66"/>
      <c r="RKH243" s="66"/>
      <c r="RKN243" s="66"/>
      <c r="RKT243" s="66"/>
      <c r="RKW243" s="66"/>
      <c r="RKY243" s="66"/>
      <c r="RLA243" s="66"/>
      <c r="RLB243" s="66"/>
      <c r="RLC243" s="66"/>
      <c r="RLD243" s="66"/>
      <c r="RLE243" s="66"/>
      <c r="RLF243" s="66"/>
      <c r="RLX243" s="66"/>
      <c r="RLY243" s="66"/>
      <c r="RMB243" s="66"/>
      <c r="RME243" s="66"/>
      <c r="RMG243" s="66"/>
      <c r="RMI243" s="66"/>
      <c r="RML243" s="66"/>
      <c r="RMO243" s="66"/>
      <c r="RMR243" s="66"/>
      <c r="RMV243" s="66"/>
      <c r="RMY243" s="66"/>
      <c r="RNB243" s="66"/>
      <c r="RNJ243" s="66"/>
      <c r="RNV243" s="66"/>
      <c r="RNW243" s="66"/>
      <c r="RNX243" s="66"/>
      <c r="RNY243" s="66"/>
      <c r="RNZ243" s="66"/>
      <c r="ROA243" s="66"/>
      <c r="ROB243" s="66"/>
      <c r="ROC243" s="66"/>
      <c r="ROD243" s="66"/>
      <c r="ROE243" s="66"/>
      <c r="ROF243" s="66"/>
      <c r="ROG243" s="66"/>
      <c r="ROH243" s="66"/>
      <c r="ROI243" s="66"/>
      <c r="ROJ243" s="66"/>
      <c r="ROK243" s="66"/>
      <c r="ROL243" s="66"/>
      <c r="ROM243" s="66"/>
      <c r="RON243" s="66"/>
      <c r="ROO243" s="66"/>
      <c r="ROP243" s="66"/>
      <c r="ROQ243" s="66"/>
      <c r="ROR243" s="66"/>
      <c r="ROS243" s="66"/>
      <c r="ROT243" s="66"/>
      <c r="ROU243" s="66"/>
      <c r="ROW243" s="66"/>
      <c r="ROX243" s="66"/>
      <c r="ROY243" s="66"/>
      <c r="ROZ243" s="66"/>
      <c r="RPA243" s="66"/>
      <c r="RPB243" s="66"/>
      <c r="RPC243" s="66"/>
      <c r="RPD243" s="66"/>
      <c r="RPE243" s="66"/>
      <c r="RPF243" s="66"/>
      <c r="RPG243" s="66"/>
      <c r="RPH243" s="66"/>
      <c r="RPI243" s="66"/>
      <c r="RPL243" s="66"/>
      <c r="RPO243" s="66"/>
      <c r="RPR243" s="66"/>
      <c r="RPU243" s="66"/>
      <c r="RPX243" s="66"/>
      <c r="RQA243" s="66"/>
      <c r="RQJ243" s="66"/>
      <c r="RQM243" s="66"/>
      <c r="RQP243" s="66"/>
      <c r="RQS243" s="66"/>
      <c r="RRB243" s="66"/>
      <c r="RRH243" s="66"/>
      <c r="RRK243" s="66"/>
      <c r="RRN243" s="66"/>
      <c r="RRQ243" s="66"/>
      <c r="RRW243" s="66"/>
      <c r="RSF243" s="66"/>
      <c r="RSH243" s="66"/>
      <c r="RSI243" s="66"/>
      <c r="RSK243" s="66"/>
      <c r="RSN243" s="66"/>
      <c r="RSQ243" s="66"/>
      <c r="RST243" s="66"/>
      <c r="RSW243" s="66"/>
      <c r="RSZ243" s="66"/>
      <c r="RTB243" s="66"/>
      <c r="RTD243" s="66"/>
      <c r="RTG243" s="66"/>
      <c r="RTJ243" s="66"/>
      <c r="RTM243" s="66"/>
      <c r="RTP243" s="66"/>
      <c r="RTS243" s="66"/>
      <c r="RTV243" s="66"/>
      <c r="RTY243" s="66"/>
      <c r="RUA243" s="66"/>
      <c r="RUD243" s="66"/>
      <c r="RUJ243" s="66"/>
      <c r="RUP243" s="66"/>
      <c r="RUS243" s="66"/>
      <c r="RUU243" s="66"/>
      <c r="RUW243" s="66"/>
      <c r="RUX243" s="66"/>
      <c r="RUY243" s="66"/>
      <c r="RUZ243" s="66"/>
      <c r="RVA243" s="66"/>
      <c r="RVB243" s="66"/>
      <c r="RVT243" s="66"/>
      <c r="RVU243" s="66"/>
      <c r="RVX243" s="66"/>
      <c r="RWA243" s="66"/>
      <c r="RWC243" s="66"/>
      <c r="RWE243" s="66"/>
      <c r="RWH243" s="66"/>
      <c r="RWK243" s="66"/>
      <c r="RWN243" s="66"/>
      <c r="RWR243" s="66"/>
      <c r="RWU243" s="66"/>
      <c r="RWX243" s="66"/>
      <c r="RXF243" s="66"/>
      <c r="RXR243" s="66"/>
      <c r="RXS243" s="66"/>
      <c r="RXT243" s="66"/>
      <c r="RXU243" s="66"/>
      <c r="RXV243" s="66"/>
      <c r="RXW243" s="66"/>
      <c r="RXX243" s="66"/>
      <c r="RXY243" s="66"/>
      <c r="RXZ243" s="66"/>
      <c r="RYA243" s="66"/>
      <c r="RYB243" s="66"/>
      <c r="RYC243" s="66"/>
      <c r="RYD243" s="66"/>
      <c r="RYE243" s="66"/>
      <c r="RYF243" s="66"/>
      <c r="RYG243" s="66"/>
      <c r="RYH243" s="66"/>
      <c r="RYI243" s="66"/>
      <c r="RYJ243" s="66"/>
      <c r="RYK243" s="66"/>
      <c r="RYL243" s="66"/>
      <c r="RYM243" s="66"/>
      <c r="RYN243" s="66"/>
      <c r="RYO243" s="66"/>
      <c r="RYP243" s="66"/>
      <c r="RYQ243" s="66"/>
      <c r="RYS243" s="66"/>
      <c r="RYT243" s="66"/>
      <c r="RYU243" s="66"/>
      <c r="RYV243" s="66"/>
      <c r="RYW243" s="66"/>
      <c r="RYX243" s="66"/>
      <c r="RYY243" s="66"/>
      <c r="RYZ243" s="66"/>
      <c r="RZA243" s="66"/>
      <c r="RZB243" s="66"/>
      <c r="RZC243" s="66"/>
      <c r="RZD243" s="66"/>
      <c r="RZE243" s="66"/>
      <c r="RZH243" s="66"/>
      <c r="RZK243" s="66"/>
      <c r="RZN243" s="66"/>
      <c r="RZQ243" s="66"/>
      <c r="RZT243" s="66"/>
      <c r="RZW243" s="66"/>
      <c r="SAF243" s="66"/>
      <c r="SAI243" s="66"/>
      <c r="SAL243" s="66"/>
      <c r="SAO243" s="66"/>
      <c r="SAX243" s="66"/>
      <c r="SBD243" s="66"/>
      <c r="SBG243" s="66"/>
      <c r="SBJ243" s="66"/>
      <c r="SBM243" s="66"/>
      <c r="SBS243" s="66"/>
      <c r="SCB243" s="66"/>
      <c r="SCD243" s="66"/>
      <c r="SCE243" s="66"/>
      <c r="SCG243" s="66"/>
      <c r="SCJ243" s="66"/>
      <c r="SCM243" s="66"/>
      <c r="SCP243" s="66"/>
      <c r="SCS243" s="66"/>
      <c r="SCV243" s="66"/>
      <c r="SCX243" s="66"/>
      <c r="SCZ243" s="66"/>
      <c r="SDC243" s="66"/>
      <c r="SDF243" s="66"/>
      <c r="SDI243" s="66"/>
      <c r="SDL243" s="66"/>
      <c r="SDO243" s="66"/>
      <c r="SDR243" s="66"/>
      <c r="SDU243" s="66"/>
      <c r="SDW243" s="66"/>
      <c r="SDZ243" s="66"/>
      <c r="SEF243" s="66"/>
      <c r="SEL243" s="66"/>
      <c r="SEO243" s="66"/>
      <c r="SEQ243" s="66"/>
      <c r="SES243" s="66"/>
      <c r="SET243" s="66"/>
      <c r="SEU243" s="66"/>
      <c r="SEV243" s="66"/>
      <c r="SEW243" s="66"/>
      <c r="SEX243" s="66"/>
      <c r="SFP243" s="66"/>
      <c r="SFQ243" s="66"/>
      <c r="SFT243" s="66"/>
      <c r="SFW243" s="66"/>
      <c r="SFY243" s="66"/>
      <c r="SGA243" s="66"/>
      <c r="SGD243" s="66"/>
      <c r="SGG243" s="66"/>
      <c r="SGJ243" s="66"/>
      <c r="SGN243" s="66"/>
      <c r="SGQ243" s="66"/>
      <c r="SGT243" s="66"/>
      <c r="SHB243" s="66"/>
      <c r="SHN243" s="66"/>
      <c r="SHO243" s="66"/>
      <c r="SHP243" s="66"/>
      <c r="SHQ243" s="66"/>
      <c r="SHR243" s="66"/>
      <c r="SHS243" s="66"/>
      <c r="SHT243" s="66"/>
      <c r="SHU243" s="66"/>
      <c r="SHV243" s="66"/>
      <c r="SHW243" s="66"/>
      <c r="SHX243" s="66"/>
      <c r="SHY243" s="66"/>
      <c r="SHZ243" s="66"/>
      <c r="SIA243" s="66"/>
      <c r="SIB243" s="66"/>
      <c r="SIC243" s="66"/>
      <c r="SID243" s="66"/>
      <c r="SIE243" s="66"/>
      <c r="SIF243" s="66"/>
      <c r="SIG243" s="66"/>
      <c r="SIH243" s="66"/>
      <c r="SII243" s="66"/>
      <c r="SIJ243" s="66"/>
      <c r="SIK243" s="66"/>
      <c r="SIL243" s="66"/>
      <c r="SIM243" s="66"/>
      <c r="SIO243" s="66"/>
      <c r="SIP243" s="66"/>
      <c r="SIQ243" s="66"/>
      <c r="SIR243" s="66"/>
      <c r="SIS243" s="66"/>
      <c r="SIT243" s="66"/>
      <c r="SIU243" s="66"/>
      <c r="SIV243" s="66"/>
      <c r="SIW243" s="66"/>
      <c r="SIX243" s="66"/>
      <c r="SIY243" s="66"/>
      <c r="SIZ243" s="66"/>
      <c r="SJA243" s="66"/>
      <c r="SJD243" s="66"/>
      <c r="SJG243" s="66"/>
      <c r="SJJ243" s="66"/>
      <c r="SJM243" s="66"/>
      <c r="SJP243" s="66"/>
      <c r="SJS243" s="66"/>
      <c r="SKB243" s="66"/>
      <c r="SKE243" s="66"/>
      <c r="SKH243" s="66"/>
      <c r="SKK243" s="66"/>
      <c r="SKT243" s="66"/>
      <c r="SKZ243" s="66"/>
      <c r="SLC243" s="66"/>
      <c r="SLF243" s="66"/>
      <c r="SLI243" s="66"/>
      <c r="SLO243" s="66"/>
      <c r="SLX243" s="66"/>
      <c r="SLZ243" s="66"/>
      <c r="SMA243" s="66"/>
      <c r="SMC243" s="66"/>
      <c r="SMF243" s="66"/>
      <c r="SMI243" s="66"/>
      <c r="SML243" s="66"/>
      <c r="SMO243" s="66"/>
      <c r="SMR243" s="66"/>
      <c r="SMT243" s="66"/>
      <c r="SMV243" s="66"/>
      <c r="SMY243" s="66"/>
      <c r="SNB243" s="66"/>
      <c r="SNE243" s="66"/>
      <c r="SNH243" s="66"/>
      <c r="SNK243" s="66"/>
      <c r="SNN243" s="66"/>
      <c r="SNQ243" s="66"/>
      <c r="SNS243" s="66"/>
      <c r="SNV243" s="66"/>
      <c r="SOB243" s="66"/>
      <c r="SOH243" s="66"/>
      <c r="SOK243" s="66"/>
      <c r="SOM243" s="66"/>
      <c r="SOO243" s="66"/>
      <c r="SOP243" s="66"/>
      <c r="SOQ243" s="66"/>
      <c r="SOR243" s="66"/>
      <c r="SOS243" s="66"/>
      <c r="SOT243" s="66"/>
      <c r="SPL243" s="66"/>
      <c r="SPM243" s="66"/>
      <c r="SPP243" s="66"/>
      <c r="SPS243" s="66"/>
      <c r="SPU243" s="66"/>
      <c r="SPW243" s="66"/>
      <c r="SPZ243" s="66"/>
      <c r="SQC243" s="66"/>
      <c r="SQF243" s="66"/>
      <c r="SQJ243" s="66"/>
      <c r="SQM243" s="66"/>
      <c r="SQP243" s="66"/>
      <c r="SQX243" s="66"/>
      <c r="SRJ243" s="66"/>
      <c r="SRK243" s="66"/>
      <c r="SRL243" s="66"/>
      <c r="SRM243" s="66"/>
      <c r="SRN243" s="66"/>
      <c r="SRO243" s="66"/>
      <c r="SRP243" s="66"/>
      <c r="SRQ243" s="66"/>
      <c r="SRR243" s="66"/>
      <c r="SRS243" s="66"/>
      <c r="SRT243" s="66"/>
      <c r="SRU243" s="66"/>
      <c r="SRV243" s="66"/>
      <c r="SRW243" s="66"/>
      <c r="SRX243" s="66"/>
      <c r="SRY243" s="66"/>
      <c r="SRZ243" s="66"/>
      <c r="SSA243" s="66"/>
      <c r="SSB243" s="66"/>
      <c r="SSC243" s="66"/>
      <c r="SSD243" s="66"/>
      <c r="SSE243" s="66"/>
      <c r="SSF243" s="66"/>
      <c r="SSG243" s="66"/>
      <c r="SSH243" s="66"/>
      <c r="SSI243" s="66"/>
      <c r="SSK243" s="66"/>
      <c r="SSL243" s="66"/>
      <c r="SSM243" s="66"/>
      <c r="SSN243" s="66"/>
      <c r="SSO243" s="66"/>
      <c r="SSP243" s="66"/>
      <c r="SSQ243" s="66"/>
      <c r="SSR243" s="66"/>
      <c r="SSS243" s="66"/>
      <c r="SST243" s="66"/>
      <c r="SSU243" s="66"/>
      <c r="SSV243" s="66"/>
      <c r="SSW243" s="66"/>
      <c r="SSZ243" s="66"/>
      <c r="STC243" s="66"/>
      <c r="STF243" s="66"/>
      <c r="STI243" s="66"/>
      <c r="STL243" s="66"/>
      <c r="STO243" s="66"/>
      <c r="STX243" s="66"/>
      <c r="SUA243" s="66"/>
      <c r="SUD243" s="66"/>
      <c r="SUG243" s="66"/>
      <c r="SUP243" s="66"/>
      <c r="SUV243" s="66"/>
      <c r="SUY243" s="66"/>
      <c r="SVB243" s="66"/>
      <c r="SVE243" s="66"/>
      <c r="SVK243" s="66"/>
      <c r="SVT243" s="66"/>
      <c r="SVV243" s="66"/>
      <c r="SVW243" s="66"/>
      <c r="SVY243" s="66"/>
      <c r="SWB243" s="66"/>
      <c r="SWE243" s="66"/>
      <c r="SWH243" s="66"/>
      <c r="SWK243" s="66"/>
      <c r="SWN243" s="66"/>
      <c r="SWP243" s="66"/>
      <c r="SWR243" s="66"/>
      <c r="SWU243" s="66"/>
      <c r="SWX243" s="66"/>
      <c r="SXA243" s="66"/>
      <c r="SXD243" s="66"/>
      <c r="SXG243" s="66"/>
      <c r="SXJ243" s="66"/>
      <c r="SXM243" s="66"/>
      <c r="SXO243" s="66"/>
      <c r="SXR243" s="66"/>
      <c r="SXX243" s="66"/>
      <c r="SYD243" s="66"/>
      <c r="SYG243" s="66"/>
      <c r="SYI243" s="66"/>
      <c r="SYK243" s="66"/>
      <c r="SYL243" s="66"/>
      <c r="SYM243" s="66"/>
      <c r="SYN243" s="66"/>
      <c r="SYO243" s="66"/>
      <c r="SYP243" s="66"/>
      <c r="SZH243" s="66"/>
      <c r="SZI243" s="66"/>
      <c r="SZL243" s="66"/>
      <c r="SZO243" s="66"/>
      <c r="SZQ243" s="66"/>
      <c r="SZS243" s="66"/>
      <c r="SZV243" s="66"/>
      <c r="SZY243" s="66"/>
      <c r="TAB243" s="66"/>
      <c r="TAF243" s="66"/>
      <c r="TAI243" s="66"/>
      <c r="TAL243" s="66"/>
      <c r="TAT243" s="66"/>
      <c r="TBF243" s="66"/>
      <c r="TBG243" s="66"/>
      <c r="TBH243" s="66"/>
      <c r="TBI243" s="66"/>
      <c r="TBJ243" s="66"/>
      <c r="TBK243" s="66"/>
      <c r="TBL243" s="66"/>
      <c r="TBM243" s="66"/>
      <c r="TBN243" s="66"/>
      <c r="TBO243" s="66"/>
      <c r="TBP243" s="66"/>
      <c r="TBQ243" s="66"/>
      <c r="TBR243" s="66"/>
      <c r="TBS243" s="66"/>
      <c r="TBT243" s="66"/>
      <c r="TBU243" s="66"/>
      <c r="TBV243" s="66"/>
      <c r="TBW243" s="66"/>
      <c r="TBX243" s="66"/>
      <c r="TBY243" s="66"/>
      <c r="TBZ243" s="66"/>
      <c r="TCA243" s="66"/>
      <c r="TCB243" s="66"/>
      <c r="TCC243" s="66"/>
      <c r="TCD243" s="66"/>
      <c r="TCE243" s="66"/>
      <c r="TCG243" s="66"/>
      <c r="TCH243" s="66"/>
      <c r="TCI243" s="66"/>
      <c r="TCJ243" s="66"/>
      <c r="TCK243" s="66"/>
      <c r="TCL243" s="66"/>
      <c r="TCM243" s="66"/>
      <c r="TCN243" s="66"/>
      <c r="TCO243" s="66"/>
      <c r="TCP243" s="66"/>
      <c r="TCQ243" s="66"/>
      <c r="TCR243" s="66"/>
      <c r="TCS243" s="66"/>
      <c r="TCV243" s="66"/>
      <c r="TCY243" s="66"/>
      <c r="TDB243" s="66"/>
      <c r="TDE243" s="66"/>
      <c r="TDH243" s="66"/>
      <c r="TDK243" s="66"/>
      <c r="TDT243" s="66"/>
      <c r="TDW243" s="66"/>
      <c r="TDZ243" s="66"/>
      <c r="TEC243" s="66"/>
      <c r="TEL243" s="66"/>
      <c r="TER243" s="66"/>
      <c r="TEU243" s="66"/>
      <c r="TEX243" s="66"/>
      <c r="TFA243" s="66"/>
      <c r="TFG243" s="66"/>
      <c r="TFP243" s="66"/>
      <c r="TFR243" s="66"/>
      <c r="TFS243" s="66"/>
      <c r="TFU243" s="66"/>
      <c r="TFX243" s="66"/>
      <c r="TGA243" s="66"/>
      <c r="TGD243" s="66"/>
      <c r="TGG243" s="66"/>
      <c r="TGJ243" s="66"/>
      <c r="TGL243" s="66"/>
      <c r="TGN243" s="66"/>
      <c r="TGQ243" s="66"/>
      <c r="TGT243" s="66"/>
      <c r="TGW243" s="66"/>
      <c r="TGZ243" s="66"/>
      <c r="THC243" s="66"/>
      <c r="THF243" s="66"/>
      <c r="THI243" s="66"/>
      <c r="THK243" s="66"/>
      <c r="THN243" s="66"/>
      <c r="THT243" s="66"/>
      <c r="THZ243" s="66"/>
      <c r="TIC243" s="66"/>
      <c r="TIE243" s="66"/>
      <c r="TIG243" s="66"/>
      <c r="TIH243" s="66"/>
      <c r="TII243" s="66"/>
      <c r="TIJ243" s="66"/>
      <c r="TIK243" s="66"/>
      <c r="TIL243" s="66"/>
      <c r="TJD243" s="66"/>
      <c r="TJE243" s="66"/>
      <c r="TJH243" s="66"/>
      <c r="TJK243" s="66"/>
      <c r="TJM243" s="66"/>
      <c r="TJO243" s="66"/>
      <c r="TJR243" s="66"/>
      <c r="TJU243" s="66"/>
      <c r="TJX243" s="66"/>
      <c r="TKB243" s="66"/>
      <c r="TKE243" s="66"/>
      <c r="TKH243" s="66"/>
      <c r="TKP243" s="66"/>
      <c r="TLB243" s="66"/>
      <c r="TLC243" s="66"/>
      <c r="TLD243" s="66"/>
      <c r="TLE243" s="66"/>
      <c r="TLF243" s="66"/>
      <c r="TLG243" s="66"/>
      <c r="TLH243" s="66"/>
      <c r="TLI243" s="66"/>
      <c r="TLJ243" s="66"/>
      <c r="TLK243" s="66"/>
      <c r="TLL243" s="66"/>
      <c r="TLM243" s="66"/>
      <c r="TLN243" s="66"/>
      <c r="TLO243" s="66"/>
      <c r="TLP243" s="66"/>
      <c r="TLQ243" s="66"/>
      <c r="TLR243" s="66"/>
      <c r="TLS243" s="66"/>
      <c r="TLT243" s="66"/>
      <c r="TLU243" s="66"/>
      <c r="TLV243" s="66"/>
      <c r="TLW243" s="66"/>
      <c r="TLX243" s="66"/>
      <c r="TLY243" s="66"/>
      <c r="TLZ243" s="66"/>
      <c r="TMA243" s="66"/>
      <c r="TMC243" s="66"/>
      <c r="TMD243" s="66"/>
      <c r="TME243" s="66"/>
      <c r="TMF243" s="66"/>
      <c r="TMG243" s="66"/>
      <c r="TMH243" s="66"/>
      <c r="TMI243" s="66"/>
      <c r="TMJ243" s="66"/>
      <c r="TMK243" s="66"/>
      <c r="TML243" s="66"/>
      <c r="TMM243" s="66"/>
      <c r="TMN243" s="66"/>
      <c r="TMO243" s="66"/>
      <c r="TMR243" s="66"/>
      <c r="TMU243" s="66"/>
      <c r="TMX243" s="66"/>
      <c r="TNA243" s="66"/>
      <c r="TND243" s="66"/>
      <c r="TNG243" s="66"/>
      <c r="TNP243" s="66"/>
      <c r="TNS243" s="66"/>
      <c r="TNV243" s="66"/>
      <c r="TNY243" s="66"/>
      <c r="TOH243" s="66"/>
      <c r="TON243" s="66"/>
      <c r="TOQ243" s="66"/>
      <c r="TOT243" s="66"/>
      <c r="TOW243" s="66"/>
      <c r="TPC243" s="66"/>
      <c r="TPL243" s="66"/>
      <c r="TPN243" s="66"/>
      <c r="TPO243" s="66"/>
      <c r="TPQ243" s="66"/>
      <c r="TPT243" s="66"/>
      <c r="TPW243" s="66"/>
      <c r="TPZ243" s="66"/>
      <c r="TQC243" s="66"/>
      <c r="TQF243" s="66"/>
      <c r="TQH243" s="66"/>
      <c r="TQJ243" s="66"/>
      <c r="TQM243" s="66"/>
      <c r="TQP243" s="66"/>
      <c r="TQS243" s="66"/>
      <c r="TQV243" s="66"/>
      <c r="TQY243" s="66"/>
      <c r="TRB243" s="66"/>
      <c r="TRE243" s="66"/>
      <c r="TRG243" s="66"/>
      <c r="TRJ243" s="66"/>
      <c r="TRP243" s="66"/>
      <c r="TRV243" s="66"/>
      <c r="TRY243" s="66"/>
      <c r="TSA243" s="66"/>
      <c r="TSC243" s="66"/>
      <c r="TSD243" s="66"/>
      <c r="TSE243" s="66"/>
      <c r="TSF243" s="66"/>
      <c r="TSG243" s="66"/>
      <c r="TSH243" s="66"/>
      <c r="TSZ243" s="66"/>
      <c r="TTA243" s="66"/>
      <c r="TTD243" s="66"/>
      <c r="TTG243" s="66"/>
      <c r="TTI243" s="66"/>
      <c r="TTK243" s="66"/>
      <c r="TTN243" s="66"/>
      <c r="TTQ243" s="66"/>
      <c r="TTT243" s="66"/>
      <c r="TTX243" s="66"/>
      <c r="TUA243" s="66"/>
      <c r="TUD243" s="66"/>
      <c r="TUL243" s="66"/>
      <c r="TUX243" s="66"/>
      <c r="TUY243" s="66"/>
      <c r="TUZ243" s="66"/>
      <c r="TVA243" s="66"/>
      <c r="TVB243" s="66"/>
      <c r="TVC243" s="66"/>
      <c r="TVD243" s="66"/>
      <c r="TVE243" s="66"/>
      <c r="TVF243" s="66"/>
      <c r="TVG243" s="66"/>
      <c r="TVH243" s="66"/>
      <c r="TVI243" s="66"/>
      <c r="TVJ243" s="66"/>
      <c r="TVK243" s="66"/>
      <c r="TVL243" s="66"/>
      <c r="TVM243" s="66"/>
      <c r="TVN243" s="66"/>
      <c r="TVO243" s="66"/>
      <c r="TVP243" s="66"/>
      <c r="TVQ243" s="66"/>
      <c r="TVR243" s="66"/>
      <c r="TVS243" s="66"/>
      <c r="TVT243" s="66"/>
      <c r="TVU243" s="66"/>
      <c r="TVV243" s="66"/>
      <c r="TVW243" s="66"/>
      <c r="TVY243" s="66"/>
      <c r="TVZ243" s="66"/>
      <c r="TWA243" s="66"/>
      <c r="TWB243" s="66"/>
      <c r="TWC243" s="66"/>
      <c r="TWD243" s="66"/>
      <c r="TWE243" s="66"/>
      <c r="TWF243" s="66"/>
      <c r="TWG243" s="66"/>
      <c r="TWH243" s="66"/>
      <c r="TWI243" s="66"/>
      <c r="TWJ243" s="66"/>
      <c r="TWK243" s="66"/>
      <c r="TWN243" s="66"/>
      <c r="TWQ243" s="66"/>
      <c r="TWT243" s="66"/>
      <c r="TWW243" s="66"/>
      <c r="TWZ243" s="66"/>
      <c r="TXC243" s="66"/>
      <c r="TXL243" s="66"/>
      <c r="TXO243" s="66"/>
      <c r="TXR243" s="66"/>
      <c r="TXU243" s="66"/>
      <c r="TYD243" s="66"/>
      <c r="TYJ243" s="66"/>
      <c r="TYM243" s="66"/>
      <c r="TYP243" s="66"/>
      <c r="TYS243" s="66"/>
      <c r="TYY243" s="66"/>
      <c r="TZH243" s="66"/>
      <c r="TZJ243" s="66"/>
      <c r="TZK243" s="66"/>
      <c r="TZM243" s="66"/>
      <c r="TZP243" s="66"/>
      <c r="TZS243" s="66"/>
      <c r="TZV243" s="66"/>
      <c r="TZY243" s="66"/>
      <c r="UAB243" s="66"/>
      <c r="UAD243" s="66"/>
      <c r="UAF243" s="66"/>
      <c r="UAI243" s="66"/>
      <c r="UAL243" s="66"/>
      <c r="UAO243" s="66"/>
      <c r="UAR243" s="66"/>
      <c r="UAU243" s="66"/>
      <c r="UAX243" s="66"/>
      <c r="UBA243" s="66"/>
      <c r="UBC243" s="66"/>
      <c r="UBF243" s="66"/>
      <c r="UBL243" s="66"/>
      <c r="UBR243" s="66"/>
      <c r="UBU243" s="66"/>
      <c r="UBW243" s="66"/>
      <c r="UBY243" s="66"/>
      <c r="UBZ243" s="66"/>
      <c r="UCA243" s="66"/>
      <c r="UCB243" s="66"/>
      <c r="UCC243" s="66"/>
      <c r="UCD243" s="66"/>
      <c r="UCV243" s="66"/>
      <c r="UCW243" s="66"/>
      <c r="UCZ243" s="66"/>
      <c r="UDC243" s="66"/>
      <c r="UDE243" s="66"/>
      <c r="UDG243" s="66"/>
      <c r="UDJ243" s="66"/>
      <c r="UDM243" s="66"/>
      <c r="UDP243" s="66"/>
      <c r="UDT243" s="66"/>
      <c r="UDW243" s="66"/>
      <c r="UDZ243" s="66"/>
      <c r="UEH243" s="66"/>
      <c r="UET243" s="66"/>
      <c r="UEU243" s="66"/>
      <c r="UEV243" s="66"/>
      <c r="UEW243" s="66"/>
      <c r="UEX243" s="66"/>
      <c r="UEY243" s="66"/>
      <c r="UEZ243" s="66"/>
      <c r="UFA243" s="66"/>
      <c r="UFB243" s="66"/>
      <c r="UFC243" s="66"/>
      <c r="UFD243" s="66"/>
      <c r="UFE243" s="66"/>
      <c r="UFF243" s="66"/>
      <c r="UFG243" s="66"/>
      <c r="UFH243" s="66"/>
      <c r="UFI243" s="66"/>
      <c r="UFJ243" s="66"/>
      <c r="UFK243" s="66"/>
      <c r="UFL243" s="66"/>
      <c r="UFM243" s="66"/>
      <c r="UFN243" s="66"/>
      <c r="UFO243" s="66"/>
      <c r="UFP243" s="66"/>
      <c r="UFQ243" s="66"/>
      <c r="UFR243" s="66"/>
      <c r="UFS243" s="66"/>
      <c r="UFU243" s="66"/>
      <c r="UFV243" s="66"/>
      <c r="UFW243" s="66"/>
      <c r="UFX243" s="66"/>
      <c r="UFY243" s="66"/>
      <c r="UFZ243" s="66"/>
      <c r="UGA243" s="66"/>
      <c r="UGB243" s="66"/>
      <c r="UGC243" s="66"/>
      <c r="UGD243" s="66"/>
      <c r="UGE243" s="66"/>
      <c r="UGF243" s="66"/>
      <c r="UGG243" s="66"/>
      <c r="UGJ243" s="66"/>
      <c r="UGM243" s="66"/>
      <c r="UGP243" s="66"/>
      <c r="UGS243" s="66"/>
      <c r="UGV243" s="66"/>
      <c r="UGY243" s="66"/>
      <c r="UHH243" s="66"/>
      <c r="UHK243" s="66"/>
      <c r="UHN243" s="66"/>
      <c r="UHQ243" s="66"/>
      <c r="UHZ243" s="66"/>
      <c r="UIF243" s="66"/>
      <c r="UII243" s="66"/>
      <c r="UIL243" s="66"/>
      <c r="UIO243" s="66"/>
      <c r="UIU243" s="66"/>
      <c r="UJD243" s="66"/>
      <c r="UJF243" s="66"/>
      <c r="UJG243" s="66"/>
      <c r="UJI243" s="66"/>
      <c r="UJL243" s="66"/>
      <c r="UJO243" s="66"/>
      <c r="UJR243" s="66"/>
      <c r="UJU243" s="66"/>
      <c r="UJX243" s="66"/>
      <c r="UJZ243" s="66"/>
      <c r="UKB243" s="66"/>
      <c r="UKE243" s="66"/>
      <c r="UKH243" s="66"/>
      <c r="UKK243" s="66"/>
      <c r="UKN243" s="66"/>
      <c r="UKQ243" s="66"/>
      <c r="UKT243" s="66"/>
      <c r="UKW243" s="66"/>
      <c r="UKY243" s="66"/>
      <c r="ULB243" s="66"/>
      <c r="ULH243" s="66"/>
      <c r="ULN243" s="66"/>
      <c r="ULQ243" s="66"/>
      <c r="ULS243" s="66"/>
      <c r="ULU243" s="66"/>
      <c r="ULV243" s="66"/>
      <c r="ULW243" s="66"/>
      <c r="ULX243" s="66"/>
      <c r="ULY243" s="66"/>
      <c r="ULZ243" s="66"/>
      <c r="UMR243" s="66"/>
      <c r="UMS243" s="66"/>
      <c r="UMV243" s="66"/>
      <c r="UMY243" s="66"/>
      <c r="UNA243" s="66"/>
      <c r="UNC243" s="66"/>
      <c r="UNF243" s="66"/>
      <c r="UNI243" s="66"/>
      <c r="UNL243" s="66"/>
      <c r="UNP243" s="66"/>
      <c r="UNS243" s="66"/>
      <c r="UNV243" s="66"/>
      <c r="UOD243" s="66"/>
      <c r="UOP243" s="66"/>
      <c r="UOQ243" s="66"/>
      <c r="UOR243" s="66"/>
      <c r="UOS243" s="66"/>
      <c r="UOT243" s="66"/>
      <c r="UOU243" s="66"/>
      <c r="UOV243" s="66"/>
      <c r="UOW243" s="66"/>
      <c r="UOX243" s="66"/>
      <c r="UOY243" s="66"/>
      <c r="UOZ243" s="66"/>
      <c r="UPA243" s="66"/>
      <c r="UPB243" s="66"/>
      <c r="UPC243" s="66"/>
      <c r="UPD243" s="66"/>
      <c r="UPE243" s="66"/>
      <c r="UPF243" s="66"/>
      <c r="UPG243" s="66"/>
      <c r="UPH243" s="66"/>
      <c r="UPI243" s="66"/>
      <c r="UPJ243" s="66"/>
      <c r="UPK243" s="66"/>
      <c r="UPL243" s="66"/>
      <c r="UPM243" s="66"/>
      <c r="UPN243" s="66"/>
      <c r="UPO243" s="66"/>
      <c r="UPQ243" s="66"/>
      <c r="UPR243" s="66"/>
      <c r="UPS243" s="66"/>
      <c r="UPT243" s="66"/>
      <c r="UPU243" s="66"/>
      <c r="UPV243" s="66"/>
      <c r="UPW243" s="66"/>
      <c r="UPX243" s="66"/>
      <c r="UPY243" s="66"/>
      <c r="UPZ243" s="66"/>
      <c r="UQA243" s="66"/>
      <c r="UQB243" s="66"/>
      <c r="UQC243" s="66"/>
      <c r="UQF243" s="66"/>
      <c r="UQI243" s="66"/>
      <c r="UQL243" s="66"/>
      <c r="UQO243" s="66"/>
      <c r="UQR243" s="66"/>
      <c r="UQU243" s="66"/>
      <c r="URD243" s="66"/>
      <c r="URG243" s="66"/>
      <c r="URJ243" s="66"/>
      <c r="URM243" s="66"/>
      <c r="URV243" s="66"/>
      <c r="USB243" s="66"/>
      <c r="USE243" s="66"/>
      <c r="USH243" s="66"/>
      <c r="USK243" s="66"/>
      <c r="USQ243" s="66"/>
      <c r="USZ243" s="66"/>
      <c r="UTB243" s="66"/>
      <c r="UTC243" s="66"/>
      <c r="UTE243" s="66"/>
      <c r="UTH243" s="66"/>
      <c r="UTK243" s="66"/>
      <c r="UTN243" s="66"/>
      <c r="UTQ243" s="66"/>
      <c r="UTT243" s="66"/>
      <c r="UTV243" s="66"/>
      <c r="UTX243" s="66"/>
      <c r="UUA243" s="66"/>
      <c r="UUD243" s="66"/>
      <c r="UUG243" s="66"/>
      <c r="UUJ243" s="66"/>
      <c r="UUM243" s="66"/>
      <c r="UUP243" s="66"/>
      <c r="UUS243" s="66"/>
      <c r="UUU243" s="66"/>
      <c r="UUX243" s="66"/>
      <c r="UVD243" s="66"/>
      <c r="UVJ243" s="66"/>
      <c r="UVM243" s="66"/>
      <c r="UVO243" s="66"/>
      <c r="UVQ243" s="66"/>
      <c r="UVR243" s="66"/>
      <c r="UVS243" s="66"/>
      <c r="UVT243" s="66"/>
      <c r="UVU243" s="66"/>
      <c r="UVV243" s="66"/>
      <c r="UWN243" s="66"/>
      <c r="UWO243" s="66"/>
      <c r="UWR243" s="66"/>
      <c r="UWU243" s="66"/>
      <c r="UWW243" s="66"/>
      <c r="UWY243" s="66"/>
      <c r="UXB243" s="66"/>
      <c r="UXE243" s="66"/>
      <c r="UXH243" s="66"/>
      <c r="UXL243" s="66"/>
      <c r="UXO243" s="66"/>
      <c r="UXR243" s="66"/>
      <c r="UXZ243" s="66"/>
      <c r="UYL243" s="66"/>
      <c r="UYM243" s="66"/>
      <c r="UYN243" s="66"/>
      <c r="UYO243" s="66"/>
      <c r="UYP243" s="66"/>
      <c r="UYQ243" s="66"/>
      <c r="UYR243" s="66"/>
      <c r="UYS243" s="66"/>
      <c r="UYT243" s="66"/>
      <c r="UYU243" s="66"/>
      <c r="UYV243" s="66"/>
      <c r="UYW243" s="66"/>
      <c r="UYX243" s="66"/>
      <c r="UYY243" s="66"/>
      <c r="UYZ243" s="66"/>
      <c r="UZA243" s="66"/>
      <c r="UZB243" s="66"/>
      <c r="UZC243" s="66"/>
      <c r="UZD243" s="66"/>
      <c r="UZE243" s="66"/>
      <c r="UZF243" s="66"/>
      <c r="UZG243" s="66"/>
      <c r="UZH243" s="66"/>
      <c r="UZI243" s="66"/>
      <c r="UZJ243" s="66"/>
      <c r="UZK243" s="66"/>
      <c r="UZM243" s="66"/>
      <c r="UZN243" s="66"/>
      <c r="UZO243" s="66"/>
      <c r="UZP243" s="66"/>
      <c r="UZQ243" s="66"/>
      <c r="UZR243" s="66"/>
      <c r="UZS243" s="66"/>
      <c r="UZT243" s="66"/>
      <c r="UZU243" s="66"/>
      <c r="UZV243" s="66"/>
      <c r="UZW243" s="66"/>
      <c r="UZX243" s="66"/>
      <c r="UZY243" s="66"/>
      <c r="VAB243" s="66"/>
      <c r="VAE243" s="66"/>
      <c r="VAH243" s="66"/>
      <c r="VAK243" s="66"/>
      <c r="VAN243" s="66"/>
      <c r="VAQ243" s="66"/>
      <c r="VAZ243" s="66"/>
      <c r="VBC243" s="66"/>
      <c r="VBF243" s="66"/>
      <c r="VBI243" s="66"/>
      <c r="VBR243" s="66"/>
      <c r="VBX243" s="66"/>
      <c r="VCA243" s="66"/>
      <c r="VCD243" s="66"/>
      <c r="VCG243" s="66"/>
      <c r="VCM243" s="66"/>
      <c r="VCV243" s="66"/>
      <c r="VCX243" s="66"/>
      <c r="VCY243" s="66"/>
      <c r="VDA243" s="66"/>
      <c r="VDD243" s="66"/>
      <c r="VDG243" s="66"/>
      <c r="VDJ243" s="66"/>
      <c r="VDM243" s="66"/>
      <c r="VDP243" s="66"/>
      <c r="VDR243" s="66"/>
      <c r="VDT243" s="66"/>
      <c r="VDW243" s="66"/>
      <c r="VDZ243" s="66"/>
      <c r="VEC243" s="66"/>
      <c r="VEF243" s="66"/>
      <c r="VEI243" s="66"/>
      <c r="VEL243" s="66"/>
      <c r="VEO243" s="66"/>
      <c r="VEQ243" s="66"/>
      <c r="VET243" s="66"/>
      <c r="VEZ243" s="66"/>
      <c r="VFF243" s="66"/>
      <c r="VFI243" s="66"/>
      <c r="VFK243" s="66"/>
      <c r="VFM243" s="66"/>
      <c r="VFN243" s="66"/>
      <c r="VFO243" s="66"/>
      <c r="VFP243" s="66"/>
      <c r="VFQ243" s="66"/>
      <c r="VFR243" s="66"/>
      <c r="VGJ243" s="66"/>
      <c r="VGK243" s="66"/>
      <c r="VGN243" s="66"/>
      <c r="VGQ243" s="66"/>
      <c r="VGS243" s="66"/>
      <c r="VGU243" s="66"/>
      <c r="VGX243" s="66"/>
      <c r="VHA243" s="66"/>
      <c r="VHD243" s="66"/>
      <c r="VHH243" s="66"/>
      <c r="VHK243" s="66"/>
      <c r="VHN243" s="66"/>
      <c r="VHV243" s="66"/>
      <c r="VIH243" s="66"/>
      <c r="VII243" s="66"/>
      <c r="VIJ243" s="66"/>
      <c r="VIK243" s="66"/>
      <c r="VIL243" s="66"/>
      <c r="VIM243" s="66"/>
      <c r="VIN243" s="66"/>
      <c r="VIO243" s="66"/>
      <c r="VIP243" s="66"/>
      <c r="VIQ243" s="66"/>
      <c r="VIR243" s="66"/>
      <c r="VIS243" s="66"/>
      <c r="VIT243" s="66"/>
      <c r="VIU243" s="66"/>
      <c r="VIV243" s="66"/>
      <c r="VIW243" s="66"/>
      <c r="VIX243" s="66"/>
      <c r="VIY243" s="66"/>
      <c r="VIZ243" s="66"/>
      <c r="VJA243" s="66"/>
      <c r="VJB243" s="66"/>
      <c r="VJC243" s="66"/>
      <c r="VJD243" s="66"/>
      <c r="VJE243" s="66"/>
      <c r="VJF243" s="66"/>
      <c r="VJG243" s="66"/>
      <c r="VJI243" s="66"/>
      <c r="VJJ243" s="66"/>
      <c r="VJK243" s="66"/>
      <c r="VJL243" s="66"/>
      <c r="VJM243" s="66"/>
      <c r="VJN243" s="66"/>
      <c r="VJO243" s="66"/>
      <c r="VJP243" s="66"/>
      <c r="VJQ243" s="66"/>
      <c r="VJR243" s="66"/>
      <c r="VJS243" s="66"/>
      <c r="VJT243" s="66"/>
      <c r="VJU243" s="66"/>
      <c r="VJX243" s="66"/>
      <c r="VKA243" s="66"/>
      <c r="VKD243" s="66"/>
      <c r="VKG243" s="66"/>
      <c r="VKJ243" s="66"/>
      <c r="VKM243" s="66"/>
      <c r="VKV243" s="66"/>
      <c r="VKY243" s="66"/>
      <c r="VLB243" s="66"/>
      <c r="VLE243" s="66"/>
      <c r="VLN243" s="66"/>
      <c r="VLT243" s="66"/>
      <c r="VLW243" s="66"/>
      <c r="VLZ243" s="66"/>
      <c r="VMC243" s="66"/>
      <c r="VMI243" s="66"/>
      <c r="VMR243" s="66"/>
      <c r="VMT243" s="66"/>
      <c r="VMU243" s="66"/>
      <c r="VMW243" s="66"/>
      <c r="VMZ243" s="66"/>
      <c r="VNC243" s="66"/>
      <c r="VNF243" s="66"/>
      <c r="VNI243" s="66"/>
      <c r="VNL243" s="66"/>
      <c r="VNN243" s="66"/>
      <c r="VNP243" s="66"/>
      <c r="VNS243" s="66"/>
      <c r="VNV243" s="66"/>
      <c r="VNY243" s="66"/>
      <c r="VOB243" s="66"/>
      <c r="VOE243" s="66"/>
      <c r="VOH243" s="66"/>
      <c r="VOK243" s="66"/>
      <c r="VOM243" s="66"/>
      <c r="VOP243" s="66"/>
      <c r="VOV243" s="66"/>
      <c r="VPB243" s="66"/>
      <c r="VPE243" s="66"/>
      <c r="VPG243" s="66"/>
      <c r="VPI243" s="66"/>
      <c r="VPJ243" s="66"/>
      <c r="VPK243" s="66"/>
      <c r="VPL243" s="66"/>
      <c r="VPM243" s="66"/>
      <c r="VPN243" s="66"/>
      <c r="VQF243" s="66"/>
      <c r="VQG243" s="66"/>
      <c r="VQJ243" s="66"/>
      <c r="VQM243" s="66"/>
      <c r="VQO243" s="66"/>
      <c r="VQQ243" s="66"/>
      <c r="VQT243" s="66"/>
      <c r="VQW243" s="66"/>
      <c r="VQZ243" s="66"/>
      <c r="VRD243" s="66"/>
      <c r="VRG243" s="66"/>
      <c r="VRJ243" s="66"/>
      <c r="VRR243" s="66"/>
      <c r="VSD243" s="66"/>
      <c r="VSE243" s="66"/>
      <c r="VSF243" s="66"/>
      <c r="VSG243" s="66"/>
      <c r="VSH243" s="66"/>
      <c r="VSI243" s="66"/>
      <c r="VSJ243" s="66"/>
      <c r="VSK243" s="66"/>
      <c r="VSL243" s="66"/>
      <c r="VSM243" s="66"/>
      <c r="VSN243" s="66"/>
      <c r="VSO243" s="66"/>
      <c r="VSP243" s="66"/>
      <c r="VSQ243" s="66"/>
      <c r="VSR243" s="66"/>
      <c r="VSS243" s="66"/>
      <c r="VST243" s="66"/>
      <c r="VSU243" s="66"/>
      <c r="VSV243" s="66"/>
      <c r="VSW243" s="66"/>
      <c r="VSX243" s="66"/>
      <c r="VSY243" s="66"/>
      <c r="VSZ243" s="66"/>
      <c r="VTA243" s="66"/>
      <c r="VTB243" s="66"/>
      <c r="VTC243" s="66"/>
      <c r="VTE243" s="66"/>
      <c r="VTF243" s="66"/>
      <c r="VTG243" s="66"/>
      <c r="VTH243" s="66"/>
      <c r="VTI243" s="66"/>
      <c r="VTJ243" s="66"/>
      <c r="VTK243" s="66"/>
      <c r="VTL243" s="66"/>
      <c r="VTM243" s="66"/>
      <c r="VTN243" s="66"/>
      <c r="VTO243" s="66"/>
      <c r="VTP243" s="66"/>
      <c r="VTQ243" s="66"/>
      <c r="VTT243" s="66"/>
      <c r="VTW243" s="66"/>
      <c r="VTZ243" s="66"/>
      <c r="VUC243" s="66"/>
      <c r="VUF243" s="66"/>
      <c r="VUI243" s="66"/>
      <c r="VUR243" s="66"/>
      <c r="VUU243" s="66"/>
      <c r="VUX243" s="66"/>
      <c r="VVA243" s="66"/>
      <c r="VVJ243" s="66"/>
      <c r="VVP243" s="66"/>
      <c r="VVS243" s="66"/>
      <c r="VVV243" s="66"/>
      <c r="VVY243" s="66"/>
      <c r="VWE243" s="66"/>
      <c r="VWN243" s="66"/>
      <c r="VWP243" s="66"/>
      <c r="VWQ243" s="66"/>
      <c r="VWS243" s="66"/>
      <c r="VWV243" s="66"/>
      <c r="VWY243" s="66"/>
      <c r="VXB243" s="66"/>
      <c r="VXE243" s="66"/>
      <c r="VXH243" s="66"/>
      <c r="VXJ243" s="66"/>
      <c r="VXL243" s="66"/>
      <c r="VXO243" s="66"/>
      <c r="VXR243" s="66"/>
      <c r="VXU243" s="66"/>
      <c r="VXX243" s="66"/>
      <c r="VYA243" s="66"/>
      <c r="VYD243" s="66"/>
      <c r="VYG243" s="66"/>
      <c r="VYI243" s="66"/>
      <c r="VYL243" s="66"/>
      <c r="VYR243" s="66"/>
      <c r="VYX243" s="66"/>
      <c r="VZA243" s="66"/>
      <c r="VZC243" s="66"/>
      <c r="VZE243" s="66"/>
      <c r="VZF243" s="66"/>
      <c r="VZG243" s="66"/>
      <c r="VZH243" s="66"/>
      <c r="VZI243" s="66"/>
      <c r="VZJ243" s="66"/>
      <c r="WAB243" s="66"/>
      <c r="WAC243" s="66"/>
      <c r="WAF243" s="66"/>
      <c r="WAI243" s="66"/>
      <c r="WAK243" s="66"/>
      <c r="WAM243" s="66"/>
      <c r="WAP243" s="66"/>
      <c r="WAS243" s="66"/>
      <c r="WAV243" s="66"/>
      <c r="WAZ243" s="66"/>
      <c r="WBC243" s="66"/>
      <c r="WBF243" s="66"/>
      <c r="WBN243" s="66"/>
      <c r="WBZ243" s="66"/>
      <c r="WCA243" s="66"/>
      <c r="WCB243" s="66"/>
      <c r="WCC243" s="66"/>
      <c r="WCD243" s="66"/>
      <c r="WCE243" s="66"/>
      <c r="WCF243" s="66"/>
      <c r="WCG243" s="66"/>
      <c r="WCH243" s="66"/>
      <c r="WCI243" s="66"/>
      <c r="WCJ243" s="66"/>
      <c r="WCK243" s="66"/>
      <c r="WCL243" s="66"/>
      <c r="WCM243" s="66"/>
      <c r="WCN243" s="66"/>
      <c r="WCO243" s="66"/>
      <c r="WCP243" s="66"/>
      <c r="WCQ243" s="66"/>
      <c r="WCR243" s="66"/>
      <c r="WCS243" s="66"/>
      <c r="WCT243" s="66"/>
      <c r="WCU243" s="66"/>
      <c r="WCV243" s="66"/>
      <c r="WCW243" s="66"/>
      <c r="WCX243" s="66"/>
      <c r="WCY243" s="66"/>
      <c r="WDA243" s="66"/>
      <c r="WDB243" s="66"/>
      <c r="WDC243" s="66"/>
      <c r="WDD243" s="66"/>
      <c r="WDE243" s="66"/>
      <c r="WDF243" s="66"/>
      <c r="WDG243" s="66"/>
      <c r="WDH243" s="66"/>
      <c r="WDI243" s="66"/>
      <c r="WDJ243" s="66"/>
      <c r="WDK243" s="66"/>
      <c r="WDL243" s="66"/>
      <c r="WDM243" s="66"/>
      <c r="WDP243" s="66"/>
      <c r="WDS243" s="66"/>
      <c r="WDV243" s="66"/>
      <c r="WDY243" s="66"/>
      <c r="WEB243" s="66"/>
      <c r="WEE243" s="66"/>
      <c r="WEN243" s="66"/>
      <c r="WEQ243" s="66"/>
      <c r="WET243" s="66"/>
      <c r="WEW243" s="66"/>
      <c r="WFF243" s="66"/>
      <c r="WFL243" s="66"/>
      <c r="WFO243" s="66"/>
      <c r="WFR243" s="66"/>
      <c r="WFU243" s="66"/>
      <c r="WGA243" s="66"/>
      <c r="WGJ243" s="66"/>
      <c r="WGL243" s="66"/>
      <c r="WGM243" s="66"/>
      <c r="WGO243" s="66"/>
      <c r="WGR243" s="66"/>
      <c r="WGU243" s="66"/>
      <c r="WGX243" s="66"/>
      <c r="WHA243" s="66"/>
      <c r="WHD243" s="66"/>
      <c r="WHF243" s="66"/>
      <c r="WHH243" s="66"/>
      <c r="WHK243" s="66"/>
      <c r="WHN243" s="66"/>
      <c r="WHQ243" s="66"/>
      <c r="WHT243" s="66"/>
      <c r="WHW243" s="66"/>
      <c r="WHZ243" s="66"/>
      <c r="WIC243" s="66"/>
      <c r="WIE243" s="66"/>
      <c r="WIH243" s="66"/>
      <c r="WIN243" s="66"/>
      <c r="WIT243" s="66"/>
      <c r="WIW243" s="66"/>
      <c r="WIY243" s="66"/>
      <c r="WJA243" s="66"/>
      <c r="WJB243" s="66"/>
      <c r="WJC243" s="66"/>
      <c r="WJD243" s="66"/>
      <c r="WJE243" s="66"/>
      <c r="WJF243" s="66"/>
      <c r="WJX243" s="66"/>
      <c r="WJY243" s="66"/>
      <c r="WKB243" s="66"/>
      <c r="WKE243" s="66"/>
      <c r="WKG243" s="66"/>
      <c r="WKI243" s="66"/>
      <c r="WKL243" s="66"/>
      <c r="WKO243" s="66"/>
      <c r="WKR243" s="66"/>
      <c r="WKV243" s="66"/>
      <c r="WKY243" s="66"/>
      <c r="WLB243" s="66"/>
      <c r="WLJ243" s="66"/>
      <c r="WLV243" s="66"/>
      <c r="WLW243" s="66"/>
      <c r="WLX243" s="66"/>
      <c r="WLY243" s="66"/>
      <c r="WLZ243" s="66"/>
      <c r="WMA243" s="66"/>
      <c r="WMB243" s="66"/>
      <c r="WMC243" s="66"/>
      <c r="WMD243" s="66"/>
      <c r="WME243" s="66"/>
      <c r="WMF243" s="66"/>
      <c r="WMG243" s="66"/>
      <c r="WMH243" s="66"/>
      <c r="WMI243" s="66"/>
      <c r="WMJ243" s="66"/>
      <c r="WMK243" s="66"/>
      <c r="WML243" s="66"/>
      <c r="WMM243" s="66"/>
      <c r="WMN243" s="66"/>
      <c r="WMO243" s="66"/>
      <c r="WMP243" s="66"/>
      <c r="WMQ243" s="66"/>
      <c r="WMR243" s="66"/>
      <c r="WMS243" s="66"/>
      <c r="WMT243" s="66"/>
      <c r="WMU243" s="66"/>
      <c r="WMW243" s="66"/>
      <c r="WMX243" s="66"/>
      <c r="WMY243" s="66"/>
      <c r="WMZ243" s="66"/>
      <c r="WNA243" s="66"/>
      <c r="WNB243" s="66"/>
      <c r="WNC243" s="66"/>
      <c r="WND243" s="66"/>
      <c r="WNE243" s="66"/>
      <c r="WNF243" s="66"/>
      <c r="WNG243" s="66"/>
      <c r="WNH243" s="66"/>
      <c r="WNI243" s="66"/>
      <c r="WNL243" s="66"/>
      <c r="WNO243" s="66"/>
      <c r="WNR243" s="66"/>
      <c r="WNU243" s="66"/>
      <c r="WNX243" s="66"/>
      <c r="WOA243" s="66"/>
      <c r="WOJ243" s="66"/>
      <c r="WOM243" s="66"/>
      <c r="WOP243" s="66"/>
      <c r="WOS243" s="66"/>
      <c r="WPB243" s="66"/>
      <c r="WPH243" s="66"/>
      <c r="WPK243" s="66"/>
      <c r="WPN243" s="66"/>
      <c r="WPQ243" s="66"/>
      <c r="WPW243" s="66"/>
      <c r="WQF243" s="66"/>
      <c r="WQH243" s="66"/>
      <c r="WQI243" s="66"/>
      <c r="WQK243" s="66"/>
      <c r="WQN243" s="66"/>
      <c r="WQQ243" s="66"/>
      <c r="WQT243" s="66"/>
      <c r="WQW243" s="66"/>
      <c r="WQZ243" s="66"/>
      <c r="WRB243" s="66"/>
      <c r="WRD243" s="66"/>
      <c r="WRG243" s="66"/>
      <c r="WRJ243" s="66"/>
      <c r="WRM243" s="66"/>
      <c r="WRP243" s="66"/>
      <c r="WRS243" s="66"/>
      <c r="WRV243" s="66"/>
      <c r="WRY243" s="66"/>
      <c r="WSA243" s="66"/>
      <c r="WSD243" s="66"/>
      <c r="WSJ243" s="66"/>
      <c r="WSP243" s="66"/>
      <c r="WSS243" s="66"/>
      <c r="WSU243" s="66"/>
      <c r="WSW243" s="66"/>
      <c r="WSX243" s="66"/>
      <c r="WSY243" s="66"/>
      <c r="WSZ243" s="66"/>
      <c r="WTA243" s="66"/>
      <c r="WTB243" s="66"/>
      <c r="WTT243" s="66"/>
      <c r="WTU243" s="66"/>
      <c r="WTX243" s="66"/>
      <c r="WUA243" s="66"/>
      <c r="WUC243" s="66"/>
      <c r="WUE243" s="66"/>
      <c r="WUH243" s="66"/>
      <c r="WUK243" s="66"/>
      <c r="WUN243" s="66"/>
      <c r="WUR243" s="66"/>
      <c r="WUU243" s="66"/>
      <c r="WUX243" s="66"/>
      <c r="WVF243" s="66"/>
    </row>
    <row r="244" spans="1:1022 1034:2046 2058:3070 3082:4094 4106:5118 5130:6142 6154:7166 7178:8190 8202:9214 9226:10238 10250:11262 11274:12286 12298:13310 13322:14334 14346:15358 15370:16126" s="50" customFormat="1" ht="21.75" hidden="1" customHeight="1">
      <c r="A244" s="7" t="s">
        <v>23</v>
      </c>
      <c r="B244" s="47" t="s">
        <v>341</v>
      </c>
      <c r="C244" s="4"/>
      <c r="D244" s="48">
        <f>_xlfn.IFNA(VLOOKUP(A244,'2.2'!A253:C545,3,),)</f>
        <v>0</v>
      </c>
      <c r="E244" s="49"/>
      <c r="F244" s="51"/>
      <c r="G244" s="51"/>
      <c r="H244" s="29">
        <v>508</v>
      </c>
      <c r="I244" s="52">
        <v>40</v>
      </c>
    </row>
    <row r="245" spans="1:1022 1034:2046 2058:3070 3082:4094 4106:5118 5130:6142 6154:7166 7178:8190 8202:9214 9226:10238 10250:11262 11274:12286 12298:13310 13322:14334 14346:15358 15370:16126" s="50" customFormat="1" ht="20.25" hidden="1" customHeight="1">
      <c r="A245" s="7" t="s">
        <v>24</v>
      </c>
      <c r="B245" s="47" t="s">
        <v>339</v>
      </c>
      <c r="C245" s="4"/>
      <c r="D245" s="48">
        <f>_xlfn.IFNA(VLOOKUP(A245,'2.2'!A254:C546,3,),)</f>
        <v>0</v>
      </c>
      <c r="E245" s="49"/>
      <c r="F245" s="51"/>
      <c r="G245" s="51"/>
      <c r="H245" s="29">
        <v>140</v>
      </c>
      <c r="I245" s="52">
        <v>20</v>
      </c>
    </row>
    <row r="246" spans="1:1022 1034:2046 2058:3070 3082:4094 4106:5118 5130:6142 6154:7166 7178:8190 8202:9214 9226:10238 10250:11262 11274:12286 12298:13310 13322:14334 14346:15358 15370:16126" s="50" customFormat="1" ht="21.75" hidden="1" customHeight="1">
      <c r="A246" s="7" t="s">
        <v>25</v>
      </c>
      <c r="B246" s="47" t="s">
        <v>338</v>
      </c>
      <c r="C246" s="4"/>
      <c r="D246" s="48">
        <f>_xlfn.IFNA(VLOOKUP(A246,'2.2'!A255:C547,3,),)</f>
        <v>0</v>
      </c>
      <c r="E246" s="49"/>
      <c r="F246" s="51"/>
      <c r="G246" s="51"/>
      <c r="H246" s="29">
        <v>0</v>
      </c>
      <c r="I246" s="52"/>
    </row>
    <row r="247" spans="1:1022 1034:2046 2058:3070 3082:4094 4106:5118 5130:6142 6154:7166 7178:8190 8202:9214 9226:10238 10250:11262 11274:12286 12298:13310 13322:14334 14346:15358 15370:16126" s="50" customFormat="1" ht="21.75" hidden="1" customHeight="1">
      <c r="A247" s="12" t="s">
        <v>231</v>
      </c>
      <c r="B247" s="47" t="s">
        <v>338</v>
      </c>
      <c r="C247" s="4"/>
      <c r="D247" s="48">
        <f>_xlfn.IFNA(VLOOKUP(A247,'2.2'!A256:C548,3,),)</f>
        <v>0</v>
      </c>
      <c r="E247" s="49"/>
      <c r="F247" s="51"/>
      <c r="G247" s="51"/>
      <c r="H247" s="29">
        <v>0.5</v>
      </c>
      <c r="I247" s="52">
        <v>20</v>
      </c>
    </row>
    <row r="248" spans="1:1022 1034:2046 2058:3070 3082:4094 4106:5118 5130:6142 6154:7166 7178:8190 8202:9214 9226:10238 10250:11262 11274:12286 12298:13310 13322:14334 14346:15358 15370:16126" s="50" customFormat="1" ht="38.4" hidden="1" customHeight="1">
      <c r="A248" s="10" t="s">
        <v>232</v>
      </c>
      <c r="B248" s="47" t="s">
        <v>338</v>
      </c>
      <c r="C248" s="4"/>
      <c r="D248" s="48">
        <f>_xlfn.IFNA(VLOOKUP(A248,'2.2'!A257:C549,3,),)</f>
        <v>0</v>
      </c>
      <c r="E248" s="49"/>
      <c r="F248" s="51"/>
      <c r="G248" s="51"/>
      <c r="H248" s="29">
        <v>0</v>
      </c>
      <c r="I248" s="52">
        <v>12</v>
      </c>
    </row>
    <row r="249" spans="1:1022 1034:2046 2058:3070 3082:4094 4106:5118 5130:6142 6154:7166 7178:8190 8202:9214 9226:10238 10250:11262 11274:12286 12298:13310 13322:14334 14346:15358 15370:16126" s="50" customFormat="1" ht="21.75" hidden="1" customHeight="1">
      <c r="A249" s="10" t="s">
        <v>233</v>
      </c>
      <c r="B249" s="47" t="s">
        <v>338</v>
      </c>
      <c r="C249" s="4"/>
      <c r="D249" s="48">
        <f>_xlfn.IFNA(VLOOKUP(A249,'2.2'!A258:C550,3,),)</f>
        <v>0</v>
      </c>
      <c r="E249" s="49"/>
      <c r="F249" s="51"/>
      <c r="G249" s="51"/>
      <c r="H249" s="29">
        <v>0</v>
      </c>
      <c r="I249" s="52">
        <v>20</v>
      </c>
    </row>
    <row r="250" spans="1:1022 1034:2046 2058:3070 3082:4094 4106:5118 5130:6142 6154:7166 7178:8190 8202:9214 9226:10238 10250:11262 11274:12286 12298:13310 13322:14334 14346:15358 15370:16126" s="50" customFormat="1" ht="20.25" customHeight="1">
      <c r="A250" s="7" t="s">
        <v>227</v>
      </c>
      <c r="B250" s="76" t="s">
        <v>338</v>
      </c>
      <c r="C250" s="4">
        <v>130</v>
      </c>
      <c r="D250" s="48">
        <v>37000</v>
      </c>
      <c r="E250" s="69">
        <f t="shared" ref="E250:E251" si="5">+D250*C250</f>
        <v>4810000</v>
      </c>
      <c r="F250" s="51">
        <v>122</v>
      </c>
      <c r="G250" s="51"/>
      <c r="H250" s="29"/>
      <c r="I250" s="53">
        <v>10</v>
      </c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Z250" s="66"/>
      <c r="BC250" s="66"/>
      <c r="BF250" s="66"/>
      <c r="BI250" s="66"/>
      <c r="BL250" s="66"/>
      <c r="BO250" s="66"/>
      <c r="BX250" s="66"/>
      <c r="CA250" s="66"/>
      <c r="CD250" s="66"/>
      <c r="CG250" s="66"/>
      <c r="CP250" s="66"/>
      <c r="CV250" s="66"/>
      <c r="CY250" s="66"/>
      <c r="DB250" s="66"/>
      <c r="DE250" s="66"/>
      <c r="DK250" s="66"/>
      <c r="DT250" s="66"/>
      <c r="DV250" s="66"/>
      <c r="DW250" s="66"/>
      <c r="DY250" s="66"/>
      <c r="EB250" s="66"/>
      <c r="EE250" s="66"/>
      <c r="EH250" s="66"/>
      <c r="EK250" s="66"/>
      <c r="EN250" s="66"/>
      <c r="EP250" s="66"/>
      <c r="ER250" s="66"/>
      <c r="EU250" s="66"/>
      <c r="EX250" s="66"/>
      <c r="FA250" s="66"/>
      <c r="FD250" s="66"/>
      <c r="FG250" s="66"/>
      <c r="FJ250" s="66"/>
      <c r="FM250" s="66"/>
      <c r="FO250" s="66"/>
      <c r="FR250" s="66"/>
      <c r="FX250" s="66"/>
      <c r="GD250" s="66"/>
      <c r="GG250" s="66"/>
      <c r="GI250" s="66"/>
      <c r="GK250" s="66"/>
      <c r="GL250" s="66"/>
      <c r="GM250" s="66"/>
      <c r="GN250" s="66"/>
      <c r="GO250" s="66"/>
      <c r="GP250" s="66"/>
      <c r="HH250" s="66"/>
      <c r="HI250" s="66"/>
      <c r="HL250" s="66"/>
      <c r="HO250" s="66"/>
      <c r="HQ250" s="66"/>
      <c r="HS250" s="66"/>
      <c r="HV250" s="66"/>
      <c r="HY250" s="66"/>
      <c r="IB250" s="66"/>
      <c r="IF250" s="66"/>
      <c r="II250" s="66"/>
      <c r="IL250" s="66"/>
      <c r="IT250" s="66"/>
      <c r="JF250" s="66"/>
      <c r="JG250" s="66"/>
      <c r="JH250" s="66"/>
      <c r="JI250" s="66"/>
      <c r="JJ250" s="66"/>
      <c r="JK250" s="66"/>
      <c r="JL250" s="66"/>
      <c r="JM250" s="66"/>
      <c r="JN250" s="66"/>
      <c r="JO250" s="66"/>
      <c r="JP250" s="66"/>
      <c r="JQ250" s="66"/>
      <c r="JR250" s="66"/>
      <c r="JS250" s="66"/>
      <c r="JT250" s="66"/>
      <c r="JU250" s="66"/>
      <c r="JV250" s="66"/>
      <c r="JW250" s="66"/>
      <c r="JX250" s="66"/>
      <c r="JY250" s="66"/>
      <c r="JZ250" s="66"/>
      <c r="KA250" s="66"/>
      <c r="KB250" s="66"/>
      <c r="KC250" s="66"/>
      <c r="KD250" s="66"/>
      <c r="KE250" s="66"/>
      <c r="KG250" s="66"/>
      <c r="KH250" s="66"/>
      <c r="KI250" s="66"/>
      <c r="KJ250" s="66"/>
      <c r="KK250" s="66"/>
      <c r="KL250" s="66"/>
      <c r="KM250" s="66"/>
      <c r="KN250" s="66"/>
      <c r="KO250" s="66"/>
      <c r="KP250" s="66"/>
      <c r="KQ250" s="66"/>
      <c r="KR250" s="66"/>
      <c r="KS250" s="66"/>
      <c r="KV250" s="66"/>
      <c r="KY250" s="66"/>
      <c r="LB250" s="66"/>
      <c r="LE250" s="66"/>
      <c r="LH250" s="66"/>
      <c r="LK250" s="66"/>
      <c r="LT250" s="66"/>
      <c r="LW250" s="66"/>
      <c r="LZ250" s="66"/>
      <c r="MC250" s="66"/>
      <c r="ML250" s="66"/>
      <c r="MR250" s="66"/>
      <c r="MU250" s="66"/>
      <c r="MX250" s="66"/>
      <c r="NA250" s="66"/>
      <c r="NG250" s="66"/>
      <c r="NP250" s="66"/>
      <c r="NR250" s="66"/>
      <c r="NS250" s="66"/>
      <c r="NU250" s="66"/>
      <c r="NX250" s="66"/>
      <c r="OA250" s="66"/>
      <c r="OD250" s="66"/>
      <c r="OG250" s="66"/>
      <c r="OJ250" s="66"/>
      <c r="OL250" s="66"/>
      <c r="ON250" s="66"/>
      <c r="OQ250" s="66"/>
      <c r="OT250" s="66"/>
      <c r="OW250" s="66"/>
      <c r="OZ250" s="66"/>
      <c r="PC250" s="66"/>
      <c r="PF250" s="66"/>
      <c r="PI250" s="66"/>
      <c r="PK250" s="66"/>
      <c r="PN250" s="66"/>
      <c r="PT250" s="66"/>
      <c r="PZ250" s="66"/>
      <c r="QC250" s="66"/>
      <c r="QE250" s="66"/>
      <c r="QG250" s="66"/>
      <c r="QH250" s="66"/>
      <c r="QI250" s="66"/>
      <c r="QJ250" s="66"/>
      <c r="QK250" s="66"/>
      <c r="QL250" s="66"/>
      <c r="RD250" s="66"/>
      <c r="RE250" s="66"/>
      <c r="RH250" s="66"/>
      <c r="RK250" s="66"/>
      <c r="RM250" s="66"/>
      <c r="RO250" s="66"/>
      <c r="RR250" s="66"/>
      <c r="RU250" s="66"/>
      <c r="RX250" s="66"/>
      <c r="SB250" s="66"/>
      <c r="SE250" s="66"/>
      <c r="SH250" s="66"/>
      <c r="SP250" s="66"/>
      <c r="TB250" s="66"/>
      <c r="TC250" s="66"/>
      <c r="TD250" s="66"/>
      <c r="TE250" s="66"/>
      <c r="TF250" s="66"/>
      <c r="TG250" s="66"/>
      <c r="TH250" s="66"/>
      <c r="TI250" s="66"/>
      <c r="TJ250" s="66"/>
      <c r="TK250" s="66"/>
      <c r="TL250" s="66"/>
      <c r="TM250" s="66"/>
      <c r="TN250" s="66"/>
      <c r="TO250" s="66"/>
      <c r="TP250" s="66"/>
      <c r="TQ250" s="66"/>
      <c r="TR250" s="66"/>
      <c r="TS250" s="66"/>
      <c r="TT250" s="66"/>
      <c r="TU250" s="66"/>
      <c r="TV250" s="66"/>
      <c r="TW250" s="66"/>
      <c r="TX250" s="66"/>
      <c r="TY250" s="66"/>
      <c r="TZ250" s="66"/>
      <c r="UA250" s="66"/>
      <c r="UC250" s="66"/>
      <c r="UD250" s="66"/>
      <c r="UE250" s="66"/>
      <c r="UF250" s="66"/>
      <c r="UG250" s="66"/>
      <c r="UH250" s="66"/>
      <c r="UI250" s="66"/>
      <c r="UJ250" s="66"/>
      <c r="UK250" s="66"/>
      <c r="UL250" s="66"/>
      <c r="UM250" s="66"/>
      <c r="UN250" s="66"/>
      <c r="UO250" s="66"/>
      <c r="UR250" s="66"/>
      <c r="UU250" s="66"/>
      <c r="UX250" s="66"/>
      <c r="VA250" s="66"/>
      <c r="VD250" s="66"/>
      <c r="VG250" s="66"/>
      <c r="VP250" s="66"/>
      <c r="VS250" s="66"/>
      <c r="VV250" s="66"/>
      <c r="VY250" s="66"/>
      <c r="WH250" s="66"/>
      <c r="WN250" s="66"/>
      <c r="WQ250" s="66"/>
      <c r="WT250" s="66"/>
      <c r="WW250" s="66"/>
      <c r="XC250" s="66"/>
      <c r="XL250" s="66"/>
      <c r="XN250" s="66"/>
      <c r="XO250" s="66"/>
      <c r="XQ250" s="66"/>
      <c r="XT250" s="66"/>
      <c r="XW250" s="66"/>
      <c r="XZ250" s="66"/>
      <c r="YC250" s="66"/>
      <c r="YF250" s="66"/>
      <c r="YH250" s="66"/>
      <c r="YJ250" s="66"/>
      <c r="YM250" s="66"/>
      <c r="YP250" s="66"/>
      <c r="YS250" s="66"/>
      <c r="YV250" s="66"/>
      <c r="YY250" s="66"/>
      <c r="ZB250" s="66"/>
      <c r="ZE250" s="66"/>
      <c r="ZG250" s="66"/>
      <c r="ZJ250" s="66"/>
      <c r="ZP250" s="66"/>
      <c r="ZV250" s="66"/>
      <c r="ZY250" s="66"/>
      <c r="AAA250" s="66"/>
      <c r="AAC250" s="66"/>
      <c r="AAD250" s="66"/>
      <c r="AAE250" s="66"/>
      <c r="AAF250" s="66"/>
      <c r="AAG250" s="66"/>
      <c r="AAH250" s="66"/>
      <c r="AAZ250" s="66"/>
      <c r="ABA250" s="66"/>
      <c r="ABD250" s="66"/>
      <c r="ABG250" s="66"/>
      <c r="ABI250" s="66"/>
      <c r="ABK250" s="66"/>
      <c r="ABN250" s="66"/>
      <c r="ABQ250" s="66"/>
      <c r="ABT250" s="66"/>
      <c r="ABX250" s="66"/>
      <c r="ACA250" s="66"/>
      <c r="ACD250" s="66"/>
      <c r="ACL250" s="66"/>
      <c r="ACX250" s="66"/>
      <c r="ACY250" s="66"/>
      <c r="ACZ250" s="66"/>
      <c r="ADA250" s="66"/>
      <c r="ADB250" s="66"/>
      <c r="ADC250" s="66"/>
      <c r="ADD250" s="66"/>
      <c r="ADE250" s="66"/>
      <c r="ADF250" s="66"/>
      <c r="ADG250" s="66"/>
      <c r="ADH250" s="66"/>
      <c r="ADI250" s="66"/>
      <c r="ADJ250" s="66"/>
      <c r="ADK250" s="66"/>
      <c r="ADL250" s="66"/>
      <c r="ADM250" s="66"/>
      <c r="ADN250" s="66"/>
      <c r="ADO250" s="66"/>
      <c r="ADP250" s="66"/>
      <c r="ADQ250" s="66"/>
      <c r="ADR250" s="66"/>
      <c r="ADS250" s="66"/>
      <c r="ADT250" s="66"/>
      <c r="ADU250" s="66"/>
      <c r="ADV250" s="66"/>
      <c r="ADW250" s="66"/>
      <c r="ADY250" s="66"/>
      <c r="ADZ250" s="66"/>
      <c r="AEA250" s="66"/>
      <c r="AEB250" s="66"/>
      <c r="AEC250" s="66"/>
      <c r="AED250" s="66"/>
      <c r="AEE250" s="66"/>
      <c r="AEF250" s="66"/>
      <c r="AEG250" s="66"/>
      <c r="AEH250" s="66"/>
      <c r="AEI250" s="66"/>
      <c r="AEJ250" s="66"/>
      <c r="AEK250" s="66"/>
      <c r="AEN250" s="66"/>
      <c r="AEQ250" s="66"/>
      <c r="AET250" s="66"/>
      <c r="AEW250" s="66"/>
      <c r="AEZ250" s="66"/>
      <c r="AFC250" s="66"/>
      <c r="AFL250" s="66"/>
      <c r="AFO250" s="66"/>
      <c r="AFR250" s="66"/>
      <c r="AFU250" s="66"/>
      <c r="AGD250" s="66"/>
      <c r="AGJ250" s="66"/>
      <c r="AGM250" s="66"/>
      <c r="AGP250" s="66"/>
      <c r="AGS250" s="66"/>
      <c r="AGY250" s="66"/>
      <c r="AHH250" s="66"/>
      <c r="AHJ250" s="66"/>
      <c r="AHK250" s="66"/>
      <c r="AHM250" s="66"/>
      <c r="AHP250" s="66"/>
      <c r="AHS250" s="66"/>
      <c r="AHV250" s="66"/>
      <c r="AHY250" s="66"/>
      <c r="AIB250" s="66"/>
      <c r="AID250" s="66"/>
      <c r="AIF250" s="66"/>
      <c r="AII250" s="66"/>
      <c r="AIL250" s="66"/>
      <c r="AIO250" s="66"/>
      <c r="AIR250" s="66"/>
      <c r="AIU250" s="66"/>
      <c r="AIX250" s="66"/>
      <c r="AJA250" s="66"/>
      <c r="AJC250" s="66"/>
      <c r="AJF250" s="66"/>
      <c r="AJL250" s="66"/>
      <c r="AJR250" s="66"/>
      <c r="AJU250" s="66"/>
      <c r="AJW250" s="66"/>
      <c r="AJY250" s="66"/>
      <c r="AJZ250" s="66"/>
      <c r="AKA250" s="66"/>
      <c r="AKB250" s="66"/>
      <c r="AKC250" s="66"/>
      <c r="AKD250" s="66"/>
      <c r="AKV250" s="66"/>
      <c r="AKW250" s="66"/>
      <c r="AKZ250" s="66"/>
      <c r="ALC250" s="66"/>
      <c r="ALE250" s="66"/>
      <c r="ALG250" s="66"/>
      <c r="ALJ250" s="66"/>
      <c r="ALM250" s="66"/>
      <c r="ALP250" s="66"/>
      <c r="ALT250" s="66"/>
      <c r="ALW250" s="66"/>
      <c r="ALZ250" s="66"/>
      <c r="AMH250" s="66"/>
      <c r="AMT250" s="66"/>
      <c r="AMU250" s="66"/>
      <c r="AMV250" s="66"/>
      <c r="AMW250" s="66"/>
      <c r="AMX250" s="66"/>
      <c r="AMY250" s="66"/>
      <c r="AMZ250" s="66"/>
      <c r="ANA250" s="66"/>
      <c r="ANB250" s="66"/>
      <c r="ANC250" s="66"/>
      <c r="AND250" s="66"/>
      <c r="ANE250" s="66"/>
      <c r="ANF250" s="66"/>
      <c r="ANG250" s="66"/>
      <c r="ANH250" s="66"/>
      <c r="ANI250" s="66"/>
      <c r="ANJ250" s="66"/>
      <c r="ANK250" s="66"/>
      <c r="ANL250" s="66"/>
      <c r="ANM250" s="66"/>
      <c r="ANN250" s="66"/>
      <c r="ANO250" s="66"/>
      <c r="ANP250" s="66"/>
      <c r="ANQ250" s="66"/>
      <c r="ANR250" s="66"/>
      <c r="ANS250" s="66"/>
      <c r="ANU250" s="66"/>
      <c r="ANV250" s="66"/>
      <c r="ANW250" s="66"/>
      <c r="ANX250" s="66"/>
      <c r="ANY250" s="66"/>
      <c r="ANZ250" s="66"/>
      <c r="AOA250" s="66"/>
      <c r="AOB250" s="66"/>
      <c r="AOC250" s="66"/>
      <c r="AOD250" s="66"/>
      <c r="AOE250" s="66"/>
      <c r="AOF250" s="66"/>
      <c r="AOG250" s="66"/>
      <c r="AOJ250" s="66"/>
      <c r="AOM250" s="66"/>
      <c r="AOP250" s="66"/>
      <c r="AOS250" s="66"/>
      <c r="AOV250" s="66"/>
      <c r="AOY250" s="66"/>
      <c r="APH250" s="66"/>
      <c r="APK250" s="66"/>
      <c r="APN250" s="66"/>
      <c r="APQ250" s="66"/>
      <c r="APZ250" s="66"/>
      <c r="AQF250" s="66"/>
      <c r="AQI250" s="66"/>
      <c r="AQL250" s="66"/>
      <c r="AQO250" s="66"/>
      <c r="AQU250" s="66"/>
      <c r="ARD250" s="66"/>
      <c r="ARF250" s="66"/>
      <c r="ARG250" s="66"/>
      <c r="ARI250" s="66"/>
      <c r="ARL250" s="66"/>
      <c r="ARO250" s="66"/>
      <c r="ARR250" s="66"/>
      <c r="ARU250" s="66"/>
      <c r="ARX250" s="66"/>
      <c r="ARZ250" s="66"/>
      <c r="ASB250" s="66"/>
      <c r="ASE250" s="66"/>
      <c r="ASH250" s="66"/>
      <c r="ASK250" s="66"/>
      <c r="ASN250" s="66"/>
      <c r="ASQ250" s="66"/>
      <c r="AST250" s="66"/>
      <c r="ASW250" s="66"/>
      <c r="ASY250" s="66"/>
      <c r="ATB250" s="66"/>
      <c r="ATH250" s="66"/>
      <c r="ATN250" s="66"/>
      <c r="ATQ250" s="66"/>
      <c r="ATS250" s="66"/>
      <c r="ATU250" s="66"/>
      <c r="ATV250" s="66"/>
      <c r="ATW250" s="66"/>
      <c r="ATX250" s="66"/>
      <c r="ATY250" s="66"/>
      <c r="ATZ250" s="66"/>
      <c r="AUR250" s="66"/>
      <c r="AUS250" s="66"/>
      <c r="AUV250" s="66"/>
      <c r="AUY250" s="66"/>
      <c r="AVA250" s="66"/>
      <c r="AVC250" s="66"/>
      <c r="AVF250" s="66"/>
      <c r="AVI250" s="66"/>
      <c r="AVL250" s="66"/>
      <c r="AVP250" s="66"/>
      <c r="AVS250" s="66"/>
      <c r="AVV250" s="66"/>
      <c r="AWD250" s="66"/>
      <c r="AWP250" s="66"/>
      <c r="AWQ250" s="66"/>
      <c r="AWR250" s="66"/>
      <c r="AWS250" s="66"/>
      <c r="AWT250" s="66"/>
      <c r="AWU250" s="66"/>
      <c r="AWV250" s="66"/>
      <c r="AWW250" s="66"/>
      <c r="AWX250" s="66"/>
      <c r="AWY250" s="66"/>
      <c r="AWZ250" s="66"/>
      <c r="AXA250" s="66"/>
      <c r="AXB250" s="66"/>
      <c r="AXC250" s="66"/>
      <c r="AXD250" s="66"/>
      <c r="AXE250" s="66"/>
      <c r="AXF250" s="66"/>
      <c r="AXG250" s="66"/>
      <c r="AXH250" s="66"/>
      <c r="AXI250" s="66"/>
      <c r="AXJ250" s="66"/>
      <c r="AXK250" s="66"/>
      <c r="AXL250" s="66"/>
      <c r="AXM250" s="66"/>
      <c r="AXN250" s="66"/>
      <c r="AXO250" s="66"/>
      <c r="AXQ250" s="66"/>
      <c r="AXR250" s="66"/>
      <c r="AXS250" s="66"/>
      <c r="AXT250" s="66"/>
      <c r="AXU250" s="66"/>
      <c r="AXV250" s="66"/>
      <c r="AXW250" s="66"/>
      <c r="AXX250" s="66"/>
      <c r="AXY250" s="66"/>
      <c r="AXZ250" s="66"/>
      <c r="AYA250" s="66"/>
      <c r="AYB250" s="66"/>
      <c r="AYC250" s="66"/>
      <c r="AYF250" s="66"/>
      <c r="AYI250" s="66"/>
      <c r="AYL250" s="66"/>
      <c r="AYO250" s="66"/>
      <c r="AYR250" s="66"/>
      <c r="AYU250" s="66"/>
      <c r="AZD250" s="66"/>
      <c r="AZG250" s="66"/>
      <c r="AZJ250" s="66"/>
      <c r="AZM250" s="66"/>
      <c r="AZV250" s="66"/>
      <c r="BAB250" s="66"/>
      <c r="BAE250" s="66"/>
      <c r="BAH250" s="66"/>
      <c r="BAK250" s="66"/>
      <c r="BAQ250" s="66"/>
      <c r="BAZ250" s="66"/>
      <c r="BBB250" s="66"/>
      <c r="BBC250" s="66"/>
      <c r="BBE250" s="66"/>
      <c r="BBH250" s="66"/>
      <c r="BBK250" s="66"/>
      <c r="BBN250" s="66"/>
      <c r="BBQ250" s="66"/>
      <c r="BBT250" s="66"/>
      <c r="BBV250" s="66"/>
      <c r="BBX250" s="66"/>
      <c r="BCA250" s="66"/>
      <c r="BCD250" s="66"/>
      <c r="BCG250" s="66"/>
      <c r="BCJ250" s="66"/>
      <c r="BCM250" s="66"/>
      <c r="BCP250" s="66"/>
      <c r="BCS250" s="66"/>
      <c r="BCU250" s="66"/>
      <c r="BCX250" s="66"/>
      <c r="BDD250" s="66"/>
      <c r="BDJ250" s="66"/>
      <c r="BDM250" s="66"/>
      <c r="BDO250" s="66"/>
      <c r="BDQ250" s="66"/>
      <c r="BDR250" s="66"/>
      <c r="BDS250" s="66"/>
      <c r="BDT250" s="66"/>
      <c r="BDU250" s="66"/>
      <c r="BDV250" s="66"/>
      <c r="BEN250" s="66"/>
      <c r="BEO250" s="66"/>
      <c r="BER250" s="66"/>
      <c r="BEU250" s="66"/>
      <c r="BEW250" s="66"/>
      <c r="BEY250" s="66"/>
      <c r="BFB250" s="66"/>
      <c r="BFE250" s="66"/>
      <c r="BFH250" s="66"/>
      <c r="BFL250" s="66"/>
      <c r="BFO250" s="66"/>
      <c r="BFR250" s="66"/>
      <c r="BFZ250" s="66"/>
      <c r="BGL250" s="66"/>
      <c r="BGM250" s="66"/>
      <c r="BGN250" s="66"/>
      <c r="BGO250" s="66"/>
      <c r="BGP250" s="66"/>
      <c r="BGQ250" s="66"/>
      <c r="BGR250" s="66"/>
      <c r="BGS250" s="66"/>
      <c r="BGT250" s="66"/>
      <c r="BGU250" s="66"/>
      <c r="BGV250" s="66"/>
      <c r="BGW250" s="66"/>
      <c r="BGX250" s="66"/>
      <c r="BGY250" s="66"/>
      <c r="BGZ250" s="66"/>
      <c r="BHA250" s="66"/>
      <c r="BHB250" s="66"/>
      <c r="BHC250" s="66"/>
      <c r="BHD250" s="66"/>
      <c r="BHE250" s="66"/>
      <c r="BHF250" s="66"/>
      <c r="BHG250" s="66"/>
      <c r="BHH250" s="66"/>
      <c r="BHI250" s="66"/>
      <c r="BHJ250" s="66"/>
      <c r="BHK250" s="66"/>
      <c r="BHM250" s="66"/>
      <c r="BHN250" s="66"/>
      <c r="BHO250" s="66"/>
      <c r="BHP250" s="66"/>
      <c r="BHQ250" s="66"/>
      <c r="BHR250" s="66"/>
      <c r="BHS250" s="66"/>
      <c r="BHT250" s="66"/>
      <c r="BHU250" s="66"/>
      <c r="BHV250" s="66"/>
      <c r="BHW250" s="66"/>
      <c r="BHX250" s="66"/>
      <c r="BHY250" s="66"/>
      <c r="BIB250" s="66"/>
      <c r="BIE250" s="66"/>
      <c r="BIH250" s="66"/>
      <c r="BIK250" s="66"/>
      <c r="BIN250" s="66"/>
      <c r="BIQ250" s="66"/>
      <c r="BIZ250" s="66"/>
      <c r="BJC250" s="66"/>
      <c r="BJF250" s="66"/>
      <c r="BJI250" s="66"/>
      <c r="BJR250" s="66"/>
      <c r="BJX250" s="66"/>
      <c r="BKA250" s="66"/>
      <c r="BKD250" s="66"/>
      <c r="BKG250" s="66"/>
      <c r="BKM250" s="66"/>
      <c r="BKV250" s="66"/>
      <c r="BKX250" s="66"/>
      <c r="BKY250" s="66"/>
      <c r="BLA250" s="66"/>
      <c r="BLD250" s="66"/>
      <c r="BLG250" s="66"/>
      <c r="BLJ250" s="66"/>
      <c r="BLM250" s="66"/>
      <c r="BLP250" s="66"/>
      <c r="BLR250" s="66"/>
      <c r="BLT250" s="66"/>
      <c r="BLW250" s="66"/>
      <c r="BLZ250" s="66"/>
      <c r="BMC250" s="66"/>
      <c r="BMF250" s="66"/>
      <c r="BMI250" s="66"/>
      <c r="BML250" s="66"/>
      <c r="BMO250" s="66"/>
      <c r="BMQ250" s="66"/>
      <c r="BMT250" s="66"/>
      <c r="BMZ250" s="66"/>
      <c r="BNF250" s="66"/>
      <c r="BNI250" s="66"/>
      <c r="BNK250" s="66"/>
      <c r="BNM250" s="66"/>
      <c r="BNN250" s="66"/>
      <c r="BNO250" s="66"/>
      <c r="BNP250" s="66"/>
      <c r="BNQ250" s="66"/>
      <c r="BNR250" s="66"/>
      <c r="BOJ250" s="66"/>
      <c r="BOK250" s="66"/>
      <c r="BON250" s="66"/>
      <c r="BOQ250" s="66"/>
      <c r="BOS250" s="66"/>
      <c r="BOU250" s="66"/>
      <c r="BOX250" s="66"/>
      <c r="BPA250" s="66"/>
      <c r="BPD250" s="66"/>
      <c r="BPH250" s="66"/>
      <c r="BPK250" s="66"/>
      <c r="BPN250" s="66"/>
      <c r="BPV250" s="66"/>
      <c r="BQH250" s="66"/>
      <c r="BQI250" s="66"/>
      <c r="BQJ250" s="66"/>
      <c r="BQK250" s="66"/>
      <c r="BQL250" s="66"/>
      <c r="BQM250" s="66"/>
      <c r="BQN250" s="66"/>
      <c r="BQO250" s="66"/>
      <c r="BQP250" s="66"/>
      <c r="BQQ250" s="66"/>
      <c r="BQR250" s="66"/>
      <c r="BQS250" s="66"/>
      <c r="BQT250" s="66"/>
      <c r="BQU250" s="66"/>
      <c r="BQV250" s="66"/>
      <c r="BQW250" s="66"/>
      <c r="BQX250" s="66"/>
      <c r="BQY250" s="66"/>
      <c r="BQZ250" s="66"/>
      <c r="BRA250" s="66"/>
      <c r="BRB250" s="66"/>
      <c r="BRC250" s="66"/>
      <c r="BRD250" s="66"/>
      <c r="BRE250" s="66"/>
      <c r="BRF250" s="66"/>
      <c r="BRG250" s="66"/>
      <c r="BRI250" s="66"/>
      <c r="BRJ250" s="66"/>
      <c r="BRK250" s="66"/>
      <c r="BRL250" s="66"/>
      <c r="BRM250" s="66"/>
      <c r="BRN250" s="66"/>
      <c r="BRO250" s="66"/>
      <c r="BRP250" s="66"/>
      <c r="BRQ250" s="66"/>
      <c r="BRR250" s="66"/>
      <c r="BRS250" s="66"/>
      <c r="BRT250" s="66"/>
      <c r="BRU250" s="66"/>
      <c r="BRX250" s="66"/>
      <c r="BSA250" s="66"/>
      <c r="BSD250" s="66"/>
      <c r="BSG250" s="66"/>
      <c r="BSJ250" s="66"/>
      <c r="BSM250" s="66"/>
      <c r="BSV250" s="66"/>
      <c r="BSY250" s="66"/>
      <c r="BTB250" s="66"/>
      <c r="BTE250" s="66"/>
      <c r="BTN250" s="66"/>
      <c r="BTT250" s="66"/>
      <c r="BTW250" s="66"/>
      <c r="BTZ250" s="66"/>
      <c r="BUC250" s="66"/>
      <c r="BUI250" s="66"/>
      <c r="BUR250" s="66"/>
      <c r="BUT250" s="66"/>
      <c r="BUU250" s="66"/>
      <c r="BUW250" s="66"/>
      <c r="BUZ250" s="66"/>
      <c r="BVC250" s="66"/>
      <c r="BVF250" s="66"/>
      <c r="BVI250" s="66"/>
      <c r="BVL250" s="66"/>
      <c r="BVN250" s="66"/>
      <c r="BVP250" s="66"/>
      <c r="BVS250" s="66"/>
      <c r="BVV250" s="66"/>
      <c r="BVY250" s="66"/>
      <c r="BWB250" s="66"/>
      <c r="BWE250" s="66"/>
      <c r="BWH250" s="66"/>
      <c r="BWK250" s="66"/>
      <c r="BWM250" s="66"/>
      <c r="BWP250" s="66"/>
      <c r="BWV250" s="66"/>
      <c r="BXB250" s="66"/>
      <c r="BXE250" s="66"/>
      <c r="BXG250" s="66"/>
      <c r="BXI250" s="66"/>
      <c r="BXJ250" s="66"/>
      <c r="BXK250" s="66"/>
      <c r="BXL250" s="66"/>
      <c r="BXM250" s="66"/>
      <c r="BXN250" s="66"/>
      <c r="BYF250" s="66"/>
      <c r="BYG250" s="66"/>
      <c r="BYJ250" s="66"/>
      <c r="BYM250" s="66"/>
      <c r="BYO250" s="66"/>
      <c r="BYQ250" s="66"/>
      <c r="BYT250" s="66"/>
      <c r="BYW250" s="66"/>
      <c r="BYZ250" s="66"/>
      <c r="BZD250" s="66"/>
      <c r="BZG250" s="66"/>
      <c r="BZJ250" s="66"/>
      <c r="BZR250" s="66"/>
      <c r="CAD250" s="66"/>
      <c r="CAE250" s="66"/>
      <c r="CAF250" s="66"/>
      <c r="CAG250" s="66"/>
      <c r="CAH250" s="66"/>
      <c r="CAI250" s="66"/>
      <c r="CAJ250" s="66"/>
      <c r="CAK250" s="66"/>
      <c r="CAL250" s="66"/>
      <c r="CAM250" s="66"/>
      <c r="CAN250" s="66"/>
      <c r="CAO250" s="66"/>
      <c r="CAP250" s="66"/>
      <c r="CAQ250" s="66"/>
      <c r="CAR250" s="66"/>
      <c r="CAS250" s="66"/>
      <c r="CAT250" s="66"/>
      <c r="CAU250" s="66"/>
      <c r="CAV250" s="66"/>
      <c r="CAW250" s="66"/>
      <c r="CAX250" s="66"/>
      <c r="CAY250" s="66"/>
      <c r="CAZ250" s="66"/>
      <c r="CBA250" s="66"/>
      <c r="CBB250" s="66"/>
      <c r="CBC250" s="66"/>
      <c r="CBE250" s="66"/>
      <c r="CBF250" s="66"/>
      <c r="CBG250" s="66"/>
      <c r="CBH250" s="66"/>
      <c r="CBI250" s="66"/>
      <c r="CBJ250" s="66"/>
      <c r="CBK250" s="66"/>
      <c r="CBL250" s="66"/>
      <c r="CBM250" s="66"/>
      <c r="CBN250" s="66"/>
      <c r="CBO250" s="66"/>
      <c r="CBP250" s="66"/>
      <c r="CBQ250" s="66"/>
      <c r="CBT250" s="66"/>
      <c r="CBW250" s="66"/>
      <c r="CBZ250" s="66"/>
      <c r="CCC250" s="66"/>
      <c r="CCF250" s="66"/>
      <c r="CCI250" s="66"/>
      <c r="CCR250" s="66"/>
      <c r="CCU250" s="66"/>
      <c r="CCX250" s="66"/>
      <c r="CDA250" s="66"/>
      <c r="CDJ250" s="66"/>
      <c r="CDP250" s="66"/>
      <c r="CDS250" s="66"/>
      <c r="CDV250" s="66"/>
      <c r="CDY250" s="66"/>
      <c r="CEE250" s="66"/>
      <c r="CEN250" s="66"/>
      <c r="CEP250" s="66"/>
      <c r="CEQ250" s="66"/>
      <c r="CES250" s="66"/>
      <c r="CEV250" s="66"/>
      <c r="CEY250" s="66"/>
      <c r="CFB250" s="66"/>
      <c r="CFE250" s="66"/>
      <c r="CFH250" s="66"/>
      <c r="CFJ250" s="66"/>
      <c r="CFL250" s="66"/>
      <c r="CFO250" s="66"/>
      <c r="CFR250" s="66"/>
      <c r="CFU250" s="66"/>
      <c r="CFX250" s="66"/>
      <c r="CGA250" s="66"/>
      <c r="CGD250" s="66"/>
      <c r="CGG250" s="66"/>
      <c r="CGI250" s="66"/>
      <c r="CGL250" s="66"/>
      <c r="CGR250" s="66"/>
      <c r="CGX250" s="66"/>
      <c r="CHA250" s="66"/>
      <c r="CHC250" s="66"/>
      <c r="CHE250" s="66"/>
      <c r="CHF250" s="66"/>
      <c r="CHG250" s="66"/>
      <c r="CHH250" s="66"/>
      <c r="CHI250" s="66"/>
      <c r="CHJ250" s="66"/>
      <c r="CIB250" s="66"/>
      <c r="CIC250" s="66"/>
      <c r="CIF250" s="66"/>
      <c r="CII250" s="66"/>
      <c r="CIK250" s="66"/>
      <c r="CIM250" s="66"/>
      <c r="CIP250" s="66"/>
      <c r="CIS250" s="66"/>
      <c r="CIV250" s="66"/>
      <c r="CIZ250" s="66"/>
      <c r="CJC250" s="66"/>
      <c r="CJF250" s="66"/>
      <c r="CJN250" s="66"/>
      <c r="CJZ250" s="66"/>
      <c r="CKA250" s="66"/>
      <c r="CKB250" s="66"/>
      <c r="CKC250" s="66"/>
      <c r="CKD250" s="66"/>
      <c r="CKE250" s="66"/>
      <c r="CKF250" s="66"/>
      <c r="CKG250" s="66"/>
      <c r="CKH250" s="66"/>
      <c r="CKI250" s="66"/>
      <c r="CKJ250" s="66"/>
      <c r="CKK250" s="66"/>
      <c r="CKL250" s="66"/>
      <c r="CKM250" s="66"/>
      <c r="CKN250" s="66"/>
      <c r="CKO250" s="66"/>
      <c r="CKP250" s="66"/>
      <c r="CKQ250" s="66"/>
      <c r="CKR250" s="66"/>
      <c r="CKS250" s="66"/>
      <c r="CKT250" s="66"/>
      <c r="CKU250" s="66"/>
      <c r="CKV250" s="66"/>
      <c r="CKW250" s="66"/>
      <c r="CKX250" s="66"/>
      <c r="CKY250" s="66"/>
      <c r="CLA250" s="66"/>
      <c r="CLB250" s="66"/>
      <c r="CLC250" s="66"/>
      <c r="CLD250" s="66"/>
      <c r="CLE250" s="66"/>
      <c r="CLF250" s="66"/>
      <c r="CLG250" s="66"/>
      <c r="CLH250" s="66"/>
      <c r="CLI250" s="66"/>
      <c r="CLJ250" s="66"/>
      <c r="CLK250" s="66"/>
      <c r="CLL250" s="66"/>
      <c r="CLM250" s="66"/>
      <c r="CLP250" s="66"/>
      <c r="CLS250" s="66"/>
      <c r="CLV250" s="66"/>
      <c r="CLY250" s="66"/>
      <c r="CMB250" s="66"/>
      <c r="CME250" s="66"/>
      <c r="CMN250" s="66"/>
      <c r="CMQ250" s="66"/>
      <c r="CMT250" s="66"/>
      <c r="CMW250" s="66"/>
      <c r="CNF250" s="66"/>
      <c r="CNL250" s="66"/>
      <c r="CNO250" s="66"/>
      <c r="CNR250" s="66"/>
      <c r="CNU250" s="66"/>
      <c r="COA250" s="66"/>
      <c r="COJ250" s="66"/>
      <c r="COL250" s="66"/>
      <c r="COM250" s="66"/>
      <c r="COO250" s="66"/>
      <c r="COR250" s="66"/>
      <c r="COU250" s="66"/>
      <c r="COX250" s="66"/>
      <c r="CPA250" s="66"/>
      <c r="CPD250" s="66"/>
      <c r="CPF250" s="66"/>
      <c r="CPH250" s="66"/>
      <c r="CPK250" s="66"/>
      <c r="CPN250" s="66"/>
      <c r="CPQ250" s="66"/>
      <c r="CPT250" s="66"/>
      <c r="CPW250" s="66"/>
      <c r="CPZ250" s="66"/>
      <c r="CQC250" s="66"/>
      <c r="CQE250" s="66"/>
      <c r="CQH250" s="66"/>
      <c r="CQN250" s="66"/>
      <c r="CQT250" s="66"/>
      <c r="CQW250" s="66"/>
      <c r="CQY250" s="66"/>
      <c r="CRA250" s="66"/>
      <c r="CRB250" s="66"/>
      <c r="CRC250" s="66"/>
      <c r="CRD250" s="66"/>
      <c r="CRE250" s="66"/>
      <c r="CRF250" s="66"/>
      <c r="CRX250" s="66"/>
      <c r="CRY250" s="66"/>
      <c r="CSB250" s="66"/>
      <c r="CSE250" s="66"/>
      <c r="CSG250" s="66"/>
      <c r="CSI250" s="66"/>
      <c r="CSL250" s="66"/>
      <c r="CSO250" s="66"/>
      <c r="CSR250" s="66"/>
      <c r="CSV250" s="66"/>
      <c r="CSY250" s="66"/>
      <c r="CTB250" s="66"/>
      <c r="CTJ250" s="66"/>
      <c r="CTV250" s="66"/>
      <c r="CTW250" s="66"/>
      <c r="CTX250" s="66"/>
      <c r="CTY250" s="66"/>
      <c r="CTZ250" s="66"/>
      <c r="CUA250" s="66"/>
      <c r="CUB250" s="66"/>
      <c r="CUC250" s="66"/>
      <c r="CUD250" s="66"/>
      <c r="CUE250" s="66"/>
      <c r="CUF250" s="66"/>
      <c r="CUG250" s="66"/>
      <c r="CUH250" s="66"/>
      <c r="CUI250" s="66"/>
      <c r="CUJ250" s="66"/>
      <c r="CUK250" s="66"/>
      <c r="CUL250" s="66"/>
      <c r="CUM250" s="66"/>
      <c r="CUN250" s="66"/>
      <c r="CUO250" s="66"/>
      <c r="CUP250" s="66"/>
      <c r="CUQ250" s="66"/>
      <c r="CUR250" s="66"/>
      <c r="CUS250" s="66"/>
      <c r="CUT250" s="66"/>
      <c r="CUU250" s="66"/>
      <c r="CUW250" s="66"/>
      <c r="CUX250" s="66"/>
      <c r="CUY250" s="66"/>
      <c r="CUZ250" s="66"/>
      <c r="CVA250" s="66"/>
      <c r="CVB250" s="66"/>
      <c r="CVC250" s="66"/>
      <c r="CVD250" s="66"/>
      <c r="CVE250" s="66"/>
      <c r="CVF250" s="66"/>
      <c r="CVG250" s="66"/>
      <c r="CVH250" s="66"/>
      <c r="CVI250" s="66"/>
      <c r="CVL250" s="66"/>
      <c r="CVO250" s="66"/>
      <c r="CVR250" s="66"/>
      <c r="CVU250" s="66"/>
      <c r="CVX250" s="66"/>
      <c r="CWA250" s="66"/>
      <c r="CWJ250" s="66"/>
      <c r="CWM250" s="66"/>
      <c r="CWP250" s="66"/>
      <c r="CWS250" s="66"/>
      <c r="CXB250" s="66"/>
      <c r="CXH250" s="66"/>
      <c r="CXK250" s="66"/>
      <c r="CXN250" s="66"/>
      <c r="CXQ250" s="66"/>
      <c r="CXW250" s="66"/>
      <c r="CYF250" s="66"/>
      <c r="CYH250" s="66"/>
      <c r="CYI250" s="66"/>
      <c r="CYK250" s="66"/>
      <c r="CYN250" s="66"/>
      <c r="CYQ250" s="66"/>
      <c r="CYT250" s="66"/>
      <c r="CYW250" s="66"/>
      <c r="CYZ250" s="66"/>
      <c r="CZB250" s="66"/>
      <c r="CZD250" s="66"/>
      <c r="CZG250" s="66"/>
      <c r="CZJ250" s="66"/>
      <c r="CZM250" s="66"/>
      <c r="CZP250" s="66"/>
      <c r="CZS250" s="66"/>
      <c r="CZV250" s="66"/>
      <c r="CZY250" s="66"/>
      <c r="DAA250" s="66"/>
      <c r="DAD250" s="66"/>
      <c r="DAJ250" s="66"/>
      <c r="DAP250" s="66"/>
      <c r="DAS250" s="66"/>
      <c r="DAU250" s="66"/>
      <c r="DAW250" s="66"/>
      <c r="DAX250" s="66"/>
      <c r="DAY250" s="66"/>
      <c r="DAZ250" s="66"/>
      <c r="DBA250" s="66"/>
      <c r="DBB250" s="66"/>
      <c r="DBT250" s="66"/>
      <c r="DBU250" s="66"/>
      <c r="DBX250" s="66"/>
      <c r="DCA250" s="66"/>
      <c r="DCC250" s="66"/>
      <c r="DCE250" s="66"/>
      <c r="DCH250" s="66"/>
      <c r="DCK250" s="66"/>
      <c r="DCN250" s="66"/>
      <c r="DCR250" s="66"/>
      <c r="DCU250" s="66"/>
      <c r="DCX250" s="66"/>
      <c r="DDF250" s="66"/>
      <c r="DDR250" s="66"/>
      <c r="DDS250" s="66"/>
      <c r="DDT250" s="66"/>
      <c r="DDU250" s="66"/>
      <c r="DDV250" s="66"/>
      <c r="DDW250" s="66"/>
      <c r="DDX250" s="66"/>
      <c r="DDY250" s="66"/>
      <c r="DDZ250" s="66"/>
      <c r="DEA250" s="66"/>
      <c r="DEB250" s="66"/>
      <c r="DEC250" s="66"/>
      <c r="DED250" s="66"/>
      <c r="DEE250" s="66"/>
      <c r="DEF250" s="66"/>
      <c r="DEG250" s="66"/>
      <c r="DEH250" s="66"/>
      <c r="DEI250" s="66"/>
      <c r="DEJ250" s="66"/>
      <c r="DEK250" s="66"/>
      <c r="DEL250" s="66"/>
      <c r="DEM250" s="66"/>
      <c r="DEN250" s="66"/>
      <c r="DEO250" s="66"/>
      <c r="DEP250" s="66"/>
      <c r="DEQ250" s="66"/>
      <c r="DES250" s="66"/>
      <c r="DET250" s="66"/>
      <c r="DEU250" s="66"/>
      <c r="DEV250" s="66"/>
      <c r="DEW250" s="66"/>
      <c r="DEX250" s="66"/>
      <c r="DEY250" s="66"/>
      <c r="DEZ250" s="66"/>
      <c r="DFA250" s="66"/>
      <c r="DFB250" s="66"/>
      <c r="DFC250" s="66"/>
      <c r="DFD250" s="66"/>
      <c r="DFE250" s="66"/>
      <c r="DFH250" s="66"/>
      <c r="DFK250" s="66"/>
      <c r="DFN250" s="66"/>
      <c r="DFQ250" s="66"/>
      <c r="DFT250" s="66"/>
      <c r="DFW250" s="66"/>
      <c r="DGF250" s="66"/>
      <c r="DGI250" s="66"/>
      <c r="DGL250" s="66"/>
      <c r="DGO250" s="66"/>
      <c r="DGX250" s="66"/>
      <c r="DHD250" s="66"/>
      <c r="DHG250" s="66"/>
      <c r="DHJ250" s="66"/>
      <c r="DHM250" s="66"/>
      <c r="DHS250" s="66"/>
      <c r="DIB250" s="66"/>
      <c r="DID250" s="66"/>
      <c r="DIE250" s="66"/>
      <c r="DIG250" s="66"/>
      <c r="DIJ250" s="66"/>
      <c r="DIM250" s="66"/>
      <c r="DIP250" s="66"/>
      <c r="DIS250" s="66"/>
      <c r="DIV250" s="66"/>
      <c r="DIX250" s="66"/>
      <c r="DIZ250" s="66"/>
      <c r="DJC250" s="66"/>
      <c r="DJF250" s="66"/>
      <c r="DJI250" s="66"/>
      <c r="DJL250" s="66"/>
      <c r="DJO250" s="66"/>
      <c r="DJR250" s="66"/>
      <c r="DJU250" s="66"/>
      <c r="DJW250" s="66"/>
      <c r="DJZ250" s="66"/>
      <c r="DKF250" s="66"/>
      <c r="DKL250" s="66"/>
      <c r="DKO250" s="66"/>
      <c r="DKQ250" s="66"/>
      <c r="DKS250" s="66"/>
      <c r="DKT250" s="66"/>
      <c r="DKU250" s="66"/>
      <c r="DKV250" s="66"/>
      <c r="DKW250" s="66"/>
      <c r="DKX250" s="66"/>
      <c r="DLP250" s="66"/>
      <c r="DLQ250" s="66"/>
      <c r="DLT250" s="66"/>
      <c r="DLW250" s="66"/>
      <c r="DLY250" s="66"/>
      <c r="DMA250" s="66"/>
      <c r="DMD250" s="66"/>
      <c r="DMG250" s="66"/>
      <c r="DMJ250" s="66"/>
      <c r="DMN250" s="66"/>
      <c r="DMQ250" s="66"/>
      <c r="DMT250" s="66"/>
      <c r="DNB250" s="66"/>
      <c r="DNN250" s="66"/>
      <c r="DNO250" s="66"/>
      <c r="DNP250" s="66"/>
      <c r="DNQ250" s="66"/>
      <c r="DNR250" s="66"/>
      <c r="DNS250" s="66"/>
      <c r="DNT250" s="66"/>
      <c r="DNU250" s="66"/>
      <c r="DNV250" s="66"/>
      <c r="DNW250" s="66"/>
      <c r="DNX250" s="66"/>
      <c r="DNY250" s="66"/>
      <c r="DNZ250" s="66"/>
      <c r="DOA250" s="66"/>
      <c r="DOB250" s="66"/>
      <c r="DOC250" s="66"/>
      <c r="DOD250" s="66"/>
      <c r="DOE250" s="66"/>
      <c r="DOF250" s="66"/>
      <c r="DOG250" s="66"/>
      <c r="DOH250" s="66"/>
      <c r="DOI250" s="66"/>
      <c r="DOJ250" s="66"/>
      <c r="DOK250" s="66"/>
      <c r="DOL250" s="66"/>
      <c r="DOM250" s="66"/>
      <c r="DOO250" s="66"/>
      <c r="DOP250" s="66"/>
      <c r="DOQ250" s="66"/>
      <c r="DOR250" s="66"/>
      <c r="DOS250" s="66"/>
      <c r="DOT250" s="66"/>
      <c r="DOU250" s="66"/>
      <c r="DOV250" s="66"/>
      <c r="DOW250" s="66"/>
      <c r="DOX250" s="66"/>
      <c r="DOY250" s="66"/>
      <c r="DOZ250" s="66"/>
      <c r="DPA250" s="66"/>
      <c r="DPD250" s="66"/>
      <c r="DPG250" s="66"/>
      <c r="DPJ250" s="66"/>
      <c r="DPM250" s="66"/>
      <c r="DPP250" s="66"/>
      <c r="DPS250" s="66"/>
      <c r="DQB250" s="66"/>
      <c r="DQE250" s="66"/>
      <c r="DQH250" s="66"/>
      <c r="DQK250" s="66"/>
      <c r="DQT250" s="66"/>
      <c r="DQZ250" s="66"/>
      <c r="DRC250" s="66"/>
      <c r="DRF250" s="66"/>
      <c r="DRI250" s="66"/>
      <c r="DRO250" s="66"/>
      <c r="DRX250" s="66"/>
      <c r="DRZ250" s="66"/>
      <c r="DSA250" s="66"/>
      <c r="DSC250" s="66"/>
      <c r="DSF250" s="66"/>
      <c r="DSI250" s="66"/>
      <c r="DSL250" s="66"/>
      <c r="DSO250" s="66"/>
      <c r="DSR250" s="66"/>
      <c r="DST250" s="66"/>
      <c r="DSV250" s="66"/>
      <c r="DSY250" s="66"/>
      <c r="DTB250" s="66"/>
      <c r="DTE250" s="66"/>
      <c r="DTH250" s="66"/>
      <c r="DTK250" s="66"/>
      <c r="DTN250" s="66"/>
      <c r="DTQ250" s="66"/>
      <c r="DTS250" s="66"/>
      <c r="DTV250" s="66"/>
      <c r="DUB250" s="66"/>
      <c r="DUH250" s="66"/>
      <c r="DUK250" s="66"/>
      <c r="DUM250" s="66"/>
      <c r="DUO250" s="66"/>
      <c r="DUP250" s="66"/>
      <c r="DUQ250" s="66"/>
      <c r="DUR250" s="66"/>
      <c r="DUS250" s="66"/>
      <c r="DUT250" s="66"/>
      <c r="DVL250" s="66"/>
      <c r="DVM250" s="66"/>
      <c r="DVP250" s="66"/>
      <c r="DVS250" s="66"/>
      <c r="DVU250" s="66"/>
      <c r="DVW250" s="66"/>
      <c r="DVZ250" s="66"/>
      <c r="DWC250" s="66"/>
      <c r="DWF250" s="66"/>
      <c r="DWJ250" s="66"/>
      <c r="DWM250" s="66"/>
      <c r="DWP250" s="66"/>
      <c r="DWX250" s="66"/>
      <c r="DXJ250" s="66"/>
      <c r="DXK250" s="66"/>
      <c r="DXL250" s="66"/>
      <c r="DXM250" s="66"/>
      <c r="DXN250" s="66"/>
      <c r="DXO250" s="66"/>
      <c r="DXP250" s="66"/>
      <c r="DXQ250" s="66"/>
      <c r="DXR250" s="66"/>
      <c r="DXS250" s="66"/>
      <c r="DXT250" s="66"/>
      <c r="DXU250" s="66"/>
      <c r="DXV250" s="66"/>
      <c r="DXW250" s="66"/>
      <c r="DXX250" s="66"/>
      <c r="DXY250" s="66"/>
      <c r="DXZ250" s="66"/>
      <c r="DYA250" s="66"/>
      <c r="DYB250" s="66"/>
      <c r="DYC250" s="66"/>
      <c r="DYD250" s="66"/>
      <c r="DYE250" s="66"/>
      <c r="DYF250" s="66"/>
      <c r="DYG250" s="66"/>
      <c r="DYH250" s="66"/>
      <c r="DYI250" s="66"/>
      <c r="DYK250" s="66"/>
      <c r="DYL250" s="66"/>
      <c r="DYM250" s="66"/>
      <c r="DYN250" s="66"/>
      <c r="DYO250" s="66"/>
      <c r="DYP250" s="66"/>
      <c r="DYQ250" s="66"/>
      <c r="DYR250" s="66"/>
      <c r="DYS250" s="66"/>
      <c r="DYT250" s="66"/>
      <c r="DYU250" s="66"/>
      <c r="DYV250" s="66"/>
      <c r="DYW250" s="66"/>
      <c r="DYZ250" s="66"/>
      <c r="DZC250" s="66"/>
      <c r="DZF250" s="66"/>
      <c r="DZI250" s="66"/>
      <c r="DZL250" s="66"/>
      <c r="DZO250" s="66"/>
      <c r="DZX250" s="66"/>
      <c r="EAA250" s="66"/>
      <c r="EAD250" s="66"/>
      <c r="EAG250" s="66"/>
      <c r="EAP250" s="66"/>
      <c r="EAV250" s="66"/>
      <c r="EAY250" s="66"/>
      <c r="EBB250" s="66"/>
      <c r="EBE250" s="66"/>
      <c r="EBK250" s="66"/>
      <c r="EBT250" s="66"/>
      <c r="EBV250" s="66"/>
      <c r="EBW250" s="66"/>
      <c r="EBY250" s="66"/>
      <c r="ECB250" s="66"/>
      <c r="ECE250" s="66"/>
      <c r="ECH250" s="66"/>
      <c r="ECK250" s="66"/>
      <c r="ECN250" s="66"/>
      <c r="ECP250" s="66"/>
      <c r="ECR250" s="66"/>
      <c r="ECU250" s="66"/>
      <c r="ECX250" s="66"/>
      <c r="EDA250" s="66"/>
      <c r="EDD250" s="66"/>
      <c r="EDG250" s="66"/>
      <c r="EDJ250" s="66"/>
      <c r="EDM250" s="66"/>
      <c r="EDO250" s="66"/>
      <c r="EDR250" s="66"/>
      <c r="EDX250" s="66"/>
      <c r="EED250" s="66"/>
      <c r="EEG250" s="66"/>
      <c r="EEI250" s="66"/>
      <c r="EEK250" s="66"/>
      <c r="EEL250" s="66"/>
      <c r="EEM250" s="66"/>
      <c r="EEN250" s="66"/>
      <c r="EEO250" s="66"/>
      <c r="EEP250" s="66"/>
      <c r="EFH250" s="66"/>
      <c r="EFI250" s="66"/>
      <c r="EFL250" s="66"/>
      <c r="EFO250" s="66"/>
      <c r="EFQ250" s="66"/>
      <c r="EFS250" s="66"/>
      <c r="EFV250" s="66"/>
      <c r="EFY250" s="66"/>
      <c r="EGB250" s="66"/>
      <c r="EGF250" s="66"/>
      <c r="EGI250" s="66"/>
      <c r="EGL250" s="66"/>
      <c r="EGT250" s="66"/>
      <c r="EHF250" s="66"/>
      <c r="EHG250" s="66"/>
      <c r="EHH250" s="66"/>
      <c r="EHI250" s="66"/>
      <c r="EHJ250" s="66"/>
      <c r="EHK250" s="66"/>
      <c r="EHL250" s="66"/>
      <c r="EHM250" s="66"/>
      <c r="EHN250" s="66"/>
      <c r="EHO250" s="66"/>
      <c r="EHP250" s="66"/>
      <c r="EHQ250" s="66"/>
      <c r="EHR250" s="66"/>
      <c r="EHS250" s="66"/>
      <c r="EHT250" s="66"/>
      <c r="EHU250" s="66"/>
      <c r="EHV250" s="66"/>
      <c r="EHW250" s="66"/>
      <c r="EHX250" s="66"/>
      <c r="EHY250" s="66"/>
      <c r="EHZ250" s="66"/>
      <c r="EIA250" s="66"/>
      <c r="EIB250" s="66"/>
      <c r="EIC250" s="66"/>
      <c r="EID250" s="66"/>
      <c r="EIE250" s="66"/>
      <c r="EIG250" s="66"/>
      <c r="EIH250" s="66"/>
      <c r="EII250" s="66"/>
      <c r="EIJ250" s="66"/>
      <c r="EIK250" s="66"/>
      <c r="EIL250" s="66"/>
      <c r="EIM250" s="66"/>
      <c r="EIN250" s="66"/>
      <c r="EIO250" s="66"/>
      <c r="EIP250" s="66"/>
      <c r="EIQ250" s="66"/>
      <c r="EIR250" s="66"/>
      <c r="EIS250" s="66"/>
      <c r="EIV250" s="66"/>
      <c r="EIY250" s="66"/>
      <c r="EJB250" s="66"/>
      <c r="EJE250" s="66"/>
      <c r="EJH250" s="66"/>
      <c r="EJK250" s="66"/>
      <c r="EJT250" s="66"/>
      <c r="EJW250" s="66"/>
      <c r="EJZ250" s="66"/>
      <c r="EKC250" s="66"/>
      <c r="EKL250" s="66"/>
      <c r="EKR250" s="66"/>
      <c r="EKU250" s="66"/>
      <c r="EKX250" s="66"/>
      <c r="ELA250" s="66"/>
      <c r="ELG250" s="66"/>
      <c r="ELP250" s="66"/>
      <c r="ELR250" s="66"/>
      <c r="ELS250" s="66"/>
      <c r="ELU250" s="66"/>
      <c r="ELX250" s="66"/>
      <c r="EMA250" s="66"/>
      <c r="EMD250" s="66"/>
      <c r="EMG250" s="66"/>
      <c r="EMJ250" s="66"/>
      <c r="EML250" s="66"/>
      <c r="EMN250" s="66"/>
      <c r="EMQ250" s="66"/>
      <c r="EMT250" s="66"/>
      <c r="EMW250" s="66"/>
      <c r="EMZ250" s="66"/>
      <c r="ENC250" s="66"/>
      <c r="ENF250" s="66"/>
      <c r="ENI250" s="66"/>
      <c r="ENK250" s="66"/>
      <c r="ENN250" s="66"/>
      <c r="ENT250" s="66"/>
      <c r="ENZ250" s="66"/>
      <c r="EOC250" s="66"/>
      <c r="EOE250" s="66"/>
      <c r="EOG250" s="66"/>
      <c r="EOH250" s="66"/>
      <c r="EOI250" s="66"/>
      <c r="EOJ250" s="66"/>
      <c r="EOK250" s="66"/>
      <c r="EOL250" s="66"/>
      <c r="EPD250" s="66"/>
      <c r="EPE250" s="66"/>
      <c r="EPH250" s="66"/>
      <c r="EPK250" s="66"/>
      <c r="EPM250" s="66"/>
      <c r="EPO250" s="66"/>
      <c r="EPR250" s="66"/>
      <c r="EPU250" s="66"/>
      <c r="EPX250" s="66"/>
      <c r="EQB250" s="66"/>
      <c r="EQE250" s="66"/>
      <c r="EQH250" s="66"/>
      <c r="EQP250" s="66"/>
      <c r="ERB250" s="66"/>
      <c r="ERC250" s="66"/>
      <c r="ERD250" s="66"/>
      <c r="ERE250" s="66"/>
      <c r="ERF250" s="66"/>
      <c r="ERG250" s="66"/>
      <c r="ERH250" s="66"/>
      <c r="ERI250" s="66"/>
      <c r="ERJ250" s="66"/>
      <c r="ERK250" s="66"/>
      <c r="ERL250" s="66"/>
      <c r="ERM250" s="66"/>
      <c r="ERN250" s="66"/>
      <c r="ERO250" s="66"/>
      <c r="ERP250" s="66"/>
      <c r="ERQ250" s="66"/>
      <c r="ERR250" s="66"/>
      <c r="ERS250" s="66"/>
      <c r="ERT250" s="66"/>
      <c r="ERU250" s="66"/>
      <c r="ERV250" s="66"/>
      <c r="ERW250" s="66"/>
      <c r="ERX250" s="66"/>
      <c r="ERY250" s="66"/>
      <c r="ERZ250" s="66"/>
      <c r="ESA250" s="66"/>
      <c r="ESC250" s="66"/>
      <c r="ESD250" s="66"/>
      <c r="ESE250" s="66"/>
      <c r="ESF250" s="66"/>
      <c r="ESG250" s="66"/>
      <c r="ESH250" s="66"/>
      <c r="ESI250" s="66"/>
      <c r="ESJ250" s="66"/>
      <c r="ESK250" s="66"/>
      <c r="ESL250" s="66"/>
      <c r="ESM250" s="66"/>
      <c r="ESN250" s="66"/>
      <c r="ESO250" s="66"/>
      <c r="ESR250" s="66"/>
      <c r="ESU250" s="66"/>
      <c r="ESX250" s="66"/>
      <c r="ETA250" s="66"/>
      <c r="ETD250" s="66"/>
      <c r="ETG250" s="66"/>
      <c r="ETP250" s="66"/>
      <c r="ETS250" s="66"/>
      <c r="ETV250" s="66"/>
      <c r="ETY250" s="66"/>
      <c r="EUH250" s="66"/>
      <c r="EUN250" s="66"/>
      <c r="EUQ250" s="66"/>
      <c r="EUT250" s="66"/>
      <c r="EUW250" s="66"/>
      <c r="EVC250" s="66"/>
      <c r="EVL250" s="66"/>
      <c r="EVN250" s="66"/>
      <c r="EVO250" s="66"/>
      <c r="EVQ250" s="66"/>
      <c r="EVT250" s="66"/>
      <c r="EVW250" s="66"/>
      <c r="EVZ250" s="66"/>
      <c r="EWC250" s="66"/>
      <c r="EWF250" s="66"/>
      <c r="EWH250" s="66"/>
      <c r="EWJ250" s="66"/>
      <c r="EWM250" s="66"/>
      <c r="EWP250" s="66"/>
      <c r="EWS250" s="66"/>
      <c r="EWV250" s="66"/>
      <c r="EWY250" s="66"/>
      <c r="EXB250" s="66"/>
      <c r="EXE250" s="66"/>
      <c r="EXG250" s="66"/>
      <c r="EXJ250" s="66"/>
      <c r="EXP250" s="66"/>
      <c r="EXV250" s="66"/>
      <c r="EXY250" s="66"/>
      <c r="EYA250" s="66"/>
      <c r="EYC250" s="66"/>
      <c r="EYD250" s="66"/>
      <c r="EYE250" s="66"/>
      <c r="EYF250" s="66"/>
      <c r="EYG250" s="66"/>
      <c r="EYH250" s="66"/>
      <c r="EYZ250" s="66"/>
      <c r="EZA250" s="66"/>
      <c r="EZD250" s="66"/>
      <c r="EZG250" s="66"/>
      <c r="EZI250" s="66"/>
      <c r="EZK250" s="66"/>
      <c r="EZN250" s="66"/>
      <c r="EZQ250" s="66"/>
      <c r="EZT250" s="66"/>
      <c r="EZX250" s="66"/>
      <c r="FAA250" s="66"/>
      <c r="FAD250" s="66"/>
      <c r="FAL250" s="66"/>
      <c r="FAX250" s="66"/>
      <c r="FAY250" s="66"/>
      <c r="FAZ250" s="66"/>
      <c r="FBA250" s="66"/>
      <c r="FBB250" s="66"/>
      <c r="FBC250" s="66"/>
      <c r="FBD250" s="66"/>
      <c r="FBE250" s="66"/>
      <c r="FBF250" s="66"/>
      <c r="FBG250" s="66"/>
      <c r="FBH250" s="66"/>
      <c r="FBI250" s="66"/>
      <c r="FBJ250" s="66"/>
      <c r="FBK250" s="66"/>
      <c r="FBL250" s="66"/>
      <c r="FBM250" s="66"/>
      <c r="FBN250" s="66"/>
      <c r="FBO250" s="66"/>
      <c r="FBP250" s="66"/>
      <c r="FBQ250" s="66"/>
      <c r="FBR250" s="66"/>
      <c r="FBS250" s="66"/>
      <c r="FBT250" s="66"/>
      <c r="FBU250" s="66"/>
      <c r="FBV250" s="66"/>
      <c r="FBW250" s="66"/>
      <c r="FBY250" s="66"/>
      <c r="FBZ250" s="66"/>
      <c r="FCA250" s="66"/>
      <c r="FCB250" s="66"/>
      <c r="FCC250" s="66"/>
      <c r="FCD250" s="66"/>
      <c r="FCE250" s="66"/>
      <c r="FCF250" s="66"/>
      <c r="FCG250" s="66"/>
      <c r="FCH250" s="66"/>
      <c r="FCI250" s="66"/>
      <c r="FCJ250" s="66"/>
      <c r="FCK250" s="66"/>
      <c r="FCN250" s="66"/>
      <c r="FCQ250" s="66"/>
      <c r="FCT250" s="66"/>
      <c r="FCW250" s="66"/>
      <c r="FCZ250" s="66"/>
      <c r="FDC250" s="66"/>
      <c r="FDL250" s="66"/>
      <c r="FDO250" s="66"/>
      <c r="FDR250" s="66"/>
      <c r="FDU250" s="66"/>
      <c r="FED250" s="66"/>
      <c r="FEJ250" s="66"/>
      <c r="FEM250" s="66"/>
      <c r="FEP250" s="66"/>
      <c r="FES250" s="66"/>
      <c r="FEY250" s="66"/>
      <c r="FFH250" s="66"/>
      <c r="FFJ250" s="66"/>
      <c r="FFK250" s="66"/>
      <c r="FFM250" s="66"/>
      <c r="FFP250" s="66"/>
      <c r="FFS250" s="66"/>
      <c r="FFV250" s="66"/>
      <c r="FFY250" s="66"/>
      <c r="FGB250" s="66"/>
      <c r="FGD250" s="66"/>
      <c r="FGF250" s="66"/>
      <c r="FGI250" s="66"/>
      <c r="FGL250" s="66"/>
      <c r="FGO250" s="66"/>
      <c r="FGR250" s="66"/>
      <c r="FGU250" s="66"/>
      <c r="FGX250" s="66"/>
      <c r="FHA250" s="66"/>
      <c r="FHC250" s="66"/>
      <c r="FHF250" s="66"/>
      <c r="FHL250" s="66"/>
      <c r="FHR250" s="66"/>
      <c r="FHU250" s="66"/>
      <c r="FHW250" s="66"/>
      <c r="FHY250" s="66"/>
      <c r="FHZ250" s="66"/>
      <c r="FIA250" s="66"/>
      <c r="FIB250" s="66"/>
      <c r="FIC250" s="66"/>
      <c r="FID250" s="66"/>
      <c r="FIV250" s="66"/>
      <c r="FIW250" s="66"/>
      <c r="FIZ250" s="66"/>
      <c r="FJC250" s="66"/>
      <c r="FJE250" s="66"/>
      <c r="FJG250" s="66"/>
      <c r="FJJ250" s="66"/>
      <c r="FJM250" s="66"/>
      <c r="FJP250" s="66"/>
      <c r="FJT250" s="66"/>
      <c r="FJW250" s="66"/>
      <c r="FJZ250" s="66"/>
      <c r="FKH250" s="66"/>
      <c r="FKT250" s="66"/>
      <c r="FKU250" s="66"/>
      <c r="FKV250" s="66"/>
      <c r="FKW250" s="66"/>
      <c r="FKX250" s="66"/>
      <c r="FKY250" s="66"/>
      <c r="FKZ250" s="66"/>
      <c r="FLA250" s="66"/>
      <c r="FLB250" s="66"/>
      <c r="FLC250" s="66"/>
      <c r="FLD250" s="66"/>
      <c r="FLE250" s="66"/>
      <c r="FLF250" s="66"/>
      <c r="FLG250" s="66"/>
      <c r="FLH250" s="66"/>
      <c r="FLI250" s="66"/>
      <c r="FLJ250" s="66"/>
      <c r="FLK250" s="66"/>
      <c r="FLL250" s="66"/>
      <c r="FLM250" s="66"/>
      <c r="FLN250" s="66"/>
      <c r="FLO250" s="66"/>
      <c r="FLP250" s="66"/>
      <c r="FLQ250" s="66"/>
      <c r="FLR250" s="66"/>
      <c r="FLS250" s="66"/>
      <c r="FLU250" s="66"/>
      <c r="FLV250" s="66"/>
      <c r="FLW250" s="66"/>
      <c r="FLX250" s="66"/>
      <c r="FLY250" s="66"/>
      <c r="FLZ250" s="66"/>
      <c r="FMA250" s="66"/>
      <c r="FMB250" s="66"/>
      <c r="FMC250" s="66"/>
      <c r="FMD250" s="66"/>
      <c r="FME250" s="66"/>
      <c r="FMF250" s="66"/>
      <c r="FMG250" s="66"/>
      <c r="FMJ250" s="66"/>
      <c r="FMM250" s="66"/>
      <c r="FMP250" s="66"/>
      <c r="FMS250" s="66"/>
      <c r="FMV250" s="66"/>
      <c r="FMY250" s="66"/>
      <c r="FNH250" s="66"/>
      <c r="FNK250" s="66"/>
      <c r="FNN250" s="66"/>
      <c r="FNQ250" s="66"/>
      <c r="FNZ250" s="66"/>
      <c r="FOF250" s="66"/>
      <c r="FOI250" s="66"/>
      <c r="FOL250" s="66"/>
      <c r="FOO250" s="66"/>
      <c r="FOU250" s="66"/>
      <c r="FPD250" s="66"/>
      <c r="FPF250" s="66"/>
      <c r="FPG250" s="66"/>
      <c r="FPI250" s="66"/>
      <c r="FPL250" s="66"/>
      <c r="FPO250" s="66"/>
      <c r="FPR250" s="66"/>
      <c r="FPU250" s="66"/>
      <c r="FPX250" s="66"/>
      <c r="FPZ250" s="66"/>
      <c r="FQB250" s="66"/>
      <c r="FQE250" s="66"/>
      <c r="FQH250" s="66"/>
      <c r="FQK250" s="66"/>
      <c r="FQN250" s="66"/>
      <c r="FQQ250" s="66"/>
      <c r="FQT250" s="66"/>
      <c r="FQW250" s="66"/>
      <c r="FQY250" s="66"/>
      <c r="FRB250" s="66"/>
      <c r="FRH250" s="66"/>
      <c r="FRN250" s="66"/>
      <c r="FRQ250" s="66"/>
      <c r="FRS250" s="66"/>
      <c r="FRU250" s="66"/>
      <c r="FRV250" s="66"/>
      <c r="FRW250" s="66"/>
      <c r="FRX250" s="66"/>
      <c r="FRY250" s="66"/>
      <c r="FRZ250" s="66"/>
      <c r="FSR250" s="66"/>
      <c r="FSS250" s="66"/>
      <c r="FSV250" s="66"/>
      <c r="FSY250" s="66"/>
      <c r="FTA250" s="66"/>
      <c r="FTC250" s="66"/>
      <c r="FTF250" s="66"/>
      <c r="FTI250" s="66"/>
      <c r="FTL250" s="66"/>
      <c r="FTP250" s="66"/>
      <c r="FTS250" s="66"/>
      <c r="FTV250" s="66"/>
      <c r="FUD250" s="66"/>
      <c r="FUP250" s="66"/>
      <c r="FUQ250" s="66"/>
      <c r="FUR250" s="66"/>
      <c r="FUS250" s="66"/>
      <c r="FUT250" s="66"/>
      <c r="FUU250" s="66"/>
      <c r="FUV250" s="66"/>
      <c r="FUW250" s="66"/>
      <c r="FUX250" s="66"/>
      <c r="FUY250" s="66"/>
      <c r="FUZ250" s="66"/>
      <c r="FVA250" s="66"/>
      <c r="FVB250" s="66"/>
      <c r="FVC250" s="66"/>
      <c r="FVD250" s="66"/>
      <c r="FVE250" s="66"/>
      <c r="FVF250" s="66"/>
      <c r="FVG250" s="66"/>
      <c r="FVH250" s="66"/>
      <c r="FVI250" s="66"/>
      <c r="FVJ250" s="66"/>
      <c r="FVK250" s="66"/>
      <c r="FVL250" s="66"/>
      <c r="FVM250" s="66"/>
      <c r="FVN250" s="66"/>
      <c r="FVO250" s="66"/>
      <c r="FVQ250" s="66"/>
      <c r="FVR250" s="66"/>
      <c r="FVS250" s="66"/>
      <c r="FVT250" s="66"/>
      <c r="FVU250" s="66"/>
      <c r="FVV250" s="66"/>
      <c r="FVW250" s="66"/>
      <c r="FVX250" s="66"/>
      <c r="FVY250" s="66"/>
      <c r="FVZ250" s="66"/>
      <c r="FWA250" s="66"/>
      <c r="FWB250" s="66"/>
      <c r="FWC250" s="66"/>
      <c r="FWF250" s="66"/>
      <c r="FWI250" s="66"/>
      <c r="FWL250" s="66"/>
      <c r="FWO250" s="66"/>
      <c r="FWR250" s="66"/>
      <c r="FWU250" s="66"/>
      <c r="FXD250" s="66"/>
      <c r="FXG250" s="66"/>
      <c r="FXJ250" s="66"/>
      <c r="FXM250" s="66"/>
      <c r="FXV250" s="66"/>
      <c r="FYB250" s="66"/>
      <c r="FYE250" s="66"/>
      <c r="FYH250" s="66"/>
      <c r="FYK250" s="66"/>
      <c r="FYQ250" s="66"/>
      <c r="FYZ250" s="66"/>
      <c r="FZB250" s="66"/>
      <c r="FZC250" s="66"/>
      <c r="FZE250" s="66"/>
      <c r="FZH250" s="66"/>
      <c r="FZK250" s="66"/>
      <c r="FZN250" s="66"/>
      <c r="FZQ250" s="66"/>
      <c r="FZT250" s="66"/>
      <c r="FZV250" s="66"/>
      <c r="FZX250" s="66"/>
      <c r="GAA250" s="66"/>
      <c r="GAD250" s="66"/>
      <c r="GAG250" s="66"/>
      <c r="GAJ250" s="66"/>
      <c r="GAM250" s="66"/>
      <c r="GAP250" s="66"/>
      <c r="GAS250" s="66"/>
      <c r="GAU250" s="66"/>
      <c r="GAX250" s="66"/>
      <c r="GBD250" s="66"/>
      <c r="GBJ250" s="66"/>
      <c r="GBM250" s="66"/>
      <c r="GBO250" s="66"/>
      <c r="GBQ250" s="66"/>
      <c r="GBR250" s="66"/>
      <c r="GBS250" s="66"/>
      <c r="GBT250" s="66"/>
      <c r="GBU250" s="66"/>
      <c r="GBV250" s="66"/>
      <c r="GCN250" s="66"/>
      <c r="GCO250" s="66"/>
      <c r="GCR250" s="66"/>
      <c r="GCU250" s="66"/>
      <c r="GCW250" s="66"/>
      <c r="GCY250" s="66"/>
      <c r="GDB250" s="66"/>
      <c r="GDE250" s="66"/>
      <c r="GDH250" s="66"/>
      <c r="GDL250" s="66"/>
      <c r="GDO250" s="66"/>
      <c r="GDR250" s="66"/>
      <c r="GDZ250" s="66"/>
      <c r="GEL250" s="66"/>
      <c r="GEM250" s="66"/>
      <c r="GEN250" s="66"/>
      <c r="GEO250" s="66"/>
      <c r="GEP250" s="66"/>
      <c r="GEQ250" s="66"/>
      <c r="GER250" s="66"/>
      <c r="GES250" s="66"/>
      <c r="GET250" s="66"/>
      <c r="GEU250" s="66"/>
      <c r="GEV250" s="66"/>
      <c r="GEW250" s="66"/>
      <c r="GEX250" s="66"/>
      <c r="GEY250" s="66"/>
      <c r="GEZ250" s="66"/>
      <c r="GFA250" s="66"/>
      <c r="GFB250" s="66"/>
      <c r="GFC250" s="66"/>
      <c r="GFD250" s="66"/>
      <c r="GFE250" s="66"/>
      <c r="GFF250" s="66"/>
      <c r="GFG250" s="66"/>
      <c r="GFH250" s="66"/>
      <c r="GFI250" s="66"/>
      <c r="GFJ250" s="66"/>
      <c r="GFK250" s="66"/>
      <c r="GFM250" s="66"/>
      <c r="GFN250" s="66"/>
      <c r="GFO250" s="66"/>
      <c r="GFP250" s="66"/>
      <c r="GFQ250" s="66"/>
      <c r="GFR250" s="66"/>
      <c r="GFS250" s="66"/>
      <c r="GFT250" s="66"/>
      <c r="GFU250" s="66"/>
      <c r="GFV250" s="66"/>
      <c r="GFW250" s="66"/>
      <c r="GFX250" s="66"/>
      <c r="GFY250" s="66"/>
      <c r="GGB250" s="66"/>
      <c r="GGE250" s="66"/>
      <c r="GGH250" s="66"/>
      <c r="GGK250" s="66"/>
      <c r="GGN250" s="66"/>
      <c r="GGQ250" s="66"/>
      <c r="GGZ250" s="66"/>
      <c r="GHC250" s="66"/>
      <c r="GHF250" s="66"/>
      <c r="GHI250" s="66"/>
      <c r="GHR250" s="66"/>
      <c r="GHX250" s="66"/>
      <c r="GIA250" s="66"/>
      <c r="GID250" s="66"/>
      <c r="GIG250" s="66"/>
      <c r="GIM250" s="66"/>
      <c r="GIV250" s="66"/>
      <c r="GIX250" s="66"/>
      <c r="GIY250" s="66"/>
      <c r="GJA250" s="66"/>
      <c r="GJD250" s="66"/>
      <c r="GJG250" s="66"/>
      <c r="GJJ250" s="66"/>
      <c r="GJM250" s="66"/>
      <c r="GJP250" s="66"/>
      <c r="GJR250" s="66"/>
      <c r="GJT250" s="66"/>
      <c r="GJW250" s="66"/>
      <c r="GJZ250" s="66"/>
      <c r="GKC250" s="66"/>
      <c r="GKF250" s="66"/>
      <c r="GKI250" s="66"/>
      <c r="GKL250" s="66"/>
      <c r="GKO250" s="66"/>
      <c r="GKQ250" s="66"/>
      <c r="GKT250" s="66"/>
      <c r="GKZ250" s="66"/>
      <c r="GLF250" s="66"/>
      <c r="GLI250" s="66"/>
      <c r="GLK250" s="66"/>
      <c r="GLM250" s="66"/>
      <c r="GLN250" s="66"/>
      <c r="GLO250" s="66"/>
      <c r="GLP250" s="66"/>
      <c r="GLQ250" s="66"/>
      <c r="GLR250" s="66"/>
      <c r="GMJ250" s="66"/>
      <c r="GMK250" s="66"/>
      <c r="GMN250" s="66"/>
      <c r="GMQ250" s="66"/>
      <c r="GMS250" s="66"/>
      <c r="GMU250" s="66"/>
      <c r="GMX250" s="66"/>
      <c r="GNA250" s="66"/>
      <c r="GND250" s="66"/>
      <c r="GNH250" s="66"/>
      <c r="GNK250" s="66"/>
      <c r="GNN250" s="66"/>
      <c r="GNV250" s="66"/>
      <c r="GOH250" s="66"/>
      <c r="GOI250" s="66"/>
      <c r="GOJ250" s="66"/>
      <c r="GOK250" s="66"/>
      <c r="GOL250" s="66"/>
      <c r="GOM250" s="66"/>
      <c r="GON250" s="66"/>
      <c r="GOO250" s="66"/>
      <c r="GOP250" s="66"/>
      <c r="GOQ250" s="66"/>
      <c r="GOR250" s="66"/>
      <c r="GOS250" s="66"/>
      <c r="GOT250" s="66"/>
      <c r="GOU250" s="66"/>
      <c r="GOV250" s="66"/>
      <c r="GOW250" s="66"/>
      <c r="GOX250" s="66"/>
      <c r="GOY250" s="66"/>
      <c r="GOZ250" s="66"/>
      <c r="GPA250" s="66"/>
      <c r="GPB250" s="66"/>
      <c r="GPC250" s="66"/>
      <c r="GPD250" s="66"/>
      <c r="GPE250" s="66"/>
      <c r="GPF250" s="66"/>
      <c r="GPG250" s="66"/>
      <c r="GPI250" s="66"/>
      <c r="GPJ250" s="66"/>
      <c r="GPK250" s="66"/>
      <c r="GPL250" s="66"/>
      <c r="GPM250" s="66"/>
      <c r="GPN250" s="66"/>
      <c r="GPO250" s="66"/>
      <c r="GPP250" s="66"/>
      <c r="GPQ250" s="66"/>
      <c r="GPR250" s="66"/>
      <c r="GPS250" s="66"/>
      <c r="GPT250" s="66"/>
      <c r="GPU250" s="66"/>
      <c r="GPX250" s="66"/>
      <c r="GQA250" s="66"/>
      <c r="GQD250" s="66"/>
      <c r="GQG250" s="66"/>
      <c r="GQJ250" s="66"/>
      <c r="GQM250" s="66"/>
      <c r="GQV250" s="66"/>
      <c r="GQY250" s="66"/>
      <c r="GRB250" s="66"/>
      <c r="GRE250" s="66"/>
      <c r="GRN250" s="66"/>
      <c r="GRT250" s="66"/>
      <c r="GRW250" s="66"/>
      <c r="GRZ250" s="66"/>
      <c r="GSC250" s="66"/>
      <c r="GSI250" s="66"/>
      <c r="GSR250" s="66"/>
      <c r="GST250" s="66"/>
      <c r="GSU250" s="66"/>
      <c r="GSW250" s="66"/>
      <c r="GSZ250" s="66"/>
      <c r="GTC250" s="66"/>
      <c r="GTF250" s="66"/>
      <c r="GTI250" s="66"/>
      <c r="GTL250" s="66"/>
      <c r="GTN250" s="66"/>
      <c r="GTP250" s="66"/>
      <c r="GTS250" s="66"/>
      <c r="GTV250" s="66"/>
      <c r="GTY250" s="66"/>
      <c r="GUB250" s="66"/>
      <c r="GUE250" s="66"/>
      <c r="GUH250" s="66"/>
      <c r="GUK250" s="66"/>
      <c r="GUM250" s="66"/>
      <c r="GUP250" s="66"/>
      <c r="GUV250" s="66"/>
      <c r="GVB250" s="66"/>
      <c r="GVE250" s="66"/>
      <c r="GVG250" s="66"/>
      <c r="GVI250" s="66"/>
      <c r="GVJ250" s="66"/>
      <c r="GVK250" s="66"/>
      <c r="GVL250" s="66"/>
      <c r="GVM250" s="66"/>
      <c r="GVN250" s="66"/>
      <c r="GWF250" s="66"/>
      <c r="GWG250" s="66"/>
      <c r="GWJ250" s="66"/>
      <c r="GWM250" s="66"/>
      <c r="GWO250" s="66"/>
      <c r="GWQ250" s="66"/>
      <c r="GWT250" s="66"/>
      <c r="GWW250" s="66"/>
      <c r="GWZ250" s="66"/>
      <c r="GXD250" s="66"/>
      <c r="GXG250" s="66"/>
      <c r="GXJ250" s="66"/>
      <c r="GXR250" s="66"/>
      <c r="GYD250" s="66"/>
      <c r="GYE250" s="66"/>
      <c r="GYF250" s="66"/>
      <c r="GYG250" s="66"/>
      <c r="GYH250" s="66"/>
      <c r="GYI250" s="66"/>
      <c r="GYJ250" s="66"/>
      <c r="GYK250" s="66"/>
      <c r="GYL250" s="66"/>
      <c r="GYM250" s="66"/>
      <c r="GYN250" s="66"/>
      <c r="GYO250" s="66"/>
      <c r="GYP250" s="66"/>
      <c r="GYQ250" s="66"/>
      <c r="GYR250" s="66"/>
      <c r="GYS250" s="66"/>
      <c r="GYT250" s="66"/>
      <c r="GYU250" s="66"/>
      <c r="GYV250" s="66"/>
      <c r="GYW250" s="66"/>
      <c r="GYX250" s="66"/>
      <c r="GYY250" s="66"/>
      <c r="GYZ250" s="66"/>
      <c r="GZA250" s="66"/>
      <c r="GZB250" s="66"/>
      <c r="GZC250" s="66"/>
      <c r="GZE250" s="66"/>
      <c r="GZF250" s="66"/>
      <c r="GZG250" s="66"/>
      <c r="GZH250" s="66"/>
      <c r="GZI250" s="66"/>
      <c r="GZJ250" s="66"/>
      <c r="GZK250" s="66"/>
      <c r="GZL250" s="66"/>
      <c r="GZM250" s="66"/>
      <c r="GZN250" s="66"/>
      <c r="GZO250" s="66"/>
      <c r="GZP250" s="66"/>
      <c r="GZQ250" s="66"/>
      <c r="GZT250" s="66"/>
      <c r="GZW250" s="66"/>
      <c r="GZZ250" s="66"/>
      <c r="HAC250" s="66"/>
      <c r="HAF250" s="66"/>
      <c r="HAI250" s="66"/>
      <c r="HAR250" s="66"/>
      <c r="HAU250" s="66"/>
      <c r="HAX250" s="66"/>
      <c r="HBA250" s="66"/>
      <c r="HBJ250" s="66"/>
      <c r="HBP250" s="66"/>
      <c r="HBS250" s="66"/>
      <c r="HBV250" s="66"/>
      <c r="HBY250" s="66"/>
      <c r="HCE250" s="66"/>
      <c r="HCN250" s="66"/>
      <c r="HCP250" s="66"/>
      <c r="HCQ250" s="66"/>
      <c r="HCS250" s="66"/>
      <c r="HCV250" s="66"/>
      <c r="HCY250" s="66"/>
      <c r="HDB250" s="66"/>
      <c r="HDE250" s="66"/>
      <c r="HDH250" s="66"/>
      <c r="HDJ250" s="66"/>
      <c r="HDL250" s="66"/>
      <c r="HDO250" s="66"/>
      <c r="HDR250" s="66"/>
      <c r="HDU250" s="66"/>
      <c r="HDX250" s="66"/>
      <c r="HEA250" s="66"/>
      <c r="HED250" s="66"/>
      <c r="HEG250" s="66"/>
      <c r="HEI250" s="66"/>
      <c r="HEL250" s="66"/>
      <c r="HER250" s="66"/>
      <c r="HEX250" s="66"/>
      <c r="HFA250" s="66"/>
      <c r="HFC250" s="66"/>
      <c r="HFE250" s="66"/>
      <c r="HFF250" s="66"/>
      <c r="HFG250" s="66"/>
      <c r="HFH250" s="66"/>
      <c r="HFI250" s="66"/>
      <c r="HFJ250" s="66"/>
      <c r="HGB250" s="66"/>
      <c r="HGC250" s="66"/>
      <c r="HGF250" s="66"/>
      <c r="HGI250" s="66"/>
      <c r="HGK250" s="66"/>
      <c r="HGM250" s="66"/>
      <c r="HGP250" s="66"/>
      <c r="HGS250" s="66"/>
      <c r="HGV250" s="66"/>
      <c r="HGZ250" s="66"/>
      <c r="HHC250" s="66"/>
      <c r="HHF250" s="66"/>
      <c r="HHN250" s="66"/>
      <c r="HHZ250" s="66"/>
      <c r="HIA250" s="66"/>
      <c r="HIB250" s="66"/>
      <c r="HIC250" s="66"/>
      <c r="HID250" s="66"/>
      <c r="HIE250" s="66"/>
      <c r="HIF250" s="66"/>
      <c r="HIG250" s="66"/>
      <c r="HIH250" s="66"/>
      <c r="HII250" s="66"/>
      <c r="HIJ250" s="66"/>
      <c r="HIK250" s="66"/>
      <c r="HIL250" s="66"/>
      <c r="HIM250" s="66"/>
      <c r="HIN250" s="66"/>
      <c r="HIO250" s="66"/>
      <c r="HIP250" s="66"/>
      <c r="HIQ250" s="66"/>
      <c r="HIR250" s="66"/>
      <c r="HIS250" s="66"/>
      <c r="HIT250" s="66"/>
      <c r="HIU250" s="66"/>
      <c r="HIV250" s="66"/>
      <c r="HIW250" s="66"/>
      <c r="HIX250" s="66"/>
      <c r="HIY250" s="66"/>
      <c r="HJA250" s="66"/>
      <c r="HJB250" s="66"/>
      <c r="HJC250" s="66"/>
      <c r="HJD250" s="66"/>
      <c r="HJE250" s="66"/>
      <c r="HJF250" s="66"/>
      <c r="HJG250" s="66"/>
      <c r="HJH250" s="66"/>
      <c r="HJI250" s="66"/>
      <c r="HJJ250" s="66"/>
      <c r="HJK250" s="66"/>
      <c r="HJL250" s="66"/>
      <c r="HJM250" s="66"/>
      <c r="HJP250" s="66"/>
      <c r="HJS250" s="66"/>
      <c r="HJV250" s="66"/>
      <c r="HJY250" s="66"/>
      <c r="HKB250" s="66"/>
      <c r="HKE250" s="66"/>
      <c r="HKN250" s="66"/>
      <c r="HKQ250" s="66"/>
      <c r="HKT250" s="66"/>
      <c r="HKW250" s="66"/>
      <c r="HLF250" s="66"/>
      <c r="HLL250" s="66"/>
      <c r="HLO250" s="66"/>
      <c r="HLR250" s="66"/>
      <c r="HLU250" s="66"/>
      <c r="HMA250" s="66"/>
      <c r="HMJ250" s="66"/>
      <c r="HML250" s="66"/>
      <c r="HMM250" s="66"/>
      <c r="HMO250" s="66"/>
      <c r="HMR250" s="66"/>
      <c r="HMU250" s="66"/>
      <c r="HMX250" s="66"/>
      <c r="HNA250" s="66"/>
      <c r="HND250" s="66"/>
      <c r="HNF250" s="66"/>
      <c r="HNH250" s="66"/>
      <c r="HNK250" s="66"/>
      <c r="HNN250" s="66"/>
      <c r="HNQ250" s="66"/>
      <c r="HNT250" s="66"/>
      <c r="HNW250" s="66"/>
      <c r="HNZ250" s="66"/>
      <c r="HOC250" s="66"/>
      <c r="HOE250" s="66"/>
      <c r="HOH250" s="66"/>
      <c r="HON250" s="66"/>
      <c r="HOT250" s="66"/>
      <c r="HOW250" s="66"/>
      <c r="HOY250" s="66"/>
      <c r="HPA250" s="66"/>
      <c r="HPB250" s="66"/>
      <c r="HPC250" s="66"/>
      <c r="HPD250" s="66"/>
      <c r="HPE250" s="66"/>
      <c r="HPF250" s="66"/>
      <c r="HPX250" s="66"/>
      <c r="HPY250" s="66"/>
      <c r="HQB250" s="66"/>
      <c r="HQE250" s="66"/>
      <c r="HQG250" s="66"/>
      <c r="HQI250" s="66"/>
      <c r="HQL250" s="66"/>
      <c r="HQO250" s="66"/>
      <c r="HQR250" s="66"/>
      <c r="HQV250" s="66"/>
      <c r="HQY250" s="66"/>
      <c r="HRB250" s="66"/>
      <c r="HRJ250" s="66"/>
      <c r="HRV250" s="66"/>
      <c r="HRW250" s="66"/>
      <c r="HRX250" s="66"/>
      <c r="HRY250" s="66"/>
      <c r="HRZ250" s="66"/>
      <c r="HSA250" s="66"/>
      <c r="HSB250" s="66"/>
      <c r="HSC250" s="66"/>
      <c r="HSD250" s="66"/>
      <c r="HSE250" s="66"/>
      <c r="HSF250" s="66"/>
      <c r="HSG250" s="66"/>
      <c r="HSH250" s="66"/>
      <c r="HSI250" s="66"/>
      <c r="HSJ250" s="66"/>
      <c r="HSK250" s="66"/>
      <c r="HSL250" s="66"/>
      <c r="HSM250" s="66"/>
      <c r="HSN250" s="66"/>
      <c r="HSO250" s="66"/>
      <c r="HSP250" s="66"/>
      <c r="HSQ250" s="66"/>
      <c r="HSR250" s="66"/>
      <c r="HSS250" s="66"/>
      <c r="HST250" s="66"/>
      <c r="HSU250" s="66"/>
      <c r="HSW250" s="66"/>
      <c r="HSX250" s="66"/>
      <c r="HSY250" s="66"/>
      <c r="HSZ250" s="66"/>
      <c r="HTA250" s="66"/>
      <c r="HTB250" s="66"/>
      <c r="HTC250" s="66"/>
      <c r="HTD250" s="66"/>
      <c r="HTE250" s="66"/>
      <c r="HTF250" s="66"/>
      <c r="HTG250" s="66"/>
      <c r="HTH250" s="66"/>
      <c r="HTI250" s="66"/>
      <c r="HTL250" s="66"/>
      <c r="HTO250" s="66"/>
      <c r="HTR250" s="66"/>
      <c r="HTU250" s="66"/>
      <c r="HTX250" s="66"/>
      <c r="HUA250" s="66"/>
      <c r="HUJ250" s="66"/>
      <c r="HUM250" s="66"/>
      <c r="HUP250" s="66"/>
      <c r="HUS250" s="66"/>
      <c r="HVB250" s="66"/>
      <c r="HVH250" s="66"/>
      <c r="HVK250" s="66"/>
      <c r="HVN250" s="66"/>
      <c r="HVQ250" s="66"/>
      <c r="HVW250" s="66"/>
      <c r="HWF250" s="66"/>
      <c r="HWH250" s="66"/>
      <c r="HWI250" s="66"/>
      <c r="HWK250" s="66"/>
      <c r="HWN250" s="66"/>
      <c r="HWQ250" s="66"/>
      <c r="HWT250" s="66"/>
      <c r="HWW250" s="66"/>
      <c r="HWZ250" s="66"/>
      <c r="HXB250" s="66"/>
      <c r="HXD250" s="66"/>
      <c r="HXG250" s="66"/>
      <c r="HXJ250" s="66"/>
      <c r="HXM250" s="66"/>
      <c r="HXP250" s="66"/>
      <c r="HXS250" s="66"/>
      <c r="HXV250" s="66"/>
      <c r="HXY250" s="66"/>
      <c r="HYA250" s="66"/>
      <c r="HYD250" s="66"/>
      <c r="HYJ250" s="66"/>
      <c r="HYP250" s="66"/>
      <c r="HYS250" s="66"/>
      <c r="HYU250" s="66"/>
      <c r="HYW250" s="66"/>
      <c r="HYX250" s="66"/>
      <c r="HYY250" s="66"/>
      <c r="HYZ250" s="66"/>
      <c r="HZA250" s="66"/>
      <c r="HZB250" s="66"/>
      <c r="HZT250" s="66"/>
      <c r="HZU250" s="66"/>
      <c r="HZX250" s="66"/>
      <c r="IAA250" s="66"/>
      <c r="IAC250" s="66"/>
      <c r="IAE250" s="66"/>
      <c r="IAH250" s="66"/>
      <c r="IAK250" s="66"/>
      <c r="IAN250" s="66"/>
      <c r="IAR250" s="66"/>
      <c r="IAU250" s="66"/>
      <c r="IAX250" s="66"/>
      <c r="IBF250" s="66"/>
      <c r="IBR250" s="66"/>
      <c r="IBS250" s="66"/>
      <c r="IBT250" s="66"/>
      <c r="IBU250" s="66"/>
      <c r="IBV250" s="66"/>
      <c r="IBW250" s="66"/>
      <c r="IBX250" s="66"/>
      <c r="IBY250" s="66"/>
      <c r="IBZ250" s="66"/>
      <c r="ICA250" s="66"/>
      <c r="ICB250" s="66"/>
      <c r="ICC250" s="66"/>
      <c r="ICD250" s="66"/>
      <c r="ICE250" s="66"/>
      <c r="ICF250" s="66"/>
      <c r="ICG250" s="66"/>
      <c r="ICH250" s="66"/>
      <c r="ICI250" s="66"/>
      <c r="ICJ250" s="66"/>
      <c r="ICK250" s="66"/>
      <c r="ICL250" s="66"/>
      <c r="ICM250" s="66"/>
      <c r="ICN250" s="66"/>
      <c r="ICO250" s="66"/>
      <c r="ICP250" s="66"/>
      <c r="ICQ250" s="66"/>
      <c r="ICS250" s="66"/>
      <c r="ICT250" s="66"/>
      <c r="ICU250" s="66"/>
      <c r="ICV250" s="66"/>
      <c r="ICW250" s="66"/>
      <c r="ICX250" s="66"/>
      <c r="ICY250" s="66"/>
      <c r="ICZ250" s="66"/>
      <c r="IDA250" s="66"/>
      <c r="IDB250" s="66"/>
      <c r="IDC250" s="66"/>
      <c r="IDD250" s="66"/>
      <c r="IDE250" s="66"/>
      <c r="IDH250" s="66"/>
      <c r="IDK250" s="66"/>
      <c r="IDN250" s="66"/>
      <c r="IDQ250" s="66"/>
      <c r="IDT250" s="66"/>
      <c r="IDW250" s="66"/>
      <c r="IEF250" s="66"/>
      <c r="IEI250" s="66"/>
      <c r="IEL250" s="66"/>
      <c r="IEO250" s="66"/>
      <c r="IEX250" s="66"/>
      <c r="IFD250" s="66"/>
      <c r="IFG250" s="66"/>
      <c r="IFJ250" s="66"/>
      <c r="IFM250" s="66"/>
      <c r="IFS250" s="66"/>
      <c r="IGB250" s="66"/>
      <c r="IGD250" s="66"/>
      <c r="IGE250" s="66"/>
      <c r="IGG250" s="66"/>
      <c r="IGJ250" s="66"/>
      <c r="IGM250" s="66"/>
      <c r="IGP250" s="66"/>
      <c r="IGS250" s="66"/>
      <c r="IGV250" s="66"/>
      <c r="IGX250" s="66"/>
      <c r="IGZ250" s="66"/>
      <c r="IHC250" s="66"/>
      <c r="IHF250" s="66"/>
      <c r="IHI250" s="66"/>
      <c r="IHL250" s="66"/>
      <c r="IHO250" s="66"/>
      <c r="IHR250" s="66"/>
      <c r="IHU250" s="66"/>
      <c r="IHW250" s="66"/>
      <c r="IHZ250" s="66"/>
      <c r="IIF250" s="66"/>
      <c r="IIL250" s="66"/>
      <c r="IIO250" s="66"/>
      <c r="IIQ250" s="66"/>
      <c r="IIS250" s="66"/>
      <c r="IIT250" s="66"/>
      <c r="IIU250" s="66"/>
      <c r="IIV250" s="66"/>
      <c r="IIW250" s="66"/>
      <c r="IIX250" s="66"/>
      <c r="IJP250" s="66"/>
      <c r="IJQ250" s="66"/>
      <c r="IJT250" s="66"/>
      <c r="IJW250" s="66"/>
      <c r="IJY250" s="66"/>
      <c r="IKA250" s="66"/>
      <c r="IKD250" s="66"/>
      <c r="IKG250" s="66"/>
      <c r="IKJ250" s="66"/>
      <c r="IKN250" s="66"/>
      <c r="IKQ250" s="66"/>
      <c r="IKT250" s="66"/>
      <c r="ILB250" s="66"/>
      <c r="ILN250" s="66"/>
      <c r="ILO250" s="66"/>
      <c r="ILP250" s="66"/>
      <c r="ILQ250" s="66"/>
      <c r="ILR250" s="66"/>
      <c r="ILS250" s="66"/>
      <c r="ILT250" s="66"/>
      <c r="ILU250" s="66"/>
      <c r="ILV250" s="66"/>
      <c r="ILW250" s="66"/>
      <c r="ILX250" s="66"/>
      <c r="ILY250" s="66"/>
      <c r="ILZ250" s="66"/>
      <c r="IMA250" s="66"/>
      <c r="IMB250" s="66"/>
      <c r="IMC250" s="66"/>
      <c r="IMD250" s="66"/>
      <c r="IME250" s="66"/>
      <c r="IMF250" s="66"/>
      <c r="IMG250" s="66"/>
      <c r="IMH250" s="66"/>
      <c r="IMI250" s="66"/>
      <c r="IMJ250" s="66"/>
      <c r="IMK250" s="66"/>
      <c r="IML250" s="66"/>
      <c r="IMM250" s="66"/>
      <c r="IMO250" s="66"/>
      <c r="IMP250" s="66"/>
      <c r="IMQ250" s="66"/>
      <c r="IMR250" s="66"/>
      <c r="IMS250" s="66"/>
      <c r="IMT250" s="66"/>
      <c r="IMU250" s="66"/>
      <c r="IMV250" s="66"/>
      <c r="IMW250" s="66"/>
      <c r="IMX250" s="66"/>
      <c r="IMY250" s="66"/>
      <c r="IMZ250" s="66"/>
      <c r="INA250" s="66"/>
      <c r="IND250" s="66"/>
      <c r="ING250" s="66"/>
      <c r="INJ250" s="66"/>
      <c r="INM250" s="66"/>
      <c r="INP250" s="66"/>
      <c r="INS250" s="66"/>
      <c r="IOB250" s="66"/>
      <c r="IOE250" s="66"/>
      <c r="IOH250" s="66"/>
      <c r="IOK250" s="66"/>
      <c r="IOT250" s="66"/>
      <c r="IOZ250" s="66"/>
      <c r="IPC250" s="66"/>
      <c r="IPF250" s="66"/>
      <c r="IPI250" s="66"/>
      <c r="IPO250" s="66"/>
      <c r="IPX250" s="66"/>
      <c r="IPZ250" s="66"/>
      <c r="IQA250" s="66"/>
      <c r="IQC250" s="66"/>
      <c r="IQF250" s="66"/>
      <c r="IQI250" s="66"/>
      <c r="IQL250" s="66"/>
      <c r="IQO250" s="66"/>
      <c r="IQR250" s="66"/>
      <c r="IQT250" s="66"/>
      <c r="IQV250" s="66"/>
      <c r="IQY250" s="66"/>
      <c r="IRB250" s="66"/>
      <c r="IRE250" s="66"/>
      <c r="IRH250" s="66"/>
      <c r="IRK250" s="66"/>
      <c r="IRN250" s="66"/>
      <c r="IRQ250" s="66"/>
      <c r="IRS250" s="66"/>
      <c r="IRV250" s="66"/>
      <c r="ISB250" s="66"/>
      <c r="ISH250" s="66"/>
      <c r="ISK250" s="66"/>
      <c r="ISM250" s="66"/>
      <c r="ISO250" s="66"/>
      <c r="ISP250" s="66"/>
      <c r="ISQ250" s="66"/>
      <c r="ISR250" s="66"/>
      <c r="ISS250" s="66"/>
      <c r="IST250" s="66"/>
      <c r="ITL250" s="66"/>
      <c r="ITM250" s="66"/>
      <c r="ITP250" s="66"/>
      <c r="ITS250" s="66"/>
      <c r="ITU250" s="66"/>
      <c r="ITW250" s="66"/>
      <c r="ITZ250" s="66"/>
      <c r="IUC250" s="66"/>
      <c r="IUF250" s="66"/>
      <c r="IUJ250" s="66"/>
      <c r="IUM250" s="66"/>
      <c r="IUP250" s="66"/>
      <c r="IUX250" s="66"/>
      <c r="IVJ250" s="66"/>
      <c r="IVK250" s="66"/>
      <c r="IVL250" s="66"/>
      <c r="IVM250" s="66"/>
      <c r="IVN250" s="66"/>
      <c r="IVO250" s="66"/>
      <c r="IVP250" s="66"/>
      <c r="IVQ250" s="66"/>
      <c r="IVR250" s="66"/>
      <c r="IVS250" s="66"/>
      <c r="IVT250" s="66"/>
      <c r="IVU250" s="66"/>
      <c r="IVV250" s="66"/>
      <c r="IVW250" s="66"/>
      <c r="IVX250" s="66"/>
      <c r="IVY250" s="66"/>
      <c r="IVZ250" s="66"/>
      <c r="IWA250" s="66"/>
      <c r="IWB250" s="66"/>
      <c r="IWC250" s="66"/>
      <c r="IWD250" s="66"/>
      <c r="IWE250" s="66"/>
      <c r="IWF250" s="66"/>
      <c r="IWG250" s="66"/>
      <c r="IWH250" s="66"/>
      <c r="IWI250" s="66"/>
      <c r="IWK250" s="66"/>
      <c r="IWL250" s="66"/>
      <c r="IWM250" s="66"/>
      <c r="IWN250" s="66"/>
      <c r="IWO250" s="66"/>
      <c r="IWP250" s="66"/>
      <c r="IWQ250" s="66"/>
      <c r="IWR250" s="66"/>
      <c r="IWS250" s="66"/>
      <c r="IWT250" s="66"/>
      <c r="IWU250" s="66"/>
      <c r="IWV250" s="66"/>
      <c r="IWW250" s="66"/>
      <c r="IWZ250" s="66"/>
      <c r="IXC250" s="66"/>
      <c r="IXF250" s="66"/>
      <c r="IXI250" s="66"/>
      <c r="IXL250" s="66"/>
      <c r="IXO250" s="66"/>
      <c r="IXX250" s="66"/>
      <c r="IYA250" s="66"/>
      <c r="IYD250" s="66"/>
      <c r="IYG250" s="66"/>
      <c r="IYP250" s="66"/>
      <c r="IYV250" s="66"/>
      <c r="IYY250" s="66"/>
      <c r="IZB250" s="66"/>
      <c r="IZE250" s="66"/>
      <c r="IZK250" s="66"/>
      <c r="IZT250" s="66"/>
      <c r="IZV250" s="66"/>
      <c r="IZW250" s="66"/>
      <c r="IZY250" s="66"/>
      <c r="JAB250" s="66"/>
      <c r="JAE250" s="66"/>
      <c r="JAH250" s="66"/>
      <c r="JAK250" s="66"/>
      <c r="JAN250" s="66"/>
      <c r="JAP250" s="66"/>
      <c r="JAR250" s="66"/>
      <c r="JAU250" s="66"/>
      <c r="JAX250" s="66"/>
      <c r="JBA250" s="66"/>
      <c r="JBD250" s="66"/>
      <c r="JBG250" s="66"/>
      <c r="JBJ250" s="66"/>
      <c r="JBM250" s="66"/>
      <c r="JBO250" s="66"/>
      <c r="JBR250" s="66"/>
      <c r="JBX250" s="66"/>
      <c r="JCD250" s="66"/>
      <c r="JCG250" s="66"/>
      <c r="JCI250" s="66"/>
      <c r="JCK250" s="66"/>
      <c r="JCL250" s="66"/>
      <c r="JCM250" s="66"/>
      <c r="JCN250" s="66"/>
      <c r="JCO250" s="66"/>
      <c r="JCP250" s="66"/>
      <c r="JDH250" s="66"/>
      <c r="JDI250" s="66"/>
      <c r="JDL250" s="66"/>
      <c r="JDO250" s="66"/>
      <c r="JDQ250" s="66"/>
      <c r="JDS250" s="66"/>
      <c r="JDV250" s="66"/>
      <c r="JDY250" s="66"/>
      <c r="JEB250" s="66"/>
      <c r="JEF250" s="66"/>
      <c r="JEI250" s="66"/>
      <c r="JEL250" s="66"/>
      <c r="JET250" s="66"/>
      <c r="JFF250" s="66"/>
      <c r="JFG250" s="66"/>
      <c r="JFH250" s="66"/>
      <c r="JFI250" s="66"/>
      <c r="JFJ250" s="66"/>
      <c r="JFK250" s="66"/>
      <c r="JFL250" s="66"/>
      <c r="JFM250" s="66"/>
      <c r="JFN250" s="66"/>
      <c r="JFO250" s="66"/>
      <c r="JFP250" s="66"/>
      <c r="JFQ250" s="66"/>
      <c r="JFR250" s="66"/>
      <c r="JFS250" s="66"/>
      <c r="JFT250" s="66"/>
      <c r="JFU250" s="66"/>
      <c r="JFV250" s="66"/>
      <c r="JFW250" s="66"/>
      <c r="JFX250" s="66"/>
      <c r="JFY250" s="66"/>
      <c r="JFZ250" s="66"/>
      <c r="JGA250" s="66"/>
      <c r="JGB250" s="66"/>
      <c r="JGC250" s="66"/>
      <c r="JGD250" s="66"/>
      <c r="JGE250" s="66"/>
      <c r="JGG250" s="66"/>
      <c r="JGH250" s="66"/>
      <c r="JGI250" s="66"/>
      <c r="JGJ250" s="66"/>
      <c r="JGK250" s="66"/>
      <c r="JGL250" s="66"/>
      <c r="JGM250" s="66"/>
      <c r="JGN250" s="66"/>
      <c r="JGO250" s="66"/>
      <c r="JGP250" s="66"/>
      <c r="JGQ250" s="66"/>
      <c r="JGR250" s="66"/>
      <c r="JGS250" s="66"/>
      <c r="JGV250" s="66"/>
      <c r="JGY250" s="66"/>
      <c r="JHB250" s="66"/>
      <c r="JHE250" s="66"/>
      <c r="JHH250" s="66"/>
      <c r="JHK250" s="66"/>
      <c r="JHT250" s="66"/>
      <c r="JHW250" s="66"/>
      <c r="JHZ250" s="66"/>
      <c r="JIC250" s="66"/>
      <c r="JIL250" s="66"/>
      <c r="JIR250" s="66"/>
      <c r="JIU250" s="66"/>
      <c r="JIX250" s="66"/>
      <c r="JJA250" s="66"/>
      <c r="JJG250" s="66"/>
      <c r="JJP250" s="66"/>
      <c r="JJR250" s="66"/>
      <c r="JJS250" s="66"/>
      <c r="JJU250" s="66"/>
      <c r="JJX250" s="66"/>
      <c r="JKA250" s="66"/>
      <c r="JKD250" s="66"/>
      <c r="JKG250" s="66"/>
      <c r="JKJ250" s="66"/>
      <c r="JKL250" s="66"/>
      <c r="JKN250" s="66"/>
      <c r="JKQ250" s="66"/>
      <c r="JKT250" s="66"/>
      <c r="JKW250" s="66"/>
      <c r="JKZ250" s="66"/>
      <c r="JLC250" s="66"/>
      <c r="JLF250" s="66"/>
      <c r="JLI250" s="66"/>
      <c r="JLK250" s="66"/>
      <c r="JLN250" s="66"/>
      <c r="JLT250" s="66"/>
      <c r="JLZ250" s="66"/>
      <c r="JMC250" s="66"/>
      <c r="JME250" s="66"/>
      <c r="JMG250" s="66"/>
      <c r="JMH250" s="66"/>
      <c r="JMI250" s="66"/>
      <c r="JMJ250" s="66"/>
      <c r="JMK250" s="66"/>
      <c r="JML250" s="66"/>
      <c r="JND250" s="66"/>
      <c r="JNE250" s="66"/>
      <c r="JNH250" s="66"/>
      <c r="JNK250" s="66"/>
      <c r="JNM250" s="66"/>
      <c r="JNO250" s="66"/>
      <c r="JNR250" s="66"/>
      <c r="JNU250" s="66"/>
      <c r="JNX250" s="66"/>
      <c r="JOB250" s="66"/>
      <c r="JOE250" s="66"/>
      <c r="JOH250" s="66"/>
      <c r="JOP250" s="66"/>
      <c r="JPB250" s="66"/>
      <c r="JPC250" s="66"/>
      <c r="JPD250" s="66"/>
      <c r="JPE250" s="66"/>
      <c r="JPF250" s="66"/>
      <c r="JPG250" s="66"/>
      <c r="JPH250" s="66"/>
      <c r="JPI250" s="66"/>
      <c r="JPJ250" s="66"/>
      <c r="JPK250" s="66"/>
      <c r="JPL250" s="66"/>
      <c r="JPM250" s="66"/>
      <c r="JPN250" s="66"/>
      <c r="JPO250" s="66"/>
      <c r="JPP250" s="66"/>
      <c r="JPQ250" s="66"/>
      <c r="JPR250" s="66"/>
      <c r="JPS250" s="66"/>
      <c r="JPT250" s="66"/>
      <c r="JPU250" s="66"/>
      <c r="JPV250" s="66"/>
      <c r="JPW250" s="66"/>
      <c r="JPX250" s="66"/>
      <c r="JPY250" s="66"/>
      <c r="JPZ250" s="66"/>
      <c r="JQA250" s="66"/>
      <c r="JQC250" s="66"/>
      <c r="JQD250" s="66"/>
      <c r="JQE250" s="66"/>
      <c r="JQF250" s="66"/>
      <c r="JQG250" s="66"/>
      <c r="JQH250" s="66"/>
      <c r="JQI250" s="66"/>
      <c r="JQJ250" s="66"/>
      <c r="JQK250" s="66"/>
      <c r="JQL250" s="66"/>
      <c r="JQM250" s="66"/>
      <c r="JQN250" s="66"/>
      <c r="JQO250" s="66"/>
      <c r="JQR250" s="66"/>
      <c r="JQU250" s="66"/>
      <c r="JQX250" s="66"/>
      <c r="JRA250" s="66"/>
      <c r="JRD250" s="66"/>
      <c r="JRG250" s="66"/>
      <c r="JRP250" s="66"/>
      <c r="JRS250" s="66"/>
      <c r="JRV250" s="66"/>
      <c r="JRY250" s="66"/>
      <c r="JSH250" s="66"/>
      <c r="JSN250" s="66"/>
      <c r="JSQ250" s="66"/>
      <c r="JST250" s="66"/>
      <c r="JSW250" s="66"/>
      <c r="JTC250" s="66"/>
      <c r="JTL250" s="66"/>
      <c r="JTN250" s="66"/>
      <c r="JTO250" s="66"/>
      <c r="JTQ250" s="66"/>
      <c r="JTT250" s="66"/>
      <c r="JTW250" s="66"/>
      <c r="JTZ250" s="66"/>
      <c r="JUC250" s="66"/>
      <c r="JUF250" s="66"/>
      <c r="JUH250" s="66"/>
      <c r="JUJ250" s="66"/>
      <c r="JUM250" s="66"/>
      <c r="JUP250" s="66"/>
      <c r="JUS250" s="66"/>
      <c r="JUV250" s="66"/>
      <c r="JUY250" s="66"/>
      <c r="JVB250" s="66"/>
      <c r="JVE250" s="66"/>
      <c r="JVG250" s="66"/>
      <c r="JVJ250" s="66"/>
      <c r="JVP250" s="66"/>
      <c r="JVV250" s="66"/>
      <c r="JVY250" s="66"/>
      <c r="JWA250" s="66"/>
      <c r="JWC250" s="66"/>
      <c r="JWD250" s="66"/>
      <c r="JWE250" s="66"/>
      <c r="JWF250" s="66"/>
      <c r="JWG250" s="66"/>
      <c r="JWH250" s="66"/>
      <c r="JWZ250" s="66"/>
      <c r="JXA250" s="66"/>
      <c r="JXD250" s="66"/>
      <c r="JXG250" s="66"/>
      <c r="JXI250" s="66"/>
      <c r="JXK250" s="66"/>
      <c r="JXN250" s="66"/>
      <c r="JXQ250" s="66"/>
      <c r="JXT250" s="66"/>
      <c r="JXX250" s="66"/>
      <c r="JYA250" s="66"/>
      <c r="JYD250" s="66"/>
      <c r="JYL250" s="66"/>
      <c r="JYX250" s="66"/>
      <c r="JYY250" s="66"/>
      <c r="JYZ250" s="66"/>
      <c r="JZA250" s="66"/>
      <c r="JZB250" s="66"/>
      <c r="JZC250" s="66"/>
      <c r="JZD250" s="66"/>
      <c r="JZE250" s="66"/>
      <c r="JZF250" s="66"/>
      <c r="JZG250" s="66"/>
      <c r="JZH250" s="66"/>
      <c r="JZI250" s="66"/>
      <c r="JZJ250" s="66"/>
      <c r="JZK250" s="66"/>
      <c r="JZL250" s="66"/>
      <c r="JZM250" s="66"/>
      <c r="JZN250" s="66"/>
      <c r="JZO250" s="66"/>
      <c r="JZP250" s="66"/>
      <c r="JZQ250" s="66"/>
      <c r="JZR250" s="66"/>
      <c r="JZS250" s="66"/>
      <c r="JZT250" s="66"/>
      <c r="JZU250" s="66"/>
      <c r="JZV250" s="66"/>
      <c r="JZW250" s="66"/>
      <c r="JZY250" s="66"/>
      <c r="JZZ250" s="66"/>
      <c r="KAA250" s="66"/>
      <c r="KAB250" s="66"/>
      <c r="KAC250" s="66"/>
      <c r="KAD250" s="66"/>
      <c r="KAE250" s="66"/>
      <c r="KAF250" s="66"/>
      <c r="KAG250" s="66"/>
      <c r="KAH250" s="66"/>
      <c r="KAI250" s="66"/>
      <c r="KAJ250" s="66"/>
      <c r="KAK250" s="66"/>
      <c r="KAN250" s="66"/>
      <c r="KAQ250" s="66"/>
      <c r="KAT250" s="66"/>
      <c r="KAW250" s="66"/>
      <c r="KAZ250" s="66"/>
      <c r="KBC250" s="66"/>
      <c r="KBL250" s="66"/>
      <c r="KBO250" s="66"/>
      <c r="KBR250" s="66"/>
      <c r="KBU250" s="66"/>
      <c r="KCD250" s="66"/>
      <c r="KCJ250" s="66"/>
      <c r="KCM250" s="66"/>
      <c r="KCP250" s="66"/>
      <c r="KCS250" s="66"/>
      <c r="KCY250" s="66"/>
      <c r="KDH250" s="66"/>
      <c r="KDJ250" s="66"/>
      <c r="KDK250" s="66"/>
      <c r="KDM250" s="66"/>
      <c r="KDP250" s="66"/>
      <c r="KDS250" s="66"/>
      <c r="KDV250" s="66"/>
      <c r="KDY250" s="66"/>
      <c r="KEB250" s="66"/>
      <c r="KED250" s="66"/>
      <c r="KEF250" s="66"/>
      <c r="KEI250" s="66"/>
      <c r="KEL250" s="66"/>
      <c r="KEO250" s="66"/>
      <c r="KER250" s="66"/>
      <c r="KEU250" s="66"/>
      <c r="KEX250" s="66"/>
      <c r="KFA250" s="66"/>
      <c r="KFC250" s="66"/>
      <c r="KFF250" s="66"/>
      <c r="KFL250" s="66"/>
      <c r="KFR250" s="66"/>
      <c r="KFU250" s="66"/>
      <c r="KFW250" s="66"/>
      <c r="KFY250" s="66"/>
      <c r="KFZ250" s="66"/>
      <c r="KGA250" s="66"/>
      <c r="KGB250" s="66"/>
      <c r="KGC250" s="66"/>
      <c r="KGD250" s="66"/>
      <c r="KGV250" s="66"/>
      <c r="KGW250" s="66"/>
      <c r="KGZ250" s="66"/>
      <c r="KHC250" s="66"/>
      <c r="KHE250" s="66"/>
      <c r="KHG250" s="66"/>
      <c r="KHJ250" s="66"/>
      <c r="KHM250" s="66"/>
      <c r="KHP250" s="66"/>
      <c r="KHT250" s="66"/>
      <c r="KHW250" s="66"/>
      <c r="KHZ250" s="66"/>
      <c r="KIH250" s="66"/>
      <c r="KIT250" s="66"/>
      <c r="KIU250" s="66"/>
      <c r="KIV250" s="66"/>
      <c r="KIW250" s="66"/>
      <c r="KIX250" s="66"/>
      <c r="KIY250" s="66"/>
      <c r="KIZ250" s="66"/>
      <c r="KJA250" s="66"/>
      <c r="KJB250" s="66"/>
      <c r="KJC250" s="66"/>
      <c r="KJD250" s="66"/>
      <c r="KJE250" s="66"/>
      <c r="KJF250" s="66"/>
      <c r="KJG250" s="66"/>
      <c r="KJH250" s="66"/>
      <c r="KJI250" s="66"/>
      <c r="KJJ250" s="66"/>
      <c r="KJK250" s="66"/>
      <c r="KJL250" s="66"/>
      <c r="KJM250" s="66"/>
      <c r="KJN250" s="66"/>
      <c r="KJO250" s="66"/>
      <c r="KJP250" s="66"/>
      <c r="KJQ250" s="66"/>
      <c r="KJR250" s="66"/>
      <c r="KJS250" s="66"/>
      <c r="KJU250" s="66"/>
      <c r="KJV250" s="66"/>
      <c r="KJW250" s="66"/>
      <c r="KJX250" s="66"/>
      <c r="KJY250" s="66"/>
      <c r="KJZ250" s="66"/>
      <c r="KKA250" s="66"/>
      <c r="KKB250" s="66"/>
      <c r="KKC250" s="66"/>
      <c r="KKD250" s="66"/>
      <c r="KKE250" s="66"/>
      <c r="KKF250" s="66"/>
      <c r="KKG250" s="66"/>
      <c r="KKJ250" s="66"/>
      <c r="KKM250" s="66"/>
      <c r="KKP250" s="66"/>
      <c r="KKS250" s="66"/>
      <c r="KKV250" s="66"/>
      <c r="KKY250" s="66"/>
      <c r="KLH250" s="66"/>
      <c r="KLK250" s="66"/>
      <c r="KLN250" s="66"/>
      <c r="KLQ250" s="66"/>
      <c r="KLZ250" s="66"/>
      <c r="KMF250" s="66"/>
      <c r="KMI250" s="66"/>
      <c r="KML250" s="66"/>
      <c r="KMO250" s="66"/>
      <c r="KMU250" s="66"/>
      <c r="KND250" s="66"/>
      <c r="KNF250" s="66"/>
      <c r="KNG250" s="66"/>
      <c r="KNI250" s="66"/>
      <c r="KNL250" s="66"/>
      <c r="KNO250" s="66"/>
      <c r="KNR250" s="66"/>
      <c r="KNU250" s="66"/>
      <c r="KNX250" s="66"/>
      <c r="KNZ250" s="66"/>
      <c r="KOB250" s="66"/>
      <c r="KOE250" s="66"/>
      <c r="KOH250" s="66"/>
      <c r="KOK250" s="66"/>
      <c r="KON250" s="66"/>
      <c r="KOQ250" s="66"/>
      <c r="KOT250" s="66"/>
      <c r="KOW250" s="66"/>
      <c r="KOY250" s="66"/>
      <c r="KPB250" s="66"/>
      <c r="KPH250" s="66"/>
      <c r="KPN250" s="66"/>
      <c r="KPQ250" s="66"/>
      <c r="KPS250" s="66"/>
      <c r="KPU250" s="66"/>
      <c r="KPV250" s="66"/>
      <c r="KPW250" s="66"/>
      <c r="KPX250" s="66"/>
      <c r="KPY250" s="66"/>
      <c r="KPZ250" s="66"/>
      <c r="KQR250" s="66"/>
      <c r="KQS250" s="66"/>
      <c r="KQV250" s="66"/>
      <c r="KQY250" s="66"/>
      <c r="KRA250" s="66"/>
      <c r="KRC250" s="66"/>
      <c r="KRF250" s="66"/>
      <c r="KRI250" s="66"/>
      <c r="KRL250" s="66"/>
      <c r="KRP250" s="66"/>
      <c r="KRS250" s="66"/>
      <c r="KRV250" s="66"/>
      <c r="KSD250" s="66"/>
      <c r="KSP250" s="66"/>
      <c r="KSQ250" s="66"/>
      <c r="KSR250" s="66"/>
      <c r="KSS250" s="66"/>
      <c r="KST250" s="66"/>
      <c r="KSU250" s="66"/>
      <c r="KSV250" s="66"/>
      <c r="KSW250" s="66"/>
      <c r="KSX250" s="66"/>
      <c r="KSY250" s="66"/>
      <c r="KSZ250" s="66"/>
      <c r="KTA250" s="66"/>
      <c r="KTB250" s="66"/>
      <c r="KTC250" s="66"/>
      <c r="KTD250" s="66"/>
      <c r="KTE250" s="66"/>
      <c r="KTF250" s="66"/>
      <c r="KTG250" s="66"/>
      <c r="KTH250" s="66"/>
      <c r="KTI250" s="66"/>
      <c r="KTJ250" s="66"/>
      <c r="KTK250" s="66"/>
      <c r="KTL250" s="66"/>
      <c r="KTM250" s="66"/>
      <c r="KTN250" s="66"/>
      <c r="KTO250" s="66"/>
      <c r="KTQ250" s="66"/>
      <c r="KTR250" s="66"/>
      <c r="KTS250" s="66"/>
      <c r="KTT250" s="66"/>
      <c r="KTU250" s="66"/>
      <c r="KTV250" s="66"/>
      <c r="KTW250" s="66"/>
      <c r="KTX250" s="66"/>
      <c r="KTY250" s="66"/>
      <c r="KTZ250" s="66"/>
      <c r="KUA250" s="66"/>
      <c r="KUB250" s="66"/>
      <c r="KUC250" s="66"/>
      <c r="KUF250" s="66"/>
      <c r="KUI250" s="66"/>
      <c r="KUL250" s="66"/>
      <c r="KUO250" s="66"/>
      <c r="KUR250" s="66"/>
      <c r="KUU250" s="66"/>
      <c r="KVD250" s="66"/>
      <c r="KVG250" s="66"/>
      <c r="KVJ250" s="66"/>
      <c r="KVM250" s="66"/>
      <c r="KVV250" s="66"/>
      <c r="KWB250" s="66"/>
      <c r="KWE250" s="66"/>
      <c r="KWH250" s="66"/>
      <c r="KWK250" s="66"/>
      <c r="KWQ250" s="66"/>
      <c r="KWZ250" s="66"/>
      <c r="KXB250" s="66"/>
      <c r="KXC250" s="66"/>
      <c r="KXE250" s="66"/>
      <c r="KXH250" s="66"/>
      <c r="KXK250" s="66"/>
      <c r="KXN250" s="66"/>
      <c r="KXQ250" s="66"/>
      <c r="KXT250" s="66"/>
      <c r="KXV250" s="66"/>
      <c r="KXX250" s="66"/>
      <c r="KYA250" s="66"/>
      <c r="KYD250" s="66"/>
      <c r="KYG250" s="66"/>
      <c r="KYJ250" s="66"/>
      <c r="KYM250" s="66"/>
      <c r="KYP250" s="66"/>
      <c r="KYS250" s="66"/>
      <c r="KYU250" s="66"/>
      <c r="KYX250" s="66"/>
      <c r="KZD250" s="66"/>
      <c r="KZJ250" s="66"/>
      <c r="KZM250" s="66"/>
      <c r="KZO250" s="66"/>
      <c r="KZQ250" s="66"/>
      <c r="KZR250" s="66"/>
      <c r="KZS250" s="66"/>
      <c r="KZT250" s="66"/>
      <c r="KZU250" s="66"/>
      <c r="KZV250" s="66"/>
      <c r="LAN250" s="66"/>
      <c r="LAO250" s="66"/>
      <c r="LAR250" s="66"/>
      <c r="LAU250" s="66"/>
      <c r="LAW250" s="66"/>
      <c r="LAY250" s="66"/>
      <c r="LBB250" s="66"/>
      <c r="LBE250" s="66"/>
      <c r="LBH250" s="66"/>
      <c r="LBL250" s="66"/>
      <c r="LBO250" s="66"/>
      <c r="LBR250" s="66"/>
      <c r="LBZ250" s="66"/>
      <c r="LCL250" s="66"/>
      <c r="LCM250" s="66"/>
      <c r="LCN250" s="66"/>
      <c r="LCO250" s="66"/>
      <c r="LCP250" s="66"/>
      <c r="LCQ250" s="66"/>
      <c r="LCR250" s="66"/>
      <c r="LCS250" s="66"/>
      <c r="LCT250" s="66"/>
      <c r="LCU250" s="66"/>
      <c r="LCV250" s="66"/>
      <c r="LCW250" s="66"/>
      <c r="LCX250" s="66"/>
      <c r="LCY250" s="66"/>
      <c r="LCZ250" s="66"/>
      <c r="LDA250" s="66"/>
      <c r="LDB250" s="66"/>
      <c r="LDC250" s="66"/>
      <c r="LDD250" s="66"/>
      <c r="LDE250" s="66"/>
      <c r="LDF250" s="66"/>
      <c r="LDG250" s="66"/>
      <c r="LDH250" s="66"/>
      <c r="LDI250" s="66"/>
      <c r="LDJ250" s="66"/>
      <c r="LDK250" s="66"/>
      <c r="LDM250" s="66"/>
      <c r="LDN250" s="66"/>
      <c r="LDO250" s="66"/>
      <c r="LDP250" s="66"/>
      <c r="LDQ250" s="66"/>
      <c r="LDR250" s="66"/>
      <c r="LDS250" s="66"/>
      <c r="LDT250" s="66"/>
      <c r="LDU250" s="66"/>
      <c r="LDV250" s="66"/>
      <c r="LDW250" s="66"/>
      <c r="LDX250" s="66"/>
      <c r="LDY250" s="66"/>
      <c r="LEB250" s="66"/>
      <c r="LEE250" s="66"/>
      <c r="LEH250" s="66"/>
      <c r="LEK250" s="66"/>
      <c r="LEN250" s="66"/>
      <c r="LEQ250" s="66"/>
      <c r="LEZ250" s="66"/>
      <c r="LFC250" s="66"/>
      <c r="LFF250" s="66"/>
      <c r="LFI250" s="66"/>
      <c r="LFR250" s="66"/>
      <c r="LFX250" s="66"/>
      <c r="LGA250" s="66"/>
      <c r="LGD250" s="66"/>
      <c r="LGG250" s="66"/>
      <c r="LGM250" s="66"/>
      <c r="LGV250" s="66"/>
      <c r="LGX250" s="66"/>
      <c r="LGY250" s="66"/>
      <c r="LHA250" s="66"/>
      <c r="LHD250" s="66"/>
      <c r="LHG250" s="66"/>
      <c r="LHJ250" s="66"/>
      <c r="LHM250" s="66"/>
      <c r="LHP250" s="66"/>
      <c r="LHR250" s="66"/>
      <c r="LHT250" s="66"/>
      <c r="LHW250" s="66"/>
      <c r="LHZ250" s="66"/>
      <c r="LIC250" s="66"/>
      <c r="LIF250" s="66"/>
      <c r="LII250" s="66"/>
      <c r="LIL250" s="66"/>
      <c r="LIO250" s="66"/>
      <c r="LIQ250" s="66"/>
      <c r="LIT250" s="66"/>
      <c r="LIZ250" s="66"/>
      <c r="LJF250" s="66"/>
      <c r="LJI250" s="66"/>
      <c r="LJK250" s="66"/>
      <c r="LJM250" s="66"/>
      <c r="LJN250" s="66"/>
      <c r="LJO250" s="66"/>
      <c r="LJP250" s="66"/>
      <c r="LJQ250" s="66"/>
      <c r="LJR250" s="66"/>
      <c r="LKJ250" s="66"/>
      <c r="LKK250" s="66"/>
      <c r="LKN250" s="66"/>
      <c r="LKQ250" s="66"/>
      <c r="LKS250" s="66"/>
      <c r="LKU250" s="66"/>
      <c r="LKX250" s="66"/>
      <c r="LLA250" s="66"/>
      <c r="LLD250" s="66"/>
      <c r="LLH250" s="66"/>
      <c r="LLK250" s="66"/>
      <c r="LLN250" s="66"/>
      <c r="LLV250" s="66"/>
      <c r="LMH250" s="66"/>
      <c r="LMI250" s="66"/>
      <c r="LMJ250" s="66"/>
      <c r="LMK250" s="66"/>
      <c r="LML250" s="66"/>
      <c r="LMM250" s="66"/>
      <c r="LMN250" s="66"/>
      <c r="LMO250" s="66"/>
      <c r="LMP250" s="66"/>
      <c r="LMQ250" s="66"/>
      <c r="LMR250" s="66"/>
      <c r="LMS250" s="66"/>
      <c r="LMT250" s="66"/>
      <c r="LMU250" s="66"/>
      <c r="LMV250" s="66"/>
      <c r="LMW250" s="66"/>
      <c r="LMX250" s="66"/>
      <c r="LMY250" s="66"/>
      <c r="LMZ250" s="66"/>
      <c r="LNA250" s="66"/>
      <c r="LNB250" s="66"/>
      <c r="LNC250" s="66"/>
      <c r="LND250" s="66"/>
      <c r="LNE250" s="66"/>
      <c r="LNF250" s="66"/>
      <c r="LNG250" s="66"/>
      <c r="LNI250" s="66"/>
      <c r="LNJ250" s="66"/>
      <c r="LNK250" s="66"/>
      <c r="LNL250" s="66"/>
      <c r="LNM250" s="66"/>
      <c r="LNN250" s="66"/>
      <c r="LNO250" s="66"/>
      <c r="LNP250" s="66"/>
      <c r="LNQ250" s="66"/>
      <c r="LNR250" s="66"/>
      <c r="LNS250" s="66"/>
      <c r="LNT250" s="66"/>
      <c r="LNU250" s="66"/>
      <c r="LNX250" s="66"/>
      <c r="LOA250" s="66"/>
      <c r="LOD250" s="66"/>
      <c r="LOG250" s="66"/>
      <c r="LOJ250" s="66"/>
      <c r="LOM250" s="66"/>
      <c r="LOV250" s="66"/>
      <c r="LOY250" s="66"/>
      <c r="LPB250" s="66"/>
      <c r="LPE250" s="66"/>
      <c r="LPN250" s="66"/>
      <c r="LPT250" s="66"/>
      <c r="LPW250" s="66"/>
      <c r="LPZ250" s="66"/>
      <c r="LQC250" s="66"/>
      <c r="LQI250" s="66"/>
      <c r="LQR250" s="66"/>
      <c r="LQT250" s="66"/>
      <c r="LQU250" s="66"/>
      <c r="LQW250" s="66"/>
      <c r="LQZ250" s="66"/>
      <c r="LRC250" s="66"/>
      <c r="LRF250" s="66"/>
      <c r="LRI250" s="66"/>
      <c r="LRL250" s="66"/>
      <c r="LRN250" s="66"/>
      <c r="LRP250" s="66"/>
      <c r="LRS250" s="66"/>
      <c r="LRV250" s="66"/>
      <c r="LRY250" s="66"/>
      <c r="LSB250" s="66"/>
      <c r="LSE250" s="66"/>
      <c r="LSH250" s="66"/>
      <c r="LSK250" s="66"/>
      <c r="LSM250" s="66"/>
      <c r="LSP250" s="66"/>
      <c r="LSV250" s="66"/>
      <c r="LTB250" s="66"/>
      <c r="LTE250" s="66"/>
      <c r="LTG250" s="66"/>
      <c r="LTI250" s="66"/>
      <c r="LTJ250" s="66"/>
      <c r="LTK250" s="66"/>
      <c r="LTL250" s="66"/>
      <c r="LTM250" s="66"/>
      <c r="LTN250" s="66"/>
      <c r="LUF250" s="66"/>
      <c r="LUG250" s="66"/>
      <c r="LUJ250" s="66"/>
      <c r="LUM250" s="66"/>
      <c r="LUO250" s="66"/>
      <c r="LUQ250" s="66"/>
      <c r="LUT250" s="66"/>
      <c r="LUW250" s="66"/>
      <c r="LUZ250" s="66"/>
      <c r="LVD250" s="66"/>
      <c r="LVG250" s="66"/>
      <c r="LVJ250" s="66"/>
      <c r="LVR250" s="66"/>
      <c r="LWD250" s="66"/>
      <c r="LWE250" s="66"/>
      <c r="LWF250" s="66"/>
      <c r="LWG250" s="66"/>
      <c r="LWH250" s="66"/>
      <c r="LWI250" s="66"/>
      <c r="LWJ250" s="66"/>
      <c r="LWK250" s="66"/>
      <c r="LWL250" s="66"/>
      <c r="LWM250" s="66"/>
      <c r="LWN250" s="66"/>
      <c r="LWO250" s="66"/>
      <c r="LWP250" s="66"/>
      <c r="LWQ250" s="66"/>
      <c r="LWR250" s="66"/>
      <c r="LWS250" s="66"/>
      <c r="LWT250" s="66"/>
      <c r="LWU250" s="66"/>
      <c r="LWV250" s="66"/>
      <c r="LWW250" s="66"/>
      <c r="LWX250" s="66"/>
      <c r="LWY250" s="66"/>
      <c r="LWZ250" s="66"/>
      <c r="LXA250" s="66"/>
      <c r="LXB250" s="66"/>
      <c r="LXC250" s="66"/>
      <c r="LXE250" s="66"/>
      <c r="LXF250" s="66"/>
      <c r="LXG250" s="66"/>
      <c r="LXH250" s="66"/>
      <c r="LXI250" s="66"/>
      <c r="LXJ250" s="66"/>
      <c r="LXK250" s="66"/>
      <c r="LXL250" s="66"/>
      <c r="LXM250" s="66"/>
      <c r="LXN250" s="66"/>
      <c r="LXO250" s="66"/>
      <c r="LXP250" s="66"/>
      <c r="LXQ250" s="66"/>
      <c r="LXT250" s="66"/>
      <c r="LXW250" s="66"/>
      <c r="LXZ250" s="66"/>
      <c r="LYC250" s="66"/>
      <c r="LYF250" s="66"/>
      <c r="LYI250" s="66"/>
      <c r="LYR250" s="66"/>
      <c r="LYU250" s="66"/>
      <c r="LYX250" s="66"/>
      <c r="LZA250" s="66"/>
      <c r="LZJ250" s="66"/>
      <c r="LZP250" s="66"/>
      <c r="LZS250" s="66"/>
      <c r="LZV250" s="66"/>
      <c r="LZY250" s="66"/>
      <c r="MAE250" s="66"/>
      <c r="MAN250" s="66"/>
      <c r="MAP250" s="66"/>
      <c r="MAQ250" s="66"/>
      <c r="MAS250" s="66"/>
      <c r="MAV250" s="66"/>
      <c r="MAY250" s="66"/>
      <c r="MBB250" s="66"/>
      <c r="MBE250" s="66"/>
      <c r="MBH250" s="66"/>
      <c r="MBJ250" s="66"/>
      <c r="MBL250" s="66"/>
      <c r="MBO250" s="66"/>
      <c r="MBR250" s="66"/>
      <c r="MBU250" s="66"/>
      <c r="MBX250" s="66"/>
      <c r="MCA250" s="66"/>
      <c r="MCD250" s="66"/>
      <c r="MCG250" s="66"/>
      <c r="MCI250" s="66"/>
      <c r="MCL250" s="66"/>
      <c r="MCR250" s="66"/>
      <c r="MCX250" s="66"/>
      <c r="MDA250" s="66"/>
      <c r="MDC250" s="66"/>
      <c r="MDE250" s="66"/>
      <c r="MDF250" s="66"/>
      <c r="MDG250" s="66"/>
      <c r="MDH250" s="66"/>
      <c r="MDI250" s="66"/>
      <c r="MDJ250" s="66"/>
      <c r="MEB250" s="66"/>
      <c r="MEC250" s="66"/>
      <c r="MEF250" s="66"/>
      <c r="MEI250" s="66"/>
      <c r="MEK250" s="66"/>
      <c r="MEM250" s="66"/>
      <c r="MEP250" s="66"/>
      <c r="MES250" s="66"/>
      <c r="MEV250" s="66"/>
      <c r="MEZ250" s="66"/>
      <c r="MFC250" s="66"/>
      <c r="MFF250" s="66"/>
      <c r="MFN250" s="66"/>
      <c r="MFZ250" s="66"/>
      <c r="MGA250" s="66"/>
      <c r="MGB250" s="66"/>
      <c r="MGC250" s="66"/>
      <c r="MGD250" s="66"/>
      <c r="MGE250" s="66"/>
      <c r="MGF250" s="66"/>
      <c r="MGG250" s="66"/>
      <c r="MGH250" s="66"/>
      <c r="MGI250" s="66"/>
      <c r="MGJ250" s="66"/>
      <c r="MGK250" s="66"/>
      <c r="MGL250" s="66"/>
      <c r="MGM250" s="66"/>
      <c r="MGN250" s="66"/>
      <c r="MGO250" s="66"/>
      <c r="MGP250" s="66"/>
      <c r="MGQ250" s="66"/>
      <c r="MGR250" s="66"/>
      <c r="MGS250" s="66"/>
      <c r="MGT250" s="66"/>
      <c r="MGU250" s="66"/>
      <c r="MGV250" s="66"/>
      <c r="MGW250" s="66"/>
      <c r="MGX250" s="66"/>
      <c r="MGY250" s="66"/>
      <c r="MHA250" s="66"/>
      <c r="MHB250" s="66"/>
      <c r="MHC250" s="66"/>
      <c r="MHD250" s="66"/>
      <c r="MHE250" s="66"/>
      <c r="MHF250" s="66"/>
      <c r="MHG250" s="66"/>
      <c r="MHH250" s="66"/>
      <c r="MHI250" s="66"/>
      <c r="MHJ250" s="66"/>
      <c r="MHK250" s="66"/>
      <c r="MHL250" s="66"/>
      <c r="MHM250" s="66"/>
      <c r="MHP250" s="66"/>
      <c r="MHS250" s="66"/>
      <c r="MHV250" s="66"/>
      <c r="MHY250" s="66"/>
      <c r="MIB250" s="66"/>
      <c r="MIE250" s="66"/>
      <c r="MIN250" s="66"/>
      <c r="MIQ250" s="66"/>
      <c r="MIT250" s="66"/>
      <c r="MIW250" s="66"/>
      <c r="MJF250" s="66"/>
      <c r="MJL250" s="66"/>
      <c r="MJO250" s="66"/>
      <c r="MJR250" s="66"/>
      <c r="MJU250" s="66"/>
      <c r="MKA250" s="66"/>
      <c r="MKJ250" s="66"/>
      <c r="MKL250" s="66"/>
      <c r="MKM250" s="66"/>
      <c r="MKO250" s="66"/>
      <c r="MKR250" s="66"/>
      <c r="MKU250" s="66"/>
      <c r="MKX250" s="66"/>
      <c r="MLA250" s="66"/>
      <c r="MLD250" s="66"/>
      <c r="MLF250" s="66"/>
      <c r="MLH250" s="66"/>
      <c r="MLK250" s="66"/>
      <c r="MLN250" s="66"/>
      <c r="MLQ250" s="66"/>
      <c r="MLT250" s="66"/>
      <c r="MLW250" s="66"/>
      <c r="MLZ250" s="66"/>
      <c r="MMC250" s="66"/>
      <c r="MME250" s="66"/>
      <c r="MMH250" s="66"/>
      <c r="MMN250" s="66"/>
      <c r="MMT250" s="66"/>
      <c r="MMW250" s="66"/>
      <c r="MMY250" s="66"/>
      <c r="MNA250" s="66"/>
      <c r="MNB250" s="66"/>
      <c r="MNC250" s="66"/>
      <c r="MND250" s="66"/>
      <c r="MNE250" s="66"/>
      <c r="MNF250" s="66"/>
      <c r="MNX250" s="66"/>
      <c r="MNY250" s="66"/>
      <c r="MOB250" s="66"/>
      <c r="MOE250" s="66"/>
      <c r="MOG250" s="66"/>
      <c r="MOI250" s="66"/>
      <c r="MOL250" s="66"/>
      <c r="MOO250" s="66"/>
      <c r="MOR250" s="66"/>
      <c r="MOV250" s="66"/>
      <c r="MOY250" s="66"/>
      <c r="MPB250" s="66"/>
      <c r="MPJ250" s="66"/>
      <c r="MPV250" s="66"/>
      <c r="MPW250" s="66"/>
      <c r="MPX250" s="66"/>
      <c r="MPY250" s="66"/>
      <c r="MPZ250" s="66"/>
      <c r="MQA250" s="66"/>
      <c r="MQB250" s="66"/>
      <c r="MQC250" s="66"/>
      <c r="MQD250" s="66"/>
      <c r="MQE250" s="66"/>
      <c r="MQF250" s="66"/>
      <c r="MQG250" s="66"/>
      <c r="MQH250" s="66"/>
      <c r="MQI250" s="66"/>
      <c r="MQJ250" s="66"/>
      <c r="MQK250" s="66"/>
      <c r="MQL250" s="66"/>
      <c r="MQM250" s="66"/>
      <c r="MQN250" s="66"/>
      <c r="MQO250" s="66"/>
      <c r="MQP250" s="66"/>
      <c r="MQQ250" s="66"/>
      <c r="MQR250" s="66"/>
      <c r="MQS250" s="66"/>
      <c r="MQT250" s="66"/>
      <c r="MQU250" s="66"/>
      <c r="MQW250" s="66"/>
      <c r="MQX250" s="66"/>
      <c r="MQY250" s="66"/>
      <c r="MQZ250" s="66"/>
      <c r="MRA250" s="66"/>
      <c r="MRB250" s="66"/>
      <c r="MRC250" s="66"/>
      <c r="MRD250" s="66"/>
      <c r="MRE250" s="66"/>
      <c r="MRF250" s="66"/>
      <c r="MRG250" s="66"/>
      <c r="MRH250" s="66"/>
      <c r="MRI250" s="66"/>
      <c r="MRL250" s="66"/>
      <c r="MRO250" s="66"/>
      <c r="MRR250" s="66"/>
      <c r="MRU250" s="66"/>
      <c r="MRX250" s="66"/>
      <c r="MSA250" s="66"/>
      <c r="MSJ250" s="66"/>
      <c r="MSM250" s="66"/>
      <c r="MSP250" s="66"/>
      <c r="MSS250" s="66"/>
      <c r="MTB250" s="66"/>
      <c r="MTH250" s="66"/>
      <c r="MTK250" s="66"/>
      <c r="MTN250" s="66"/>
      <c r="MTQ250" s="66"/>
      <c r="MTW250" s="66"/>
      <c r="MUF250" s="66"/>
      <c r="MUH250" s="66"/>
      <c r="MUI250" s="66"/>
      <c r="MUK250" s="66"/>
      <c r="MUN250" s="66"/>
      <c r="MUQ250" s="66"/>
      <c r="MUT250" s="66"/>
      <c r="MUW250" s="66"/>
      <c r="MUZ250" s="66"/>
      <c r="MVB250" s="66"/>
      <c r="MVD250" s="66"/>
      <c r="MVG250" s="66"/>
      <c r="MVJ250" s="66"/>
      <c r="MVM250" s="66"/>
      <c r="MVP250" s="66"/>
      <c r="MVS250" s="66"/>
      <c r="MVV250" s="66"/>
      <c r="MVY250" s="66"/>
      <c r="MWA250" s="66"/>
      <c r="MWD250" s="66"/>
      <c r="MWJ250" s="66"/>
      <c r="MWP250" s="66"/>
      <c r="MWS250" s="66"/>
      <c r="MWU250" s="66"/>
      <c r="MWW250" s="66"/>
      <c r="MWX250" s="66"/>
      <c r="MWY250" s="66"/>
      <c r="MWZ250" s="66"/>
      <c r="MXA250" s="66"/>
      <c r="MXB250" s="66"/>
      <c r="MXT250" s="66"/>
      <c r="MXU250" s="66"/>
      <c r="MXX250" s="66"/>
      <c r="MYA250" s="66"/>
      <c r="MYC250" s="66"/>
      <c r="MYE250" s="66"/>
      <c r="MYH250" s="66"/>
      <c r="MYK250" s="66"/>
      <c r="MYN250" s="66"/>
      <c r="MYR250" s="66"/>
      <c r="MYU250" s="66"/>
      <c r="MYX250" s="66"/>
      <c r="MZF250" s="66"/>
      <c r="MZR250" s="66"/>
      <c r="MZS250" s="66"/>
      <c r="MZT250" s="66"/>
      <c r="MZU250" s="66"/>
      <c r="MZV250" s="66"/>
      <c r="MZW250" s="66"/>
      <c r="MZX250" s="66"/>
      <c r="MZY250" s="66"/>
      <c r="MZZ250" s="66"/>
      <c r="NAA250" s="66"/>
      <c r="NAB250" s="66"/>
      <c r="NAC250" s="66"/>
      <c r="NAD250" s="66"/>
      <c r="NAE250" s="66"/>
      <c r="NAF250" s="66"/>
      <c r="NAG250" s="66"/>
      <c r="NAH250" s="66"/>
      <c r="NAI250" s="66"/>
      <c r="NAJ250" s="66"/>
      <c r="NAK250" s="66"/>
      <c r="NAL250" s="66"/>
      <c r="NAM250" s="66"/>
      <c r="NAN250" s="66"/>
      <c r="NAO250" s="66"/>
      <c r="NAP250" s="66"/>
      <c r="NAQ250" s="66"/>
      <c r="NAS250" s="66"/>
      <c r="NAT250" s="66"/>
      <c r="NAU250" s="66"/>
      <c r="NAV250" s="66"/>
      <c r="NAW250" s="66"/>
      <c r="NAX250" s="66"/>
      <c r="NAY250" s="66"/>
      <c r="NAZ250" s="66"/>
      <c r="NBA250" s="66"/>
      <c r="NBB250" s="66"/>
      <c r="NBC250" s="66"/>
      <c r="NBD250" s="66"/>
      <c r="NBE250" s="66"/>
      <c r="NBH250" s="66"/>
      <c r="NBK250" s="66"/>
      <c r="NBN250" s="66"/>
      <c r="NBQ250" s="66"/>
      <c r="NBT250" s="66"/>
      <c r="NBW250" s="66"/>
      <c r="NCF250" s="66"/>
      <c r="NCI250" s="66"/>
      <c r="NCL250" s="66"/>
      <c r="NCO250" s="66"/>
      <c r="NCX250" s="66"/>
      <c r="NDD250" s="66"/>
      <c r="NDG250" s="66"/>
      <c r="NDJ250" s="66"/>
      <c r="NDM250" s="66"/>
      <c r="NDS250" s="66"/>
      <c r="NEB250" s="66"/>
      <c r="NED250" s="66"/>
      <c r="NEE250" s="66"/>
      <c r="NEG250" s="66"/>
      <c r="NEJ250" s="66"/>
      <c r="NEM250" s="66"/>
      <c r="NEP250" s="66"/>
      <c r="NES250" s="66"/>
      <c r="NEV250" s="66"/>
      <c r="NEX250" s="66"/>
      <c r="NEZ250" s="66"/>
      <c r="NFC250" s="66"/>
      <c r="NFF250" s="66"/>
      <c r="NFI250" s="66"/>
      <c r="NFL250" s="66"/>
      <c r="NFO250" s="66"/>
      <c r="NFR250" s="66"/>
      <c r="NFU250" s="66"/>
      <c r="NFW250" s="66"/>
      <c r="NFZ250" s="66"/>
      <c r="NGF250" s="66"/>
      <c r="NGL250" s="66"/>
      <c r="NGO250" s="66"/>
      <c r="NGQ250" s="66"/>
      <c r="NGS250" s="66"/>
      <c r="NGT250" s="66"/>
      <c r="NGU250" s="66"/>
      <c r="NGV250" s="66"/>
      <c r="NGW250" s="66"/>
      <c r="NGX250" s="66"/>
      <c r="NHP250" s="66"/>
      <c r="NHQ250" s="66"/>
      <c r="NHT250" s="66"/>
      <c r="NHW250" s="66"/>
      <c r="NHY250" s="66"/>
      <c r="NIA250" s="66"/>
      <c r="NID250" s="66"/>
      <c r="NIG250" s="66"/>
      <c r="NIJ250" s="66"/>
      <c r="NIN250" s="66"/>
      <c r="NIQ250" s="66"/>
      <c r="NIT250" s="66"/>
      <c r="NJB250" s="66"/>
      <c r="NJN250" s="66"/>
      <c r="NJO250" s="66"/>
      <c r="NJP250" s="66"/>
      <c r="NJQ250" s="66"/>
      <c r="NJR250" s="66"/>
      <c r="NJS250" s="66"/>
      <c r="NJT250" s="66"/>
      <c r="NJU250" s="66"/>
      <c r="NJV250" s="66"/>
      <c r="NJW250" s="66"/>
      <c r="NJX250" s="66"/>
      <c r="NJY250" s="66"/>
      <c r="NJZ250" s="66"/>
      <c r="NKA250" s="66"/>
      <c r="NKB250" s="66"/>
      <c r="NKC250" s="66"/>
      <c r="NKD250" s="66"/>
      <c r="NKE250" s="66"/>
      <c r="NKF250" s="66"/>
      <c r="NKG250" s="66"/>
      <c r="NKH250" s="66"/>
      <c r="NKI250" s="66"/>
      <c r="NKJ250" s="66"/>
      <c r="NKK250" s="66"/>
      <c r="NKL250" s="66"/>
      <c r="NKM250" s="66"/>
      <c r="NKO250" s="66"/>
      <c r="NKP250" s="66"/>
      <c r="NKQ250" s="66"/>
      <c r="NKR250" s="66"/>
      <c r="NKS250" s="66"/>
      <c r="NKT250" s="66"/>
      <c r="NKU250" s="66"/>
      <c r="NKV250" s="66"/>
      <c r="NKW250" s="66"/>
      <c r="NKX250" s="66"/>
      <c r="NKY250" s="66"/>
      <c r="NKZ250" s="66"/>
      <c r="NLA250" s="66"/>
      <c r="NLD250" s="66"/>
      <c r="NLG250" s="66"/>
      <c r="NLJ250" s="66"/>
      <c r="NLM250" s="66"/>
      <c r="NLP250" s="66"/>
      <c r="NLS250" s="66"/>
      <c r="NMB250" s="66"/>
      <c r="NME250" s="66"/>
      <c r="NMH250" s="66"/>
      <c r="NMK250" s="66"/>
      <c r="NMT250" s="66"/>
      <c r="NMZ250" s="66"/>
      <c r="NNC250" s="66"/>
      <c r="NNF250" s="66"/>
      <c r="NNI250" s="66"/>
      <c r="NNO250" s="66"/>
      <c r="NNX250" s="66"/>
      <c r="NNZ250" s="66"/>
      <c r="NOA250" s="66"/>
      <c r="NOC250" s="66"/>
      <c r="NOF250" s="66"/>
      <c r="NOI250" s="66"/>
      <c r="NOL250" s="66"/>
      <c r="NOO250" s="66"/>
      <c r="NOR250" s="66"/>
      <c r="NOT250" s="66"/>
      <c r="NOV250" s="66"/>
      <c r="NOY250" s="66"/>
      <c r="NPB250" s="66"/>
      <c r="NPE250" s="66"/>
      <c r="NPH250" s="66"/>
      <c r="NPK250" s="66"/>
      <c r="NPN250" s="66"/>
      <c r="NPQ250" s="66"/>
      <c r="NPS250" s="66"/>
      <c r="NPV250" s="66"/>
      <c r="NQB250" s="66"/>
      <c r="NQH250" s="66"/>
      <c r="NQK250" s="66"/>
      <c r="NQM250" s="66"/>
      <c r="NQO250" s="66"/>
      <c r="NQP250" s="66"/>
      <c r="NQQ250" s="66"/>
      <c r="NQR250" s="66"/>
      <c r="NQS250" s="66"/>
      <c r="NQT250" s="66"/>
      <c r="NRL250" s="66"/>
      <c r="NRM250" s="66"/>
      <c r="NRP250" s="66"/>
      <c r="NRS250" s="66"/>
      <c r="NRU250" s="66"/>
      <c r="NRW250" s="66"/>
      <c r="NRZ250" s="66"/>
      <c r="NSC250" s="66"/>
      <c r="NSF250" s="66"/>
      <c r="NSJ250" s="66"/>
      <c r="NSM250" s="66"/>
      <c r="NSP250" s="66"/>
      <c r="NSX250" s="66"/>
      <c r="NTJ250" s="66"/>
      <c r="NTK250" s="66"/>
      <c r="NTL250" s="66"/>
      <c r="NTM250" s="66"/>
      <c r="NTN250" s="66"/>
      <c r="NTO250" s="66"/>
      <c r="NTP250" s="66"/>
      <c r="NTQ250" s="66"/>
      <c r="NTR250" s="66"/>
      <c r="NTS250" s="66"/>
      <c r="NTT250" s="66"/>
      <c r="NTU250" s="66"/>
      <c r="NTV250" s="66"/>
      <c r="NTW250" s="66"/>
      <c r="NTX250" s="66"/>
      <c r="NTY250" s="66"/>
      <c r="NTZ250" s="66"/>
      <c r="NUA250" s="66"/>
      <c r="NUB250" s="66"/>
      <c r="NUC250" s="66"/>
      <c r="NUD250" s="66"/>
      <c r="NUE250" s="66"/>
      <c r="NUF250" s="66"/>
      <c r="NUG250" s="66"/>
      <c r="NUH250" s="66"/>
      <c r="NUI250" s="66"/>
      <c r="NUK250" s="66"/>
      <c r="NUL250" s="66"/>
      <c r="NUM250" s="66"/>
      <c r="NUN250" s="66"/>
      <c r="NUO250" s="66"/>
      <c r="NUP250" s="66"/>
      <c r="NUQ250" s="66"/>
      <c r="NUR250" s="66"/>
      <c r="NUS250" s="66"/>
      <c r="NUT250" s="66"/>
      <c r="NUU250" s="66"/>
      <c r="NUV250" s="66"/>
      <c r="NUW250" s="66"/>
      <c r="NUZ250" s="66"/>
      <c r="NVC250" s="66"/>
      <c r="NVF250" s="66"/>
      <c r="NVI250" s="66"/>
      <c r="NVL250" s="66"/>
      <c r="NVO250" s="66"/>
      <c r="NVX250" s="66"/>
      <c r="NWA250" s="66"/>
      <c r="NWD250" s="66"/>
      <c r="NWG250" s="66"/>
      <c r="NWP250" s="66"/>
      <c r="NWV250" s="66"/>
      <c r="NWY250" s="66"/>
      <c r="NXB250" s="66"/>
      <c r="NXE250" s="66"/>
      <c r="NXK250" s="66"/>
      <c r="NXT250" s="66"/>
      <c r="NXV250" s="66"/>
      <c r="NXW250" s="66"/>
      <c r="NXY250" s="66"/>
      <c r="NYB250" s="66"/>
      <c r="NYE250" s="66"/>
      <c r="NYH250" s="66"/>
      <c r="NYK250" s="66"/>
      <c r="NYN250" s="66"/>
      <c r="NYP250" s="66"/>
      <c r="NYR250" s="66"/>
      <c r="NYU250" s="66"/>
      <c r="NYX250" s="66"/>
      <c r="NZA250" s="66"/>
      <c r="NZD250" s="66"/>
      <c r="NZG250" s="66"/>
      <c r="NZJ250" s="66"/>
      <c r="NZM250" s="66"/>
      <c r="NZO250" s="66"/>
      <c r="NZR250" s="66"/>
      <c r="NZX250" s="66"/>
      <c r="OAD250" s="66"/>
      <c r="OAG250" s="66"/>
      <c r="OAI250" s="66"/>
      <c r="OAK250" s="66"/>
      <c r="OAL250" s="66"/>
      <c r="OAM250" s="66"/>
      <c r="OAN250" s="66"/>
      <c r="OAO250" s="66"/>
      <c r="OAP250" s="66"/>
      <c r="OBH250" s="66"/>
      <c r="OBI250" s="66"/>
      <c r="OBL250" s="66"/>
      <c r="OBO250" s="66"/>
      <c r="OBQ250" s="66"/>
      <c r="OBS250" s="66"/>
      <c r="OBV250" s="66"/>
      <c r="OBY250" s="66"/>
      <c r="OCB250" s="66"/>
      <c r="OCF250" s="66"/>
      <c r="OCI250" s="66"/>
      <c r="OCL250" s="66"/>
      <c r="OCT250" s="66"/>
      <c r="ODF250" s="66"/>
      <c r="ODG250" s="66"/>
      <c r="ODH250" s="66"/>
      <c r="ODI250" s="66"/>
      <c r="ODJ250" s="66"/>
      <c r="ODK250" s="66"/>
      <c r="ODL250" s="66"/>
      <c r="ODM250" s="66"/>
      <c r="ODN250" s="66"/>
      <c r="ODO250" s="66"/>
      <c r="ODP250" s="66"/>
      <c r="ODQ250" s="66"/>
      <c r="ODR250" s="66"/>
      <c r="ODS250" s="66"/>
      <c r="ODT250" s="66"/>
      <c r="ODU250" s="66"/>
      <c r="ODV250" s="66"/>
      <c r="ODW250" s="66"/>
      <c r="ODX250" s="66"/>
      <c r="ODY250" s="66"/>
      <c r="ODZ250" s="66"/>
      <c r="OEA250" s="66"/>
      <c r="OEB250" s="66"/>
      <c r="OEC250" s="66"/>
      <c r="OED250" s="66"/>
      <c r="OEE250" s="66"/>
      <c r="OEG250" s="66"/>
      <c r="OEH250" s="66"/>
      <c r="OEI250" s="66"/>
      <c r="OEJ250" s="66"/>
      <c r="OEK250" s="66"/>
      <c r="OEL250" s="66"/>
      <c r="OEM250" s="66"/>
      <c r="OEN250" s="66"/>
      <c r="OEO250" s="66"/>
      <c r="OEP250" s="66"/>
      <c r="OEQ250" s="66"/>
      <c r="OER250" s="66"/>
      <c r="OES250" s="66"/>
      <c r="OEV250" s="66"/>
      <c r="OEY250" s="66"/>
      <c r="OFB250" s="66"/>
      <c r="OFE250" s="66"/>
      <c r="OFH250" s="66"/>
      <c r="OFK250" s="66"/>
      <c r="OFT250" s="66"/>
      <c r="OFW250" s="66"/>
      <c r="OFZ250" s="66"/>
      <c r="OGC250" s="66"/>
      <c r="OGL250" s="66"/>
      <c r="OGR250" s="66"/>
      <c r="OGU250" s="66"/>
      <c r="OGX250" s="66"/>
      <c r="OHA250" s="66"/>
      <c r="OHG250" s="66"/>
      <c r="OHP250" s="66"/>
      <c r="OHR250" s="66"/>
      <c r="OHS250" s="66"/>
      <c r="OHU250" s="66"/>
      <c r="OHX250" s="66"/>
      <c r="OIA250" s="66"/>
      <c r="OID250" s="66"/>
      <c r="OIG250" s="66"/>
      <c r="OIJ250" s="66"/>
      <c r="OIL250" s="66"/>
      <c r="OIN250" s="66"/>
      <c r="OIQ250" s="66"/>
      <c r="OIT250" s="66"/>
      <c r="OIW250" s="66"/>
      <c r="OIZ250" s="66"/>
      <c r="OJC250" s="66"/>
      <c r="OJF250" s="66"/>
      <c r="OJI250" s="66"/>
      <c r="OJK250" s="66"/>
      <c r="OJN250" s="66"/>
      <c r="OJT250" s="66"/>
      <c r="OJZ250" s="66"/>
      <c r="OKC250" s="66"/>
      <c r="OKE250" s="66"/>
      <c r="OKG250" s="66"/>
      <c r="OKH250" s="66"/>
      <c r="OKI250" s="66"/>
      <c r="OKJ250" s="66"/>
      <c r="OKK250" s="66"/>
      <c r="OKL250" s="66"/>
      <c r="OLD250" s="66"/>
      <c r="OLE250" s="66"/>
      <c r="OLH250" s="66"/>
      <c r="OLK250" s="66"/>
      <c r="OLM250" s="66"/>
      <c r="OLO250" s="66"/>
      <c r="OLR250" s="66"/>
      <c r="OLU250" s="66"/>
      <c r="OLX250" s="66"/>
      <c r="OMB250" s="66"/>
      <c r="OME250" s="66"/>
      <c r="OMH250" s="66"/>
      <c r="OMP250" s="66"/>
      <c r="ONB250" s="66"/>
      <c r="ONC250" s="66"/>
      <c r="OND250" s="66"/>
      <c r="ONE250" s="66"/>
      <c r="ONF250" s="66"/>
      <c r="ONG250" s="66"/>
      <c r="ONH250" s="66"/>
      <c r="ONI250" s="66"/>
      <c r="ONJ250" s="66"/>
      <c r="ONK250" s="66"/>
      <c r="ONL250" s="66"/>
      <c r="ONM250" s="66"/>
      <c r="ONN250" s="66"/>
      <c r="ONO250" s="66"/>
      <c r="ONP250" s="66"/>
      <c r="ONQ250" s="66"/>
      <c r="ONR250" s="66"/>
      <c r="ONS250" s="66"/>
      <c r="ONT250" s="66"/>
      <c r="ONU250" s="66"/>
      <c r="ONV250" s="66"/>
      <c r="ONW250" s="66"/>
      <c r="ONX250" s="66"/>
      <c r="ONY250" s="66"/>
      <c r="ONZ250" s="66"/>
      <c r="OOA250" s="66"/>
      <c r="OOC250" s="66"/>
      <c r="OOD250" s="66"/>
      <c r="OOE250" s="66"/>
      <c r="OOF250" s="66"/>
      <c r="OOG250" s="66"/>
      <c r="OOH250" s="66"/>
      <c r="OOI250" s="66"/>
      <c r="OOJ250" s="66"/>
      <c r="OOK250" s="66"/>
      <c r="OOL250" s="66"/>
      <c r="OOM250" s="66"/>
      <c r="OON250" s="66"/>
      <c r="OOO250" s="66"/>
      <c r="OOR250" s="66"/>
      <c r="OOU250" s="66"/>
      <c r="OOX250" s="66"/>
      <c r="OPA250" s="66"/>
      <c r="OPD250" s="66"/>
      <c r="OPG250" s="66"/>
      <c r="OPP250" s="66"/>
      <c r="OPS250" s="66"/>
      <c r="OPV250" s="66"/>
      <c r="OPY250" s="66"/>
      <c r="OQH250" s="66"/>
      <c r="OQN250" s="66"/>
      <c r="OQQ250" s="66"/>
      <c r="OQT250" s="66"/>
      <c r="OQW250" s="66"/>
      <c r="ORC250" s="66"/>
      <c r="ORL250" s="66"/>
      <c r="ORN250" s="66"/>
      <c r="ORO250" s="66"/>
      <c r="ORQ250" s="66"/>
      <c r="ORT250" s="66"/>
      <c r="ORW250" s="66"/>
      <c r="ORZ250" s="66"/>
      <c r="OSC250" s="66"/>
      <c r="OSF250" s="66"/>
      <c r="OSH250" s="66"/>
      <c r="OSJ250" s="66"/>
      <c r="OSM250" s="66"/>
      <c r="OSP250" s="66"/>
      <c r="OSS250" s="66"/>
      <c r="OSV250" s="66"/>
      <c r="OSY250" s="66"/>
      <c r="OTB250" s="66"/>
      <c r="OTE250" s="66"/>
      <c r="OTG250" s="66"/>
      <c r="OTJ250" s="66"/>
      <c r="OTP250" s="66"/>
      <c r="OTV250" s="66"/>
      <c r="OTY250" s="66"/>
      <c r="OUA250" s="66"/>
      <c r="OUC250" s="66"/>
      <c r="OUD250" s="66"/>
      <c r="OUE250" s="66"/>
      <c r="OUF250" s="66"/>
      <c r="OUG250" s="66"/>
      <c r="OUH250" s="66"/>
      <c r="OUZ250" s="66"/>
      <c r="OVA250" s="66"/>
      <c r="OVD250" s="66"/>
      <c r="OVG250" s="66"/>
      <c r="OVI250" s="66"/>
      <c r="OVK250" s="66"/>
      <c r="OVN250" s="66"/>
      <c r="OVQ250" s="66"/>
      <c r="OVT250" s="66"/>
      <c r="OVX250" s="66"/>
      <c r="OWA250" s="66"/>
      <c r="OWD250" s="66"/>
      <c r="OWL250" s="66"/>
      <c r="OWX250" s="66"/>
      <c r="OWY250" s="66"/>
      <c r="OWZ250" s="66"/>
      <c r="OXA250" s="66"/>
      <c r="OXB250" s="66"/>
      <c r="OXC250" s="66"/>
      <c r="OXD250" s="66"/>
      <c r="OXE250" s="66"/>
      <c r="OXF250" s="66"/>
      <c r="OXG250" s="66"/>
      <c r="OXH250" s="66"/>
      <c r="OXI250" s="66"/>
      <c r="OXJ250" s="66"/>
      <c r="OXK250" s="66"/>
      <c r="OXL250" s="66"/>
      <c r="OXM250" s="66"/>
      <c r="OXN250" s="66"/>
      <c r="OXO250" s="66"/>
      <c r="OXP250" s="66"/>
      <c r="OXQ250" s="66"/>
      <c r="OXR250" s="66"/>
      <c r="OXS250" s="66"/>
      <c r="OXT250" s="66"/>
      <c r="OXU250" s="66"/>
      <c r="OXV250" s="66"/>
      <c r="OXW250" s="66"/>
      <c r="OXY250" s="66"/>
      <c r="OXZ250" s="66"/>
      <c r="OYA250" s="66"/>
      <c r="OYB250" s="66"/>
      <c r="OYC250" s="66"/>
      <c r="OYD250" s="66"/>
      <c r="OYE250" s="66"/>
      <c r="OYF250" s="66"/>
      <c r="OYG250" s="66"/>
      <c r="OYH250" s="66"/>
      <c r="OYI250" s="66"/>
      <c r="OYJ250" s="66"/>
      <c r="OYK250" s="66"/>
      <c r="OYN250" s="66"/>
      <c r="OYQ250" s="66"/>
      <c r="OYT250" s="66"/>
      <c r="OYW250" s="66"/>
      <c r="OYZ250" s="66"/>
      <c r="OZC250" s="66"/>
      <c r="OZL250" s="66"/>
      <c r="OZO250" s="66"/>
      <c r="OZR250" s="66"/>
      <c r="OZU250" s="66"/>
      <c r="PAD250" s="66"/>
      <c r="PAJ250" s="66"/>
      <c r="PAM250" s="66"/>
      <c r="PAP250" s="66"/>
      <c r="PAS250" s="66"/>
      <c r="PAY250" s="66"/>
      <c r="PBH250" s="66"/>
      <c r="PBJ250" s="66"/>
      <c r="PBK250" s="66"/>
      <c r="PBM250" s="66"/>
      <c r="PBP250" s="66"/>
      <c r="PBS250" s="66"/>
      <c r="PBV250" s="66"/>
      <c r="PBY250" s="66"/>
      <c r="PCB250" s="66"/>
      <c r="PCD250" s="66"/>
      <c r="PCF250" s="66"/>
      <c r="PCI250" s="66"/>
      <c r="PCL250" s="66"/>
      <c r="PCO250" s="66"/>
      <c r="PCR250" s="66"/>
      <c r="PCU250" s="66"/>
      <c r="PCX250" s="66"/>
      <c r="PDA250" s="66"/>
      <c r="PDC250" s="66"/>
      <c r="PDF250" s="66"/>
      <c r="PDL250" s="66"/>
      <c r="PDR250" s="66"/>
      <c r="PDU250" s="66"/>
      <c r="PDW250" s="66"/>
      <c r="PDY250" s="66"/>
      <c r="PDZ250" s="66"/>
      <c r="PEA250" s="66"/>
      <c r="PEB250" s="66"/>
      <c r="PEC250" s="66"/>
      <c r="PED250" s="66"/>
      <c r="PEV250" s="66"/>
      <c r="PEW250" s="66"/>
      <c r="PEZ250" s="66"/>
      <c r="PFC250" s="66"/>
      <c r="PFE250" s="66"/>
      <c r="PFG250" s="66"/>
      <c r="PFJ250" s="66"/>
      <c r="PFM250" s="66"/>
      <c r="PFP250" s="66"/>
      <c r="PFT250" s="66"/>
      <c r="PFW250" s="66"/>
      <c r="PFZ250" s="66"/>
      <c r="PGH250" s="66"/>
      <c r="PGT250" s="66"/>
      <c r="PGU250" s="66"/>
      <c r="PGV250" s="66"/>
      <c r="PGW250" s="66"/>
      <c r="PGX250" s="66"/>
      <c r="PGY250" s="66"/>
      <c r="PGZ250" s="66"/>
      <c r="PHA250" s="66"/>
      <c r="PHB250" s="66"/>
      <c r="PHC250" s="66"/>
      <c r="PHD250" s="66"/>
      <c r="PHE250" s="66"/>
      <c r="PHF250" s="66"/>
      <c r="PHG250" s="66"/>
      <c r="PHH250" s="66"/>
      <c r="PHI250" s="66"/>
      <c r="PHJ250" s="66"/>
      <c r="PHK250" s="66"/>
      <c r="PHL250" s="66"/>
      <c r="PHM250" s="66"/>
      <c r="PHN250" s="66"/>
      <c r="PHO250" s="66"/>
      <c r="PHP250" s="66"/>
      <c r="PHQ250" s="66"/>
      <c r="PHR250" s="66"/>
      <c r="PHS250" s="66"/>
      <c r="PHU250" s="66"/>
      <c r="PHV250" s="66"/>
      <c r="PHW250" s="66"/>
      <c r="PHX250" s="66"/>
      <c r="PHY250" s="66"/>
      <c r="PHZ250" s="66"/>
      <c r="PIA250" s="66"/>
      <c r="PIB250" s="66"/>
      <c r="PIC250" s="66"/>
      <c r="PID250" s="66"/>
      <c r="PIE250" s="66"/>
      <c r="PIF250" s="66"/>
      <c r="PIG250" s="66"/>
      <c r="PIJ250" s="66"/>
      <c r="PIM250" s="66"/>
      <c r="PIP250" s="66"/>
      <c r="PIS250" s="66"/>
      <c r="PIV250" s="66"/>
      <c r="PIY250" s="66"/>
      <c r="PJH250" s="66"/>
      <c r="PJK250" s="66"/>
      <c r="PJN250" s="66"/>
      <c r="PJQ250" s="66"/>
      <c r="PJZ250" s="66"/>
      <c r="PKF250" s="66"/>
      <c r="PKI250" s="66"/>
      <c r="PKL250" s="66"/>
      <c r="PKO250" s="66"/>
      <c r="PKU250" s="66"/>
      <c r="PLD250" s="66"/>
      <c r="PLF250" s="66"/>
      <c r="PLG250" s="66"/>
      <c r="PLI250" s="66"/>
      <c r="PLL250" s="66"/>
      <c r="PLO250" s="66"/>
      <c r="PLR250" s="66"/>
      <c r="PLU250" s="66"/>
      <c r="PLX250" s="66"/>
      <c r="PLZ250" s="66"/>
      <c r="PMB250" s="66"/>
      <c r="PME250" s="66"/>
      <c r="PMH250" s="66"/>
      <c r="PMK250" s="66"/>
      <c r="PMN250" s="66"/>
      <c r="PMQ250" s="66"/>
      <c r="PMT250" s="66"/>
      <c r="PMW250" s="66"/>
      <c r="PMY250" s="66"/>
      <c r="PNB250" s="66"/>
      <c r="PNH250" s="66"/>
      <c r="PNN250" s="66"/>
      <c r="PNQ250" s="66"/>
      <c r="PNS250" s="66"/>
      <c r="PNU250" s="66"/>
      <c r="PNV250" s="66"/>
      <c r="PNW250" s="66"/>
      <c r="PNX250" s="66"/>
      <c r="PNY250" s="66"/>
      <c r="PNZ250" s="66"/>
      <c r="POR250" s="66"/>
      <c r="POS250" s="66"/>
      <c r="POV250" s="66"/>
      <c r="POY250" s="66"/>
      <c r="PPA250" s="66"/>
      <c r="PPC250" s="66"/>
      <c r="PPF250" s="66"/>
      <c r="PPI250" s="66"/>
      <c r="PPL250" s="66"/>
      <c r="PPP250" s="66"/>
      <c r="PPS250" s="66"/>
      <c r="PPV250" s="66"/>
      <c r="PQD250" s="66"/>
      <c r="PQP250" s="66"/>
      <c r="PQQ250" s="66"/>
      <c r="PQR250" s="66"/>
      <c r="PQS250" s="66"/>
      <c r="PQT250" s="66"/>
      <c r="PQU250" s="66"/>
      <c r="PQV250" s="66"/>
      <c r="PQW250" s="66"/>
      <c r="PQX250" s="66"/>
      <c r="PQY250" s="66"/>
      <c r="PQZ250" s="66"/>
      <c r="PRA250" s="66"/>
      <c r="PRB250" s="66"/>
      <c r="PRC250" s="66"/>
      <c r="PRD250" s="66"/>
      <c r="PRE250" s="66"/>
      <c r="PRF250" s="66"/>
      <c r="PRG250" s="66"/>
      <c r="PRH250" s="66"/>
      <c r="PRI250" s="66"/>
      <c r="PRJ250" s="66"/>
      <c r="PRK250" s="66"/>
      <c r="PRL250" s="66"/>
      <c r="PRM250" s="66"/>
      <c r="PRN250" s="66"/>
      <c r="PRO250" s="66"/>
      <c r="PRQ250" s="66"/>
      <c r="PRR250" s="66"/>
      <c r="PRS250" s="66"/>
      <c r="PRT250" s="66"/>
      <c r="PRU250" s="66"/>
      <c r="PRV250" s="66"/>
      <c r="PRW250" s="66"/>
      <c r="PRX250" s="66"/>
      <c r="PRY250" s="66"/>
      <c r="PRZ250" s="66"/>
      <c r="PSA250" s="66"/>
      <c r="PSB250" s="66"/>
      <c r="PSC250" s="66"/>
      <c r="PSF250" s="66"/>
      <c r="PSI250" s="66"/>
      <c r="PSL250" s="66"/>
      <c r="PSO250" s="66"/>
      <c r="PSR250" s="66"/>
      <c r="PSU250" s="66"/>
      <c r="PTD250" s="66"/>
      <c r="PTG250" s="66"/>
      <c r="PTJ250" s="66"/>
      <c r="PTM250" s="66"/>
      <c r="PTV250" s="66"/>
      <c r="PUB250" s="66"/>
      <c r="PUE250" s="66"/>
      <c r="PUH250" s="66"/>
      <c r="PUK250" s="66"/>
      <c r="PUQ250" s="66"/>
      <c r="PUZ250" s="66"/>
      <c r="PVB250" s="66"/>
      <c r="PVC250" s="66"/>
      <c r="PVE250" s="66"/>
      <c r="PVH250" s="66"/>
      <c r="PVK250" s="66"/>
      <c r="PVN250" s="66"/>
      <c r="PVQ250" s="66"/>
      <c r="PVT250" s="66"/>
      <c r="PVV250" s="66"/>
      <c r="PVX250" s="66"/>
      <c r="PWA250" s="66"/>
      <c r="PWD250" s="66"/>
      <c r="PWG250" s="66"/>
      <c r="PWJ250" s="66"/>
      <c r="PWM250" s="66"/>
      <c r="PWP250" s="66"/>
      <c r="PWS250" s="66"/>
      <c r="PWU250" s="66"/>
      <c r="PWX250" s="66"/>
      <c r="PXD250" s="66"/>
      <c r="PXJ250" s="66"/>
      <c r="PXM250" s="66"/>
      <c r="PXO250" s="66"/>
      <c r="PXQ250" s="66"/>
      <c r="PXR250" s="66"/>
      <c r="PXS250" s="66"/>
      <c r="PXT250" s="66"/>
      <c r="PXU250" s="66"/>
      <c r="PXV250" s="66"/>
      <c r="PYN250" s="66"/>
      <c r="PYO250" s="66"/>
      <c r="PYR250" s="66"/>
      <c r="PYU250" s="66"/>
      <c r="PYW250" s="66"/>
      <c r="PYY250" s="66"/>
      <c r="PZB250" s="66"/>
      <c r="PZE250" s="66"/>
      <c r="PZH250" s="66"/>
      <c r="PZL250" s="66"/>
      <c r="PZO250" s="66"/>
      <c r="PZR250" s="66"/>
      <c r="PZZ250" s="66"/>
      <c r="QAL250" s="66"/>
      <c r="QAM250" s="66"/>
      <c r="QAN250" s="66"/>
      <c r="QAO250" s="66"/>
      <c r="QAP250" s="66"/>
      <c r="QAQ250" s="66"/>
      <c r="QAR250" s="66"/>
      <c r="QAS250" s="66"/>
      <c r="QAT250" s="66"/>
      <c r="QAU250" s="66"/>
      <c r="QAV250" s="66"/>
      <c r="QAW250" s="66"/>
      <c r="QAX250" s="66"/>
      <c r="QAY250" s="66"/>
      <c r="QAZ250" s="66"/>
      <c r="QBA250" s="66"/>
      <c r="QBB250" s="66"/>
      <c r="QBC250" s="66"/>
      <c r="QBD250" s="66"/>
      <c r="QBE250" s="66"/>
      <c r="QBF250" s="66"/>
      <c r="QBG250" s="66"/>
      <c r="QBH250" s="66"/>
      <c r="QBI250" s="66"/>
      <c r="QBJ250" s="66"/>
      <c r="QBK250" s="66"/>
      <c r="QBM250" s="66"/>
      <c r="QBN250" s="66"/>
      <c r="QBO250" s="66"/>
      <c r="QBP250" s="66"/>
      <c r="QBQ250" s="66"/>
      <c r="QBR250" s="66"/>
      <c r="QBS250" s="66"/>
      <c r="QBT250" s="66"/>
      <c r="QBU250" s="66"/>
      <c r="QBV250" s="66"/>
      <c r="QBW250" s="66"/>
      <c r="QBX250" s="66"/>
      <c r="QBY250" s="66"/>
      <c r="QCB250" s="66"/>
      <c r="QCE250" s="66"/>
      <c r="QCH250" s="66"/>
      <c r="QCK250" s="66"/>
      <c r="QCN250" s="66"/>
      <c r="QCQ250" s="66"/>
      <c r="QCZ250" s="66"/>
      <c r="QDC250" s="66"/>
      <c r="QDF250" s="66"/>
      <c r="QDI250" s="66"/>
      <c r="QDR250" s="66"/>
      <c r="QDX250" s="66"/>
      <c r="QEA250" s="66"/>
      <c r="QED250" s="66"/>
      <c r="QEG250" s="66"/>
      <c r="QEM250" s="66"/>
      <c r="QEV250" s="66"/>
      <c r="QEX250" s="66"/>
      <c r="QEY250" s="66"/>
      <c r="QFA250" s="66"/>
      <c r="QFD250" s="66"/>
      <c r="QFG250" s="66"/>
      <c r="QFJ250" s="66"/>
      <c r="QFM250" s="66"/>
      <c r="QFP250" s="66"/>
      <c r="QFR250" s="66"/>
      <c r="QFT250" s="66"/>
      <c r="QFW250" s="66"/>
      <c r="QFZ250" s="66"/>
      <c r="QGC250" s="66"/>
      <c r="QGF250" s="66"/>
      <c r="QGI250" s="66"/>
      <c r="QGL250" s="66"/>
      <c r="QGO250" s="66"/>
      <c r="QGQ250" s="66"/>
      <c r="QGT250" s="66"/>
      <c r="QGZ250" s="66"/>
      <c r="QHF250" s="66"/>
      <c r="QHI250" s="66"/>
      <c r="QHK250" s="66"/>
      <c r="QHM250" s="66"/>
      <c r="QHN250" s="66"/>
      <c r="QHO250" s="66"/>
      <c r="QHP250" s="66"/>
      <c r="QHQ250" s="66"/>
      <c r="QHR250" s="66"/>
      <c r="QIJ250" s="66"/>
      <c r="QIK250" s="66"/>
      <c r="QIN250" s="66"/>
      <c r="QIQ250" s="66"/>
      <c r="QIS250" s="66"/>
      <c r="QIU250" s="66"/>
      <c r="QIX250" s="66"/>
      <c r="QJA250" s="66"/>
      <c r="QJD250" s="66"/>
      <c r="QJH250" s="66"/>
      <c r="QJK250" s="66"/>
      <c r="QJN250" s="66"/>
      <c r="QJV250" s="66"/>
      <c r="QKH250" s="66"/>
      <c r="QKI250" s="66"/>
      <c r="QKJ250" s="66"/>
      <c r="QKK250" s="66"/>
      <c r="QKL250" s="66"/>
      <c r="QKM250" s="66"/>
      <c r="QKN250" s="66"/>
      <c r="QKO250" s="66"/>
      <c r="QKP250" s="66"/>
      <c r="QKQ250" s="66"/>
      <c r="QKR250" s="66"/>
      <c r="QKS250" s="66"/>
      <c r="QKT250" s="66"/>
      <c r="QKU250" s="66"/>
      <c r="QKV250" s="66"/>
      <c r="QKW250" s="66"/>
      <c r="QKX250" s="66"/>
      <c r="QKY250" s="66"/>
      <c r="QKZ250" s="66"/>
      <c r="QLA250" s="66"/>
      <c r="QLB250" s="66"/>
      <c r="QLC250" s="66"/>
      <c r="QLD250" s="66"/>
      <c r="QLE250" s="66"/>
      <c r="QLF250" s="66"/>
      <c r="QLG250" s="66"/>
      <c r="QLI250" s="66"/>
      <c r="QLJ250" s="66"/>
      <c r="QLK250" s="66"/>
      <c r="QLL250" s="66"/>
      <c r="QLM250" s="66"/>
      <c r="QLN250" s="66"/>
      <c r="QLO250" s="66"/>
      <c r="QLP250" s="66"/>
      <c r="QLQ250" s="66"/>
      <c r="QLR250" s="66"/>
      <c r="QLS250" s="66"/>
      <c r="QLT250" s="66"/>
      <c r="QLU250" s="66"/>
      <c r="QLX250" s="66"/>
      <c r="QMA250" s="66"/>
      <c r="QMD250" s="66"/>
      <c r="QMG250" s="66"/>
      <c r="QMJ250" s="66"/>
      <c r="QMM250" s="66"/>
      <c r="QMV250" s="66"/>
      <c r="QMY250" s="66"/>
      <c r="QNB250" s="66"/>
      <c r="QNE250" s="66"/>
      <c r="QNN250" s="66"/>
      <c r="QNT250" s="66"/>
      <c r="QNW250" s="66"/>
      <c r="QNZ250" s="66"/>
      <c r="QOC250" s="66"/>
      <c r="QOI250" s="66"/>
      <c r="QOR250" s="66"/>
      <c r="QOT250" s="66"/>
      <c r="QOU250" s="66"/>
      <c r="QOW250" s="66"/>
      <c r="QOZ250" s="66"/>
      <c r="QPC250" s="66"/>
      <c r="QPF250" s="66"/>
      <c r="QPI250" s="66"/>
      <c r="QPL250" s="66"/>
      <c r="QPN250" s="66"/>
      <c r="QPP250" s="66"/>
      <c r="QPS250" s="66"/>
      <c r="QPV250" s="66"/>
      <c r="QPY250" s="66"/>
      <c r="QQB250" s="66"/>
      <c r="QQE250" s="66"/>
      <c r="QQH250" s="66"/>
      <c r="QQK250" s="66"/>
      <c r="QQM250" s="66"/>
      <c r="QQP250" s="66"/>
      <c r="QQV250" s="66"/>
      <c r="QRB250" s="66"/>
      <c r="QRE250" s="66"/>
      <c r="QRG250" s="66"/>
      <c r="QRI250" s="66"/>
      <c r="QRJ250" s="66"/>
      <c r="QRK250" s="66"/>
      <c r="QRL250" s="66"/>
      <c r="QRM250" s="66"/>
      <c r="QRN250" s="66"/>
      <c r="QSF250" s="66"/>
      <c r="QSG250" s="66"/>
      <c r="QSJ250" s="66"/>
      <c r="QSM250" s="66"/>
      <c r="QSO250" s="66"/>
      <c r="QSQ250" s="66"/>
      <c r="QST250" s="66"/>
      <c r="QSW250" s="66"/>
      <c r="QSZ250" s="66"/>
      <c r="QTD250" s="66"/>
      <c r="QTG250" s="66"/>
      <c r="QTJ250" s="66"/>
      <c r="QTR250" s="66"/>
      <c r="QUD250" s="66"/>
      <c r="QUE250" s="66"/>
      <c r="QUF250" s="66"/>
      <c r="QUG250" s="66"/>
      <c r="QUH250" s="66"/>
      <c r="QUI250" s="66"/>
      <c r="QUJ250" s="66"/>
      <c r="QUK250" s="66"/>
      <c r="QUL250" s="66"/>
      <c r="QUM250" s="66"/>
      <c r="QUN250" s="66"/>
      <c r="QUO250" s="66"/>
      <c r="QUP250" s="66"/>
      <c r="QUQ250" s="66"/>
      <c r="QUR250" s="66"/>
      <c r="QUS250" s="66"/>
      <c r="QUT250" s="66"/>
      <c r="QUU250" s="66"/>
      <c r="QUV250" s="66"/>
      <c r="QUW250" s="66"/>
      <c r="QUX250" s="66"/>
      <c r="QUY250" s="66"/>
      <c r="QUZ250" s="66"/>
      <c r="QVA250" s="66"/>
      <c r="QVB250" s="66"/>
      <c r="QVC250" s="66"/>
      <c r="QVE250" s="66"/>
      <c r="QVF250" s="66"/>
      <c r="QVG250" s="66"/>
      <c r="QVH250" s="66"/>
      <c r="QVI250" s="66"/>
      <c r="QVJ250" s="66"/>
      <c r="QVK250" s="66"/>
      <c r="QVL250" s="66"/>
      <c r="QVM250" s="66"/>
      <c r="QVN250" s="66"/>
      <c r="QVO250" s="66"/>
      <c r="QVP250" s="66"/>
      <c r="QVQ250" s="66"/>
      <c r="QVT250" s="66"/>
      <c r="QVW250" s="66"/>
      <c r="QVZ250" s="66"/>
      <c r="QWC250" s="66"/>
      <c r="QWF250" s="66"/>
      <c r="QWI250" s="66"/>
      <c r="QWR250" s="66"/>
      <c r="QWU250" s="66"/>
      <c r="QWX250" s="66"/>
      <c r="QXA250" s="66"/>
      <c r="QXJ250" s="66"/>
      <c r="QXP250" s="66"/>
      <c r="QXS250" s="66"/>
      <c r="QXV250" s="66"/>
      <c r="QXY250" s="66"/>
      <c r="QYE250" s="66"/>
      <c r="QYN250" s="66"/>
      <c r="QYP250" s="66"/>
      <c r="QYQ250" s="66"/>
      <c r="QYS250" s="66"/>
      <c r="QYV250" s="66"/>
      <c r="QYY250" s="66"/>
      <c r="QZB250" s="66"/>
      <c r="QZE250" s="66"/>
      <c r="QZH250" s="66"/>
      <c r="QZJ250" s="66"/>
      <c r="QZL250" s="66"/>
      <c r="QZO250" s="66"/>
      <c r="QZR250" s="66"/>
      <c r="QZU250" s="66"/>
      <c r="QZX250" s="66"/>
      <c r="RAA250" s="66"/>
      <c r="RAD250" s="66"/>
      <c r="RAG250" s="66"/>
      <c r="RAI250" s="66"/>
      <c r="RAL250" s="66"/>
      <c r="RAR250" s="66"/>
      <c r="RAX250" s="66"/>
      <c r="RBA250" s="66"/>
      <c r="RBC250" s="66"/>
      <c r="RBE250" s="66"/>
      <c r="RBF250" s="66"/>
      <c r="RBG250" s="66"/>
      <c r="RBH250" s="66"/>
      <c r="RBI250" s="66"/>
      <c r="RBJ250" s="66"/>
      <c r="RCB250" s="66"/>
      <c r="RCC250" s="66"/>
      <c r="RCF250" s="66"/>
      <c r="RCI250" s="66"/>
      <c r="RCK250" s="66"/>
      <c r="RCM250" s="66"/>
      <c r="RCP250" s="66"/>
      <c r="RCS250" s="66"/>
      <c r="RCV250" s="66"/>
      <c r="RCZ250" s="66"/>
      <c r="RDC250" s="66"/>
      <c r="RDF250" s="66"/>
      <c r="RDN250" s="66"/>
      <c r="RDZ250" s="66"/>
      <c r="REA250" s="66"/>
      <c r="REB250" s="66"/>
      <c r="REC250" s="66"/>
      <c r="RED250" s="66"/>
      <c r="REE250" s="66"/>
      <c r="REF250" s="66"/>
      <c r="REG250" s="66"/>
      <c r="REH250" s="66"/>
      <c r="REI250" s="66"/>
      <c r="REJ250" s="66"/>
      <c r="REK250" s="66"/>
      <c r="REL250" s="66"/>
      <c r="REM250" s="66"/>
      <c r="REN250" s="66"/>
      <c r="REO250" s="66"/>
      <c r="REP250" s="66"/>
      <c r="REQ250" s="66"/>
      <c r="RER250" s="66"/>
      <c r="RES250" s="66"/>
      <c r="RET250" s="66"/>
      <c r="REU250" s="66"/>
      <c r="REV250" s="66"/>
      <c r="REW250" s="66"/>
      <c r="REX250" s="66"/>
      <c r="REY250" s="66"/>
      <c r="RFA250" s="66"/>
      <c r="RFB250" s="66"/>
      <c r="RFC250" s="66"/>
      <c r="RFD250" s="66"/>
      <c r="RFE250" s="66"/>
      <c r="RFF250" s="66"/>
      <c r="RFG250" s="66"/>
      <c r="RFH250" s="66"/>
      <c r="RFI250" s="66"/>
      <c r="RFJ250" s="66"/>
      <c r="RFK250" s="66"/>
      <c r="RFL250" s="66"/>
      <c r="RFM250" s="66"/>
      <c r="RFP250" s="66"/>
      <c r="RFS250" s="66"/>
      <c r="RFV250" s="66"/>
      <c r="RFY250" s="66"/>
      <c r="RGB250" s="66"/>
      <c r="RGE250" s="66"/>
      <c r="RGN250" s="66"/>
      <c r="RGQ250" s="66"/>
      <c r="RGT250" s="66"/>
      <c r="RGW250" s="66"/>
      <c r="RHF250" s="66"/>
      <c r="RHL250" s="66"/>
      <c r="RHO250" s="66"/>
      <c r="RHR250" s="66"/>
      <c r="RHU250" s="66"/>
      <c r="RIA250" s="66"/>
      <c r="RIJ250" s="66"/>
      <c r="RIL250" s="66"/>
      <c r="RIM250" s="66"/>
      <c r="RIO250" s="66"/>
      <c r="RIR250" s="66"/>
      <c r="RIU250" s="66"/>
      <c r="RIX250" s="66"/>
      <c r="RJA250" s="66"/>
      <c r="RJD250" s="66"/>
      <c r="RJF250" s="66"/>
      <c r="RJH250" s="66"/>
      <c r="RJK250" s="66"/>
      <c r="RJN250" s="66"/>
      <c r="RJQ250" s="66"/>
      <c r="RJT250" s="66"/>
      <c r="RJW250" s="66"/>
      <c r="RJZ250" s="66"/>
      <c r="RKC250" s="66"/>
      <c r="RKE250" s="66"/>
      <c r="RKH250" s="66"/>
      <c r="RKN250" s="66"/>
      <c r="RKT250" s="66"/>
      <c r="RKW250" s="66"/>
      <c r="RKY250" s="66"/>
      <c r="RLA250" s="66"/>
      <c r="RLB250" s="66"/>
      <c r="RLC250" s="66"/>
      <c r="RLD250" s="66"/>
      <c r="RLE250" s="66"/>
      <c r="RLF250" s="66"/>
      <c r="RLX250" s="66"/>
      <c r="RLY250" s="66"/>
      <c r="RMB250" s="66"/>
      <c r="RME250" s="66"/>
      <c r="RMG250" s="66"/>
      <c r="RMI250" s="66"/>
      <c r="RML250" s="66"/>
      <c r="RMO250" s="66"/>
      <c r="RMR250" s="66"/>
      <c r="RMV250" s="66"/>
      <c r="RMY250" s="66"/>
      <c r="RNB250" s="66"/>
      <c r="RNJ250" s="66"/>
      <c r="RNV250" s="66"/>
      <c r="RNW250" s="66"/>
      <c r="RNX250" s="66"/>
      <c r="RNY250" s="66"/>
      <c r="RNZ250" s="66"/>
      <c r="ROA250" s="66"/>
      <c r="ROB250" s="66"/>
      <c r="ROC250" s="66"/>
      <c r="ROD250" s="66"/>
      <c r="ROE250" s="66"/>
      <c r="ROF250" s="66"/>
      <c r="ROG250" s="66"/>
      <c r="ROH250" s="66"/>
      <c r="ROI250" s="66"/>
      <c r="ROJ250" s="66"/>
      <c r="ROK250" s="66"/>
      <c r="ROL250" s="66"/>
      <c r="ROM250" s="66"/>
      <c r="RON250" s="66"/>
      <c r="ROO250" s="66"/>
      <c r="ROP250" s="66"/>
      <c r="ROQ250" s="66"/>
      <c r="ROR250" s="66"/>
      <c r="ROS250" s="66"/>
      <c r="ROT250" s="66"/>
      <c r="ROU250" s="66"/>
      <c r="ROW250" s="66"/>
      <c r="ROX250" s="66"/>
      <c r="ROY250" s="66"/>
      <c r="ROZ250" s="66"/>
      <c r="RPA250" s="66"/>
      <c r="RPB250" s="66"/>
      <c r="RPC250" s="66"/>
      <c r="RPD250" s="66"/>
      <c r="RPE250" s="66"/>
      <c r="RPF250" s="66"/>
      <c r="RPG250" s="66"/>
      <c r="RPH250" s="66"/>
      <c r="RPI250" s="66"/>
      <c r="RPL250" s="66"/>
      <c r="RPO250" s="66"/>
      <c r="RPR250" s="66"/>
      <c r="RPU250" s="66"/>
      <c r="RPX250" s="66"/>
      <c r="RQA250" s="66"/>
      <c r="RQJ250" s="66"/>
      <c r="RQM250" s="66"/>
      <c r="RQP250" s="66"/>
      <c r="RQS250" s="66"/>
      <c r="RRB250" s="66"/>
      <c r="RRH250" s="66"/>
      <c r="RRK250" s="66"/>
      <c r="RRN250" s="66"/>
      <c r="RRQ250" s="66"/>
      <c r="RRW250" s="66"/>
      <c r="RSF250" s="66"/>
      <c r="RSH250" s="66"/>
      <c r="RSI250" s="66"/>
      <c r="RSK250" s="66"/>
      <c r="RSN250" s="66"/>
      <c r="RSQ250" s="66"/>
      <c r="RST250" s="66"/>
      <c r="RSW250" s="66"/>
      <c r="RSZ250" s="66"/>
      <c r="RTB250" s="66"/>
      <c r="RTD250" s="66"/>
      <c r="RTG250" s="66"/>
      <c r="RTJ250" s="66"/>
      <c r="RTM250" s="66"/>
      <c r="RTP250" s="66"/>
      <c r="RTS250" s="66"/>
      <c r="RTV250" s="66"/>
      <c r="RTY250" s="66"/>
      <c r="RUA250" s="66"/>
      <c r="RUD250" s="66"/>
      <c r="RUJ250" s="66"/>
      <c r="RUP250" s="66"/>
      <c r="RUS250" s="66"/>
      <c r="RUU250" s="66"/>
      <c r="RUW250" s="66"/>
      <c r="RUX250" s="66"/>
      <c r="RUY250" s="66"/>
      <c r="RUZ250" s="66"/>
      <c r="RVA250" s="66"/>
      <c r="RVB250" s="66"/>
      <c r="RVT250" s="66"/>
      <c r="RVU250" s="66"/>
      <c r="RVX250" s="66"/>
      <c r="RWA250" s="66"/>
      <c r="RWC250" s="66"/>
      <c r="RWE250" s="66"/>
      <c r="RWH250" s="66"/>
      <c r="RWK250" s="66"/>
      <c r="RWN250" s="66"/>
      <c r="RWR250" s="66"/>
      <c r="RWU250" s="66"/>
      <c r="RWX250" s="66"/>
      <c r="RXF250" s="66"/>
      <c r="RXR250" s="66"/>
      <c r="RXS250" s="66"/>
      <c r="RXT250" s="66"/>
      <c r="RXU250" s="66"/>
      <c r="RXV250" s="66"/>
      <c r="RXW250" s="66"/>
      <c r="RXX250" s="66"/>
      <c r="RXY250" s="66"/>
      <c r="RXZ250" s="66"/>
      <c r="RYA250" s="66"/>
      <c r="RYB250" s="66"/>
      <c r="RYC250" s="66"/>
      <c r="RYD250" s="66"/>
      <c r="RYE250" s="66"/>
      <c r="RYF250" s="66"/>
      <c r="RYG250" s="66"/>
      <c r="RYH250" s="66"/>
      <c r="RYI250" s="66"/>
      <c r="RYJ250" s="66"/>
      <c r="RYK250" s="66"/>
      <c r="RYL250" s="66"/>
      <c r="RYM250" s="66"/>
      <c r="RYN250" s="66"/>
      <c r="RYO250" s="66"/>
      <c r="RYP250" s="66"/>
      <c r="RYQ250" s="66"/>
      <c r="RYS250" s="66"/>
      <c r="RYT250" s="66"/>
      <c r="RYU250" s="66"/>
      <c r="RYV250" s="66"/>
      <c r="RYW250" s="66"/>
      <c r="RYX250" s="66"/>
      <c r="RYY250" s="66"/>
      <c r="RYZ250" s="66"/>
      <c r="RZA250" s="66"/>
      <c r="RZB250" s="66"/>
      <c r="RZC250" s="66"/>
      <c r="RZD250" s="66"/>
      <c r="RZE250" s="66"/>
      <c r="RZH250" s="66"/>
      <c r="RZK250" s="66"/>
      <c r="RZN250" s="66"/>
      <c r="RZQ250" s="66"/>
      <c r="RZT250" s="66"/>
      <c r="RZW250" s="66"/>
      <c r="SAF250" s="66"/>
      <c r="SAI250" s="66"/>
      <c r="SAL250" s="66"/>
      <c r="SAO250" s="66"/>
      <c r="SAX250" s="66"/>
      <c r="SBD250" s="66"/>
      <c r="SBG250" s="66"/>
      <c r="SBJ250" s="66"/>
      <c r="SBM250" s="66"/>
      <c r="SBS250" s="66"/>
      <c r="SCB250" s="66"/>
      <c r="SCD250" s="66"/>
      <c r="SCE250" s="66"/>
      <c r="SCG250" s="66"/>
      <c r="SCJ250" s="66"/>
      <c r="SCM250" s="66"/>
      <c r="SCP250" s="66"/>
      <c r="SCS250" s="66"/>
      <c r="SCV250" s="66"/>
      <c r="SCX250" s="66"/>
      <c r="SCZ250" s="66"/>
      <c r="SDC250" s="66"/>
      <c r="SDF250" s="66"/>
      <c r="SDI250" s="66"/>
      <c r="SDL250" s="66"/>
      <c r="SDO250" s="66"/>
      <c r="SDR250" s="66"/>
      <c r="SDU250" s="66"/>
      <c r="SDW250" s="66"/>
      <c r="SDZ250" s="66"/>
      <c r="SEF250" s="66"/>
      <c r="SEL250" s="66"/>
      <c r="SEO250" s="66"/>
      <c r="SEQ250" s="66"/>
      <c r="SES250" s="66"/>
      <c r="SET250" s="66"/>
      <c r="SEU250" s="66"/>
      <c r="SEV250" s="66"/>
      <c r="SEW250" s="66"/>
      <c r="SEX250" s="66"/>
      <c r="SFP250" s="66"/>
      <c r="SFQ250" s="66"/>
      <c r="SFT250" s="66"/>
      <c r="SFW250" s="66"/>
      <c r="SFY250" s="66"/>
      <c r="SGA250" s="66"/>
      <c r="SGD250" s="66"/>
      <c r="SGG250" s="66"/>
      <c r="SGJ250" s="66"/>
      <c r="SGN250" s="66"/>
      <c r="SGQ250" s="66"/>
      <c r="SGT250" s="66"/>
      <c r="SHB250" s="66"/>
      <c r="SHN250" s="66"/>
      <c r="SHO250" s="66"/>
      <c r="SHP250" s="66"/>
      <c r="SHQ250" s="66"/>
      <c r="SHR250" s="66"/>
      <c r="SHS250" s="66"/>
      <c r="SHT250" s="66"/>
      <c r="SHU250" s="66"/>
      <c r="SHV250" s="66"/>
      <c r="SHW250" s="66"/>
      <c r="SHX250" s="66"/>
      <c r="SHY250" s="66"/>
      <c r="SHZ250" s="66"/>
      <c r="SIA250" s="66"/>
      <c r="SIB250" s="66"/>
      <c r="SIC250" s="66"/>
      <c r="SID250" s="66"/>
      <c r="SIE250" s="66"/>
      <c r="SIF250" s="66"/>
      <c r="SIG250" s="66"/>
      <c r="SIH250" s="66"/>
      <c r="SII250" s="66"/>
      <c r="SIJ250" s="66"/>
      <c r="SIK250" s="66"/>
      <c r="SIL250" s="66"/>
      <c r="SIM250" s="66"/>
      <c r="SIO250" s="66"/>
      <c r="SIP250" s="66"/>
      <c r="SIQ250" s="66"/>
      <c r="SIR250" s="66"/>
      <c r="SIS250" s="66"/>
      <c r="SIT250" s="66"/>
      <c r="SIU250" s="66"/>
      <c r="SIV250" s="66"/>
      <c r="SIW250" s="66"/>
      <c r="SIX250" s="66"/>
      <c r="SIY250" s="66"/>
      <c r="SIZ250" s="66"/>
      <c r="SJA250" s="66"/>
      <c r="SJD250" s="66"/>
      <c r="SJG250" s="66"/>
      <c r="SJJ250" s="66"/>
      <c r="SJM250" s="66"/>
      <c r="SJP250" s="66"/>
      <c r="SJS250" s="66"/>
      <c r="SKB250" s="66"/>
      <c r="SKE250" s="66"/>
      <c r="SKH250" s="66"/>
      <c r="SKK250" s="66"/>
      <c r="SKT250" s="66"/>
      <c r="SKZ250" s="66"/>
      <c r="SLC250" s="66"/>
      <c r="SLF250" s="66"/>
      <c r="SLI250" s="66"/>
      <c r="SLO250" s="66"/>
      <c r="SLX250" s="66"/>
      <c r="SLZ250" s="66"/>
      <c r="SMA250" s="66"/>
      <c r="SMC250" s="66"/>
      <c r="SMF250" s="66"/>
      <c r="SMI250" s="66"/>
      <c r="SML250" s="66"/>
      <c r="SMO250" s="66"/>
      <c r="SMR250" s="66"/>
      <c r="SMT250" s="66"/>
      <c r="SMV250" s="66"/>
      <c r="SMY250" s="66"/>
      <c r="SNB250" s="66"/>
      <c r="SNE250" s="66"/>
      <c r="SNH250" s="66"/>
      <c r="SNK250" s="66"/>
      <c r="SNN250" s="66"/>
      <c r="SNQ250" s="66"/>
      <c r="SNS250" s="66"/>
      <c r="SNV250" s="66"/>
      <c r="SOB250" s="66"/>
      <c r="SOH250" s="66"/>
      <c r="SOK250" s="66"/>
      <c r="SOM250" s="66"/>
      <c r="SOO250" s="66"/>
      <c r="SOP250" s="66"/>
      <c r="SOQ250" s="66"/>
      <c r="SOR250" s="66"/>
      <c r="SOS250" s="66"/>
      <c r="SOT250" s="66"/>
      <c r="SPL250" s="66"/>
      <c r="SPM250" s="66"/>
      <c r="SPP250" s="66"/>
      <c r="SPS250" s="66"/>
      <c r="SPU250" s="66"/>
      <c r="SPW250" s="66"/>
      <c r="SPZ250" s="66"/>
      <c r="SQC250" s="66"/>
      <c r="SQF250" s="66"/>
      <c r="SQJ250" s="66"/>
      <c r="SQM250" s="66"/>
      <c r="SQP250" s="66"/>
      <c r="SQX250" s="66"/>
      <c r="SRJ250" s="66"/>
      <c r="SRK250" s="66"/>
      <c r="SRL250" s="66"/>
      <c r="SRM250" s="66"/>
      <c r="SRN250" s="66"/>
      <c r="SRO250" s="66"/>
      <c r="SRP250" s="66"/>
      <c r="SRQ250" s="66"/>
      <c r="SRR250" s="66"/>
      <c r="SRS250" s="66"/>
      <c r="SRT250" s="66"/>
      <c r="SRU250" s="66"/>
      <c r="SRV250" s="66"/>
      <c r="SRW250" s="66"/>
      <c r="SRX250" s="66"/>
      <c r="SRY250" s="66"/>
      <c r="SRZ250" s="66"/>
      <c r="SSA250" s="66"/>
      <c r="SSB250" s="66"/>
      <c r="SSC250" s="66"/>
      <c r="SSD250" s="66"/>
      <c r="SSE250" s="66"/>
      <c r="SSF250" s="66"/>
      <c r="SSG250" s="66"/>
      <c r="SSH250" s="66"/>
      <c r="SSI250" s="66"/>
      <c r="SSK250" s="66"/>
      <c r="SSL250" s="66"/>
      <c r="SSM250" s="66"/>
      <c r="SSN250" s="66"/>
      <c r="SSO250" s="66"/>
      <c r="SSP250" s="66"/>
      <c r="SSQ250" s="66"/>
      <c r="SSR250" s="66"/>
      <c r="SSS250" s="66"/>
      <c r="SST250" s="66"/>
      <c r="SSU250" s="66"/>
      <c r="SSV250" s="66"/>
      <c r="SSW250" s="66"/>
      <c r="SSZ250" s="66"/>
      <c r="STC250" s="66"/>
      <c r="STF250" s="66"/>
      <c r="STI250" s="66"/>
      <c r="STL250" s="66"/>
      <c r="STO250" s="66"/>
      <c r="STX250" s="66"/>
      <c r="SUA250" s="66"/>
      <c r="SUD250" s="66"/>
      <c r="SUG250" s="66"/>
      <c r="SUP250" s="66"/>
      <c r="SUV250" s="66"/>
      <c r="SUY250" s="66"/>
      <c r="SVB250" s="66"/>
      <c r="SVE250" s="66"/>
      <c r="SVK250" s="66"/>
      <c r="SVT250" s="66"/>
      <c r="SVV250" s="66"/>
      <c r="SVW250" s="66"/>
      <c r="SVY250" s="66"/>
      <c r="SWB250" s="66"/>
      <c r="SWE250" s="66"/>
      <c r="SWH250" s="66"/>
      <c r="SWK250" s="66"/>
      <c r="SWN250" s="66"/>
      <c r="SWP250" s="66"/>
      <c r="SWR250" s="66"/>
      <c r="SWU250" s="66"/>
      <c r="SWX250" s="66"/>
      <c r="SXA250" s="66"/>
      <c r="SXD250" s="66"/>
      <c r="SXG250" s="66"/>
      <c r="SXJ250" s="66"/>
      <c r="SXM250" s="66"/>
      <c r="SXO250" s="66"/>
      <c r="SXR250" s="66"/>
      <c r="SXX250" s="66"/>
      <c r="SYD250" s="66"/>
      <c r="SYG250" s="66"/>
      <c r="SYI250" s="66"/>
      <c r="SYK250" s="66"/>
      <c r="SYL250" s="66"/>
      <c r="SYM250" s="66"/>
      <c r="SYN250" s="66"/>
      <c r="SYO250" s="66"/>
      <c r="SYP250" s="66"/>
      <c r="SZH250" s="66"/>
      <c r="SZI250" s="66"/>
      <c r="SZL250" s="66"/>
      <c r="SZO250" s="66"/>
      <c r="SZQ250" s="66"/>
      <c r="SZS250" s="66"/>
      <c r="SZV250" s="66"/>
      <c r="SZY250" s="66"/>
      <c r="TAB250" s="66"/>
      <c r="TAF250" s="66"/>
      <c r="TAI250" s="66"/>
      <c r="TAL250" s="66"/>
      <c r="TAT250" s="66"/>
      <c r="TBF250" s="66"/>
      <c r="TBG250" s="66"/>
      <c r="TBH250" s="66"/>
      <c r="TBI250" s="66"/>
      <c r="TBJ250" s="66"/>
      <c r="TBK250" s="66"/>
      <c r="TBL250" s="66"/>
      <c r="TBM250" s="66"/>
      <c r="TBN250" s="66"/>
      <c r="TBO250" s="66"/>
      <c r="TBP250" s="66"/>
      <c r="TBQ250" s="66"/>
      <c r="TBR250" s="66"/>
      <c r="TBS250" s="66"/>
      <c r="TBT250" s="66"/>
      <c r="TBU250" s="66"/>
      <c r="TBV250" s="66"/>
      <c r="TBW250" s="66"/>
      <c r="TBX250" s="66"/>
      <c r="TBY250" s="66"/>
      <c r="TBZ250" s="66"/>
      <c r="TCA250" s="66"/>
      <c r="TCB250" s="66"/>
      <c r="TCC250" s="66"/>
      <c r="TCD250" s="66"/>
      <c r="TCE250" s="66"/>
      <c r="TCG250" s="66"/>
      <c r="TCH250" s="66"/>
      <c r="TCI250" s="66"/>
      <c r="TCJ250" s="66"/>
      <c r="TCK250" s="66"/>
      <c r="TCL250" s="66"/>
      <c r="TCM250" s="66"/>
      <c r="TCN250" s="66"/>
      <c r="TCO250" s="66"/>
      <c r="TCP250" s="66"/>
      <c r="TCQ250" s="66"/>
      <c r="TCR250" s="66"/>
      <c r="TCS250" s="66"/>
      <c r="TCV250" s="66"/>
      <c r="TCY250" s="66"/>
      <c r="TDB250" s="66"/>
      <c r="TDE250" s="66"/>
      <c r="TDH250" s="66"/>
      <c r="TDK250" s="66"/>
      <c r="TDT250" s="66"/>
      <c r="TDW250" s="66"/>
      <c r="TDZ250" s="66"/>
      <c r="TEC250" s="66"/>
      <c r="TEL250" s="66"/>
      <c r="TER250" s="66"/>
      <c r="TEU250" s="66"/>
      <c r="TEX250" s="66"/>
      <c r="TFA250" s="66"/>
      <c r="TFG250" s="66"/>
      <c r="TFP250" s="66"/>
      <c r="TFR250" s="66"/>
      <c r="TFS250" s="66"/>
      <c r="TFU250" s="66"/>
      <c r="TFX250" s="66"/>
      <c r="TGA250" s="66"/>
      <c r="TGD250" s="66"/>
      <c r="TGG250" s="66"/>
      <c r="TGJ250" s="66"/>
      <c r="TGL250" s="66"/>
      <c r="TGN250" s="66"/>
      <c r="TGQ250" s="66"/>
      <c r="TGT250" s="66"/>
      <c r="TGW250" s="66"/>
      <c r="TGZ250" s="66"/>
      <c r="THC250" s="66"/>
      <c r="THF250" s="66"/>
      <c r="THI250" s="66"/>
      <c r="THK250" s="66"/>
      <c r="THN250" s="66"/>
      <c r="THT250" s="66"/>
      <c r="THZ250" s="66"/>
      <c r="TIC250" s="66"/>
      <c r="TIE250" s="66"/>
      <c r="TIG250" s="66"/>
      <c r="TIH250" s="66"/>
      <c r="TII250" s="66"/>
      <c r="TIJ250" s="66"/>
      <c r="TIK250" s="66"/>
      <c r="TIL250" s="66"/>
      <c r="TJD250" s="66"/>
      <c r="TJE250" s="66"/>
      <c r="TJH250" s="66"/>
      <c r="TJK250" s="66"/>
      <c r="TJM250" s="66"/>
      <c r="TJO250" s="66"/>
      <c r="TJR250" s="66"/>
      <c r="TJU250" s="66"/>
      <c r="TJX250" s="66"/>
      <c r="TKB250" s="66"/>
      <c r="TKE250" s="66"/>
      <c r="TKH250" s="66"/>
      <c r="TKP250" s="66"/>
      <c r="TLB250" s="66"/>
      <c r="TLC250" s="66"/>
      <c r="TLD250" s="66"/>
      <c r="TLE250" s="66"/>
      <c r="TLF250" s="66"/>
      <c r="TLG250" s="66"/>
      <c r="TLH250" s="66"/>
      <c r="TLI250" s="66"/>
      <c r="TLJ250" s="66"/>
      <c r="TLK250" s="66"/>
      <c r="TLL250" s="66"/>
      <c r="TLM250" s="66"/>
      <c r="TLN250" s="66"/>
      <c r="TLO250" s="66"/>
      <c r="TLP250" s="66"/>
      <c r="TLQ250" s="66"/>
      <c r="TLR250" s="66"/>
      <c r="TLS250" s="66"/>
      <c r="TLT250" s="66"/>
      <c r="TLU250" s="66"/>
      <c r="TLV250" s="66"/>
      <c r="TLW250" s="66"/>
      <c r="TLX250" s="66"/>
      <c r="TLY250" s="66"/>
      <c r="TLZ250" s="66"/>
      <c r="TMA250" s="66"/>
      <c r="TMC250" s="66"/>
      <c r="TMD250" s="66"/>
      <c r="TME250" s="66"/>
      <c r="TMF250" s="66"/>
      <c r="TMG250" s="66"/>
      <c r="TMH250" s="66"/>
      <c r="TMI250" s="66"/>
      <c r="TMJ250" s="66"/>
      <c r="TMK250" s="66"/>
      <c r="TML250" s="66"/>
      <c r="TMM250" s="66"/>
      <c r="TMN250" s="66"/>
      <c r="TMO250" s="66"/>
      <c r="TMR250" s="66"/>
      <c r="TMU250" s="66"/>
      <c r="TMX250" s="66"/>
      <c r="TNA250" s="66"/>
      <c r="TND250" s="66"/>
      <c r="TNG250" s="66"/>
      <c r="TNP250" s="66"/>
      <c r="TNS250" s="66"/>
      <c r="TNV250" s="66"/>
      <c r="TNY250" s="66"/>
      <c r="TOH250" s="66"/>
      <c r="TON250" s="66"/>
      <c r="TOQ250" s="66"/>
      <c r="TOT250" s="66"/>
      <c r="TOW250" s="66"/>
      <c r="TPC250" s="66"/>
      <c r="TPL250" s="66"/>
      <c r="TPN250" s="66"/>
      <c r="TPO250" s="66"/>
      <c r="TPQ250" s="66"/>
      <c r="TPT250" s="66"/>
      <c r="TPW250" s="66"/>
      <c r="TPZ250" s="66"/>
      <c r="TQC250" s="66"/>
      <c r="TQF250" s="66"/>
      <c r="TQH250" s="66"/>
      <c r="TQJ250" s="66"/>
      <c r="TQM250" s="66"/>
      <c r="TQP250" s="66"/>
      <c r="TQS250" s="66"/>
      <c r="TQV250" s="66"/>
      <c r="TQY250" s="66"/>
      <c r="TRB250" s="66"/>
      <c r="TRE250" s="66"/>
      <c r="TRG250" s="66"/>
      <c r="TRJ250" s="66"/>
      <c r="TRP250" s="66"/>
      <c r="TRV250" s="66"/>
      <c r="TRY250" s="66"/>
      <c r="TSA250" s="66"/>
      <c r="TSC250" s="66"/>
      <c r="TSD250" s="66"/>
      <c r="TSE250" s="66"/>
      <c r="TSF250" s="66"/>
      <c r="TSG250" s="66"/>
      <c r="TSH250" s="66"/>
      <c r="TSZ250" s="66"/>
      <c r="TTA250" s="66"/>
      <c r="TTD250" s="66"/>
      <c r="TTG250" s="66"/>
      <c r="TTI250" s="66"/>
      <c r="TTK250" s="66"/>
      <c r="TTN250" s="66"/>
      <c r="TTQ250" s="66"/>
      <c r="TTT250" s="66"/>
      <c r="TTX250" s="66"/>
      <c r="TUA250" s="66"/>
      <c r="TUD250" s="66"/>
      <c r="TUL250" s="66"/>
      <c r="TUX250" s="66"/>
      <c r="TUY250" s="66"/>
      <c r="TUZ250" s="66"/>
      <c r="TVA250" s="66"/>
      <c r="TVB250" s="66"/>
      <c r="TVC250" s="66"/>
      <c r="TVD250" s="66"/>
      <c r="TVE250" s="66"/>
      <c r="TVF250" s="66"/>
      <c r="TVG250" s="66"/>
      <c r="TVH250" s="66"/>
      <c r="TVI250" s="66"/>
      <c r="TVJ250" s="66"/>
      <c r="TVK250" s="66"/>
      <c r="TVL250" s="66"/>
      <c r="TVM250" s="66"/>
      <c r="TVN250" s="66"/>
      <c r="TVO250" s="66"/>
      <c r="TVP250" s="66"/>
      <c r="TVQ250" s="66"/>
      <c r="TVR250" s="66"/>
      <c r="TVS250" s="66"/>
      <c r="TVT250" s="66"/>
      <c r="TVU250" s="66"/>
      <c r="TVV250" s="66"/>
      <c r="TVW250" s="66"/>
      <c r="TVY250" s="66"/>
      <c r="TVZ250" s="66"/>
      <c r="TWA250" s="66"/>
      <c r="TWB250" s="66"/>
      <c r="TWC250" s="66"/>
      <c r="TWD250" s="66"/>
      <c r="TWE250" s="66"/>
      <c r="TWF250" s="66"/>
      <c r="TWG250" s="66"/>
      <c r="TWH250" s="66"/>
      <c r="TWI250" s="66"/>
      <c r="TWJ250" s="66"/>
      <c r="TWK250" s="66"/>
      <c r="TWN250" s="66"/>
      <c r="TWQ250" s="66"/>
      <c r="TWT250" s="66"/>
      <c r="TWW250" s="66"/>
      <c r="TWZ250" s="66"/>
      <c r="TXC250" s="66"/>
      <c r="TXL250" s="66"/>
      <c r="TXO250" s="66"/>
      <c r="TXR250" s="66"/>
      <c r="TXU250" s="66"/>
      <c r="TYD250" s="66"/>
      <c r="TYJ250" s="66"/>
      <c r="TYM250" s="66"/>
      <c r="TYP250" s="66"/>
      <c r="TYS250" s="66"/>
      <c r="TYY250" s="66"/>
      <c r="TZH250" s="66"/>
      <c r="TZJ250" s="66"/>
      <c r="TZK250" s="66"/>
      <c r="TZM250" s="66"/>
      <c r="TZP250" s="66"/>
      <c r="TZS250" s="66"/>
      <c r="TZV250" s="66"/>
      <c r="TZY250" s="66"/>
      <c r="UAB250" s="66"/>
      <c r="UAD250" s="66"/>
      <c r="UAF250" s="66"/>
      <c r="UAI250" s="66"/>
      <c r="UAL250" s="66"/>
      <c r="UAO250" s="66"/>
      <c r="UAR250" s="66"/>
      <c r="UAU250" s="66"/>
      <c r="UAX250" s="66"/>
      <c r="UBA250" s="66"/>
      <c r="UBC250" s="66"/>
      <c r="UBF250" s="66"/>
      <c r="UBL250" s="66"/>
      <c r="UBR250" s="66"/>
      <c r="UBU250" s="66"/>
      <c r="UBW250" s="66"/>
      <c r="UBY250" s="66"/>
      <c r="UBZ250" s="66"/>
      <c r="UCA250" s="66"/>
      <c r="UCB250" s="66"/>
      <c r="UCC250" s="66"/>
      <c r="UCD250" s="66"/>
      <c r="UCV250" s="66"/>
      <c r="UCW250" s="66"/>
      <c r="UCZ250" s="66"/>
      <c r="UDC250" s="66"/>
      <c r="UDE250" s="66"/>
      <c r="UDG250" s="66"/>
      <c r="UDJ250" s="66"/>
      <c r="UDM250" s="66"/>
      <c r="UDP250" s="66"/>
      <c r="UDT250" s="66"/>
      <c r="UDW250" s="66"/>
      <c r="UDZ250" s="66"/>
      <c r="UEH250" s="66"/>
      <c r="UET250" s="66"/>
      <c r="UEU250" s="66"/>
      <c r="UEV250" s="66"/>
      <c r="UEW250" s="66"/>
      <c r="UEX250" s="66"/>
      <c r="UEY250" s="66"/>
      <c r="UEZ250" s="66"/>
      <c r="UFA250" s="66"/>
      <c r="UFB250" s="66"/>
      <c r="UFC250" s="66"/>
      <c r="UFD250" s="66"/>
      <c r="UFE250" s="66"/>
      <c r="UFF250" s="66"/>
      <c r="UFG250" s="66"/>
      <c r="UFH250" s="66"/>
      <c r="UFI250" s="66"/>
      <c r="UFJ250" s="66"/>
      <c r="UFK250" s="66"/>
      <c r="UFL250" s="66"/>
      <c r="UFM250" s="66"/>
      <c r="UFN250" s="66"/>
      <c r="UFO250" s="66"/>
      <c r="UFP250" s="66"/>
      <c r="UFQ250" s="66"/>
      <c r="UFR250" s="66"/>
      <c r="UFS250" s="66"/>
      <c r="UFU250" s="66"/>
      <c r="UFV250" s="66"/>
      <c r="UFW250" s="66"/>
      <c r="UFX250" s="66"/>
      <c r="UFY250" s="66"/>
      <c r="UFZ250" s="66"/>
      <c r="UGA250" s="66"/>
      <c r="UGB250" s="66"/>
      <c r="UGC250" s="66"/>
      <c r="UGD250" s="66"/>
      <c r="UGE250" s="66"/>
      <c r="UGF250" s="66"/>
      <c r="UGG250" s="66"/>
      <c r="UGJ250" s="66"/>
      <c r="UGM250" s="66"/>
      <c r="UGP250" s="66"/>
      <c r="UGS250" s="66"/>
      <c r="UGV250" s="66"/>
      <c r="UGY250" s="66"/>
      <c r="UHH250" s="66"/>
      <c r="UHK250" s="66"/>
      <c r="UHN250" s="66"/>
      <c r="UHQ250" s="66"/>
      <c r="UHZ250" s="66"/>
      <c r="UIF250" s="66"/>
      <c r="UII250" s="66"/>
      <c r="UIL250" s="66"/>
      <c r="UIO250" s="66"/>
      <c r="UIU250" s="66"/>
      <c r="UJD250" s="66"/>
      <c r="UJF250" s="66"/>
      <c r="UJG250" s="66"/>
      <c r="UJI250" s="66"/>
      <c r="UJL250" s="66"/>
      <c r="UJO250" s="66"/>
      <c r="UJR250" s="66"/>
      <c r="UJU250" s="66"/>
      <c r="UJX250" s="66"/>
      <c r="UJZ250" s="66"/>
      <c r="UKB250" s="66"/>
      <c r="UKE250" s="66"/>
      <c r="UKH250" s="66"/>
      <c r="UKK250" s="66"/>
      <c r="UKN250" s="66"/>
      <c r="UKQ250" s="66"/>
      <c r="UKT250" s="66"/>
      <c r="UKW250" s="66"/>
      <c r="UKY250" s="66"/>
      <c r="ULB250" s="66"/>
      <c r="ULH250" s="66"/>
      <c r="ULN250" s="66"/>
      <c r="ULQ250" s="66"/>
      <c r="ULS250" s="66"/>
      <c r="ULU250" s="66"/>
      <c r="ULV250" s="66"/>
      <c r="ULW250" s="66"/>
      <c r="ULX250" s="66"/>
      <c r="ULY250" s="66"/>
      <c r="ULZ250" s="66"/>
      <c r="UMR250" s="66"/>
      <c r="UMS250" s="66"/>
      <c r="UMV250" s="66"/>
      <c r="UMY250" s="66"/>
      <c r="UNA250" s="66"/>
      <c r="UNC250" s="66"/>
      <c r="UNF250" s="66"/>
      <c r="UNI250" s="66"/>
      <c r="UNL250" s="66"/>
      <c r="UNP250" s="66"/>
      <c r="UNS250" s="66"/>
      <c r="UNV250" s="66"/>
      <c r="UOD250" s="66"/>
      <c r="UOP250" s="66"/>
      <c r="UOQ250" s="66"/>
      <c r="UOR250" s="66"/>
      <c r="UOS250" s="66"/>
      <c r="UOT250" s="66"/>
      <c r="UOU250" s="66"/>
      <c r="UOV250" s="66"/>
      <c r="UOW250" s="66"/>
      <c r="UOX250" s="66"/>
      <c r="UOY250" s="66"/>
      <c r="UOZ250" s="66"/>
      <c r="UPA250" s="66"/>
      <c r="UPB250" s="66"/>
      <c r="UPC250" s="66"/>
      <c r="UPD250" s="66"/>
      <c r="UPE250" s="66"/>
      <c r="UPF250" s="66"/>
      <c r="UPG250" s="66"/>
      <c r="UPH250" s="66"/>
      <c r="UPI250" s="66"/>
      <c r="UPJ250" s="66"/>
      <c r="UPK250" s="66"/>
      <c r="UPL250" s="66"/>
      <c r="UPM250" s="66"/>
      <c r="UPN250" s="66"/>
      <c r="UPO250" s="66"/>
      <c r="UPQ250" s="66"/>
      <c r="UPR250" s="66"/>
      <c r="UPS250" s="66"/>
      <c r="UPT250" s="66"/>
      <c r="UPU250" s="66"/>
      <c r="UPV250" s="66"/>
      <c r="UPW250" s="66"/>
      <c r="UPX250" s="66"/>
      <c r="UPY250" s="66"/>
      <c r="UPZ250" s="66"/>
      <c r="UQA250" s="66"/>
      <c r="UQB250" s="66"/>
      <c r="UQC250" s="66"/>
      <c r="UQF250" s="66"/>
      <c r="UQI250" s="66"/>
      <c r="UQL250" s="66"/>
      <c r="UQO250" s="66"/>
      <c r="UQR250" s="66"/>
      <c r="UQU250" s="66"/>
      <c r="URD250" s="66"/>
      <c r="URG250" s="66"/>
      <c r="URJ250" s="66"/>
      <c r="URM250" s="66"/>
      <c r="URV250" s="66"/>
      <c r="USB250" s="66"/>
      <c r="USE250" s="66"/>
      <c r="USH250" s="66"/>
      <c r="USK250" s="66"/>
      <c r="USQ250" s="66"/>
      <c r="USZ250" s="66"/>
      <c r="UTB250" s="66"/>
      <c r="UTC250" s="66"/>
      <c r="UTE250" s="66"/>
      <c r="UTH250" s="66"/>
      <c r="UTK250" s="66"/>
      <c r="UTN250" s="66"/>
      <c r="UTQ250" s="66"/>
      <c r="UTT250" s="66"/>
      <c r="UTV250" s="66"/>
      <c r="UTX250" s="66"/>
      <c r="UUA250" s="66"/>
      <c r="UUD250" s="66"/>
      <c r="UUG250" s="66"/>
      <c r="UUJ250" s="66"/>
      <c r="UUM250" s="66"/>
      <c r="UUP250" s="66"/>
      <c r="UUS250" s="66"/>
      <c r="UUU250" s="66"/>
      <c r="UUX250" s="66"/>
      <c r="UVD250" s="66"/>
      <c r="UVJ250" s="66"/>
      <c r="UVM250" s="66"/>
      <c r="UVO250" s="66"/>
      <c r="UVQ250" s="66"/>
      <c r="UVR250" s="66"/>
      <c r="UVS250" s="66"/>
      <c r="UVT250" s="66"/>
      <c r="UVU250" s="66"/>
      <c r="UVV250" s="66"/>
      <c r="UWN250" s="66"/>
      <c r="UWO250" s="66"/>
      <c r="UWR250" s="66"/>
      <c r="UWU250" s="66"/>
      <c r="UWW250" s="66"/>
      <c r="UWY250" s="66"/>
      <c r="UXB250" s="66"/>
      <c r="UXE250" s="66"/>
      <c r="UXH250" s="66"/>
      <c r="UXL250" s="66"/>
      <c r="UXO250" s="66"/>
      <c r="UXR250" s="66"/>
      <c r="UXZ250" s="66"/>
      <c r="UYL250" s="66"/>
      <c r="UYM250" s="66"/>
      <c r="UYN250" s="66"/>
      <c r="UYO250" s="66"/>
      <c r="UYP250" s="66"/>
      <c r="UYQ250" s="66"/>
      <c r="UYR250" s="66"/>
      <c r="UYS250" s="66"/>
      <c r="UYT250" s="66"/>
      <c r="UYU250" s="66"/>
      <c r="UYV250" s="66"/>
      <c r="UYW250" s="66"/>
      <c r="UYX250" s="66"/>
      <c r="UYY250" s="66"/>
      <c r="UYZ250" s="66"/>
      <c r="UZA250" s="66"/>
      <c r="UZB250" s="66"/>
      <c r="UZC250" s="66"/>
      <c r="UZD250" s="66"/>
      <c r="UZE250" s="66"/>
      <c r="UZF250" s="66"/>
      <c r="UZG250" s="66"/>
      <c r="UZH250" s="66"/>
      <c r="UZI250" s="66"/>
      <c r="UZJ250" s="66"/>
      <c r="UZK250" s="66"/>
      <c r="UZM250" s="66"/>
      <c r="UZN250" s="66"/>
      <c r="UZO250" s="66"/>
      <c r="UZP250" s="66"/>
      <c r="UZQ250" s="66"/>
      <c r="UZR250" s="66"/>
      <c r="UZS250" s="66"/>
      <c r="UZT250" s="66"/>
      <c r="UZU250" s="66"/>
      <c r="UZV250" s="66"/>
      <c r="UZW250" s="66"/>
      <c r="UZX250" s="66"/>
      <c r="UZY250" s="66"/>
      <c r="VAB250" s="66"/>
      <c r="VAE250" s="66"/>
      <c r="VAH250" s="66"/>
      <c r="VAK250" s="66"/>
      <c r="VAN250" s="66"/>
      <c r="VAQ250" s="66"/>
      <c r="VAZ250" s="66"/>
      <c r="VBC250" s="66"/>
      <c r="VBF250" s="66"/>
      <c r="VBI250" s="66"/>
      <c r="VBR250" s="66"/>
      <c r="VBX250" s="66"/>
      <c r="VCA250" s="66"/>
      <c r="VCD250" s="66"/>
      <c r="VCG250" s="66"/>
      <c r="VCM250" s="66"/>
      <c r="VCV250" s="66"/>
      <c r="VCX250" s="66"/>
      <c r="VCY250" s="66"/>
      <c r="VDA250" s="66"/>
      <c r="VDD250" s="66"/>
      <c r="VDG250" s="66"/>
      <c r="VDJ250" s="66"/>
      <c r="VDM250" s="66"/>
      <c r="VDP250" s="66"/>
      <c r="VDR250" s="66"/>
      <c r="VDT250" s="66"/>
      <c r="VDW250" s="66"/>
      <c r="VDZ250" s="66"/>
      <c r="VEC250" s="66"/>
      <c r="VEF250" s="66"/>
      <c r="VEI250" s="66"/>
      <c r="VEL250" s="66"/>
      <c r="VEO250" s="66"/>
      <c r="VEQ250" s="66"/>
      <c r="VET250" s="66"/>
      <c r="VEZ250" s="66"/>
      <c r="VFF250" s="66"/>
      <c r="VFI250" s="66"/>
      <c r="VFK250" s="66"/>
      <c r="VFM250" s="66"/>
      <c r="VFN250" s="66"/>
      <c r="VFO250" s="66"/>
      <c r="VFP250" s="66"/>
      <c r="VFQ250" s="66"/>
      <c r="VFR250" s="66"/>
      <c r="VGJ250" s="66"/>
      <c r="VGK250" s="66"/>
      <c r="VGN250" s="66"/>
      <c r="VGQ250" s="66"/>
      <c r="VGS250" s="66"/>
      <c r="VGU250" s="66"/>
      <c r="VGX250" s="66"/>
      <c r="VHA250" s="66"/>
      <c r="VHD250" s="66"/>
      <c r="VHH250" s="66"/>
      <c r="VHK250" s="66"/>
      <c r="VHN250" s="66"/>
      <c r="VHV250" s="66"/>
      <c r="VIH250" s="66"/>
      <c r="VII250" s="66"/>
      <c r="VIJ250" s="66"/>
      <c r="VIK250" s="66"/>
      <c r="VIL250" s="66"/>
      <c r="VIM250" s="66"/>
      <c r="VIN250" s="66"/>
      <c r="VIO250" s="66"/>
      <c r="VIP250" s="66"/>
      <c r="VIQ250" s="66"/>
      <c r="VIR250" s="66"/>
      <c r="VIS250" s="66"/>
      <c r="VIT250" s="66"/>
      <c r="VIU250" s="66"/>
      <c r="VIV250" s="66"/>
      <c r="VIW250" s="66"/>
      <c r="VIX250" s="66"/>
      <c r="VIY250" s="66"/>
      <c r="VIZ250" s="66"/>
      <c r="VJA250" s="66"/>
      <c r="VJB250" s="66"/>
      <c r="VJC250" s="66"/>
      <c r="VJD250" s="66"/>
      <c r="VJE250" s="66"/>
      <c r="VJF250" s="66"/>
      <c r="VJG250" s="66"/>
      <c r="VJI250" s="66"/>
      <c r="VJJ250" s="66"/>
      <c r="VJK250" s="66"/>
      <c r="VJL250" s="66"/>
      <c r="VJM250" s="66"/>
      <c r="VJN250" s="66"/>
      <c r="VJO250" s="66"/>
      <c r="VJP250" s="66"/>
      <c r="VJQ250" s="66"/>
      <c r="VJR250" s="66"/>
      <c r="VJS250" s="66"/>
      <c r="VJT250" s="66"/>
      <c r="VJU250" s="66"/>
      <c r="VJX250" s="66"/>
      <c r="VKA250" s="66"/>
      <c r="VKD250" s="66"/>
      <c r="VKG250" s="66"/>
      <c r="VKJ250" s="66"/>
      <c r="VKM250" s="66"/>
      <c r="VKV250" s="66"/>
      <c r="VKY250" s="66"/>
      <c r="VLB250" s="66"/>
      <c r="VLE250" s="66"/>
      <c r="VLN250" s="66"/>
      <c r="VLT250" s="66"/>
      <c r="VLW250" s="66"/>
      <c r="VLZ250" s="66"/>
      <c r="VMC250" s="66"/>
      <c r="VMI250" s="66"/>
      <c r="VMR250" s="66"/>
      <c r="VMT250" s="66"/>
      <c r="VMU250" s="66"/>
      <c r="VMW250" s="66"/>
      <c r="VMZ250" s="66"/>
      <c r="VNC250" s="66"/>
      <c r="VNF250" s="66"/>
      <c r="VNI250" s="66"/>
      <c r="VNL250" s="66"/>
      <c r="VNN250" s="66"/>
      <c r="VNP250" s="66"/>
      <c r="VNS250" s="66"/>
      <c r="VNV250" s="66"/>
      <c r="VNY250" s="66"/>
      <c r="VOB250" s="66"/>
      <c r="VOE250" s="66"/>
      <c r="VOH250" s="66"/>
      <c r="VOK250" s="66"/>
      <c r="VOM250" s="66"/>
      <c r="VOP250" s="66"/>
      <c r="VOV250" s="66"/>
      <c r="VPB250" s="66"/>
      <c r="VPE250" s="66"/>
      <c r="VPG250" s="66"/>
      <c r="VPI250" s="66"/>
      <c r="VPJ250" s="66"/>
      <c r="VPK250" s="66"/>
      <c r="VPL250" s="66"/>
      <c r="VPM250" s="66"/>
      <c r="VPN250" s="66"/>
      <c r="VQF250" s="66"/>
      <c r="VQG250" s="66"/>
      <c r="VQJ250" s="66"/>
      <c r="VQM250" s="66"/>
      <c r="VQO250" s="66"/>
      <c r="VQQ250" s="66"/>
      <c r="VQT250" s="66"/>
      <c r="VQW250" s="66"/>
      <c r="VQZ250" s="66"/>
      <c r="VRD250" s="66"/>
      <c r="VRG250" s="66"/>
      <c r="VRJ250" s="66"/>
      <c r="VRR250" s="66"/>
      <c r="VSD250" s="66"/>
      <c r="VSE250" s="66"/>
      <c r="VSF250" s="66"/>
      <c r="VSG250" s="66"/>
      <c r="VSH250" s="66"/>
      <c r="VSI250" s="66"/>
      <c r="VSJ250" s="66"/>
      <c r="VSK250" s="66"/>
      <c r="VSL250" s="66"/>
      <c r="VSM250" s="66"/>
      <c r="VSN250" s="66"/>
      <c r="VSO250" s="66"/>
      <c r="VSP250" s="66"/>
      <c r="VSQ250" s="66"/>
      <c r="VSR250" s="66"/>
      <c r="VSS250" s="66"/>
      <c r="VST250" s="66"/>
      <c r="VSU250" s="66"/>
      <c r="VSV250" s="66"/>
      <c r="VSW250" s="66"/>
      <c r="VSX250" s="66"/>
      <c r="VSY250" s="66"/>
      <c r="VSZ250" s="66"/>
      <c r="VTA250" s="66"/>
      <c r="VTB250" s="66"/>
      <c r="VTC250" s="66"/>
      <c r="VTE250" s="66"/>
      <c r="VTF250" s="66"/>
      <c r="VTG250" s="66"/>
      <c r="VTH250" s="66"/>
      <c r="VTI250" s="66"/>
      <c r="VTJ250" s="66"/>
      <c r="VTK250" s="66"/>
      <c r="VTL250" s="66"/>
      <c r="VTM250" s="66"/>
      <c r="VTN250" s="66"/>
      <c r="VTO250" s="66"/>
      <c r="VTP250" s="66"/>
      <c r="VTQ250" s="66"/>
      <c r="VTT250" s="66"/>
      <c r="VTW250" s="66"/>
      <c r="VTZ250" s="66"/>
      <c r="VUC250" s="66"/>
      <c r="VUF250" s="66"/>
      <c r="VUI250" s="66"/>
      <c r="VUR250" s="66"/>
      <c r="VUU250" s="66"/>
      <c r="VUX250" s="66"/>
      <c r="VVA250" s="66"/>
      <c r="VVJ250" s="66"/>
      <c r="VVP250" s="66"/>
      <c r="VVS250" s="66"/>
      <c r="VVV250" s="66"/>
      <c r="VVY250" s="66"/>
      <c r="VWE250" s="66"/>
      <c r="VWN250" s="66"/>
      <c r="VWP250" s="66"/>
      <c r="VWQ250" s="66"/>
      <c r="VWS250" s="66"/>
      <c r="VWV250" s="66"/>
      <c r="VWY250" s="66"/>
      <c r="VXB250" s="66"/>
      <c r="VXE250" s="66"/>
      <c r="VXH250" s="66"/>
      <c r="VXJ250" s="66"/>
      <c r="VXL250" s="66"/>
      <c r="VXO250" s="66"/>
      <c r="VXR250" s="66"/>
      <c r="VXU250" s="66"/>
      <c r="VXX250" s="66"/>
      <c r="VYA250" s="66"/>
      <c r="VYD250" s="66"/>
      <c r="VYG250" s="66"/>
      <c r="VYI250" s="66"/>
      <c r="VYL250" s="66"/>
      <c r="VYR250" s="66"/>
      <c r="VYX250" s="66"/>
      <c r="VZA250" s="66"/>
      <c r="VZC250" s="66"/>
      <c r="VZE250" s="66"/>
      <c r="VZF250" s="66"/>
      <c r="VZG250" s="66"/>
      <c r="VZH250" s="66"/>
      <c r="VZI250" s="66"/>
      <c r="VZJ250" s="66"/>
      <c r="WAB250" s="66"/>
      <c r="WAC250" s="66"/>
      <c r="WAF250" s="66"/>
      <c r="WAI250" s="66"/>
      <c r="WAK250" s="66"/>
      <c r="WAM250" s="66"/>
      <c r="WAP250" s="66"/>
      <c r="WAS250" s="66"/>
      <c r="WAV250" s="66"/>
      <c r="WAZ250" s="66"/>
      <c r="WBC250" s="66"/>
      <c r="WBF250" s="66"/>
      <c r="WBN250" s="66"/>
      <c r="WBZ250" s="66"/>
      <c r="WCA250" s="66"/>
      <c r="WCB250" s="66"/>
      <c r="WCC250" s="66"/>
      <c r="WCD250" s="66"/>
      <c r="WCE250" s="66"/>
      <c r="WCF250" s="66"/>
      <c r="WCG250" s="66"/>
      <c r="WCH250" s="66"/>
      <c r="WCI250" s="66"/>
      <c r="WCJ250" s="66"/>
      <c r="WCK250" s="66"/>
      <c r="WCL250" s="66"/>
      <c r="WCM250" s="66"/>
      <c r="WCN250" s="66"/>
      <c r="WCO250" s="66"/>
      <c r="WCP250" s="66"/>
      <c r="WCQ250" s="66"/>
      <c r="WCR250" s="66"/>
      <c r="WCS250" s="66"/>
      <c r="WCT250" s="66"/>
      <c r="WCU250" s="66"/>
      <c r="WCV250" s="66"/>
      <c r="WCW250" s="66"/>
      <c r="WCX250" s="66"/>
      <c r="WCY250" s="66"/>
      <c r="WDA250" s="66"/>
      <c r="WDB250" s="66"/>
      <c r="WDC250" s="66"/>
      <c r="WDD250" s="66"/>
      <c r="WDE250" s="66"/>
      <c r="WDF250" s="66"/>
      <c r="WDG250" s="66"/>
      <c r="WDH250" s="66"/>
      <c r="WDI250" s="66"/>
      <c r="WDJ250" s="66"/>
      <c r="WDK250" s="66"/>
      <c r="WDL250" s="66"/>
      <c r="WDM250" s="66"/>
      <c r="WDP250" s="66"/>
      <c r="WDS250" s="66"/>
      <c r="WDV250" s="66"/>
      <c r="WDY250" s="66"/>
      <c r="WEB250" s="66"/>
      <c r="WEE250" s="66"/>
      <c r="WEN250" s="66"/>
      <c r="WEQ250" s="66"/>
      <c r="WET250" s="66"/>
      <c r="WEW250" s="66"/>
      <c r="WFF250" s="66"/>
      <c r="WFL250" s="66"/>
      <c r="WFO250" s="66"/>
      <c r="WFR250" s="66"/>
      <c r="WFU250" s="66"/>
      <c r="WGA250" s="66"/>
      <c r="WGJ250" s="66"/>
      <c r="WGL250" s="66"/>
      <c r="WGM250" s="66"/>
      <c r="WGO250" s="66"/>
      <c r="WGR250" s="66"/>
      <c r="WGU250" s="66"/>
      <c r="WGX250" s="66"/>
      <c r="WHA250" s="66"/>
      <c r="WHD250" s="66"/>
      <c r="WHF250" s="66"/>
      <c r="WHH250" s="66"/>
      <c r="WHK250" s="66"/>
      <c r="WHN250" s="66"/>
      <c r="WHQ250" s="66"/>
      <c r="WHT250" s="66"/>
      <c r="WHW250" s="66"/>
      <c r="WHZ250" s="66"/>
      <c r="WIC250" s="66"/>
      <c r="WIE250" s="66"/>
      <c r="WIH250" s="66"/>
      <c r="WIN250" s="66"/>
      <c r="WIT250" s="66"/>
      <c r="WIW250" s="66"/>
      <c r="WIY250" s="66"/>
      <c r="WJA250" s="66"/>
      <c r="WJB250" s="66"/>
      <c r="WJC250" s="66"/>
      <c r="WJD250" s="66"/>
      <c r="WJE250" s="66"/>
      <c r="WJF250" s="66"/>
      <c r="WJX250" s="66"/>
      <c r="WJY250" s="66"/>
      <c r="WKB250" s="66"/>
      <c r="WKE250" s="66"/>
      <c r="WKG250" s="66"/>
      <c r="WKI250" s="66"/>
      <c r="WKL250" s="66"/>
      <c r="WKO250" s="66"/>
      <c r="WKR250" s="66"/>
      <c r="WKV250" s="66"/>
      <c r="WKY250" s="66"/>
      <c r="WLB250" s="66"/>
      <c r="WLJ250" s="66"/>
      <c r="WLV250" s="66"/>
      <c r="WLW250" s="66"/>
      <c r="WLX250" s="66"/>
      <c r="WLY250" s="66"/>
      <c r="WLZ250" s="66"/>
      <c r="WMA250" s="66"/>
      <c r="WMB250" s="66"/>
      <c r="WMC250" s="66"/>
      <c r="WMD250" s="66"/>
      <c r="WME250" s="66"/>
      <c r="WMF250" s="66"/>
      <c r="WMG250" s="66"/>
      <c r="WMH250" s="66"/>
      <c r="WMI250" s="66"/>
      <c r="WMJ250" s="66"/>
      <c r="WMK250" s="66"/>
      <c r="WML250" s="66"/>
      <c r="WMM250" s="66"/>
      <c r="WMN250" s="66"/>
      <c r="WMO250" s="66"/>
      <c r="WMP250" s="66"/>
      <c r="WMQ250" s="66"/>
      <c r="WMR250" s="66"/>
      <c r="WMS250" s="66"/>
      <c r="WMT250" s="66"/>
      <c r="WMU250" s="66"/>
      <c r="WMW250" s="66"/>
      <c r="WMX250" s="66"/>
      <c r="WMY250" s="66"/>
      <c r="WMZ250" s="66"/>
      <c r="WNA250" s="66"/>
      <c r="WNB250" s="66"/>
      <c r="WNC250" s="66"/>
      <c r="WND250" s="66"/>
      <c r="WNE250" s="66"/>
      <c r="WNF250" s="66"/>
      <c r="WNG250" s="66"/>
      <c r="WNH250" s="66"/>
      <c r="WNI250" s="66"/>
      <c r="WNL250" s="66"/>
      <c r="WNO250" s="66"/>
      <c r="WNR250" s="66"/>
      <c r="WNU250" s="66"/>
      <c r="WNX250" s="66"/>
      <c r="WOA250" s="66"/>
      <c r="WOJ250" s="66"/>
      <c r="WOM250" s="66"/>
      <c r="WOP250" s="66"/>
      <c r="WOS250" s="66"/>
      <c r="WPB250" s="66"/>
      <c r="WPH250" s="66"/>
      <c r="WPK250" s="66"/>
      <c r="WPN250" s="66"/>
      <c r="WPQ250" s="66"/>
      <c r="WPW250" s="66"/>
      <c r="WQF250" s="66"/>
      <c r="WQH250" s="66"/>
      <c r="WQI250" s="66"/>
      <c r="WQK250" s="66"/>
      <c r="WQN250" s="66"/>
      <c r="WQQ250" s="66"/>
      <c r="WQT250" s="66"/>
      <c r="WQW250" s="66"/>
      <c r="WQZ250" s="66"/>
      <c r="WRB250" s="66"/>
      <c r="WRD250" s="66"/>
      <c r="WRG250" s="66"/>
      <c r="WRJ250" s="66"/>
      <c r="WRM250" s="66"/>
      <c r="WRP250" s="66"/>
      <c r="WRS250" s="66"/>
      <c r="WRV250" s="66"/>
      <c r="WRY250" s="66"/>
      <c r="WSA250" s="66"/>
      <c r="WSD250" s="66"/>
      <c r="WSJ250" s="66"/>
      <c r="WSP250" s="66"/>
      <c r="WSS250" s="66"/>
      <c r="WSU250" s="66"/>
      <c r="WSW250" s="66"/>
      <c r="WSX250" s="66"/>
      <c r="WSY250" s="66"/>
      <c r="WSZ250" s="66"/>
      <c r="WTA250" s="66"/>
      <c r="WTB250" s="66"/>
      <c r="WTT250" s="66"/>
      <c r="WTU250" s="66"/>
      <c r="WTX250" s="66"/>
      <c r="WUA250" s="66"/>
      <c r="WUC250" s="66"/>
      <c r="WUE250" s="66"/>
      <c r="WUH250" s="66"/>
      <c r="WUK250" s="66"/>
      <c r="WUN250" s="66"/>
      <c r="WUR250" s="66"/>
      <c r="WUU250" s="66"/>
      <c r="WUX250" s="66"/>
      <c r="WVF250" s="66"/>
    </row>
    <row r="251" spans="1:1022 1034:2046 2058:3070 3082:4094 4106:5118 5130:6142 6154:7166 7178:8190 8202:9214 9226:10238 10250:11262 11274:12286 12298:13310 13322:14334 14346:15358 15370:16126" s="50" customFormat="1" ht="20.25" customHeight="1">
      <c r="A251" s="7" t="s">
        <v>27</v>
      </c>
      <c r="B251" s="76" t="s">
        <v>338</v>
      </c>
      <c r="C251" s="4">
        <v>5</v>
      </c>
      <c r="D251" s="48">
        <v>30000</v>
      </c>
      <c r="E251" s="69">
        <f t="shared" si="5"/>
        <v>150000</v>
      </c>
      <c r="F251" s="51"/>
      <c r="G251" s="51"/>
      <c r="H251" s="29">
        <v>0</v>
      </c>
      <c r="I251" s="52">
        <v>10</v>
      </c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Z251" s="66"/>
      <c r="BC251" s="66"/>
      <c r="BF251" s="66"/>
      <c r="BI251" s="66"/>
      <c r="BL251" s="66"/>
      <c r="BO251" s="66"/>
      <c r="BX251" s="66"/>
      <c r="CA251" s="66"/>
      <c r="CD251" s="66"/>
      <c r="CG251" s="66"/>
      <c r="CP251" s="66"/>
      <c r="CV251" s="66"/>
      <c r="CY251" s="66"/>
      <c r="DB251" s="66"/>
      <c r="DE251" s="66"/>
      <c r="DK251" s="66"/>
      <c r="DT251" s="66"/>
      <c r="DV251" s="66"/>
      <c r="DW251" s="66"/>
      <c r="DY251" s="66"/>
      <c r="EB251" s="66"/>
      <c r="EE251" s="66"/>
      <c r="EH251" s="66"/>
      <c r="EK251" s="66"/>
      <c r="EN251" s="66"/>
      <c r="EP251" s="66"/>
      <c r="ER251" s="66"/>
      <c r="EU251" s="66"/>
      <c r="EX251" s="66"/>
      <c r="FA251" s="66"/>
      <c r="FD251" s="66"/>
      <c r="FG251" s="66"/>
      <c r="FJ251" s="66"/>
      <c r="FM251" s="66"/>
      <c r="FO251" s="66"/>
      <c r="FR251" s="66"/>
      <c r="FX251" s="66"/>
      <c r="GD251" s="66"/>
      <c r="GG251" s="66"/>
      <c r="GI251" s="66"/>
      <c r="GK251" s="66"/>
      <c r="GL251" s="66"/>
      <c r="GM251" s="66"/>
      <c r="GN251" s="66"/>
      <c r="GO251" s="66"/>
      <c r="GP251" s="66"/>
      <c r="HH251" s="66"/>
      <c r="HI251" s="66"/>
      <c r="HL251" s="66"/>
      <c r="HO251" s="66"/>
      <c r="HQ251" s="66"/>
      <c r="HS251" s="66"/>
      <c r="HV251" s="66"/>
      <c r="HY251" s="66"/>
      <c r="IB251" s="66"/>
      <c r="IF251" s="66"/>
      <c r="II251" s="66"/>
      <c r="IL251" s="66"/>
      <c r="IT251" s="66"/>
      <c r="JF251" s="66"/>
      <c r="JG251" s="66"/>
      <c r="JH251" s="66"/>
      <c r="JI251" s="66"/>
      <c r="JJ251" s="66"/>
      <c r="JK251" s="66"/>
      <c r="JL251" s="66"/>
      <c r="JM251" s="66"/>
      <c r="JN251" s="66"/>
      <c r="JO251" s="66"/>
      <c r="JP251" s="66"/>
      <c r="JQ251" s="66"/>
      <c r="JR251" s="66"/>
      <c r="JS251" s="66"/>
      <c r="JT251" s="66"/>
      <c r="JU251" s="66"/>
      <c r="JV251" s="66"/>
      <c r="JW251" s="66"/>
      <c r="JX251" s="66"/>
      <c r="JY251" s="66"/>
      <c r="JZ251" s="66"/>
      <c r="KA251" s="66"/>
      <c r="KB251" s="66"/>
      <c r="KC251" s="66"/>
      <c r="KD251" s="66"/>
      <c r="KE251" s="66"/>
      <c r="KG251" s="66"/>
      <c r="KH251" s="66"/>
      <c r="KI251" s="66"/>
      <c r="KJ251" s="66"/>
      <c r="KK251" s="66"/>
      <c r="KL251" s="66"/>
      <c r="KM251" s="66"/>
      <c r="KN251" s="66"/>
      <c r="KO251" s="66"/>
      <c r="KP251" s="66"/>
      <c r="KQ251" s="66"/>
      <c r="KR251" s="66"/>
      <c r="KS251" s="66"/>
      <c r="KV251" s="66"/>
      <c r="KY251" s="66"/>
      <c r="LB251" s="66"/>
      <c r="LE251" s="66"/>
      <c r="LH251" s="66"/>
      <c r="LK251" s="66"/>
      <c r="LT251" s="66"/>
      <c r="LW251" s="66"/>
      <c r="LZ251" s="66"/>
      <c r="MC251" s="66"/>
      <c r="ML251" s="66"/>
      <c r="MR251" s="66"/>
      <c r="MU251" s="66"/>
      <c r="MX251" s="66"/>
      <c r="NA251" s="66"/>
      <c r="NG251" s="66"/>
      <c r="NP251" s="66"/>
      <c r="NR251" s="66"/>
      <c r="NS251" s="66"/>
      <c r="NU251" s="66"/>
      <c r="NX251" s="66"/>
      <c r="OA251" s="66"/>
      <c r="OD251" s="66"/>
      <c r="OG251" s="66"/>
      <c r="OJ251" s="66"/>
      <c r="OL251" s="66"/>
      <c r="ON251" s="66"/>
      <c r="OQ251" s="66"/>
      <c r="OT251" s="66"/>
      <c r="OW251" s="66"/>
      <c r="OZ251" s="66"/>
      <c r="PC251" s="66"/>
      <c r="PF251" s="66"/>
      <c r="PI251" s="66"/>
      <c r="PK251" s="66"/>
      <c r="PN251" s="66"/>
      <c r="PT251" s="66"/>
      <c r="PZ251" s="66"/>
      <c r="QC251" s="66"/>
      <c r="QE251" s="66"/>
      <c r="QG251" s="66"/>
      <c r="QH251" s="66"/>
      <c r="QI251" s="66"/>
      <c r="QJ251" s="66"/>
      <c r="QK251" s="66"/>
      <c r="QL251" s="66"/>
      <c r="RD251" s="66"/>
      <c r="RE251" s="66"/>
      <c r="RH251" s="66"/>
      <c r="RK251" s="66"/>
      <c r="RM251" s="66"/>
      <c r="RO251" s="66"/>
      <c r="RR251" s="66"/>
      <c r="RU251" s="66"/>
      <c r="RX251" s="66"/>
      <c r="SB251" s="66"/>
      <c r="SE251" s="66"/>
      <c r="SH251" s="66"/>
      <c r="SP251" s="66"/>
      <c r="TB251" s="66"/>
      <c r="TC251" s="66"/>
      <c r="TD251" s="66"/>
      <c r="TE251" s="66"/>
      <c r="TF251" s="66"/>
      <c r="TG251" s="66"/>
      <c r="TH251" s="66"/>
      <c r="TI251" s="66"/>
      <c r="TJ251" s="66"/>
      <c r="TK251" s="66"/>
      <c r="TL251" s="66"/>
      <c r="TM251" s="66"/>
      <c r="TN251" s="66"/>
      <c r="TO251" s="66"/>
      <c r="TP251" s="66"/>
      <c r="TQ251" s="66"/>
      <c r="TR251" s="66"/>
      <c r="TS251" s="66"/>
      <c r="TT251" s="66"/>
      <c r="TU251" s="66"/>
      <c r="TV251" s="66"/>
      <c r="TW251" s="66"/>
      <c r="TX251" s="66"/>
      <c r="TY251" s="66"/>
      <c r="TZ251" s="66"/>
      <c r="UA251" s="66"/>
      <c r="UC251" s="66"/>
      <c r="UD251" s="66"/>
      <c r="UE251" s="66"/>
      <c r="UF251" s="66"/>
      <c r="UG251" s="66"/>
      <c r="UH251" s="66"/>
      <c r="UI251" s="66"/>
      <c r="UJ251" s="66"/>
      <c r="UK251" s="66"/>
      <c r="UL251" s="66"/>
      <c r="UM251" s="66"/>
      <c r="UN251" s="66"/>
      <c r="UO251" s="66"/>
      <c r="UR251" s="66"/>
      <c r="UU251" s="66"/>
      <c r="UX251" s="66"/>
      <c r="VA251" s="66"/>
      <c r="VD251" s="66"/>
      <c r="VG251" s="66"/>
      <c r="VP251" s="66"/>
      <c r="VS251" s="66"/>
      <c r="VV251" s="66"/>
      <c r="VY251" s="66"/>
      <c r="WH251" s="66"/>
      <c r="WN251" s="66"/>
      <c r="WQ251" s="66"/>
      <c r="WT251" s="66"/>
      <c r="WW251" s="66"/>
      <c r="XC251" s="66"/>
      <c r="XL251" s="66"/>
      <c r="XN251" s="66"/>
      <c r="XO251" s="66"/>
      <c r="XQ251" s="66"/>
      <c r="XT251" s="66"/>
      <c r="XW251" s="66"/>
      <c r="XZ251" s="66"/>
      <c r="YC251" s="66"/>
      <c r="YF251" s="66"/>
      <c r="YH251" s="66"/>
      <c r="YJ251" s="66"/>
      <c r="YM251" s="66"/>
      <c r="YP251" s="66"/>
      <c r="YS251" s="66"/>
      <c r="YV251" s="66"/>
      <c r="YY251" s="66"/>
      <c r="ZB251" s="66"/>
      <c r="ZE251" s="66"/>
      <c r="ZG251" s="66"/>
      <c r="ZJ251" s="66"/>
      <c r="ZP251" s="66"/>
      <c r="ZV251" s="66"/>
      <c r="ZY251" s="66"/>
      <c r="AAA251" s="66"/>
      <c r="AAC251" s="66"/>
      <c r="AAD251" s="66"/>
      <c r="AAE251" s="66"/>
      <c r="AAF251" s="66"/>
      <c r="AAG251" s="66"/>
      <c r="AAH251" s="66"/>
      <c r="AAZ251" s="66"/>
      <c r="ABA251" s="66"/>
      <c r="ABD251" s="66"/>
      <c r="ABG251" s="66"/>
      <c r="ABI251" s="66"/>
      <c r="ABK251" s="66"/>
      <c r="ABN251" s="66"/>
      <c r="ABQ251" s="66"/>
      <c r="ABT251" s="66"/>
      <c r="ABX251" s="66"/>
      <c r="ACA251" s="66"/>
      <c r="ACD251" s="66"/>
      <c r="ACL251" s="66"/>
      <c r="ACX251" s="66"/>
      <c r="ACY251" s="66"/>
      <c r="ACZ251" s="66"/>
      <c r="ADA251" s="66"/>
      <c r="ADB251" s="66"/>
      <c r="ADC251" s="66"/>
      <c r="ADD251" s="66"/>
      <c r="ADE251" s="66"/>
      <c r="ADF251" s="66"/>
      <c r="ADG251" s="66"/>
      <c r="ADH251" s="66"/>
      <c r="ADI251" s="66"/>
      <c r="ADJ251" s="66"/>
      <c r="ADK251" s="66"/>
      <c r="ADL251" s="66"/>
      <c r="ADM251" s="66"/>
      <c r="ADN251" s="66"/>
      <c r="ADO251" s="66"/>
      <c r="ADP251" s="66"/>
      <c r="ADQ251" s="66"/>
      <c r="ADR251" s="66"/>
      <c r="ADS251" s="66"/>
      <c r="ADT251" s="66"/>
      <c r="ADU251" s="66"/>
      <c r="ADV251" s="66"/>
      <c r="ADW251" s="66"/>
      <c r="ADY251" s="66"/>
      <c r="ADZ251" s="66"/>
      <c r="AEA251" s="66"/>
      <c r="AEB251" s="66"/>
      <c r="AEC251" s="66"/>
      <c r="AED251" s="66"/>
      <c r="AEE251" s="66"/>
      <c r="AEF251" s="66"/>
      <c r="AEG251" s="66"/>
      <c r="AEH251" s="66"/>
      <c r="AEI251" s="66"/>
      <c r="AEJ251" s="66"/>
      <c r="AEK251" s="66"/>
      <c r="AEN251" s="66"/>
      <c r="AEQ251" s="66"/>
      <c r="AET251" s="66"/>
      <c r="AEW251" s="66"/>
      <c r="AEZ251" s="66"/>
      <c r="AFC251" s="66"/>
      <c r="AFL251" s="66"/>
      <c r="AFO251" s="66"/>
      <c r="AFR251" s="66"/>
      <c r="AFU251" s="66"/>
      <c r="AGD251" s="66"/>
      <c r="AGJ251" s="66"/>
      <c r="AGM251" s="66"/>
      <c r="AGP251" s="66"/>
      <c r="AGS251" s="66"/>
      <c r="AGY251" s="66"/>
      <c r="AHH251" s="66"/>
      <c r="AHJ251" s="66"/>
      <c r="AHK251" s="66"/>
      <c r="AHM251" s="66"/>
      <c r="AHP251" s="66"/>
      <c r="AHS251" s="66"/>
      <c r="AHV251" s="66"/>
      <c r="AHY251" s="66"/>
      <c r="AIB251" s="66"/>
      <c r="AID251" s="66"/>
      <c r="AIF251" s="66"/>
      <c r="AII251" s="66"/>
      <c r="AIL251" s="66"/>
      <c r="AIO251" s="66"/>
      <c r="AIR251" s="66"/>
      <c r="AIU251" s="66"/>
      <c r="AIX251" s="66"/>
      <c r="AJA251" s="66"/>
      <c r="AJC251" s="66"/>
      <c r="AJF251" s="66"/>
      <c r="AJL251" s="66"/>
      <c r="AJR251" s="66"/>
      <c r="AJU251" s="66"/>
      <c r="AJW251" s="66"/>
      <c r="AJY251" s="66"/>
      <c r="AJZ251" s="66"/>
      <c r="AKA251" s="66"/>
      <c r="AKB251" s="66"/>
      <c r="AKC251" s="66"/>
      <c r="AKD251" s="66"/>
      <c r="AKV251" s="66"/>
      <c r="AKW251" s="66"/>
      <c r="AKZ251" s="66"/>
      <c r="ALC251" s="66"/>
      <c r="ALE251" s="66"/>
      <c r="ALG251" s="66"/>
      <c r="ALJ251" s="66"/>
      <c r="ALM251" s="66"/>
      <c r="ALP251" s="66"/>
      <c r="ALT251" s="66"/>
      <c r="ALW251" s="66"/>
      <c r="ALZ251" s="66"/>
      <c r="AMH251" s="66"/>
      <c r="AMT251" s="66"/>
      <c r="AMU251" s="66"/>
      <c r="AMV251" s="66"/>
      <c r="AMW251" s="66"/>
      <c r="AMX251" s="66"/>
      <c r="AMY251" s="66"/>
      <c r="AMZ251" s="66"/>
      <c r="ANA251" s="66"/>
      <c r="ANB251" s="66"/>
      <c r="ANC251" s="66"/>
      <c r="AND251" s="66"/>
      <c r="ANE251" s="66"/>
      <c r="ANF251" s="66"/>
      <c r="ANG251" s="66"/>
      <c r="ANH251" s="66"/>
      <c r="ANI251" s="66"/>
      <c r="ANJ251" s="66"/>
      <c r="ANK251" s="66"/>
      <c r="ANL251" s="66"/>
      <c r="ANM251" s="66"/>
      <c r="ANN251" s="66"/>
      <c r="ANO251" s="66"/>
      <c r="ANP251" s="66"/>
      <c r="ANQ251" s="66"/>
      <c r="ANR251" s="66"/>
      <c r="ANS251" s="66"/>
      <c r="ANU251" s="66"/>
      <c r="ANV251" s="66"/>
      <c r="ANW251" s="66"/>
      <c r="ANX251" s="66"/>
      <c r="ANY251" s="66"/>
      <c r="ANZ251" s="66"/>
      <c r="AOA251" s="66"/>
      <c r="AOB251" s="66"/>
      <c r="AOC251" s="66"/>
      <c r="AOD251" s="66"/>
      <c r="AOE251" s="66"/>
      <c r="AOF251" s="66"/>
      <c r="AOG251" s="66"/>
      <c r="AOJ251" s="66"/>
      <c r="AOM251" s="66"/>
      <c r="AOP251" s="66"/>
      <c r="AOS251" s="66"/>
      <c r="AOV251" s="66"/>
      <c r="AOY251" s="66"/>
      <c r="APH251" s="66"/>
      <c r="APK251" s="66"/>
      <c r="APN251" s="66"/>
      <c r="APQ251" s="66"/>
      <c r="APZ251" s="66"/>
      <c r="AQF251" s="66"/>
      <c r="AQI251" s="66"/>
      <c r="AQL251" s="66"/>
      <c r="AQO251" s="66"/>
      <c r="AQU251" s="66"/>
      <c r="ARD251" s="66"/>
      <c r="ARF251" s="66"/>
      <c r="ARG251" s="66"/>
      <c r="ARI251" s="66"/>
      <c r="ARL251" s="66"/>
      <c r="ARO251" s="66"/>
      <c r="ARR251" s="66"/>
      <c r="ARU251" s="66"/>
      <c r="ARX251" s="66"/>
      <c r="ARZ251" s="66"/>
      <c r="ASB251" s="66"/>
      <c r="ASE251" s="66"/>
      <c r="ASH251" s="66"/>
      <c r="ASK251" s="66"/>
      <c r="ASN251" s="66"/>
      <c r="ASQ251" s="66"/>
      <c r="AST251" s="66"/>
      <c r="ASW251" s="66"/>
      <c r="ASY251" s="66"/>
      <c r="ATB251" s="66"/>
      <c r="ATH251" s="66"/>
      <c r="ATN251" s="66"/>
      <c r="ATQ251" s="66"/>
      <c r="ATS251" s="66"/>
      <c r="ATU251" s="66"/>
      <c r="ATV251" s="66"/>
      <c r="ATW251" s="66"/>
      <c r="ATX251" s="66"/>
      <c r="ATY251" s="66"/>
      <c r="ATZ251" s="66"/>
      <c r="AUR251" s="66"/>
      <c r="AUS251" s="66"/>
      <c r="AUV251" s="66"/>
      <c r="AUY251" s="66"/>
      <c r="AVA251" s="66"/>
      <c r="AVC251" s="66"/>
      <c r="AVF251" s="66"/>
      <c r="AVI251" s="66"/>
      <c r="AVL251" s="66"/>
      <c r="AVP251" s="66"/>
      <c r="AVS251" s="66"/>
      <c r="AVV251" s="66"/>
      <c r="AWD251" s="66"/>
      <c r="AWP251" s="66"/>
      <c r="AWQ251" s="66"/>
      <c r="AWR251" s="66"/>
      <c r="AWS251" s="66"/>
      <c r="AWT251" s="66"/>
      <c r="AWU251" s="66"/>
      <c r="AWV251" s="66"/>
      <c r="AWW251" s="66"/>
      <c r="AWX251" s="66"/>
      <c r="AWY251" s="66"/>
      <c r="AWZ251" s="66"/>
      <c r="AXA251" s="66"/>
      <c r="AXB251" s="66"/>
      <c r="AXC251" s="66"/>
      <c r="AXD251" s="66"/>
      <c r="AXE251" s="66"/>
      <c r="AXF251" s="66"/>
      <c r="AXG251" s="66"/>
      <c r="AXH251" s="66"/>
      <c r="AXI251" s="66"/>
      <c r="AXJ251" s="66"/>
      <c r="AXK251" s="66"/>
      <c r="AXL251" s="66"/>
      <c r="AXM251" s="66"/>
      <c r="AXN251" s="66"/>
      <c r="AXO251" s="66"/>
      <c r="AXQ251" s="66"/>
      <c r="AXR251" s="66"/>
      <c r="AXS251" s="66"/>
      <c r="AXT251" s="66"/>
      <c r="AXU251" s="66"/>
      <c r="AXV251" s="66"/>
      <c r="AXW251" s="66"/>
      <c r="AXX251" s="66"/>
      <c r="AXY251" s="66"/>
      <c r="AXZ251" s="66"/>
      <c r="AYA251" s="66"/>
      <c r="AYB251" s="66"/>
      <c r="AYC251" s="66"/>
      <c r="AYF251" s="66"/>
      <c r="AYI251" s="66"/>
      <c r="AYL251" s="66"/>
      <c r="AYO251" s="66"/>
      <c r="AYR251" s="66"/>
      <c r="AYU251" s="66"/>
      <c r="AZD251" s="66"/>
      <c r="AZG251" s="66"/>
      <c r="AZJ251" s="66"/>
      <c r="AZM251" s="66"/>
      <c r="AZV251" s="66"/>
      <c r="BAB251" s="66"/>
      <c r="BAE251" s="66"/>
      <c r="BAH251" s="66"/>
      <c r="BAK251" s="66"/>
      <c r="BAQ251" s="66"/>
      <c r="BAZ251" s="66"/>
      <c r="BBB251" s="66"/>
      <c r="BBC251" s="66"/>
      <c r="BBE251" s="66"/>
      <c r="BBH251" s="66"/>
      <c r="BBK251" s="66"/>
      <c r="BBN251" s="66"/>
      <c r="BBQ251" s="66"/>
      <c r="BBT251" s="66"/>
      <c r="BBV251" s="66"/>
      <c r="BBX251" s="66"/>
      <c r="BCA251" s="66"/>
      <c r="BCD251" s="66"/>
      <c r="BCG251" s="66"/>
      <c r="BCJ251" s="66"/>
      <c r="BCM251" s="66"/>
      <c r="BCP251" s="66"/>
      <c r="BCS251" s="66"/>
      <c r="BCU251" s="66"/>
      <c r="BCX251" s="66"/>
      <c r="BDD251" s="66"/>
      <c r="BDJ251" s="66"/>
      <c r="BDM251" s="66"/>
      <c r="BDO251" s="66"/>
      <c r="BDQ251" s="66"/>
      <c r="BDR251" s="66"/>
      <c r="BDS251" s="66"/>
      <c r="BDT251" s="66"/>
      <c r="BDU251" s="66"/>
      <c r="BDV251" s="66"/>
      <c r="BEN251" s="66"/>
      <c r="BEO251" s="66"/>
      <c r="BER251" s="66"/>
      <c r="BEU251" s="66"/>
      <c r="BEW251" s="66"/>
      <c r="BEY251" s="66"/>
      <c r="BFB251" s="66"/>
      <c r="BFE251" s="66"/>
      <c r="BFH251" s="66"/>
      <c r="BFL251" s="66"/>
      <c r="BFO251" s="66"/>
      <c r="BFR251" s="66"/>
      <c r="BFZ251" s="66"/>
      <c r="BGL251" s="66"/>
      <c r="BGM251" s="66"/>
      <c r="BGN251" s="66"/>
      <c r="BGO251" s="66"/>
      <c r="BGP251" s="66"/>
      <c r="BGQ251" s="66"/>
      <c r="BGR251" s="66"/>
      <c r="BGS251" s="66"/>
      <c r="BGT251" s="66"/>
      <c r="BGU251" s="66"/>
      <c r="BGV251" s="66"/>
      <c r="BGW251" s="66"/>
      <c r="BGX251" s="66"/>
      <c r="BGY251" s="66"/>
      <c r="BGZ251" s="66"/>
      <c r="BHA251" s="66"/>
      <c r="BHB251" s="66"/>
      <c r="BHC251" s="66"/>
      <c r="BHD251" s="66"/>
      <c r="BHE251" s="66"/>
      <c r="BHF251" s="66"/>
      <c r="BHG251" s="66"/>
      <c r="BHH251" s="66"/>
      <c r="BHI251" s="66"/>
      <c r="BHJ251" s="66"/>
      <c r="BHK251" s="66"/>
      <c r="BHM251" s="66"/>
      <c r="BHN251" s="66"/>
      <c r="BHO251" s="66"/>
      <c r="BHP251" s="66"/>
      <c r="BHQ251" s="66"/>
      <c r="BHR251" s="66"/>
      <c r="BHS251" s="66"/>
      <c r="BHT251" s="66"/>
      <c r="BHU251" s="66"/>
      <c r="BHV251" s="66"/>
      <c r="BHW251" s="66"/>
      <c r="BHX251" s="66"/>
      <c r="BHY251" s="66"/>
      <c r="BIB251" s="66"/>
      <c r="BIE251" s="66"/>
      <c r="BIH251" s="66"/>
      <c r="BIK251" s="66"/>
      <c r="BIN251" s="66"/>
      <c r="BIQ251" s="66"/>
      <c r="BIZ251" s="66"/>
      <c r="BJC251" s="66"/>
      <c r="BJF251" s="66"/>
      <c r="BJI251" s="66"/>
      <c r="BJR251" s="66"/>
      <c r="BJX251" s="66"/>
      <c r="BKA251" s="66"/>
      <c r="BKD251" s="66"/>
      <c r="BKG251" s="66"/>
      <c r="BKM251" s="66"/>
      <c r="BKV251" s="66"/>
      <c r="BKX251" s="66"/>
      <c r="BKY251" s="66"/>
      <c r="BLA251" s="66"/>
      <c r="BLD251" s="66"/>
      <c r="BLG251" s="66"/>
      <c r="BLJ251" s="66"/>
      <c r="BLM251" s="66"/>
      <c r="BLP251" s="66"/>
      <c r="BLR251" s="66"/>
      <c r="BLT251" s="66"/>
      <c r="BLW251" s="66"/>
      <c r="BLZ251" s="66"/>
      <c r="BMC251" s="66"/>
      <c r="BMF251" s="66"/>
      <c r="BMI251" s="66"/>
      <c r="BML251" s="66"/>
      <c r="BMO251" s="66"/>
      <c r="BMQ251" s="66"/>
      <c r="BMT251" s="66"/>
      <c r="BMZ251" s="66"/>
      <c r="BNF251" s="66"/>
      <c r="BNI251" s="66"/>
      <c r="BNK251" s="66"/>
      <c r="BNM251" s="66"/>
      <c r="BNN251" s="66"/>
      <c r="BNO251" s="66"/>
      <c r="BNP251" s="66"/>
      <c r="BNQ251" s="66"/>
      <c r="BNR251" s="66"/>
      <c r="BOJ251" s="66"/>
      <c r="BOK251" s="66"/>
      <c r="BON251" s="66"/>
      <c r="BOQ251" s="66"/>
      <c r="BOS251" s="66"/>
      <c r="BOU251" s="66"/>
      <c r="BOX251" s="66"/>
      <c r="BPA251" s="66"/>
      <c r="BPD251" s="66"/>
      <c r="BPH251" s="66"/>
      <c r="BPK251" s="66"/>
      <c r="BPN251" s="66"/>
      <c r="BPV251" s="66"/>
      <c r="BQH251" s="66"/>
      <c r="BQI251" s="66"/>
      <c r="BQJ251" s="66"/>
      <c r="BQK251" s="66"/>
      <c r="BQL251" s="66"/>
      <c r="BQM251" s="66"/>
      <c r="BQN251" s="66"/>
      <c r="BQO251" s="66"/>
      <c r="BQP251" s="66"/>
      <c r="BQQ251" s="66"/>
      <c r="BQR251" s="66"/>
      <c r="BQS251" s="66"/>
      <c r="BQT251" s="66"/>
      <c r="BQU251" s="66"/>
      <c r="BQV251" s="66"/>
      <c r="BQW251" s="66"/>
      <c r="BQX251" s="66"/>
      <c r="BQY251" s="66"/>
      <c r="BQZ251" s="66"/>
      <c r="BRA251" s="66"/>
      <c r="BRB251" s="66"/>
      <c r="BRC251" s="66"/>
      <c r="BRD251" s="66"/>
      <c r="BRE251" s="66"/>
      <c r="BRF251" s="66"/>
      <c r="BRG251" s="66"/>
      <c r="BRI251" s="66"/>
      <c r="BRJ251" s="66"/>
      <c r="BRK251" s="66"/>
      <c r="BRL251" s="66"/>
      <c r="BRM251" s="66"/>
      <c r="BRN251" s="66"/>
      <c r="BRO251" s="66"/>
      <c r="BRP251" s="66"/>
      <c r="BRQ251" s="66"/>
      <c r="BRR251" s="66"/>
      <c r="BRS251" s="66"/>
      <c r="BRT251" s="66"/>
      <c r="BRU251" s="66"/>
      <c r="BRX251" s="66"/>
      <c r="BSA251" s="66"/>
      <c r="BSD251" s="66"/>
      <c r="BSG251" s="66"/>
      <c r="BSJ251" s="66"/>
      <c r="BSM251" s="66"/>
      <c r="BSV251" s="66"/>
      <c r="BSY251" s="66"/>
      <c r="BTB251" s="66"/>
      <c r="BTE251" s="66"/>
      <c r="BTN251" s="66"/>
      <c r="BTT251" s="66"/>
      <c r="BTW251" s="66"/>
      <c r="BTZ251" s="66"/>
      <c r="BUC251" s="66"/>
      <c r="BUI251" s="66"/>
      <c r="BUR251" s="66"/>
      <c r="BUT251" s="66"/>
      <c r="BUU251" s="66"/>
      <c r="BUW251" s="66"/>
      <c r="BUZ251" s="66"/>
      <c r="BVC251" s="66"/>
      <c r="BVF251" s="66"/>
      <c r="BVI251" s="66"/>
      <c r="BVL251" s="66"/>
      <c r="BVN251" s="66"/>
      <c r="BVP251" s="66"/>
      <c r="BVS251" s="66"/>
      <c r="BVV251" s="66"/>
      <c r="BVY251" s="66"/>
      <c r="BWB251" s="66"/>
      <c r="BWE251" s="66"/>
      <c r="BWH251" s="66"/>
      <c r="BWK251" s="66"/>
      <c r="BWM251" s="66"/>
      <c r="BWP251" s="66"/>
      <c r="BWV251" s="66"/>
      <c r="BXB251" s="66"/>
      <c r="BXE251" s="66"/>
      <c r="BXG251" s="66"/>
      <c r="BXI251" s="66"/>
      <c r="BXJ251" s="66"/>
      <c r="BXK251" s="66"/>
      <c r="BXL251" s="66"/>
      <c r="BXM251" s="66"/>
      <c r="BXN251" s="66"/>
      <c r="BYF251" s="66"/>
      <c r="BYG251" s="66"/>
      <c r="BYJ251" s="66"/>
      <c r="BYM251" s="66"/>
      <c r="BYO251" s="66"/>
      <c r="BYQ251" s="66"/>
      <c r="BYT251" s="66"/>
      <c r="BYW251" s="66"/>
      <c r="BYZ251" s="66"/>
      <c r="BZD251" s="66"/>
      <c r="BZG251" s="66"/>
      <c r="BZJ251" s="66"/>
      <c r="BZR251" s="66"/>
      <c r="CAD251" s="66"/>
      <c r="CAE251" s="66"/>
      <c r="CAF251" s="66"/>
      <c r="CAG251" s="66"/>
      <c r="CAH251" s="66"/>
      <c r="CAI251" s="66"/>
      <c r="CAJ251" s="66"/>
      <c r="CAK251" s="66"/>
      <c r="CAL251" s="66"/>
      <c r="CAM251" s="66"/>
      <c r="CAN251" s="66"/>
      <c r="CAO251" s="66"/>
      <c r="CAP251" s="66"/>
      <c r="CAQ251" s="66"/>
      <c r="CAR251" s="66"/>
      <c r="CAS251" s="66"/>
      <c r="CAT251" s="66"/>
      <c r="CAU251" s="66"/>
      <c r="CAV251" s="66"/>
      <c r="CAW251" s="66"/>
      <c r="CAX251" s="66"/>
      <c r="CAY251" s="66"/>
      <c r="CAZ251" s="66"/>
      <c r="CBA251" s="66"/>
      <c r="CBB251" s="66"/>
      <c r="CBC251" s="66"/>
      <c r="CBE251" s="66"/>
      <c r="CBF251" s="66"/>
      <c r="CBG251" s="66"/>
      <c r="CBH251" s="66"/>
      <c r="CBI251" s="66"/>
      <c r="CBJ251" s="66"/>
      <c r="CBK251" s="66"/>
      <c r="CBL251" s="66"/>
      <c r="CBM251" s="66"/>
      <c r="CBN251" s="66"/>
      <c r="CBO251" s="66"/>
      <c r="CBP251" s="66"/>
      <c r="CBQ251" s="66"/>
      <c r="CBT251" s="66"/>
      <c r="CBW251" s="66"/>
      <c r="CBZ251" s="66"/>
      <c r="CCC251" s="66"/>
      <c r="CCF251" s="66"/>
      <c r="CCI251" s="66"/>
      <c r="CCR251" s="66"/>
      <c r="CCU251" s="66"/>
      <c r="CCX251" s="66"/>
      <c r="CDA251" s="66"/>
      <c r="CDJ251" s="66"/>
      <c r="CDP251" s="66"/>
      <c r="CDS251" s="66"/>
      <c r="CDV251" s="66"/>
      <c r="CDY251" s="66"/>
      <c r="CEE251" s="66"/>
      <c r="CEN251" s="66"/>
      <c r="CEP251" s="66"/>
      <c r="CEQ251" s="66"/>
      <c r="CES251" s="66"/>
      <c r="CEV251" s="66"/>
      <c r="CEY251" s="66"/>
      <c r="CFB251" s="66"/>
      <c r="CFE251" s="66"/>
      <c r="CFH251" s="66"/>
      <c r="CFJ251" s="66"/>
      <c r="CFL251" s="66"/>
      <c r="CFO251" s="66"/>
      <c r="CFR251" s="66"/>
      <c r="CFU251" s="66"/>
      <c r="CFX251" s="66"/>
      <c r="CGA251" s="66"/>
      <c r="CGD251" s="66"/>
      <c r="CGG251" s="66"/>
      <c r="CGI251" s="66"/>
      <c r="CGL251" s="66"/>
      <c r="CGR251" s="66"/>
      <c r="CGX251" s="66"/>
      <c r="CHA251" s="66"/>
      <c r="CHC251" s="66"/>
      <c r="CHE251" s="66"/>
      <c r="CHF251" s="66"/>
      <c r="CHG251" s="66"/>
      <c r="CHH251" s="66"/>
      <c r="CHI251" s="66"/>
      <c r="CHJ251" s="66"/>
      <c r="CIB251" s="66"/>
      <c r="CIC251" s="66"/>
      <c r="CIF251" s="66"/>
      <c r="CII251" s="66"/>
      <c r="CIK251" s="66"/>
      <c r="CIM251" s="66"/>
      <c r="CIP251" s="66"/>
      <c r="CIS251" s="66"/>
      <c r="CIV251" s="66"/>
      <c r="CIZ251" s="66"/>
      <c r="CJC251" s="66"/>
      <c r="CJF251" s="66"/>
      <c r="CJN251" s="66"/>
      <c r="CJZ251" s="66"/>
      <c r="CKA251" s="66"/>
      <c r="CKB251" s="66"/>
      <c r="CKC251" s="66"/>
      <c r="CKD251" s="66"/>
      <c r="CKE251" s="66"/>
      <c r="CKF251" s="66"/>
      <c r="CKG251" s="66"/>
      <c r="CKH251" s="66"/>
      <c r="CKI251" s="66"/>
      <c r="CKJ251" s="66"/>
      <c r="CKK251" s="66"/>
      <c r="CKL251" s="66"/>
      <c r="CKM251" s="66"/>
      <c r="CKN251" s="66"/>
      <c r="CKO251" s="66"/>
      <c r="CKP251" s="66"/>
      <c r="CKQ251" s="66"/>
      <c r="CKR251" s="66"/>
      <c r="CKS251" s="66"/>
      <c r="CKT251" s="66"/>
      <c r="CKU251" s="66"/>
      <c r="CKV251" s="66"/>
      <c r="CKW251" s="66"/>
      <c r="CKX251" s="66"/>
      <c r="CKY251" s="66"/>
      <c r="CLA251" s="66"/>
      <c r="CLB251" s="66"/>
      <c r="CLC251" s="66"/>
      <c r="CLD251" s="66"/>
      <c r="CLE251" s="66"/>
      <c r="CLF251" s="66"/>
      <c r="CLG251" s="66"/>
      <c r="CLH251" s="66"/>
      <c r="CLI251" s="66"/>
      <c r="CLJ251" s="66"/>
      <c r="CLK251" s="66"/>
      <c r="CLL251" s="66"/>
      <c r="CLM251" s="66"/>
      <c r="CLP251" s="66"/>
      <c r="CLS251" s="66"/>
      <c r="CLV251" s="66"/>
      <c r="CLY251" s="66"/>
      <c r="CMB251" s="66"/>
      <c r="CME251" s="66"/>
      <c r="CMN251" s="66"/>
      <c r="CMQ251" s="66"/>
      <c r="CMT251" s="66"/>
      <c r="CMW251" s="66"/>
      <c r="CNF251" s="66"/>
      <c r="CNL251" s="66"/>
      <c r="CNO251" s="66"/>
      <c r="CNR251" s="66"/>
      <c r="CNU251" s="66"/>
      <c r="COA251" s="66"/>
      <c r="COJ251" s="66"/>
      <c r="COL251" s="66"/>
      <c r="COM251" s="66"/>
      <c r="COO251" s="66"/>
      <c r="COR251" s="66"/>
      <c r="COU251" s="66"/>
      <c r="COX251" s="66"/>
      <c r="CPA251" s="66"/>
      <c r="CPD251" s="66"/>
      <c r="CPF251" s="66"/>
      <c r="CPH251" s="66"/>
      <c r="CPK251" s="66"/>
      <c r="CPN251" s="66"/>
      <c r="CPQ251" s="66"/>
      <c r="CPT251" s="66"/>
      <c r="CPW251" s="66"/>
      <c r="CPZ251" s="66"/>
      <c r="CQC251" s="66"/>
      <c r="CQE251" s="66"/>
      <c r="CQH251" s="66"/>
      <c r="CQN251" s="66"/>
      <c r="CQT251" s="66"/>
      <c r="CQW251" s="66"/>
      <c r="CQY251" s="66"/>
      <c r="CRA251" s="66"/>
      <c r="CRB251" s="66"/>
      <c r="CRC251" s="66"/>
      <c r="CRD251" s="66"/>
      <c r="CRE251" s="66"/>
      <c r="CRF251" s="66"/>
      <c r="CRX251" s="66"/>
      <c r="CRY251" s="66"/>
      <c r="CSB251" s="66"/>
      <c r="CSE251" s="66"/>
      <c r="CSG251" s="66"/>
      <c r="CSI251" s="66"/>
      <c r="CSL251" s="66"/>
      <c r="CSO251" s="66"/>
      <c r="CSR251" s="66"/>
      <c r="CSV251" s="66"/>
      <c r="CSY251" s="66"/>
      <c r="CTB251" s="66"/>
      <c r="CTJ251" s="66"/>
      <c r="CTV251" s="66"/>
      <c r="CTW251" s="66"/>
      <c r="CTX251" s="66"/>
      <c r="CTY251" s="66"/>
      <c r="CTZ251" s="66"/>
      <c r="CUA251" s="66"/>
      <c r="CUB251" s="66"/>
      <c r="CUC251" s="66"/>
      <c r="CUD251" s="66"/>
      <c r="CUE251" s="66"/>
      <c r="CUF251" s="66"/>
      <c r="CUG251" s="66"/>
      <c r="CUH251" s="66"/>
      <c r="CUI251" s="66"/>
      <c r="CUJ251" s="66"/>
      <c r="CUK251" s="66"/>
      <c r="CUL251" s="66"/>
      <c r="CUM251" s="66"/>
      <c r="CUN251" s="66"/>
      <c r="CUO251" s="66"/>
      <c r="CUP251" s="66"/>
      <c r="CUQ251" s="66"/>
      <c r="CUR251" s="66"/>
      <c r="CUS251" s="66"/>
      <c r="CUT251" s="66"/>
      <c r="CUU251" s="66"/>
      <c r="CUW251" s="66"/>
      <c r="CUX251" s="66"/>
      <c r="CUY251" s="66"/>
      <c r="CUZ251" s="66"/>
      <c r="CVA251" s="66"/>
      <c r="CVB251" s="66"/>
      <c r="CVC251" s="66"/>
      <c r="CVD251" s="66"/>
      <c r="CVE251" s="66"/>
      <c r="CVF251" s="66"/>
      <c r="CVG251" s="66"/>
      <c r="CVH251" s="66"/>
      <c r="CVI251" s="66"/>
      <c r="CVL251" s="66"/>
      <c r="CVO251" s="66"/>
      <c r="CVR251" s="66"/>
      <c r="CVU251" s="66"/>
      <c r="CVX251" s="66"/>
      <c r="CWA251" s="66"/>
      <c r="CWJ251" s="66"/>
      <c r="CWM251" s="66"/>
      <c r="CWP251" s="66"/>
      <c r="CWS251" s="66"/>
      <c r="CXB251" s="66"/>
      <c r="CXH251" s="66"/>
      <c r="CXK251" s="66"/>
      <c r="CXN251" s="66"/>
      <c r="CXQ251" s="66"/>
      <c r="CXW251" s="66"/>
      <c r="CYF251" s="66"/>
      <c r="CYH251" s="66"/>
      <c r="CYI251" s="66"/>
      <c r="CYK251" s="66"/>
      <c r="CYN251" s="66"/>
      <c r="CYQ251" s="66"/>
      <c r="CYT251" s="66"/>
      <c r="CYW251" s="66"/>
      <c r="CYZ251" s="66"/>
      <c r="CZB251" s="66"/>
      <c r="CZD251" s="66"/>
      <c r="CZG251" s="66"/>
      <c r="CZJ251" s="66"/>
      <c r="CZM251" s="66"/>
      <c r="CZP251" s="66"/>
      <c r="CZS251" s="66"/>
      <c r="CZV251" s="66"/>
      <c r="CZY251" s="66"/>
      <c r="DAA251" s="66"/>
      <c r="DAD251" s="66"/>
      <c r="DAJ251" s="66"/>
      <c r="DAP251" s="66"/>
      <c r="DAS251" s="66"/>
      <c r="DAU251" s="66"/>
      <c r="DAW251" s="66"/>
      <c r="DAX251" s="66"/>
      <c r="DAY251" s="66"/>
      <c r="DAZ251" s="66"/>
      <c r="DBA251" s="66"/>
      <c r="DBB251" s="66"/>
      <c r="DBT251" s="66"/>
      <c r="DBU251" s="66"/>
      <c r="DBX251" s="66"/>
      <c r="DCA251" s="66"/>
      <c r="DCC251" s="66"/>
      <c r="DCE251" s="66"/>
      <c r="DCH251" s="66"/>
      <c r="DCK251" s="66"/>
      <c r="DCN251" s="66"/>
      <c r="DCR251" s="66"/>
      <c r="DCU251" s="66"/>
      <c r="DCX251" s="66"/>
      <c r="DDF251" s="66"/>
      <c r="DDR251" s="66"/>
      <c r="DDS251" s="66"/>
      <c r="DDT251" s="66"/>
      <c r="DDU251" s="66"/>
      <c r="DDV251" s="66"/>
      <c r="DDW251" s="66"/>
      <c r="DDX251" s="66"/>
      <c r="DDY251" s="66"/>
      <c r="DDZ251" s="66"/>
      <c r="DEA251" s="66"/>
      <c r="DEB251" s="66"/>
      <c r="DEC251" s="66"/>
      <c r="DED251" s="66"/>
      <c r="DEE251" s="66"/>
      <c r="DEF251" s="66"/>
      <c r="DEG251" s="66"/>
      <c r="DEH251" s="66"/>
      <c r="DEI251" s="66"/>
      <c r="DEJ251" s="66"/>
      <c r="DEK251" s="66"/>
      <c r="DEL251" s="66"/>
      <c r="DEM251" s="66"/>
      <c r="DEN251" s="66"/>
      <c r="DEO251" s="66"/>
      <c r="DEP251" s="66"/>
      <c r="DEQ251" s="66"/>
      <c r="DES251" s="66"/>
      <c r="DET251" s="66"/>
      <c r="DEU251" s="66"/>
      <c r="DEV251" s="66"/>
      <c r="DEW251" s="66"/>
      <c r="DEX251" s="66"/>
      <c r="DEY251" s="66"/>
      <c r="DEZ251" s="66"/>
      <c r="DFA251" s="66"/>
      <c r="DFB251" s="66"/>
      <c r="DFC251" s="66"/>
      <c r="DFD251" s="66"/>
      <c r="DFE251" s="66"/>
      <c r="DFH251" s="66"/>
      <c r="DFK251" s="66"/>
      <c r="DFN251" s="66"/>
      <c r="DFQ251" s="66"/>
      <c r="DFT251" s="66"/>
      <c r="DFW251" s="66"/>
      <c r="DGF251" s="66"/>
      <c r="DGI251" s="66"/>
      <c r="DGL251" s="66"/>
      <c r="DGO251" s="66"/>
      <c r="DGX251" s="66"/>
      <c r="DHD251" s="66"/>
      <c r="DHG251" s="66"/>
      <c r="DHJ251" s="66"/>
      <c r="DHM251" s="66"/>
      <c r="DHS251" s="66"/>
      <c r="DIB251" s="66"/>
      <c r="DID251" s="66"/>
      <c r="DIE251" s="66"/>
      <c r="DIG251" s="66"/>
      <c r="DIJ251" s="66"/>
      <c r="DIM251" s="66"/>
      <c r="DIP251" s="66"/>
      <c r="DIS251" s="66"/>
      <c r="DIV251" s="66"/>
      <c r="DIX251" s="66"/>
      <c r="DIZ251" s="66"/>
      <c r="DJC251" s="66"/>
      <c r="DJF251" s="66"/>
      <c r="DJI251" s="66"/>
      <c r="DJL251" s="66"/>
      <c r="DJO251" s="66"/>
      <c r="DJR251" s="66"/>
      <c r="DJU251" s="66"/>
      <c r="DJW251" s="66"/>
      <c r="DJZ251" s="66"/>
      <c r="DKF251" s="66"/>
      <c r="DKL251" s="66"/>
      <c r="DKO251" s="66"/>
      <c r="DKQ251" s="66"/>
      <c r="DKS251" s="66"/>
      <c r="DKT251" s="66"/>
      <c r="DKU251" s="66"/>
      <c r="DKV251" s="66"/>
      <c r="DKW251" s="66"/>
      <c r="DKX251" s="66"/>
      <c r="DLP251" s="66"/>
      <c r="DLQ251" s="66"/>
      <c r="DLT251" s="66"/>
      <c r="DLW251" s="66"/>
      <c r="DLY251" s="66"/>
      <c r="DMA251" s="66"/>
      <c r="DMD251" s="66"/>
      <c r="DMG251" s="66"/>
      <c r="DMJ251" s="66"/>
      <c r="DMN251" s="66"/>
      <c r="DMQ251" s="66"/>
      <c r="DMT251" s="66"/>
      <c r="DNB251" s="66"/>
      <c r="DNN251" s="66"/>
      <c r="DNO251" s="66"/>
      <c r="DNP251" s="66"/>
      <c r="DNQ251" s="66"/>
      <c r="DNR251" s="66"/>
      <c r="DNS251" s="66"/>
      <c r="DNT251" s="66"/>
      <c r="DNU251" s="66"/>
      <c r="DNV251" s="66"/>
      <c r="DNW251" s="66"/>
      <c r="DNX251" s="66"/>
      <c r="DNY251" s="66"/>
      <c r="DNZ251" s="66"/>
      <c r="DOA251" s="66"/>
      <c r="DOB251" s="66"/>
      <c r="DOC251" s="66"/>
      <c r="DOD251" s="66"/>
      <c r="DOE251" s="66"/>
      <c r="DOF251" s="66"/>
      <c r="DOG251" s="66"/>
      <c r="DOH251" s="66"/>
      <c r="DOI251" s="66"/>
      <c r="DOJ251" s="66"/>
      <c r="DOK251" s="66"/>
      <c r="DOL251" s="66"/>
      <c r="DOM251" s="66"/>
      <c r="DOO251" s="66"/>
      <c r="DOP251" s="66"/>
      <c r="DOQ251" s="66"/>
      <c r="DOR251" s="66"/>
      <c r="DOS251" s="66"/>
      <c r="DOT251" s="66"/>
      <c r="DOU251" s="66"/>
      <c r="DOV251" s="66"/>
      <c r="DOW251" s="66"/>
      <c r="DOX251" s="66"/>
      <c r="DOY251" s="66"/>
      <c r="DOZ251" s="66"/>
      <c r="DPA251" s="66"/>
      <c r="DPD251" s="66"/>
      <c r="DPG251" s="66"/>
      <c r="DPJ251" s="66"/>
      <c r="DPM251" s="66"/>
      <c r="DPP251" s="66"/>
      <c r="DPS251" s="66"/>
      <c r="DQB251" s="66"/>
      <c r="DQE251" s="66"/>
      <c r="DQH251" s="66"/>
      <c r="DQK251" s="66"/>
      <c r="DQT251" s="66"/>
      <c r="DQZ251" s="66"/>
      <c r="DRC251" s="66"/>
      <c r="DRF251" s="66"/>
      <c r="DRI251" s="66"/>
      <c r="DRO251" s="66"/>
      <c r="DRX251" s="66"/>
      <c r="DRZ251" s="66"/>
      <c r="DSA251" s="66"/>
      <c r="DSC251" s="66"/>
      <c r="DSF251" s="66"/>
      <c r="DSI251" s="66"/>
      <c r="DSL251" s="66"/>
      <c r="DSO251" s="66"/>
      <c r="DSR251" s="66"/>
      <c r="DST251" s="66"/>
      <c r="DSV251" s="66"/>
      <c r="DSY251" s="66"/>
      <c r="DTB251" s="66"/>
      <c r="DTE251" s="66"/>
      <c r="DTH251" s="66"/>
      <c r="DTK251" s="66"/>
      <c r="DTN251" s="66"/>
      <c r="DTQ251" s="66"/>
      <c r="DTS251" s="66"/>
      <c r="DTV251" s="66"/>
      <c r="DUB251" s="66"/>
      <c r="DUH251" s="66"/>
      <c r="DUK251" s="66"/>
      <c r="DUM251" s="66"/>
      <c r="DUO251" s="66"/>
      <c r="DUP251" s="66"/>
      <c r="DUQ251" s="66"/>
      <c r="DUR251" s="66"/>
      <c r="DUS251" s="66"/>
      <c r="DUT251" s="66"/>
      <c r="DVL251" s="66"/>
      <c r="DVM251" s="66"/>
      <c r="DVP251" s="66"/>
      <c r="DVS251" s="66"/>
      <c r="DVU251" s="66"/>
      <c r="DVW251" s="66"/>
      <c r="DVZ251" s="66"/>
      <c r="DWC251" s="66"/>
      <c r="DWF251" s="66"/>
      <c r="DWJ251" s="66"/>
      <c r="DWM251" s="66"/>
      <c r="DWP251" s="66"/>
      <c r="DWX251" s="66"/>
      <c r="DXJ251" s="66"/>
      <c r="DXK251" s="66"/>
      <c r="DXL251" s="66"/>
      <c r="DXM251" s="66"/>
      <c r="DXN251" s="66"/>
      <c r="DXO251" s="66"/>
      <c r="DXP251" s="66"/>
      <c r="DXQ251" s="66"/>
      <c r="DXR251" s="66"/>
      <c r="DXS251" s="66"/>
      <c r="DXT251" s="66"/>
      <c r="DXU251" s="66"/>
      <c r="DXV251" s="66"/>
      <c r="DXW251" s="66"/>
      <c r="DXX251" s="66"/>
      <c r="DXY251" s="66"/>
      <c r="DXZ251" s="66"/>
      <c r="DYA251" s="66"/>
      <c r="DYB251" s="66"/>
      <c r="DYC251" s="66"/>
      <c r="DYD251" s="66"/>
      <c r="DYE251" s="66"/>
      <c r="DYF251" s="66"/>
      <c r="DYG251" s="66"/>
      <c r="DYH251" s="66"/>
      <c r="DYI251" s="66"/>
      <c r="DYK251" s="66"/>
      <c r="DYL251" s="66"/>
      <c r="DYM251" s="66"/>
      <c r="DYN251" s="66"/>
      <c r="DYO251" s="66"/>
      <c r="DYP251" s="66"/>
      <c r="DYQ251" s="66"/>
      <c r="DYR251" s="66"/>
      <c r="DYS251" s="66"/>
      <c r="DYT251" s="66"/>
      <c r="DYU251" s="66"/>
      <c r="DYV251" s="66"/>
      <c r="DYW251" s="66"/>
      <c r="DYZ251" s="66"/>
      <c r="DZC251" s="66"/>
      <c r="DZF251" s="66"/>
      <c r="DZI251" s="66"/>
      <c r="DZL251" s="66"/>
      <c r="DZO251" s="66"/>
      <c r="DZX251" s="66"/>
      <c r="EAA251" s="66"/>
      <c r="EAD251" s="66"/>
      <c r="EAG251" s="66"/>
      <c r="EAP251" s="66"/>
      <c r="EAV251" s="66"/>
      <c r="EAY251" s="66"/>
      <c r="EBB251" s="66"/>
      <c r="EBE251" s="66"/>
      <c r="EBK251" s="66"/>
      <c r="EBT251" s="66"/>
      <c r="EBV251" s="66"/>
      <c r="EBW251" s="66"/>
      <c r="EBY251" s="66"/>
      <c r="ECB251" s="66"/>
      <c r="ECE251" s="66"/>
      <c r="ECH251" s="66"/>
      <c r="ECK251" s="66"/>
      <c r="ECN251" s="66"/>
      <c r="ECP251" s="66"/>
      <c r="ECR251" s="66"/>
      <c r="ECU251" s="66"/>
      <c r="ECX251" s="66"/>
      <c r="EDA251" s="66"/>
      <c r="EDD251" s="66"/>
      <c r="EDG251" s="66"/>
      <c r="EDJ251" s="66"/>
      <c r="EDM251" s="66"/>
      <c r="EDO251" s="66"/>
      <c r="EDR251" s="66"/>
      <c r="EDX251" s="66"/>
      <c r="EED251" s="66"/>
      <c r="EEG251" s="66"/>
      <c r="EEI251" s="66"/>
      <c r="EEK251" s="66"/>
      <c r="EEL251" s="66"/>
      <c r="EEM251" s="66"/>
      <c r="EEN251" s="66"/>
      <c r="EEO251" s="66"/>
      <c r="EEP251" s="66"/>
      <c r="EFH251" s="66"/>
      <c r="EFI251" s="66"/>
      <c r="EFL251" s="66"/>
      <c r="EFO251" s="66"/>
      <c r="EFQ251" s="66"/>
      <c r="EFS251" s="66"/>
      <c r="EFV251" s="66"/>
      <c r="EFY251" s="66"/>
      <c r="EGB251" s="66"/>
      <c r="EGF251" s="66"/>
      <c r="EGI251" s="66"/>
      <c r="EGL251" s="66"/>
      <c r="EGT251" s="66"/>
      <c r="EHF251" s="66"/>
      <c r="EHG251" s="66"/>
      <c r="EHH251" s="66"/>
      <c r="EHI251" s="66"/>
      <c r="EHJ251" s="66"/>
      <c r="EHK251" s="66"/>
      <c r="EHL251" s="66"/>
      <c r="EHM251" s="66"/>
      <c r="EHN251" s="66"/>
      <c r="EHO251" s="66"/>
      <c r="EHP251" s="66"/>
      <c r="EHQ251" s="66"/>
      <c r="EHR251" s="66"/>
      <c r="EHS251" s="66"/>
      <c r="EHT251" s="66"/>
      <c r="EHU251" s="66"/>
      <c r="EHV251" s="66"/>
      <c r="EHW251" s="66"/>
      <c r="EHX251" s="66"/>
      <c r="EHY251" s="66"/>
      <c r="EHZ251" s="66"/>
      <c r="EIA251" s="66"/>
      <c r="EIB251" s="66"/>
      <c r="EIC251" s="66"/>
      <c r="EID251" s="66"/>
      <c r="EIE251" s="66"/>
      <c r="EIG251" s="66"/>
      <c r="EIH251" s="66"/>
      <c r="EII251" s="66"/>
      <c r="EIJ251" s="66"/>
      <c r="EIK251" s="66"/>
      <c r="EIL251" s="66"/>
      <c r="EIM251" s="66"/>
      <c r="EIN251" s="66"/>
      <c r="EIO251" s="66"/>
      <c r="EIP251" s="66"/>
      <c r="EIQ251" s="66"/>
      <c r="EIR251" s="66"/>
      <c r="EIS251" s="66"/>
      <c r="EIV251" s="66"/>
      <c r="EIY251" s="66"/>
      <c r="EJB251" s="66"/>
      <c r="EJE251" s="66"/>
      <c r="EJH251" s="66"/>
      <c r="EJK251" s="66"/>
      <c r="EJT251" s="66"/>
      <c r="EJW251" s="66"/>
      <c r="EJZ251" s="66"/>
      <c r="EKC251" s="66"/>
      <c r="EKL251" s="66"/>
      <c r="EKR251" s="66"/>
      <c r="EKU251" s="66"/>
      <c r="EKX251" s="66"/>
      <c r="ELA251" s="66"/>
      <c r="ELG251" s="66"/>
      <c r="ELP251" s="66"/>
      <c r="ELR251" s="66"/>
      <c r="ELS251" s="66"/>
      <c r="ELU251" s="66"/>
      <c r="ELX251" s="66"/>
      <c r="EMA251" s="66"/>
      <c r="EMD251" s="66"/>
      <c r="EMG251" s="66"/>
      <c r="EMJ251" s="66"/>
      <c r="EML251" s="66"/>
      <c r="EMN251" s="66"/>
      <c r="EMQ251" s="66"/>
      <c r="EMT251" s="66"/>
      <c r="EMW251" s="66"/>
      <c r="EMZ251" s="66"/>
      <c r="ENC251" s="66"/>
      <c r="ENF251" s="66"/>
      <c r="ENI251" s="66"/>
      <c r="ENK251" s="66"/>
      <c r="ENN251" s="66"/>
      <c r="ENT251" s="66"/>
      <c r="ENZ251" s="66"/>
      <c r="EOC251" s="66"/>
      <c r="EOE251" s="66"/>
      <c r="EOG251" s="66"/>
      <c r="EOH251" s="66"/>
      <c r="EOI251" s="66"/>
      <c r="EOJ251" s="66"/>
      <c r="EOK251" s="66"/>
      <c r="EOL251" s="66"/>
      <c r="EPD251" s="66"/>
      <c r="EPE251" s="66"/>
      <c r="EPH251" s="66"/>
      <c r="EPK251" s="66"/>
      <c r="EPM251" s="66"/>
      <c r="EPO251" s="66"/>
      <c r="EPR251" s="66"/>
      <c r="EPU251" s="66"/>
      <c r="EPX251" s="66"/>
      <c r="EQB251" s="66"/>
      <c r="EQE251" s="66"/>
      <c r="EQH251" s="66"/>
      <c r="EQP251" s="66"/>
      <c r="ERB251" s="66"/>
      <c r="ERC251" s="66"/>
      <c r="ERD251" s="66"/>
      <c r="ERE251" s="66"/>
      <c r="ERF251" s="66"/>
      <c r="ERG251" s="66"/>
      <c r="ERH251" s="66"/>
      <c r="ERI251" s="66"/>
      <c r="ERJ251" s="66"/>
      <c r="ERK251" s="66"/>
      <c r="ERL251" s="66"/>
      <c r="ERM251" s="66"/>
      <c r="ERN251" s="66"/>
      <c r="ERO251" s="66"/>
      <c r="ERP251" s="66"/>
      <c r="ERQ251" s="66"/>
      <c r="ERR251" s="66"/>
      <c r="ERS251" s="66"/>
      <c r="ERT251" s="66"/>
      <c r="ERU251" s="66"/>
      <c r="ERV251" s="66"/>
      <c r="ERW251" s="66"/>
      <c r="ERX251" s="66"/>
      <c r="ERY251" s="66"/>
      <c r="ERZ251" s="66"/>
      <c r="ESA251" s="66"/>
      <c r="ESC251" s="66"/>
      <c r="ESD251" s="66"/>
      <c r="ESE251" s="66"/>
      <c r="ESF251" s="66"/>
      <c r="ESG251" s="66"/>
      <c r="ESH251" s="66"/>
      <c r="ESI251" s="66"/>
      <c r="ESJ251" s="66"/>
      <c r="ESK251" s="66"/>
      <c r="ESL251" s="66"/>
      <c r="ESM251" s="66"/>
      <c r="ESN251" s="66"/>
      <c r="ESO251" s="66"/>
      <c r="ESR251" s="66"/>
      <c r="ESU251" s="66"/>
      <c r="ESX251" s="66"/>
      <c r="ETA251" s="66"/>
      <c r="ETD251" s="66"/>
      <c r="ETG251" s="66"/>
      <c r="ETP251" s="66"/>
      <c r="ETS251" s="66"/>
      <c r="ETV251" s="66"/>
      <c r="ETY251" s="66"/>
      <c r="EUH251" s="66"/>
      <c r="EUN251" s="66"/>
      <c r="EUQ251" s="66"/>
      <c r="EUT251" s="66"/>
      <c r="EUW251" s="66"/>
      <c r="EVC251" s="66"/>
      <c r="EVL251" s="66"/>
      <c r="EVN251" s="66"/>
      <c r="EVO251" s="66"/>
      <c r="EVQ251" s="66"/>
      <c r="EVT251" s="66"/>
      <c r="EVW251" s="66"/>
      <c r="EVZ251" s="66"/>
      <c r="EWC251" s="66"/>
      <c r="EWF251" s="66"/>
      <c r="EWH251" s="66"/>
      <c r="EWJ251" s="66"/>
      <c r="EWM251" s="66"/>
      <c r="EWP251" s="66"/>
      <c r="EWS251" s="66"/>
      <c r="EWV251" s="66"/>
      <c r="EWY251" s="66"/>
      <c r="EXB251" s="66"/>
      <c r="EXE251" s="66"/>
      <c r="EXG251" s="66"/>
      <c r="EXJ251" s="66"/>
      <c r="EXP251" s="66"/>
      <c r="EXV251" s="66"/>
      <c r="EXY251" s="66"/>
      <c r="EYA251" s="66"/>
      <c r="EYC251" s="66"/>
      <c r="EYD251" s="66"/>
      <c r="EYE251" s="66"/>
      <c r="EYF251" s="66"/>
      <c r="EYG251" s="66"/>
      <c r="EYH251" s="66"/>
      <c r="EYZ251" s="66"/>
      <c r="EZA251" s="66"/>
      <c r="EZD251" s="66"/>
      <c r="EZG251" s="66"/>
      <c r="EZI251" s="66"/>
      <c r="EZK251" s="66"/>
      <c r="EZN251" s="66"/>
      <c r="EZQ251" s="66"/>
      <c r="EZT251" s="66"/>
      <c r="EZX251" s="66"/>
      <c r="FAA251" s="66"/>
      <c r="FAD251" s="66"/>
      <c r="FAL251" s="66"/>
      <c r="FAX251" s="66"/>
      <c r="FAY251" s="66"/>
      <c r="FAZ251" s="66"/>
      <c r="FBA251" s="66"/>
      <c r="FBB251" s="66"/>
      <c r="FBC251" s="66"/>
      <c r="FBD251" s="66"/>
      <c r="FBE251" s="66"/>
      <c r="FBF251" s="66"/>
      <c r="FBG251" s="66"/>
      <c r="FBH251" s="66"/>
      <c r="FBI251" s="66"/>
      <c r="FBJ251" s="66"/>
      <c r="FBK251" s="66"/>
      <c r="FBL251" s="66"/>
      <c r="FBM251" s="66"/>
      <c r="FBN251" s="66"/>
      <c r="FBO251" s="66"/>
      <c r="FBP251" s="66"/>
      <c r="FBQ251" s="66"/>
      <c r="FBR251" s="66"/>
      <c r="FBS251" s="66"/>
      <c r="FBT251" s="66"/>
      <c r="FBU251" s="66"/>
      <c r="FBV251" s="66"/>
      <c r="FBW251" s="66"/>
      <c r="FBY251" s="66"/>
      <c r="FBZ251" s="66"/>
      <c r="FCA251" s="66"/>
      <c r="FCB251" s="66"/>
      <c r="FCC251" s="66"/>
      <c r="FCD251" s="66"/>
      <c r="FCE251" s="66"/>
      <c r="FCF251" s="66"/>
      <c r="FCG251" s="66"/>
      <c r="FCH251" s="66"/>
      <c r="FCI251" s="66"/>
      <c r="FCJ251" s="66"/>
      <c r="FCK251" s="66"/>
      <c r="FCN251" s="66"/>
      <c r="FCQ251" s="66"/>
      <c r="FCT251" s="66"/>
      <c r="FCW251" s="66"/>
      <c r="FCZ251" s="66"/>
      <c r="FDC251" s="66"/>
      <c r="FDL251" s="66"/>
      <c r="FDO251" s="66"/>
      <c r="FDR251" s="66"/>
      <c r="FDU251" s="66"/>
      <c r="FED251" s="66"/>
      <c r="FEJ251" s="66"/>
      <c r="FEM251" s="66"/>
      <c r="FEP251" s="66"/>
      <c r="FES251" s="66"/>
      <c r="FEY251" s="66"/>
      <c r="FFH251" s="66"/>
      <c r="FFJ251" s="66"/>
      <c r="FFK251" s="66"/>
      <c r="FFM251" s="66"/>
      <c r="FFP251" s="66"/>
      <c r="FFS251" s="66"/>
      <c r="FFV251" s="66"/>
      <c r="FFY251" s="66"/>
      <c r="FGB251" s="66"/>
      <c r="FGD251" s="66"/>
      <c r="FGF251" s="66"/>
      <c r="FGI251" s="66"/>
      <c r="FGL251" s="66"/>
      <c r="FGO251" s="66"/>
      <c r="FGR251" s="66"/>
      <c r="FGU251" s="66"/>
      <c r="FGX251" s="66"/>
      <c r="FHA251" s="66"/>
      <c r="FHC251" s="66"/>
      <c r="FHF251" s="66"/>
      <c r="FHL251" s="66"/>
      <c r="FHR251" s="66"/>
      <c r="FHU251" s="66"/>
      <c r="FHW251" s="66"/>
      <c r="FHY251" s="66"/>
      <c r="FHZ251" s="66"/>
      <c r="FIA251" s="66"/>
      <c r="FIB251" s="66"/>
      <c r="FIC251" s="66"/>
      <c r="FID251" s="66"/>
      <c r="FIV251" s="66"/>
      <c r="FIW251" s="66"/>
      <c r="FIZ251" s="66"/>
      <c r="FJC251" s="66"/>
      <c r="FJE251" s="66"/>
      <c r="FJG251" s="66"/>
      <c r="FJJ251" s="66"/>
      <c r="FJM251" s="66"/>
      <c r="FJP251" s="66"/>
      <c r="FJT251" s="66"/>
      <c r="FJW251" s="66"/>
      <c r="FJZ251" s="66"/>
      <c r="FKH251" s="66"/>
      <c r="FKT251" s="66"/>
      <c r="FKU251" s="66"/>
      <c r="FKV251" s="66"/>
      <c r="FKW251" s="66"/>
      <c r="FKX251" s="66"/>
      <c r="FKY251" s="66"/>
      <c r="FKZ251" s="66"/>
      <c r="FLA251" s="66"/>
      <c r="FLB251" s="66"/>
      <c r="FLC251" s="66"/>
      <c r="FLD251" s="66"/>
      <c r="FLE251" s="66"/>
      <c r="FLF251" s="66"/>
      <c r="FLG251" s="66"/>
      <c r="FLH251" s="66"/>
      <c r="FLI251" s="66"/>
      <c r="FLJ251" s="66"/>
      <c r="FLK251" s="66"/>
      <c r="FLL251" s="66"/>
      <c r="FLM251" s="66"/>
      <c r="FLN251" s="66"/>
      <c r="FLO251" s="66"/>
      <c r="FLP251" s="66"/>
      <c r="FLQ251" s="66"/>
      <c r="FLR251" s="66"/>
      <c r="FLS251" s="66"/>
      <c r="FLU251" s="66"/>
      <c r="FLV251" s="66"/>
      <c r="FLW251" s="66"/>
      <c r="FLX251" s="66"/>
      <c r="FLY251" s="66"/>
      <c r="FLZ251" s="66"/>
      <c r="FMA251" s="66"/>
      <c r="FMB251" s="66"/>
      <c r="FMC251" s="66"/>
      <c r="FMD251" s="66"/>
      <c r="FME251" s="66"/>
      <c r="FMF251" s="66"/>
      <c r="FMG251" s="66"/>
      <c r="FMJ251" s="66"/>
      <c r="FMM251" s="66"/>
      <c r="FMP251" s="66"/>
      <c r="FMS251" s="66"/>
      <c r="FMV251" s="66"/>
      <c r="FMY251" s="66"/>
      <c r="FNH251" s="66"/>
      <c r="FNK251" s="66"/>
      <c r="FNN251" s="66"/>
      <c r="FNQ251" s="66"/>
      <c r="FNZ251" s="66"/>
      <c r="FOF251" s="66"/>
      <c r="FOI251" s="66"/>
      <c r="FOL251" s="66"/>
      <c r="FOO251" s="66"/>
      <c r="FOU251" s="66"/>
      <c r="FPD251" s="66"/>
      <c r="FPF251" s="66"/>
      <c r="FPG251" s="66"/>
      <c r="FPI251" s="66"/>
      <c r="FPL251" s="66"/>
      <c r="FPO251" s="66"/>
      <c r="FPR251" s="66"/>
      <c r="FPU251" s="66"/>
      <c r="FPX251" s="66"/>
      <c r="FPZ251" s="66"/>
      <c r="FQB251" s="66"/>
      <c r="FQE251" s="66"/>
      <c r="FQH251" s="66"/>
      <c r="FQK251" s="66"/>
      <c r="FQN251" s="66"/>
      <c r="FQQ251" s="66"/>
      <c r="FQT251" s="66"/>
      <c r="FQW251" s="66"/>
      <c r="FQY251" s="66"/>
      <c r="FRB251" s="66"/>
      <c r="FRH251" s="66"/>
      <c r="FRN251" s="66"/>
      <c r="FRQ251" s="66"/>
      <c r="FRS251" s="66"/>
      <c r="FRU251" s="66"/>
      <c r="FRV251" s="66"/>
      <c r="FRW251" s="66"/>
      <c r="FRX251" s="66"/>
      <c r="FRY251" s="66"/>
      <c r="FRZ251" s="66"/>
      <c r="FSR251" s="66"/>
      <c r="FSS251" s="66"/>
      <c r="FSV251" s="66"/>
      <c r="FSY251" s="66"/>
      <c r="FTA251" s="66"/>
      <c r="FTC251" s="66"/>
      <c r="FTF251" s="66"/>
      <c r="FTI251" s="66"/>
      <c r="FTL251" s="66"/>
      <c r="FTP251" s="66"/>
      <c r="FTS251" s="66"/>
      <c r="FTV251" s="66"/>
      <c r="FUD251" s="66"/>
      <c r="FUP251" s="66"/>
      <c r="FUQ251" s="66"/>
      <c r="FUR251" s="66"/>
      <c r="FUS251" s="66"/>
      <c r="FUT251" s="66"/>
      <c r="FUU251" s="66"/>
      <c r="FUV251" s="66"/>
      <c r="FUW251" s="66"/>
      <c r="FUX251" s="66"/>
      <c r="FUY251" s="66"/>
      <c r="FUZ251" s="66"/>
      <c r="FVA251" s="66"/>
      <c r="FVB251" s="66"/>
      <c r="FVC251" s="66"/>
      <c r="FVD251" s="66"/>
      <c r="FVE251" s="66"/>
      <c r="FVF251" s="66"/>
      <c r="FVG251" s="66"/>
      <c r="FVH251" s="66"/>
      <c r="FVI251" s="66"/>
      <c r="FVJ251" s="66"/>
      <c r="FVK251" s="66"/>
      <c r="FVL251" s="66"/>
      <c r="FVM251" s="66"/>
      <c r="FVN251" s="66"/>
      <c r="FVO251" s="66"/>
      <c r="FVQ251" s="66"/>
      <c r="FVR251" s="66"/>
      <c r="FVS251" s="66"/>
      <c r="FVT251" s="66"/>
      <c r="FVU251" s="66"/>
      <c r="FVV251" s="66"/>
      <c r="FVW251" s="66"/>
      <c r="FVX251" s="66"/>
      <c r="FVY251" s="66"/>
      <c r="FVZ251" s="66"/>
      <c r="FWA251" s="66"/>
      <c r="FWB251" s="66"/>
      <c r="FWC251" s="66"/>
      <c r="FWF251" s="66"/>
      <c r="FWI251" s="66"/>
      <c r="FWL251" s="66"/>
      <c r="FWO251" s="66"/>
      <c r="FWR251" s="66"/>
      <c r="FWU251" s="66"/>
      <c r="FXD251" s="66"/>
      <c r="FXG251" s="66"/>
      <c r="FXJ251" s="66"/>
      <c r="FXM251" s="66"/>
      <c r="FXV251" s="66"/>
      <c r="FYB251" s="66"/>
      <c r="FYE251" s="66"/>
      <c r="FYH251" s="66"/>
      <c r="FYK251" s="66"/>
      <c r="FYQ251" s="66"/>
      <c r="FYZ251" s="66"/>
      <c r="FZB251" s="66"/>
      <c r="FZC251" s="66"/>
      <c r="FZE251" s="66"/>
      <c r="FZH251" s="66"/>
      <c r="FZK251" s="66"/>
      <c r="FZN251" s="66"/>
      <c r="FZQ251" s="66"/>
      <c r="FZT251" s="66"/>
      <c r="FZV251" s="66"/>
      <c r="FZX251" s="66"/>
      <c r="GAA251" s="66"/>
      <c r="GAD251" s="66"/>
      <c r="GAG251" s="66"/>
      <c r="GAJ251" s="66"/>
      <c r="GAM251" s="66"/>
      <c r="GAP251" s="66"/>
      <c r="GAS251" s="66"/>
      <c r="GAU251" s="66"/>
      <c r="GAX251" s="66"/>
      <c r="GBD251" s="66"/>
      <c r="GBJ251" s="66"/>
      <c r="GBM251" s="66"/>
      <c r="GBO251" s="66"/>
      <c r="GBQ251" s="66"/>
      <c r="GBR251" s="66"/>
      <c r="GBS251" s="66"/>
      <c r="GBT251" s="66"/>
      <c r="GBU251" s="66"/>
      <c r="GBV251" s="66"/>
      <c r="GCN251" s="66"/>
      <c r="GCO251" s="66"/>
      <c r="GCR251" s="66"/>
      <c r="GCU251" s="66"/>
      <c r="GCW251" s="66"/>
      <c r="GCY251" s="66"/>
      <c r="GDB251" s="66"/>
      <c r="GDE251" s="66"/>
      <c r="GDH251" s="66"/>
      <c r="GDL251" s="66"/>
      <c r="GDO251" s="66"/>
      <c r="GDR251" s="66"/>
      <c r="GDZ251" s="66"/>
      <c r="GEL251" s="66"/>
      <c r="GEM251" s="66"/>
      <c r="GEN251" s="66"/>
      <c r="GEO251" s="66"/>
      <c r="GEP251" s="66"/>
      <c r="GEQ251" s="66"/>
      <c r="GER251" s="66"/>
      <c r="GES251" s="66"/>
      <c r="GET251" s="66"/>
      <c r="GEU251" s="66"/>
      <c r="GEV251" s="66"/>
      <c r="GEW251" s="66"/>
      <c r="GEX251" s="66"/>
      <c r="GEY251" s="66"/>
      <c r="GEZ251" s="66"/>
      <c r="GFA251" s="66"/>
      <c r="GFB251" s="66"/>
      <c r="GFC251" s="66"/>
      <c r="GFD251" s="66"/>
      <c r="GFE251" s="66"/>
      <c r="GFF251" s="66"/>
      <c r="GFG251" s="66"/>
      <c r="GFH251" s="66"/>
      <c r="GFI251" s="66"/>
      <c r="GFJ251" s="66"/>
      <c r="GFK251" s="66"/>
      <c r="GFM251" s="66"/>
      <c r="GFN251" s="66"/>
      <c r="GFO251" s="66"/>
      <c r="GFP251" s="66"/>
      <c r="GFQ251" s="66"/>
      <c r="GFR251" s="66"/>
      <c r="GFS251" s="66"/>
      <c r="GFT251" s="66"/>
      <c r="GFU251" s="66"/>
      <c r="GFV251" s="66"/>
      <c r="GFW251" s="66"/>
      <c r="GFX251" s="66"/>
      <c r="GFY251" s="66"/>
      <c r="GGB251" s="66"/>
      <c r="GGE251" s="66"/>
      <c r="GGH251" s="66"/>
      <c r="GGK251" s="66"/>
      <c r="GGN251" s="66"/>
      <c r="GGQ251" s="66"/>
      <c r="GGZ251" s="66"/>
      <c r="GHC251" s="66"/>
      <c r="GHF251" s="66"/>
      <c r="GHI251" s="66"/>
      <c r="GHR251" s="66"/>
      <c r="GHX251" s="66"/>
      <c r="GIA251" s="66"/>
      <c r="GID251" s="66"/>
      <c r="GIG251" s="66"/>
      <c r="GIM251" s="66"/>
      <c r="GIV251" s="66"/>
      <c r="GIX251" s="66"/>
      <c r="GIY251" s="66"/>
      <c r="GJA251" s="66"/>
      <c r="GJD251" s="66"/>
      <c r="GJG251" s="66"/>
      <c r="GJJ251" s="66"/>
      <c r="GJM251" s="66"/>
      <c r="GJP251" s="66"/>
      <c r="GJR251" s="66"/>
      <c r="GJT251" s="66"/>
      <c r="GJW251" s="66"/>
      <c r="GJZ251" s="66"/>
      <c r="GKC251" s="66"/>
      <c r="GKF251" s="66"/>
      <c r="GKI251" s="66"/>
      <c r="GKL251" s="66"/>
      <c r="GKO251" s="66"/>
      <c r="GKQ251" s="66"/>
      <c r="GKT251" s="66"/>
      <c r="GKZ251" s="66"/>
      <c r="GLF251" s="66"/>
      <c r="GLI251" s="66"/>
      <c r="GLK251" s="66"/>
      <c r="GLM251" s="66"/>
      <c r="GLN251" s="66"/>
      <c r="GLO251" s="66"/>
      <c r="GLP251" s="66"/>
      <c r="GLQ251" s="66"/>
      <c r="GLR251" s="66"/>
      <c r="GMJ251" s="66"/>
      <c r="GMK251" s="66"/>
      <c r="GMN251" s="66"/>
      <c r="GMQ251" s="66"/>
      <c r="GMS251" s="66"/>
      <c r="GMU251" s="66"/>
      <c r="GMX251" s="66"/>
      <c r="GNA251" s="66"/>
      <c r="GND251" s="66"/>
      <c r="GNH251" s="66"/>
      <c r="GNK251" s="66"/>
      <c r="GNN251" s="66"/>
      <c r="GNV251" s="66"/>
      <c r="GOH251" s="66"/>
      <c r="GOI251" s="66"/>
      <c r="GOJ251" s="66"/>
      <c r="GOK251" s="66"/>
      <c r="GOL251" s="66"/>
      <c r="GOM251" s="66"/>
      <c r="GON251" s="66"/>
      <c r="GOO251" s="66"/>
      <c r="GOP251" s="66"/>
      <c r="GOQ251" s="66"/>
      <c r="GOR251" s="66"/>
      <c r="GOS251" s="66"/>
      <c r="GOT251" s="66"/>
      <c r="GOU251" s="66"/>
      <c r="GOV251" s="66"/>
      <c r="GOW251" s="66"/>
      <c r="GOX251" s="66"/>
      <c r="GOY251" s="66"/>
      <c r="GOZ251" s="66"/>
      <c r="GPA251" s="66"/>
      <c r="GPB251" s="66"/>
      <c r="GPC251" s="66"/>
      <c r="GPD251" s="66"/>
      <c r="GPE251" s="66"/>
      <c r="GPF251" s="66"/>
      <c r="GPG251" s="66"/>
      <c r="GPI251" s="66"/>
      <c r="GPJ251" s="66"/>
      <c r="GPK251" s="66"/>
      <c r="GPL251" s="66"/>
      <c r="GPM251" s="66"/>
      <c r="GPN251" s="66"/>
      <c r="GPO251" s="66"/>
      <c r="GPP251" s="66"/>
      <c r="GPQ251" s="66"/>
      <c r="GPR251" s="66"/>
      <c r="GPS251" s="66"/>
      <c r="GPT251" s="66"/>
      <c r="GPU251" s="66"/>
      <c r="GPX251" s="66"/>
      <c r="GQA251" s="66"/>
      <c r="GQD251" s="66"/>
      <c r="GQG251" s="66"/>
      <c r="GQJ251" s="66"/>
      <c r="GQM251" s="66"/>
      <c r="GQV251" s="66"/>
      <c r="GQY251" s="66"/>
      <c r="GRB251" s="66"/>
      <c r="GRE251" s="66"/>
      <c r="GRN251" s="66"/>
      <c r="GRT251" s="66"/>
      <c r="GRW251" s="66"/>
      <c r="GRZ251" s="66"/>
      <c r="GSC251" s="66"/>
      <c r="GSI251" s="66"/>
      <c r="GSR251" s="66"/>
      <c r="GST251" s="66"/>
      <c r="GSU251" s="66"/>
      <c r="GSW251" s="66"/>
      <c r="GSZ251" s="66"/>
      <c r="GTC251" s="66"/>
      <c r="GTF251" s="66"/>
      <c r="GTI251" s="66"/>
      <c r="GTL251" s="66"/>
      <c r="GTN251" s="66"/>
      <c r="GTP251" s="66"/>
      <c r="GTS251" s="66"/>
      <c r="GTV251" s="66"/>
      <c r="GTY251" s="66"/>
      <c r="GUB251" s="66"/>
      <c r="GUE251" s="66"/>
      <c r="GUH251" s="66"/>
      <c r="GUK251" s="66"/>
      <c r="GUM251" s="66"/>
      <c r="GUP251" s="66"/>
      <c r="GUV251" s="66"/>
      <c r="GVB251" s="66"/>
      <c r="GVE251" s="66"/>
      <c r="GVG251" s="66"/>
      <c r="GVI251" s="66"/>
      <c r="GVJ251" s="66"/>
      <c r="GVK251" s="66"/>
      <c r="GVL251" s="66"/>
      <c r="GVM251" s="66"/>
      <c r="GVN251" s="66"/>
      <c r="GWF251" s="66"/>
      <c r="GWG251" s="66"/>
      <c r="GWJ251" s="66"/>
      <c r="GWM251" s="66"/>
      <c r="GWO251" s="66"/>
      <c r="GWQ251" s="66"/>
      <c r="GWT251" s="66"/>
      <c r="GWW251" s="66"/>
      <c r="GWZ251" s="66"/>
      <c r="GXD251" s="66"/>
      <c r="GXG251" s="66"/>
      <c r="GXJ251" s="66"/>
      <c r="GXR251" s="66"/>
      <c r="GYD251" s="66"/>
      <c r="GYE251" s="66"/>
      <c r="GYF251" s="66"/>
      <c r="GYG251" s="66"/>
      <c r="GYH251" s="66"/>
      <c r="GYI251" s="66"/>
      <c r="GYJ251" s="66"/>
      <c r="GYK251" s="66"/>
      <c r="GYL251" s="66"/>
      <c r="GYM251" s="66"/>
      <c r="GYN251" s="66"/>
      <c r="GYO251" s="66"/>
      <c r="GYP251" s="66"/>
      <c r="GYQ251" s="66"/>
      <c r="GYR251" s="66"/>
      <c r="GYS251" s="66"/>
      <c r="GYT251" s="66"/>
      <c r="GYU251" s="66"/>
      <c r="GYV251" s="66"/>
      <c r="GYW251" s="66"/>
      <c r="GYX251" s="66"/>
      <c r="GYY251" s="66"/>
      <c r="GYZ251" s="66"/>
      <c r="GZA251" s="66"/>
      <c r="GZB251" s="66"/>
      <c r="GZC251" s="66"/>
      <c r="GZE251" s="66"/>
      <c r="GZF251" s="66"/>
      <c r="GZG251" s="66"/>
      <c r="GZH251" s="66"/>
      <c r="GZI251" s="66"/>
      <c r="GZJ251" s="66"/>
      <c r="GZK251" s="66"/>
      <c r="GZL251" s="66"/>
      <c r="GZM251" s="66"/>
      <c r="GZN251" s="66"/>
      <c r="GZO251" s="66"/>
      <c r="GZP251" s="66"/>
      <c r="GZQ251" s="66"/>
      <c r="GZT251" s="66"/>
      <c r="GZW251" s="66"/>
      <c r="GZZ251" s="66"/>
      <c r="HAC251" s="66"/>
      <c r="HAF251" s="66"/>
      <c r="HAI251" s="66"/>
      <c r="HAR251" s="66"/>
      <c r="HAU251" s="66"/>
      <c r="HAX251" s="66"/>
      <c r="HBA251" s="66"/>
      <c r="HBJ251" s="66"/>
      <c r="HBP251" s="66"/>
      <c r="HBS251" s="66"/>
      <c r="HBV251" s="66"/>
      <c r="HBY251" s="66"/>
      <c r="HCE251" s="66"/>
      <c r="HCN251" s="66"/>
      <c r="HCP251" s="66"/>
      <c r="HCQ251" s="66"/>
      <c r="HCS251" s="66"/>
      <c r="HCV251" s="66"/>
      <c r="HCY251" s="66"/>
      <c r="HDB251" s="66"/>
      <c r="HDE251" s="66"/>
      <c r="HDH251" s="66"/>
      <c r="HDJ251" s="66"/>
      <c r="HDL251" s="66"/>
      <c r="HDO251" s="66"/>
      <c r="HDR251" s="66"/>
      <c r="HDU251" s="66"/>
      <c r="HDX251" s="66"/>
      <c r="HEA251" s="66"/>
      <c r="HED251" s="66"/>
      <c r="HEG251" s="66"/>
      <c r="HEI251" s="66"/>
      <c r="HEL251" s="66"/>
      <c r="HER251" s="66"/>
      <c r="HEX251" s="66"/>
      <c r="HFA251" s="66"/>
      <c r="HFC251" s="66"/>
      <c r="HFE251" s="66"/>
      <c r="HFF251" s="66"/>
      <c r="HFG251" s="66"/>
      <c r="HFH251" s="66"/>
      <c r="HFI251" s="66"/>
      <c r="HFJ251" s="66"/>
      <c r="HGB251" s="66"/>
      <c r="HGC251" s="66"/>
      <c r="HGF251" s="66"/>
      <c r="HGI251" s="66"/>
      <c r="HGK251" s="66"/>
      <c r="HGM251" s="66"/>
      <c r="HGP251" s="66"/>
      <c r="HGS251" s="66"/>
      <c r="HGV251" s="66"/>
      <c r="HGZ251" s="66"/>
      <c r="HHC251" s="66"/>
      <c r="HHF251" s="66"/>
      <c r="HHN251" s="66"/>
      <c r="HHZ251" s="66"/>
      <c r="HIA251" s="66"/>
      <c r="HIB251" s="66"/>
      <c r="HIC251" s="66"/>
      <c r="HID251" s="66"/>
      <c r="HIE251" s="66"/>
      <c r="HIF251" s="66"/>
      <c r="HIG251" s="66"/>
      <c r="HIH251" s="66"/>
      <c r="HII251" s="66"/>
      <c r="HIJ251" s="66"/>
      <c r="HIK251" s="66"/>
      <c r="HIL251" s="66"/>
      <c r="HIM251" s="66"/>
      <c r="HIN251" s="66"/>
      <c r="HIO251" s="66"/>
      <c r="HIP251" s="66"/>
      <c r="HIQ251" s="66"/>
      <c r="HIR251" s="66"/>
      <c r="HIS251" s="66"/>
      <c r="HIT251" s="66"/>
      <c r="HIU251" s="66"/>
      <c r="HIV251" s="66"/>
      <c r="HIW251" s="66"/>
      <c r="HIX251" s="66"/>
      <c r="HIY251" s="66"/>
      <c r="HJA251" s="66"/>
      <c r="HJB251" s="66"/>
      <c r="HJC251" s="66"/>
      <c r="HJD251" s="66"/>
      <c r="HJE251" s="66"/>
      <c r="HJF251" s="66"/>
      <c r="HJG251" s="66"/>
      <c r="HJH251" s="66"/>
      <c r="HJI251" s="66"/>
      <c r="HJJ251" s="66"/>
      <c r="HJK251" s="66"/>
      <c r="HJL251" s="66"/>
      <c r="HJM251" s="66"/>
      <c r="HJP251" s="66"/>
      <c r="HJS251" s="66"/>
      <c r="HJV251" s="66"/>
      <c r="HJY251" s="66"/>
      <c r="HKB251" s="66"/>
      <c r="HKE251" s="66"/>
      <c r="HKN251" s="66"/>
      <c r="HKQ251" s="66"/>
      <c r="HKT251" s="66"/>
      <c r="HKW251" s="66"/>
      <c r="HLF251" s="66"/>
      <c r="HLL251" s="66"/>
      <c r="HLO251" s="66"/>
      <c r="HLR251" s="66"/>
      <c r="HLU251" s="66"/>
      <c r="HMA251" s="66"/>
      <c r="HMJ251" s="66"/>
      <c r="HML251" s="66"/>
      <c r="HMM251" s="66"/>
      <c r="HMO251" s="66"/>
      <c r="HMR251" s="66"/>
      <c r="HMU251" s="66"/>
      <c r="HMX251" s="66"/>
      <c r="HNA251" s="66"/>
      <c r="HND251" s="66"/>
      <c r="HNF251" s="66"/>
      <c r="HNH251" s="66"/>
      <c r="HNK251" s="66"/>
      <c r="HNN251" s="66"/>
      <c r="HNQ251" s="66"/>
      <c r="HNT251" s="66"/>
      <c r="HNW251" s="66"/>
      <c r="HNZ251" s="66"/>
      <c r="HOC251" s="66"/>
      <c r="HOE251" s="66"/>
      <c r="HOH251" s="66"/>
      <c r="HON251" s="66"/>
      <c r="HOT251" s="66"/>
      <c r="HOW251" s="66"/>
      <c r="HOY251" s="66"/>
      <c r="HPA251" s="66"/>
      <c r="HPB251" s="66"/>
      <c r="HPC251" s="66"/>
      <c r="HPD251" s="66"/>
      <c r="HPE251" s="66"/>
      <c r="HPF251" s="66"/>
      <c r="HPX251" s="66"/>
      <c r="HPY251" s="66"/>
      <c r="HQB251" s="66"/>
      <c r="HQE251" s="66"/>
      <c r="HQG251" s="66"/>
      <c r="HQI251" s="66"/>
      <c r="HQL251" s="66"/>
      <c r="HQO251" s="66"/>
      <c r="HQR251" s="66"/>
      <c r="HQV251" s="66"/>
      <c r="HQY251" s="66"/>
      <c r="HRB251" s="66"/>
      <c r="HRJ251" s="66"/>
      <c r="HRV251" s="66"/>
      <c r="HRW251" s="66"/>
      <c r="HRX251" s="66"/>
      <c r="HRY251" s="66"/>
      <c r="HRZ251" s="66"/>
      <c r="HSA251" s="66"/>
      <c r="HSB251" s="66"/>
      <c r="HSC251" s="66"/>
      <c r="HSD251" s="66"/>
      <c r="HSE251" s="66"/>
      <c r="HSF251" s="66"/>
      <c r="HSG251" s="66"/>
      <c r="HSH251" s="66"/>
      <c r="HSI251" s="66"/>
      <c r="HSJ251" s="66"/>
      <c r="HSK251" s="66"/>
      <c r="HSL251" s="66"/>
      <c r="HSM251" s="66"/>
      <c r="HSN251" s="66"/>
      <c r="HSO251" s="66"/>
      <c r="HSP251" s="66"/>
      <c r="HSQ251" s="66"/>
      <c r="HSR251" s="66"/>
      <c r="HSS251" s="66"/>
      <c r="HST251" s="66"/>
      <c r="HSU251" s="66"/>
      <c r="HSW251" s="66"/>
      <c r="HSX251" s="66"/>
      <c r="HSY251" s="66"/>
      <c r="HSZ251" s="66"/>
      <c r="HTA251" s="66"/>
      <c r="HTB251" s="66"/>
      <c r="HTC251" s="66"/>
      <c r="HTD251" s="66"/>
      <c r="HTE251" s="66"/>
      <c r="HTF251" s="66"/>
      <c r="HTG251" s="66"/>
      <c r="HTH251" s="66"/>
      <c r="HTI251" s="66"/>
      <c r="HTL251" s="66"/>
      <c r="HTO251" s="66"/>
      <c r="HTR251" s="66"/>
      <c r="HTU251" s="66"/>
      <c r="HTX251" s="66"/>
      <c r="HUA251" s="66"/>
      <c r="HUJ251" s="66"/>
      <c r="HUM251" s="66"/>
      <c r="HUP251" s="66"/>
      <c r="HUS251" s="66"/>
      <c r="HVB251" s="66"/>
      <c r="HVH251" s="66"/>
      <c r="HVK251" s="66"/>
      <c r="HVN251" s="66"/>
      <c r="HVQ251" s="66"/>
      <c r="HVW251" s="66"/>
      <c r="HWF251" s="66"/>
      <c r="HWH251" s="66"/>
      <c r="HWI251" s="66"/>
      <c r="HWK251" s="66"/>
      <c r="HWN251" s="66"/>
      <c r="HWQ251" s="66"/>
      <c r="HWT251" s="66"/>
      <c r="HWW251" s="66"/>
      <c r="HWZ251" s="66"/>
      <c r="HXB251" s="66"/>
      <c r="HXD251" s="66"/>
      <c r="HXG251" s="66"/>
      <c r="HXJ251" s="66"/>
      <c r="HXM251" s="66"/>
      <c r="HXP251" s="66"/>
      <c r="HXS251" s="66"/>
      <c r="HXV251" s="66"/>
      <c r="HXY251" s="66"/>
      <c r="HYA251" s="66"/>
      <c r="HYD251" s="66"/>
      <c r="HYJ251" s="66"/>
      <c r="HYP251" s="66"/>
      <c r="HYS251" s="66"/>
      <c r="HYU251" s="66"/>
      <c r="HYW251" s="66"/>
      <c r="HYX251" s="66"/>
      <c r="HYY251" s="66"/>
      <c r="HYZ251" s="66"/>
      <c r="HZA251" s="66"/>
      <c r="HZB251" s="66"/>
      <c r="HZT251" s="66"/>
      <c r="HZU251" s="66"/>
      <c r="HZX251" s="66"/>
      <c r="IAA251" s="66"/>
      <c r="IAC251" s="66"/>
      <c r="IAE251" s="66"/>
      <c r="IAH251" s="66"/>
      <c r="IAK251" s="66"/>
      <c r="IAN251" s="66"/>
      <c r="IAR251" s="66"/>
      <c r="IAU251" s="66"/>
      <c r="IAX251" s="66"/>
      <c r="IBF251" s="66"/>
      <c r="IBR251" s="66"/>
      <c r="IBS251" s="66"/>
      <c r="IBT251" s="66"/>
      <c r="IBU251" s="66"/>
      <c r="IBV251" s="66"/>
      <c r="IBW251" s="66"/>
      <c r="IBX251" s="66"/>
      <c r="IBY251" s="66"/>
      <c r="IBZ251" s="66"/>
      <c r="ICA251" s="66"/>
      <c r="ICB251" s="66"/>
      <c r="ICC251" s="66"/>
      <c r="ICD251" s="66"/>
      <c r="ICE251" s="66"/>
      <c r="ICF251" s="66"/>
      <c r="ICG251" s="66"/>
      <c r="ICH251" s="66"/>
      <c r="ICI251" s="66"/>
      <c r="ICJ251" s="66"/>
      <c r="ICK251" s="66"/>
      <c r="ICL251" s="66"/>
      <c r="ICM251" s="66"/>
      <c r="ICN251" s="66"/>
      <c r="ICO251" s="66"/>
      <c r="ICP251" s="66"/>
      <c r="ICQ251" s="66"/>
      <c r="ICS251" s="66"/>
      <c r="ICT251" s="66"/>
      <c r="ICU251" s="66"/>
      <c r="ICV251" s="66"/>
      <c r="ICW251" s="66"/>
      <c r="ICX251" s="66"/>
      <c r="ICY251" s="66"/>
      <c r="ICZ251" s="66"/>
      <c r="IDA251" s="66"/>
      <c r="IDB251" s="66"/>
      <c r="IDC251" s="66"/>
      <c r="IDD251" s="66"/>
      <c r="IDE251" s="66"/>
      <c r="IDH251" s="66"/>
      <c r="IDK251" s="66"/>
      <c r="IDN251" s="66"/>
      <c r="IDQ251" s="66"/>
      <c r="IDT251" s="66"/>
      <c r="IDW251" s="66"/>
      <c r="IEF251" s="66"/>
      <c r="IEI251" s="66"/>
      <c r="IEL251" s="66"/>
      <c r="IEO251" s="66"/>
      <c r="IEX251" s="66"/>
      <c r="IFD251" s="66"/>
      <c r="IFG251" s="66"/>
      <c r="IFJ251" s="66"/>
      <c r="IFM251" s="66"/>
      <c r="IFS251" s="66"/>
      <c r="IGB251" s="66"/>
      <c r="IGD251" s="66"/>
      <c r="IGE251" s="66"/>
      <c r="IGG251" s="66"/>
      <c r="IGJ251" s="66"/>
      <c r="IGM251" s="66"/>
      <c r="IGP251" s="66"/>
      <c r="IGS251" s="66"/>
      <c r="IGV251" s="66"/>
      <c r="IGX251" s="66"/>
      <c r="IGZ251" s="66"/>
      <c r="IHC251" s="66"/>
      <c r="IHF251" s="66"/>
      <c r="IHI251" s="66"/>
      <c r="IHL251" s="66"/>
      <c r="IHO251" s="66"/>
      <c r="IHR251" s="66"/>
      <c r="IHU251" s="66"/>
      <c r="IHW251" s="66"/>
      <c r="IHZ251" s="66"/>
      <c r="IIF251" s="66"/>
      <c r="IIL251" s="66"/>
      <c r="IIO251" s="66"/>
      <c r="IIQ251" s="66"/>
      <c r="IIS251" s="66"/>
      <c r="IIT251" s="66"/>
      <c r="IIU251" s="66"/>
      <c r="IIV251" s="66"/>
      <c r="IIW251" s="66"/>
      <c r="IIX251" s="66"/>
      <c r="IJP251" s="66"/>
      <c r="IJQ251" s="66"/>
      <c r="IJT251" s="66"/>
      <c r="IJW251" s="66"/>
      <c r="IJY251" s="66"/>
      <c r="IKA251" s="66"/>
      <c r="IKD251" s="66"/>
      <c r="IKG251" s="66"/>
      <c r="IKJ251" s="66"/>
      <c r="IKN251" s="66"/>
      <c r="IKQ251" s="66"/>
      <c r="IKT251" s="66"/>
      <c r="ILB251" s="66"/>
      <c r="ILN251" s="66"/>
      <c r="ILO251" s="66"/>
      <c r="ILP251" s="66"/>
      <c r="ILQ251" s="66"/>
      <c r="ILR251" s="66"/>
      <c r="ILS251" s="66"/>
      <c r="ILT251" s="66"/>
      <c r="ILU251" s="66"/>
      <c r="ILV251" s="66"/>
      <c r="ILW251" s="66"/>
      <c r="ILX251" s="66"/>
      <c r="ILY251" s="66"/>
      <c r="ILZ251" s="66"/>
      <c r="IMA251" s="66"/>
      <c r="IMB251" s="66"/>
      <c r="IMC251" s="66"/>
      <c r="IMD251" s="66"/>
      <c r="IME251" s="66"/>
      <c r="IMF251" s="66"/>
      <c r="IMG251" s="66"/>
      <c r="IMH251" s="66"/>
      <c r="IMI251" s="66"/>
      <c r="IMJ251" s="66"/>
      <c r="IMK251" s="66"/>
      <c r="IML251" s="66"/>
      <c r="IMM251" s="66"/>
      <c r="IMO251" s="66"/>
      <c r="IMP251" s="66"/>
      <c r="IMQ251" s="66"/>
      <c r="IMR251" s="66"/>
      <c r="IMS251" s="66"/>
      <c r="IMT251" s="66"/>
      <c r="IMU251" s="66"/>
      <c r="IMV251" s="66"/>
      <c r="IMW251" s="66"/>
      <c r="IMX251" s="66"/>
      <c r="IMY251" s="66"/>
      <c r="IMZ251" s="66"/>
      <c r="INA251" s="66"/>
      <c r="IND251" s="66"/>
      <c r="ING251" s="66"/>
      <c r="INJ251" s="66"/>
      <c r="INM251" s="66"/>
      <c r="INP251" s="66"/>
      <c r="INS251" s="66"/>
      <c r="IOB251" s="66"/>
      <c r="IOE251" s="66"/>
      <c r="IOH251" s="66"/>
      <c r="IOK251" s="66"/>
      <c r="IOT251" s="66"/>
      <c r="IOZ251" s="66"/>
      <c r="IPC251" s="66"/>
      <c r="IPF251" s="66"/>
      <c r="IPI251" s="66"/>
      <c r="IPO251" s="66"/>
      <c r="IPX251" s="66"/>
      <c r="IPZ251" s="66"/>
      <c r="IQA251" s="66"/>
      <c r="IQC251" s="66"/>
      <c r="IQF251" s="66"/>
      <c r="IQI251" s="66"/>
      <c r="IQL251" s="66"/>
      <c r="IQO251" s="66"/>
      <c r="IQR251" s="66"/>
      <c r="IQT251" s="66"/>
      <c r="IQV251" s="66"/>
      <c r="IQY251" s="66"/>
      <c r="IRB251" s="66"/>
      <c r="IRE251" s="66"/>
      <c r="IRH251" s="66"/>
      <c r="IRK251" s="66"/>
      <c r="IRN251" s="66"/>
      <c r="IRQ251" s="66"/>
      <c r="IRS251" s="66"/>
      <c r="IRV251" s="66"/>
      <c r="ISB251" s="66"/>
      <c r="ISH251" s="66"/>
      <c r="ISK251" s="66"/>
      <c r="ISM251" s="66"/>
      <c r="ISO251" s="66"/>
      <c r="ISP251" s="66"/>
      <c r="ISQ251" s="66"/>
      <c r="ISR251" s="66"/>
      <c r="ISS251" s="66"/>
      <c r="IST251" s="66"/>
      <c r="ITL251" s="66"/>
      <c r="ITM251" s="66"/>
      <c r="ITP251" s="66"/>
      <c r="ITS251" s="66"/>
      <c r="ITU251" s="66"/>
      <c r="ITW251" s="66"/>
      <c r="ITZ251" s="66"/>
      <c r="IUC251" s="66"/>
      <c r="IUF251" s="66"/>
      <c r="IUJ251" s="66"/>
      <c r="IUM251" s="66"/>
      <c r="IUP251" s="66"/>
      <c r="IUX251" s="66"/>
      <c r="IVJ251" s="66"/>
      <c r="IVK251" s="66"/>
      <c r="IVL251" s="66"/>
      <c r="IVM251" s="66"/>
      <c r="IVN251" s="66"/>
      <c r="IVO251" s="66"/>
      <c r="IVP251" s="66"/>
      <c r="IVQ251" s="66"/>
      <c r="IVR251" s="66"/>
      <c r="IVS251" s="66"/>
      <c r="IVT251" s="66"/>
      <c r="IVU251" s="66"/>
      <c r="IVV251" s="66"/>
      <c r="IVW251" s="66"/>
      <c r="IVX251" s="66"/>
      <c r="IVY251" s="66"/>
      <c r="IVZ251" s="66"/>
      <c r="IWA251" s="66"/>
      <c r="IWB251" s="66"/>
      <c r="IWC251" s="66"/>
      <c r="IWD251" s="66"/>
      <c r="IWE251" s="66"/>
      <c r="IWF251" s="66"/>
      <c r="IWG251" s="66"/>
      <c r="IWH251" s="66"/>
      <c r="IWI251" s="66"/>
      <c r="IWK251" s="66"/>
      <c r="IWL251" s="66"/>
      <c r="IWM251" s="66"/>
      <c r="IWN251" s="66"/>
      <c r="IWO251" s="66"/>
      <c r="IWP251" s="66"/>
      <c r="IWQ251" s="66"/>
      <c r="IWR251" s="66"/>
      <c r="IWS251" s="66"/>
      <c r="IWT251" s="66"/>
      <c r="IWU251" s="66"/>
      <c r="IWV251" s="66"/>
      <c r="IWW251" s="66"/>
      <c r="IWZ251" s="66"/>
      <c r="IXC251" s="66"/>
      <c r="IXF251" s="66"/>
      <c r="IXI251" s="66"/>
      <c r="IXL251" s="66"/>
      <c r="IXO251" s="66"/>
      <c r="IXX251" s="66"/>
      <c r="IYA251" s="66"/>
      <c r="IYD251" s="66"/>
      <c r="IYG251" s="66"/>
      <c r="IYP251" s="66"/>
      <c r="IYV251" s="66"/>
      <c r="IYY251" s="66"/>
      <c r="IZB251" s="66"/>
      <c r="IZE251" s="66"/>
      <c r="IZK251" s="66"/>
      <c r="IZT251" s="66"/>
      <c r="IZV251" s="66"/>
      <c r="IZW251" s="66"/>
      <c r="IZY251" s="66"/>
      <c r="JAB251" s="66"/>
      <c r="JAE251" s="66"/>
      <c r="JAH251" s="66"/>
      <c r="JAK251" s="66"/>
      <c r="JAN251" s="66"/>
      <c r="JAP251" s="66"/>
      <c r="JAR251" s="66"/>
      <c r="JAU251" s="66"/>
      <c r="JAX251" s="66"/>
      <c r="JBA251" s="66"/>
      <c r="JBD251" s="66"/>
      <c r="JBG251" s="66"/>
      <c r="JBJ251" s="66"/>
      <c r="JBM251" s="66"/>
      <c r="JBO251" s="66"/>
      <c r="JBR251" s="66"/>
      <c r="JBX251" s="66"/>
      <c r="JCD251" s="66"/>
      <c r="JCG251" s="66"/>
      <c r="JCI251" s="66"/>
      <c r="JCK251" s="66"/>
      <c r="JCL251" s="66"/>
      <c r="JCM251" s="66"/>
      <c r="JCN251" s="66"/>
      <c r="JCO251" s="66"/>
      <c r="JCP251" s="66"/>
      <c r="JDH251" s="66"/>
      <c r="JDI251" s="66"/>
      <c r="JDL251" s="66"/>
      <c r="JDO251" s="66"/>
      <c r="JDQ251" s="66"/>
      <c r="JDS251" s="66"/>
      <c r="JDV251" s="66"/>
      <c r="JDY251" s="66"/>
      <c r="JEB251" s="66"/>
      <c r="JEF251" s="66"/>
      <c r="JEI251" s="66"/>
      <c r="JEL251" s="66"/>
      <c r="JET251" s="66"/>
      <c r="JFF251" s="66"/>
      <c r="JFG251" s="66"/>
      <c r="JFH251" s="66"/>
      <c r="JFI251" s="66"/>
      <c r="JFJ251" s="66"/>
      <c r="JFK251" s="66"/>
      <c r="JFL251" s="66"/>
      <c r="JFM251" s="66"/>
      <c r="JFN251" s="66"/>
      <c r="JFO251" s="66"/>
      <c r="JFP251" s="66"/>
      <c r="JFQ251" s="66"/>
      <c r="JFR251" s="66"/>
      <c r="JFS251" s="66"/>
      <c r="JFT251" s="66"/>
      <c r="JFU251" s="66"/>
      <c r="JFV251" s="66"/>
      <c r="JFW251" s="66"/>
      <c r="JFX251" s="66"/>
      <c r="JFY251" s="66"/>
      <c r="JFZ251" s="66"/>
      <c r="JGA251" s="66"/>
      <c r="JGB251" s="66"/>
      <c r="JGC251" s="66"/>
      <c r="JGD251" s="66"/>
      <c r="JGE251" s="66"/>
      <c r="JGG251" s="66"/>
      <c r="JGH251" s="66"/>
      <c r="JGI251" s="66"/>
      <c r="JGJ251" s="66"/>
      <c r="JGK251" s="66"/>
      <c r="JGL251" s="66"/>
      <c r="JGM251" s="66"/>
      <c r="JGN251" s="66"/>
      <c r="JGO251" s="66"/>
      <c r="JGP251" s="66"/>
      <c r="JGQ251" s="66"/>
      <c r="JGR251" s="66"/>
      <c r="JGS251" s="66"/>
      <c r="JGV251" s="66"/>
      <c r="JGY251" s="66"/>
      <c r="JHB251" s="66"/>
      <c r="JHE251" s="66"/>
      <c r="JHH251" s="66"/>
      <c r="JHK251" s="66"/>
      <c r="JHT251" s="66"/>
      <c r="JHW251" s="66"/>
      <c r="JHZ251" s="66"/>
      <c r="JIC251" s="66"/>
      <c r="JIL251" s="66"/>
      <c r="JIR251" s="66"/>
      <c r="JIU251" s="66"/>
      <c r="JIX251" s="66"/>
      <c r="JJA251" s="66"/>
      <c r="JJG251" s="66"/>
      <c r="JJP251" s="66"/>
      <c r="JJR251" s="66"/>
      <c r="JJS251" s="66"/>
      <c r="JJU251" s="66"/>
      <c r="JJX251" s="66"/>
      <c r="JKA251" s="66"/>
      <c r="JKD251" s="66"/>
      <c r="JKG251" s="66"/>
      <c r="JKJ251" s="66"/>
      <c r="JKL251" s="66"/>
      <c r="JKN251" s="66"/>
      <c r="JKQ251" s="66"/>
      <c r="JKT251" s="66"/>
      <c r="JKW251" s="66"/>
      <c r="JKZ251" s="66"/>
      <c r="JLC251" s="66"/>
      <c r="JLF251" s="66"/>
      <c r="JLI251" s="66"/>
      <c r="JLK251" s="66"/>
      <c r="JLN251" s="66"/>
      <c r="JLT251" s="66"/>
      <c r="JLZ251" s="66"/>
      <c r="JMC251" s="66"/>
      <c r="JME251" s="66"/>
      <c r="JMG251" s="66"/>
      <c r="JMH251" s="66"/>
      <c r="JMI251" s="66"/>
      <c r="JMJ251" s="66"/>
      <c r="JMK251" s="66"/>
      <c r="JML251" s="66"/>
      <c r="JND251" s="66"/>
      <c r="JNE251" s="66"/>
      <c r="JNH251" s="66"/>
      <c r="JNK251" s="66"/>
      <c r="JNM251" s="66"/>
      <c r="JNO251" s="66"/>
      <c r="JNR251" s="66"/>
      <c r="JNU251" s="66"/>
      <c r="JNX251" s="66"/>
      <c r="JOB251" s="66"/>
      <c r="JOE251" s="66"/>
      <c r="JOH251" s="66"/>
      <c r="JOP251" s="66"/>
      <c r="JPB251" s="66"/>
      <c r="JPC251" s="66"/>
      <c r="JPD251" s="66"/>
      <c r="JPE251" s="66"/>
      <c r="JPF251" s="66"/>
      <c r="JPG251" s="66"/>
      <c r="JPH251" s="66"/>
      <c r="JPI251" s="66"/>
      <c r="JPJ251" s="66"/>
      <c r="JPK251" s="66"/>
      <c r="JPL251" s="66"/>
      <c r="JPM251" s="66"/>
      <c r="JPN251" s="66"/>
      <c r="JPO251" s="66"/>
      <c r="JPP251" s="66"/>
      <c r="JPQ251" s="66"/>
      <c r="JPR251" s="66"/>
      <c r="JPS251" s="66"/>
      <c r="JPT251" s="66"/>
      <c r="JPU251" s="66"/>
      <c r="JPV251" s="66"/>
      <c r="JPW251" s="66"/>
      <c r="JPX251" s="66"/>
      <c r="JPY251" s="66"/>
      <c r="JPZ251" s="66"/>
      <c r="JQA251" s="66"/>
      <c r="JQC251" s="66"/>
      <c r="JQD251" s="66"/>
      <c r="JQE251" s="66"/>
      <c r="JQF251" s="66"/>
      <c r="JQG251" s="66"/>
      <c r="JQH251" s="66"/>
      <c r="JQI251" s="66"/>
      <c r="JQJ251" s="66"/>
      <c r="JQK251" s="66"/>
      <c r="JQL251" s="66"/>
      <c r="JQM251" s="66"/>
      <c r="JQN251" s="66"/>
      <c r="JQO251" s="66"/>
      <c r="JQR251" s="66"/>
      <c r="JQU251" s="66"/>
      <c r="JQX251" s="66"/>
      <c r="JRA251" s="66"/>
      <c r="JRD251" s="66"/>
      <c r="JRG251" s="66"/>
      <c r="JRP251" s="66"/>
      <c r="JRS251" s="66"/>
      <c r="JRV251" s="66"/>
      <c r="JRY251" s="66"/>
      <c r="JSH251" s="66"/>
      <c r="JSN251" s="66"/>
      <c r="JSQ251" s="66"/>
      <c r="JST251" s="66"/>
      <c r="JSW251" s="66"/>
      <c r="JTC251" s="66"/>
      <c r="JTL251" s="66"/>
      <c r="JTN251" s="66"/>
      <c r="JTO251" s="66"/>
      <c r="JTQ251" s="66"/>
      <c r="JTT251" s="66"/>
      <c r="JTW251" s="66"/>
      <c r="JTZ251" s="66"/>
      <c r="JUC251" s="66"/>
      <c r="JUF251" s="66"/>
      <c r="JUH251" s="66"/>
      <c r="JUJ251" s="66"/>
      <c r="JUM251" s="66"/>
      <c r="JUP251" s="66"/>
      <c r="JUS251" s="66"/>
      <c r="JUV251" s="66"/>
      <c r="JUY251" s="66"/>
      <c r="JVB251" s="66"/>
      <c r="JVE251" s="66"/>
      <c r="JVG251" s="66"/>
      <c r="JVJ251" s="66"/>
      <c r="JVP251" s="66"/>
      <c r="JVV251" s="66"/>
      <c r="JVY251" s="66"/>
      <c r="JWA251" s="66"/>
      <c r="JWC251" s="66"/>
      <c r="JWD251" s="66"/>
      <c r="JWE251" s="66"/>
      <c r="JWF251" s="66"/>
      <c r="JWG251" s="66"/>
      <c r="JWH251" s="66"/>
      <c r="JWZ251" s="66"/>
      <c r="JXA251" s="66"/>
      <c r="JXD251" s="66"/>
      <c r="JXG251" s="66"/>
      <c r="JXI251" s="66"/>
      <c r="JXK251" s="66"/>
      <c r="JXN251" s="66"/>
      <c r="JXQ251" s="66"/>
      <c r="JXT251" s="66"/>
      <c r="JXX251" s="66"/>
      <c r="JYA251" s="66"/>
      <c r="JYD251" s="66"/>
      <c r="JYL251" s="66"/>
      <c r="JYX251" s="66"/>
      <c r="JYY251" s="66"/>
      <c r="JYZ251" s="66"/>
      <c r="JZA251" s="66"/>
      <c r="JZB251" s="66"/>
      <c r="JZC251" s="66"/>
      <c r="JZD251" s="66"/>
      <c r="JZE251" s="66"/>
      <c r="JZF251" s="66"/>
      <c r="JZG251" s="66"/>
      <c r="JZH251" s="66"/>
      <c r="JZI251" s="66"/>
      <c r="JZJ251" s="66"/>
      <c r="JZK251" s="66"/>
      <c r="JZL251" s="66"/>
      <c r="JZM251" s="66"/>
      <c r="JZN251" s="66"/>
      <c r="JZO251" s="66"/>
      <c r="JZP251" s="66"/>
      <c r="JZQ251" s="66"/>
      <c r="JZR251" s="66"/>
      <c r="JZS251" s="66"/>
      <c r="JZT251" s="66"/>
      <c r="JZU251" s="66"/>
      <c r="JZV251" s="66"/>
      <c r="JZW251" s="66"/>
      <c r="JZY251" s="66"/>
      <c r="JZZ251" s="66"/>
      <c r="KAA251" s="66"/>
      <c r="KAB251" s="66"/>
      <c r="KAC251" s="66"/>
      <c r="KAD251" s="66"/>
      <c r="KAE251" s="66"/>
      <c r="KAF251" s="66"/>
      <c r="KAG251" s="66"/>
      <c r="KAH251" s="66"/>
      <c r="KAI251" s="66"/>
      <c r="KAJ251" s="66"/>
      <c r="KAK251" s="66"/>
      <c r="KAN251" s="66"/>
      <c r="KAQ251" s="66"/>
      <c r="KAT251" s="66"/>
      <c r="KAW251" s="66"/>
      <c r="KAZ251" s="66"/>
      <c r="KBC251" s="66"/>
      <c r="KBL251" s="66"/>
      <c r="KBO251" s="66"/>
      <c r="KBR251" s="66"/>
      <c r="KBU251" s="66"/>
      <c r="KCD251" s="66"/>
      <c r="KCJ251" s="66"/>
      <c r="KCM251" s="66"/>
      <c r="KCP251" s="66"/>
      <c r="KCS251" s="66"/>
      <c r="KCY251" s="66"/>
      <c r="KDH251" s="66"/>
      <c r="KDJ251" s="66"/>
      <c r="KDK251" s="66"/>
      <c r="KDM251" s="66"/>
      <c r="KDP251" s="66"/>
      <c r="KDS251" s="66"/>
      <c r="KDV251" s="66"/>
      <c r="KDY251" s="66"/>
      <c r="KEB251" s="66"/>
      <c r="KED251" s="66"/>
      <c r="KEF251" s="66"/>
      <c r="KEI251" s="66"/>
      <c r="KEL251" s="66"/>
      <c r="KEO251" s="66"/>
      <c r="KER251" s="66"/>
      <c r="KEU251" s="66"/>
      <c r="KEX251" s="66"/>
      <c r="KFA251" s="66"/>
      <c r="KFC251" s="66"/>
      <c r="KFF251" s="66"/>
      <c r="KFL251" s="66"/>
      <c r="KFR251" s="66"/>
      <c r="KFU251" s="66"/>
      <c r="KFW251" s="66"/>
      <c r="KFY251" s="66"/>
      <c r="KFZ251" s="66"/>
      <c r="KGA251" s="66"/>
      <c r="KGB251" s="66"/>
      <c r="KGC251" s="66"/>
      <c r="KGD251" s="66"/>
      <c r="KGV251" s="66"/>
      <c r="KGW251" s="66"/>
      <c r="KGZ251" s="66"/>
      <c r="KHC251" s="66"/>
      <c r="KHE251" s="66"/>
      <c r="KHG251" s="66"/>
      <c r="KHJ251" s="66"/>
      <c r="KHM251" s="66"/>
      <c r="KHP251" s="66"/>
      <c r="KHT251" s="66"/>
      <c r="KHW251" s="66"/>
      <c r="KHZ251" s="66"/>
      <c r="KIH251" s="66"/>
      <c r="KIT251" s="66"/>
      <c r="KIU251" s="66"/>
      <c r="KIV251" s="66"/>
      <c r="KIW251" s="66"/>
      <c r="KIX251" s="66"/>
      <c r="KIY251" s="66"/>
      <c r="KIZ251" s="66"/>
      <c r="KJA251" s="66"/>
      <c r="KJB251" s="66"/>
      <c r="KJC251" s="66"/>
      <c r="KJD251" s="66"/>
      <c r="KJE251" s="66"/>
      <c r="KJF251" s="66"/>
      <c r="KJG251" s="66"/>
      <c r="KJH251" s="66"/>
      <c r="KJI251" s="66"/>
      <c r="KJJ251" s="66"/>
      <c r="KJK251" s="66"/>
      <c r="KJL251" s="66"/>
      <c r="KJM251" s="66"/>
      <c r="KJN251" s="66"/>
      <c r="KJO251" s="66"/>
      <c r="KJP251" s="66"/>
      <c r="KJQ251" s="66"/>
      <c r="KJR251" s="66"/>
      <c r="KJS251" s="66"/>
      <c r="KJU251" s="66"/>
      <c r="KJV251" s="66"/>
      <c r="KJW251" s="66"/>
      <c r="KJX251" s="66"/>
      <c r="KJY251" s="66"/>
      <c r="KJZ251" s="66"/>
      <c r="KKA251" s="66"/>
      <c r="KKB251" s="66"/>
      <c r="KKC251" s="66"/>
      <c r="KKD251" s="66"/>
      <c r="KKE251" s="66"/>
      <c r="KKF251" s="66"/>
      <c r="KKG251" s="66"/>
      <c r="KKJ251" s="66"/>
      <c r="KKM251" s="66"/>
      <c r="KKP251" s="66"/>
      <c r="KKS251" s="66"/>
      <c r="KKV251" s="66"/>
      <c r="KKY251" s="66"/>
      <c r="KLH251" s="66"/>
      <c r="KLK251" s="66"/>
      <c r="KLN251" s="66"/>
      <c r="KLQ251" s="66"/>
      <c r="KLZ251" s="66"/>
      <c r="KMF251" s="66"/>
      <c r="KMI251" s="66"/>
      <c r="KML251" s="66"/>
      <c r="KMO251" s="66"/>
      <c r="KMU251" s="66"/>
      <c r="KND251" s="66"/>
      <c r="KNF251" s="66"/>
      <c r="KNG251" s="66"/>
      <c r="KNI251" s="66"/>
      <c r="KNL251" s="66"/>
      <c r="KNO251" s="66"/>
      <c r="KNR251" s="66"/>
      <c r="KNU251" s="66"/>
      <c r="KNX251" s="66"/>
      <c r="KNZ251" s="66"/>
      <c r="KOB251" s="66"/>
      <c r="KOE251" s="66"/>
      <c r="KOH251" s="66"/>
      <c r="KOK251" s="66"/>
      <c r="KON251" s="66"/>
      <c r="KOQ251" s="66"/>
      <c r="KOT251" s="66"/>
      <c r="KOW251" s="66"/>
      <c r="KOY251" s="66"/>
      <c r="KPB251" s="66"/>
      <c r="KPH251" s="66"/>
      <c r="KPN251" s="66"/>
      <c r="KPQ251" s="66"/>
      <c r="KPS251" s="66"/>
      <c r="KPU251" s="66"/>
      <c r="KPV251" s="66"/>
      <c r="KPW251" s="66"/>
      <c r="KPX251" s="66"/>
      <c r="KPY251" s="66"/>
      <c r="KPZ251" s="66"/>
      <c r="KQR251" s="66"/>
      <c r="KQS251" s="66"/>
      <c r="KQV251" s="66"/>
      <c r="KQY251" s="66"/>
      <c r="KRA251" s="66"/>
      <c r="KRC251" s="66"/>
      <c r="KRF251" s="66"/>
      <c r="KRI251" s="66"/>
      <c r="KRL251" s="66"/>
      <c r="KRP251" s="66"/>
      <c r="KRS251" s="66"/>
      <c r="KRV251" s="66"/>
      <c r="KSD251" s="66"/>
      <c r="KSP251" s="66"/>
      <c r="KSQ251" s="66"/>
      <c r="KSR251" s="66"/>
      <c r="KSS251" s="66"/>
      <c r="KST251" s="66"/>
      <c r="KSU251" s="66"/>
      <c r="KSV251" s="66"/>
      <c r="KSW251" s="66"/>
      <c r="KSX251" s="66"/>
      <c r="KSY251" s="66"/>
      <c r="KSZ251" s="66"/>
      <c r="KTA251" s="66"/>
      <c r="KTB251" s="66"/>
      <c r="KTC251" s="66"/>
      <c r="KTD251" s="66"/>
      <c r="KTE251" s="66"/>
      <c r="KTF251" s="66"/>
      <c r="KTG251" s="66"/>
      <c r="KTH251" s="66"/>
      <c r="KTI251" s="66"/>
      <c r="KTJ251" s="66"/>
      <c r="KTK251" s="66"/>
      <c r="KTL251" s="66"/>
      <c r="KTM251" s="66"/>
      <c r="KTN251" s="66"/>
      <c r="KTO251" s="66"/>
      <c r="KTQ251" s="66"/>
      <c r="KTR251" s="66"/>
      <c r="KTS251" s="66"/>
      <c r="KTT251" s="66"/>
      <c r="KTU251" s="66"/>
      <c r="KTV251" s="66"/>
      <c r="KTW251" s="66"/>
      <c r="KTX251" s="66"/>
      <c r="KTY251" s="66"/>
      <c r="KTZ251" s="66"/>
      <c r="KUA251" s="66"/>
      <c r="KUB251" s="66"/>
      <c r="KUC251" s="66"/>
      <c r="KUF251" s="66"/>
      <c r="KUI251" s="66"/>
      <c r="KUL251" s="66"/>
      <c r="KUO251" s="66"/>
      <c r="KUR251" s="66"/>
      <c r="KUU251" s="66"/>
      <c r="KVD251" s="66"/>
      <c r="KVG251" s="66"/>
      <c r="KVJ251" s="66"/>
      <c r="KVM251" s="66"/>
      <c r="KVV251" s="66"/>
      <c r="KWB251" s="66"/>
      <c r="KWE251" s="66"/>
      <c r="KWH251" s="66"/>
      <c r="KWK251" s="66"/>
      <c r="KWQ251" s="66"/>
      <c r="KWZ251" s="66"/>
      <c r="KXB251" s="66"/>
      <c r="KXC251" s="66"/>
      <c r="KXE251" s="66"/>
      <c r="KXH251" s="66"/>
      <c r="KXK251" s="66"/>
      <c r="KXN251" s="66"/>
      <c r="KXQ251" s="66"/>
      <c r="KXT251" s="66"/>
      <c r="KXV251" s="66"/>
      <c r="KXX251" s="66"/>
      <c r="KYA251" s="66"/>
      <c r="KYD251" s="66"/>
      <c r="KYG251" s="66"/>
      <c r="KYJ251" s="66"/>
      <c r="KYM251" s="66"/>
      <c r="KYP251" s="66"/>
      <c r="KYS251" s="66"/>
      <c r="KYU251" s="66"/>
      <c r="KYX251" s="66"/>
      <c r="KZD251" s="66"/>
      <c r="KZJ251" s="66"/>
      <c r="KZM251" s="66"/>
      <c r="KZO251" s="66"/>
      <c r="KZQ251" s="66"/>
      <c r="KZR251" s="66"/>
      <c r="KZS251" s="66"/>
      <c r="KZT251" s="66"/>
      <c r="KZU251" s="66"/>
      <c r="KZV251" s="66"/>
      <c r="LAN251" s="66"/>
      <c r="LAO251" s="66"/>
      <c r="LAR251" s="66"/>
      <c r="LAU251" s="66"/>
      <c r="LAW251" s="66"/>
      <c r="LAY251" s="66"/>
      <c r="LBB251" s="66"/>
      <c r="LBE251" s="66"/>
      <c r="LBH251" s="66"/>
      <c r="LBL251" s="66"/>
      <c r="LBO251" s="66"/>
      <c r="LBR251" s="66"/>
      <c r="LBZ251" s="66"/>
      <c r="LCL251" s="66"/>
      <c r="LCM251" s="66"/>
      <c r="LCN251" s="66"/>
      <c r="LCO251" s="66"/>
      <c r="LCP251" s="66"/>
      <c r="LCQ251" s="66"/>
      <c r="LCR251" s="66"/>
      <c r="LCS251" s="66"/>
      <c r="LCT251" s="66"/>
      <c r="LCU251" s="66"/>
      <c r="LCV251" s="66"/>
      <c r="LCW251" s="66"/>
      <c r="LCX251" s="66"/>
      <c r="LCY251" s="66"/>
      <c r="LCZ251" s="66"/>
      <c r="LDA251" s="66"/>
      <c r="LDB251" s="66"/>
      <c r="LDC251" s="66"/>
      <c r="LDD251" s="66"/>
      <c r="LDE251" s="66"/>
      <c r="LDF251" s="66"/>
      <c r="LDG251" s="66"/>
      <c r="LDH251" s="66"/>
      <c r="LDI251" s="66"/>
      <c r="LDJ251" s="66"/>
      <c r="LDK251" s="66"/>
      <c r="LDM251" s="66"/>
      <c r="LDN251" s="66"/>
      <c r="LDO251" s="66"/>
      <c r="LDP251" s="66"/>
      <c r="LDQ251" s="66"/>
      <c r="LDR251" s="66"/>
      <c r="LDS251" s="66"/>
      <c r="LDT251" s="66"/>
      <c r="LDU251" s="66"/>
      <c r="LDV251" s="66"/>
      <c r="LDW251" s="66"/>
      <c r="LDX251" s="66"/>
      <c r="LDY251" s="66"/>
      <c r="LEB251" s="66"/>
      <c r="LEE251" s="66"/>
      <c r="LEH251" s="66"/>
      <c r="LEK251" s="66"/>
      <c r="LEN251" s="66"/>
      <c r="LEQ251" s="66"/>
      <c r="LEZ251" s="66"/>
      <c r="LFC251" s="66"/>
      <c r="LFF251" s="66"/>
      <c r="LFI251" s="66"/>
      <c r="LFR251" s="66"/>
      <c r="LFX251" s="66"/>
      <c r="LGA251" s="66"/>
      <c r="LGD251" s="66"/>
      <c r="LGG251" s="66"/>
      <c r="LGM251" s="66"/>
      <c r="LGV251" s="66"/>
      <c r="LGX251" s="66"/>
      <c r="LGY251" s="66"/>
      <c r="LHA251" s="66"/>
      <c r="LHD251" s="66"/>
      <c r="LHG251" s="66"/>
      <c r="LHJ251" s="66"/>
      <c r="LHM251" s="66"/>
      <c r="LHP251" s="66"/>
      <c r="LHR251" s="66"/>
      <c r="LHT251" s="66"/>
      <c r="LHW251" s="66"/>
      <c r="LHZ251" s="66"/>
      <c r="LIC251" s="66"/>
      <c r="LIF251" s="66"/>
      <c r="LII251" s="66"/>
      <c r="LIL251" s="66"/>
      <c r="LIO251" s="66"/>
      <c r="LIQ251" s="66"/>
      <c r="LIT251" s="66"/>
      <c r="LIZ251" s="66"/>
      <c r="LJF251" s="66"/>
      <c r="LJI251" s="66"/>
      <c r="LJK251" s="66"/>
      <c r="LJM251" s="66"/>
      <c r="LJN251" s="66"/>
      <c r="LJO251" s="66"/>
      <c r="LJP251" s="66"/>
      <c r="LJQ251" s="66"/>
      <c r="LJR251" s="66"/>
      <c r="LKJ251" s="66"/>
      <c r="LKK251" s="66"/>
      <c r="LKN251" s="66"/>
      <c r="LKQ251" s="66"/>
      <c r="LKS251" s="66"/>
      <c r="LKU251" s="66"/>
      <c r="LKX251" s="66"/>
      <c r="LLA251" s="66"/>
      <c r="LLD251" s="66"/>
      <c r="LLH251" s="66"/>
      <c r="LLK251" s="66"/>
      <c r="LLN251" s="66"/>
      <c r="LLV251" s="66"/>
      <c r="LMH251" s="66"/>
      <c r="LMI251" s="66"/>
      <c r="LMJ251" s="66"/>
      <c r="LMK251" s="66"/>
      <c r="LML251" s="66"/>
      <c r="LMM251" s="66"/>
      <c r="LMN251" s="66"/>
      <c r="LMO251" s="66"/>
      <c r="LMP251" s="66"/>
      <c r="LMQ251" s="66"/>
      <c r="LMR251" s="66"/>
      <c r="LMS251" s="66"/>
      <c r="LMT251" s="66"/>
      <c r="LMU251" s="66"/>
      <c r="LMV251" s="66"/>
      <c r="LMW251" s="66"/>
      <c r="LMX251" s="66"/>
      <c r="LMY251" s="66"/>
      <c r="LMZ251" s="66"/>
      <c r="LNA251" s="66"/>
      <c r="LNB251" s="66"/>
      <c r="LNC251" s="66"/>
      <c r="LND251" s="66"/>
      <c r="LNE251" s="66"/>
      <c r="LNF251" s="66"/>
      <c r="LNG251" s="66"/>
      <c r="LNI251" s="66"/>
      <c r="LNJ251" s="66"/>
      <c r="LNK251" s="66"/>
      <c r="LNL251" s="66"/>
      <c r="LNM251" s="66"/>
      <c r="LNN251" s="66"/>
      <c r="LNO251" s="66"/>
      <c r="LNP251" s="66"/>
      <c r="LNQ251" s="66"/>
      <c r="LNR251" s="66"/>
      <c r="LNS251" s="66"/>
      <c r="LNT251" s="66"/>
      <c r="LNU251" s="66"/>
      <c r="LNX251" s="66"/>
      <c r="LOA251" s="66"/>
      <c r="LOD251" s="66"/>
      <c r="LOG251" s="66"/>
      <c r="LOJ251" s="66"/>
      <c r="LOM251" s="66"/>
      <c r="LOV251" s="66"/>
      <c r="LOY251" s="66"/>
      <c r="LPB251" s="66"/>
      <c r="LPE251" s="66"/>
      <c r="LPN251" s="66"/>
      <c r="LPT251" s="66"/>
      <c r="LPW251" s="66"/>
      <c r="LPZ251" s="66"/>
      <c r="LQC251" s="66"/>
      <c r="LQI251" s="66"/>
      <c r="LQR251" s="66"/>
      <c r="LQT251" s="66"/>
      <c r="LQU251" s="66"/>
      <c r="LQW251" s="66"/>
      <c r="LQZ251" s="66"/>
      <c r="LRC251" s="66"/>
      <c r="LRF251" s="66"/>
      <c r="LRI251" s="66"/>
      <c r="LRL251" s="66"/>
      <c r="LRN251" s="66"/>
      <c r="LRP251" s="66"/>
      <c r="LRS251" s="66"/>
      <c r="LRV251" s="66"/>
      <c r="LRY251" s="66"/>
      <c r="LSB251" s="66"/>
      <c r="LSE251" s="66"/>
      <c r="LSH251" s="66"/>
      <c r="LSK251" s="66"/>
      <c r="LSM251" s="66"/>
      <c r="LSP251" s="66"/>
      <c r="LSV251" s="66"/>
      <c r="LTB251" s="66"/>
      <c r="LTE251" s="66"/>
      <c r="LTG251" s="66"/>
      <c r="LTI251" s="66"/>
      <c r="LTJ251" s="66"/>
      <c r="LTK251" s="66"/>
      <c r="LTL251" s="66"/>
      <c r="LTM251" s="66"/>
      <c r="LTN251" s="66"/>
      <c r="LUF251" s="66"/>
      <c r="LUG251" s="66"/>
      <c r="LUJ251" s="66"/>
      <c r="LUM251" s="66"/>
      <c r="LUO251" s="66"/>
      <c r="LUQ251" s="66"/>
      <c r="LUT251" s="66"/>
      <c r="LUW251" s="66"/>
      <c r="LUZ251" s="66"/>
      <c r="LVD251" s="66"/>
      <c r="LVG251" s="66"/>
      <c r="LVJ251" s="66"/>
      <c r="LVR251" s="66"/>
      <c r="LWD251" s="66"/>
      <c r="LWE251" s="66"/>
      <c r="LWF251" s="66"/>
      <c r="LWG251" s="66"/>
      <c r="LWH251" s="66"/>
      <c r="LWI251" s="66"/>
      <c r="LWJ251" s="66"/>
      <c r="LWK251" s="66"/>
      <c r="LWL251" s="66"/>
      <c r="LWM251" s="66"/>
      <c r="LWN251" s="66"/>
      <c r="LWO251" s="66"/>
      <c r="LWP251" s="66"/>
      <c r="LWQ251" s="66"/>
      <c r="LWR251" s="66"/>
      <c r="LWS251" s="66"/>
      <c r="LWT251" s="66"/>
      <c r="LWU251" s="66"/>
      <c r="LWV251" s="66"/>
      <c r="LWW251" s="66"/>
      <c r="LWX251" s="66"/>
      <c r="LWY251" s="66"/>
      <c r="LWZ251" s="66"/>
      <c r="LXA251" s="66"/>
      <c r="LXB251" s="66"/>
      <c r="LXC251" s="66"/>
      <c r="LXE251" s="66"/>
      <c r="LXF251" s="66"/>
      <c r="LXG251" s="66"/>
      <c r="LXH251" s="66"/>
      <c r="LXI251" s="66"/>
      <c r="LXJ251" s="66"/>
      <c r="LXK251" s="66"/>
      <c r="LXL251" s="66"/>
      <c r="LXM251" s="66"/>
      <c r="LXN251" s="66"/>
      <c r="LXO251" s="66"/>
      <c r="LXP251" s="66"/>
      <c r="LXQ251" s="66"/>
      <c r="LXT251" s="66"/>
      <c r="LXW251" s="66"/>
      <c r="LXZ251" s="66"/>
      <c r="LYC251" s="66"/>
      <c r="LYF251" s="66"/>
      <c r="LYI251" s="66"/>
      <c r="LYR251" s="66"/>
      <c r="LYU251" s="66"/>
      <c r="LYX251" s="66"/>
      <c r="LZA251" s="66"/>
      <c r="LZJ251" s="66"/>
      <c r="LZP251" s="66"/>
      <c r="LZS251" s="66"/>
      <c r="LZV251" s="66"/>
      <c r="LZY251" s="66"/>
      <c r="MAE251" s="66"/>
      <c r="MAN251" s="66"/>
      <c r="MAP251" s="66"/>
      <c r="MAQ251" s="66"/>
      <c r="MAS251" s="66"/>
      <c r="MAV251" s="66"/>
      <c r="MAY251" s="66"/>
      <c r="MBB251" s="66"/>
      <c r="MBE251" s="66"/>
      <c r="MBH251" s="66"/>
      <c r="MBJ251" s="66"/>
      <c r="MBL251" s="66"/>
      <c r="MBO251" s="66"/>
      <c r="MBR251" s="66"/>
      <c r="MBU251" s="66"/>
      <c r="MBX251" s="66"/>
      <c r="MCA251" s="66"/>
      <c r="MCD251" s="66"/>
      <c r="MCG251" s="66"/>
      <c r="MCI251" s="66"/>
      <c r="MCL251" s="66"/>
      <c r="MCR251" s="66"/>
      <c r="MCX251" s="66"/>
      <c r="MDA251" s="66"/>
      <c r="MDC251" s="66"/>
      <c r="MDE251" s="66"/>
      <c r="MDF251" s="66"/>
      <c r="MDG251" s="66"/>
      <c r="MDH251" s="66"/>
      <c r="MDI251" s="66"/>
      <c r="MDJ251" s="66"/>
      <c r="MEB251" s="66"/>
      <c r="MEC251" s="66"/>
      <c r="MEF251" s="66"/>
      <c r="MEI251" s="66"/>
      <c r="MEK251" s="66"/>
      <c r="MEM251" s="66"/>
      <c r="MEP251" s="66"/>
      <c r="MES251" s="66"/>
      <c r="MEV251" s="66"/>
      <c r="MEZ251" s="66"/>
      <c r="MFC251" s="66"/>
      <c r="MFF251" s="66"/>
      <c r="MFN251" s="66"/>
      <c r="MFZ251" s="66"/>
      <c r="MGA251" s="66"/>
      <c r="MGB251" s="66"/>
      <c r="MGC251" s="66"/>
      <c r="MGD251" s="66"/>
      <c r="MGE251" s="66"/>
      <c r="MGF251" s="66"/>
      <c r="MGG251" s="66"/>
      <c r="MGH251" s="66"/>
      <c r="MGI251" s="66"/>
      <c r="MGJ251" s="66"/>
      <c r="MGK251" s="66"/>
      <c r="MGL251" s="66"/>
      <c r="MGM251" s="66"/>
      <c r="MGN251" s="66"/>
      <c r="MGO251" s="66"/>
      <c r="MGP251" s="66"/>
      <c r="MGQ251" s="66"/>
      <c r="MGR251" s="66"/>
      <c r="MGS251" s="66"/>
      <c r="MGT251" s="66"/>
      <c r="MGU251" s="66"/>
      <c r="MGV251" s="66"/>
      <c r="MGW251" s="66"/>
      <c r="MGX251" s="66"/>
      <c r="MGY251" s="66"/>
      <c r="MHA251" s="66"/>
      <c r="MHB251" s="66"/>
      <c r="MHC251" s="66"/>
      <c r="MHD251" s="66"/>
      <c r="MHE251" s="66"/>
      <c r="MHF251" s="66"/>
      <c r="MHG251" s="66"/>
      <c r="MHH251" s="66"/>
      <c r="MHI251" s="66"/>
      <c r="MHJ251" s="66"/>
      <c r="MHK251" s="66"/>
      <c r="MHL251" s="66"/>
      <c r="MHM251" s="66"/>
      <c r="MHP251" s="66"/>
      <c r="MHS251" s="66"/>
      <c r="MHV251" s="66"/>
      <c r="MHY251" s="66"/>
      <c r="MIB251" s="66"/>
      <c r="MIE251" s="66"/>
      <c r="MIN251" s="66"/>
      <c r="MIQ251" s="66"/>
      <c r="MIT251" s="66"/>
      <c r="MIW251" s="66"/>
      <c r="MJF251" s="66"/>
      <c r="MJL251" s="66"/>
      <c r="MJO251" s="66"/>
      <c r="MJR251" s="66"/>
      <c r="MJU251" s="66"/>
      <c r="MKA251" s="66"/>
      <c r="MKJ251" s="66"/>
      <c r="MKL251" s="66"/>
      <c r="MKM251" s="66"/>
      <c r="MKO251" s="66"/>
      <c r="MKR251" s="66"/>
      <c r="MKU251" s="66"/>
      <c r="MKX251" s="66"/>
      <c r="MLA251" s="66"/>
      <c r="MLD251" s="66"/>
      <c r="MLF251" s="66"/>
      <c r="MLH251" s="66"/>
      <c r="MLK251" s="66"/>
      <c r="MLN251" s="66"/>
      <c r="MLQ251" s="66"/>
      <c r="MLT251" s="66"/>
      <c r="MLW251" s="66"/>
      <c r="MLZ251" s="66"/>
      <c r="MMC251" s="66"/>
      <c r="MME251" s="66"/>
      <c r="MMH251" s="66"/>
      <c r="MMN251" s="66"/>
      <c r="MMT251" s="66"/>
      <c r="MMW251" s="66"/>
      <c r="MMY251" s="66"/>
      <c r="MNA251" s="66"/>
      <c r="MNB251" s="66"/>
      <c r="MNC251" s="66"/>
      <c r="MND251" s="66"/>
      <c r="MNE251" s="66"/>
      <c r="MNF251" s="66"/>
      <c r="MNX251" s="66"/>
      <c r="MNY251" s="66"/>
      <c r="MOB251" s="66"/>
      <c r="MOE251" s="66"/>
      <c r="MOG251" s="66"/>
      <c r="MOI251" s="66"/>
      <c r="MOL251" s="66"/>
      <c r="MOO251" s="66"/>
      <c r="MOR251" s="66"/>
      <c r="MOV251" s="66"/>
      <c r="MOY251" s="66"/>
      <c r="MPB251" s="66"/>
      <c r="MPJ251" s="66"/>
      <c r="MPV251" s="66"/>
      <c r="MPW251" s="66"/>
      <c r="MPX251" s="66"/>
      <c r="MPY251" s="66"/>
      <c r="MPZ251" s="66"/>
      <c r="MQA251" s="66"/>
      <c r="MQB251" s="66"/>
      <c r="MQC251" s="66"/>
      <c r="MQD251" s="66"/>
      <c r="MQE251" s="66"/>
      <c r="MQF251" s="66"/>
      <c r="MQG251" s="66"/>
      <c r="MQH251" s="66"/>
      <c r="MQI251" s="66"/>
      <c r="MQJ251" s="66"/>
      <c r="MQK251" s="66"/>
      <c r="MQL251" s="66"/>
      <c r="MQM251" s="66"/>
      <c r="MQN251" s="66"/>
      <c r="MQO251" s="66"/>
      <c r="MQP251" s="66"/>
      <c r="MQQ251" s="66"/>
      <c r="MQR251" s="66"/>
      <c r="MQS251" s="66"/>
      <c r="MQT251" s="66"/>
      <c r="MQU251" s="66"/>
      <c r="MQW251" s="66"/>
      <c r="MQX251" s="66"/>
      <c r="MQY251" s="66"/>
      <c r="MQZ251" s="66"/>
      <c r="MRA251" s="66"/>
      <c r="MRB251" s="66"/>
      <c r="MRC251" s="66"/>
      <c r="MRD251" s="66"/>
      <c r="MRE251" s="66"/>
      <c r="MRF251" s="66"/>
      <c r="MRG251" s="66"/>
      <c r="MRH251" s="66"/>
      <c r="MRI251" s="66"/>
      <c r="MRL251" s="66"/>
      <c r="MRO251" s="66"/>
      <c r="MRR251" s="66"/>
      <c r="MRU251" s="66"/>
      <c r="MRX251" s="66"/>
      <c r="MSA251" s="66"/>
      <c r="MSJ251" s="66"/>
      <c r="MSM251" s="66"/>
      <c r="MSP251" s="66"/>
      <c r="MSS251" s="66"/>
      <c r="MTB251" s="66"/>
      <c r="MTH251" s="66"/>
      <c r="MTK251" s="66"/>
      <c r="MTN251" s="66"/>
      <c r="MTQ251" s="66"/>
      <c r="MTW251" s="66"/>
      <c r="MUF251" s="66"/>
      <c r="MUH251" s="66"/>
      <c r="MUI251" s="66"/>
      <c r="MUK251" s="66"/>
      <c r="MUN251" s="66"/>
      <c r="MUQ251" s="66"/>
      <c r="MUT251" s="66"/>
      <c r="MUW251" s="66"/>
      <c r="MUZ251" s="66"/>
      <c r="MVB251" s="66"/>
      <c r="MVD251" s="66"/>
      <c r="MVG251" s="66"/>
      <c r="MVJ251" s="66"/>
      <c r="MVM251" s="66"/>
      <c r="MVP251" s="66"/>
      <c r="MVS251" s="66"/>
      <c r="MVV251" s="66"/>
      <c r="MVY251" s="66"/>
      <c r="MWA251" s="66"/>
      <c r="MWD251" s="66"/>
      <c r="MWJ251" s="66"/>
      <c r="MWP251" s="66"/>
      <c r="MWS251" s="66"/>
      <c r="MWU251" s="66"/>
      <c r="MWW251" s="66"/>
      <c r="MWX251" s="66"/>
      <c r="MWY251" s="66"/>
      <c r="MWZ251" s="66"/>
      <c r="MXA251" s="66"/>
      <c r="MXB251" s="66"/>
      <c r="MXT251" s="66"/>
      <c r="MXU251" s="66"/>
      <c r="MXX251" s="66"/>
      <c r="MYA251" s="66"/>
      <c r="MYC251" s="66"/>
      <c r="MYE251" s="66"/>
      <c r="MYH251" s="66"/>
      <c r="MYK251" s="66"/>
      <c r="MYN251" s="66"/>
      <c r="MYR251" s="66"/>
      <c r="MYU251" s="66"/>
      <c r="MYX251" s="66"/>
      <c r="MZF251" s="66"/>
      <c r="MZR251" s="66"/>
      <c r="MZS251" s="66"/>
      <c r="MZT251" s="66"/>
      <c r="MZU251" s="66"/>
      <c r="MZV251" s="66"/>
      <c r="MZW251" s="66"/>
      <c r="MZX251" s="66"/>
      <c r="MZY251" s="66"/>
      <c r="MZZ251" s="66"/>
      <c r="NAA251" s="66"/>
      <c r="NAB251" s="66"/>
      <c r="NAC251" s="66"/>
      <c r="NAD251" s="66"/>
      <c r="NAE251" s="66"/>
      <c r="NAF251" s="66"/>
      <c r="NAG251" s="66"/>
      <c r="NAH251" s="66"/>
      <c r="NAI251" s="66"/>
      <c r="NAJ251" s="66"/>
      <c r="NAK251" s="66"/>
      <c r="NAL251" s="66"/>
      <c r="NAM251" s="66"/>
      <c r="NAN251" s="66"/>
      <c r="NAO251" s="66"/>
      <c r="NAP251" s="66"/>
      <c r="NAQ251" s="66"/>
      <c r="NAS251" s="66"/>
      <c r="NAT251" s="66"/>
      <c r="NAU251" s="66"/>
      <c r="NAV251" s="66"/>
      <c r="NAW251" s="66"/>
      <c r="NAX251" s="66"/>
      <c r="NAY251" s="66"/>
      <c r="NAZ251" s="66"/>
      <c r="NBA251" s="66"/>
      <c r="NBB251" s="66"/>
      <c r="NBC251" s="66"/>
      <c r="NBD251" s="66"/>
      <c r="NBE251" s="66"/>
      <c r="NBH251" s="66"/>
      <c r="NBK251" s="66"/>
      <c r="NBN251" s="66"/>
      <c r="NBQ251" s="66"/>
      <c r="NBT251" s="66"/>
      <c r="NBW251" s="66"/>
      <c r="NCF251" s="66"/>
      <c r="NCI251" s="66"/>
      <c r="NCL251" s="66"/>
      <c r="NCO251" s="66"/>
      <c r="NCX251" s="66"/>
      <c r="NDD251" s="66"/>
      <c r="NDG251" s="66"/>
      <c r="NDJ251" s="66"/>
      <c r="NDM251" s="66"/>
      <c r="NDS251" s="66"/>
      <c r="NEB251" s="66"/>
      <c r="NED251" s="66"/>
      <c r="NEE251" s="66"/>
      <c r="NEG251" s="66"/>
      <c r="NEJ251" s="66"/>
      <c r="NEM251" s="66"/>
      <c r="NEP251" s="66"/>
      <c r="NES251" s="66"/>
      <c r="NEV251" s="66"/>
      <c r="NEX251" s="66"/>
      <c r="NEZ251" s="66"/>
      <c r="NFC251" s="66"/>
      <c r="NFF251" s="66"/>
      <c r="NFI251" s="66"/>
      <c r="NFL251" s="66"/>
      <c r="NFO251" s="66"/>
      <c r="NFR251" s="66"/>
      <c r="NFU251" s="66"/>
      <c r="NFW251" s="66"/>
      <c r="NFZ251" s="66"/>
      <c r="NGF251" s="66"/>
      <c r="NGL251" s="66"/>
      <c r="NGO251" s="66"/>
      <c r="NGQ251" s="66"/>
      <c r="NGS251" s="66"/>
      <c r="NGT251" s="66"/>
      <c r="NGU251" s="66"/>
      <c r="NGV251" s="66"/>
      <c r="NGW251" s="66"/>
      <c r="NGX251" s="66"/>
      <c r="NHP251" s="66"/>
      <c r="NHQ251" s="66"/>
      <c r="NHT251" s="66"/>
      <c r="NHW251" s="66"/>
      <c r="NHY251" s="66"/>
      <c r="NIA251" s="66"/>
      <c r="NID251" s="66"/>
      <c r="NIG251" s="66"/>
      <c r="NIJ251" s="66"/>
      <c r="NIN251" s="66"/>
      <c r="NIQ251" s="66"/>
      <c r="NIT251" s="66"/>
      <c r="NJB251" s="66"/>
      <c r="NJN251" s="66"/>
      <c r="NJO251" s="66"/>
      <c r="NJP251" s="66"/>
      <c r="NJQ251" s="66"/>
      <c r="NJR251" s="66"/>
      <c r="NJS251" s="66"/>
      <c r="NJT251" s="66"/>
      <c r="NJU251" s="66"/>
      <c r="NJV251" s="66"/>
      <c r="NJW251" s="66"/>
      <c r="NJX251" s="66"/>
      <c r="NJY251" s="66"/>
      <c r="NJZ251" s="66"/>
      <c r="NKA251" s="66"/>
      <c r="NKB251" s="66"/>
      <c r="NKC251" s="66"/>
      <c r="NKD251" s="66"/>
      <c r="NKE251" s="66"/>
      <c r="NKF251" s="66"/>
      <c r="NKG251" s="66"/>
      <c r="NKH251" s="66"/>
      <c r="NKI251" s="66"/>
      <c r="NKJ251" s="66"/>
      <c r="NKK251" s="66"/>
      <c r="NKL251" s="66"/>
      <c r="NKM251" s="66"/>
      <c r="NKO251" s="66"/>
      <c r="NKP251" s="66"/>
      <c r="NKQ251" s="66"/>
      <c r="NKR251" s="66"/>
      <c r="NKS251" s="66"/>
      <c r="NKT251" s="66"/>
      <c r="NKU251" s="66"/>
      <c r="NKV251" s="66"/>
      <c r="NKW251" s="66"/>
      <c r="NKX251" s="66"/>
      <c r="NKY251" s="66"/>
      <c r="NKZ251" s="66"/>
      <c r="NLA251" s="66"/>
      <c r="NLD251" s="66"/>
      <c r="NLG251" s="66"/>
      <c r="NLJ251" s="66"/>
      <c r="NLM251" s="66"/>
      <c r="NLP251" s="66"/>
      <c r="NLS251" s="66"/>
      <c r="NMB251" s="66"/>
      <c r="NME251" s="66"/>
      <c r="NMH251" s="66"/>
      <c r="NMK251" s="66"/>
      <c r="NMT251" s="66"/>
      <c r="NMZ251" s="66"/>
      <c r="NNC251" s="66"/>
      <c r="NNF251" s="66"/>
      <c r="NNI251" s="66"/>
      <c r="NNO251" s="66"/>
      <c r="NNX251" s="66"/>
      <c r="NNZ251" s="66"/>
      <c r="NOA251" s="66"/>
      <c r="NOC251" s="66"/>
      <c r="NOF251" s="66"/>
      <c r="NOI251" s="66"/>
      <c r="NOL251" s="66"/>
      <c r="NOO251" s="66"/>
      <c r="NOR251" s="66"/>
      <c r="NOT251" s="66"/>
      <c r="NOV251" s="66"/>
      <c r="NOY251" s="66"/>
      <c r="NPB251" s="66"/>
      <c r="NPE251" s="66"/>
      <c r="NPH251" s="66"/>
      <c r="NPK251" s="66"/>
      <c r="NPN251" s="66"/>
      <c r="NPQ251" s="66"/>
      <c r="NPS251" s="66"/>
      <c r="NPV251" s="66"/>
      <c r="NQB251" s="66"/>
      <c r="NQH251" s="66"/>
      <c r="NQK251" s="66"/>
      <c r="NQM251" s="66"/>
      <c r="NQO251" s="66"/>
      <c r="NQP251" s="66"/>
      <c r="NQQ251" s="66"/>
      <c r="NQR251" s="66"/>
      <c r="NQS251" s="66"/>
      <c r="NQT251" s="66"/>
      <c r="NRL251" s="66"/>
      <c r="NRM251" s="66"/>
      <c r="NRP251" s="66"/>
      <c r="NRS251" s="66"/>
      <c r="NRU251" s="66"/>
      <c r="NRW251" s="66"/>
      <c r="NRZ251" s="66"/>
      <c r="NSC251" s="66"/>
      <c r="NSF251" s="66"/>
      <c r="NSJ251" s="66"/>
      <c r="NSM251" s="66"/>
      <c r="NSP251" s="66"/>
      <c r="NSX251" s="66"/>
      <c r="NTJ251" s="66"/>
      <c r="NTK251" s="66"/>
      <c r="NTL251" s="66"/>
      <c r="NTM251" s="66"/>
      <c r="NTN251" s="66"/>
      <c r="NTO251" s="66"/>
      <c r="NTP251" s="66"/>
      <c r="NTQ251" s="66"/>
      <c r="NTR251" s="66"/>
      <c r="NTS251" s="66"/>
      <c r="NTT251" s="66"/>
      <c r="NTU251" s="66"/>
      <c r="NTV251" s="66"/>
      <c r="NTW251" s="66"/>
      <c r="NTX251" s="66"/>
      <c r="NTY251" s="66"/>
      <c r="NTZ251" s="66"/>
      <c r="NUA251" s="66"/>
      <c r="NUB251" s="66"/>
      <c r="NUC251" s="66"/>
      <c r="NUD251" s="66"/>
      <c r="NUE251" s="66"/>
      <c r="NUF251" s="66"/>
      <c r="NUG251" s="66"/>
      <c r="NUH251" s="66"/>
      <c r="NUI251" s="66"/>
      <c r="NUK251" s="66"/>
      <c r="NUL251" s="66"/>
      <c r="NUM251" s="66"/>
      <c r="NUN251" s="66"/>
      <c r="NUO251" s="66"/>
      <c r="NUP251" s="66"/>
      <c r="NUQ251" s="66"/>
      <c r="NUR251" s="66"/>
      <c r="NUS251" s="66"/>
      <c r="NUT251" s="66"/>
      <c r="NUU251" s="66"/>
      <c r="NUV251" s="66"/>
      <c r="NUW251" s="66"/>
      <c r="NUZ251" s="66"/>
      <c r="NVC251" s="66"/>
      <c r="NVF251" s="66"/>
      <c r="NVI251" s="66"/>
      <c r="NVL251" s="66"/>
      <c r="NVO251" s="66"/>
      <c r="NVX251" s="66"/>
      <c r="NWA251" s="66"/>
      <c r="NWD251" s="66"/>
      <c r="NWG251" s="66"/>
      <c r="NWP251" s="66"/>
      <c r="NWV251" s="66"/>
      <c r="NWY251" s="66"/>
      <c r="NXB251" s="66"/>
      <c r="NXE251" s="66"/>
      <c r="NXK251" s="66"/>
      <c r="NXT251" s="66"/>
      <c r="NXV251" s="66"/>
      <c r="NXW251" s="66"/>
      <c r="NXY251" s="66"/>
      <c r="NYB251" s="66"/>
      <c r="NYE251" s="66"/>
      <c r="NYH251" s="66"/>
      <c r="NYK251" s="66"/>
      <c r="NYN251" s="66"/>
      <c r="NYP251" s="66"/>
      <c r="NYR251" s="66"/>
      <c r="NYU251" s="66"/>
      <c r="NYX251" s="66"/>
      <c r="NZA251" s="66"/>
      <c r="NZD251" s="66"/>
      <c r="NZG251" s="66"/>
      <c r="NZJ251" s="66"/>
      <c r="NZM251" s="66"/>
      <c r="NZO251" s="66"/>
      <c r="NZR251" s="66"/>
      <c r="NZX251" s="66"/>
      <c r="OAD251" s="66"/>
      <c r="OAG251" s="66"/>
      <c r="OAI251" s="66"/>
      <c r="OAK251" s="66"/>
      <c r="OAL251" s="66"/>
      <c r="OAM251" s="66"/>
      <c r="OAN251" s="66"/>
      <c r="OAO251" s="66"/>
      <c r="OAP251" s="66"/>
      <c r="OBH251" s="66"/>
      <c r="OBI251" s="66"/>
      <c r="OBL251" s="66"/>
      <c r="OBO251" s="66"/>
      <c r="OBQ251" s="66"/>
      <c r="OBS251" s="66"/>
      <c r="OBV251" s="66"/>
      <c r="OBY251" s="66"/>
      <c r="OCB251" s="66"/>
      <c r="OCF251" s="66"/>
      <c r="OCI251" s="66"/>
      <c r="OCL251" s="66"/>
      <c r="OCT251" s="66"/>
      <c r="ODF251" s="66"/>
      <c r="ODG251" s="66"/>
      <c r="ODH251" s="66"/>
      <c r="ODI251" s="66"/>
      <c r="ODJ251" s="66"/>
      <c r="ODK251" s="66"/>
      <c r="ODL251" s="66"/>
      <c r="ODM251" s="66"/>
      <c r="ODN251" s="66"/>
      <c r="ODO251" s="66"/>
      <c r="ODP251" s="66"/>
      <c r="ODQ251" s="66"/>
      <c r="ODR251" s="66"/>
      <c r="ODS251" s="66"/>
      <c r="ODT251" s="66"/>
      <c r="ODU251" s="66"/>
      <c r="ODV251" s="66"/>
      <c r="ODW251" s="66"/>
      <c r="ODX251" s="66"/>
      <c r="ODY251" s="66"/>
      <c r="ODZ251" s="66"/>
      <c r="OEA251" s="66"/>
      <c r="OEB251" s="66"/>
      <c r="OEC251" s="66"/>
      <c r="OED251" s="66"/>
      <c r="OEE251" s="66"/>
      <c r="OEG251" s="66"/>
      <c r="OEH251" s="66"/>
      <c r="OEI251" s="66"/>
      <c r="OEJ251" s="66"/>
      <c r="OEK251" s="66"/>
      <c r="OEL251" s="66"/>
      <c r="OEM251" s="66"/>
      <c r="OEN251" s="66"/>
      <c r="OEO251" s="66"/>
      <c r="OEP251" s="66"/>
      <c r="OEQ251" s="66"/>
      <c r="OER251" s="66"/>
      <c r="OES251" s="66"/>
      <c r="OEV251" s="66"/>
      <c r="OEY251" s="66"/>
      <c r="OFB251" s="66"/>
      <c r="OFE251" s="66"/>
      <c r="OFH251" s="66"/>
      <c r="OFK251" s="66"/>
      <c r="OFT251" s="66"/>
      <c r="OFW251" s="66"/>
      <c r="OFZ251" s="66"/>
      <c r="OGC251" s="66"/>
      <c r="OGL251" s="66"/>
      <c r="OGR251" s="66"/>
      <c r="OGU251" s="66"/>
      <c r="OGX251" s="66"/>
      <c r="OHA251" s="66"/>
      <c r="OHG251" s="66"/>
      <c r="OHP251" s="66"/>
      <c r="OHR251" s="66"/>
      <c r="OHS251" s="66"/>
      <c r="OHU251" s="66"/>
      <c r="OHX251" s="66"/>
      <c r="OIA251" s="66"/>
      <c r="OID251" s="66"/>
      <c r="OIG251" s="66"/>
      <c r="OIJ251" s="66"/>
      <c r="OIL251" s="66"/>
      <c r="OIN251" s="66"/>
      <c r="OIQ251" s="66"/>
      <c r="OIT251" s="66"/>
      <c r="OIW251" s="66"/>
      <c r="OIZ251" s="66"/>
      <c r="OJC251" s="66"/>
      <c r="OJF251" s="66"/>
      <c r="OJI251" s="66"/>
      <c r="OJK251" s="66"/>
      <c r="OJN251" s="66"/>
      <c r="OJT251" s="66"/>
      <c r="OJZ251" s="66"/>
      <c r="OKC251" s="66"/>
      <c r="OKE251" s="66"/>
      <c r="OKG251" s="66"/>
      <c r="OKH251" s="66"/>
      <c r="OKI251" s="66"/>
      <c r="OKJ251" s="66"/>
      <c r="OKK251" s="66"/>
      <c r="OKL251" s="66"/>
      <c r="OLD251" s="66"/>
      <c r="OLE251" s="66"/>
      <c r="OLH251" s="66"/>
      <c r="OLK251" s="66"/>
      <c r="OLM251" s="66"/>
      <c r="OLO251" s="66"/>
      <c r="OLR251" s="66"/>
      <c r="OLU251" s="66"/>
      <c r="OLX251" s="66"/>
      <c r="OMB251" s="66"/>
      <c r="OME251" s="66"/>
      <c r="OMH251" s="66"/>
      <c r="OMP251" s="66"/>
      <c r="ONB251" s="66"/>
      <c r="ONC251" s="66"/>
      <c r="OND251" s="66"/>
      <c r="ONE251" s="66"/>
      <c r="ONF251" s="66"/>
      <c r="ONG251" s="66"/>
      <c r="ONH251" s="66"/>
      <c r="ONI251" s="66"/>
      <c r="ONJ251" s="66"/>
      <c r="ONK251" s="66"/>
      <c r="ONL251" s="66"/>
      <c r="ONM251" s="66"/>
      <c r="ONN251" s="66"/>
      <c r="ONO251" s="66"/>
      <c r="ONP251" s="66"/>
      <c r="ONQ251" s="66"/>
      <c r="ONR251" s="66"/>
      <c r="ONS251" s="66"/>
      <c r="ONT251" s="66"/>
      <c r="ONU251" s="66"/>
      <c r="ONV251" s="66"/>
      <c r="ONW251" s="66"/>
      <c r="ONX251" s="66"/>
      <c r="ONY251" s="66"/>
      <c r="ONZ251" s="66"/>
      <c r="OOA251" s="66"/>
      <c r="OOC251" s="66"/>
      <c r="OOD251" s="66"/>
      <c r="OOE251" s="66"/>
      <c r="OOF251" s="66"/>
      <c r="OOG251" s="66"/>
      <c r="OOH251" s="66"/>
      <c r="OOI251" s="66"/>
      <c r="OOJ251" s="66"/>
      <c r="OOK251" s="66"/>
      <c r="OOL251" s="66"/>
      <c r="OOM251" s="66"/>
      <c r="OON251" s="66"/>
      <c r="OOO251" s="66"/>
      <c r="OOR251" s="66"/>
      <c r="OOU251" s="66"/>
      <c r="OOX251" s="66"/>
      <c r="OPA251" s="66"/>
      <c r="OPD251" s="66"/>
      <c r="OPG251" s="66"/>
      <c r="OPP251" s="66"/>
      <c r="OPS251" s="66"/>
      <c r="OPV251" s="66"/>
      <c r="OPY251" s="66"/>
      <c r="OQH251" s="66"/>
      <c r="OQN251" s="66"/>
      <c r="OQQ251" s="66"/>
      <c r="OQT251" s="66"/>
      <c r="OQW251" s="66"/>
      <c r="ORC251" s="66"/>
      <c r="ORL251" s="66"/>
      <c r="ORN251" s="66"/>
      <c r="ORO251" s="66"/>
      <c r="ORQ251" s="66"/>
      <c r="ORT251" s="66"/>
      <c r="ORW251" s="66"/>
      <c r="ORZ251" s="66"/>
      <c r="OSC251" s="66"/>
      <c r="OSF251" s="66"/>
      <c r="OSH251" s="66"/>
      <c r="OSJ251" s="66"/>
      <c r="OSM251" s="66"/>
      <c r="OSP251" s="66"/>
      <c r="OSS251" s="66"/>
      <c r="OSV251" s="66"/>
      <c r="OSY251" s="66"/>
      <c r="OTB251" s="66"/>
      <c r="OTE251" s="66"/>
      <c r="OTG251" s="66"/>
      <c r="OTJ251" s="66"/>
      <c r="OTP251" s="66"/>
      <c r="OTV251" s="66"/>
      <c r="OTY251" s="66"/>
      <c r="OUA251" s="66"/>
      <c r="OUC251" s="66"/>
      <c r="OUD251" s="66"/>
      <c r="OUE251" s="66"/>
      <c r="OUF251" s="66"/>
      <c r="OUG251" s="66"/>
      <c r="OUH251" s="66"/>
      <c r="OUZ251" s="66"/>
      <c r="OVA251" s="66"/>
      <c r="OVD251" s="66"/>
      <c r="OVG251" s="66"/>
      <c r="OVI251" s="66"/>
      <c r="OVK251" s="66"/>
      <c r="OVN251" s="66"/>
      <c r="OVQ251" s="66"/>
      <c r="OVT251" s="66"/>
      <c r="OVX251" s="66"/>
      <c r="OWA251" s="66"/>
      <c r="OWD251" s="66"/>
      <c r="OWL251" s="66"/>
      <c r="OWX251" s="66"/>
      <c r="OWY251" s="66"/>
      <c r="OWZ251" s="66"/>
      <c r="OXA251" s="66"/>
      <c r="OXB251" s="66"/>
      <c r="OXC251" s="66"/>
      <c r="OXD251" s="66"/>
      <c r="OXE251" s="66"/>
      <c r="OXF251" s="66"/>
      <c r="OXG251" s="66"/>
      <c r="OXH251" s="66"/>
      <c r="OXI251" s="66"/>
      <c r="OXJ251" s="66"/>
      <c r="OXK251" s="66"/>
      <c r="OXL251" s="66"/>
      <c r="OXM251" s="66"/>
      <c r="OXN251" s="66"/>
      <c r="OXO251" s="66"/>
      <c r="OXP251" s="66"/>
      <c r="OXQ251" s="66"/>
      <c r="OXR251" s="66"/>
      <c r="OXS251" s="66"/>
      <c r="OXT251" s="66"/>
      <c r="OXU251" s="66"/>
      <c r="OXV251" s="66"/>
      <c r="OXW251" s="66"/>
      <c r="OXY251" s="66"/>
      <c r="OXZ251" s="66"/>
      <c r="OYA251" s="66"/>
      <c r="OYB251" s="66"/>
      <c r="OYC251" s="66"/>
      <c r="OYD251" s="66"/>
      <c r="OYE251" s="66"/>
      <c r="OYF251" s="66"/>
      <c r="OYG251" s="66"/>
      <c r="OYH251" s="66"/>
      <c r="OYI251" s="66"/>
      <c r="OYJ251" s="66"/>
      <c r="OYK251" s="66"/>
      <c r="OYN251" s="66"/>
      <c r="OYQ251" s="66"/>
      <c r="OYT251" s="66"/>
      <c r="OYW251" s="66"/>
      <c r="OYZ251" s="66"/>
      <c r="OZC251" s="66"/>
      <c r="OZL251" s="66"/>
      <c r="OZO251" s="66"/>
      <c r="OZR251" s="66"/>
      <c r="OZU251" s="66"/>
      <c r="PAD251" s="66"/>
      <c r="PAJ251" s="66"/>
      <c r="PAM251" s="66"/>
      <c r="PAP251" s="66"/>
      <c r="PAS251" s="66"/>
      <c r="PAY251" s="66"/>
      <c r="PBH251" s="66"/>
      <c r="PBJ251" s="66"/>
      <c r="PBK251" s="66"/>
      <c r="PBM251" s="66"/>
      <c r="PBP251" s="66"/>
      <c r="PBS251" s="66"/>
      <c r="PBV251" s="66"/>
      <c r="PBY251" s="66"/>
      <c r="PCB251" s="66"/>
      <c r="PCD251" s="66"/>
      <c r="PCF251" s="66"/>
      <c r="PCI251" s="66"/>
      <c r="PCL251" s="66"/>
      <c r="PCO251" s="66"/>
      <c r="PCR251" s="66"/>
      <c r="PCU251" s="66"/>
      <c r="PCX251" s="66"/>
      <c r="PDA251" s="66"/>
      <c r="PDC251" s="66"/>
      <c r="PDF251" s="66"/>
      <c r="PDL251" s="66"/>
      <c r="PDR251" s="66"/>
      <c r="PDU251" s="66"/>
      <c r="PDW251" s="66"/>
      <c r="PDY251" s="66"/>
      <c r="PDZ251" s="66"/>
      <c r="PEA251" s="66"/>
      <c r="PEB251" s="66"/>
      <c r="PEC251" s="66"/>
      <c r="PED251" s="66"/>
      <c r="PEV251" s="66"/>
      <c r="PEW251" s="66"/>
      <c r="PEZ251" s="66"/>
      <c r="PFC251" s="66"/>
      <c r="PFE251" s="66"/>
      <c r="PFG251" s="66"/>
      <c r="PFJ251" s="66"/>
      <c r="PFM251" s="66"/>
      <c r="PFP251" s="66"/>
      <c r="PFT251" s="66"/>
      <c r="PFW251" s="66"/>
      <c r="PFZ251" s="66"/>
      <c r="PGH251" s="66"/>
      <c r="PGT251" s="66"/>
      <c r="PGU251" s="66"/>
      <c r="PGV251" s="66"/>
      <c r="PGW251" s="66"/>
      <c r="PGX251" s="66"/>
      <c r="PGY251" s="66"/>
      <c r="PGZ251" s="66"/>
      <c r="PHA251" s="66"/>
      <c r="PHB251" s="66"/>
      <c r="PHC251" s="66"/>
      <c r="PHD251" s="66"/>
      <c r="PHE251" s="66"/>
      <c r="PHF251" s="66"/>
      <c r="PHG251" s="66"/>
      <c r="PHH251" s="66"/>
      <c r="PHI251" s="66"/>
      <c r="PHJ251" s="66"/>
      <c r="PHK251" s="66"/>
      <c r="PHL251" s="66"/>
      <c r="PHM251" s="66"/>
      <c r="PHN251" s="66"/>
      <c r="PHO251" s="66"/>
      <c r="PHP251" s="66"/>
      <c r="PHQ251" s="66"/>
      <c r="PHR251" s="66"/>
      <c r="PHS251" s="66"/>
      <c r="PHU251" s="66"/>
      <c r="PHV251" s="66"/>
      <c r="PHW251" s="66"/>
      <c r="PHX251" s="66"/>
      <c r="PHY251" s="66"/>
      <c r="PHZ251" s="66"/>
      <c r="PIA251" s="66"/>
      <c r="PIB251" s="66"/>
      <c r="PIC251" s="66"/>
      <c r="PID251" s="66"/>
      <c r="PIE251" s="66"/>
      <c r="PIF251" s="66"/>
      <c r="PIG251" s="66"/>
      <c r="PIJ251" s="66"/>
      <c r="PIM251" s="66"/>
      <c r="PIP251" s="66"/>
      <c r="PIS251" s="66"/>
      <c r="PIV251" s="66"/>
      <c r="PIY251" s="66"/>
      <c r="PJH251" s="66"/>
      <c r="PJK251" s="66"/>
      <c r="PJN251" s="66"/>
      <c r="PJQ251" s="66"/>
      <c r="PJZ251" s="66"/>
      <c r="PKF251" s="66"/>
      <c r="PKI251" s="66"/>
      <c r="PKL251" s="66"/>
      <c r="PKO251" s="66"/>
      <c r="PKU251" s="66"/>
      <c r="PLD251" s="66"/>
      <c r="PLF251" s="66"/>
      <c r="PLG251" s="66"/>
      <c r="PLI251" s="66"/>
      <c r="PLL251" s="66"/>
      <c r="PLO251" s="66"/>
      <c r="PLR251" s="66"/>
      <c r="PLU251" s="66"/>
      <c r="PLX251" s="66"/>
      <c r="PLZ251" s="66"/>
      <c r="PMB251" s="66"/>
      <c r="PME251" s="66"/>
      <c r="PMH251" s="66"/>
      <c r="PMK251" s="66"/>
      <c r="PMN251" s="66"/>
      <c r="PMQ251" s="66"/>
      <c r="PMT251" s="66"/>
      <c r="PMW251" s="66"/>
      <c r="PMY251" s="66"/>
      <c r="PNB251" s="66"/>
      <c r="PNH251" s="66"/>
      <c r="PNN251" s="66"/>
      <c r="PNQ251" s="66"/>
      <c r="PNS251" s="66"/>
      <c r="PNU251" s="66"/>
      <c r="PNV251" s="66"/>
      <c r="PNW251" s="66"/>
      <c r="PNX251" s="66"/>
      <c r="PNY251" s="66"/>
      <c r="PNZ251" s="66"/>
      <c r="POR251" s="66"/>
      <c r="POS251" s="66"/>
      <c r="POV251" s="66"/>
      <c r="POY251" s="66"/>
      <c r="PPA251" s="66"/>
      <c r="PPC251" s="66"/>
      <c r="PPF251" s="66"/>
      <c r="PPI251" s="66"/>
      <c r="PPL251" s="66"/>
      <c r="PPP251" s="66"/>
      <c r="PPS251" s="66"/>
      <c r="PPV251" s="66"/>
      <c r="PQD251" s="66"/>
      <c r="PQP251" s="66"/>
      <c r="PQQ251" s="66"/>
      <c r="PQR251" s="66"/>
      <c r="PQS251" s="66"/>
      <c r="PQT251" s="66"/>
      <c r="PQU251" s="66"/>
      <c r="PQV251" s="66"/>
      <c r="PQW251" s="66"/>
      <c r="PQX251" s="66"/>
      <c r="PQY251" s="66"/>
      <c r="PQZ251" s="66"/>
      <c r="PRA251" s="66"/>
      <c r="PRB251" s="66"/>
      <c r="PRC251" s="66"/>
      <c r="PRD251" s="66"/>
      <c r="PRE251" s="66"/>
      <c r="PRF251" s="66"/>
      <c r="PRG251" s="66"/>
      <c r="PRH251" s="66"/>
      <c r="PRI251" s="66"/>
      <c r="PRJ251" s="66"/>
      <c r="PRK251" s="66"/>
      <c r="PRL251" s="66"/>
      <c r="PRM251" s="66"/>
      <c r="PRN251" s="66"/>
      <c r="PRO251" s="66"/>
      <c r="PRQ251" s="66"/>
      <c r="PRR251" s="66"/>
      <c r="PRS251" s="66"/>
      <c r="PRT251" s="66"/>
      <c r="PRU251" s="66"/>
      <c r="PRV251" s="66"/>
      <c r="PRW251" s="66"/>
      <c r="PRX251" s="66"/>
      <c r="PRY251" s="66"/>
      <c r="PRZ251" s="66"/>
      <c r="PSA251" s="66"/>
      <c r="PSB251" s="66"/>
      <c r="PSC251" s="66"/>
      <c r="PSF251" s="66"/>
      <c r="PSI251" s="66"/>
      <c r="PSL251" s="66"/>
      <c r="PSO251" s="66"/>
      <c r="PSR251" s="66"/>
      <c r="PSU251" s="66"/>
      <c r="PTD251" s="66"/>
      <c r="PTG251" s="66"/>
      <c r="PTJ251" s="66"/>
      <c r="PTM251" s="66"/>
      <c r="PTV251" s="66"/>
      <c r="PUB251" s="66"/>
      <c r="PUE251" s="66"/>
      <c r="PUH251" s="66"/>
      <c r="PUK251" s="66"/>
      <c r="PUQ251" s="66"/>
      <c r="PUZ251" s="66"/>
      <c r="PVB251" s="66"/>
      <c r="PVC251" s="66"/>
      <c r="PVE251" s="66"/>
      <c r="PVH251" s="66"/>
      <c r="PVK251" s="66"/>
      <c r="PVN251" s="66"/>
      <c r="PVQ251" s="66"/>
      <c r="PVT251" s="66"/>
      <c r="PVV251" s="66"/>
      <c r="PVX251" s="66"/>
      <c r="PWA251" s="66"/>
      <c r="PWD251" s="66"/>
      <c r="PWG251" s="66"/>
      <c r="PWJ251" s="66"/>
      <c r="PWM251" s="66"/>
      <c r="PWP251" s="66"/>
      <c r="PWS251" s="66"/>
      <c r="PWU251" s="66"/>
      <c r="PWX251" s="66"/>
      <c r="PXD251" s="66"/>
      <c r="PXJ251" s="66"/>
      <c r="PXM251" s="66"/>
      <c r="PXO251" s="66"/>
      <c r="PXQ251" s="66"/>
      <c r="PXR251" s="66"/>
      <c r="PXS251" s="66"/>
      <c r="PXT251" s="66"/>
      <c r="PXU251" s="66"/>
      <c r="PXV251" s="66"/>
      <c r="PYN251" s="66"/>
      <c r="PYO251" s="66"/>
      <c r="PYR251" s="66"/>
      <c r="PYU251" s="66"/>
      <c r="PYW251" s="66"/>
      <c r="PYY251" s="66"/>
      <c r="PZB251" s="66"/>
      <c r="PZE251" s="66"/>
      <c r="PZH251" s="66"/>
      <c r="PZL251" s="66"/>
      <c r="PZO251" s="66"/>
      <c r="PZR251" s="66"/>
      <c r="PZZ251" s="66"/>
      <c r="QAL251" s="66"/>
      <c r="QAM251" s="66"/>
      <c r="QAN251" s="66"/>
      <c r="QAO251" s="66"/>
      <c r="QAP251" s="66"/>
      <c r="QAQ251" s="66"/>
      <c r="QAR251" s="66"/>
      <c r="QAS251" s="66"/>
      <c r="QAT251" s="66"/>
      <c r="QAU251" s="66"/>
      <c r="QAV251" s="66"/>
      <c r="QAW251" s="66"/>
      <c r="QAX251" s="66"/>
      <c r="QAY251" s="66"/>
      <c r="QAZ251" s="66"/>
      <c r="QBA251" s="66"/>
      <c r="QBB251" s="66"/>
      <c r="QBC251" s="66"/>
      <c r="QBD251" s="66"/>
      <c r="QBE251" s="66"/>
      <c r="QBF251" s="66"/>
      <c r="QBG251" s="66"/>
      <c r="QBH251" s="66"/>
      <c r="QBI251" s="66"/>
      <c r="QBJ251" s="66"/>
      <c r="QBK251" s="66"/>
      <c r="QBM251" s="66"/>
      <c r="QBN251" s="66"/>
      <c r="QBO251" s="66"/>
      <c r="QBP251" s="66"/>
      <c r="QBQ251" s="66"/>
      <c r="QBR251" s="66"/>
      <c r="QBS251" s="66"/>
      <c r="QBT251" s="66"/>
      <c r="QBU251" s="66"/>
      <c r="QBV251" s="66"/>
      <c r="QBW251" s="66"/>
      <c r="QBX251" s="66"/>
      <c r="QBY251" s="66"/>
      <c r="QCB251" s="66"/>
      <c r="QCE251" s="66"/>
      <c r="QCH251" s="66"/>
      <c r="QCK251" s="66"/>
      <c r="QCN251" s="66"/>
      <c r="QCQ251" s="66"/>
      <c r="QCZ251" s="66"/>
      <c r="QDC251" s="66"/>
      <c r="QDF251" s="66"/>
      <c r="QDI251" s="66"/>
      <c r="QDR251" s="66"/>
      <c r="QDX251" s="66"/>
      <c r="QEA251" s="66"/>
      <c r="QED251" s="66"/>
      <c r="QEG251" s="66"/>
      <c r="QEM251" s="66"/>
      <c r="QEV251" s="66"/>
      <c r="QEX251" s="66"/>
      <c r="QEY251" s="66"/>
      <c r="QFA251" s="66"/>
      <c r="QFD251" s="66"/>
      <c r="QFG251" s="66"/>
      <c r="QFJ251" s="66"/>
      <c r="QFM251" s="66"/>
      <c r="QFP251" s="66"/>
      <c r="QFR251" s="66"/>
      <c r="QFT251" s="66"/>
      <c r="QFW251" s="66"/>
      <c r="QFZ251" s="66"/>
      <c r="QGC251" s="66"/>
      <c r="QGF251" s="66"/>
      <c r="QGI251" s="66"/>
      <c r="QGL251" s="66"/>
      <c r="QGO251" s="66"/>
      <c r="QGQ251" s="66"/>
      <c r="QGT251" s="66"/>
      <c r="QGZ251" s="66"/>
      <c r="QHF251" s="66"/>
      <c r="QHI251" s="66"/>
      <c r="QHK251" s="66"/>
      <c r="QHM251" s="66"/>
      <c r="QHN251" s="66"/>
      <c r="QHO251" s="66"/>
      <c r="QHP251" s="66"/>
      <c r="QHQ251" s="66"/>
      <c r="QHR251" s="66"/>
      <c r="QIJ251" s="66"/>
      <c r="QIK251" s="66"/>
      <c r="QIN251" s="66"/>
      <c r="QIQ251" s="66"/>
      <c r="QIS251" s="66"/>
      <c r="QIU251" s="66"/>
      <c r="QIX251" s="66"/>
      <c r="QJA251" s="66"/>
      <c r="QJD251" s="66"/>
      <c r="QJH251" s="66"/>
      <c r="QJK251" s="66"/>
      <c r="QJN251" s="66"/>
      <c r="QJV251" s="66"/>
      <c r="QKH251" s="66"/>
      <c r="QKI251" s="66"/>
      <c r="QKJ251" s="66"/>
      <c r="QKK251" s="66"/>
      <c r="QKL251" s="66"/>
      <c r="QKM251" s="66"/>
      <c r="QKN251" s="66"/>
      <c r="QKO251" s="66"/>
      <c r="QKP251" s="66"/>
      <c r="QKQ251" s="66"/>
      <c r="QKR251" s="66"/>
      <c r="QKS251" s="66"/>
      <c r="QKT251" s="66"/>
      <c r="QKU251" s="66"/>
      <c r="QKV251" s="66"/>
      <c r="QKW251" s="66"/>
      <c r="QKX251" s="66"/>
      <c r="QKY251" s="66"/>
      <c r="QKZ251" s="66"/>
      <c r="QLA251" s="66"/>
      <c r="QLB251" s="66"/>
      <c r="QLC251" s="66"/>
      <c r="QLD251" s="66"/>
      <c r="QLE251" s="66"/>
      <c r="QLF251" s="66"/>
      <c r="QLG251" s="66"/>
      <c r="QLI251" s="66"/>
      <c r="QLJ251" s="66"/>
      <c r="QLK251" s="66"/>
      <c r="QLL251" s="66"/>
      <c r="QLM251" s="66"/>
      <c r="QLN251" s="66"/>
      <c r="QLO251" s="66"/>
      <c r="QLP251" s="66"/>
      <c r="QLQ251" s="66"/>
      <c r="QLR251" s="66"/>
      <c r="QLS251" s="66"/>
      <c r="QLT251" s="66"/>
      <c r="QLU251" s="66"/>
      <c r="QLX251" s="66"/>
      <c r="QMA251" s="66"/>
      <c r="QMD251" s="66"/>
      <c r="QMG251" s="66"/>
      <c r="QMJ251" s="66"/>
      <c r="QMM251" s="66"/>
      <c r="QMV251" s="66"/>
      <c r="QMY251" s="66"/>
      <c r="QNB251" s="66"/>
      <c r="QNE251" s="66"/>
      <c r="QNN251" s="66"/>
      <c r="QNT251" s="66"/>
      <c r="QNW251" s="66"/>
      <c r="QNZ251" s="66"/>
      <c r="QOC251" s="66"/>
      <c r="QOI251" s="66"/>
      <c r="QOR251" s="66"/>
      <c r="QOT251" s="66"/>
      <c r="QOU251" s="66"/>
      <c r="QOW251" s="66"/>
      <c r="QOZ251" s="66"/>
      <c r="QPC251" s="66"/>
      <c r="QPF251" s="66"/>
      <c r="QPI251" s="66"/>
      <c r="QPL251" s="66"/>
      <c r="QPN251" s="66"/>
      <c r="QPP251" s="66"/>
      <c r="QPS251" s="66"/>
      <c r="QPV251" s="66"/>
      <c r="QPY251" s="66"/>
      <c r="QQB251" s="66"/>
      <c r="QQE251" s="66"/>
      <c r="QQH251" s="66"/>
      <c r="QQK251" s="66"/>
      <c r="QQM251" s="66"/>
      <c r="QQP251" s="66"/>
      <c r="QQV251" s="66"/>
      <c r="QRB251" s="66"/>
      <c r="QRE251" s="66"/>
      <c r="QRG251" s="66"/>
      <c r="QRI251" s="66"/>
      <c r="QRJ251" s="66"/>
      <c r="QRK251" s="66"/>
      <c r="QRL251" s="66"/>
      <c r="QRM251" s="66"/>
      <c r="QRN251" s="66"/>
      <c r="QSF251" s="66"/>
      <c r="QSG251" s="66"/>
      <c r="QSJ251" s="66"/>
      <c r="QSM251" s="66"/>
      <c r="QSO251" s="66"/>
      <c r="QSQ251" s="66"/>
      <c r="QST251" s="66"/>
      <c r="QSW251" s="66"/>
      <c r="QSZ251" s="66"/>
      <c r="QTD251" s="66"/>
      <c r="QTG251" s="66"/>
      <c r="QTJ251" s="66"/>
      <c r="QTR251" s="66"/>
      <c r="QUD251" s="66"/>
      <c r="QUE251" s="66"/>
      <c r="QUF251" s="66"/>
      <c r="QUG251" s="66"/>
      <c r="QUH251" s="66"/>
      <c r="QUI251" s="66"/>
      <c r="QUJ251" s="66"/>
      <c r="QUK251" s="66"/>
      <c r="QUL251" s="66"/>
      <c r="QUM251" s="66"/>
      <c r="QUN251" s="66"/>
      <c r="QUO251" s="66"/>
      <c r="QUP251" s="66"/>
      <c r="QUQ251" s="66"/>
      <c r="QUR251" s="66"/>
      <c r="QUS251" s="66"/>
      <c r="QUT251" s="66"/>
      <c r="QUU251" s="66"/>
      <c r="QUV251" s="66"/>
      <c r="QUW251" s="66"/>
      <c r="QUX251" s="66"/>
      <c r="QUY251" s="66"/>
      <c r="QUZ251" s="66"/>
      <c r="QVA251" s="66"/>
      <c r="QVB251" s="66"/>
      <c r="QVC251" s="66"/>
      <c r="QVE251" s="66"/>
      <c r="QVF251" s="66"/>
      <c r="QVG251" s="66"/>
      <c r="QVH251" s="66"/>
      <c r="QVI251" s="66"/>
      <c r="QVJ251" s="66"/>
      <c r="QVK251" s="66"/>
      <c r="QVL251" s="66"/>
      <c r="QVM251" s="66"/>
      <c r="QVN251" s="66"/>
      <c r="QVO251" s="66"/>
      <c r="QVP251" s="66"/>
      <c r="QVQ251" s="66"/>
      <c r="QVT251" s="66"/>
      <c r="QVW251" s="66"/>
      <c r="QVZ251" s="66"/>
      <c r="QWC251" s="66"/>
      <c r="QWF251" s="66"/>
      <c r="QWI251" s="66"/>
      <c r="QWR251" s="66"/>
      <c r="QWU251" s="66"/>
      <c r="QWX251" s="66"/>
      <c r="QXA251" s="66"/>
      <c r="QXJ251" s="66"/>
      <c r="QXP251" s="66"/>
      <c r="QXS251" s="66"/>
      <c r="QXV251" s="66"/>
      <c r="QXY251" s="66"/>
      <c r="QYE251" s="66"/>
      <c r="QYN251" s="66"/>
      <c r="QYP251" s="66"/>
      <c r="QYQ251" s="66"/>
      <c r="QYS251" s="66"/>
      <c r="QYV251" s="66"/>
      <c r="QYY251" s="66"/>
      <c r="QZB251" s="66"/>
      <c r="QZE251" s="66"/>
      <c r="QZH251" s="66"/>
      <c r="QZJ251" s="66"/>
      <c r="QZL251" s="66"/>
      <c r="QZO251" s="66"/>
      <c r="QZR251" s="66"/>
      <c r="QZU251" s="66"/>
      <c r="QZX251" s="66"/>
      <c r="RAA251" s="66"/>
      <c r="RAD251" s="66"/>
      <c r="RAG251" s="66"/>
      <c r="RAI251" s="66"/>
      <c r="RAL251" s="66"/>
      <c r="RAR251" s="66"/>
      <c r="RAX251" s="66"/>
      <c r="RBA251" s="66"/>
      <c r="RBC251" s="66"/>
      <c r="RBE251" s="66"/>
      <c r="RBF251" s="66"/>
      <c r="RBG251" s="66"/>
      <c r="RBH251" s="66"/>
      <c r="RBI251" s="66"/>
      <c r="RBJ251" s="66"/>
      <c r="RCB251" s="66"/>
      <c r="RCC251" s="66"/>
      <c r="RCF251" s="66"/>
      <c r="RCI251" s="66"/>
      <c r="RCK251" s="66"/>
      <c r="RCM251" s="66"/>
      <c r="RCP251" s="66"/>
      <c r="RCS251" s="66"/>
      <c r="RCV251" s="66"/>
      <c r="RCZ251" s="66"/>
      <c r="RDC251" s="66"/>
      <c r="RDF251" s="66"/>
      <c r="RDN251" s="66"/>
      <c r="RDZ251" s="66"/>
      <c r="REA251" s="66"/>
      <c r="REB251" s="66"/>
      <c r="REC251" s="66"/>
      <c r="RED251" s="66"/>
      <c r="REE251" s="66"/>
      <c r="REF251" s="66"/>
      <c r="REG251" s="66"/>
      <c r="REH251" s="66"/>
      <c r="REI251" s="66"/>
      <c r="REJ251" s="66"/>
      <c r="REK251" s="66"/>
      <c r="REL251" s="66"/>
      <c r="REM251" s="66"/>
      <c r="REN251" s="66"/>
      <c r="REO251" s="66"/>
      <c r="REP251" s="66"/>
      <c r="REQ251" s="66"/>
      <c r="RER251" s="66"/>
      <c r="RES251" s="66"/>
      <c r="RET251" s="66"/>
      <c r="REU251" s="66"/>
      <c r="REV251" s="66"/>
      <c r="REW251" s="66"/>
      <c r="REX251" s="66"/>
      <c r="REY251" s="66"/>
      <c r="RFA251" s="66"/>
      <c r="RFB251" s="66"/>
      <c r="RFC251" s="66"/>
      <c r="RFD251" s="66"/>
      <c r="RFE251" s="66"/>
      <c r="RFF251" s="66"/>
      <c r="RFG251" s="66"/>
      <c r="RFH251" s="66"/>
      <c r="RFI251" s="66"/>
      <c r="RFJ251" s="66"/>
      <c r="RFK251" s="66"/>
      <c r="RFL251" s="66"/>
      <c r="RFM251" s="66"/>
      <c r="RFP251" s="66"/>
      <c r="RFS251" s="66"/>
      <c r="RFV251" s="66"/>
      <c r="RFY251" s="66"/>
      <c r="RGB251" s="66"/>
      <c r="RGE251" s="66"/>
      <c r="RGN251" s="66"/>
      <c r="RGQ251" s="66"/>
      <c r="RGT251" s="66"/>
      <c r="RGW251" s="66"/>
      <c r="RHF251" s="66"/>
      <c r="RHL251" s="66"/>
      <c r="RHO251" s="66"/>
      <c r="RHR251" s="66"/>
      <c r="RHU251" s="66"/>
      <c r="RIA251" s="66"/>
      <c r="RIJ251" s="66"/>
      <c r="RIL251" s="66"/>
      <c r="RIM251" s="66"/>
      <c r="RIO251" s="66"/>
      <c r="RIR251" s="66"/>
      <c r="RIU251" s="66"/>
      <c r="RIX251" s="66"/>
      <c r="RJA251" s="66"/>
      <c r="RJD251" s="66"/>
      <c r="RJF251" s="66"/>
      <c r="RJH251" s="66"/>
      <c r="RJK251" s="66"/>
      <c r="RJN251" s="66"/>
      <c r="RJQ251" s="66"/>
      <c r="RJT251" s="66"/>
      <c r="RJW251" s="66"/>
      <c r="RJZ251" s="66"/>
      <c r="RKC251" s="66"/>
      <c r="RKE251" s="66"/>
      <c r="RKH251" s="66"/>
      <c r="RKN251" s="66"/>
      <c r="RKT251" s="66"/>
      <c r="RKW251" s="66"/>
      <c r="RKY251" s="66"/>
      <c r="RLA251" s="66"/>
      <c r="RLB251" s="66"/>
      <c r="RLC251" s="66"/>
      <c r="RLD251" s="66"/>
      <c r="RLE251" s="66"/>
      <c r="RLF251" s="66"/>
      <c r="RLX251" s="66"/>
      <c r="RLY251" s="66"/>
      <c r="RMB251" s="66"/>
      <c r="RME251" s="66"/>
      <c r="RMG251" s="66"/>
      <c r="RMI251" s="66"/>
      <c r="RML251" s="66"/>
      <c r="RMO251" s="66"/>
      <c r="RMR251" s="66"/>
      <c r="RMV251" s="66"/>
      <c r="RMY251" s="66"/>
      <c r="RNB251" s="66"/>
      <c r="RNJ251" s="66"/>
      <c r="RNV251" s="66"/>
      <c r="RNW251" s="66"/>
      <c r="RNX251" s="66"/>
      <c r="RNY251" s="66"/>
      <c r="RNZ251" s="66"/>
      <c r="ROA251" s="66"/>
      <c r="ROB251" s="66"/>
      <c r="ROC251" s="66"/>
      <c r="ROD251" s="66"/>
      <c r="ROE251" s="66"/>
      <c r="ROF251" s="66"/>
      <c r="ROG251" s="66"/>
      <c r="ROH251" s="66"/>
      <c r="ROI251" s="66"/>
      <c r="ROJ251" s="66"/>
      <c r="ROK251" s="66"/>
      <c r="ROL251" s="66"/>
      <c r="ROM251" s="66"/>
      <c r="RON251" s="66"/>
      <c r="ROO251" s="66"/>
      <c r="ROP251" s="66"/>
      <c r="ROQ251" s="66"/>
      <c r="ROR251" s="66"/>
      <c r="ROS251" s="66"/>
      <c r="ROT251" s="66"/>
      <c r="ROU251" s="66"/>
      <c r="ROW251" s="66"/>
      <c r="ROX251" s="66"/>
      <c r="ROY251" s="66"/>
      <c r="ROZ251" s="66"/>
      <c r="RPA251" s="66"/>
      <c r="RPB251" s="66"/>
      <c r="RPC251" s="66"/>
      <c r="RPD251" s="66"/>
      <c r="RPE251" s="66"/>
      <c r="RPF251" s="66"/>
      <c r="RPG251" s="66"/>
      <c r="RPH251" s="66"/>
      <c r="RPI251" s="66"/>
      <c r="RPL251" s="66"/>
      <c r="RPO251" s="66"/>
      <c r="RPR251" s="66"/>
      <c r="RPU251" s="66"/>
      <c r="RPX251" s="66"/>
      <c r="RQA251" s="66"/>
      <c r="RQJ251" s="66"/>
      <c r="RQM251" s="66"/>
      <c r="RQP251" s="66"/>
      <c r="RQS251" s="66"/>
      <c r="RRB251" s="66"/>
      <c r="RRH251" s="66"/>
      <c r="RRK251" s="66"/>
      <c r="RRN251" s="66"/>
      <c r="RRQ251" s="66"/>
      <c r="RRW251" s="66"/>
      <c r="RSF251" s="66"/>
      <c r="RSH251" s="66"/>
      <c r="RSI251" s="66"/>
      <c r="RSK251" s="66"/>
      <c r="RSN251" s="66"/>
      <c r="RSQ251" s="66"/>
      <c r="RST251" s="66"/>
      <c r="RSW251" s="66"/>
      <c r="RSZ251" s="66"/>
      <c r="RTB251" s="66"/>
      <c r="RTD251" s="66"/>
      <c r="RTG251" s="66"/>
      <c r="RTJ251" s="66"/>
      <c r="RTM251" s="66"/>
      <c r="RTP251" s="66"/>
      <c r="RTS251" s="66"/>
      <c r="RTV251" s="66"/>
      <c r="RTY251" s="66"/>
      <c r="RUA251" s="66"/>
      <c r="RUD251" s="66"/>
      <c r="RUJ251" s="66"/>
      <c r="RUP251" s="66"/>
      <c r="RUS251" s="66"/>
      <c r="RUU251" s="66"/>
      <c r="RUW251" s="66"/>
      <c r="RUX251" s="66"/>
      <c r="RUY251" s="66"/>
      <c r="RUZ251" s="66"/>
      <c r="RVA251" s="66"/>
      <c r="RVB251" s="66"/>
      <c r="RVT251" s="66"/>
      <c r="RVU251" s="66"/>
      <c r="RVX251" s="66"/>
      <c r="RWA251" s="66"/>
      <c r="RWC251" s="66"/>
      <c r="RWE251" s="66"/>
      <c r="RWH251" s="66"/>
      <c r="RWK251" s="66"/>
      <c r="RWN251" s="66"/>
      <c r="RWR251" s="66"/>
      <c r="RWU251" s="66"/>
      <c r="RWX251" s="66"/>
      <c r="RXF251" s="66"/>
      <c r="RXR251" s="66"/>
      <c r="RXS251" s="66"/>
      <c r="RXT251" s="66"/>
      <c r="RXU251" s="66"/>
      <c r="RXV251" s="66"/>
      <c r="RXW251" s="66"/>
      <c r="RXX251" s="66"/>
      <c r="RXY251" s="66"/>
      <c r="RXZ251" s="66"/>
      <c r="RYA251" s="66"/>
      <c r="RYB251" s="66"/>
      <c r="RYC251" s="66"/>
      <c r="RYD251" s="66"/>
      <c r="RYE251" s="66"/>
      <c r="RYF251" s="66"/>
      <c r="RYG251" s="66"/>
      <c r="RYH251" s="66"/>
      <c r="RYI251" s="66"/>
      <c r="RYJ251" s="66"/>
      <c r="RYK251" s="66"/>
      <c r="RYL251" s="66"/>
      <c r="RYM251" s="66"/>
      <c r="RYN251" s="66"/>
      <c r="RYO251" s="66"/>
      <c r="RYP251" s="66"/>
      <c r="RYQ251" s="66"/>
      <c r="RYS251" s="66"/>
      <c r="RYT251" s="66"/>
      <c r="RYU251" s="66"/>
      <c r="RYV251" s="66"/>
      <c r="RYW251" s="66"/>
      <c r="RYX251" s="66"/>
      <c r="RYY251" s="66"/>
      <c r="RYZ251" s="66"/>
      <c r="RZA251" s="66"/>
      <c r="RZB251" s="66"/>
      <c r="RZC251" s="66"/>
      <c r="RZD251" s="66"/>
      <c r="RZE251" s="66"/>
      <c r="RZH251" s="66"/>
      <c r="RZK251" s="66"/>
      <c r="RZN251" s="66"/>
      <c r="RZQ251" s="66"/>
      <c r="RZT251" s="66"/>
      <c r="RZW251" s="66"/>
      <c r="SAF251" s="66"/>
      <c r="SAI251" s="66"/>
      <c r="SAL251" s="66"/>
      <c r="SAO251" s="66"/>
      <c r="SAX251" s="66"/>
      <c r="SBD251" s="66"/>
      <c r="SBG251" s="66"/>
      <c r="SBJ251" s="66"/>
      <c r="SBM251" s="66"/>
      <c r="SBS251" s="66"/>
      <c r="SCB251" s="66"/>
      <c r="SCD251" s="66"/>
      <c r="SCE251" s="66"/>
      <c r="SCG251" s="66"/>
      <c r="SCJ251" s="66"/>
      <c r="SCM251" s="66"/>
      <c r="SCP251" s="66"/>
      <c r="SCS251" s="66"/>
      <c r="SCV251" s="66"/>
      <c r="SCX251" s="66"/>
      <c r="SCZ251" s="66"/>
      <c r="SDC251" s="66"/>
      <c r="SDF251" s="66"/>
      <c r="SDI251" s="66"/>
      <c r="SDL251" s="66"/>
      <c r="SDO251" s="66"/>
      <c r="SDR251" s="66"/>
      <c r="SDU251" s="66"/>
      <c r="SDW251" s="66"/>
      <c r="SDZ251" s="66"/>
      <c r="SEF251" s="66"/>
      <c r="SEL251" s="66"/>
      <c r="SEO251" s="66"/>
      <c r="SEQ251" s="66"/>
      <c r="SES251" s="66"/>
      <c r="SET251" s="66"/>
      <c r="SEU251" s="66"/>
      <c r="SEV251" s="66"/>
      <c r="SEW251" s="66"/>
      <c r="SEX251" s="66"/>
      <c r="SFP251" s="66"/>
      <c r="SFQ251" s="66"/>
      <c r="SFT251" s="66"/>
      <c r="SFW251" s="66"/>
      <c r="SFY251" s="66"/>
      <c r="SGA251" s="66"/>
      <c r="SGD251" s="66"/>
      <c r="SGG251" s="66"/>
      <c r="SGJ251" s="66"/>
      <c r="SGN251" s="66"/>
      <c r="SGQ251" s="66"/>
      <c r="SGT251" s="66"/>
      <c r="SHB251" s="66"/>
      <c r="SHN251" s="66"/>
      <c r="SHO251" s="66"/>
      <c r="SHP251" s="66"/>
      <c r="SHQ251" s="66"/>
      <c r="SHR251" s="66"/>
      <c r="SHS251" s="66"/>
      <c r="SHT251" s="66"/>
      <c r="SHU251" s="66"/>
      <c r="SHV251" s="66"/>
      <c r="SHW251" s="66"/>
      <c r="SHX251" s="66"/>
      <c r="SHY251" s="66"/>
      <c r="SHZ251" s="66"/>
      <c r="SIA251" s="66"/>
      <c r="SIB251" s="66"/>
      <c r="SIC251" s="66"/>
      <c r="SID251" s="66"/>
      <c r="SIE251" s="66"/>
      <c r="SIF251" s="66"/>
      <c r="SIG251" s="66"/>
      <c r="SIH251" s="66"/>
      <c r="SII251" s="66"/>
      <c r="SIJ251" s="66"/>
      <c r="SIK251" s="66"/>
      <c r="SIL251" s="66"/>
      <c r="SIM251" s="66"/>
      <c r="SIO251" s="66"/>
      <c r="SIP251" s="66"/>
      <c r="SIQ251" s="66"/>
      <c r="SIR251" s="66"/>
      <c r="SIS251" s="66"/>
      <c r="SIT251" s="66"/>
      <c r="SIU251" s="66"/>
      <c r="SIV251" s="66"/>
      <c r="SIW251" s="66"/>
      <c r="SIX251" s="66"/>
      <c r="SIY251" s="66"/>
      <c r="SIZ251" s="66"/>
      <c r="SJA251" s="66"/>
      <c r="SJD251" s="66"/>
      <c r="SJG251" s="66"/>
      <c r="SJJ251" s="66"/>
      <c r="SJM251" s="66"/>
      <c r="SJP251" s="66"/>
      <c r="SJS251" s="66"/>
      <c r="SKB251" s="66"/>
      <c r="SKE251" s="66"/>
      <c r="SKH251" s="66"/>
      <c r="SKK251" s="66"/>
      <c r="SKT251" s="66"/>
      <c r="SKZ251" s="66"/>
      <c r="SLC251" s="66"/>
      <c r="SLF251" s="66"/>
      <c r="SLI251" s="66"/>
      <c r="SLO251" s="66"/>
      <c r="SLX251" s="66"/>
      <c r="SLZ251" s="66"/>
      <c r="SMA251" s="66"/>
      <c r="SMC251" s="66"/>
      <c r="SMF251" s="66"/>
      <c r="SMI251" s="66"/>
      <c r="SML251" s="66"/>
      <c r="SMO251" s="66"/>
      <c r="SMR251" s="66"/>
      <c r="SMT251" s="66"/>
      <c r="SMV251" s="66"/>
      <c r="SMY251" s="66"/>
      <c r="SNB251" s="66"/>
      <c r="SNE251" s="66"/>
      <c r="SNH251" s="66"/>
      <c r="SNK251" s="66"/>
      <c r="SNN251" s="66"/>
      <c r="SNQ251" s="66"/>
      <c r="SNS251" s="66"/>
      <c r="SNV251" s="66"/>
      <c r="SOB251" s="66"/>
      <c r="SOH251" s="66"/>
      <c r="SOK251" s="66"/>
      <c r="SOM251" s="66"/>
      <c r="SOO251" s="66"/>
      <c r="SOP251" s="66"/>
      <c r="SOQ251" s="66"/>
      <c r="SOR251" s="66"/>
      <c r="SOS251" s="66"/>
      <c r="SOT251" s="66"/>
      <c r="SPL251" s="66"/>
      <c r="SPM251" s="66"/>
      <c r="SPP251" s="66"/>
      <c r="SPS251" s="66"/>
      <c r="SPU251" s="66"/>
      <c r="SPW251" s="66"/>
      <c r="SPZ251" s="66"/>
      <c r="SQC251" s="66"/>
      <c r="SQF251" s="66"/>
      <c r="SQJ251" s="66"/>
      <c r="SQM251" s="66"/>
      <c r="SQP251" s="66"/>
      <c r="SQX251" s="66"/>
      <c r="SRJ251" s="66"/>
      <c r="SRK251" s="66"/>
      <c r="SRL251" s="66"/>
      <c r="SRM251" s="66"/>
      <c r="SRN251" s="66"/>
      <c r="SRO251" s="66"/>
      <c r="SRP251" s="66"/>
      <c r="SRQ251" s="66"/>
      <c r="SRR251" s="66"/>
      <c r="SRS251" s="66"/>
      <c r="SRT251" s="66"/>
      <c r="SRU251" s="66"/>
      <c r="SRV251" s="66"/>
      <c r="SRW251" s="66"/>
      <c r="SRX251" s="66"/>
      <c r="SRY251" s="66"/>
      <c r="SRZ251" s="66"/>
      <c r="SSA251" s="66"/>
      <c r="SSB251" s="66"/>
      <c r="SSC251" s="66"/>
      <c r="SSD251" s="66"/>
      <c r="SSE251" s="66"/>
      <c r="SSF251" s="66"/>
      <c r="SSG251" s="66"/>
      <c r="SSH251" s="66"/>
      <c r="SSI251" s="66"/>
      <c r="SSK251" s="66"/>
      <c r="SSL251" s="66"/>
      <c r="SSM251" s="66"/>
      <c r="SSN251" s="66"/>
      <c r="SSO251" s="66"/>
      <c r="SSP251" s="66"/>
      <c r="SSQ251" s="66"/>
      <c r="SSR251" s="66"/>
      <c r="SSS251" s="66"/>
      <c r="SST251" s="66"/>
      <c r="SSU251" s="66"/>
      <c r="SSV251" s="66"/>
      <c r="SSW251" s="66"/>
      <c r="SSZ251" s="66"/>
      <c r="STC251" s="66"/>
      <c r="STF251" s="66"/>
      <c r="STI251" s="66"/>
      <c r="STL251" s="66"/>
      <c r="STO251" s="66"/>
      <c r="STX251" s="66"/>
      <c r="SUA251" s="66"/>
      <c r="SUD251" s="66"/>
      <c r="SUG251" s="66"/>
      <c r="SUP251" s="66"/>
      <c r="SUV251" s="66"/>
      <c r="SUY251" s="66"/>
      <c r="SVB251" s="66"/>
      <c r="SVE251" s="66"/>
      <c r="SVK251" s="66"/>
      <c r="SVT251" s="66"/>
      <c r="SVV251" s="66"/>
      <c r="SVW251" s="66"/>
      <c r="SVY251" s="66"/>
      <c r="SWB251" s="66"/>
      <c r="SWE251" s="66"/>
      <c r="SWH251" s="66"/>
      <c r="SWK251" s="66"/>
      <c r="SWN251" s="66"/>
      <c r="SWP251" s="66"/>
      <c r="SWR251" s="66"/>
      <c r="SWU251" s="66"/>
      <c r="SWX251" s="66"/>
      <c r="SXA251" s="66"/>
      <c r="SXD251" s="66"/>
      <c r="SXG251" s="66"/>
      <c r="SXJ251" s="66"/>
      <c r="SXM251" s="66"/>
      <c r="SXO251" s="66"/>
      <c r="SXR251" s="66"/>
      <c r="SXX251" s="66"/>
      <c r="SYD251" s="66"/>
      <c r="SYG251" s="66"/>
      <c r="SYI251" s="66"/>
      <c r="SYK251" s="66"/>
      <c r="SYL251" s="66"/>
      <c r="SYM251" s="66"/>
      <c r="SYN251" s="66"/>
      <c r="SYO251" s="66"/>
      <c r="SYP251" s="66"/>
      <c r="SZH251" s="66"/>
      <c r="SZI251" s="66"/>
      <c r="SZL251" s="66"/>
      <c r="SZO251" s="66"/>
      <c r="SZQ251" s="66"/>
      <c r="SZS251" s="66"/>
      <c r="SZV251" s="66"/>
      <c r="SZY251" s="66"/>
      <c r="TAB251" s="66"/>
      <c r="TAF251" s="66"/>
      <c r="TAI251" s="66"/>
      <c r="TAL251" s="66"/>
      <c r="TAT251" s="66"/>
      <c r="TBF251" s="66"/>
      <c r="TBG251" s="66"/>
      <c r="TBH251" s="66"/>
      <c r="TBI251" s="66"/>
      <c r="TBJ251" s="66"/>
      <c r="TBK251" s="66"/>
      <c r="TBL251" s="66"/>
      <c r="TBM251" s="66"/>
      <c r="TBN251" s="66"/>
      <c r="TBO251" s="66"/>
      <c r="TBP251" s="66"/>
      <c r="TBQ251" s="66"/>
      <c r="TBR251" s="66"/>
      <c r="TBS251" s="66"/>
      <c r="TBT251" s="66"/>
      <c r="TBU251" s="66"/>
      <c r="TBV251" s="66"/>
      <c r="TBW251" s="66"/>
      <c r="TBX251" s="66"/>
      <c r="TBY251" s="66"/>
      <c r="TBZ251" s="66"/>
      <c r="TCA251" s="66"/>
      <c r="TCB251" s="66"/>
      <c r="TCC251" s="66"/>
      <c r="TCD251" s="66"/>
      <c r="TCE251" s="66"/>
      <c r="TCG251" s="66"/>
      <c r="TCH251" s="66"/>
      <c r="TCI251" s="66"/>
      <c r="TCJ251" s="66"/>
      <c r="TCK251" s="66"/>
      <c r="TCL251" s="66"/>
      <c r="TCM251" s="66"/>
      <c r="TCN251" s="66"/>
      <c r="TCO251" s="66"/>
      <c r="TCP251" s="66"/>
      <c r="TCQ251" s="66"/>
      <c r="TCR251" s="66"/>
      <c r="TCS251" s="66"/>
      <c r="TCV251" s="66"/>
      <c r="TCY251" s="66"/>
      <c r="TDB251" s="66"/>
      <c r="TDE251" s="66"/>
      <c r="TDH251" s="66"/>
      <c r="TDK251" s="66"/>
      <c r="TDT251" s="66"/>
      <c r="TDW251" s="66"/>
      <c r="TDZ251" s="66"/>
      <c r="TEC251" s="66"/>
      <c r="TEL251" s="66"/>
      <c r="TER251" s="66"/>
      <c r="TEU251" s="66"/>
      <c r="TEX251" s="66"/>
      <c r="TFA251" s="66"/>
      <c r="TFG251" s="66"/>
      <c r="TFP251" s="66"/>
      <c r="TFR251" s="66"/>
      <c r="TFS251" s="66"/>
      <c r="TFU251" s="66"/>
      <c r="TFX251" s="66"/>
      <c r="TGA251" s="66"/>
      <c r="TGD251" s="66"/>
      <c r="TGG251" s="66"/>
      <c r="TGJ251" s="66"/>
      <c r="TGL251" s="66"/>
      <c r="TGN251" s="66"/>
      <c r="TGQ251" s="66"/>
      <c r="TGT251" s="66"/>
      <c r="TGW251" s="66"/>
      <c r="TGZ251" s="66"/>
      <c r="THC251" s="66"/>
      <c r="THF251" s="66"/>
      <c r="THI251" s="66"/>
      <c r="THK251" s="66"/>
      <c r="THN251" s="66"/>
      <c r="THT251" s="66"/>
      <c r="THZ251" s="66"/>
      <c r="TIC251" s="66"/>
      <c r="TIE251" s="66"/>
      <c r="TIG251" s="66"/>
      <c r="TIH251" s="66"/>
      <c r="TII251" s="66"/>
      <c r="TIJ251" s="66"/>
      <c r="TIK251" s="66"/>
      <c r="TIL251" s="66"/>
      <c r="TJD251" s="66"/>
      <c r="TJE251" s="66"/>
      <c r="TJH251" s="66"/>
      <c r="TJK251" s="66"/>
      <c r="TJM251" s="66"/>
      <c r="TJO251" s="66"/>
      <c r="TJR251" s="66"/>
      <c r="TJU251" s="66"/>
      <c r="TJX251" s="66"/>
      <c r="TKB251" s="66"/>
      <c r="TKE251" s="66"/>
      <c r="TKH251" s="66"/>
      <c r="TKP251" s="66"/>
      <c r="TLB251" s="66"/>
      <c r="TLC251" s="66"/>
      <c r="TLD251" s="66"/>
      <c r="TLE251" s="66"/>
      <c r="TLF251" s="66"/>
      <c r="TLG251" s="66"/>
      <c r="TLH251" s="66"/>
      <c r="TLI251" s="66"/>
      <c r="TLJ251" s="66"/>
      <c r="TLK251" s="66"/>
      <c r="TLL251" s="66"/>
      <c r="TLM251" s="66"/>
      <c r="TLN251" s="66"/>
      <c r="TLO251" s="66"/>
      <c r="TLP251" s="66"/>
      <c r="TLQ251" s="66"/>
      <c r="TLR251" s="66"/>
      <c r="TLS251" s="66"/>
      <c r="TLT251" s="66"/>
      <c r="TLU251" s="66"/>
      <c r="TLV251" s="66"/>
      <c r="TLW251" s="66"/>
      <c r="TLX251" s="66"/>
      <c r="TLY251" s="66"/>
      <c r="TLZ251" s="66"/>
      <c r="TMA251" s="66"/>
      <c r="TMC251" s="66"/>
      <c r="TMD251" s="66"/>
      <c r="TME251" s="66"/>
      <c r="TMF251" s="66"/>
      <c r="TMG251" s="66"/>
      <c r="TMH251" s="66"/>
      <c r="TMI251" s="66"/>
      <c r="TMJ251" s="66"/>
      <c r="TMK251" s="66"/>
      <c r="TML251" s="66"/>
      <c r="TMM251" s="66"/>
      <c r="TMN251" s="66"/>
      <c r="TMO251" s="66"/>
      <c r="TMR251" s="66"/>
      <c r="TMU251" s="66"/>
      <c r="TMX251" s="66"/>
      <c r="TNA251" s="66"/>
      <c r="TND251" s="66"/>
      <c r="TNG251" s="66"/>
      <c r="TNP251" s="66"/>
      <c r="TNS251" s="66"/>
      <c r="TNV251" s="66"/>
      <c r="TNY251" s="66"/>
      <c r="TOH251" s="66"/>
      <c r="TON251" s="66"/>
      <c r="TOQ251" s="66"/>
      <c r="TOT251" s="66"/>
      <c r="TOW251" s="66"/>
      <c r="TPC251" s="66"/>
      <c r="TPL251" s="66"/>
      <c r="TPN251" s="66"/>
      <c r="TPO251" s="66"/>
      <c r="TPQ251" s="66"/>
      <c r="TPT251" s="66"/>
      <c r="TPW251" s="66"/>
      <c r="TPZ251" s="66"/>
      <c r="TQC251" s="66"/>
      <c r="TQF251" s="66"/>
      <c r="TQH251" s="66"/>
      <c r="TQJ251" s="66"/>
      <c r="TQM251" s="66"/>
      <c r="TQP251" s="66"/>
      <c r="TQS251" s="66"/>
      <c r="TQV251" s="66"/>
      <c r="TQY251" s="66"/>
      <c r="TRB251" s="66"/>
      <c r="TRE251" s="66"/>
      <c r="TRG251" s="66"/>
      <c r="TRJ251" s="66"/>
      <c r="TRP251" s="66"/>
      <c r="TRV251" s="66"/>
      <c r="TRY251" s="66"/>
      <c r="TSA251" s="66"/>
      <c r="TSC251" s="66"/>
      <c r="TSD251" s="66"/>
      <c r="TSE251" s="66"/>
      <c r="TSF251" s="66"/>
      <c r="TSG251" s="66"/>
      <c r="TSH251" s="66"/>
      <c r="TSZ251" s="66"/>
      <c r="TTA251" s="66"/>
      <c r="TTD251" s="66"/>
      <c r="TTG251" s="66"/>
      <c r="TTI251" s="66"/>
      <c r="TTK251" s="66"/>
      <c r="TTN251" s="66"/>
      <c r="TTQ251" s="66"/>
      <c r="TTT251" s="66"/>
      <c r="TTX251" s="66"/>
      <c r="TUA251" s="66"/>
      <c r="TUD251" s="66"/>
      <c r="TUL251" s="66"/>
      <c r="TUX251" s="66"/>
      <c r="TUY251" s="66"/>
      <c r="TUZ251" s="66"/>
      <c r="TVA251" s="66"/>
      <c r="TVB251" s="66"/>
      <c r="TVC251" s="66"/>
      <c r="TVD251" s="66"/>
      <c r="TVE251" s="66"/>
      <c r="TVF251" s="66"/>
      <c r="TVG251" s="66"/>
      <c r="TVH251" s="66"/>
      <c r="TVI251" s="66"/>
      <c r="TVJ251" s="66"/>
      <c r="TVK251" s="66"/>
      <c r="TVL251" s="66"/>
      <c r="TVM251" s="66"/>
      <c r="TVN251" s="66"/>
      <c r="TVO251" s="66"/>
      <c r="TVP251" s="66"/>
      <c r="TVQ251" s="66"/>
      <c r="TVR251" s="66"/>
      <c r="TVS251" s="66"/>
      <c r="TVT251" s="66"/>
      <c r="TVU251" s="66"/>
      <c r="TVV251" s="66"/>
      <c r="TVW251" s="66"/>
      <c r="TVY251" s="66"/>
      <c r="TVZ251" s="66"/>
      <c r="TWA251" s="66"/>
      <c r="TWB251" s="66"/>
      <c r="TWC251" s="66"/>
      <c r="TWD251" s="66"/>
      <c r="TWE251" s="66"/>
      <c r="TWF251" s="66"/>
      <c r="TWG251" s="66"/>
      <c r="TWH251" s="66"/>
      <c r="TWI251" s="66"/>
      <c r="TWJ251" s="66"/>
      <c r="TWK251" s="66"/>
      <c r="TWN251" s="66"/>
      <c r="TWQ251" s="66"/>
      <c r="TWT251" s="66"/>
      <c r="TWW251" s="66"/>
      <c r="TWZ251" s="66"/>
      <c r="TXC251" s="66"/>
      <c r="TXL251" s="66"/>
      <c r="TXO251" s="66"/>
      <c r="TXR251" s="66"/>
      <c r="TXU251" s="66"/>
      <c r="TYD251" s="66"/>
      <c r="TYJ251" s="66"/>
      <c r="TYM251" s="66"/>
      <c r="TYP251" s="66"/>
      <c r="TYS251" s="66"/>
      <c r="TYY251" s="66"/>
      <c r="TZH251" s="66"/>
      <c r="TZJ251" s="66"/>
      <c r="TZK251" s="66"/>
      <c r="TZM251" s="66"/>
      <c r="TZP251" s="66"/>
      <c r="TZS251" s="66"/>
      <c r="TZV251" s="66"/>
      <c r="TZY251" s="66"/>
      <c r="UAB251" s="66"/>
      <c r="UAD251" s="66"/>
      <c r="UAF251" s="66"/>
      <c r="UAI251" s="66"/>
      <c r="UAL251" s="66"/>
      <c r="UAO251" s="66"/>
      <c r="UAR251" s="66"/>
      <c r="UAU251" s="66"/>
      <c r="UAX251" s="66"/>
      <c r="UBA251" s="66"/>
      <c r="UBC251" s="66"/>
      <c r="UBF251" s="66"/>
      <c r="UBL251" s="66"/>
      <c r="UBR251" s="66"/>
      <c r="UBU251" s="66"/>
      <c r="UBW251" s="66"/>
      <c r="UBY251" s="66"/>
      <c r="UBZ251" s="66"/>
      <c r="UCA251" s="66"/>
      <c r="UCB251" s="66"/>
      <c r="UCC251" s="66"/>
      <c r="UCD251" s="66"/>
      <c r="UCV251" s="66"/>
      <c r="UCW251" s="66"/>
      <c r="UCZ251" s="66"/>
      <c r="UDC251" s="66"/>
      <c r="UDE251" s="66"/>
      <c r="UDG251" s="66"/>
      <c r="UDJ251" s="66"/>
      <c r="UDM251" s="66"/>
      <c r="UDP251" s="66"/>
      <c r="UDT251" s="66"/>
      <c r="UDW251" s="66"/>
      <c r="UDZ251" s="66"/>
      <c r="UEH251" s="66"/>
      <c r="UET251" s="66"/>
      <c r="UEU251" s="66"/>
      <c r="UEV251" s="66"/>
      <c r="UEW251" s="66"/>
      <c r="UEX251" s="66"/>
      <c r="UEY251" s="66"/>
      <c r="UEZ251" s="66"/>
      <c r="UFA251" s="66"/>
      <c r="UFB251" s="66"/>
      <c r="UFC251" s="66"/>
      <c r="UFD251" s="66"/>
      <c r="UFE251" s="66"/>
      <c r="UFF251" s="66"/>
      <c r="UFG251" s="66"/>
      <c r="UFH251" s="66"/>
      <c r="UFI251" s="66"/>
      <c r="UFJ251" s="66"/>
      <c r="UFK251" s="66"/>
      <c r="UFL251" s="66"/>
      <c r="UFM251" s="66"/>
      <c r="UFN251" s="66"/>
      <c r="UFO251" s="66"/>
      <c r="UFP251" s="66"/>
      <c r="UFQ251" s="66"/>
      <c r="UFR251" s="66"/>
      <c r="UFS251" s="66"/>
      <c r="UFU251" s="66"/>
      <c r="UFV251" s="66"/>
      <c r="UFW251" s="66"/>
      <c r="UFX251" s="66"/>
      <c r="UFY251" s="66"/>
      <c r="UFZ251" s="66"/>
      <c r="UGA251" s="66"/>
      <c r="UGB251" s="66"/>
      <c r="UGC251" s="66"/>
      <c r="UGD251" s="66"/>
      <c r="UGE251" s="66"/>
      <c r="UGF251" s="66"/>
      <c r="UGG251" s="66"/>
      <c r="UGJ251" s="66"/>
      <c r="UGM251" s="66"/>
      <c r="UGP251" s="66"/>
      <c r="UGS251" s="66"/>
      <c r="UGV251" s="66"/>
      <c r="UGY251" s="66"/>
      <c r="UHH251" s="66"/>
      <c r="UHK251" s="66"/>
      <c r="UHN251" s="66"/>
      <c r="UHQ251" s="66"/>
      <c r="UHZ251" s="66"/>
      <c r="UIF251" s="66"/>
      <c r="UII251" s="66"/>
      <c r="UIL251" s="66"/>
      <c r="UIO251" s="66"/>
      <c r="UIU251" s="66"/>
      <c r="UJD251" s="66"/>
      <c r="UJF251" s="66"/>
      <c r="UJG251" s="66"/>
      <c r="UJI251" s="66"/>
      <c r="UJL251" s="66"/>
      <c r="UJO251" s="66"/>
      <c r="UJR251" s="66"/>
      <c r="UJU251" s="66"/>
      <c r="UJX251" s="66"/>
      <c r="UJZ251" s="66"/>
      <c r="UKB251" s="66"/>
      <c r="UKE251" s="66"/>
      <c r="UKH251" s="66"/>
      <c r="UKK251" s="66"/>
      <c r="UKN251" s="66"/>
      <c r="UKQ251" s="66"/>
      <c r="UKT251" s="66"/>
      <c r="UKW251" s="66"/>
      <c r="UKY251" s="66"/>
      <c r="ULB251" s="66"/>
      <c r="ULH251" s="66"/>
      <c r="ULN251" s="66"/>
      <c r="ULQ251" s="66"/>
      <c r="ULS251" s="66"/>
      <c r="ULU251" s="66"/>
      <c r="ULV251" s="66"/>
      <c r="ULW251" s="66"/>
      <c r="ULX251" s="66"/>
      <c r="ULY251" s="66"/>
      <c r="ULZ251" s="66"/>
      <c r="UMR251" s="66"/>
      <c r="UMS251" s="66"/>
      <c r="UMV251" s="66"/>
      <c r="UMY251" s="66"/>
      <c r="UNA251" s="66"/>
      <c r="UNC251" s="66"/>
      <c r="UNF251" s="66"/>
      <c r="UNI251" s="66"/>
      <c r="UNL251" s="66"/>
      <c r="UNP251" s="66"/>
      <c r="UNS251" s="66"/>
      <c r="UNV251" s="66"/>
      <c r="UOD251" s="66"/>
      <c r="UOP251" s="66"/>
      <c r="UOQ251" s="66"/>
      <c r="UOR251" s="66"/>
      <c r="UOS251" s="66"/>
      <c r="UOT251" s="66"/>
      <c r="UOU251" s="66"/>
      <c r="UOV251" s="66"/>
      <c r="UOW251" s="66"/>
      <c r="UOX251" s="66"/>
      <c r="UOY251" s="66"/>
      <c r="UOZ251" s="66"/>
      <c r="UPA251" s="66"/>
      <c r="UPB251" s="66"/>
      <c r="UPC251" s="66"/>
      <c r="UPD251" s="66"/>
      <c r="UPE251" s="66"/>
      <c r="UPF251" s="66"/>
      <c r="UPG251" s="66"/>
      <c r="UPH251" s="66"/>
      <c r="UPI251" s="66"/>
      <c r="UPJ251" s="66"/>
      <c r="UPK251" s="66"/>
      <c r="UPL251" s="66"/>
      <c r="UPM251" s="66"/>
      <c r="UPN251" s="66"/>
      <c r="UPO251" s="66"/>
      <c r="UPQ251" s="66"/>
      <c r="UPR251" s="66"/>
      <c r="UPS251" s="66"/>
      <c r="UPT251" s="66"/>
      <c r="UPU251" s="66"/>
      <c r="UPV251" s="66"/>
      <c r="UPW251" s="66"/>
      <c r="UPX251" s="66"/>
      <c r="UPY251" s="66"/>
      <c r="UPZ251" s="66"/>
      <c r="UQA251" s="66"/>
      <c r="UQB251" s="66"/>
      <c r="UQC251" s="66"/>
      <c r="UQF251" s="66"/>
      <c r="UQI251" s="66"/>
      <c r="UQL251" s="66"/>
      <c r="UQO251" s="66"/>
      <c r="UQR251" s="66"/>
      <c r="UQU251" s="66"/>
      <c r="URD251" s="66"/>
      <c r="URG251" s="66"/>
      <c r="URJ251" s="66"/>
      <c r="URM251" s="66"/>
      <c r="URV251" s="66"/>
      <c r="USB251" s="66"/>
      <c r="USE251" s="66"/>
      <c r="USH251" s="66"/>
      <c r="USK251" s="66"/>
      <c r="USQ251" s="66"/>
      <c r="USZ251" s="66"/>
      <c r="UTB251" s="66"/>
      <c r="UTC251" s="66"/>
      <c r="UTE251" s="66"/>
      <c r="UTH251" s="66"/>
      <c r="UTK251" s="66"/>
      <c r="UTN251" s="66"/>
      <c r="UTQ251" s="66"/>
      <c r="UTT251" s="66"/>
      <c r="UTV251" s="66"/>
      <c r="UTX251" s="66"/>
      <c r="UUA251" s="66"/>
      <c r="UUD251" s="66"/>
      <c r="UUG251" s="66"/>
      <c r="UUJ251" s="66"/>
      <c r="UUM251" s="66"/>
      <c r="UUP251" s="66"/>
      <c r="UUS251" s="66"/>
      <c r="UUU251" s="66"/>
      <c r="UUX251" s="66"/>
      <c r="UVD251" s="66"/>
      <c r="UVJ251" s="66"/>
      <c r="UVM251" s="66"/>
      <c r="UVO251" s="66"/>
      <c r="UVQ251" s="66"/>
      <c r="UVR251" s="66"/>
      <c r="UVS251" s="66"/>
      <c r="UVT251" s="66"/>
      <c r="UVU251" s="66"/>
      <c r="UVV251" s="66"/>
      <c r="UWN251" s="66"/>
      <c r="UWO251" s="66"/>
      <c r="UWR251" s="66"/>
      <c r="UWU251" s="66"/>
      <c r="UWW251" s="66"/>
      <c r="UWY251" s="66"/>
      <c r="UXB251" s="66"/>
      <c r="UXE251" s="66"/>
      <c r="UXH251" s="66"/>
      <c r="UXL251" s="66"/>
      <c r="UXO251" s="66"/>
      <c r="UXR251" s="66"/>
      <c r="UXZ251" s="66"/>
      <c r="UYL251" s="66"/>
      <c r="UYM251" s="66"/>
      <c r="UYN251" s="66"/>
      <c r="UYO251" s="66"/>
      <c r="UYP251" s="66"/>
      <c r="UYQ251" s="66"/>
      <c r="UYR251" s="66"/>
      <c r="UYS251" s="66"/>
      <c r="UYT251" s="66"/>
      <c r="UYU251" s="66"/>
      <c r="UYV251" s="66"/>
      <c r="UYW251" s="66"/>
      <c r="UYX251" s="66"/>
      <c r="UYY251" s="66"/>
      <c r="UYZ251" s="66"/>
      <c r="UZA251" s="66"/>
      <c r="UZB251" s="66"/>
      <c r="UZC251" s="66"/>
      <c r="UZD251" s="66"/>
      <c r="UZE251" s="66"/>
      <c r="UZF251" s="66"/>
      <c r="UZG251" s="66"/>
      <c r="UZH251" s="66"/>
      <c r="UZI251" s="66"/>
      <c r="UZJ251" s="66"/>
      <c r="UZK251" s="66"/>
      <c r="UZM251" s="66"/>
      <c r="UZN251" s="66"/>
      <c r="UZO251" s="66"/>
      <c r="UZP251" s="66"/>
      <c r="UZQ251" s="66"/>
      <c r="UZR251" s="66"/>
      <c r="UZS251" s="66"/>
      <c r="UZT251" s="66"/>
      <c r="UZU251" s="66"/>
      <c r="UZV251" s="66"/>
      <c r="UZW251" s="66"/>
      <c r="UZX251" s="66"/>
      <c r="UZY251" s="66"/>
      <c r="VAB251" s="66"/>
      <c r="VAE251" s="66"/>
      <c r="VAH251" s="66"/>
      <c r="VAK251" s="66"/>
      <c r="VAN251" s="66"/>
      <c r="VAQ251" s="66"/>
      <c r="VAZ251" s="66"/>
      <c r="VBC251" s="66"/>
      <c r="VBF251" s="66"/>
      <c r="VBI251" s="66"/>
      <c r="VBR251" s="66"/>
      <c r="VBX251" s="66"/>
      <c r="VCA251" s="66"/>
      <c r="VCD251" s="66"/>
      <c r="VCG251" s="66"/>
      <c r="VCM251" s="66"/>
      <c r="VCV251" s="66"/>
      <c r="VCX251" s="66"/>
      <c r="VCY251" s="66"/>
      <c r="VDA251" s="66"/>
      <c r="VDD251" s="66"/>
      <c r="VDG251" s="66"/>
      <c r="VDJ251" s="66"/>
      <c r="VDM251" s="66"/>
      <c r="VDP251" s="66"/>
      <c r="VDR251" s="66"/>
      <c r="VDT251" s="66"/>
      <c r="VDW251" s="66"/>
      <c r="VDZ251" s="66"/>
      <c r="VEC251" s="66"/>
      <c r="VEF251" s="66"/>
      <c r="VEI251" s="66"/>
      <c r="VEL251" s="66"/>
      <c r="VEO251" s="66"/>
      <c r="VEQ251" s="66"/>
      <c r="VET251" s="66"/>
      <c r="VEZ251" s="66"/>
      <c r="VFF251" s="66"/>
      <c r="VFI251" s="66"/>
      <c r="VFK251" s="66"/>
      <c r="VFM251" s="66"/>
      <c r="VFN251" s="66"/>
      <c r="VFO251" s="66"/>
      <c r="VFP251" s="66"/>
      <c r="VFQ251" s="66"/>
      <c r="VFR251" s="66"/>
      <c r="VGJ251" s="66"/>
      <c r="VGK251" s="66"/>
      <c r="VGN251" s="66"/>
      <c r="VGQ251" s="66"/>
      <c r="VGS251" s="66"/>
      <c r="VGU251" s="66"/>
      <c r="VGX251" s="66"/>
      <c r="VHA251" s="66"/>
      <c r="VHD251" s="66"/>
      <c r="VHH251" s="66"/>
      <c r="VHK251" s="66"/>
      <c r="VHN251" s="66"/>
      <c r="VHV251" s="66"/>
      <c r="VIH251" s="66"/>
      <c r="VII251" s="66"/>
      <c r="VIJ251" s="66"/>
      <c r="VIK251" s="66"/>
      <c r="VIL251" s="66"/>
      <c r="VIM251" s="66"/>
      <c r="VIN251" s="66"/>
      <c r="VIO251" s="66"/>
      <c r="VIP251" s="66"/>
      <c r="VIQ251" s="66"/>
      <c r="VIR251" s="66"/>
      <c r="VIS251" s="66"/>
      <c r="VIT251" s="66"/>
      <c r="VIU251" s="66"/>
      <c r="VIV251" s="66"/>
      <c r="VIW251" s="66"/>
      <c r="VIX251" s="66"/>
      <c r="VIY251" s="66"/>
      <c r="VIZ251" s="66"/>
      <c r="VJA251" s="66"/>
      <c r="VJB251" s="66"/>
      <c r="VJC251" s="66"/>
      <c r="VJD251" s="66"/>
      <c r="VJE251" s="66"/>
      <c r="VJF251" s="66"/>
      <c r="VJG251" s="66"/>
      <c r="VJI251" s="66"/>
      <c r="VJJ251" s="66"/>
      <c r="VJK251" s="66"/>
      <c r="VJL251" s="66"/>
      <c r="VJM251" s="66"/>
      <c r="VJN251" s="66"/>
      <c r="VJO251" s="66"/>
      <c r="VJP251" s="66"/>
      <c r="VJQ251" s="66"/>
      <c r="VJR251" s="66"/>
      <c r="VJS251" s="66"/>
      <c r="VJT251" s="66"/>
      <c r="VJU251" s="66"/>
      <c r="VJX251" s="66"/>
      <c r="VKA251" s="66"/>
      <c r="VKD251" s="66"/>
      <c r="VKG251" s="66"/>
      <c r="VKJ251" s="66"/>
      <c r="VKM251" s="66"/>
      <c r="VKV251" s="66"/>
      <c r="VKY251" s="66"/>
      <c r="VLB251" s="66"/>
      <c r="VLE251" s="66"/>
      <c r="VLN251" s="66"/>
      <c r="VLT251" s="66"/>
      <c r="VLW251" s="66"/>
      <c r="VLZ251" s="66"/>
      <c r="VMC251" s="66"/>
      <c r="VMI251" s="66"/>
      <c r="VMR251" s="66"/>
      <c r="VMT251" s="66"/>
      <c r="VMU251" s="66"/>
      <c r="VMW251" s="66"/>
      <c r="VMZ251" s="66"/>
      <c r="VNC251" s="66"/>
      <c r="VNF251" s="66"/>
      <c r="VNI251" s="66"/>
      <c r="VNL251" s="66"/>
      <c r="VNN251" s="66"/>
      <c r="VNP251" s="66"/>
      <c r="VNS251" s="66"/>
      <c r="VNV251" s="66"/>
      <c r="VNY251" s="66"/>
      <c r="VOB251" s="66"/>
      <c r="VOE251" s="66"/>
      <c r="VOH251" s="66"/>
      <c r="VOK251" s="66"/>
      <c r="VOM251" s="66"/>
      <c r="VOP251" s="66"/>
      <c r="VOV251" s="66"/>
      <c r="VPB251" s="66"/>
      <c r="VPE251" s="66"/>
      <c r="VPG251" s="66"/>
      <c r="VPI251" s="66"/>
      <c r="VPJ251" s="66"/>
      <c r="VPK251" s="66"/>
      <c r="VPL251" s="66"/>
      <c r="VPM251" s="66"/>
      <c r="VPN251" s="66"/>
      <c r="VQF251" s="66"/>
      <c r="VQG251" s="66"/>
      <c r="VQJ251" s="66"/>
      <c r="VQM251" s="66"/>
      <c r="VQO251" s="66"/>
      <c r="VQQ251" s="66"/>
      <c r="VQT251" s="66"/>
      <c r="VQW251" s="66"/>
      <c r="VQZ251" s="66"/>
      <c r="VRD251" s="66"/>
      <c r="VRG251" s="66"/>
      <c r="VRJ251" s="66"/>
      <c r="VRR251" s="66"/>
      <c r="VSD251" s="66"/>
      <c r="VSE251" s="66"/>
      <c r="VSF251" s="66"/>
      <c r="VSG251" s="66"/>
      <c r="VSH251" s="66"/>
      <c r="VSI251" s="66"/>
      <c r="VSJ251" s="66"/>
      <c r="VSK251" s="66"/>
      <c r="VSL251" s="66"/>
      <c r="VSM251" s="66"/>
      <c r="VSN251" s="66"/>
      <c r="VSO251" s="66"/>
      <c r="VSP251" s="66"/>
      <c r="VSQ251" s="66"/>
      <c r="VSR251" s="66"/>
      <c r="VSS251" s="66"/>
      <c r="VST251" s="66"/>
      <c r="VSU251" s="66"/>
      <c r="VSV251" s="66"/>
      <c r="VSW251" s="66"/>
      <c r="VSX251" s="66"/>
      <c r="VSY251" s="66"/>
      <c r="VSZ251" s="66"/>
      <c r="VTA251" s="66"/>
      <c r="VTB251" s="66"/>
      <c r="VTC251" s="66"/>
      <c r="VTE251" s="66"/>
      <c r="VTF251" s="66"/>
      <c r="VTG251" s="66"/>
      <c r="VTH251" s="66"/>
      <c r="VTI251" s="66"/>
      <c r="VTJ251" s="66"/>
      <c r="VTK251" s="66"/>
      <c r="VTL251" s="66"/>
      <c r="VTM251" s="66"/>
      <c r="VTN251" s="66"/>
      <c r="VTO251" s="66"/>
      <c r="VTP251" s="66"/>
      <c r="VTQ251" s="66"/>
      <c r="VTT251" s="66"/>
      <c r="VTW251" s="66"/>
      <c r="VTZ251" s="66"/>
      <c r="VUC251" s="66"/>
      <c r="VUF251" s="66"/>
      <c r="VUI251" s="66"/>
      <c r="VUR251" s="66"/>
      <c r="VUU251" s="66"/>
      <c r="VUX251" s="66"/>
      <c r="VVA251" s="66"/>
      <c r="VVJ251" s="66"/>
      <c r="VVP251" s="66"/>
      <c r="VVS251" s="66"/>
      <c r="VVV251" s="66"/>
      <c r="VVY251" s="66"/>
      <c r="VWE251" s="66"/>
      <c r="VWN251" s="66"/>
      <c r="VWP251" s="66"/>
      <c r="VWQ251" s="66"/>
      <c r="VWS251" s="66"/>
      <c r="VWV251" s="66"/>
      <c r="VWY251" s="66"/>
      <c r="VXB251" s="66"/>
      <c r="VXE251" s="66"/>
      <c r="VXH251" s="66"/>
      <c r="VXJ251" s="66"/>
      <c r="VXL251" s="66"/>
      <c r="VXO251" s="66"/>
      <c r="VXR251" s="66"/>
      <c r="VXU251" s="66"/>
      <c r="VXX251" s="66"/>
      <c r="VYA251" s="66"/>
      <c r="VYD251" s="66"/>
      <c r="VYG251" s="66"/>
      <c r="VYI251" s="66"/>
      <c r="VYL251" s="66"/>
      <c r="VYR251" s="66"/>
      <c r="VYX251" s="66"/>
      <c r="VZA251" s="66"/>
      <c r="VZC251" s="66"/>
      <c r="VZE251" s="66"/>
      <c r="VZF251" s="66"/>
      <c r="VZG251" s="66"/>
      <c r="VZH251" s="66"/>
      <c r="VZI251" s="66"/>
      <c r="VZJ251" s="66"/>
      <c r="WAB251" s="66"/>
      <c r="WAC251" s="66"/>
      <c r="WAF251" s="66"/>
      <c r="WAI251" s="66"/>
      <c r="WAK251" s="66"/>
      <c r="WAM251" s="66"/>
      <c r="WAP251" s="66"/>
      <c r="WAS251" s="66"/>
      <c r="WAV251" s="66"/>
      <c r="WAZ251" s="66"/>
      <c r="WBC251" s="66"/>
      <c r="WBF251" s="66"/>
      <c r="WBN251" s="66"/>
      <c r="WBZ251" s="66"/>
      <c r="WCA251" s="66"/>
      <c r="WCB251" s="66"/>
      <c r="WCC251" s="66"/>
      <c r="WCD251" s="66"/>
      <c r="WCE251" s="66"/>
      <c r="WCF251" s="66"/>
      <c r="WCG251" s="66"/>
      <c r="WCH251" s="66"/>
      <c r="WCI251" s="66"/>
      <c r="WCJ251" s="66"/>
      <c r="WCK251" s="66"/>
      <c r="WCL251" s="66"/>
      <c r="WCM251" s="66"/>
      <c r="WCN251" s="66"/>
      <c r="WCO251" s="66"/>
      <c r="WCP251" s="66"/>
      <c r="WCQ251" s="66"/>
      <c r="WCR251" s="66"/>
      <c r="WCS251" s="66"/>
      <c r="WCT251" s="66"/>
      <c r="WCU251" s="66"/>
      <c r="WCV251" s="66"/>
      <c r="WCW251" s="66"/>
      <c r="WCX251" s="66"/>
      <c r="WCY251" s="66"/>
      <c r="WDA251" s="66"/>
      <c r="WDB251" s="66"/>
      <c r="WDC251" s="66"/>
      <c r="WDD251" s="66"/>
      <c r="WDE251" s="66"/>
      <c r="WDF251" s="66"/>
      <c r="WDG251" s="66"/>
      <c r="WDH251" s="66"/>
      <c r="WDI251" s="66"/>
      <c r="WDJ251" s="66"/>
      <c r="WDK251" s="66"/>
      <c r="WDL251" s="66"/>
      <c r="WDM251" s="66"/>
      <c r="WDP251" s="66"/>
      <c r="WDS251" s="66"/>
      <c r="WDV251" s="66"/>
      <c r="WDY251" s="66"/>
      <c r="WEB251" s="66"/>
      <c r="WEE251" s="66"/>
      <c r="WEN251" s="66"/>
      <c r="WEQ251" s="66"/>
      <c r="WET251" s="66"/>
      <c r="WEW251" s="66"/>
      <c r="WFF251" s="66"/>
      <c r="WFL251" s="66"/>
      <c r="WFO251" s="66"/>
      <c r="WFR251" s="66"/>
      <c r="WFU251" s="66"/>
      <c r="WGA251" s="66"/>
      <c r="WGJ251" s="66"/>
      <c r="WGL251" s="66"/>
      <c r="WGM251" s="66"/>
      <c r="WGO251" s="66"/>
      <c r="WGR251" s="66"/>
      <c r="WGU251" s="66"/>
      <c r="WGX251" s="66"/>
      <c r="WHA251" s="66"/>
      <c r="WHD251" s="66"/>
      <c r="WHF251" s="66"/>
      <c r="WHH251" s="66"/>
      <c r="WHK251" s="66"/>
      <c r="WHN251" s="66"/>
      <c r="WHQ251" s="66"/>
      <c r="WHT251" s="66"/>
      <c r="WHW251" s="66"/>
      <c r="WHZ251" s="66"/>
      <c r="WIC251" s="66"/>
      <c r="WIE251" s="66"/>
      <c r="WIH251" s="66"/>
      <c r="WIN251" s="66"/>
      <c r="WIT251" s="66"/>
      <c r="WIW251" s="66"/>
      <c r="WIY251" s="66"/>
      <c r="WJA251" s="66"/>
      <c r="WJB251" s="66"/>
      <c r="WJC251" s="66"/>
      <c r="WJD251" s="66"/>
      <c r="WJE251" s="66"/>
      <c r="WJF251" s="66"/>
      <c r="WJX251" s="66"/>
      <c r="WJY251" s="66"/>
      <c r="WKB251" s="66"/>
      <c r="WKE251" s="66"/>
      <c r="WKG251" s="66"/>
      <c r="WKI251" s="66"/>
      <c r="WKL251" s="66"/>
      <c r="WKO251" s="66"/>
      <c r="WKR251" s="66"/>
      <c r="WKV251" s="66"/>
      <c r="WKY251" s="66"/>
      <c r="WLB251" s="66"/>
      <c r="WLJ251" s="66"/>
      <c r="WLV251" s="66"/>
      <c r="WLW251" s="66"/>
      <c r="WLX251" s="66"/>
      <c r="WLY251" s="66"/>
      <c r="WLZ251" s="66"/>
      <c r="WMA251" s="66"/>
      <c r="WMB251" s="66"/>
      <c r="WMC251" s="66"/>
      <c r="WMD251" s="66"/>
      <c r="WME251" s="66"/>
      <c r="WMF251" s="66"/>
      <c r="WMG251" s="66"/>
      <c r="WMH251" s="66"/>
      <c r="WMI251" s="66"/>
      <c r="WMJ251" s="66"/>
      <c r="WMK251" s="66"/>
      <c r="WML251" s="66"/>
      <c r="WMM251" s="66"/>
      <c r="WMN251" s="66"/>
      <c r="WMO251" s="66"/>
      <c r="WMP251" s="66"/>
      <c r="WMQ251" s="66"/>
      <c r="WMR251" s="66"/>
      <c r="WMS251" s="66"/>
      <c r="WMT251" s="66"/>
      <c r="WMU251" s="66"/>
      <c r="WMW251" s="66"/>
      <c r="WMX251" s="66"/>
      <c r="WMY251" s="66"/>
      <c r="WMZ251" s="66"/>
      <c r="WNA251" s="66"/>
      <c r="WNB251" s="66"/>
      <c r="WNC251" s="66"/>
      <c r="WND251" s="66"/>
      <c r="WNE251" s="66"/>
      <c r="WNF251" s="66"/>
      <c r="WNG251" s="66"/>
      <c r="WNH251" s="66"/>
      <c r="WNI251" s="66"/>
      <c r="WNL251" s="66"/>
      <c r="WNO251" s="66"/>
      <c r="WNR251" s="66"/>
      <c r="WNU251" s="66"/>
      <c r="WNX251" s="66"/>
      <c r="WOA251" s="66"/>
      <c r="WOJ251" s="66"/>
      <c r="WOM251" s="66"/>
      <c r="WOP251" s="66"/>
      <c r="WOS251" s="66"/>
      <c r="WPB251" s="66"/>
      <c r="WPH251" s="66"/>
      <c r="WPK251" s="66"/>
      <c r="WPN251" s="66"/>
      <c r="WPQ251" s="66"/>
      <c r="WPW251" s="66"/>
      <c r="WQF251" s="66"/>
      <c r="WQH251" s="66"/>
      <c r="WQI251" s="66"/>
      <c r="WQK251" s="66"/>
      <c r="WQN251" s="66"/>
      <c r="WQQ251" s="66"/>
      <c r="WQT251" s="66"/>
      <c r="WQW251" s="66"/>
      <c r="WQZ251" s="66"/>
      <c r="WRB251" s="66"/>
      <c r="WRD251" s="66"/>
      <c r="WRG251" s="66"/>
      <c r="WRJ251" s="66"/>
      <c r="WRM251" s="66"/>
      <c r="WRP251" s="66"/>
      <c r="WRS251" s="66"/>
      <c r="WRV251" s="66"/>
      <c r="WRY251" s="66"/>
      <c r="WSA251" s="66"/>
      <c r="WSD251" s="66"/>
      <c r="WSJ251" s="66"/>
      <c r="WSP251" s="66"/>
      <c r="WSS251" s="66"/>
      <c r="WSU251" s="66"/>
      <c r="WSW251" s="66"/>
      <c r="WSX251" s="66"/>
      <c r="WSY251" s="66"/>
      <c r="WSZ251" s="66"/>
      <c r="WTA251" s="66"/>
      <c r="WTB251" s="66"/>
      <c r="WTT251" s="66"/>
      <c r="WTU251" s="66"/>
      <c r="WTX251" s="66"/>
      <c r="WUA251" s="66"/>
      <c r="WUC251" s="66"/>
      <c r="WUE251" s="66"/>
      <c r="WUH251" s="66"/>
      <c r="WUK251" s="66"/>
      <c r="WUN251" s="66"/>
      <c r="WUR251" s="66"/>
      <c r="WUU251" s="66"/>
      <c r="WUX251" s="66"/>
      <c r="WVF251" s="66"/>
    </row>
    <row r="252" spans="1:1022 1034:2046 2058:3070 3082:4094 4106:5118 5130:6142 6154:7166 7178:8190 8202:9214 9226:10238 10250:11262 11274:12286 12298:13310 13322:14334 14346:15358 15370:16126" s="50" customFormat="1" ht="21.75" hidden="1" customHeight="1">
      <c r="A252" s="7" t="s">
        <v>28</v>
      </c>
      <c r="B252" s="47" t="s">
        <v>341</v>
      </c>
      <c r="C252" s="4"/>
      <c r="D252" s="48">
        <f>_xlfn.IFNA(VLOOKUP(A252,'2.2'!A261:C553,3,),)</f>
        <v>0</v>
      </c>
      <c r="E252" s="70"/>
      <c r="F252" s="51"/>
      <c r="G252" s="51"/>
      <c r="H252" s="29">
        <v>396</v>
      </c>
      <c r="I252" s="52">
        <v>40</v>
      </c>
    </row>
    <row r="253" spans="1:1022 1034:2046 2058:3070 3082:4094 4106:5118 5130:6142 6154:7166 7178:8190 8202:9214 9226:10238 10250:11262 11274:12286 12298:13310 13322:14334 14346:15358 15370:16126" s="50" customFormat="1" ht="21.75" hidden="1" customHeight="1">
      <c r="A253" s="7" t="s">
        <v>29</v>
      </c>
      <c r="B253" s="47" t="s">
        <v>339</v>
      </c>
      <c r="C253" s="4"/>
      <c r="D253" s="48">
        <f>_xlfn.IFNA(VLOOKUP(A253,'2.2'!A262:C554,3,),)</f>
        <v>0</v>
      </c>
      <c r="E253" s="49"/>
      <c r="F253" s="51"/>
      <c r="G253" s="51"/>
      <c r="H253" s="29">
        <v>0</v>
      </c>
      <c r="I253" s="52"/>
    </row>
    <row r="254" spans="1:1022 1034:2046 2058:3070 3082:4094 4106:5118 5130:6142 6154:7166 7178:8190 8202:9214 9226:10238 10250:11262 11274:12286 12298:13310 13322:14334 14346:15358 15370:16126" s="50" customFormat="1" ht="20.25" customHeight="1">
      <c r="A254" s="7" t="s">
        <v>236</v>
      </c>
      <c r="B254" s="76" t="s">
        <v>338</v>
      </c>
      <c r="C254" s="4">
        <v>50</v>
      </c>
      <c r="D254" s="48">
        <v>30000</v>
      </c>
      <c r="E254" s="69">
        <f t="shared" ref="E254:E255" si="6">+D254*C254</f>
        <v>1500000</v>
      </c>
      <c r="F254" s="51">
        <v>130</v>
      </c>
      <c r="G254" s="51"/>
      <c r="H254" s="29"/>
      <c r="I254" s="53">
        <v>10</v>
      </c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Z254" s="66"/>
      <c r="BC254" s="66"/>
      <c r="BF254" s="66"/>
      <c r="BI254" s="66"/>
      <c r="BL254" s="66"/>
      <c r="BO254" s="66"/>
      <c r="BX254" s="66"/>
      <c r="CA254" s="66"/>
      <c r="CD254" s="66"/>
      <c r="CG254" s="66"/>
      <c r="CP254" s="66"/>
      <c r="CV254" s="66"/>
      <c r="CY254" s="66"/>
      <c r="DB254" s="66"/>
      <c r="DE254" s="66"/>
      <c r="DK254" s="66"/>
      <c r="DT254" s="66"/>
      <c r="DV254" s="66"/>
      <c r="DW254" s="66"/>
      <c r="DY254" s="66"/>
      <c r="EB254" s="66"/>
      <c r="EE254" s="66"/>
      <c r="EH254" s="66"/>
      <c r="EK254" s="66"/>
      <c r="EN254" s="66"/>
      <c r="EP254" s="66"/>
      <c r="ER254" s="66"/>
      <c r="EU254" s="66"/>
      <c r="EX254" s="66"/>
      <c r="FA254" s="66"/>
      <c r="FD254" s="66"/>
      <c r="FG254" s="66"/>
      <c r="FJ254" s="66"/>
      <c r="FM254" s="66"/>
      <c r="FO254" s="66"/>
      <c r="FR254" s="66"/>
      <c r="FX254" s="66"/>
      <c r="GD254" s="66"/>
      <c r="GG254" s="66"/>
      <c r="GI254" s="66"/>
      <c r="GK254" s="66"/>
      <c r="GL254" s="66"/>
      <c r="GM254" s="66"/>
      <c r="GN254" s="66"/>
      <c r="GO254" s="66"/>
      <c r="GP254" s="66"/>
      <c r="HH254" s="66"/>
      <c r="HI254" s="66"/>
      <c r="HL254" s="66"/>
      <c r="HO254" s="66"/>
      <c r="HQ254" s="66"/>
      <c r="HS254" s="66"/>
      <c r="HV254" s="66"/>
      <c r="HY254" s="66"/>
      <c r="IB254" s="66"/>
      <c r="IF254" s="66"/>
      <c r="II254" s="66"/>
      <c r="IL254" s="66"/>
      <c r="IT254" s="66"/>
      <c r="JF254" s="66"/>
      <c r="JG254" s="66"/>
      <c r="JH254" s="66"/>
      <c r="JI254" s="66"/>
      <c r="JJ254" s="66"/>
      <c r="JK254" s="66"/>
      <c r="JL254" s="66"/>
      <c r="JM254" s="66"/>
      <c r="JN254" s="66"/>
      <c r="JO254" s="66"/>
      <c r="JP254" s="66"/>
      <c r="JQ254" s="66"/>
      <c r="JR254" s="66"/>
      <c r="JS254" s="66"/>
      <c r="JT254" s="66"/>
      <c r="JU254" s="66"/>
      <c r="JV254" s="66"/>
      <c r="JW254" s="66"/>
      <c r="JX254" s="66"/>
      <c r="JY254" s="66"/>
      <c r="JZ254" s="66"/>
      <c r="KA254" s="66"/>
      <c r="KB254" s="66"/>
      <c r="KC254" s="66"/>
      <c r="KD254" s="66"/>
      <c r="KE254" s="66"/>
      <c r="KG254" s="66"/>
      <c r="KH254" s="66"/>
      <c r="KI254" s="66"/>
      <c r="KJ254" s="66"/>
      <c r="KK254" s="66"/>
      <c r="KL254" s="66"/>
      <c r="KM254" s="66"/>
      <c r="KN254" s="66"/>
      <c r="KO254" s="66"/>
      <c r="KP254" s="66"/>
      <c r="KQ254" s="66"/>
      <c r="KR254" s="66"/>
      <c r="KS254" s="66"/>
      <c r="KV254" s="66"/>
      <c r="KY254" s="66"/>
      <c r="LB254" s="66"/>
      <c r="LE254" s="66"/>
      <c r="LH254" s="66"/>
      <c r="LK254" s="66"/>
      <c r="LT254" s="66"/>
      <c r="LW254" s="66"/>
      <c r="LZ254" s="66"/>
      <c r="MC254" s="66"/>
      <c r="ML254" s="66"/>
      <c r="MR254" s="66"/>
      <c r="MU254" s="66"/>
      <c r="MX254" s="66"/>
      <c r="NA254" s="66"/>
      <c r="NG254" s="66"/>
      <c r="NP254" s="66"/>
      <c r="NR254" s="66"/>
      <c r="NS254" s="66"/>
      <c r="NU254" s="66"/>
      <c r="NX254" s="66"/>
      <c r="OA254" s="66"/>
      <c r="OD254" s="66"/>
      <c r="OG254" s="66"/>
      <c r="OJ254" s="66"/>
      <c r="OL254" s="66"/>
      <c r="ON254" s="66"/>
      <c r="OQ254" s="66"/>
      <c r="OT254" s="66"/>
      <c r="OW254" s="66"/>
      <c r="OZ254" s="66"/>
      <c r="PC254" s="66"/>
      <c r="PF254" s="66"/>
      <c r="PI254" s="66"/>
      <c r="PK254" s="66"/>
      <c r="PN254" s="66"/>
      <c r="PT254" s="66"/>
      <c r="PZ254" s="66"/>
      <c r="QC254" s="66"/>
      <c r="QE254" s="66"/>
      <c r="QG254" s="66"/>
      <c r="QH254" s="66"/>
      <c r="QI254" s="66"/>
      <c r="QJ254" s="66"/>
      <c r="QK254" s="66"/>
      <c r="QL254" s="66"/>
      <c r="RD254" s="66"/>
      <c r="RE254" s="66"/>
      <c r="RH254" s="66"/>
      <c r="RK254" s="66"/>
      <c r="RM254" s="66"/>
      <c r="RO254" s="66"/>
      <c r="RR254" s="66"/>
      <c r="RU254" s="66"/>
      <c r="RX254" s="66"/>
      <c r="SB254" s="66"/>
      <c r="SE254" s="66"/>
      <c r="SH254" s="66"/>
      <c r="SP254" s="66"/>
      <c r="TB254" s="66"/>
      <c r="TC254" s="66"/>
      <c r="TD254" s="66"/>
      <c r="TE254" s="66"/>
      <c r="TF254" s="66"/>
      <c r="TG254" s="66"/>
      <c r="TH254" s="66"/>
      <c r="TI254" s="66"/>
      <c r="TJ254" s="66"/>
      <c r="TK254" s="66"/>
      <c r="TL254" s="66"/>
      <c r="TM254" s="66"/>
      <c r="TN254" s="66"/>
      <c r="TO254" s="66"/>
      <c r="TP254" s="66"/>
      <c r="TQ254" s="66"/>
      <c r="TR254" s="66"/>
      <c r="TS254" s="66"/>
      <c r="TT254" s="66"/>
      <c r="TU254" s="66"/>
      <c r="TV254" s="66"/>
      <c r="TW254" s="66"/>
      <c r="TX254" s="66"/>
      <c r="TY254" s="66"/>
      <c r="TZ254" s="66"/>
      <c r="UA254" s="66"/>
      <c r="UC254" s="66"/>
      <c r="UD254" s="66"/>
      <c r="UE254" s="66"/>
      <c r="UF254" s="66"/>
      <c r="UG254" s="66"/>
      <c r="UH254" s="66"/>
      <c r="UI254" s="66"/>
      <c r="UJ254" s="66"/>
      <c r="UK254" s="66"/>
      <c r="UL254" s="66"/>
      <c r="UM254" s="66"/>
      <c r="UN254" s="66"/>
      <c r="UO254" s="66"/>
      <c r="UR254" s="66"/>
      <c r="UU254" s="66"/>
      <c r="UX254" s="66"/>
      <c r="VA254" s="66"/>
      <c r="VD254" s="66"/>
      <c r="VG254" s="66"/>
      <c r="VP254" s="66"/>
      <c r="VS254" s="66"/>
      <c r="VV254" s="66"/>
      <c r="VY254" s="66"/>
      <c r="WH254" s="66"/>
      <c r="WN254" s="66"/>
      <c r="WQ254" s="66"/>
      <c r="WT254" s="66"/>
      <c r="WW254" s="66"/>
      <c r="XC254" s="66"/>
      <c r="XL254" s="66"/>
      <c r="XN254" s="66"/>
      <c r="XO254" s="66"/>
      <c r="XQ254" s="66"/>
      <c r="XT254" s="66"/>
      <c r="XW254" s="66"/>
      <c r="XZ254" s="66"/>
      <c r="YC254" s="66"/>
      <c r="YF254" s="66"/>
      <c r="YH254" s="66"/>
      <c r="YJ254" s="66"/>
      <c r="YM254" s="66"/>
      <c r="YP254" s="66"/>
      <c r="YS254" s="66"/>
      <c r="YV254" s="66"/>
      <c r="YY254" s="66"/>
      <c r="ZB254" s="66"/>
      <c r="ZE254" s="66"/>
      <c r="ZG254" s="66"/>
      <c r="ZJ254" s="66"/>
      <c r="ZP254" s="66"/>
      <c r="ZV254" s="66"/>
      <c r="ZY254" s="66"/>
      <c r="AAA254" s="66"/>
      <c r="AAC254" s="66"/>
      <c r="AAD254" s="66"/>
      <c r="AAE254" s="66"/>
      <c r="AAF254" s="66"/>
      <c r="AAG254" s="66"/>
      <c r="AAH254" s="66"/>
      <c r="AAZ254" s="66"/>
      <c r="ABA254" s="66"/>
      <c r="ABD254" s="66"/>
      <c r="ABG254" s="66"/>
      <c r="ABI254" s="66"/>
      <c r="ABK254" s="66"/>
      <c r="ABN254" s="66"/>
      <c r="ABQ254" s="66"/>
      <c r="ABT254" s="66"/>
      <c r="ABX254" s="66"/>
      <c r="ACA254" s="66"/>
      <c r="ACD254" s="66"/>
      <c r="ACL254" s="66"/>
      <c r="ACX254" s="66"/>
      <c r="ACY254" s="66"/>
      <c r="ACZ254" s="66"/>
      <c r="ADA254" s="66"/>
      <c r="ADB254" s="66"/>
      <c r="ADC254" s="66"/>
      <c r="ADD254" s="66"/>
      <c r="ADE254" s="66"/>
      <c r="ADF254" s="66"/>
      <c r="ADG254" s="66"/>
      <c r="ADH254" s="66"/>
      <c r="ADI254" s="66"/>
      <c r="ADJ254" s="66"/>
      <c r="ADK254" s="66"/>
      <c r="ADL254" s="66"/>
      <c r="ADM254" s="66"/>
      <c r="ADN254" s="66"/>
      <c r="ADO254" s="66"/>
      <c r="ADP254" s="66"/>
      <c r="ADQ254" s="66"/>
      <c r="ADR254" s="66"/>
      <c r="ADS254" s="66"/>
      <c r="ADT254" s="66"/>
      <c r="ADU254" s="66"/>
      <c r="ADV254" s="66"/>
      <c r="ADW254" s="66"/>
      <c r="ADY254" s="66"/>
      <c r="ADZ254" s="66"/>
      <c r="AEA254" s="66"/>
      <c r="AEB254" s="66"/>
      <c r="AEC254" s="66"/>
      <c r="AED254" s="66"/>
      <c r="AEE254" s="66"/>
      <c r="AEF254" s="66"/>
      <c r="AEG254" s="66"/>
      <c r="AEH254" s="66"/>
      <c r="AEI254" s="66"/>
      <c r="AEJ254" s="66"/>
      <c r="AEK254" s="66"/>
      <c r="AEN254" s="66"/>
      <c r="AEQ254" s="66"/>
      <c r="AET254" s="66"/>
      <c r="AEW254" s="66"/>
      <c r="AEZ254" s="66"/>
      <c r="AFC254" s="66"/>
      <c r="AFL254" s="66"/>
      <c r="AFO254" s="66"/>
      <c r="AFR254" s="66"/>
      <c r="AFU254" s="66"/>
      <c r="AGD254" s="66"/>
      <c r="AGJ254" s="66"/>
      <c r="AGM254" s="66"/>
      <c r="AGP254" s="66"/>
      <c r="AGS254" s="66"/>
      <c r="AGY254" s="66"/>
      <c r="AHH254" s="66"/>
      <c r="AHJ254" s="66"/>
      <c r="AHK254" s="66"/>
      <c r="AHM254" s="66"/>
      <c r="AHP254" s="66"/>
      <c r="AHS254" s="66"/>
      <c r="AHV254" s="66"/>
      <c r="AHY254" s="66"/>
      <c r="AIB254" s="66"/>
      <c r="AID254" s="66"/>
      <c r="AIF254" s="66"/>
      <c r="AII254" s="66"/>
      <c r="AIL254" s="66"/>
      <c r="AIO254" s="66"/>
      <c r="AIR254" s="66"/>
      <c r="AIU254" s="66"/>
      <c r="AIX254" s="66"/>
      <c r="AJA254" s="66"/>
      <c r="AJC254" s="66"/>
      <c r="AJF254" s="66"/>
      <c r="AJL254" s="66"/>
      <c r="AJR254" s="66"/>
      <c r="AJU254" s="66"/>
      <c r="AJW254" s="66"/>
      <c r="AJY254" s="66"/>
      <c r="AJZ254" s="66"/>
      <c r="AKA254" s="66"/>
      <c r="AKB254" s="66"/>
      <c r="AKC254" s="66"/>
      <c r="AKD254" s="66"/>
      <c r="AKV254" s="66"/>
      <c r="AKW254" s="66"/>
      <c r="AKZ254" s="66"/>
      <c r="ALC254" s="66"/>
      <c r="ALE254" s="66"/>
      <c r="ALG254" s="66"/>
      <c r="ALJ254" s="66"/>
      <c r="ALM254" s="66"/>
      <c r="ALP254" s="66"/>
      <c r="ALT254" s="66"/>
      <c r="ALW254" s="66"/>
      <c r="ALZ254" s="66"/>
      <c r="AMH254" s="66"/>
      <c r="AMT254" s="66"/>
      <c r="AMU254" s="66"/>
      <c r="AMV254" s="66"/>
      <c r="AMW254" s="66"/>
      <c r="AMX254" s="66"/>
      <c r="AMY254" s="66"/>
      <c r="AMZ254" s="66"/>
      <c r="ANA254" s="66"/>
      <c r="ANB254" s="66"/>
      <c r="ANC254" s="66"/>
      <c r="AND254" s="66"/>
      <c r="ANE254" s="66"/>
      <c r="ANF254" s="66"/>
      <c r="ANG254" s="66"/>
      <c r="ANH254" s="66"/>
      <c r="ANI254" s="66"/>
      <c r="ANJ254" s="66"/>
      <c r="ANK254" s="66"/>
      <c r="ANL254" s="66"/>
      <c r="ANM254" s="66"/>
      <c r="ANN254" s="66"/>
      <c r="ANO254" s="66"/>
      <c r="ANP254" s="66"/>
      <c r="ANQ254" s="66"/>
      <c r="ANR254" s="66"/>
      <c r="ANS254" s="66"/>
      <c r="ANU254" s="66"/>
      <c r="ANV254" s="66"/>
      <c r="ANW254" s="66"/>
      <c r="ANX254" s="66"/>
      <c r="ANY254" s="66"/>
      <c r="ANZ254" s="66"/>
      <c r="AOA254" s="66"/>
      <c r="AOB254" s="66"/>
      <c r="AOC254" s="66"/>
      <c r="AOD254" s="66"/>
      <c r="AOE254" s="66"/>
      <c r="AOF254" s="66"/>
      <c r="AOG254" s="66"/>
      <c r="AOJ254" s="66"/>
      <c r="AOM254" s="66"/>
      <c r="AOP254" s="66"/>
      <c r="AOS254" s="66"/>
      <c r="AOV254" s="66"/>
      <c r="AOY254" s="66"/>
      <c r="APH254" s="66"/>
      <c r="APK254" s="66"/>
      <c r="APN254" s="66"/>
      <c r="APQ254" s="66"/>
      <c r="APZ254" s="66"/>
      <c r="AQF254" s="66"/>
      <c r="AQI254" s="66"/>
      <c r="AQL254" s="66"/>
      <c r="AQO254" s="66"/>
      <c r="AQU254" s="66"/>
      <c r="ARD254" s="66"/>
      <c r="ARF254" s="66"/>
      <c r="ARG254" s="66"/>
      <c r="ARI254" s="66"/>
      <c r="ARL254" s="66"/>
      <c r="ARO254" s="66"/>
      <c r="ARR254" s="66"/>
      <c r="ARU254" s="66"/>
      <c r="ARX254" s="66"/>
      <c r="ARZ254" s="66"/>
      <c r="ASB254" s="66"/>
      <c r="ASE254" s="66"/>
      <c r="ASH254" s="66"/>
      <c r="ASK254" s="66"/>
      <c r="ASN254" s="66"/>
      <c r="ASQ254" s="66"/>
      <c r="AST254" s="66"/>
      <c r="ASW254" s="66"/>
      <c r="ASY254" s="66"/>
      <c r="ATB254" s="66"/>
      <c r="ATH254" s="66"/>
      <c r="ATN254" s="66"/>
      <c r="ATQ254" s="66"/>
      <c r="ATS254" s="66"/>
      <c r="ATU254" s="66"/>
      <c r="ATV254" s="66"/>
      <c r="ATW254" s="66"/>
      <c r="ATX254" s="66"/>
      <c r="ATY254" s="66"/>
      <c r="ATZ254" s="66"/>
      <c r="AUR254" s="66"/>
      <c r="AUS254" s="66"/>
      <c r="AUV254" s="66"/>
      <c r="AUY254" s="66"/>
      <c r="AVA254" s="66"/>
      <c r="AVC254" s="66"/>
      <c r="AVF254" s="66"/>
      <c r="AVI254" s="66"/>
      <c r="AVL254" s="66"/>
      <c r="AVP254" s="66"/>
      <c r="AVS254" s="66"/>
      <c r="AVV254" s="66"/>
      <c r="AWD254" s="66"/>
      <c r="AWP254" s="66"/>
      <c r="AWQ254" s="66"/>
      <c r="AWR254" s="66"/>
      <c r="AWS254" s="66"/>
      <c r="AWT254" s="66"/>
      <c r="AWU254" s="66"/>
      <c r="AWV254" s="66"/>
      <c r="AWW254" s="66"/>
      <c r="AWX254" s="66"/>
      <c r="AWY254" s="66"/>
      <c r="AWZ254" s="66"/>
      <c r="AXA254" s="66"/>
      <c r="AXB254" s="66"/>
      <c r="AXC254" s="66"/>
      <c r="AXD254" s="66"/>
      <c r="AXE254" s="66"/>
      <c r="AXF254" s="66"/>
      <c r="AXG254" s="66"/>
      <c r="AXH254" s="66"/>
      <c r="AXI254" s="66"/>
      <c r="AXJ254" s="66"/>
      <c r="AXK254" s="66"/>
      <c r="AXL254" s="66"/>
      <c r="AXM254" s="66"/>
      <c r="AXN254" s="66"/>
      <c r="AXO254" s="66"/>
      <c r="AXQ254" s="66"/>
      <c r="AXR254" s="66"/>
      <c r="AXS254" s="66"/>
      <c r="AXT254" s="66"/>
      <c r="AXU254" s="66"/>
      <c r="AXV254" s="66"/>
      <c r="AXW254" s="66"/>
      <c r="AXX254" s="66"/>
      <c r="AXY254" s="66"/>
      <c r="AXZ254" s="66"/>
      <c r="AYA254" s="66"/>
      <c r="AYB254" s="66"/>
      <c r="AYC254" s="66"/>
      <c r="AYF254" s="66"/>
      <c r="AYI254" s="66"/>
      <c r="AYL254" s="66"/>
      <c r="AYO254" s="66"/>
      <c r="AYR254" s="66"/>
      <c r="AYU254" s="66"/>
      <c r="AZD254" s="66"/>
      <c r="AZG254" s="66"/>
      <c r="AZJ254" s="66"/>
      <c r="AZM254" s="66"/>
      <c r="AZV254" s="66"/>
      <c r="BAB254" s="66"/>
      <c r="BAE254" s="66"/>
      <c r="BAH254" s="66"/>
      <c r="BAK254" s="66"/>
      <c r="BAQ254" s="66"/>
      <c r="BAZ254" s="66"/>
      <c r="BBB254" s="66"/>
      <c r="BBC254" s="66"/>
      <c r="BBE254" s="66"/>
      <c r="BBH254" s="66"/>
      <c r="BBK254" s="66"/>
      <c r="BBN254" s="66"/>
      <c r="BBQ254" s="66"/>
      <c r="BBT254" s="66"/>
      <c r="BBV254" s="66"/>
      <c r="BBX254" s="66"/>
      <c r="BCA254" s="66"/>
      <c r="BCD254" s="66"/>
      <c r="BCG254" s="66"/>
      <c r="BCJ254" s="66"/>
      <c r="BCM254" s="66"/>
      <c r="BCP254" s="66"/>
      <c r="BCS254" s="66"/>
      <c r="BCU254" s="66"/>
      <c r="BCX254" s="66"/>
      <c r="BDD254" s="66"/>
      <c r="BDJ254" s="66"/>
      <c r="BDM254" s="66"/>
      <c r="BDO254" s="66"/>
      <c r="BDQ254" s="66"/>
      <c r="BDR254" s="66"/>
      <c r="BDS254" s="66"/>
      <c r="BDT254" s="66"/>
      <c r="BDU254" s="66"/>
      <c r="BDV254" s="66"/>
      <c r="BEN254" s="66"/>
      <c r="BEO254" s="66"/>
      <c r="BER254" s="66"/>
      <c r="BEU254" s="66"/>
      <c r="BEW254" s="66"/>
      <c r="BEY254" s="66"/>
      <c r="BFB254" s="66"/>
      <c r="BFE254" s="66"/>
      <c r="BFH254" s="66"/>
      <c r="BFL254" s="66"/>
      <c r="BFO254" s="66"/>
      <c r="BFR254" s="66"/>
      <c r="BFZ254" s="66"/>
      <c r="BGL254" s="66"/>
      <c r="BGM254" s="66"/>
      <c r="BGN254" s="66"/>
      <c r="BGO254" s="66"/>
      <c r="BGP254" s="66"/>
      <c r="BGQ254" s="66"/>
      <c r="BGR254" s="66"/>
      <c r="BGS254" s="66"/>
      <c r="BGT254" s="66"/>
      <c r="BGU254" s="66"/>
      <c r="BGV254" s="66"/>
      <c r="BGW254" s="66"/>
      <c r="BGX254" s="66"/>
      <c r="BGY254" s="66"/>
      <c r="BGZ254" s="66"/>
      <c r="BHA254" s="66"/>
      <c r="BHB254" s="66"/>
      <c r="BHC254" s="66"/>
      <c r="BHD254" s="66"/>
      <c r="BHE254" s="66"/>
      <c r="BHF254" s="66"/>
      <c r="BHG254" s="66"/>
      <c r="BHH254" s="66"/>
      <c r="BHI254" s="66"/>
      <c r="BHJ254" s="66"/>
      <c r="BHK254" s="66"/>
      <c r="BHM254" s="66"/>
      <c r="BHN254" s="66"/>
      <c r="BHO254" s="66"/>
      <c r="BHP254" s="66"/>
      <c r="BHQ254" s="66"/>
      <c r="BHR254" s="66"/>
      <c r="BHS254" s="66"/>
      <c r="BHT254" s="66"/>
      <c r="BHU254" s="66"/>
      <c r="BHV254" s="66"/>
      <c r="BHW254" s="66"/>
      <c r="BHX254" s="66"/>
      <c r="BHY254" s="66"/>
      <c r="BIB254" s="66"/>
      <c r="BIE254" s="66"/>
      <c r="BIH254" s="66"/>
      <c r="BIK254" s="66"/>
      <c r="BIN254" s="66"/>
      <c r="BIQ254" s="66"/>
      <c r="BIZ254" s="66"/>
      <c r="BJC254" s="66"/>
      <c r="BJF254" s="66"/>
      <c r="BJI254" s="66"/>
      <c r="BJR254" s="66"/>
      <c r="BJX254" s="66"/>
      <c r="BKA254" s="66"/>
      <c r="BKD254" s="66"/>
      <c r="BKG254" s="66"/>
      <c r="BKM254" s="66"/>
      <c r="BKV254" s="66"/>
      <c r="BKX254" s="66"/>
      <c r="BKY254" s="66"/>
      <c r="BLA254" s="66"/>
      <c r="BLD254" s="66"/>
      <c r="BLG254" s="66"/>
      <c r="BLJ254" s="66"/>
      <c r="BLM254" s="66"/>
      <c r="BLP254" s="66"/>
      <c r="BLR254" s="66"/>
      <c r="BLT254" s="66"/>
      <c r="BLW254" s="66"/>
      <c r="BLZ254" s="66"/>
      <c r="BMC254" s="66"/>
      <c r="BMF254" s="66"/>
      <c r="BMI254" s="66"/>
      <c r="BML254" s="66"/>
      <c r="BMO254" s="66"/>
      <c r="BMQ254" s="66"/>
      <c r="BMT254" s="66"/>
      <c r="BMZ254" s="66"/>
      <c r="BNF254" s="66"/>
      <c r="BNI254" s="66"/>
      <c r="BNK254" s="66"/>
      <c r="BNM254" s="66"/>
      <c r="BNN254" s="66"/>
      <c r="BNO254" s="66"/>
      <c r="BNP254" s="66"/>
      <c r="BNQ254" s="66"/>
      <c r="BNR254" s="66"/>
      <c r="BOJ254" s="66"/>
      <c r="BOK254" s="66"/>
      <c r="BON254" s="66"/>
      <c r="BOQ254" s="66"/>
      <c r="BOS254" s="66"/>
      <c r="BOU254" s="66"/>
      <c r="BOX254" s="66"/>
      <c r="BPA254" s="66"/>
      <c r="BPD254" s="66"/>
      <c r="BPH254" s="66"/>
      <c r="BPK254" s="66"/>
      <c r="BPN254" s="66"/>
      <c r="BPV254" s="66"/>
      <c r="BQH254" s="66"/>
      <c r="BQI254" s="66"/>
      <c r="BQJ254" s="66"/>
      <c r="BQK254" s="66"/>
      <c r="BQL254" s="66"/>
      <c r="BQM254" s="66"/>
      <c r="BQN254" s="66"/>
      <c r="BQO254" s="66"/>
      <c r="BQP254" s="66"/>
      <c r="BQQ254" s="66"/>
      <c r="BQR254" s="66"/>
      <c r="BQS254" s="66"/>
      <c r="BQT254" s="66"/>
      <c r="BQU254" s="66"/>
      <c r="BQV254" s="66"/>
      <c r="BQW254" s="66"/>
      <c r="BQX254" s="66"/>
      <c r="BQY254" s="66"/>
      <c r="BQZ254" s="66"/>
      <c r="BRA254" s="66"/>
      <c r="BRB254" s="66"/>
      <c r="BRC254" s="66"/>
      <c r="BRD254" s="66"/>
      <c r="BRE254" s="66"/>
      <c r="BRF254" s="66"/>
      <c r="BRG254" s="66"/>
      <c r="BRI254" s="66"/>
      <c r="BRJ254" s="66"/>
      <c r="BRK254" s="66"/>
      <c r="BRL254" s="66"/>
      <c r="BRM254" s="66"/>
      <c r="BRN254" s="66"/>
      <c r="BRO254" s="66"/>
      <c r="BRP254" s="66"/>
      <c r="BRQ254" s="66"/>
      <c r="BRR254" s="66"/>
      <c r="BRS254" s="66"/>
      <c r="BRT254" s="66"/>
      <c r="BRU254" s="66"/>
      <c r="BRX254" s="66"/>
      <c r="BSA254" s="66"/>
      <c r="BSD254" s="66"/>
      <c r="BSG254" s="66"/>
      <c r="BSJ254" s="66"/>
      <c r="BSM254" s="66"/>
      <c r="BSV254" s="66"/>
      <c r="BSY254" s="66"/>
      <c r="BTB254" s="66"/>
      <c r="BTE254" s="66"/>
      <c r="BTN254" s="66"/>
      <c r="BTT254" s="66"/>
      <c r="BTW254" s="66"/>
      <c r="BTZ254" s="66"/>
      <c r="BUC254" s="66"/>
      <c r="BUI254" s="66"/>
      <c r="BUR254" s="66"/>
      <c r="BUT254" s="66"/>
      <c r="BUU254" s="66"/>
      <c r="BUW254" s="66"/>
      <c r="BUZ254" s="66"/>
      <c r="BVC254" s="66"/>
      <c r="BVF254" s="66"/>
      <c r="BVI254" s="66"/>
      <c r="BVL254" s="66"/>
      <c r="BVN254" s="66"/>
      <c r="BVP254" s="66"/>
      <c r="BVS254" s="66"/>
      <c r="BVV254" s="66"/>
      <c r="BVY254" s="66"/>
      <c r="BWB254" s="66"/>
      <c r="BWE254" s="66"/>
      <c r="BWH254" s="66"/>
      <c r="BWK254" s="66"/>
      <c r="BWM254" s="66"/>
      <c r="BWP254" s="66"/>
      <c r="BWV254" s="66"/>
      <c r="BXB254" s="66"/>
      <c r="BXE254" s="66"/>
      <c r="BXG254" s="66"/>
      <c r="BXI254" s="66"/>
      <c r="BXJ254" s="66"/>
      <c r="BXK254" s="66"/>
      <c r="BXL254" s="66"/>
      <c r="BXM254" s="66"/>
      <c r="BXN254" s="66"/>
      <c r="BYF254" s="66"/>
      <c r="BYG254" s="66"/>
      <c r="BYJ254" s="66"/>
      <c r="BYM254" s="66"/>
      <c r="BYO254" s="66"/>
      <c r="BYQ254" s="66"/>
      <c r="BYT254" s="66"/>
      <c r="BYW254" s="66"/>
      <c r="BYZ254" s="66"/>
      <c r="BZD254" s="66"/>
      <c r="BZG254" s="66"/>
      <c r="BZJ254" s="66"/>
      <c r="BZR254" s="66"/>
      <c r="CAD254" s="66"/>
      <c r="CAE254" s="66"/>
      <c r="CAF254" s="66"/>
      <c r="CAG254" s="66"/>
      <c r="CAH254" s="66"/>
      <c r="CAI254" s="66"/>
      <c r="CAJ254" s="66"/>
      <c r="CAK254" s="66"/>
      <c r="CAL254" s="66"/>
      <c r="CAM254" s="66"/>
      <c r="CAN254" s="66"/>
      <c r="CAO254" s="66"/>
      <c r="CAP254" s="66"/>
      <c r="CAQ254" s="66"/>
      <c r="CAR254" s="66"/>
      <c r="CAS254" s="66"/>
      <c r="CAT254" s="66"/>
      <c r="CAU254" s="66"/>
      <c r="CAV254" s="66"/>
      <c r="CAW254" s="66"/>
      <c r="CAX254" s="66"/>
      <c r="CAY254" s="66"/>
      <c r="CAZ254" s="66"/>
      <c r="CBA254" s="66"/>
      <c r="CBB254" s="66"/>
      <c r="CBC254" s="66"/>
      <c r="CBE254" s="66"/>
      <c r="CBF254" s="66"/>
      <c r="CBG254" s="66"/>
      <c r="CBH254" s="66"/>
      <c r="CBI254" s="66"/>
      <c r="CBJ254" s="66"/>
      <c r="CBK254" s="66"/>
      <c r="CBL254" s="66"/>
      <c r="CBM254" s="66"/>
      <c r="CBN254" s="66"/>
      <c r="CBO254" s="66"/>
      <c r="CBP254" s="66"/>
      <c r="CBQ254" s="66"/>
      <c r="CBT254" s="66"/>
      <c r="CBW254" s="66"/>
      <c r="CBZ254" s="66"/>
      <c r="CCC254" s="66"/>
      <c r="CCF254" s="66"/>
      <c r="CCI254" s="66"/>
      <c r="CCR254" s="66"/>
      <c r="CCU254" s="66"/>
      <c r="CCX254" s="66"/>
      <c r="CDA254" s="66"/>
      <c r="CDJ254" s="66"/>
      <c r="CDP254" s="66"/>
      <c r="CDS254" s="66"/>
      <c r="CDV254" s="66"/>
      <c r="CDY254" s="66"/>
      <c r="CEE254" s="66"/>
      <c r="CEN254" s="66"/>
      <c r="CEP254" s="66"/>
      <c r="CEQ254" s="66"/>
      <c r="CES254" s="66"/>
      <c r="CEV254" s="66"/>
      <c r="CEY254" s="66"/>
      <c r="CFB254" s="66"/>
      <c r="CFE254" s="66"/>
      <c r="CFH254" s="66"/>
      <c r="CFJ254" s="66"/>
      <c r="CFL254" s="66"/>
      <c r="CFO254" s="66"/>
      <c r="CFR254" s="66"/>
      <c r="CFU254" s="66"/>
      <c r="CFX254" s="66"/>
      <c r="CGA254" s="66"/>
      <c r="CGD254" s="66"/>
      <c r="CGG254" s="66"/>
      <c r="CGI254" s="66"/>
      <c r="CGL254" s="66"/>
      <c r="CGR254" s="66"/>
      <c r="CGX254" s="66"/>
      <c r="CHA254" s="66"/>
      <c r="CHC254" s="66"/>
      <c r="CHE254" s="66"/>
      <c r="CHF254" s="66"/>
      <c r="CHG254" s="66"/>
      <c r="CHH254" s="66"/>
      <c r="CHI254" s="66"/>
      <c r="CHJ254" s="66"/>
      <c r="CIB254" s="66"/>
      <c r="CIC254" s="66"/>
      <c r="CIF254" s="66"/>
      <c r="CII254" s="66"/>
      <c r="CIK254" s="66"/>
      <c r="CIM254" s="66"/>
      <c r="CIP254" s="66"/>
      <c r="CIS254" s="66"/>
      <c r="CIV254" s="66"/>
      <c r="CIZ254" s="66"/>
      <c r="CJC254" s="66"/>
      <c r="CJF254" s="66"/>
      <c r="CJN254" s="66"/>
      <c r="CJZ254" s="66"/>
      <c r="CKA254" s="66"/>
      <c r="CKB254" s="66"/>
      <c r="CKC254" s="66"/>
      <c r="CKD254" s="66"/>
      <c r="CKE254" s="66"/>
      <c r="CKF254" s="66"/>
      <c r="CKG254" s="66"/>
      <c r="CKH254" s="66"/>
      <c r="CKI254" s="66"/>
      <c r="CKJ254" s="66"/>
      <c r="CKK254" s="66"/>
      <c r="CKL254" s="66"/>
      <c r="CKM254" s="66"/>
      <c r="CKN254" s="66"/>
      <c r="CKO254" s="66"/>
      <c r="CKP254" s="66"/>
      <c r="CKQ254" s="66"/>
      <c r="CKR254" s="66"/>
      <c r="CKS254" s="66"/>
      <c r="CKT254" s="66"/>
      <c r="CKU254" s="66"/>
      <c r="CKV254" s="66"/>
      <c r="CKW254" s="66"/>
      <c r="CKX254" s="66"/>
      <c r="CKY254" s="66"/>
      <c r="CLA254" s="66"/>
      <c r="CLB254" s="66"/>
      <c r="CLC254" s="66"/>
      <c r="CLD254" s="66"/>
      <c r="CLE254" s="66"/>
      <c r="CLF254" s="66"/>
      <c r="CLG254" s="66"/>
      <c r="CLH254" s="66"/>
      <c r="CLI254" s="66"/>
      <c r="CLJ254" s="66"/>
      <c r="CLK254" s="66"/>
      <c r="CLL254" s="66"/>
      <c r="CLM254" s="66"/>
      <c r="CLP254" s="66"/>
      <c r="CLS254" s="66"/>
      <c r="CLV254" s="66"/>
      <c r="CLY254" s="66"/>
      <c r="CMB254" s="66"/>
      <c r="CME254" s="66"/>
      <c r="CMN254" s="66"/>
      <c r="CMQ254" s="66"/>
      <c r="CMT254" s="66"/>
      <c r="CMW254" s="66"/>
      <c r="CNF254" s="66"/>
      <c r="CNL254" s="66"/>
      <c r="CNO254" s="66"/>
      <c r="CNR254" s="66"/>
      <c r="CNU254" s="66"/>
      <c r="COA254" s="66"/>
      <c r="COJ254" s="66"/>
      <c r="COL254" s="66"/>
      <c r="COM254" s="66"/>
      <c r="COO254" s="66"/>
      <c r="COR254" s="66"/>
      <c r="COU254" s="66"/>
      <c r="COX254" s="66"/>
      <c r="CPA254" s="66"/>
      <c r="CPD254" s="66"/>
      <c r="CPF254" s="66"/>
      <c r="CPH254" s="66"/>
      <c r="CPK254" s="66"/>
      <c r="CPN254" s="66"/>
      <c r="CPQ254" s="66"/>
      <c r="CPT254" s="66"/>
      <c r="CPW254" s="66"/>
      <c r="CPZ254" s="66"/>
      <c r="CQC254" s="66"/>
      <c r="CQE254" s="66"/>
      <c r="CQH254" s="66"/>
      <c r="CQN254" s="66"/>
      <c r="CQT254" s="66"/>
      <c r="CQW254" s="66"/>
      <c r="CQY254" s="66"/>
      <c r="CRA254" s="66"/>
      <c r="CRB254" s="66"/>
      <c r="CRC254" s="66"/>
      <c r="CRD254" s="66"/>
      <c r="CRE254" s="66"/>
      <c r="CRF254" s="66"/>
      <c r="CRX254" s="66"/>
      <c r="CRY254" s="66"/>
      <c r="CSB254" s="66"/>
      <c r="CSE254" s="66"/>
      <c r="CSG254" s="66"/>
      <c r="CSI254" s="66"/>
      <c r="CSL254" s="66"/>
      <c r="CSO254" s="66"/>
      <c r="CSR254" s="66"/>
      <c r="CSV254" s="66"/>
      <c r="CSY254" s="66"/>
      <c r="CTB254" s="66"/>
      <c r="CTJ254" s="66"/>
      <c r="CTV254" s="66"/>
      <c r="CTW254" s="66"/>
      <c r="CTX254" s="66"/>
      <c r="CTY254" s="66"/>
      <c r="CTZ254" s="66"/>
      <c r="CUA254" s="66"/>
      <c r="CUB254" s="66"/>
      <c r="CUC254" s="66"/>
      <c r="CUD254" s="66"/>
      <c r="CUE254" s="66"/>
      <c r="CUF254" s="66"/>
      <c r="CUG254" s="66"/>
      <c r="CUH254" s="66"/>
      <c r="CUI254" s="66"/>
      <c r="CUJ254" s="66"/>
      <c r="CUK254" s="66"/>
      <c r="CUL254" s="66"/>
      <c r="CUM254" s="66"/>
      <c r="CUN254" s="66"/>
      <c r="CUO254" s="66"/>
      <c r="CUP254" s="66"/>
      <c r="CUQ254" s="66"/>
      <c r="CUR254" s="66"/>
      <c r="CUS254" s="66"/>
      <c r="CUT254" s="66"/>
      <c r="CUU254" s="66"/>
      <c r="CUW254" s="66"/>
      <c r="CUX254" s="66"/>
      <c r="CUY254" s="66"/>
      <c r="CUZ254" s="66"/>
      <c r="CVA254" s="66"/>
      <c r="CVB254" s="66"/>
      <c r="CVC254" s="66"/>
      <c r="CVD254" s="66"/>
      <c r="CVE254" s="66"/>
      <c r="CVF254" s="66"/>
      <c r="CVG254" s="66"/>
      <c r="CVH254" s="66"/>
      <c r="CVI254" s="66"/>
      <c r="CVL254" s="66"/>
      <c r="CVO254" s="66"/>
      <c r="CVR254" s="66"/>
      <c r="CVU254" s="66"/>
      <c r="CVX254" s="66"/>
      <c r="CWA254" s="66"/>
      <c r="CWJ254" s="66"/>
      <c r="CWM254" s="66"/>
      <c r="CWP254" s="66"/>
      <c r="CWS254" s="66"/>
      <c r="CXB254" s="66"/>
      <c r="CXH254" s="66"/>
      <c r="CXK254" s="66"/>
      <c r="CXN254" s="66"/>
      <c r="CXQ254" s="66"/>
      <c r="CXW254" s="66"/>
      <c r="CYF254" s="66"/>
      <c r="CYH254" s="66"/>
      <c r="CYI254" s="66"/>
      <c r="CYK254" s="66"/>
      <c r="CYN254" s="66"/>
      <c r="CYQ254" s="66"/>
      <c r="CYT254" s="66"/>
      <c r="CYW254" s="66"/>
      <c r="CYZ254" s="66"/>
      <c r="CZB254" s="66"/>
      <c r="CZD254" s="66"/>
      <c r="CZG254" s="66"/>
      <c r="CZJ254" s="66"/>
      <c r="CZM254" s="66"/>
      <c r="CZP254" s="66"/>
      <c r="CZS254" s="66"/>
      <c r="CZV254" s="66"/>
      <c r="CZY254" s="66"/>
      <c r="DAA254" s="66"/>
      <c r="DAD254" s="66"/>
      <c r="DAJ254" s="66"/>
      <c r="DAP254" s="66"/>
      <c r="DAS254" s="66"/>
      <c r="DAU254" s="66"/>
      <c r="DAW254" s="66"/>
      <c r="DAX254" s="66"/>
      <c r="DAY254" s="66"/>
      <c r="DAZ254" s="66"/>
      <c r="DBA254" s="66"/>
      <c r="DBB254" s="66"/>
      <c r="DBT254" s="66"/>
      <c r="DBU254" s="66"/>
      <c r="DBX254" s="66"/>
      <c r="DCA254" s="66"/>
      <c r="DCC254" s="66"/>
      <c r="DCE254" s="66"/>
      <c r="DCH254" s="66"/>
      <c r="DCK254" s="66"/>
      <c r="DCN254" s="66"/>
      <c r="DCR254" s="66"/>
      <c r="DCU254" s="66"/>
      <c r="DCX254" s="66"/>
      <c r="DDF254" s="66"/>
      <c r="DDR254" s="66"/>
      <c r="DDS254" s="66"/>
      <c r="DDT254" s="66"/>
      <c r="DDU254" s="66"/>
      <c r="DDV254" s="66"/>
      <c r="DDW254" s="66"/>
      <c r="DDX254" s="66"/>
      <c r="DDY254" s="66"/>
      <c r="DDZ254" s="66"/>
      <c r="DEA254" s="66"/>
      <c r="DEB254" s="66"/>
      <c r="DEC254" s="66"/>
      <c r="DED254" s="66"/>
      <c r="DEE254" s="66"/>
      <c r="DEF254" s="66"/>
      <c r="DEG254" s="66"/>
      <c r="DEH254" s="66"/>
      <c r="DEI254" s="66"/>
      <c r="DEJ254" s="66"/>
      <c r="DEK254" s="66"/>
      <c r="DEL254" s="66"/>
      <c r="DEM254" s="66"/>
      <c r="DEN254" s="66"/>
      <c r="DEO254" s="66"/>
      <c r="DEP254" s="66"/>
      <c r="DEQ254" s="66"/>
      <c r="DES254" s="66"/>
      <c r="DET254" s="66"/>
      <c r="DEU254" s="66"/>
      <c r="DEV254" s="66"/>
      <c r="DEW254" s="66"/>
      <c r="DEX254" s="66"/>
      <c r="DEY254" s="66"/>
      <c r="DEZ254" s="66"/>
      <c r="DFA254" s="66"/>
      <c r="DFB254" s="66"/>
      <c r="DFC254" s="66"/>
      <c r="DFD254" s="66"/>
      <c r="DFE254" s="66"/>
      <c r="DFH254" s="66"/>
      <c r="DFK254" s="66"/>
      <c r="DFN254" s="66"/>
      <c r="DFQ254" s="66"/>
      <c r="DFT254" s="66"/>
      <c r="DFW254" s="66"/>
      <c r="DGF254" s="66"/>
      <c r="DGI254" s="66"/>
      <c r="DGL254" s="66"/>
      <c r="DGO254" s="66"/>
      <c r="DGX254" s="66"/>
      <c r="DHD254" s="66"/>
      <c r="DHG254" s="66"/>
      <c r="DHJ254" s="66"/>
      <c r="DHM254" s="66"/>
      <c r="DHS254" s="66"/>
      <c r="DIB254" s="66"/>
      <c r="DID254" s="66"/>
      <c r="DIE254" s="66"/>
      <c r="DIG254" s="66"/>
      <c r="DIJ254" s="66"/>
      <c r="DIM254" s="66"/>
      <c r="DIP254" s="66"/>
      <c r="DIS254" s="66"/>
      <c r="DIV254" s="66"/>
      <c r="DIX254" s="66"/>
      <c r="DIZ254" s="66"/>
      <c r="DJC254" s="66"/>
      <c r="DJF254" s="66"/>
      <c r="DJI254" s="66"/>
      <c r="DJL254" s="66"/>
      <c r="DJO254" s="66"/>
      <c r="DJR254" s="66"/>
      <c r="DJU254" s="66"/>
      <c r="DJW254" s="66"/>
      <c r="DJZ254" s="66"/>
      <c r="DKF254" s="66"/>
      <c r="DKL254" s="66"/>
      <c r="DKO254" s="66"/>
      <c r="DKQ254" s="66"/>
      <c r="DKS254" s="66"/>
      <c r="DKT254" s="66"/>
      <c r="DKU254" s="66"/>
      <c r="DKV254" s="66"/>
      <c r="DKW254" s="66"/>
      <c r="DKX254" s="66"/>
      <c r="DLP254" s="66"/>
      <c r="DLQ254" s="66"/>
      <c r="DLT254" s="66"/>
      <c r="DLW254" s="66"/>
      <c r="DLY254" s="66"/>
      <c r="DMA254" s="66"/>
      <c r="DMD254" s="66"/>
      <c r="DMG254" s="66"/>
      <c r="DMJ254" s="66"/>
      <c r="DMN254" s="66"/>
      <c r="DMQ254" s="66"/>
      <c r="DMT254" s="66"/>
      <c r="DNB254" s="66"/>
      <c r="DNN254" s="66"/>
      <c r="DNO254" s="66"/>
      <c r="DNP254" s="66"/>
      <c r="DNQ254" s="66"/>
      <c r="DNR254" s="66"/>
      <c r="DNS254" s="66"/>
      <c r="DNT254" s="66"/>
      <c r="DNU254" s="66"/>
      <c r="DNV254" s="66"/>
      <c r="DNW254" s="66"/>
      <c r="DNX254" s="66"/>
      <c r="DNY254" s="66"/>
      <c r="DNZ254" s="66"/>
      <c r="DOA254" s="66"/>
      <c r="DOB254" s="66"/>
      <c r="DOC254" s="66"/>
      <c r="DOD254" s="66"/>
      <c r="DOE254" s="66"/>
      <c r="DOF254" s="66"/>
      <c r="DOG254" s="66"/>
      <c r="DOH254" s="66"/>
      <c r="DOI254" s="66"/>
      <c r="DOJ254" s="66"/>
      <c r="DOK254" s="66"/>
      <c r="DOL254" s="66"/>
      <c r="DOM254" s="66"/>
      <c r="DOO254" s="66"/>
      <c r="DOP254" s="66"/>
      <c r="DOQ254" s="66"/>
      <c r="DOR254" s="66"/>
      <c r="DOS254" s="66"/>
      <c r="DOT254" s="66"/>
      <c r="DOU254" s="66"/>
      <c r="DOV254" s="66"/>
      <c r="DOW254" s="66"/>
      <c r="DOX254" s="66"/>
      <c r="DOY254" s="66"/>
      <c r="DOZ254" s="66"/>
      <c r="DPA254" s="66"/>
      <c r="DPD254" s="66"/>
      <c r="DPG254" s="66"/>
      <c r="DPJ254" s="66"/>
      <c r="DPM254" s="66"/>
      <c r="DPP254" s="66"/>
      <c r="DPS254" s="66"/>
      <c r="DQB254" s="66"/>
      <c r="DQE254" s="66"/>
      <c r="DQH254" s="66"/>
      <c r="DQK254" s="66"/>
      <c r="DQT254" s="66"/>
      <c r="DQZ254" s="66"/>
      <c r="DRC254" s="66"/>
      <c r="DRF254" s="66"/>
      <c r="DRI254" s="66"/>
      <c r="DRO254" s="66"/>
      <c r="DRX254" s="66"/>
      <c r="DRZ254" s="66"/>
      <c r="DSA254" s="66"/>
      <c r="DSC254" s="66"/>
      <c r="DSF254" s="66"/>
      <c r="DSI254" s="66"/>
      <c r="DSL254" s="66"/>
      <c r="DSO254" s="66"/>
      <c r="DSR254" s="66"/>
      <c r="DST254" s="66"/>
      <c r="DSV254" s="66"/>
      <c r="DSY254" s="66"/>
      <c r="DTB254" s="66"/>
      <c r="DTE254" s="66"/>
      <c r="DTH254" s="66"/>
      <c r="DTK254" s="66"/>
      <c r="DTN254" s="66"/>
      <c r="DTQ254" s="66"/>
      <c r="DTS254" s="66"/>
      <c r="DTV254" s="66"/>
      <c r="DUB254" s="66"/>
      <c r="DUH254" s="66"/>
      <c r="DUK254" s="66"/>
      <c r="DUM254" s="66"/>
      <c r="DUO254" s="66"/>
      <c r="DUP254" s="66"/>
      <c r="DUQ254" s="66"/>
      <c r="DUR254" s="66"/>
      <c r="DUS254" s="66"/>
      <c r="DUT254" s="66"/>
      <c r="DVL254" s="66"/>
      <c r="DVM254" s="66"/>
      <c r="DVP254" s="66"/>
      <c r="DVS254" s="66"/>
      <c r="DVU254" s="66"/>
      <c r="DVW254" s="66"/>
      <c r="DVZ254" s="66"/>
      <c r="DWC254" s="66"/>
      <c r="DWF254" s="66"/>
      <c r="DWJ254" s="66"/>
      <c r="DWM254" s="66"/>
      <c r="DWP254" s="66"/>
      <c r="DWX254" s="66"/>
      <c r="DXJ254" s="66"/>
      <c r="DXK254" s="66"/>
      <c r="DXL254" s="66"/>
      <c r="DXM254" s="66"/>
      <c r="DXN254" s="66"/>
      <c r="DXO254" s="66"/>
      <c r="DXP254" s="66"/>
      <c r="DXQ254" s="66"/>
      <c r="DXR254" s="66"/>
      <c r="DXS254" s="66"/>
      <c r="DXT254" s="66"/>
      <c r="DXU254" s="66"/>
      <c r="DXV254" s="66"/>
      <c r="DXW254" s="66"/>
      <c r="DXX254" s="66"/>
      <c r="DXY254" s="66"/>
      <c r="DXZ254" s="66"/>
      <c r="DYA254" s="66"/>
      <c r="DYB254" s="66"/>
      <c r="DYC254" s="66"/>
      <c r="DYD254" s="66"/>
      <c r="DYE254" s="66"/>
      <c r="DYF254" s="66"/>
      <c r="DYG254" s="66"/>
      <c r="DYH254" s="66"/>
      <c r="DYI254" s="66"/>
      <c r="DYK254" s="66"/>
      <c r="DYL254" s="66"/>
      <c r="DYM254" s="66"/>
      <c r="DYN254" s="66"/>
      <c r="DYO254" s="66"/>
      <c r="DYP254" s="66"/>
      <c r="DYQ254" s="66"/>
      <c r="DYR254" s="66"/>
      <c r="DYS254" s="66"/>
      <c r="DYT254" s="66"/>
      <c r="DYU254" s="66"/>
      <c r="DYV254" s="66"/>
      <c r="DYW254" s="66"/>
      <c r="DYZ254" s="66"/>
      <c r="DZC254" s="66"/>
      <c r="DZF254" s="66"/>
      <c r="DZI254" s="66"/>
      <c r="DZL254" s="66"/>
      <c r="DZO254" s="66"/>
      <c r="DZX254" s="66"/>
      <c r="EAA254" s="66"/>
      <c r="EAD254" s="66"/>
      <c r="EAG254" s="66"/>
      <c r="EAP254" s="66"/>
      <c r="EAV254" s="66"/>
      <c r="EAY254" s="66"/>
      <c r="EBB254" s="66"/>
      <c r="EBE254" s="66"/>
      <c r="EBK254" s="66"/>
      <c r="EBT254" s="66"/>
      <c r="EBV254" s="66"/>
      <c r="EBW254" s="66"/>
      <c r="EBY254" s="66"/>
      <c r="ECB254" s="66"/>
      <c r="ECE254" s="66"/>
      <c r="ECH254" s="66"/>
      <c r="ECK254" s="66"/>
      <c r="ECN254" s="66"/>
      <c r="ECP254" s="66"/>
      <c r="ECR254" s="66"/>
      <c r="ECU254" s="66"/>
      <c r="ECX254" s="66"/>
      <c r="EDA254" s="66"/>
      <c r="EDD254" s="66"/>
      <c r="EDG254" s="66"/>
      <c r="EDJ254" s="66"/>
      <c r="EDM254" s="66"/>
      <c r="EDO254" s="66"/>
      <c r="EDR254" s="66"/>
      <c r="EDX254" s="66"/>
      <c r="EED254" s="66"/>
      <c r="EEG254" s="66"/>
      <c r="EEI254" s="66"/>
      <c r="EEK254" s="66"/>
      <c r="EEL254" s="66"/>
      <c r="EEM254" s="66"/>
      <c r="EEN254" s="66"/>
      <c r="EEO254" s="66"/>
      <c r="EEP254" s="66"/>
      <c r="EFH254" s="66"/>
      <c r="EFI254" s="66"/>
      <c r="EFL254" s="66"/>
      <c r="EFO254" s="66"/>
      <c r="EFQ254" s="66"/>
      <c r="EFS254" s="66"/>
      <c r="EFV254" s="66"/>
      <c r="EFY254" s="66"/>
      <c r="EGB254" s="66"/>
      <c r="EGF254" s="66"/>
      <c r="EGI254" s="66"/>
      <c r="EGL254" s="66"/>
      <c r="EGT254" s="66"/>
      <c r="EHF254" s="66"/>
      <c r="EHG254" s="66"/>
      <c r="EHH254" s="66"/>
      <c r="EHI254" s="66"/>
      <c r="EHJ254" s="66"/>
      <c r="EHK254" s="66"/>
      <c r="EHL254" s="66"/>
      <c r="EHM254" s="66"/>
      <c r="EHN254" s="66"/>
      <c r="EHO254" s="66"/>
      <c r="EHP254" s="66"/>
      <c r="EHQ254" s="66"/>
      <c r="EHR254" s="66"/>
      <c r="EHS254" s="66"/>
      <c r="EHT254" s="66"/>
      <c r="EHU254" s="66"/>
      <c r="EHV254" s="66"/>
      <c r="EHW254" s="66"/>
      <c r="EHX254" s="66"/>
      <c r="EHY254" s="66"/>
      <c r="EHZ254" s="66"/>
      <c r="EIA254" s="66"/>
      <c r="EIB254" s="66"/>
      <c r="EIC254" s="66"/>
      <c r="EID254" s="66"/>
      <c r="EIE254" s="66"/>
      <c r="EIG254" s="66"/>
      <c r="EIH254" s="66"/>
      <c r="EII254" s="66"/>
      <c r="EIJ254" s="66"/>
      <c r="EIK254" s="66"/>
      <c r="EIL254" s="66"/>
      <c r="EIM254" s="66"/>
      <c r="EIN254" s="66"/>
      <c r="EIO254" s="66"/>
      <c r="EIP254" s="66"/>
      <c r="EIQ254" s="66"/>
      <c r="EIR254" s="66"/>
      <c r="EIS254" s="66"/>
      <c r="EIV254" s="66"/>
      <c r="EIY254" s="66"/>
      <c r="EJB254" s="66"/>
      <c r="EJE254" s="66"/>
      <c r="EJH254" s="66"/>
      <c r="EJK254" s="66"/>
      <c r="EJT254" s="66"/>
      <c r="EJW254" s="66"/>
      <c r="EJZ254" s="66"/>
      <c r="EKC254" s="66"/>
      <c r="EKL254" s="66"/>
      <c r="EKR254" s="66"/>
      <c r="EKU254" s="66"/>
      <c r="EKX254" s="66"/>
      <c r="ELA254" s="66"/>
      <c r="ELG254" s="66"/>
      <c r="ELP254" s="66"/>
      <c r="ELR254" s="66"/>
      <c r="ELS254" s="66"/>
      <c r="ELU254" s="66"/>
      <c r="ELX254" s="66"/>
      <c r="EMA254" s="66"/>
      <c r="EMD254" s="66"/>
      <c r="EMG254" s="66"/>
      <c r="EMJ254" s="66"/>
      <c r="EML254" s="66"/>
      <c r="EMN254" s="66"/>
      <c r="EMQ254" s="66"/>
      <c r="EMT254" s="66"/>
      <c r="EMW254" s="66"/>
      <c r="EMZ254" s="66"/>
      <c r="ENC254" s="66"/>
      <c r="ENF254" s="66"/>
      <c r="ENI254" s="66"/>
      <c r="ENK254" s="66"/>
      <c r="ENN254" s="66"/>
      <c r="ENT254" s="66"/>
      <c r="ENZ254" s="66"/>
      <c r="EOC254" s="66"/>
      <c r="EOE254" s="66"/>
      <c r="EOG254" s="66"/>
      <c r="EOH254" s="66"/>
      <c r="EOI254" s="66"/>
      <c r="EOJ254" s="66"/>
      <c r="EOK254" s="66"/>
      <c r="EOL254" s="66"/>
      <c r="EPD254" s="66"/>
      <c r="EPE254" s="66"/>
      <c r="EPH254" s="66"/>
      <c r="EPK254" s="66"/>
      <c r="EPM254" s="66"/>
      <c r="EPO254" s="66"/>
      <c r="EPR254" s="66"/>
      <c r="EPU254" s="66"/>
      <c r="EPX254" s="66"/>
      <c r="EQB254" s="66"/>
      <c r="EQE254" s="66"/>
      <c r="EQH254" s="66"/>
      <c r="EQP254" s="66"/>
      <c r="ERB254" s="66"/>
      <c r="ERC254" s="66"/>
      <c r="ERD254" s="66"/>
      <c r="ERE254" s="66"/>
      <c r="ERF254" s="66"/>
      <c r="ERG254" s="66"/>
      <c r="ERH254" s="66"/>
      <c r="ERI254" s="66"/>
      <c r="ERJ254" s="66"/>
      <c r="ERK254" s="66"/>
      <c r="ERL254" s="66"/>
      <c r="ERM254" s="66"/>
      <c r="ERN254" s="66"/>
      <c r="ERO254" s="66"/>
      <c r="ERP254" s="66"/>
      <c r="ERQ254" s="66"/>
      <c r="ERR254" s="66"/>
      <c r="ERS254" s="66"/>
      <c r="ERT254" s="66"/>
      <c r="ERU254" s="66"/>
      <c r="ERV254" s="66"/>
      <c r="ERW254" s="66"/>
      <c r="ERX254" s="66"/>
      <c r="ERY254" s="66"/>
      <c r="ERZ254" s="66"/>
      <c r="ESA254" s="66"/>
      <c r="ESC254" s="66"/>
      <c r="ESD254" s="66"/>
      <c r="ESE254" s="66"/>
      <c r="ESF254" s="66"/>
      <c r="ESG254" s="66"/>
      <c r="ESH254" s="66"/>
      <c r="ESI254" s="66"/>
      <c r="ESJ254" s="66"/>
      <c r="ESK254" s="66"/>
      <c r="ESL254" s="66"/>
      <c r="ESM254" s="66"/>
      <c r="ESN254" s="66"/>
      <c r="ESO254" s="66"/>
      <c r="ESR254" s="66"/>
      <c r="ESU254" s="66"/>
      <c r="ESX254" s="66"/>
      <c r="ETA254" s="66"/>
      <c r="ETD254" s="66"/>
      <c r="ETG254" s="66"/>
      <c r="ETP254" s="66"/>
      <c r="ETS254" s="66"/>
      <c r="ETV254" s="66"/>
      <c r="ETY254" s="66"/>
      <c r="EUH254" s="66"/>
      <c r="EUN254" s="66"/>
      <c r="EUQ254" s="66"/>
      <c r="EUT254" s="66"/>
      <c r="EUW254" s="66"/>
      <c r="EVC254" s="66"/>
      <c r="EVL254" s="66"/>
      <c r="EVN254" s="66"/>
      <c r="EVO254" s="66"/>
      <c r="EVQ254" s="66"/>
      <c r="EVT254" s="66"/>
      <c r="EVW254" s="66"/>
      <c r="EVZ254" s="66"/>
      <c r="EWC254" s="66"/>
      <c r="EWF254" s="66"/>
      <c r="EWH254" s="66"/>
      <c r="EWJ254" s="66"/>
      <c r="EWM254" s="66"/>
      <c r="EWP254" s="66"/>
      <c r="EWS254" s="66"/>
      <c r="EWV254" s="66"/>
      <c r="EWY254" s="66"/>
      <c r="EXB254" s="66"/>
      <c r="EXE254" s="66"/>
      <c r="EXG254" s="66"/>
      <c r="EXJ254" s="66"/>
      <c r="EXP254" s="66"/>
      <c r="EXV254" s="66"/>
      <c r="EXY254" s="66"/>
      <c r="EYA254" s="66"/>
      <c r="EYC254" s="66"/>
      <c r="EYD254" s="66"/>
      <c r="EYE254" s="66"/>
      <c r="EYF254" s="66"/>
      <c r="EYG254" s="66"/>
      <c r="EYH254" s="66"/>
      <c r="EYZ254" s="66"/>
      <c r="EZA254" s="66"/>
      <c r="EZD254" s="66"/>
      <c r="EZG254" s="66"/>
      <c r="EZI254" s="66"/>
      <c r="EZK254" s="66"/>
      <c r="EZN254" s="66"/>
      <c r="EZQ254" s="66"/>
      <c r="EZT254" s="66"/>
      <c r="EZX254" s="66"/>
      <c r="FAA254" s="66"/>
      <c r="FAD254" s="66"/>
      <c r="FAL254" s="66"/>
      <c r="FAX254" s="66"/>
      <c r="FAY254" s="66"/>
      <c r="FAZ254" s="66"/>
      <c r="FBA254" s="66"/>
      <c r="FBB254" s="66"/>
      <c r="FBC254" s="66"/>
      <c r="FBD254" s="66"/>
      <c r="FBE254" s="66"/>
      <c r="FBF254" s="66"/>
      <c r="FBG254" s="66"/>
      <c r="FBH254" s="66"/>
      <c r="FBI254" s="66"/>
      <c r="FBJ254" s="66"/>
      <c r="FBK254" s="66"/>
      <c r="FBL254" s="66"/>
      <c r="FBM254" s="66"/>
      <c r="FBN254" s="66"/>
      <c r="FBO254" s="66"/>
      <c r="FBP254" s="66"/>
      <c r="FBQ254" s="66"/>
      <c r="FBR254" s="66"/>
      <c r="FBS254" s="66"/>
      <c r="FBT254" s="66"/>
      <c r="FBU254" s="66"/>
      <c r="FBV254" s="66"/>
      <c r="FBW254" s="66"/>
      <c r="FBY254" s="66"/>
      <c r="FBZ254" s="66"/>
      <c r="FCA254" s="66"/>
      <c r="FCB254" s="66"/>
      <c r="FCC254" s="66"/>
      <c r="FCD254" s="66"/>
      <c r="FCE254" s="66"/>
      <c r="FCF254" s="66"/>
      <c r="FCG254" s="66"/>
      <c r="FCH254" s="66"/>
      <c r="FCI254" s="66"/>
      <c r="FCJ254" s="66"/>
      <c r="FCK254" s="66"/>
      <c r="FCN254" s="66"/>
      <c r="FCQ254" s="66"/>
      <c r="FCT254" s="66"/>
      <c r="FCW254" s="66"/>
      <c r="FCZ254" s="66"/>
      <c r="FDC254" s="66"/>
      <c r="FDL254" s="66"/>
      <c r="FDO254" s="66"/>
      <c r="FDR254" s="66"/>
      <c r="FDU254" s="66"/>
      <c r="FED254" s="66"/>
      <c r="FEJ254" s="66"/>
      <c r="FEM254" s="66"/>
      <c r="FEP254" s="66"/>
      <c r="FES254" s="66"/>
      <c r="FEY254" s="66"/>
      <c r="FFH254" s="66"/>
      <c r="FFJ254" s="66"/>
      <c r="FFK254" s="66"/>
      <c r="FFM254" s="66"/>
      <c r="FFP254" s="66"/>
      <c r="FFS254" s="66"/>
      <c r="FFV254" s="66"/>
      <c r="FFY254" s="66"/>
      <c r="FGB254" s="66"/>
      <c r="FGD254" s="66"/>
      <c r="FGF254" s="66"/>
      <c r="FGI254" s="66"/>
      <c r="FGL254" s="66"/>
      <c r="FGO254" s="66"/>
      <c r="FGR254" s="66"/>
      <c r="FGU254" s="66"/>
      <c r="FGX254" s="66"/>
      <c r="FHA254" s="66"/>
      <c r="FHC254" s="66"/>
      <c r="FHF254" s="66"/>
      <c r="FHL254" s="66"/>
      <c r="FHR254" s="66"/>
      <c r="FHU254" s="66"/>
      <c r="FHW254" s="66"/>
      <c r="FHY254" s="66"/>
      <c r="FHZ254" s="66"/>
      <c r="FIA254" s="66"/>
      <c r="FIB254" s="66"/>
      <c r="FIC254" s="66"/>
      <c r="FID254" s="66"/>
      <c r="FIV254" s="66"/>
      <c r="FIW254" s="66"/>
      <c r="FIZ254" s="66"/>
      <c r="FJC254" s="66"/>
      <c r="FJE254" s="66"/>
      <c r="FJG254" s="66"/>
      <c r="FJJ254" s="66"/>
      <c r="FJM254" s="66"/>
      <c r="FJP254" s="66"/>
      <c r="FJT254" s="66"/>
      <c r="FJW254" s="66"/>
      <c r="FJZ254" s="66"/>
      <c r="FKH254" s="66"/>
      <c r="FKT254" s="66"/>
      <c r="FKU254" s="66"/>
      <c r="FKV254" s="66"/>
      <c r="FKW254" s="66"/>
      <c r="FKX254" s="66"/>
      <c r="FKY254" s="66"/>
      <c r="FKZ254" s="66"/>
      <c r="FLA254" s="66"/>
      <c r="FLB254" s="66"/>
      <c r="FLC254" s="66"/>
      <c r="FLD254" s="66"/>
      <c r="FLE254" s="66"/>
      <c r="FLF254" s="66"/>
      <c r="FLG254" s="66"/>
      <c r="FLH254" s="66"/>
      <c r="FLI254" s="66"/>
      <c r="FLJ254" s="66"/>
      <c r="FLK254" s="66"/>
      <c r="FLL254" s="66"/>
      <c r="FLM254" s="66"/>
      <c r="FLN254" s="66"/>
      <c r="FLO254" s="66"/>
      <c r="FLP254" s="66"/>
      <c r="FLQ254" s="66"/>
      <c r="FLR254" s="66"/>
      <c r="FLS254" s="66"/>
      <c r="FLU254" s="66"/>
      <c r="FLV254" s="66"/>
      <c r="FLW254" s="66"/>
      <c r="FLX254" s="66"/>
      <c r="FLY254" s="66"/>
      <c r="FLZ254" s="66"/>
      <c r="FMA254" s="66"/>
      <c r="FMB254" s="66"/>
      <c r="FMC254" s="66"/>
      <c r="FMD254" s="66"/>
      <c r="FME254" s="66"/>
      <c r="FMF254" s="66"/>
      <c r="FMG254" s="66"/>
      <c r="FMJ254" s="66"/>
      <c r="FMM254" s="66"/>
      <c r="FMP254" s="66"/>
      <c r="FMS254" s="66"/>
      <c r="FMV254" s="66"/>
      <c r="FMY254" s="66"/>
      <c r="FNH254" s="66"/>
      <c r="FNK254" s="66"/>
      <c r="FNN254" s="66"/>
      <c r="FNQ254" s="66"/>
      <c r="FNZ254" s="66"/>
      <c r="FOF254" s="66"/>
      <c r="FOI254" s="66"/>
      <c r="FOL254" s="66"/>
      <c r="FOO254" s="66"/>
      <c r="FOU254" s="66"/>
      <c r="FPD254" s="66"/>
      <c r="FPF254" s="66"/>
      <c r="FPG254" s="66"/>
      <c r="FPI254" s="66"/>
      <c r="FPL254" s="66"/>
      <c r="FPO254" s="66"/>
      <c r="FPR254" s="66"/>
      <c r="FPU254" s="66"/>
      <c r="FPX254" s="66"/>
      <c r="FPZ254" s="66"/>
      <c r="FQB254" s="66"/>
      <c r="FQE254" s="66"/>
      <c r="FQH254" s="66"/>
      <c r="FQK254" s="66"/>
      <c r="FQN254" s="66"/>
      <c r="FQQ254" s="66"/>
      <c r="FQT254" s="66"/>
      <c r="FQW254" s="66"/>
      <c r="FQY254" s="66"/>
      <c r="FRB254" s="66"/>
      <c r="FRH254" s="66"/>
      <c r="FRN254" s="66"/>
      <c r="FRQ254" s="66"/>
      <c r="FRS254" s="66"/>
      <c r="FRU254" s="66"/>
      <c r="FRV254" s="66"/>
      <c r="FRW254" s="66"/>
      <c r="FRX254" s="66"/>
      <c r="FRY254" s="66"/>
      <c r="FRZ254" s="66"/>
      <c r="FSR254" s="66"/>
      <c r="FSS254" s="66"/>
      <c r="FSV254" s="66"/>
      <c r="FSY254" s="66"/>
      <c r="FTA254" s="66"/>
      <c r="FTC254" s="66"/>
      <c r="FTF254" s="66"/>
      <c r="FTI254" s="66"/>
      <c r="FTL254" s="66"/>
      <c r="FTP254" s="66"/>
      <c r="FTS254" s="66"/>
      <c r="FTV254" s="66"/>
      <c r="FUD254" s="66"/>
      <c r="FUP254" s="66"/>
      <c r="FUQ254" s="66"/>
      <c r="FUR254" s="66"/>
      <c r="FUS254" s="66"/>
      <c r="FUT254" s="66"/>
      <c r="FUU254" s="66"/>
      <c r="FUV254" s="66"/>
      <c r="FUW254" s="66"/>
      <c r="FUX254" s="66"/>
      <c r="FUY254" s="66"/>
      <c r="FUZ254" s="66"/>
      <c r="FVA254" s="66"/>
      <c r="FVB254" s="66"/>
      <c r="FVC254" s="66"/>
      <c r="FVD254" s="66"/>
      <c r="FVE254" s="66"/>
      <c r="FVF254" s="66"/>
      <c r="FVG254" s="66"/>
      <c r="FVH254" s="66"/>
      <c r="FVI254" s="66"/>
      <c r="FVJ254" s="66"/>
      <c r="FVK254" s="66"/>
      <c r="FVL254" s="66"/>
      <c r="FVM254" s="66"/>
      <c r="FVN254" s="66"/>
      <c r="FVO254" s="66"/>
      <c r="FVQ254" s="66"/>
      <c r="FVR254" s="66"/>
      <c r="FVS254" s="66"/>
      <c r="FVT254" s="66"/>
      <c r="FVU254" s="66"/>
      <c r="FVV254" s="66"/>
      <c r="FVW254" s="66"/>
      <c r="FVX254" s="66"/>
      <c r="FVY254" s="66"/>
      <c r="FVZ254" s="66"/>
      <c r="FWA254" s="66"/>
      <c r="FWB254" s="66"/>
      <c r="FWC254" s="66"/>
      <c r="FWF254" s="66"/>
      <c r="FWI254" s="66"/>
      <c r="FWL254" s="66"/>
      <c r="FWO254" s="66"/>
      <c r="FWR254" s="66"/>
      <c r="FWU254" s="66"/>
      <c r="FXD254" s="66"/>
      <c r="FXG254" s="66"/>
      <c r="FXJ254" s="66"/>
      <c r="FXM254" s="66"/>
      <c r="FXV254" s="66"/>
      <c r="FYB254" s="66"/>
      <c r="FYE254" s="66"/>
      <c r="FYH254" s="66"/>
      <c r="FYK254" s="66"/>
      <c r="FYQ254" s="66"/>
      <c r="FYZ254" s="66"/>
      <c r="FZB254" s="66"/>
      <c r="FZC254" s="66"/>
      <c r="FZE254" s="66"/>
      <c r="FZH254" s="66"/>
      <c r="FZK254" s="66"/>
      <c r="FZN254" s="66"/>
      <c r="FZQ254" s="66"/>
      <c r="FZT254" s="66"/>
      <c r="FZV254" s="66"/>
      <c r="FZX254" s="66"/>
      <c r="GAA254" s="66"/>
      <c r="GAD254" s="66"/>
      <c r="GAG254" s="66"/>
      <c r="GAJ254" s="66"/>
      <c r="GAM254" s="66"/>
      <c r="GAP254" s="66"/>
      <c r="GAS254" s="66"/>
      <c r="GAU254" s="66"/>
      <c r="GAX254" s="66"/>
      <c r="GBD254" s="66"/>
      <c r="GBJ254" s="66"/>
      <c r="GBM254" s="66"/>
      <c r="GBO254" s="66"/>
      <c r="GBQ254" s="66"/>
      <c r="GBR254" s="66"/>
      <c r="GBS254" s="66"/>
      <c r="GBT254" s="66"/>
      <c r="GBU254" s="66"/>
      <c r="GBV254" s="66"/>
      <c r="GCN254" s="66"/>
      <c r="GCO254" s="66"/>
      <c r="GCR254" s="66"/>
      <c r="GCU254" s="66"/>
      <c r="GCW254" s="66"/>
      <c r="GCY254" s="66"/>
      <c r="GDB254" s="66"/>
      <c r="GDE254" s="66"/>
      <c r="GDH254" s="66"/>
      <c r="GDL254" s="66"/>
      <c r="GDO254" s="66"/>
      <c r="GDR254" s="66"/>
      <c r="GDZ254" s="66"/>
      <c r="GEL254" s="66"/>
      <c r="GEM254" s="66"/>
      <c r="GEN254" s="66"/>
      <c r="GEO254" s="66"/>
      <c r="GEP254" s="66"/>
      <c r="GEQ254" s="66"/>
      <c r="GER254" s="66"/>
      <c r="GES254" s="66"/>
      <c r="GET254" s="66"/>
      <c r="GEU254" s="66"/>
      <c r="GEV254" s="66"/>
      <c r="GEW254" s="66"/>
      <c r="GEX254" s="66"/>
      <c r="GEY254" s="66"/>
      <c r="GEZ254" s="66"/>
      <c r="GFA254" s="66"/>
      <c r="GFB254" s="66"/>
      <c r="GFC254" s="66"/>
      <c r="GFD254" s="66"/>
      <c r="GFE254" s="66"/>
      <c r="GFF254" s="66"/>
      <c r="GFG254" s="66"/>
      <c r="GFH254" s="66"/>
      <c r="GFI254" s="66"/>
      <c r="GFJ254" s="66"/>
      <c r="GFK254" s="66"/>
      <c r="GFM254" s="66"/>
      <c r="GFN254" s="66"/>
      <c r="GFO254" s="66"/>
      <c r="GFP254" s="66"/>
      <c r="GFQ254" s="66"/>
      <c r="GFR254" s="66"/>
      <c r="GFS254" s="66"/>
      <c r="GFT254" s="66"/>
      <c r="GFU254" s="66"/>
      <c r="GFV254" s="66"/>
      <c r="GFW254" s="66"/>
      <c r="GFX254" s="66"/>
      <c r="GFY254" s="66"/>
      <c r="GGB254" s="66"/>
      <c r="GGE254" s="66"/>
      <c r="GGH254" s="66"/>
      <c r="GGK254" s="66"/>
      <c r="GGN254" s="66"/>
      <c r="GGQ254" s="66"/>
      <c r="GGZ254" s="66"/>
      <c r="GHC254" s="66"/>
      <c r="GHF254" s="66"/>
      <c r="GHI254" s="66"/>
      <c r="GHR254" s="66"/>
      <c r="GHX254" s="66"/>
      <c r="GIA254" s="66"/>
      <c r="GID254" s="66"/>
      <c r="GIG254" s="66"/>
      <c r="GIM254" s="66"/>
      <c r="GIV254" s="66"/>
      <c r="GIX254" s="66"/>
      <c r="GIY254" s="66"/>
      <c r="GJA254" s="66"/>
      <c r="GJD254" s="66"/>
      <c r="GJG254" s="66"/>
      <c r="GJJ254" s="66"/>
      <c r="GJM254" s="66"/>
      <c r="GJP254" s="66"/>
      <c r="GJR254" s="66"/>
      <c r="GJT254" s="66"/>
      <c r="GJW254" s="66"/>
      <c r="GJZ254" s="66"/>
      <c r="GKC254" s="66"/>
      <c r="GKF254" s="66"/>
      <c r="GKI254" s="66"/>
      <c r="GKL254" s="66"/>
      <c r="GKO254" s="66"/>
      <c r="GKQ254" s="66"/>
      <c r="GKT254" s="66"/>
      <c r="GKZ254" s="66"/>
      <c r="GLF254" s="66"/>
      <c r="GLI254" s="66"/>
      <c r="GLK254" s="66"/>
      <c r="GLM254" s="66"/>
      <c r="GLN254" s="66"/>
      <c r="GLO254" s="66"/>
      <c r="GLP254" s="66"/>
      <c r="GLQ254" s="66"/>
      <c r="GLR254" s="66"/>
      <c r="GMJ254" s="66"/>
      <c r="GMK254" s="66"/>
      <c r="GMN254" s="66"/>
      <c r="GMQ254" s="66"/>
      <c r="GMS254" s="66"/>
      <c r="GMU254" s="66"/>
      <c r="GMX254" s="66"/>
      <c r="GNA254" s="66"/>
      <c r="GND254" s="66"/>
      <c r="GNH254" s="66"/>
      <c r="GNK254" s="66"/>
      <c r="GNN254" s="66"/>
      <c r="GNV254" s="66"/>
      <c r="GOH254" s="66"/>
      <c r="GOI254" s="66"/>
      <c r="GOJ254" s="66"/>
      <c r="GOK254" s="66"/>
      <c r="GOL254" s="66"/>
      <c r="GOM254" s="66"/>
      <c r="GON254" s="66"/>
      <c r="GOO254" s="66"/>
      <c r="GOP254" s="66"/>
      <c r="GOQ254" s="66"/>
      <c r="GOR254" s="66"/>
      <c r="GOS254" s="66"/>
      <c r="GOT254" s="66"/>
      <c r="GOU254" s="66"/>
      <c r="GOV254" s="66"/>
      <c r="GOW254" s="66"/>
      <c r="GOX254" s="66"/>
      <c r="GOY254" s="66"/>
      <c r="GOZ254" s="66"/>
      <c r="GPA254" s="66"/>
      <c r="GPB254" s="66"/>
      <c r="GPC254" s="66"/>
      <c r="GPD254" s="66"/>
      <c r="GPE254" s="66"/>
      <c r="GPF254" s="66"/>
      <c r="GPG254" s="66"/>
      <c r="GPI254" s="66"/>
      <c r="GPJ254" s="66"/>
      <c r="GPK254" s="66"/>
      <c r="GPL254" s="66"/>
      <c r="GPM254" s="66"/>
      <c r="GPN254" s="66"/>
      <c r="GPO254" s="66"/>
      <c r="GPP254" s="66"/>
      <c r="GPQ254" s="66"/>
      <c r="GPR254" s="66"/>
      <c r="GPS254" s="66"/>
      <c r="GPT254" s="66"/>
      <c r="GPU254" s="66"/>
      <c r="GPX254" s="66"/>
      <c r="GQA254" s="66"/>
      <c r="GQD254" s="66"/>
      <c r="GQG254" s="66"/>
      <c r="GQJ254" s="66"/>
      <c r="GQM254" s="66"/>
      <c r="GQV254" s="66"/>
      <c r="GQY254" s="66"/>
      <c r="GRB254" s="66"/>
      <c r="GRE254" s="66"/>
      <c r="GRN254" s="66"/>
      <c r="GRT254" s="66"/>
      <c r="GRW254" s="66"/>
      <c r="GRZ254" s="66"/>
      <c r="GSC254" s="66"/>
      <c r="GSI254" s="66"/>
      <c r="GSR254" s="66"/>
      <c r="GST254" s="66"/>
      <c r="GSU254" s="66"/>
      <c r="GSW254" s="66"/>
      <c r="GSZ254" s="66"/>
      <c r="GTC254" s="66"/>
      <c r="GTF254" s="66"/>
      <c r="GTI254" s="66"/>
      <c r="GTL254" s="66"/>
      <c r="GTN254" s="66"/>
      <c r="GTP254" s="66"/>
      <c r="GTS254" s="66"/>
      <c r="GTV254" s="66"/>
      <c r="GTY254" s="66"/>
      <c r="GUB254" s="66"/>
      <c r="GUE254" s="66"/>
      <c r="GUH254" s="66"/>
      <c r="GUK254" s="66"/>
      <c r="GUM254" s="66"/>
      <c r="GUP254" s="66"/>
      <c r="GUV254" s="66"/>
      <c r="GVB254" s="66"/>
      <c r="GVE254" s="66"/>
      <c r="GVG254" s="66"/>
      <c r="GVI254" s="66"/>
      <c r="GVJ254" s="66"/>
      <c r="GVK254" s="66"/>
      <c r="GVL254" s="66"/>
      <c r="GVM254" s="66"/>
      <c r="GVN254" s="66"/>
      <c r="GWF254" s="66"/>
      <c r="GWG254" s="66"/>
      <c r="GWJ254" s="66"/>
      <c r="GWM254" s="66"/>
      <c r="GWO254" s="66"/>
      <c r="GWQ254" s="66"/>
      <c r="GWT254" s="66"/>
      <c r="GWW254" s="66"/>
      <c r="GWZ254" s="66"/>
      <c r="GXD254" s="66"/>
      <c r="GXG254" s="66"/>
      <c r="GXJ254" s="66"/>
      <c r="GXR254" s="66"/>
      <c r="GYD254" s="66"/>
      <c r="GYE254" s="66"/>
      <c r="GYF254" s="66"/>
      <c r="GYG254" s="66"/>
      <c r="GYH254" s="66"/>
      <c r="GYI254" s="66"/>
      <c r="GYJ254" s="66"/>
      <c r="GYK254" s="66"/>
      <c r="GYL254" s="66"/>
      <c r="GYM254" s="66"/>
      <c r="GYN254" s="66"/>
      <c r="GYO254" s="66"/>
      <c r="GYP254" s="66"/>
      <c r="GYQ254" s="66"/>
      <c r="GYR254" s="66"/>
      <c r="GYS254" s="66"/>
      <c r="GYT254" s="66"/>
      <c r="GYU254" s="66"/>
      <c r="GYV254" s="66"/>
      <c r="GYW254" s="66"/>
      <c r="GYX254" s="66"/>
      <c r="GYY254" s="66"/>
      <c r="GYZ254" s="66"/>
      <c r="GZA254" s="66"/>
      <c r="GZB254" s="66"/>
      <c r="GZC254" s="66"/>
      <c r="GZE254" s="66"/>
      <c r="GZF254" s="66"/>
      <c r="GZG254" s="66"/>
      <c r="GZH254" s="66"/>
      <c r="GZI254" s="66"/>
      <c r="GZJ254" s="66"/>
      <c r="GZK254" s="66"/>
      <c r="GZL254" s="66"/>
      <c r="GZM254" s="66"/>
      <c r="GZN254" s="66"/>
      <c r="GZO254" s="66"/>
      <c r="GZP254" s="66"/>
      <c r="GZQ254" s="66"/>
      <c r="GZT254" s="66"/>
      <c r="GZW254" s="66"/>
      <c r="GZZ254" s="66"/>
      <c r="HAC254" s="66"/>
      <c r="HAF254" s="66"/>
      <c r="HAI254" s="66"/>
      <c r="HAR254" s="66"/>
      <c r="HAU254" s="66"/>
      <c r="HAX254" s="66"/>
      <c r="HBA254" s="66"/>
      <c r="HBJ254" s="66"/>
      <c r="HBP254" s="66"/>
      <c r="HBS254" s="66"/>
      <c r="HBV254" s="66"/>
      <c r="HBY254" s="66"/>
      <c r="HCE254" s="66"/>
      <c r="HCN254" s="66"/>
      <c r="HCP254" s="66"/>
      <c r="HCQ254" s="66"/>
      <c r="HCS254" s="66"/>
      <c r="HCV254" s="66"/>
      <c r="HCY254" s="66"/>
      <c r="HDB254" s="66"/>
      <c r="HDE254" s="66"/>
      <c r="HDH254" s="66"/>
      <c r="HDJ254" s="66"/>
      <c r="HDL254" s="66"/>
      <c r="HDO254" s="66"/>
      <c r="HDR254" s="66"/>
      <c r="HDU254" s="66"/>
      <c r="HDX254" s="66"/>
      <c r="HEA254" s="66"/>
      <c r="HED254" s="66"/>
      <c r="HEG254" s="66"/>
      <c r="HEI254" s="66"/>
      <c r="HEL254" s="66"/>
      <c r="HER254" s="66"/>
      <c r="HEX254" s="66"/>
      <c r="HFA254" s="66"/>
      <c r="HFC254" s="66"/>
      <c r="HFE254" s="66"/>
      <c r="HFF254" s="66"/>
      <c r="HFG254" s="66"/>
      <c r="HFH254" s="66"/>
      <c r="HFI254" s="66"/>
      <c r="HFJ254" s="66"/>
      <c r="HGB254" s="66"/>
      <c r="HGC254" s="66"/>
      <c r="HGF254" s="66"/>
      <c r="HGI254" s="66"/>
      <c r="HGK254" s="66"/>
      <c r="HGM254" s="66"/>
      <c r="HGP254" s="66"/>
      <c r="HGS254" s="66"/>
      <c r="HGV254" s="66"/>
      <c r="HGZ254" s="66"/>
      <c r="HHC254" s="66"/>
      <c r="HHF254" s="66"/>
      <c r="HHN254" s="66"/>
      <c r="HHZ254" s="66"/>
      <c r="HIA254" s="66"/>
      <c r="HIB254" s="66"/>
      <c r="HIC254" s="66"/>
      <c r="HID254" s="66"/>
      <c r="HIE254" s="66"/>
      <c r="HIF254" s="66"/>
      <c r="HIG254" s="66"/>
      <c r="HIH254" s="66"/>
      <c r="HII254" s="66"/>
      <c r="HIJ254" s="66"/>
      <c r="HIK254" s="66"/>
      <c r="HIL254" s="66"/>
      <c r="HIM254" s="66"/>
      <c r="HIN254" s="66"/>
      <c r="HIO254" s="66"/>
      <c r="HIP254" s="66"/>
      <c r="HIQ254" s="66"/>
      <c r="HIR254" s="66"/>
      <c r="HIS254" s="66"/>
      <c r="HIT254" s="66"/>
      <c r="HIU254" s="66"/>
      <c r="HIV254" s="66"/>
      <c r="HIW254" s="66"/>
      <c r="HIX254" s="66"/>
      <c r="HIY254" s="66"/>
      <c r="HJA254" s="66"/>
      <c r="HJB254" s="66"/>
      <c r="HJC254" s="66"/>
      <c r="HJD254" s="66"/>
      <c r="HJE254" s="66"/>
      <c r="HJF254" s="66"/>
      <c r="HJG254" s="66"/>
      <c r="HJH254" s="66"/>
      <c r="HJI254" s="66"/>
      <c r="HJJ254" s="66"/>
      <c r="HJK254" s="66"/>
      <c r="HJL254" s="66"/>
      <c r="HJM254" s="66"/>
      <c r="HJP254" s="66"/>
      <c r="HJS254" s="66"/>
      <c r="HJV254" s="66"/>
      <c r="HJY254" s="66"/>
      <c r="HKB254" s="66"/>
      <c r="HKE254" s="66"/>
      <c r="HKN254" s="66"/>
      <c r="HKQ254" s="66"/>
      <c r="HKT254" s="66"/>
      <c r="HKW254" s="66"/>
      <c r="HLF254" s="66"/>
      <c r="HLL254" s="66"/>
      <c r="HLO254" s="66"/>
      <c r="HLR254" s="66"/>
      <c r="HLU254" s="66"/>
      <c r="HMA254" s="66"/>
      <c r="HMJ254" s="66"/>
      <c r="HML254" s="66"/>
      <c r="HMM254" s="66"/>
      <c r="HMO254" s="66"/>
      <c r="HMR254" s="66"/>
      <c r="HMU254" s="66"/>
      <c r="HMX254" s="66"/>
      <c r="HNA254" s="66"/>
      <c r="HND254" s="66"/>
      <c r="HNF254" s="66"/>
      <c r="HNH254" s="66"/>
      <c r="HNK254" s="66"/>
      <c r="HNN254" s="66"/>
      <c r="HNQ254" s="66"/>
      <c r="HNT254" s="66"/>
      <c r="HNW254" s="66"/>
      <c r="HNZ254" s="66"/>
      <c r="HOC254" s="66"/>
      <c r="HOE254" s="66"/>
      <c r="HOH254" s="66"/>
      <c r="HON254" s="66"/>
      <c r="HOT254" s="66"/>
      <c r="HOW254" s="66"/>
      <c r="HOY254" s="66"/>
      <c r="HPA254" s="66"/>
      <c r="HPB254" s="66"/>
      <c r="HPC254" s="66"/>
      <c r="HPD254" s="66"/>
      <c r="HPE254" s="66"/>
      <c r="HPF254" s="66"/>
      <c r="HPX254" s="66"/>
      <c r="HPY254" s="66"/>
      <c r="HQB254" s="66"/>
      <c r="HQE254" s="66"/>
      <c r="HQG254" s="66"/>
      <c r="HQI254" s="66"/>
      <c r="HQL254" s="66"/>
      <c r="HQO254" s="66"/>
      <c r="HQR254" s="66"/>
      <c r="HQV254" s="66"/>
      <c r="HQY254" s="66"/>
      <c r="HRB254" s="66"/>
      <c r="HRJ254" s="66"/>
      <c r="HRV254" s="66"/>
      <c r="HRW254" s="66"/>
      <c r="HRX254" s="66"/>
      <c r="HRY254" s="66"/>
      <c r="HRZ254" s="66"/>
      <c r="HSA254" s="66"/>
      <c r="HSB254" s="66"/>
      <c r="HSC254" s="66"/>
      <c r="HSD254" s="66"/>
      <c r="HSE254" s="66"/>
      <c r="HSF254" s="66"/>
      <c r="HSG254" s="66"/>
      <c r="HSH254" s="66"/>
      <c r="HSI254" s="66"/>
      <c r="HSJ254" s="66"/>
      <c r="HSK254" s="66"/>
      <c r="HSL254" s="66"/>
      <c r="HSM254" s="66"/>
      <c r="HSN254" s="66"/>
      <c r="HSO254" s="66"/>
      <c r="HSP254" s="66"/>
      <c r="HSQ254" s="66"/>
      <c r="HSR254" s="66"/>
      <c r="HSS254" s="66"/>
      <c r="HST254" s="66"/>
      <c r="HSU254" s="66"/>
      <c r="HSW254" s="66"/>
      <c r="HSX254" s="66"/>
      <c r="HSY254" s="66"/>
      <c r="HSZ254" s="66"/>
      <c r="HTA254" s="66"/>
      <c r="HTB254" s="66"/>
      <c r="HTC254" s="66"/>
      <c r="HTD254" s="66"/>
      <c r="HTE254" s="66"/>
      <c r="HTF254" s="66"/>
      <c r="HTG254" s="66"/>
      <c r="HTH254" s="66"/>
      <c r="HTI254" s="66"/>
      <c r="HTL254" s="66"/>
      <c r="HTO254" s="66"/>
      <c r="HTR254" s="66"/>
      <c r="HTU254" s="66"/>
      <c r="HTX254" s="66"/>
      <c r="HUA254" s="66"/>
      <c r="HUJ254" s="66"/>
      <c r="HUM254" s="66"/>
      <c r="HUP254" s="66"/>
      <c r="HUS254" s="66"/>
      <c r="HVB254" s="66"/>
      <c r="HVH254" s="66"/>
      <c r="HVK254" s="66"/>
      <c r="HVN254" s="66"/>
      <c r="HVQ254" s="66"/>
      <c r="HVW254" s="66"/>
      <c r="HWF254" s="66"/>
      <c r="HWH254" s="66"/>
      <c r="HWI254" s="66"/>
      <c r="HWK254" s="66"/>
      <c r="HWN254" s="66"/>
      <c r="HWQ254" s="66"/>
      <c r="HWT254" s="66"/>
      <c r="HWW254" s="66"/>
      <c r="HWZ254" s="66"/>
      <c r="HXB254" s="66"/>
      <c r="HXD254" s="66"/>
      <c r="HXG254" s="66"/>
      <c r="HXJ254" s="66"/>
      <c r="HXM254" s="66"/>
      <c r="HXP254" s="66"/>
      <c r="HXS254" s="66"/>
      <c r="HXV254" s="66"/>
      <c r="HXY254" s="66"/>
      <c r="HYA254" s="66"/>
      <c r="HYD254" s="66"/>
      <c r="HYJ254" s="66"/>
      <c r="HYP254" s="66"/>
      <c r="HYS254" s="66"/>
      <c r="HYU254" s="66"/>
      <c r="HYW254" s="66"/>
      <c r="HYX254" s="66"/>
      <c r="HYY254" s="66"/>
      <c r="HYZ254" s="66"/>
      <c r="HZA254" s="66"/>
      <c r="HZB254" s="66"/>
      <c r="HZT254" s="66"/>
      <c r="HZU254" s="66"/>
      <c r="HZX254" s="66"/>
      <c r="IAA254" s="66"/>
      <c r="IAC254" s="66"/>
      <c r="IAE254" s="66"/>
      <c r="IAH254" s="66"/>
      <c r="IAK254" s="66"/>
      <c r="IAN254" s="66"/>
      <c r="IAR254" s="66"/>
      <c r="IAU254" s="66"/>
      <c r="IAX254" s="66"/>
      <c r="IBF254" s="66"/>
      <c r="IBR254" s="66"/>
      <c r="IBS254" s="66"/>
      <c r="IBT254" s="66"/>
      <c r="IBU254" s="66"/>
      <c r="IBV254" s="66"/>
      <c r="IBW254" s="66"/>
      <c r="IBX254" s="66"/>
      <c r="IBY254" s="66"/>
      <c r="IBZ254" s="66"/>
      <c r="ICA254" s="66"/>
      <c r="ICB254" s="66"/>
      <c r="ICC254" s="66"/>
      <c r="ICD254" s="66"/>
      <c r="ICE254" s="66"/>
      <c r="ICF254" s="66"/>
      <c r="ICG254" s="66"/>
      <c r="ICH254" s="66"/>
      <c r="ICI254" s="66"/>
      <c r="ICJ254" s="66"/>
      <c r="ICK254" s="66"/>
      <c r="ICL254" s="66"/>
      <c r="ICM254" s="66"/>
      <c r="ICN254" s="66"/>
      <c r="ICO254" s="66"/>
      <c r="ICP254" s="66"/>
      <c r="ICQ254" s="66"/>
      <c r="ICS254" s="66"/>
      <c r="ICT254" s="66"/>
      <c r="ICU254" s="66"/>
      <c r="ICV254" s="66"/>
      <c r="ICW254" s="66"/>
      <c r="ICX254" s="66"/>
      <c r="ICY254" s="66"/>
      <c r="ICZ254" s="66"/>
      <c r="IDA254" s="66"/>
      <c r="IDB254" s="66"/>
      <c r="IDC254" s="66"/>
      <c r="IDD254" s="66"/>
      <c r="IDE254" s="66"/>
      <c r="IDH254" s="66"/>
      <c r="IDK254" s="66"/>
      <c r="IDN254" s="66"/>
      <c r="IDQ254" s="66"/>
      <c r="IDT254" s="66"/>
      <c r="IDW254" s="66"/>
      <c r="IEF254" s="66"/>
      <c r="IEI254" s="66"/>
      <c r="IEL254" s="66"/>
      <c r="IEO254" s="66"/>
      <c r="IEX254" s="66"/>
      <c r="IFD254" s="66"/>
      <c r="IFG254" s="66"/>
      <c r="IFJ254" s="66"/>
      <c r="IFM254" s="66"/>
      <c r="IFS254" s="66"/>
      <c r="IGB254" s="66"/>
      <c r="IGD254" s="66"/>
      <c r="IGE254" s="66"/>
      <c r="IGG254" s="66"/>
      <c r="IGJ254" s="66"/>
      <c r="IGM254" s="66"/>
      <c r="IGP254" s="66"/>
      <c r="IGS254" s="66"/>
      <c r="IGV254" s="66"/>
      <c r="IGX254" s="66"/>
      <c r="IGZ254" s="66"/>
      <c r="IHC254" s="66"/>
      <c r="IHF254" s="66"/>
      <c r="IHI254" s="66"/>
      <c r="IHL254" s="66"/>
      <c r="IHO254" s="66"/>
      <c r="IHR254" s="66"/>
      <c r="IHU254" s="66"/>
      <c r="IHW254" s="66"/>
      <c r="IHZ254" s="66"/>
      <c r="IIF254" s="66"/>
      <c r="IIL254" s="66"/>
      <c r="IIO254" s="66"/>
      <c r="IIQ254" s="66"/>
      <c r="IIS254" s="66"/>
      <c r="IIT254" s="66"/>
      <c r="IIU254" s="66"/>
      <c r="IIV254" s="66"/>
      <c r="IIW254" s="66"/>
      <c r="IIX254" s="66"/>
      <c r="IJP254" s="66"/>
      <c r="IJQ254" s="66"/>
      <c r="IJT254" s="66"/>
      <c r="IJW254" s="66"/>
      <c r="IJY254" s="66"/>
      <c r="IKA254" s="66"/>
      <c r="IKD254" s="66"/>
      <c r="IKG254" s="66"/>
      <c r="IKJ254" s="66"/>
      <c r="IKN254" s="66"/>
      <c r="IKQ254" s="66"/>
      <c r="IKT254" s="66"/>
      <c r="ILB254" s="66"/>
      <c r="ILN254" s="66"/>
      <c r="ILO254" s="66"/>
      <c r="ILP254" s="66"/>
      <c r="ILQ254" s="66"/>
      <c r="ILR254" s="66"/>
      <c r="ILS254" s="66"/>
      <c r="ILT254" s="66"/>
      <c r="ILU254" s="66"/>
      <c r="ILV254" s="66"/>
      <c r="ILW254" s="66"/>
      <c r="ILX254" s="66"/>
      <c r="ILY254" s="66"/>
      <c r="ILZ254" s="66"/>
      <c r="IMA254" s="66"/>
      <c r="IMB254" s="66"/>
      <c r="IMC254" s="66"/>
      <c r="IMD254" s="66"/>
      <c r="IME254" s="66"/>
      <c r="IMF254" s="66"/>
      <c r="IMG254" s="66"/>
      <c r="IMH254" s="66"/>
      <c r="IMI254" s="66"/>
      <c r="IMJ254" s="66"/>
      <c r="IMK254" s="66"/>
      <c r="IML254" s="66"/>
      <c r="IMM254" s="66"/>
      <c r="IMO254" s="66"/>
      <c r="IMP254" s="66"/>
      <c r="IMQ254" s="66"/>
      <c r="IMR254" s="66"/>
      <c r="IMS254" s="66"/>
      <c r="IMT254" s="66"/>
      <c r="IMU254" s="66"/>
      <c r="IMV254" s="66"/>
      <c r="IMW254" s="66"/>
      <c r="IMX254" s="66"/>
      <c r="IMY254" s="66"/>
      <c r="IMZ254" s="66"/>
      <c r="INA254" s="66"/>
      <c r="IND254" s="66"/>
      <c r="ING254" s="66"/>
      <c r="INJ254" s="66"/>
      <c r="INM254" s="66"/>
      <c r="INP254" s="66"/>
      <c r="INS254" s="66"/>
      <c r="IOB254" s="66"/>
      <c r="IOE254" s="66"/>
      <c r="IOH254" s="66"/>
      <c r="IOK254" s="66"/>
      <c r="IOT254" s="66"/>
      <c r="IOZ254" s="66"/>
      <c r="IPC254" s="66"/>
      <c r="IPF254" s="66"/>
      <c r="IPI254" s="66"/>
      <c r="IPO254" s="66"/>
      <c r="IPX254" s="66"/>
      <c r="IPZ254" s="66"/>
      <c r="IQA254" s="66"/>
      <c r="IQC254" s="66"/>
      <c r="IQF254" s="66"/>
      <c r="IQI254" s="66"/>
      <c r="IQL254" s="66"/>
      <c r="IQO254" s="66"/>
      <c r="IQR254" s="66"/>
      <c r="IQT254" s="66"/>
      <c r="IQV254" s="66"/>
      <c r="IQY254" s="66"/>
      <c r="IRB254" s="66"/>
      <c r="IRE254" s="66"/>
      <c r="IRH254" s="66"/>
      <c r="IRK254" s="66"/>
      <c r="IRN254" s="66"/>
      <c r="IRQ254" s="66"/>
      <c r="IRS254" s="66"/>
      <c r="IRV254" s="66"/>
      <c r="ISB254" s="66"/>
      <c r="ISH254" s="66"/>
      <c r="ISK254" s="66"/>
      <c r="ISM254" s="66"/>
      <c r="ISO254" s="66"/>
      <c r="ISP254" s="66"/>
      <c r="ISQ254" s="66"/>
      <c r="ISR254" s="66"/>
      <c r="ISS254" s="66"/>
      <c r="IST254" s="66"/>
      <c r="ITL254" s="66"/>
      <c r="ITM254" s="66"/>
      <c r="ITP254" s="66"/>
      <c r="ITS254" s="66"/>
      <c r="ITU254" s="66"/>
      <c r="ITW254" s="66"/>
      <c r="ITZ254" s="66"/>
      <c r="IUC254" s="66"/>
      <c r="IUF254" s="66"/>
      <c r="IUJ254" s="66"/>
      <c r="IUM254" s="66"/>
      <c r="IUP254" s="66"/>
      <c r="IUX254" s="66"/>
      <c r="IVJ254" s="66"/>
      <c r="IVK254" s="66"/>
      <c r="IVL254" s="66"/>
      <c r="IVM254" s="66"/>
      <c r="IVN254" s="66"/>
      <c r="IVO254" s="66"/>
      <c r="IVP254" s="66"/>
      <c r="IVQ254" s="66"/>
      <c r="IVR254" s="66"/>
      <c r="IVS254" s="66"/>
      <c r="IVT254" s="66"/>
      <c r="IVU254" s="66"/>
      <c r="IVV254" s="66"/>
      <c r="IVW254" s="66"/>
      <c r="IVX254" s="66"/>
      <c r="IVY254" s="66"/>
      <c r="IVZ254" s="66"/>
      <c r="IWA254" s="66"/>
      <c r="IWB254" s="66"/>
      <c r="IWC254" s="66"/>
      <c r="IWD254" s="66"/>
      <c r="IWE254" s="66"/>
      <c r="IWF254" s="66"/>
      <c r="IWG254" s="66"/>
      <c r="IWH254" s="66"/>
      <c r="IWI254" s="66"/>
      <c r="IWK254" s="66"/>
      <c r="IWL254" s="66"/>
      <c r="IWM254" s="66"/>
      <c r="IWN254" s="66"/>
      <c r="IWO254" s="66"/>
      <c r="IWP254" s="66"/>
      <c r="IWQ254" s="66"/>
      <c r="IWR254" s="66"/>
      <c r="IWS254" s="66"/>
      <c r="IWT254" s="66"/>
      <c r="IWU254" s="66"/>
      <c r="IWV254" s="66"/>
      <c r="IWW254" s="66"/>
      <c r="IWZ254" s="66"/>
      <c r="IXC254" s="66"/>
      <c r="IXF254" s="66"/>
      <c r="IXI254" s="66"/>
      <c r="IXL254" s="66"/>
      <c r="IXO254" s="66"/>
      <c r="IXX254" s="66"/>
      <c r="IYA254" s="66"/>
      <c r="IYD254" s="66"/>
      <c r="IYG254" s="66"/>
      <c r="IYP254" s="66"/>
      <c r="IYV254" s="66"/>
      <c r="IYY254" s="66"/>
      <c r="IZB254" s="66"/>
      <c r="IZE254" s="66"/>
      <c r="IZK254" s="66"/>
      <c r="IZT254" s="66"/>
      <c r="IZV254" s="66"/>
      <c r="IZW254" s="66"/>
      <c r="IZY254" s="66"/>
      <c r="JAB254" s="66"/>
      <c r="JAE254" s="66"/>
      <c r="JAH254" s="66"/>
      <c r="JAK254" s="66"/>
      <c r="JAN254" s="66"/>
      <c r="JAP254" s="66"/>
      <c r="JAR254" s="66"/>
      <c r="JAU254" s="66"/>
      <c r="JAX254" s="66"/>
      <c r="JBA254" s="66"/>
      <c r="JBD254" s="66"/>
      <c r="JBG254" s="66"/>
      <c r="JBJ254" s="66"/>
      <c r="JBM254" s="66"/>
      <c r="JBO254" s="66"/>
      <c r="JBR254" s="66"/>
      <c r="JBX254" s="66"/>
      <c r="JCD254" s="66"/>
      <c r="JCG254" s="66"/>
      <c r="JCI254" s="66"/>
      <c r="JCK254" s="66"/>
      <c r="JCL254" s="66"/>
      <c r="JCM254" s="66"/>
      <c r="JCN254" s="66"/>
      <c r="JCO254" s="66"/>
      <c r="JCP254" s="66"/>
      <c r="JDH254" s="66"/>
      <c r="JDI254" s="66"/>
      <c r="JDL254" s="66"/>
      <c r="JDO254" s="66"/>
      <c r="JDQ254" s="66"/>
      <c r="JDS254" s="66"/>
      <c r="JDV254" s="66"/>
      <c r="JDY254" s="66"/>
      <c r="JEB254" s="66"/>
      <c r="JEF254" s="66"/>
      <c r="JEI254" s="66"/>
      <c r="JEL254" s="66"/>
      <c r="JET254" s="66"/>
      <c r="JFF254" s="66"/>
      <c r="JFG254" s="66"/>
      <c r="JFH254" s="66"/>
      <c r="JFI254" s="66"/>
      <c r="JFJ254" s="66"/>
      <c r="JFK254" s="66"/>
      <c r="JFL254" s="66"/>
      <c r="JFM254" s="66"/>
      <c r="JFN254" s="66"/>
      <c r="JFO254" s="66"/>
      <c r="JFP254" s="66"/>
      <c r="JFQ254" s="66"/>
      <c r="JFR254" s="66"/>
      <c r="JFS254" s="66"/>
      <c r="JFT254" s="66"/>
      <c r="JFU254" s="66"/>
      <c r="JFV254" s="66"/>
      <c r="JFW254" s="66"/>
      <c r="JFX254" s="66"/>
      <c r="JFY254" s="66"/>
      <c r="JFZ254" s="66"/>
      <c r="JGA254" s="66"/>
      <c r="JGB254" s="66"/>
      <c r="JGC254" s="66"/>
      <c r="JGD254" s="66"/>
      <c r="JGE254" s="66"/>
      <c r="JGG254" s="66"/>
      <c r="JGH254" s="66"/>
      <c r="JGI254" s="66"/>
      <c r="JGJ254" s="66"/>
      <c r="JGK254" s="66"/>
      <c r="JGL254" s="66"/>
      <c r="JGM254" s="66"/>
      <c r="JGN254" s="66"/>
      <c r="JGO254" s="66"/>
      <c r="JGP254" s="66"/>
      <c r="JGQ254" s="66"/>
      <c r="JGR254" s="66"/>
      <c r="JGS254" s="66"/>
      <c r="JGV254" s="66"/>
      <c r="JGY254" s="66"/>
      <c r="JHB254" s="66"/>
      <c r="JHE254" s="66"/>
      <c r="JHH254" s="66"/>
      <c r="JHK254" s="66"/>
      <c r="JHT254" s="66"/>
      <c r="JHW254" s="66"/>
      <c r="JHZ254" s="66"/>
      <c r="JIC254" s="66"/>
      <c r="JIL254" s="66"/>
      <c r="JIR254" s="66"/>
      <c r="JIU254" s="66"/>
      <c r="JIX254" s="66"/>
      <c r="JJA254" s="66"/>
      <c r="JJG254" s="66"/>
      <c r="JJP254" s="66"/>
      <c r="JJR254" s="66"/>
      <c r="JJS254" s="66"/>
      <c r="JJU254" s="66"/>
      <c r="JJX254" s="66"/>
      <c r="JKA254" s="66"/>
      <c r="JKD254" s="66"/>
      <c r="JKG254" s="66"/>
      <c r="JKJ254" s="66"/>
      <c r="JKL254" s="66"/>
      <c r="JKN254" s="66"/>
      <c r="JKQ254" s="66"/>
      <c r="JKT254" s="66"/>
      <c r="JKW254" s="66"/>
      <c r="JKZ254" s="66"/>
      <c r="JLC254" s="66"/>
      <c r="JLF254" s="66"/>
      <c r="JLI254" s="66"/>
      <c r="JLK254" s="66"/>
      <c r="JLN254" s="66"/>
      <c r="JLT254" s="66"/>
      <c r="JLZ254" s="66"/>
      <c r="JMC254" s="66"/>
      <c r="JME254" s="66"/>
      <c r="JMG254" s="66"/>
      <c r="JMH254" s="66"/>
      <c r="JMI254" s="66"/>
      <c r="JMJ254" s="66"/>
      <c r="JMK254" s="66"/>
      <c r="JML254" s="66"/>
      <c r="JND254" s="66"/>
      <c r="JNE254" s="66"/>
      <c r="JNH254" s="66"/>
      <c r="JNK254" s="66"/>
      <c r="JNM254" s="66"/>
      <c r="JNO254" s="66"/>
      <c r="JNR254" s="66"/>
      <c r="JNU254" s="66"/>
      <c r="JNX254" s="66"/>
      <c r="JOB254" s="66"/>
      <c r="JOE254" s="66"/>
      <c r="JOH254" s="66"/>
      <c r="JOP254" s="66"/>
      <c r="JPB254" s="66"/>
      <c r="JPC254" s="66"/>
      <c r="JPD254" s="66"/>
      <c r="JPE254" s="66"/>
      <c r="JPF254" s="66"/>
      <c r="JPG254" s="66"/>
      <c r="JPH254" s="66"/>
      <c r="JPI254" s="66"/>
      <c r="JPJ254" s="66"/>
      <c r="JPK254" s="66"/>
      <c r="JPL254" s="66"/>
      <c r="JPM254" s="66"/>
      <c r="JPN254" s="66"/>
      <c r="JPO254" s="66"/>
      <c r="JPP254" s="66"/>
      <c r="JPQ254" s="66"/>
      <c r="JPR254" s="66"/>
      <c r="JPS254" s="66"/>
      <c r="JPT254" s="66"/>
      <c r="JPU254" s="66"/>
      <c r="JPV254" s="66"/>
      <c r="JPW254" s="66"/>
      <c r="JPX254" s="66"/>
      <c r="JPY254" s="66"/>
      <c r="JPZ254" s="66"/>
      <c r="JQA254" s="66"/>
      <c r="JQC254" s="66"/>
      <c r="JQD254" s="66"/>
      <c r="JQE254" s="66"/>
      <c r="JQF254" s="66"/>
      <c r="JQG254" s="66"/>
      <c r="JQH254" s="66"/>
      <c r="JQI254" s="66"/>
      <c r="JQJ254" s="66"/>
      <c r="JQK254" s="66"/>
      <c r="JQL254" s="66"/>
      <c r="JQM254" s="66"/>
      <c r="JQN254" s="66"/>
      <c r="JQO254" s="66"/>
      <c r="JQR254" s="66"/>
      <c r="JQU254" s="66"/>
      <c r="JQX254" s="66"/>
      <c r="JRA254" s="66"/>
      <c r="JRD254" s="66"/>
      <c r="JRG254" s="66"/>
      <c r="JRP254" s="66"/>
      <c r="JRS254" s="66"/>
      <c r="JRV254" s="66"/>
      <c r="JRY254" s="66"/>
      <c r="JSH254" s="66"/>
      <c r="JSN254" s="66"/>
      <c r="JSQ254" s="66"/>
      <c r="JST254" s="66"/>
      <c r="JSW254" s="66"/>
      <c r="JTC254" s="66"/>
      <c r="JTL254" s="66"/>
      <c r="JTN254" s="66"/>
      <c r="JTO254" s="66"/>
      <c r="JTQ254" s="66"/>
      <c r="JTT254" s="66"/>
      <c r="JTW254" s="66"/>
      <c r="JTZ254" s="66"/>
      <c r="JUC254" s="66"/>
      <c r="JUF254" s="66"/>
      <c r="JUH254" s="66"/>
      <c r="JUJ254" s="66"/>
      <c r="JUM254" s="66"/>
      <c r="JUP254" s="66"/>
      <c r="JUS254" s="66"/>
      <c r="JUV254" s="66"/>
      <c r="JUY254" s="66"/>
      <c r="JVB254" s="66"/>
      <c r="JVE254" s="66"/>
      <c r="JVG254" s="66"/>
      <c r="JVJ254" s="66"/>
      <c r="JVP254" s="66"/>
      <c r="JVV254" s="66"/>
      <c r="JVY254" s="66"/>
      <c r="JWA254" s="66"/>
      <c r="JWC254" s="66"/>
      <c r="JWD254" s="66"/>
      <c r="JWE254" s="66"/>
      <c r="JWF254" s="66"/>
      <c r="JWG254" s="66"/>
      <c r="JWH254" s="66"/>
      <c r="JWZ254" s="66"/>
      <c r="JXA254" s="66"/>
      <c r="JXD254" s="66"/>
      <c r="JXG254" s="66"/>
      <c r="JXI254" s="66"/>
      <c r="JXK254" s="66"/>
      <c r="JXN254" s="66"/>
      <c r="JXQ254" s="66"/>
      <c r="JXT254" s="66"/>
      <c r="JXX254" s="66"/>
      <c r="JYA254" s="66"/>
      <c r="JYD254" s="66"/>
      <c r="JYL254" s="66"/>
      <c r="JYX254" s="66"/>
      <c r="JYY254" s="66"/>
      <c r="JYZ254" s="66"/>
      <c r="JZA254" s="66"/>
      <c r="JZB254" s="66"/>
      <c r="JZC254" s="66"/>
      <c r="JZD254" s="66"/>
      <c r="JZE254" s="66"/>
      <c r="JZF254" s="66"/>
      <c r="JZG254" s="66"/>
      <c r="JZH254" s="66"/>
      <c r="JZI254" s="66"/>
      <c r="JZJ254" s="66"/>
      <c r="JZK254" s="66"/>
      <c r="JZL254" s="66"/>
      <c r="JZM254" s="66"/>
      <c r="JZN254" s="66"/>
      <c r="JZO254" s="66"/>
      <c r="JZP254" s="66"/>
      <c r="JZQ254" s="66"/>
      <c r="JZR254" s="66"/>
      <c r="JZS254" s="66"/>
      <c r="JZT254" s="66"/>
      <c r="JZU254" s="66"/>
      <c r="JZV254" s="66"/>
      <c r="JZW254" s="66"/>
      <c r="JZY254" s="66"/>
      <c r="JZZ254" s="66"/>
      <c r="KAA254" s="66"/>
      <c r="KAB254" s="66"/>
      <c r="KAC254" s="66"/>
      <c r="KAD254" s="66"/>
      <c r="KAE254" s="66"/>
      <c r="KAF254" s="66"/>
      <c r="KAG254" s="66"/>
      <c r="KAH254" s="66"/>
      <c r="KAI254" s="66"/>
      <c r="KAJ254" s="66"/>
      <c r="KAK254" s="66"/>
      <c r="KAN254" s="66"/>
      <c r="KAQ254" s="66"/>
      <c r="KAT254" s="66"/>
      <c r="KAW254" s="66"/>
      <c r="KAZ254" s="66"/>
      <c r="KBC254" s="66"/>
      <c r="KBL254" s="66"/>
      <c r="KBO254" s="66"/>
      <c r="KBR254" s="66"/>
      <c r="KBU254" s="66"/>
      <c r="KCD254" s="66"/>
      <c r="KCJ254" s="66"/>
      <c r="KCM254" s="66"/>
      <c r="KCP254" s="66"/>
      <c r="KCS254" s="66"/>
      <c r="KCY254" s="66"/>
      <c r="KDH254" s="66"/>
      <c r="KDJ254" s="66"/>
      <c r="KDK254" s="66"/>
      <c r="KDM254" s="66"/>
      <c r="KDP254" s="66"/>
      <c r="KDS254" s="66"/>
      <c r="KDV254" s="66"/>
      <c r="KDY254" s="66"/>
      <c r="KEB254" s="66"/>
      <c r="KED254" s="66"/>
      <c r="KEF254" s="66"/>
      <c r="KEI254" s="66"/>
      <c r="KEL254" s="66"/>
      <c r="KEO254" s="66"/>
      <c r="KER254" s="66"/>
      <c r="KEU254" s="66"/>
      <c r="KEX254" s="66"/>
      <c r="KFA254" s="66"/>
      <c r="KFC254" s="66"/>
      <c r="KFF254" s="66"/>
      <c r="KFL254" s="66"/>
      <c r="KFR254" s="66"/>
      <c r="KFU254" s="66"/>
      <c r="KFW254" s="66"/>
      <c r="KFY254" s="66"/>
      <c r="KFZ254" s="66"/>
      <c r="KGA254" s="66"/>
      <c r="KGB254" s="66"/>
      <c r="KGC254" s="66"/>
      <c r="KGD254" s="66"/>
      <c r="KGV254" s="66"/>
      <c r="KGW254" s="66"/>
      <c r="KGZ254" s="66"/>
      <c r="KHC254" s="66"/>
      <c r="KHE254" s="66"/>
      <c r="KHG254" s="66"/>
      <c r="KHJ254" s="66"/>
      <c r="KHM254" s="66"/>
      <c r="KHP254" s="66"/>
      <c r="KHT254" s="66"/>
      <c r="KHW254" s="66"/>
      <c r="KHZ254" s="66"/>
      <c r="KIH254" s="66"/>
      <c r="KIT254" s="66"/>
      <c r="KIU254" s="66"/>
      <c r="KIV254" s="66"/>
      <c r="KIW254" s="66"/>
      <c r="KIX254" s="66"/>
      <c r="KIY254" s="66"/>
      <c r="KIZ254" s="66"/>
      <c r="KJA254" s="66"/>
      <c r="KJB254" s="66"/>
      <c r="KJC254" s="66"/>
      <c r="KJD254" s="66"/>
      <c r="KJE254" s="66"/>
      <c r="KJF254" s="66"/>
      <c r="KJG254" s="66"/>
      <c r="KJH254" s="66"/>
      <c r="KJI254" s="66"/>
      <c r="KJJ254" s="66"/>
      <c r="KJK254" s="66"/>
      <c r="KJL254" s="66"/>
      <c r="KJM254" s="66"/>
      <c r="KJN254" s="66"/>
      <c r="KJO254" s="66"/>
      <c r="KJP254" s="66"/>
      <c r="KJQ254" s="66"/>
      <c r="KJR254" s="66"/>
      <c r="KJS254" s="66"/>
      <c r="KJU254" s="66"/>
      <c r="KJV254" s="66"/>
      <c r="KJW254" s="66"/>
      <c r="KJX254" s="66"/>
      <c r="KJY254" s="66"/>
      <c r="KJZ254" s="66"/>
      <c r="KKA254" s="66"/>
      <c r="KKB254" s="66"/>
      <c r="KKC254" s="66"/>
      <c r="KKD254" s="66"/>
      <c r="KKE254" s="66"/>
      <c r="KKF254" s="66"/>
      <c r="KKG254" s="66"/>
      <c r="KKJ254" s="66"/>
      <c r="KKM254" s="66"/>
      <c r="KKP254" s="66"/>
      <c r="KKS254" s="66"/>
      <c r="KKV254" s="66"/>
      <c r="KKY254" s="66"/>
      <c r="KLH254" s="66"/>
      <c r="KLK254" s="66"/>
      <c r="KLN254" s="66"/>
      <c r="KLQ254" s="66"/>
      <c r="KLZ254" s="66"/>
      <c r="KMF254" s="66"/>
      <c r="KMI254" s="66"/>
      <c r="KML254" s="66"/>
      <c r="KMO254" s="66"/>
      <c r="KMU254" s="66"/>
      <c r="KND254" s="66"/>
      <c r="KNF254" s="66"/>
      <c r="KNG254" s="66"/>
      <c r="KNI254" s="66"/>
      <c r="KNL254" s="66"/>
      <c r="KNO254" s="66"/>
      <c r="KNR254" s="66"/>
      <c r="KNU254" s="66"/>
      <c r="KNX254" s="66"/>
      <c r="KNZ254" s="66"/>
      <c r="KOB254" s="66"/>
      <c r="KOE254" s="66"/>
      <c r="KOH254" s="66"/>
      <c r="KOK254" s="66"/>
      <c r="KON254" s="66"/>
      <c r="KOQ254" s="66"/>
      <c r="KOT254" s="66"/>
      <c r="KOW254" s="66"/>
      <c r="KOY254" s="66"/>
      <c r="KPB254" s="66"/>
      <c r="KPH254" s="66"/>
      <c r="KPN254" s="66"/>
      <c r="KPQ254" s="66"/>
      <c r="KPS254" s="66"/>
      <c r="KPU254" s="66"/>
      <c r="KPV254" s="66"/>
      <c r="KPW254" s="66"/>
      <c r="KPX254" s="66"/>
      <c r="KPY254" s="66"/>
      <c r="KPZ254" s="66"/>
      <c r="KQR254" s="66"/>
      <c r="KQS254" s="66"/>
      <c r="KQV254" s="66"/>
      <c r="KQY254" s="66"/>
      <c r="KRA254" s="66"/>
      <c r="KRC254" s="66"/>
      <c r="KRF254" s="66"/>
      <c r="KRI254" s="66"/>
      <c r="KRL254" s="66"/>
      <c r="KRP254" s="66"/>
      <c r="KRS254" s="66"/>
      <c r="KRV254" s="66"/>
      <c r="KSD254" s="66"/>
      <c r="KSP254" s="66"/>
      <c r="KSQ254" s="66"/>
      <c r="KSR254" s="66"/>
      <c r="KSS254" s="66"/>
      <c r="KST254" s="66"/>
      <c r="KSU254" s="66"/>
      <c r="KSV254" s="66"/>
      <c r="KSW254" s="66"/>
      <c r="KSX254" s="66"/>
      <c r="KSY254" s="66"/>
      <c r="KSZ254" s="66"/>
      <c r="KTA254" s="66"/>
      <c r="KTB254" s="66"/>
      <c r="KTC254" s="66"/>
      <c r="KTD254" s="66"/>
      <c r="KTE254" s="66"/>
      <c r="KTF254" s="66"/>
      <c r="KTG254" s="66"/>
      <c r="KTH254" s="66"/>
      <c r="KTI254" s="66"/>
      <c r="KTJ254" s="66"/>
      <c r="KTK254" s="66"/>
      <c r="KTL254" s="66"/>
      <c r="KTM254" s="66"/>
      <c r="KTN254" s="66"/>
      <c r="KTO254" s="66"/>
      <c r="KTQ254" s="66"/>
      <c r="KTR254" s="66"/>
      <c r="KTS254" s="66"/>
      <c r="KTT254" s="66"/>
      <c r="KTU254" s="66"/>
      <c r="KTV254" s="66"/>
      <c r="KTW254" s="66"/>
      <c r="KTX254" s="66"/>
      <c r="KTY254" s="66"/>
      <c r="KTZ254" s="66"/>
      <c r="KUA254" s="66"/>
      <c r="KUB254" s="66"/>
      <c r="KUC254" s="66"/>
      <c r="KUF254" s="66"/>
      <c r="KUI254" s="66"/>
      <c r="KUL254" s="66"/>
      <c r="KUO254" s="66"/>
      <c r="KUR254" s="66"/>
      <c r="KUU254" s="66"/>
      <c r="KVD254" s="66"/>
      <c r="KVG254" s="66"/>
      <c r="KVJ254" s="66"/>
      <c r="KVM254" s="66"/>
      <c r="KVV254" s="66"/>
      <c r="KWB254" s="66"/>
      <c r="KWE254" s="66"/>
      <c r="KWH254" s="66"/>
      <c r="KWK254" s="66"/>
      <c r="KWQ254" s="66"/>
      <c r="KWZ254" s="66"/>
      <c r="KXB254" s="66"/>
      <c r="KXC254" s="66"/>
      <c r="KXE254" s="66"/>
      <c r="KXH254" s="66"/>
      <c r="KXK254" s="66"/>
      <c r="KXN254" s="66"/>
      <c r="KXQ254" s="66"/>
      <c r="KXT254" s="66"/>
      <c r="KXV254" s="66"/>
      <c r="KXX254" s="66"/>
      <c r="KYA254" s="66"/>
      <c r="KYD254" s="66"/>
      <c r="KYG254" s="66"/>
      <c r="KYJ254" s="66"/>
      <c r="KYM254" s="66"/>
      <c r="KYP254" s="66"/>
      <c r="KYS254" s="66"/>
      <c r="KYU254" s="66"/>
      <c r="KYX254" s="66"/>
      <c r="KZD254" s="66"/>
      <c r="KZJ254" s="66"/>
      <c r="KZM254" s="66"/>
      <c r="KZO254" s="66"/>
      <c r="KZQ254" s="66"/>
      <c r="KZR254" s="66"/>
      <c r="KZS254" s="66"/>
      <c r="KZT254" s="66"/>
      <c r="KZU254" s="66"/>
      <c r="KZV254" s="66"/>
      <c r="LAN254" s="66"/>
      <c r="LAO254" s="66"/>
      <c r="LAR254" s="66"/>
      <c r="LAU254" s="66"/>
      <c r="LAW254" s="66"/>
      <c r="LAY254" s="66"/>
      <c r="LBB254" s="66"/>
      <c r="LBE254" s="66"/>
      <c r="LBH254" s="66"/>
      <c r="LBL254" s="66"/>
      <c r="LBO254" s="66"/>
      <c r="LBR254" s="66"/>
      <c r="LBZ254" s="66"/>
      <c r="LCL254" s="66"/>
      <c r="LCM254" s="66"/>
      <c r="LCN254" s="66"/>
      <c r="LCO254" s="66"/>
      <c r="LCP254" s="66"/>
      <c r="LCQ254" s="66"/>
      <c r="LCR254" s="66"/>
      <c r="LCS254" s="66"/>
      <c r="LCT254" s="66"/>
      <c r="LCU254" s="66"/>
      <c r="LCV254" s="66"/>
      <c r="LCW254" s="66"/>
      <c r="LCX254" s="66"/>
      <c r="LCY254" s="66"/>
      <c r="LCZ254" s="66"/>
      <c r="LDA254" s="66"/>
      <c r="LDB254" s="66"/>
      <c r="LDC254" s="66"/>
      <c r="LDD254" s="66"/>
      <c r="LDE254" s="66"/>
      <c r="LDF254" s="66"/>
      <c r="LDG254" s="66"/>
      <c r="LDH254" s="66"/>
      <c r="LDI254" s="66"/>
      <c r="LDJ254" s="66"/>
      <c r="LDK254" s="66"/>
      <c r="LDM254" s="66"/>
      <c r="LDN254" s="66"/>
      <c r="LDO254" s="66"/>
      <c r="LDP254" s="66"/>
      <c r="LDQ254" s="66"/>
      <c r="LDR254" s="66"/>
      <c r="LDS254" s="66"/>
      <c r="LDT254" s="66"/>
      <c r="LDU254" s="66"/>
      <c r="LDV254" s="66"/>
      <c r="LDW254" s="66"/>
      <c r="LDX254" s="66"/>
      <c r="LDY254" s="66"/>
      <c r="LEB254" s="66"/>
      <c r="LEE254" s="66"/>
      <c r="LEH254" s="66"/>
      <c r="LEK254" s="66"/>
      <c r="LEN254" s="66"/>
      <c r="LEQ254" s="66"/>
      <c r="LEZ254" s="66"/>
      <c r="LFC254" s="66"/>
      <c r="LFF254" s="66"/>
      <c r="LFI254" s="66"/>
      <c r="LFR254" s="66"/>
      <c r="LFX254" s="66"/>
      <c r="LGA254" s="66"/>
      <c r="LGD254" s="66"/>
      <c r="LGG254" s="66"/>
      <c r="LGM254" s="66"/>
      <c r="LGV254" s="66"/>
      <c r="LGX254" s="66"/>
      <c r="LGY254" s="66"/>
      <c r="LHA254" s="66"/>
      <c r="LHD254" s="66"/>
      <c r="LHG254" s="66"/>
      <c r="LHJ254" s="66"/>
      <c r="LHM254" s="66"/>
      <c r="LHP254" s="66"/>
      <c r="LHR254" s="66"/>
      <c r="LHT254" s="66"/>
      <c r="LHW254" s="66"/>
      <c r="LHZ254" s="66"/>
      <c r="LIC254" s="66"/>
      <c r="LIF254" s="66"/>
      <c r="LII254" s="66"/>
      <c r="LIL254" s="66"/>
      <c r="LIO254" s="66"/>
      <c r="LIQ254" s="66"/>
      <c r="LIT254" s="66"/>
      <c r="LIZ254" s="66"/>
      <c r="LJF254" s="66"/>
      <c r="LJI254" s="66"/>
      <c r="LJK254" s="66"/>
      <c r="LJM254" s="66"/>
      <c r="LJN254" s="66"/>
      <c r="LJO254" s="66"/>
      <c r="LJP254" s="66"/>
      <c r="LJQ254" s="66"/>
      <c r="LJR254" s="66"/>
      <c r="LKJ254" s="66"/>
      <c r="LKK254" s="66"/>
      <c r="LKN254" s="66"/>
      <c r="LKQ254" s="66"/>
      <c r="LKS254" s="66"/>
      <c r="LKU254" s="66"/>
      <c r="LKX254" s="66"/>
      <c r="LLA254" s="66"/>
      <c r="LLD254" s="66"/>
      <c r="LLH254" s="66"/>
      <c r="LLK254" s="66"/>
      <c r="LLN254" s="66"/>
      <c r="LLV254" s="66"/>
      <c r="LMH254" s="66"/>
      <c r="LMI254" s="66"/>
      <c r="LMJ254" s="66"/>
      <c r="LMK254" s="66"/>
      <c r="LML254" s="66"/>
      <c r="LMM254" s="66"/>
      <c r="LMN254" s="66"/>
      <c r="LMO254" s="66"/>
      <c r="LMP254" s="66"/>
      <c r="LMQ254" s="66"/>
      <c r="LMR254" s="66"/>
      <c r="LMS254" s="66"/>
      <c r="LMT254" s="66"/>
      <c r="LMU254" s="66"/>
      <c r="LMV254" s="66"/>
      <c r="LMW254" s="66"/>
      <c r="LMX254" s="66"/>
      <c r="LMY254" s="66"/>
      <c r="LMZ254" s="66"/>
      <c r="LNA254" s="66"/>
      <c r="LNB254" s="66"/>
      <c r="LNC254" s="66"/>
      <c r="LND254" s="66"/>
      <c r="LNE254" s="66"/>
      <c r="LNF254" s="66"/>
      <c r="LNG254" s="66"/>
      <c r="LNI254" s="66"/>
      <c r="LNJ254" s="66"/>
      <c r="LNK254" s="66"/>
      <c r="LNL254" s="66"/>
      <c r="LNM254" s="66"/>
      <c r="LNN254" s="66"/>
      <c r="LNO254" s="66"/>
      <c r="LNP254" s="66"/>
      <c r="LNQ254" s="66"/>
      <c r="LNR254" s="66"/>
      <c r="LNS254" s="66"/>
      <c r="LNT254" s="66"/>
      <c r="LNU254" s="66"/>
      <c r="LNX254" s="66"/>
      <c r="LOA254" s="66"/>
      <c r="LOD254" s="66"/>
      <c r="LOG254" s="66"/>
      <c r="LOJ254" s="66"/>
      <c r="LOM254" s="66"/>
      <c r="LOV254" s="66"/>
      <c r="LOY254" s="66"/>
      <c r="LPB254" s="66"/>
      <c r="LPE254" s="66"/>
      <c r="LPN254" s="66"/>
      <c r="LPT254" s="66"/>
      <c r="LPW254" s="66"/>
      <c r="LPZ254" s="66"/>
      <c r="LQC254" s="66"/>
      <c r="LQI254" s="66"/>
      <c r="LQR254" s="66"/>
      <c r="LQT254" s="66"/>
      <c r="LQU254" s="66"/>
      <c r="LQW254" s="66"/>
      <c r="LQZ254" s="66"/>
      <c r="LRC254" s="66"/>
      <c r="LRF254" s="66"/>
      <c r="LRI254" s="66"/>
      <c r="LRL254" s="66"/>
      <c r="LRN254" s="66"/>
      <c r="LRP254" s="66"/>
      <c r="LRS254" s="66"/>
      <c r="LRV254" s="66"/>
      <c r="LRY254" s="66"/>
      <c r="LSB254" s="66"/>
      <c r="LSE254" s="66"/>
      <c r="LSH254" s="66"/>
      <c r="LSK254" s="66"/>
      <c r="LSM254" s="66"/>
      <c r="LSP254" s="66"/>
      <c r="LSV254" s="66"/>
      <c r="LTB254" s="66"/>
      <c r="LTE254" s="66"/>
      <c r="LTG254" s="66"/>
      <c r="LTI254" s="66"/>
      <c r="LTJ254" s="66"/>
      <c r="LTK254" s="66"/>
      <c r="LTL254" s="66"/>
      <c r="LTM254" s="66"/>
      <c r="LTN254" s="66"/>
      <c r="LUF254" s="66"/>
      <c r="LUG254" s="66"/>
      <c r="LUJ254" s="66"/>
      <c r="LUM254" s="66"/>
      <c r="LUO254" s="66"/>
      <c r="LUQ254" s="66"/>
      <c r="LUT254" s="66"/>
      <c r="LUW254" s="66"/>
      <c r="LUZ254" s="66"/>
      <c r="LVD254" s="66"/>
      <c r="LVG254" s="66"/>
      <c r="LVJ254" s="66"/>
      <c r="LVR254" s="66"/>
      <c r="LWD254" s="66"/>
      <c r="LWE254" s="66"/>
      <c r="LWF254" s="66"/>
      <c r="LWG254" s="66"/>
      <c r="LWH254" s="66"/>
      <c r="LWI254" s="66"/>
      <c r="LWJ254" s="66"/>
      <c r="LWK254" s="66"/>
      <c r="LWL254" s="66"/>
      <c r="LWM254" s="66"/>
      <c r="LWN254" s="66"/>
      <c r="LWO254" s="66"/>
      <c r="LWP254" s="66"/>
      <c r="LWQ254" s="66"/>
      <c r="LWR254" s="66"/>
      <c r="LWS254" s="66"/>
      <c r="LWT254" s="66"/>
      <c r="LWU254" s="66"/>
      <c r="LWV254" s="66"/>
      <c r="LWW254" s="66"/>
      <c r="LWX254" s="66"/>
      <c r="LWY254" s="66"/>
      <c r="LWZ254" s="66"/>
      <c r="LXA254" s="66"/>
      <c r="LXB254" s="66"/>
      <c r="LXC254" s="66"/>
      <c r="LXE254" s="66"/>
      <c r="LXF254" s="66"/>
      <c r="LXG254" s="66"/>
      <c r="LXH254" s="66"/>
      <c r="LXI254" s="66"/>
      <c r="LXJ254" s="66"/>
      <c r="LXK254" s="66"/>
      <c r="LXL254" s="66"/>
      <c r="LXM254" s="66"/>
      <c r="LXN254" s="66"/>
      <c r="LXO254" s="66"/>
      <c r="LXP254" s="66"/>
      <c r="LXQ254" s="66"/>
      <c r="LXT254" s="66"/>
      <c r="LXW254" s="66"/>
      <c r="LXZ254" s="66"/>
      <c r="LYC254" s="66"/>
      <c r="LYF254" s="66"/>
      <c r="LYI254" s="66"/>
      <c r="LYR254" s="66"/>
      <c r="LYU254" s="66"/>
      <c r="LYX254" s="66"/>
      <c r="LZA254" s="66"/>
      <c r="LZJ254" s="66"/>
      <c r="LZP254" s="66"/>
      <c r="LZS254" s="66"/>
      <c r="LZV254" s="66"/>
      <c r="LZY254" s="66"/>
      <c r="MAE254" s="66"/>
      <c r="MAN254" s="66"/>
      <c r="MAP254" s="66"/>
      <c r="MAQ254" s="66"/>
      <c r="MAS254" s="66"/>
      <c r="MAV254" s="66"/>
      <c r="MAY254" s="66"/>
      <c r="MBB254" s="66"/>
      <c r="MBE254" s="66"/>
      <c r="MBH254" s="66"/>
      <c r="MBJ254" s="66"/>
      <c r="MBL254" s="66"/>
      <c r="MBO254" s="66"/>
      <c r="MBR254" s="66"/>
      <c r="MBU254" s="66"/>
      <c r="MBX254" s="66"/>
      <c r="MCA254" s="66"/>
      <c r="MCD254" s="66"/>
      <c r="MCG254" s="66"/>
      <c r="MCI254" s="66"/>
      <c r="MCL254" s="66"/>
      <c r="MCR254" s="66"/>
      <c r="MCX254" s="66"/>
      <c r="MDA254" s="66"/>
      <c r="MDC254" s="66"/>
      <c r="MDE254" s="66"/>
      <c r="MDF254" s="66"/>
      <c r="MDG254" s="66"/>
      <c r="MDH254" s="66"/>
      <c r="MDI254" s="66"/>
      <c r="MDJ254" s="66"/>
      <c r="MEB254" s="66"/>
      <c r="MEC254" s="66"/>
      <c r="MEF254" s="66"/>
      <c r="MEI254" s="66"/>
      <c r="MEK254" s="66"/>
      <c r="MEM254" s="66"/>
      <c r="MEP254" s="66"/>
      <c r="MES254" s="66"/>
      <c r="MEV254" s="66"/>
      <c r="MEZ254" s="66"/>
      <c r="MFC254" s="66"/>
      <c r="MFF254" s="66"/>
      <c r="MFN254" s="66"/>
      <c r="MFZ254" s="66"/>
      <c r="MGA254" s="66"/>
      <c r="MGB254" s="66"/>
      <c r="MGC254" s="66"/>
      <c r="MGD254" s="66"/>
      <c r="MGE254" s="66"/>
      <c r="MGF254" s="66"/>
      <c r="MGG254" s="66"/>
      <c r="MGH254" s="66"/>
      <c r="MGI254" s="66"/>
      <c r="MGJ254" s="66"/>
      <c r="MGK254" s="66"/>
      <c r="MGL254" s="66"/>
      <c r="MGM254" s="66"/>
      <c r="MGN254" s="66"/>
      <c r="MGO254" s="66"/>
      <c r="MGP254" s="66"/>
      <c r="MGQ254" s="66"/>
      <c r="MGR254" s="66"/>
      <c r="MGS254" s="66"/>
      <c r="MGT254" s="66"/>
      <c r="MGU254" s="66"/>
      <c r="MGV254" s="66"/>
      <c r="MGW254" s="66"/>
      <c r="MGX254" s="66"/>
      <c r="MGY254" s="66"/>
      <c r="MHA254" s="66"/>
      <c r="MHB254" s="66"/>
      <c r="MHC254" s="66"/>
      <c r="MHD254" s="66"/>
      <c r="MHE254" s="66"/>
      <c r="MHF254" s="66"/>
      <c r="MHG254" s="66"/>
      <c r="MHH254" s="66"/>
      <c r="MHI254" s="66"/>
      <c r="MHJ254" s="66"/>
      <c r="MHK254" s="66"/>
      <c r="MHL254" s="66"/>
      <c r="MHM254" s="66"/>
      <c r="MHP254" s="66"/>
      <c r="MHS254" s="66"/>
      <c r="MHV254" s="66"/>
      <c r="MHY254" s="66"/>
      <c r="MIB254" s="66"/>
      <c r="MIE254" s="66"/>
      <c r="MIN254" s="66"/>
      <c r="MIQ254" s="66"/>
      <c r="MIT254" s="66"/>
      <c r="MIW254" s="66"/>
      <c r="MJF254" s="66"/>
      <c r="MJL254" s="66"/>
      <c r="MJO254" s="66"/>
      <c r="MJR254" s="66"/>
      <c r="MJU254" s="66"/>
      <c r="MKA254" s="66"/>
      <c r="MKJ254" s="66"/>
      <c r="MKL254" s="66"/>
      <c r="MKM254" s="66"/>
      <c r="MKO254" s="66"/>
      <c r="MKR254" s="66"/>
      <c r="MKU254" s="66"/>
      <c r="MKX254" s="66"/>
      <c r="MLA254" s="66"/>
      <c r="MLD254" s="66"/>
      <c r="MLF254" s="66"/>
      <c r="MLH254" s="66"/>
      <c r="MLK254" s="66"/>
      <c r="MLN254" s="66"/>
      <c r="MLQ254" s="66"/>
      <c r="MLT254" s="66"/>
      <c r="MLW254" s="66"/>
      <c r="MLZ254" s="66"/>
      <c r="MMC254" s="66"/>
      <c r="MME254" s="66"/>
      <c r="MMH254" s="66"/>
      <c r="MMN254" s="66"/>
      <c r="MMT254" s="66"/>
      <c r="MMW254" s="66"/>
      <c r="MMY254" s="66"/>
      <c r="MNA254" s="66"/>
      <c r="MNB254" s="66"/>
      <c r="MNC254" s="66"/>
      <c r="MND254" s="66"/>
      <c r="MNE254" s="66"/>
      <c r="MNF254" s="66"/>
      <c r="MNX254" s="66"/>
      <c r="MNY254" s="66"/>
      <c r="MOB254" s="66"/>
      <c r="MOE254" s="66"/>
      <c r="MOG254" s="66"/>
      <c r="MOI254" s="66"/>
      <c r="MOL254" s="66"/>
      <c r="MOO254" s="66"/>
      <c r="MOR254" s="66"/>
      <c r="MOV254" s="66"/>
      <c r="MOY254" s="66"/>
      <c r="MPB254" s="66"/>
      <c r="MPJ254" s="66"/>
      <c r="MPV254" s="66"/>
      <c r="MPW254" s="66"/>
      <c r="MPX254" s="66"/>
      <c r="MPY254" s="66"/>
      <c r="MPZ254" s="66"/>
      <c r="MQA254" s="66"/>
      <c r="MQB254" s="66"/>
      <c r="MQC254" s="66"/>
      <c r="MQD254" s="66"/>
      <c r="MQE254" s="66"/>
      <c r="MQF254" s="66"/>
      <c r="MQG254" s="66"/>
      <c r="MQH254" s="66"/>
      <c r="MQI254" s="66"/>
      <c r="MQJ254" s="66"/>
      <c r="MQK254" s="66"/>
      <c r="MQL254" s="66"/>
      <c r="MQM254" s="66"/>
      <c r="MQN254" s="66"/>
      <c r="MQO254" s="66"/>
      <c r="MQP254" s="66"/>
      <c r="MQQ254" s="66"/>
      <c r="MQR254" s="66"/>
      <c r="MQS254" s="66"/>
      <c r="MQT254" s="66"/>
      <c r="MQU254" s="66"/>
      <c r="MQW254" s="66"/>
      <c r="MQX254" s="66"/>
      <c r="MQY254" s="66"/>
      <c r="MQZ254" s="66"/>
      <c r="MRA254" s="66"/>
      <c r="MRB254" s="66"/>
      <c r="MRC254" s="66"/>
      <c r="MRD254" s="66"/>
      <c r="MRE254" s="66"/>
      <c r="MRF254" s="66"/>
      <c r="MRG254" s="66"/>
      <c r="MRH254" s="66"/>
      <c r="MRI254" s="66"/>
      <c r="MRL254" s="66"/>
      <c r="MRO254" s="66"/>
      <c r="MRR254" s="66"/>
      <c r="MRU254" s="66"/>
      <c r="MRX254" s="66"/>
      <c r="MSA254" s="66"/>
      <c r="MSJ254" s="66"/>
      <c r="MSM254" s="66"/>
      <c r="MSP254" s="66"/>
      <c r="MSS254" s="66"/>
      <c r="MTB254" s="66"/>
      <c r="MTH254" s="66"/>
      <c r="MTK254" s="66"/>
      <c r="MTN254" s="66"/>
      <c r="MTQ254" s="66"/>
      <c r="MTW254" s="66"/>
      <c r="MUF254" s="66"/>
      <c r="MUH254" s="66"/>
      <c r="MUI254" s="66"/>
      <c r="MUK254" s="66"/>
      <c r="MUN254" s="66"/>
      <c r="MUQ254" s="66"/>
      <c r="MUT254" s="66"/>
      <c r="MUW254" s="66"/>
      <c r="MUZ254" s="66"/>
      <c r="MVB254" s="66"/>
      <c r="MVD254" s="66"/>
      <c r="MVG254" s="66"/>
      <c r="MVJ254" s="66"/>
      <c r="MVM254" s="66"/>
      <c r="MVP254" s="66"/>
      <c r="MVS254" s="66"/>
      <c r="MVV254" s="66"/>
      <c r="MVY254" s="66"/>
      <c r="MWA254" s="66"/>
      <c r="MWD254" s="66"/>
      <c r="MWJ254" s="66"/>
      <c r="MWP254" s="66"/>
      <c r="MWS254" s="66"/>
      <c r="MWU254" s="66"/>
      <c r="MWW254" s="66"/>
      <c r="MWX254" s="66"/>
      <c r="MWY254" s="66"/>
      <c r="MWZ254" s="66"/>
      <c r="MXA254" s="66"/>
      <c r="MXB254" s="66"/>
      <c r="MXT254" s="66"/>
      <c r="MXU254" s="66"/>
      <c r="MXX254" s="66"/>
      <c r="MYA254" s="66"/>
      <c r="MYC254" s="66"/>
      <c r="MYE254" s="66"/>
      <c r="MYH254" s="66"/>
      <c r="MYK254" s="66"/>
      <c r="MYN254" s="66"/>
      <c r="MYR254" s="66"/>
      <c r="MYU254" s="66"/>
      <c r="MYX254" s="66"/>
      <c r="MZF254" s="66"/>
      <c r="MZR254" s="66"/>
      <c r="MZS254" s="66"/>
      <c r="MZT254" s="66"/>
      <c r="MZU254" s="66"/>
      <c r="MZV254" s="66"/>
      <c r="MZW254" s="66"/>
      <c r="MZX254" s="66"/>
      <c r="MZY254" s="66"/>
      <c r="MZZ254" s="66"/>
      <c r="NAA254" s="66"/>
      <c r="NAB254" s="66"/>
      <c r="NAC254" s="66"/>
      <c r="NAD254" s="66"/>
      <c r="NAE254" s="66"/>
      <c r="NAF254" s="66"/>
      <c r="NAG254" s="66"/>
      <c r="NAH254" s="66"/>
      <c r="NAI254" s="66"/>
      <c r="NAJ254" s="66"/>
      <c r="NAK254" s="66"/>
      <c r="NAL254" s="66"/>
      <c r="NAM254" s="66"/>
      <c r="NAN254" s="66"/>
      <c r="NAO254" s="66"/>
      <c r="NAP254" s="66"/>
      <c r="NAQ254" s="66"/>
      <c r="NAS254" s="66"/>
      <c r="NAT254" s="66"/>
      <c r="NAU254" s="66"/>
      <c r="NAV254" s="66"/>
      <c r="NAW254" s="66"/>
      <c r="NAX254" s="66"/>
      <c r="NAY254" s="66"/>
      <c r="NAZ254" s="66"/>
      <c r="NBA254" s="66"/>
      <c r="NBB254" s="66"/>
      <c r="NBC254" s="66"/>
      <c r="NBD254" s="66"/>
      <c r="NBE254" s="66"/>
      <c r="NBH254" s="66"/>
      <c r="NBK254" s="66"/>
      <c r="NBN254" s="66"/>
      <c r="NBQ254" s="66"/>
      <c r="NBT254" s="66"/>
      <c r="NBW254" s="66"/>
      <c r="NCF254" s="66"/>
      <c r="NCI254" s="66"/>
      <c r="NCL254" s="66"/>
      <c r="NCO254" s="66"/>
      <c r="NCX254" s="66"/>
      <c r="NDD254" s="66"/>
      <c r="NDG254" s="66"/>
      <c r="NDJ254" s="66"/>
      <c r="NDM254" s="66"/>
      <c r="NDS254" s="66"/>
      <c r="NEB254" s="66"/>
      <c r="NED254" s="66"/>
      <c r="NEE254" s="66"/>
      <c r="NEG254" s="66"/>
      <c r="NEJ254" s="66"/>
      <c r="NEM254" s="66"/>
      <c r="NEP254" s="66"/>
      <c r="NES254" s="66"/>
      <c r="NEV254" s="66"/>
      <c r="NEX254" s="66"/>
      <c r="NEZ254" s="66"/>
      <c r="NFC254" s="66"/>
      <c r="NFF254" s="66"/>
      <c r="NFI254" s="66"/>
      <c r="NFL254" s="66"/>
      <c r="NFO254" s="66"/>
      <c r="NFR254" s="66"/>
      <c r="NFU254" s="66"/>
      <c r="NFW254" s="66"/>
      <c r="NFZ254" s="66"/>
      <c r="NGF254" s="66"/>
      <c r="NGL254" s="66"/>
      <c r="NGO254" s="66"/>
      <c r="NGQ254" s="66"/>
      <c r="NGS254" s="66"/>
      <c r="NGT254" s="66"/>
      <c r="NGU254" s="66"/>
      <c r="NGV254" s="66"/>
      <c r="NGW254" s="66"/>
      <c r="NGX254" s="66"/>
      <c r="NHP254" s="66"/>
      <c r="NHQ254" s="66"/>
      <c r="NHT254" s="66"/>
      <c r="NHW254" s="66"/>
      <c r="NHY254" s="66"/>
      <c r="NIA254" s="66"/>
      <c r="NID254" s="66"/>
      <c r="NIG254" s="66"/>
      <c r="NIJ254" s="66"/>
      <c r="NIN254" s="66"/>
      <c r="NIQ254" s="66"/>
      <c r="NIT254" s="66"/>
      <c r="NJB254" s="66"/>
      <c r="NJN254" s="66"/>
      <c r="NJO254" s="66"/>
      <c r="NJP254" s="66"/>
      <c r="NJQ254" s="66"/>
      <c r="NJR254" s="66"/>
      <c r="NJS254" s="66"/>
      <c r="NJT254" s="66"/>
      <c r="NJU254" s="66"/>
      <c r="NJV254" s="66"/>
      <c r="NJW254" s="66"/>
      <c r="NJX254" s="66"/>
      <c r="NJY254" s="66"/>
      <c r="NJZ254" s="66"/>
      <c r="NKA254" s="66"/>
      <c r="NKB254" s="66"/>
      <c r="NKC254" s="66"/>
      <c r="NKD254" s="66"/>
      <c r="NKE254" s="66"/>
      <c r="NKF254" s="66"/>
      <c r="NKG254" s="66"/>
      <c r="NKH254" s="66"/>
      <c r="NKI254" s="66"/>
      <c r="NKJ254" s="66"/>
      <c r="NKK254" s="66"/>
      <c r="NKL254" s="66"/>
      <c r="NKM254" s="66"/>
      <c r="NKO254" s="66"/>
      <c r="NKP254" s="66"/>
      <c r="NKQ254" s="66"/>
      <c r="NKR254" s="66"/>
      <c r="NKS254" s="66"/>
      <c r="NKT254" s="66"/>
      <c r="NKU254" s="66"/>
      <c r="NKV254" s="66"/>
      <c r="NKW254" s="66"/>
      <c r="NKX254" s="66"/>
      <c r="NKY254" s="66"/>
      <c r="NKZ254" s="66"/>
      <c r="NLA254" s="66"/>
      <c r="NLD254" s="66"/>
      <c r="NLG254" s="66"/>
      <c r="NLJ254" s="66"/>
      <c r="NLM254" s="66"/>
      <c r="NLP254" s="66"/>
      <c r="NLS254" s="66"/>
      <c r="NMB254" s="66"/>
      <c r="NME254" s="66"/>
      <c r="NMH254" s="66"/>
      <c r="NMK254" s="66"/>
      <c r="NMT254" s="66"/>
      <c r="NMZ254" s="66"/>
      <c r="NNC254" s="66"/>
      <c r="NNF254" s="66"/>
      <c r="NNI254" s="66"/>
      <c r="NNO254" s="66"/>
      <c r="NNX254" s="66"/>
      <c r="NNZ254" s="66"/>
      <c r="NOA254" s="66"/>
      <c r="NOC254" s="66"/>
      <c r="NOF254" s="66"/>
      <c r="NOI254" s="66"/>
      <c r="NOL254" s="66"/>
      <c r="NOO254" s="66"/>
      <c r="NOR254" s="66"/>
      <c r="NOT254" s="66"/>
      <c r="NOV254" s="66"/>
      <c r="NOY254" s="66"/>
      <c r="NPB254" s="66"/>
      <c r="NPE254" s="66"/>
      <c r="NPH254" s="66"/>
      <c r="NPK254" s="66"/>
      <c r="NPN254" s="66"/>
      <c r="NPQ254" s="66"/>
      <c r="NPS254" s="66"/>
      <c r="NPV254" s="66"/>
      <c r="NQB254" s="66"/>
      <c r="NQH254" s="66"/>
      <c r="NQK254" s="66"/>
      <c r="NQM254" s="66"/>
      <c r="NQO254" s="66"/>
      <c r="NQP254" s="66"/>
      <c r="NQQ254" s="66"/>
      <c r="NQR254" s="66"/>
      <c r="NQS254" s="66"/>
      <c r="NQT254" s="66"/>
      <c r="NRL254" s="66"/>
      <c r="NRM254" s="66"/>
      <c r="NRP254" s="66"/>
      <c r="NRS254" s="66"/>
      <c r="NRU254" s="66"/>
      <c r="NRW254" s="66"/>
      <c r="NRZ254" s="66"/>
      <c r="NSC254" s="66"/>
      <c r="NSF254" s="66"/>
      <c r="NSJ254" s="66"/>
      <c r="NSM254" s="66"/>
      <c r="NSP254" s="66"/>
      <c r="NSX254" s="66"/>
      <c r="NTJ254" s="66"/>
      <c r="NTK254" s="66"/>
      <c r="NTL254" s="66"/>
      <c r="NTM254" s="66"/>
      <c r="NTN254" s="66"/>
      <c r="NTO254" s="66"/>
      <c r="NTP254" s="66"/>
      <c r="NTQ254" s="66"/>
      <c r="NTR254" s="66"/>
      <c r="NTS254" s="66"/>
      <c r="NTT254" s="66"/>
      <c r="NTU254" s="66"/>
      <c r="NTV254" s="66"/>
      <c r="NTW254" s="66"/>
      <c r="NTX254" s="66"/>
      <c r="NTY254" s="66"/>
      <c r="NTZ254" s="66"/>
      <c r="NUA254" s="66"/>
      <c r="NUB254" s="66"/>
      <c r="NUC254" s="66"/>
      <c r="NUD254" s="66"/>
      <c r="NUE254" s="66"/>
      <c r="NUF254" s="66"/>
      <c r="NUG254" s="66"/>
      <c r="NUH254" s="66"/>
      <c r="NUI254" s="66"/>
      <c r="NUK254" s="66"/>
      <c r="NUL254" s="66"/>
      <c r="NUM254" s="66"/>
      <c r="NUN254" s="66"/>
      <c r="NUO254" s="66"/>
      <c r="NUP254" s="66"/>
      <c r="NUQ254" s="66"/>
      <c r="NUR254" s="66"/>
      <c r="NUS254" s="66"/>
      <c r="NUT254" s="66"/>
      <c r="NUU254" s="66"/>
      <c r="NUV254" s="66"/>
      <c r="NUW254" s="66"/>
      <c r="NUZ254" s="66"/>
      <c r="NVC254" s="66"/>
      <c r="NVF254" s="66"/>
      <c r="NVI254" s="66"/>
      <c r="NVL254" s="66"/>
      <c r="NVO254" s="66"/>
      <c r="NVX254" s="66"/>
      <c r="NWA254" s="66"/>
      <c r="NWD254" s="66"/>
      <c r="NWG254" s="66"/>
      <c r="NWP254" s="66"/>
      <c r="NWV254" s="66"/>
      <c r="NWY254" s="66"/>
      <c r="NXB254" s="66"/>
      <c r="NXE254" s="66"/>
      <c r="NXK254" s="66"/>
      <c r="NXT254" s="66"/>
      <c r="NXV254" s="66"/>
      <c r="NXW254" s="66"/>
      <c r="NXY254" s="66"/>
      <c r="NYB254" s="66"/>
      <c r="NYE254" s="66"/>
      <c r="NYH254" s="66"/>
      <c r="NYK254" s="66"/>
      <c r="NYN254" s="66"/>
      <c r="NYP254" s="66"/>
      <c r="NYR254" s="66"/>
      <c r="NYU254" s="66"/>
      <c r="NYX254" s="66"/>
      <c r="NZA254" s="66"/>
      <c r="NZD254" s="66"/>
      <c r="NZG254" s="66"/>
      <c r="NZJ254" s="66"/>
      <c r="NZM254" s="66"/>
      <c r="NZO254" s="66"/>
      <c r="NZR254" s="66"/>
      <c r="NZX254" s="66"/>
      <c r="OAD254" s="66"/>
      <c r="OAG254" s="66"/>
      <c r="OAI254" s="66"/>
      <c r="OAK254" s="66"/>
      <c r="OAL254" s="66"/>
      <c r="OAM254" s="66"/>
      <c r="OAN254" s="66"/>
      <c r="OAO254" s="66"/>
      <c r="OAP254" s="66"/>
      <c r="OBH254" s="66"/>
      <c r="OBI254" s="66"/>
      <c r="OBL254" s="66"/>
      <c r="OBO254" s="66"/>
      <c r="OBQ254" s="66"/>
      <c r="OBS254" s="66"/>
      <c r="OBV254" s="66"/>
      <c r="OBY254" s="66"/>
      <c r="OCB254" s="66"/>
      <c r="OCF254" s="66"/>
      <c r="OCI254" s="66"/>
      <c r="OCL254" s="66"/>
      <c r="OCT254" s="66"/>
      <c r="ODF254" s="66"/>
      <c r="ODG254" s="66"/>
      <c r="ODH254" s="66"/>
      <c r="ODI254" s="66"/>
      <c r="ODJ254" s="66"/>
      <c r="ODK254" s="66"/>
      <c r="ODL254" s="66"/>
      <c r="ODM254" s="66"/>
      <c r="ODN254" s="66"/>
      <c r="ODO254" s="66"/>
      <c r="ODP254" s="66"/>
      <c r="ODQ254" s="66"/>
      <c r="ODR254" s="66"/>
      <c r="ODS254" s="66"/>
      <c r="ODT254" s="66"/>
      <c r="ODU254" s="66"/>
      <c r="ODV254" s="66"/>
      <c r="ODW254" s="66"/>
      <c r="ODX254" s="66"/>
      <c r="ODY254" s="66"/>
      <c r="ODZ254" s="66"/>
      <c r="OEA254" s="66"/>
      <c r="OEB254" s="66"/>
      <c r="OEC254" s="66"/>
      <c r="OED254" s="66"/>
      <c r="OEE254" s="66"/>
      <c r="OEG254" s="66"/>
      <c r="OEH254" s="66"/>
      <c r="OEI254" s="66"/>
      <c r="OEJ254" s="66"/>
      <c r="OEK254" s="66"/>
      <c r="OEL254" s="66"/>
      <c r="OEM254" s="66"/>
      <c r="OEN254" s="66"/>
      <c r="OEO254" s="66"/>
      <c r="OEP254" s="66"/>
      <c r="OEQ254" s="66"/>
      <c r="OER254" s="66"/>
      <c r="OES254" s="66"/>
      <c r="OEV254" s="66"/>
      <c r="OEY254" s="66"/>
      <c r="OFB254" s="66"/>
      <c r="OFE254" s="66"/>
      <c r="OFH254" s="66"/>
      <c r="OFK254" s="66"/>
      <c r="OFT254" s="66"/>
      <c r="OFW254" s="66"/>
      <c r="OFZ254" s="66"/>
      <c r="OGC254" s="66"/>
      <c r="OGL254" s="66"/>
      <c r="OGR254" s="66"/>
      <c r="OGU254" s="66"/>
      <c r="OGX254" s="66"/>
      <c r="OHA254" s="66"/>
      <c r="OHG254" s="66"/>
      <c r="OHP254" s="66"/>
      <c r="OHR254" s="66"/>
      <c r="OHS254" s="66"/>
      <c r="OHU254" s="66"/>
      <c r="OHX254" s="66"/>
      <c r="OIA254" s="66"/>
      <c r="OID254" s="66"/>
      <c r="OIG254" s="66"/>
      <c r="OIJ254" s="66"/>
      <c r="OIL254" s="66"/>
      <c r="OIN254" s="66"/>
      <c r="OIQ254" s="66"/>
      <c r="OIT254" s="66"/>
      <c r="OIW254" s="66"/>
      <c r="OIZ254" s="66"/>
      <c r="OJC254" s="66"/>
      <c r="OJF254" s="66"/>
      <c r="OJI254" s="66"/>
      <c r="OJK254" s="66"/>
      <c r="OJN254" s="66"/>
      <c r="OJT254" s="66"/>
      <c r="OJZ254" s="66"/>
      <c r="OKC254" s="66"/>
      <c r="OKE254" s="66"/>
      <c r="OKG254" s="66"/>
      <c r="OKH254" s="66"/>
      <c r="OKI254" s="66"/>
      <c r="OKJ254" s="66"/>
      <c r="OKK254" s="66"/>
      <c r="OKL254" s="66"/>
      <c r="OLD254" s="66"/>
      <c r="OLE254" s="66"/>
      <c r="OLH254" s="66"/>
      <c r="OLK254" s="66"/>
      <c r="OLM254" s="66"/>
      <c r="OLO254" s="66"/>
      <c r="OLR254" s="66"/>
      <c r="OLU254" s="66"/>
      <c r="OLX254" s="66"/>
      <c r="OMB254" s="66"/>
      <c r="OME254" s="66"/>
      <c r="OMH254" s="66"/>
      <c r="OMP254" s="66"/>
      <c r="ONB254" s="66"/>
      <c r="ONC254" s="66"/>
      <c r="OND254" s="66"/>
      <c r="ONE254" s="66"/>
      <c r="ONF254" s="66"/>
      <c r="ONG254" s="66"/>
      <c r="ONH254" s="66"/>
      <c r="ONI254" s="66"/>
      <c r="ONJ254" s="66"/>
      <c r="ONK254" s="66"/>
      <c r="ONL254" s="66"/>
      <c r="ONM254" s="66"/>
      <c r="ONN254" s="66"/>
      <c r="ONO254" s="66"/>
      <c r="ONP254" s="66"/>
      <c r="ONQ254" s="66"/>
      <c r="ONR254" s="66"/>
      <c r="ONS254" s="66"/>
      <c r="ONT254" s="66"/>
      <c r="ONU254" s="66"/>
      <c r="ONV254" s="66"/>
      <c r="ONW254" s="66"/>
      <c r="ONX254" s="66"/>
      <c r="ONY254" s="66"/>
      <c r="ONZ254" s="66"/>
      <c r="OOA254" s="66"/>
      <c r="OOC254" s="66"/>
      <c r="OOD254" s="66"/>
      <c r="OOE254" s="66"/>
      <c r="OOF254" s="66"/>
      <c r="OOG254" s="66"/>
      <c r="OOH254" s="66"/>
      <c r="OOI254" s="66"/>
      <c r="OOJ254" s="66"/>
      <c r="OOK254" s="66"/>
      <c r="OOL254" s="66"/>
      <c r="OOM254" s="66"/>
      <c r="OON254" s="66"/>
      <c r="OOO254" s="66"/>
      <c r="OOR254" s="66"/>
      <c r="OOU254" s="66"/>
      <c r="OOX254" s="66"/>
      <c r="OPA254" s="66"/>
      <c r="OPD254" s="66"/>
      <c r="OPG254" s="66"/>
      <c r="OPP254" s="66"/>
      <c r="OPS254" s="66"/>
      <c r="OPV254" s="66"/>
      <c r="OPY254" s="66"/>
      <c r="OQH254" s="66"/>
      <c r="OQN254" s="66"/>
      <c r="OQQ254" s="66"/>
      <c r="OQT254" s="66"/>
      <c r="OQW254" s="66"/>
      <c r="ORC254" s="66"/>
      <c r="ORL254" s="66"/>
      <c r="ORN254" s="66"/>
      <c r="ORO254" s="66"/>
      <c r="ORQ254" s="66"/>
      <c r="ORT254" s="66"/>
      <c r="ORW254" s="66"/>
      <c r="ORZ254" s="66"/>
      <c r="OSC254" s="66"/>
      <c r="OSF254" s="66"/>
      <c r="OSH254" s="66"/>
      <c r="OSJ254" s="66"/>
      <c r="OSM254" s="66"/>
      <c r="OSP254" s="66"/>
      <c r="OSS254" s="66"/>
      <c r="OSV254" s="66"/>
      <c r="OSY254" s="66"/>
      <c r="OTB254" s="66"/>
      <c r="OTE254" s="66"/>
      <c r="OTG254" s="66"/>
      <c r="OTJ254" s="66"/>
      <c r="OTP254" s="66"/>
      <c r="OTV254" s="66"/>
      <c r="OTY254" s="66"/>
      <c r="OUA254" s="66"/>
      <c r="OUC254" s="66"/>
      <c r="OUD254" s="66"/>
      <c r="OUE254" s="66"/>
      <c r="OUF254" s="66"/>
      <c r="OUG254" s="66"/>
      <c r="OUH254" s="66"/>
      <c r="OUZ254" s="66"/>
      <c r="OVA254" s="66"/>
      <c r="OVD254" s="66"/>
      <c r="OVG254" s="66"/>
      <c r="OVI254" s="66"/>
      <c r="OVK254" s="66"/>
      <c r="OVN254" s="66"/>
      <c r="OVQ254" s="66"/>
      <c r="OVT254" s="66"/>
      <c r="OVX254" s="66"/>
      <c r="OWA254" s="66"/>
      <c r="OWD254" s="66"/>
      <c r="OWL254" s="66"/>
      <c r="OWX254" s="66"/>
      <c r="OWY254" s="66"/>
      <c r="OWZ254" s="66"/>
      <c r="OXA254" s="66"/>
      <c r="OXB254" s="66"/>
      <c r="OXC254" s="66"/>
      <c r="OXD254" s="66"/>
      <c r="OXE254" s="66"/>
      <c r="OXF254" s="66"/>
      <c r="OXG254" s="66"/>
      <c r="OXH254" s="66"/>
      <c r="OXI254" s="66"/>
      <c r="OXJ254" s="66"/>
      <c r="OXK254" s="66"/>
      <c r="OXL254" s="66"/>
      <c r="OXM254" s="66"/>
      <c r="OXN254" s="66"/>
      <c r="OXO254" s="66"/>
      <c r="OXP254" s="66"/>
      <c r="OXQ254" s="66"/>
      <c r="OXR254" s="66"/>
      <c r="OXS254" s="66"/>
      <c r="OXT254" s="66"/>
      <c r="OXU254" s="66"/>
      <c r="OXV254" s="66"/>
      <c r="OXW254" s="66"/>
      <c r="OXY254" s="66"/>
      <c r="OXZ254" s="66"/>
      <c r="OYA254" s="66"/>
      <c r="OYB254" s="66"/>
      <c r="OYC254" s="66"/>
      <c r="OYD254" s="66"/>
      <c r="OYE254" s="66"/>
      <c r="OYF254" s="66"/>
      <c r="OYG254" s="66"/>
      <c r="OYH254" s="66"/>
      <c r="OYI254" s="66"/>
      <c r="OYJ254" s="66"/>
      <c r="OYK254" s="66"/>
      <c r="OYN254" s="66"/>
      <c r="OYQ254" s="66"/>
      <c r="OYT254" s="66"/>
      <c r="OYW254" s="66"/>
      <c r="OYZ254" s="66"/>
      <c r="OZC254" s="66"/>
      <c r="OZL254" s="66"/>
      <c r="OZO254" s="66"/>
      <c r="OZR254" s="66"/>
      <c r="OZU254" s="66"/>
      <c r="PAD254" s="66"/>
      <c r="PAJ254" s="66"/>
      <c r="PAM254" s="66"/>
      <c r="PAP254" s="66"/>
      <c r="PAS254" s="66"/>
      <c r="PAY254" s="66"/>
      <c r="PBH254" s="66"/>
      <c r="PBJ254" s="66"/>
      <c r="PBK254" s="66"/>
      <c r="PBM254" s="66"/>
      <c r="PBP254" s="66"/>
      <c r="PBS254" s="66"/>
      <c r="PBV254" s="66"/>
      <c r="PBY254" s="66"/>
      <c r="PCB254" s="66"/>
      <c r="PCD254" s="66"/>
      <c r="PCF254" s="66"/>
      <c r="PCI254" s="66"/>
      <c r="PCL254" s="66"/>
      <c r="PCO254" s="66"/>
      <c r="PCR254" s="66"/>
      <c r="PCU254" s="66"/>
      <c r="PCX254" s="66"/>
      <c r="PDA254" s="66"/>
      <c r="PDC254" s="66"/>
      <c r="PDF254" s="66"/>
      <c r="PDL254" s="66"/>
      <c r="PDR254" s="66"/>
      <c r="PDU254" s="66"/>
      <c r="PDW254" s="66"/>
      <c r="PDY254" s="66"/>
      <c r="PDZ254" s="66"/>
      <c r="PEA254" s="66"/>
      <c r="PEB254" s="66"/>
      <c r="PEC254" s="66"/>
      <c r="PED254" s="66"/>
      <c r="PEV254" s="66"/>
      <c r="PEW254" s="66"/>
      <c r="PEZ254" s="66"/>
      <c r="PFC254" s="66"/>
      <c r="PFE254" s="66"/>
      <c r="PFG254" s="66"/>
      <c r="PFJ254" s="66"/>
      <c r="PFM254" s="66"/>
      <c r="PFP254" s="66"/>
      <c r="PFT254" s="66"/>
      <c r="PFW254" s="66"/>
      <c r="PFZ254" s="66"/>
      <c r="PGH254" s="66"/>
      <c r="PGT254" s="66"/>
      <c r="PGU254" s="66"/>
      <c r="PGV254" s="66"/>
      <c r="PGW254" s="66"/>
      <c r="PGX254" s="66"/>
      <c r="PGY254" s="66"/>
      <c r="PGZ254" s="66"/>
      <c r="PHA254" s="66"/>
      <c r="PHB254" s="66"/>
      <c r="PHC254" s="66"/>
      <c r="PHD254" s="66"/>
      <c r="PHE254" s="66"/>
      <c r="PHF254" s="66"/>
      <c r="PHG254" s="66"/>
      <c r="PHH254" s="66"/>
      <c r="PHI254" s="66"/>
      <c r="PHJ254" s="66"/>
      <c r="PHK254" s="66"/>
      <c r="PHL254" s="66"/>
      <c r="PHM254" s="66"/>
      <c r="PHN254" s="66"/>
      <c r="PHO254" s="66"/>
      <c r="PHP254" s="66"/>
      <c r="PHQ254" s="66"/>
      <c r="PHR254" s="66"/>
      <c r="PHS254" s="66"/>
      <c r="PHU254" s="66"/>
      <c r="PHV254" s="66"/>
      <c r="PHW254" s="66"/>
      <c r="PHX254" s="66"/>
      <c r="PHY254" s="66"/>
      <c r="PHZ254" s="66"/>
      <c r="PIA254" s="66"/>
      <c r="PIB254" s="66"/>
      <c r="PIC254" s="66"/>
      <c r="PID254" s="66"/>
      <c r="PIE254" s="66"/>
      <c r="PIF254" s="66"/>
      <c r="PIG254" s="66"/>
      <c r="PIJ254" s="66"/>
      <c r="PIM254" s="66"/>
      <c r="PIP254" s="66"/>
      <c r="PIS254" s="66"/>
      <c r="PIV254" s="66"/>
      <c r="PIY254" s="66"/>
      <c r="PJH254" s="66"/>
      <c r="PJK254" s="66"/>
      <c r="PJN254" s="66"/>
      <c r="PJQ254" s="66"/>
      <c r="PJZ254" s="66"/>
      <c r="PKF254" s="66"/>
      <c r="PKI254" s="66"/>
      <c r="PKL254" s="66"/>
      <c r="PKO254" s="66"/>
      <c r="PKU254" s="66"/>
      <c r="PLD254" s="66"/>
      <c r="PLF254" s="66"/>
      <c r="PLG254" s="66"/>
      <c r="PLI254" s="66"/>
      <c r="PLL254" s="66"/>
      <c r="PLO254" s="66"/>
      <c r="PLR254" s="66"/>
      <c r="PLU254" s="66"/>
      <c r="PLX254" s="66"/>
      <c r="PLZ254" s="66"/>
      <c r="PMB254" s="66"/>
      <c r="PME254" s="66"/>
      <c r="PMH254" s="66"/>
      <c r="PMK254" s="66"/>
      <c r="PMN254" s="66"/>
      <c r="PMQ254" s="66"/>
      <c r="PMT254" s="66"/>
      <c r="PMW254" s="66"/>
      <c r="PMY254" s="66"/>
      <c r="PNB254" s="66"/>
      <c r="PNH254" s="66"/>
      <c r="PNN254" s="66"/>
      <c r="PNQ254" s="66"/>
      <c r="PNS254" s="66"/>
      <c r="PNU254" s="66"/>
      <c r="PNV254" s="66"/>
      <c r="PNW254" s="66"/>
      <c r="PNX254" s="66"/>
      <c r="PNY254" s="66"/>
      <c r="PNZ254" s="66"/>
      <c r="POR254" s="66"/>
      <c r="POS254" s="66"/>
      <c r="POV254" s="66"/>
      <c r="POY254" s="66"/>
      <c r="PPA254" s="66"/>
      <c r="PPC254" s="66"/>
      <c r="PPF254" s="66"/>
      <c r="PPI254" s="66"/>
      <c r="PPL254" s="66"/>
      <c r="PPP254" s="66"/>
      <c r="PPS254" s="66"/>
      <c r="PPV254" s="66"/>
      <c r="PQD254" s="66"/>
      <c r="PQP254" s="66"/>
      <c r="PQQ254" s="66"/>
      <c r="PQR254" s="66"/>
      <c r="PQS254" s="66"/>
      <c r="PQT254" s="66"/>
      <c r="PQU254" s="66"/>
      <c r="PQV254" s="66"/>
      <c r="PQW254" s="66"/>
      <c r="PQX254" s="66"/>
      <c r="PQY254" s="66"/>
      <c r="PQZ254" s="66"/>
      <c r="PRA254" s="66"/>
      <c r="PRB254" s="66"/>
      <c r="PRC254" s="66"/>
      <c r="PRD254" s="66"/>
      <c r="PRE254" s="66"/>
      <c r="PRF254" s="66"/>
      <c r="PRG254" s="66"/>
      <c r="PRH254" s="66"/>
      <c r="PRI254" s="66"/>
      <c r="PRJ254" s="66"/>
      <c r="PRK254" s="66"/>
      <c r="PRL254" s="66"/>
      <c r="PRM254" s="66"/>
      <c r="PRN254" s="66"/>
      <c r="PRO254" s="66"/>
      <c r="PRQ254" s="66"/>
      <c r="PRR254" s="66"/>
      <c r="PRS254" s="66"/>
      <c r="PRT254" s="66"/>
      <c r="PRU254" s="66"/>
      <c r="PRV254" s="66"/>
      <c r="PRW254" s="66"/>
      <c r="PRX254" s="66"/>
      <c r="PRY254" s="66"/>
      <c r="PRZ254" s="66"/>
      <c r="PSA254" s="66"/>
      <c r="PSB254" s="66"/>
      <c r="PSC254" s="66"/>
      <c r="PSF254" s="66"/>
      <c r="PSI254" s="66"/>
      <c r="PSL254" s="66"/>
      <c r="PSO254" s="66"/>
      <c r="PSR254" s="66"/>
      <c r="PSU254" s="66"/>
      <c r="PTD254" s="66"/>
      <c r="PTG254" s="66"/>
      <c r="PTJ254" s="66"/>
      <c r="PTM254" s="66"/>
      <c r="PTV254" s="66"/>
      <c r="PUB254" s="66"/>
      <c r="PUE254" s="66"/>
      <c r="PUH254" s="66"/>
      <c r="PUK254" s="66"/>
      <c r="PUQ254" s="66"/>
      <c r="PUZ254" s="66"/>
      <c r="PVB254" s="66"/>
      <c r="PVC254" s="66"/>
      <c r="PVE254" s="66"/>
      <c r="PVH254" s="66"/>
      <c r="PVK254" s="66"/>
      <c r="PVN254" s="66"/>
      <c r="PVQ254" s="66"/>
      <c r="PVT254" s="66"/>
      <c r="PVV254" s="66"/>
      <c r="PVX254" s="66"/>
      <c r="PWA254" s="66"/>
      <c r="PWD254" s="66"/>
      <c r="PWG254" s="66"/>
      <c r="PWJ254" s="66"/>
      <c r="PWM254" s="66"/>
      <c r="PWP254" s="66"/>
      <c r="PWS254" s="66"/>
      <c r="PWU254" s="66"/>
      <c r="PWX254" s="66"/>
      <c r="PXD254" s="66"/>
      <c r="PXJ254" s="66"/>
      <c r="PXM254" s="66"/>
      <c r="PXO254" s="66"/>
      <c r="PXQ254" s="66"/>
      <c r="PXR254" s="66"/>
      <c r="PXS254" s="66"/>
      <c r="PXT254" s="66"/>
      <c r="PXU254" s="66"/>
      <c r="PXV254" s="66"/>
      <c r="PYN254" s="66"/>
      <c r="PYO254" s="66"/>
      <c r="PYR254" s="66"/>
      <c r="PYU254" s="66"/>
      <c r="PYW254" s="66"/>
      <c r="PYY254" s="66"/>
      <c r="PZB254" s="66"/>
      <c r="PZE254" s="66"/>
      <c r="PZH254" s="66"/>
      <c r="PZL254" s="66"/>
      <c r="PZO254" s="66"/>
      <c r="PZR254" s="66"/>
      <c r="PZZ254" s="66"/>
      <c r="QAL254" s="66"/>
      <c r="QAM254" s="66"/>
      <c r="QAN254" s="66"/>
      <c r="QAO254" s="66"/>
      <c r="QAP254" s="66"/>
      <c r="QAQ254" s="66"/>
      <c r="QAR254" s="66"/>
      <c r="QAS254" s="66"/>
      <c r="QAT254" s="66"/>
      <c r="QAU254" s="66"/>
      <c r="QAV254" s="66"/>
      <c r="QAW254" s="66"/>
      <c r="QAX254" s="66"/>
      <c r="QAY254" s="66"/>
      <c r="QAZ254" s="66"/>
      <c r="QBA254" s="66"/>
      <c r="QBB254" s="66"/>
      <c r="QBC254" s="66"/>
      <c r="QBD254" s="66"/>
      <c r="QBE254" s="66"/>
      <c r="QBF254" s="66"/>
      <c r="QBG254" s="66"/>
      <c r="QBH254" s="66"/>
      <c r="QBI254" s="66"/>
      <c r="QBJ254" s="66"/>
      <c r="QBK254" s="66"/>
      <c r="QBM254" s="66"/>
      <c r="QBN254" s="66"/>
      <c r="QBO254" s="66"/>
      <c r="QBP254" s="66"/>
      <c r="QBQ254" s="66"/>
      <c r="QBR254" s="66"/>
      <c r="QBS254" s="66"/>
      <c r="QBT254" s="66"/>
      <c r="QBU254" s="66"/>
      <c r="QBV254" s="66"/>
      <c r="QBW254" s="66"/>
      <c r="QBX254" s="66"/>
      <c r="QBY254" s="66"/>
      <c r="QCB254" s="66"/>
      <c r="QCE254" s="66"/>
      <c r="QCH254" s="66"/>
      <c r="QCK254" s="66"/>
      <c r="QCN254" s="66"/>
      <c r="QCQ254" s="66"/>
      <c r="QCZ254" s="66"/>
      <c r="QDC254" s="66"/>
      <c r="QDF254" s="66"/>
      <c r="QDI254" s="66"/>
      <c r="QDR254" s="66"/>
      <c r="QDX254" s="66"/>
      <c r="QEA254" s="66"/>
      <c r="QED254" s="66"/>
      <c r="QEG254" s="66"/>
      <c r="QEM254" s="66"/>
      <c r="QEV254" s="66"/>
      <c r="QEX254" s="66"/>
      <c r="QEY254" s="66"/>
      <c r="QFA254" s="66"/>
      <c r="QFD254" s="66"/>
      <c r="QFG254" s="66"/>
      <c r="QFJ254" s="66"/>
      <c r="QFM254" s="66"/>
      <c r="QFP254" s="66"/>
      <c r="QFR254" s="66"/>
      <c r="QFT254" s="66"/>
      <c r="QFW254" s="66"/>
      <c r="QFZ254" s="66"/>
      <c r="QGC254" s="66"/>
      <c r="QGF254" s="66"/>
      <c r="QGI254" s="66"/>
      <c r="QGL254" s="66"/>
      <c r="QGO254" s="66"/>
      <c r="QGQ254" s="66"/>
      <c r="QGT254" s="66"/>
      <c r="QGZ254" s="66"/>
      <c r="QHF254" s="66"/>
      <c r="QHI254" s="66"/>
      <c r="QHK254" s="66"/>
      <c r="QHM254" s="66"/>
      <c r="QHN254" s="66"/>
      <c r="QHO254" s="66"/>
      <c r="QHP254" s="66"/>
      <c r="QHQ254" s="66"/>
      <c r="QHR254" s="66"/>
      <c r="QIJ254" s="66"/>
      <c r="QIK254" s="66"/>
      <c r="QIN254" s="66"/>
      <c r="QIQ254" s="66"/>
      <c r="QIS254" s="66"/>
      <c r="QIU254" s="66"/>
      <c r="QIX254" s="66"/>
      <c r="QJA254" s="66"/>
      <c r="QJD254" s="66"/>
      <c r="QJH254" s="66"/>
      <c r="QJK254" s="66"/>
      <c r="QJN254" s="66"/>
      <c r="QJV254" s="66"/>
      <c r="QKH254" s="66"/>
      <c r="QKI254" s="66"/>
      <c r="QKJ254" s="66"/>
      <c r="QKK254" s="66"/>
      <c r="QKL254" s="66"/>
      <c r="QKM254" s="66"/>
      <c r="QKN254" s="66"/>
      <c r="QKO254" s="66"/>
      <c r="QKP254" s="66"/>
      <c r="QKQ254" s="66"/>
      <c r="QKR254" s="66"/>
      <c r="QKS254" s="66"/>
      <c r="QKT254" s="66"/>
      <c r="QKU254" s="66"/>
      <c r="QKV254" s="66"/>
      <c r="QKW254" s="66"/>
      <c r="QKX254" s="66"/>
      <c r="QKY254" s="66"/>
      <c r="QKZ254" s="66"/>
      <c r="QLA254" s="66"/>
      <c r="QLB254" s="66"/>
      <c r="QLC254" s="66"/>
      <c r="QLD254" s="66"/>
      <c r="QLE254" s="66"/>
      <c r="QLF254" s="66"/>
      <c r="QLG254" s="66"/>
      <c r="QLI254" s="66"/>
      <c r="QLJ254" s="66"/>
      <c r="QLK254" s="66"/>
      <c r="QLL254" s="66"/>
      <c r="QLM254" s="66"/>
      <c r="QLN254" s="66"/>
      <c r="QLO254" s="66"/>
      <c r="QLP254" s="66"/>
      <c r="QLQ254" s="66"/>
      <c r="QLR254" s="66"/>
      <c r="QLS254" s="66"/>
      <c r="QLT254" s="66"/>
      <c r="QLU254" s="66"/>
      <c r="QLX254" s="66"/>
      <c r="QMA254" s="66"/>
      <c r="QMD254" s="66"/>
      <c r="QMG254" s="66"/>
      <c r="QMJ254" s="66"/>
      <c r="QMM254" s="66"/>
      <c r="QMV254" s="66"/>
      <c r="QMY254" s="66"/>
      <c r="QNB254" s="66"/>
      <c r="QNE254" s="66"/>
      <c r="QNN254" s="66"/>
      <c r="QNT254" s="66"/>
      <c r="QNW254" s="66"/>
      <c r="QNZ254" s="66"/>
      <c r="QOC254" s="66"/>
      <c r="QOI254" s="66"/>
      <c r="QOR254" s="66"/>
      <c r="QOT254" s="66"/>
      <c r="QOU254" s="66"/>
      <c r="QOW254" s="66"/>
      <c r="QOZ254" s="66"/>
      <c r="QPC254" s="66"/>
      <c r="QPF254" s="66"/>
      <c r="QPI254" s="66"/>
      <c r="QPL254" s="66"/>
      <c r="QPN254" s="66"/>
      <c r="QPP254" s="66"/>
      <c r="QPS254" s="66"/>
      <c r="QPV254" s="66"/>
      <c r="QPY254" s="66"/>
      <c r="QQB254" s="66"/>
      <c r="QQE254" s="66"/>
      <c r="QQH254" s="66"/>
      <c r="QQK254" s="66"/>
      <c r="QQM254" s="66"/>
      <c r="QQP254" s="66"/>
      <c r="QQV254" s="66"/>
      <c r="QRB254" s="66"/>
      <c r="QRE254" s="66"/>
      <c r="QRG254" s="66"/>
      <c r="QRI254" s="66"/>
      <c r="QRJ254" s="66"/>
      <c r="QRK254" s="66"/>
      <c r="QRL254" s="66"/>
      <c r="QRM254" s="66"/>
      <c r="QRN254" s="66"/>
      <c r="QSF254" s="66"/>
      <c r="QSG254" s="66"/>
      <c r="QSJ254" s="66"/>
      <c r="QSM254" s="66"/>
      <c r="QSO254" s="66"/>
      <c r="QSQ254" s="66"/>
      <c r="QST254" s="66"/>
      <c r="QSW254" s="66"/>
      <c r="QSZ254" s="66"/>
      <c r="QTD254" s="66"/>
      <c r="QTG254" s="66"/>
      <c r="QTJ254" s="66"/>
      <c r="QTR254" s="66"/>
      <c r="QUD254" s="66"/>
      <c r="QUE254" s="66"/>
      <c r="QUF254" s="66"/>
      <c r="QUG254" s="66"/>
      <c r="QUH254" s="66"/>
      <c r="QUI254" s="66"/>
      <c r="QUJ254" s="66"/>
      <c r="QUK254" s="66"/>
      <c r="QUL254" s="66"/>
      <c r="QUM254" s="66"/>
      <c r="QUN254" s="66"/>
      <c r="QUO254" s="66"/>
      <c r="QUP254" s="66"/>
      <c r="QUQ254" s="66"/>
      <c r="QUR254" s="66"/>
      <c r="QUS254" s="66"/>
      <c r="QUT254" s="66"/>
      <c r="QUU254" s="66"/>
      <c r="QUV254" s="66"/>
      <c r="QUW254" s="66"/>
      <c r="QUX254" s="66"/>
      <c r="QUY254" s="66"/>
      <c r="QUZ254" s="66"/>
      <c r="QVA254" s="66"/>
      <c r="QVB254" s="66"/>
      <c r="QVC254" s="66"/>
      <c r="QVE254" s="66"/>
      <c r="QVF254" s="66"/>
      <c r="QVG254" s="66"/>
      <c r="QVH254" s="66"/>
      <c r="QVI254" s="66"/>
      <c r="QVJ254" s="66"/>
      <c r="QVK254" s="66"/>
      <c r="QVL254" s="66"/>
      <c r="QVM254" s="66"/>
      <c r="QVN254" s="66"/>
      <c r="QVO254" s="66"/>
      <c r="QVP254" s="66"/>
      <c r="QVQ254" s="66"/>
      <c r="QVT254" s="66"/>
      <c r="QVW254" s="66"/>
      <c r="QVZ254" s="66"/>
      <c r="QWC254" s="66"/>
      <c r="QWF254" s="66"/>
      <c r="QWI254" s="66"/>
      <c r="QWR254" s="66"/>
      <c r="QWU254" s="66"/>
      <c r="QWX254" s="66"/>
      <c r="QXA254" s="66"/>
      <c r="QXJ254" s="66"/>
      <c r="QXP254" s="66"/>
      <c r="QXS254" s="66"/>
      <c r="QXV254" s="66"/>
      <c r="QXY254" s="66"/>
      <c r="QYE254" s="66"/>
      <c r="QYN254" s="66"/>
      <c r="QYP254" s="66"/>
      <c r="QYQ254" s="66"/>
      <c r="QYS254" s="66"/>
      <c r="QYV254" s="66"/>
      <c r="QYY254" s="66"/>
      <c r="QZB254" s="66"/>
      <c r="QZE254" s="66"/>
      <c r="QZH254" s="66"/>
      <c r="QZJ254" s="66"/>
      <c r="QZL254" s="66"/>
      <c r="QZO254" s="66"/>
      <c r="QZR254" s="66"/>
      <c r="QZU254" s="66"/>
      <c r="QZX254" s="66"/>
      <c r="RAA254" s="66"/>
      <c r="RAD254" s="66"/>
      <c r="RAG254" s="66"/>
      <c r="RAI254" s="66"/>
      <c r="RAL254" s="66"/>
      <c r="RAR254" s="66"/>
      <c r="RAX254" s="66"/>
      <c r="RBA254" s="66"/>
      <c r="RBC254" s="66"/>
      <c r="RBE254" s="66"/>
      <c r="RBF254" s="66"/>
      <c r="RBG254" s="66"/>
      <c r="RBH254" s="66"/>
      <c r="RBI254" s="66"/>
      <c r="RBJ254" s="66"/>
      <c r="RCB254" s="66"/>
      <c r="RCC254" s="66"/>
      <c r="RCF254" s="66"/>
      <c r="RCI254" s="66"/>
      <c r="RCK254" s="66"/>
      <c r="RCM254" s="66"/>
      <c r="RCP254" s="66"/>
      <c r="RCS254" s="66"/>
      <c r="RCV254" s="66"/>
      <c r="RCZ254" s="66"/>
      <c r="RDC254" s="66"/>
      <c r="RDF254" s="66"/>
      <c r="RDN254" s="66"/>
      <c r="RDZ254" s="66"/>
      <c r="REA254" s="66"/>
      <c r="REB254" s="66"/>
      <c r="REC254" s="66"/>
      <c r="RED254" s="66"/>
      <c r="REE254" s="66"/>
      <c r="REF254" s="66"/>
      <c r="REG254" s="66"/>
      <c r="REH254" s="66"/>
      <c r="REI254" s="66"/>
      <c r="REJ254" s="66"/>
      <c r="REK254" s="66"/>
      <c r="REL254" s="66"/>
      <c r="REM254" s="66"/>
      <c r="REN254" s="66"/>
      <c r="REO254" s="66"/>
      <c r="REP254" s="66"/>
      <c r="REQ254" s="66"/>
      <c r="RER254" s="66"/>
      <c r="RES254" s="66"/>
      <c r="RET254" s="66"/>
      <c r="REU254" s="66"/>
      <c r="REV254" s="66"/>
      <c r="REW254" s="66"/>
      <c r="REX254" s="66"/>
      <c r="REY254" s="66"/>
      <c r="RFA254" s="66"/>
      <c r="RFB254" s="66"/>
      <c r="RFC254" s="66"/>
      <c r="RFD254" s="66"/>
      <c r="RFE254" s="66"/>
      <c r="RFF254" s="66"/>
      <c r="RFG254" s="66"/>
      <c r="RFH254" s="66"/>
      <c r="RFI254" s="66"/>
      <c r="RFJ254" s="66"/>
      <c r="RFK254" s="66"/>
      <c r="RFL254" s="66"/>
      <c r="RFM254" s="66"/>
      <c r="RFP254" s="66"/>
      <c r="RFS254" s="66"/>
      <c r="RFV254" s="66"/>
      <c r="RFY254" s="66"/>
      <c r="RGB254" s="66"/>
      <c r="RGE254" s="66"/>
      <c r="RGN254" s="66"/>
      <c r="RGQ254" s="66"/>
      <c r="RGT254" s="66"/>
      <c r="RGW254" s="66"/>
      <c r="RHF254" s="66"/>
      <c r="RHL254" s="66"/>
      <c r="RHO254" s="66"/>
      <c r="RHR254" s="66"/>
      <c r="RHU254" s="66"/>
      <c r="RIA254" s="66"/>
      <c r="RIJ254" s="66"/>
      <c r="RIL254" s="66"/>
      <c r="RIM254" s="66"/>
      <c r="RIO254" s="66"/>
      <c r="RIR254" s="66"/>
      <c r="RIU254" s="66"/>
      <c r="RIX254" s="66"/>
      <c r="RJA254" s="66"/>
      <c r="RJD254" s="66"/>
      <c r="RJF254" s="66"/>
      <c r="RJH254" s="66"/>
      <c r="RJK254" s="66"/>
      <c r="RJN254" s="66"/>
      <c r="RJQ254" s="66"/>
      <c r="RJT254" s="66"/>
      <c r="RJW254" s="66"/>
      <c r="RJZ254" s="66"/>
      <c r="RKC254" s="66"/>
      <c r="RKE254" s="66"/>
      <c r="RKH254" s="66"/>
      <c r="RKN254" s="66"/>
      <c r="RKT254" s="66"/>
      <c r="RKW254" s="66"/>
      <c r="RKY254" s="66"/>
      <c r="RLA254" s="66"/>
      <c r="RLB254" s="66"/>
      <c r="RLC254" s="66"/>
      <c r="RLD254" s="66"/>
      <c r="RLE254" s="66"/>
      <c r="RLF254" s="66"/>
      <c r="RLX254" s="66"/>
      <c r="RLY254" s="66"/>
      <c r="RMB254" s="66"/>
      <c r="RME254" s="66"/>
      <c r="RMG254" s="66"/>
      <c r="RMI254" s="66"/>
      <c r="RML254" s="66"/>
      <c r="RMO254" s="66"/>
      <c r="RMR254" s="66"/>
      <c r="RMV254" s="66"/>
      <c r="RMY254" s="66"/>
      <c r="RNB254" s="66"/>
      <c r="RNJ254" s="66"/>
      <c r="RNV254" s="66"/>
      <c r="RNW254" s="66"/>
      <c r="RNX254" s="66"/>
      <c r="RNY254" s="66"/>
      <c r="RNZ254" s="66"/>
      <c r="ROA254" s="66"/>
      <c r="ROB254" s="66"/>
      <c r="ROC254" s="66"/>
      <c r="ROD254" s="66"/>
      <c r="ROE254" s="66"/>
      <c r="ROF254" s="66"/>
      <c r="ROG254" s="66"/>
      <c r="ROH254" s="66"/>
      <c r="ROI254" s="66"/>
      <c r="ROJ254" s="66"/>
      <c r="ROK254" s="66"/>
      <c r="ROL254" s="66"/>
      <c r="ROM254" s="66"/>
      <c r="RON254" s="66"/>
      <c r="ROO254" s="66"/>
      <c r="ROP254" s="66"/>
      <c r="ROQ254" s="66"/>
      <c r="ROR254" s="66"/>
      <c r="ROS254" s="66"/>
      <c r="ROT254" s="66"/>
      <c r="ROU254" s="66"/>
      <c r="ROW254" s="66"/>
      <c r="ROX254" s="66"/>
      <c r="ROY254" s="66"/>
      <c r="ROZ254" s="66"/>
      <c r="RPA254" s="66"/>
      <c r="RPB254" s="66"/>
      <c r="RPC254" s="66"/>
      <c r="RPD254" s="66"/>
      <c r="RPE254" s="66"/>
      <c r="RPF254" s="66"/>
      <c r="RPG254" s="66"/>
      <c r="RPH254" s="66"/>
      <c r="RPI254" s="66"/>
      <c r="RPL254" s="66"/>
      <c r="RPO254" s="66"/>
      <c r="RPR254" s="66"/>
      <c r="RPU254" s="66"/>
      <c r="RPX254" s="66"/>
      <c r="RQA254" s="66"/>
      <c r="RQJ254" s="66"/>
      <c r="RQM254" s="66"/>
      <c r="RQP254" s="66"/>
      <c r="RQS254" s="66"/>
      <c r="RRB254" s="66"/>
      <c r="RRH254" s="66"/>
      <c r="RRK254" s="66"/>
      <c r="RRN254" s="66"/>
      <c r="RRQ254" s="66"/>
      <c r="RRW254" s="66"/>
      <c r="RSF254" s="66"/>
      <c r="RSH254" s="66"/>
      <c r="RSI254" s="66"/>
      <c r="RSK254" s="66"/>
      <c r="RSN254" s="66"/>
      <c r="RSQ254" s="66"/>
      <c r="RST254" s="66"/>
      <c r="RSW254" s="66"/>
      <c r="RSZ254" s="66"/>
      <c r="RTB254" s="66"/>
      <c r="RTD254" s="66"/>
      <c r="RTG254" s="66"/>
      <c r="RTJ254" s="66"/>
      <c r="RTM254" s="66"/>
      <c r="RTP254" s="66"/>
      <c r="RTS254" s="66"/>
      <c r="RTV254" s="66"/>
      <c r="RTY254" s="66"/>
      <c r="RUA254" s="66"/>
      <c r="RUD254" s="66"/>
      <c r="RUJ254" s="66"/>
      <c r="RUP254" s="66"/>
      <c r="RUS254" s="66"/>
      <c r="RUU254" s="66"/>
      <c r="RUW254" s="66"/>
      <c r="RUX254" s="66"/>
      <c r="RUY254" s="66"/>
      <c r="RUZ254" s="66"/>
      <c r="RVA254" s="66"/>
      <c r="RVB254" s="66"/>
      <c r="RVT254" s="66"/>
      <c r="RVU254" s="66"/>
      <c r="RVX254" s="66"/>
      <c r="RWA254" s="66"/>
      <c r="RWC254" s="66"/>
      <c r="RWE254" s="66"/>
      <c r="RWH254" s="66"/>
      <c r="RWK254" s="66"/>
      <c r="RWN254" s="66"/>
      <c r="RWR254" s="66"/>
      <c r="RWU254" s="66"/>
      <c r="RWX254" s="66"/>
      <c r="RXF254" s="66"/>
      <c r="RXR254" s="66"/>
      <c r="RXS254" s="66"/>
      <c r="RXT254" s="66"/>
      <c r="RXU254" s="66"/>
      <c r="RXV254" s="66"/>
      <c r="RXW254" s="66"/>
      <c r="RXX254" s="66"/>
      <c r="RXY254" s="66"/>
      <c r="RXZ254" s="66"/>
      <c r="RYA254" s="66"/>
      <c r="RYB254" s="66"/>
      <c r="RYC254" s="66"/>
      <c r="RYD254" s="66"/>
      <c r="RYE254" s="66"/>
      <c r="RYF254" s="66"/>
      <c r="RYG254" s="66"/>
      <c r="RYH254" s="66"/>
      <c r="RYI254" s="66"/>
      <c r="RYJ254" s="66"/>
      <c r="RYK254" s="66"/>
      <c r="RYL254" s="66"/>
      <c r="RYM254" s="66"/>
      <c r="RYN254" s="66"/>
      <c r="RYO254" s="66"/>
      <c r="RYP254" s="66"/>
      <c r="RYQ254" s="66"/>
      <c r="RYS254" s="66"/>
      <c r="RYT254" s="66"/>
      <c r="RYU254" s="66"/>
      <c r="RYV254" s="66"/>
      <c r="RYW254" s="66"/>
      <c r="RYX254" s="66"/>
      <c r="RYY254" s="66"/>
      <c r="RYZ254" s="66"/>
      <c r="RZA254" s="66"/>
      <c r="RZB254" s="66"/>
      <c r="RZC254" s="66"/>
      <c r="RZD254" s="66"/>
      <c r="RZE254" s="66"/>
      <c r="RZH254" s="66"/>
      <c r="RZK254" s="66"/>
      <c r="RZN254" s="66"/>
      <c r="RZQ254" s="66"/>
      <c r="RZT254" s="66"/>
      <c r="RZW254" s="66"/>
      <c r="SAF254" s="66"/>
      <c r="SAI254" s="66"/>
      <c r="SAL254" s="66"/>
      <c r="SAO254" s="66"/>
      <c r="SAX254" s="66"/>
      <c r="SBD254" s="66"/>
      <c r="SBG254" s="66"/>
      <c r="SBJ254" s="66"/>
      <c r="SBM254" s="66"/>
      <c r="SBS254" s="66"/>
      <c r="SCB254" s="66"/>
      <c r="SCD254" s="66"/>
      <c r="SCE254" s="66"/>
      <c r="SCG254" s="66"/>
      <c r="SCJ254" s="66"/>
      <c r="SCM254" s="66"/>
      <c r="SCP254" s="66"/>
      <c r="SCS254" s="66"/>
      <c r="SCV254" s="66"/>
      <c r="SCX254" s="66"/>
      <c r="SCZ254" s="66"/>
      <c r="SDC254" s="66"/>
      <c r="SDF254" s="66"/>
      <c r="SDI254" s="66"/>
      <c r="SDL254" s="66"/>
      <c r="SDO254" s="66"/>
      <c r="SDR254" s="66"/>
      <c r="SDU254" s="66"/>
      <c r="SDW254" s="66"/>
      <c r="SDZ254" s="66"/>
      <c r="SEF254" s="66"/>
      <c r="SEL254" s="66"/>
      <c r="SEO254" s="66"/>
      <c r="SEQ254" s="66"/>
      <c r="SES254" s="66"/>
      <c r="SET254" s="66"/>
      <c r="SEU254" s="66"/>
      <c r="SEV254" s="66"/>
      <c r="SEW254" s="66"/>
      <c r="SEX254" s="66"/>
      <c r="SFP254" s="66"/>
      <c r="SFQ254" s="66"/>
      <c r="SFT254" s="66"/>
      <c r="SFW254" s="66"/>
      <c r="SFY254" s="66"/>
      <c r="SGA254" s="66"/>
      <c r="SGD254" s="66"/>
      <c r="SGG254" s="66"/>
      <c r="SGJ254" s="66"/>
      <c r="SGN254" s="66"/>
      <c r="SGQ254" s="66"/>
      <c r="SGT254" s="66"/>
      <c r="SHB254" s="66"/>
      <c r="SHN254" s="66"/>
      <c r="SHO254" s="66"/>
      <c r="SHP254" s="66"/>
      <c r="SHQ254" s="66"/>
      <c r="SHR254" s="66"/>
      <c r="SHS254" s="66"/>
      <c r="SHT254" s="66"/>
      <c r="SHU254" s="66"/>
      <c r="SHV254" s="66"/>
      <c r="SHW254" s="66"/>
      <c r="SHX254" s="66"/>
      <c r="SHY254" s="66"/>
      <c r="SHZ254" s="66"/>
      <c r="SIA254" s="66"/>
      <c r="SIB254" s="66"/>
      <c r="SIC254" s="66"/>
      <c r="SID254" s="66"/>
      <c r="SIE254" s="66"/>
      <c r="SIF254" s="66"/>
      <c r="SIG254" s="66"/>
      <c r="SIH254" s="66"/>
      <c r="SII254" s="66"/>
      <c r="SIJ254" s="66"/>
      <c r="SIK254" s="66"/>
      <c r="SIL254" s="66"/>
      <c r="SIM254" s="66"/>
      <c r="SIO254" s="66"/>
      <c r="SIP254" s="66"/>
      <c r="SIQ254" s="66"/>
      <c r="SIR254" s="66"/>
      <c r="SIS254" s="66"/>
      <c r="SIT254" s="66"/>
      <c r="SIU254" s="66"/>
      <c r="SIV254" s="66"/>
      <c r="SIW254" s="66"/>
      <c r="SIX254" s="66"/>
      <c r="SIY254" s="66"/>
      <c r="SIZ254" s="66"/>
      <c r="SJA254" s="66"/>
      <c r="SJD254" s="66"/>
      <c r="SJG254" s="66"/>
      <c r="SJJ254" s="66"/>
      <c r="SJM254" s="66"/>
      <c r="SJP254" s="66"/>
      <c r="SJS254" s="66"/>
      <c r="SKB254" s="66"/>
      <c r="SKE254" s="66"/>
      <c r="SKH254" s="66"/>
      <c r="SKK254" s="66"/>
      <c r="SKT254" s="66"/>
      <c r="SKZ254" s="66"/>
      <c r="SLC254" s="66"/>
      <c r="SLF254" s="66"/>
      <c r="SLI254" s="66"/>
      <c r="SLO254" s="66"/>
      <c r="SLX254" s="66"/>
      <c r="SLZ254" s="66"/>
      <c r="SMA254" s="66"/>
      <c r="SMC254" s="66"/>
      <c r="SMF254" s="66"/>
      <c r="SMI254" s="66"/>
      <c r="SML254" s="66"/>
      <c r="SMO254" s="66"/>
      <c r="SMR254" s="66"/>
      <c r="SMT254" s="66"/>
      <c r="SMV254" s="66"/>
      <c r="SMY254" s="66"/>
      <c r="SNB254" s="66"/>
      <c r="SNE254" s="66"/>
      <c r="SNH254" s="66"/>
      <c r="SNK254" s="66"/>
      <c r="SNN254" s="66"/>
      <c r="SNQ254" s="66"/>
      <c r="SNS254" s="66"/>
      <c r="SNV254" s="66"/>
      <c r="SOB254" s="66"/>
      <c r="SOH254" s="66"/>
      <c r="SOK254" s="66"/>
      <c r="SOM254" s="66"/>
      <c r="SOO254" s="66"/>
      <c r="SOP254" s="66"/>
      <c r="SOQ254" s="66"/>
      <c r="SOR254" s="66"/>
      <c r="SOS254" s="66"/>
      <c r="SOT254" s="66"/>
      <c r="SPL254" s="66"/>
      <c r="SPM254" s="66"/>
      <c r="SPP254" s="66"/>
      <c r="SPS254" s="66"/>
      <c r="SPU254" s="66"/>
      <c r="SPW254" s="66"/>
      <c r="SPZ254" s="66"/>
      <c r="SQC254" s="66"/>
      <c r="SQF254" s="66"/>
      <c r="SQJ254" s="66"/>
      <c r="SQM254" s="66"/>
      <c r="SQP254" s="66"/>
      <c r="SQX254" s="66"/>
      <c r="SRJ254" s="66"/>
      <c r="SRK254" s="66"/>
      <c r="SRL254" s="66"/>
      <c r="SRM254" s="66"/>
      <c r="SRN254" s="66"/>
      <c r="SRO254" s="66"/>
      <c r="SRP254" s="66"/>
      <c r="SRQ254" s="66"/>
      <c r="SRR254" s="66"/>
      <c r="SRS254" s="66"/>
      <c r="SRT254" s="66"/>
      <c r="SRU254" s="66"/>
      <c r="SRV254" s="66"/>
      <c r="SRW254" s="66"/>
      <c r="SRX254" s="66"/>
      <c r="SRY254" s="66"/>
      <c r="SRZ254" s="66"/>
      <c r="SSA254" s="66"/>
      <c r="SSB254" s="66"/>
      <c r="SSC254" s="66"/>
      <c r="SSD254" s="66"/>
      <c r="SSE254" s="66"/>
      <c r="SSF254" s="66"/>
      <c r="SSG254" s="66"/>
      <c r="SSH254" s="66"/>
      <c r="SSI254" s="66"/>
      <c r="SSK254" s="66"/>
      <c r="SSL254" s="66"/>
      <c r="SSM254" s="66"/>
      <c r="SSN254" s="66"/>
      <c r="SSO254" s="66"/>
      <c r="SSP254" s="66"/>
      <c r="SSQ254" s="66"/>
      <c r="SSR254" s="66"/>
      <c r="SSS254" s="66"/>
      <c r="SST254" s="66"/>
      <c r="SSU254" s="66"/>
      <c r="SSV254" s="66"/>
      <c r="SSW254" s="66"/>
      <c r="SSZ254" s="66"/>
      <c r="STC254" s="66"/>
      <c r="STF254" s="66"/>
      <c r="STI254" s="66"/>
      <c r="STL254" s="66"/>
      <c r="STO254" s="66"/>
      <c r="STX254" s="66"/>
      <c r="SUA254" s="66"/>
      <c r="SUD254" s="66"/>
      <c r="SUG254" s="66"/>
      <c r="SUP254" s="66"/>
      <c r="SUV254" s="66"/>
      <c r="SUY254" s="66"/>
      <c r="SVB254" s="66"/>
      <c r="SVE254" s="66"/>
      <c r="SVK254" s="66"/>
      <c r="SVT254" s="66"/>
      <c r="SVV254" s="66"/>
      <c r="SVW254" s="66"/>
      <c r="SVY254" s="66"/>
      <c r="SWB254" s="66"/>
      <c r="SWE254" s="66"/>
      <c r="SWH254" s="66"/>
      <c r="SWK254" s="66"/>
      <c r="SWN254" s="66"/>
      <c r="SWP254" s="66"/>
      <c r="SWR254" s="66"/>
      <c r="SWU254" s="66"/>
      <c r="SWX254" s="66"/>
      <c r="SXA254" s="66"/>
      <c r="SXD254" s="66"/>
      <c r="SXG254" s="66"/>
      <c r="SXJ254" s="66"/>
      <c r="SXM254" s="66"/>
      <c r="SXO254" s="66"/>
      <c r="SXR254" s="66"/>
      <c r="SXX254" s="66"/>
      <c r="SYD254" s="66"/>
      <c r="SYG254" s="66"/>
      <c r="SYI254" s="66"/>
      <c r="SYK254" s="66"/>
      <c r="SYL254" s="66"/>
      <c r="SYM254" s="66"/>
      <c r="SYN254" s="66"/>
      <c r="SYO254" s="66"/>
      <c r="SYP254" s="66"/>
      <c r="SZH254" s="66"/>
      <c r="SZI254" s="66"/>
      <c r="SZL254" s="66"/>
      <c r="SZO254" s="66"/>
      <c r="SZQ254" s="66"/>
      <c r="SZS254" s="66"/>
      <c r="SZV254" s="66"/>
      <c r="SZY254" s="66"/>
      <c r="TAB254" s="66"/>
      <c r="TAF254" s="66"/>
      <c r="TAI254" s="66"/>
      <c r="TAL254" s="66"/>
      <c r="TAT254" s="66"/>
      <c r="TBF254" s="66"/>
      <c r="TBG254" s="66"/>
      <c r="TBH254" s="66"/>
      <c r="TBI254" s="66"/>
      <c r="TBJ254" s="66"/>
      <c r="TBK254" s="66"/>
      <c r="TBL254" s="66"/>
      <c r="TBM254" s="66"/>
      <c r="TBN254" s="66"/>
      <c r="TBO254" s="66"/>
      <c r="TBP254" s="66"/>
      <c r="TBQ254" s="66"/>
      <c r="TBR254" s="66"/>
      <c r="TBS254" s="66"/>
      <c r="TBT254" s="66"/>
      <c r="TBU254" s="66"/>
      <c r="TBV254" s="66"/>
      <c r="TBW254" s="66"/>
      <c r="TBX254" s="66"/>
      <c r="TBY254" s="66"/>
      <c r="TBZ254" s="66"/>
      <c r="TCA254" s="66"/>
      <c r="TCB254" s="66"/>
      <c r="TCC254" s="66"/>
      <c r="TCD254" s="66"/>
      <c r="TCE254" s="66"/>
      <c r="TCG254" s="66"/>
      <c r="TCH254" s="66"/>
      <c r="TCI254" s="66"/>
      <c r="TCJ254" s="66"/>
      <c r="TCK254" s="66"/>
      <c r="TCL254" s="66"/>
      <c r="TCM254" s="66"/>
      <c r="TCN254" s="66"/>
      <c r="TCO254" s="66"/>
      <c r="TCP254" s="66"/>
      <c r="TCQ254" s="66"/>
      <c r="TCR254" s="66"/>
      <c r="TCS254" s="66"/>
      <c r="TCV254" s="66"/>
      <c r="TCY254" s="66"/>
      <c r="TDB254" s="66"/>
      <c r="TDE254" s="66"/>
      <c r="TDH254" s="66"/>
      <c r="TDK254" s="66"/>
      <c r="TDT254" s="66"/>
      <c r="TDW254" s="66"/>
      <c r="TDZ254" s="66"/>
      <c r="TEC254" s="66"/>
      <c r="TEL254" s="66"/>
      <c r="TER254" s="66"/>
      <c r="TEU254" s="66"/>
      <c r="TEX254" s="66"/>
      <c r="TFA254" s="66"/>
      <c r="TFG254" s="66"/>
      <c r="TFP254" s="66"/>
      <c r="TFR254" s="66"/>
      <c r="TFS254" s="66"/>
      <c r="TFU254" s="66"/>
      <c r="TFX254" s="66"/>
      <c r="TGA254" s="66"/>
      <c r="TGD254" s="66"/>
      <c r="TGG254" s="66"/>
      <c r="TGJ254" s="66"/>
      <c r="TGL254" s="66"/>
      <c r="TGN254" s="66"/>
      <c r="TGQ254" s="66"/>
      <c r="TGT254" s="66"/>
      <c r="TGW254" s="66"/>
      <c r="TGZ254" s="66"/>
      <c r="THC254" s="66"/>
      <c r="THF254" s="66"/>
      <c r="THI254" s="66"/>
      <c r="THK254" s="66"/>
      <c r="THN254" s="66"/>
      <c r="THT254" s="66"/>
      <c r="THZ254" s="66"/>
      <c r="TIC254" s="66"/>
      <c r="TIE254" s="66"/>
      <c r="TIG254" s="66"/>
      <c r="TIH254" s="66"/>
      <c r="TII254" s="66"/>
      <c r="TIJ254" s="66"/>
      <c r="TIK254" s="66"/>
      <c r="TIL254" s="66"/>
      <c r="TJD254" s="66"/>
      <c r="TJE254" s="66"/>
      <c r="TJH254" s="66"/>
      <c r="TJK254" s="66"/>
      <c r="TJM254" s="66"/>
      <c r="TJO254" s="66"/>
      <c r="TJR254" s="66"/>
      <c r="TJU254" s="66"/>
      <c r="TJX254" s="66"/>
      <c r="TKB254" s="66"/>
      <c r="TKE254" s="66"/>
      <c r="TKH254" s="66"/>
      <c r="TKP254" s="66"/>
      <c r="TLB254" s="66"/>
      <c r="TLC254" s="66"/>
      <c r="TLD254" s="66"/>
      <c r="TLE254" s="66"/>
      <c r="TLF254" s="66"/>
      <c r="TLG254" s="66"/>
      <c r="TLH254" s="66"/>
      <c r="TLI254" s="66"/>
      <c r="TLJ254" s="66"/>
      <c r="TLK254" s="66"/>
      <c r="TLL254" s="66"/>
      <c r="TLM254" s="66"/>
      <c r="TLN254" s="66"/>
      <c r="TLO254" s="66"/>
      <c r="TLP254" s="66"/>
      <c r="TLQ254" s="66"/>
      <c r="TLR254" s="66"/>
      <c r="TLS254" s="66"/>
      <c r="TLT254" s="66"/>
      <c r="TLU254" s="66"/>
      <c r="TLV254" s="66"/>
      <c r="TLW254" s="66"/>
      <c r="TLX254" s="66"/>
      <c r="TLY254" s="66"/>
      <c r="TLZ254" s="66"/>
      <c r="TMA254" s="66"/>
      <c r="TMC254" s="66"/>
      <c r="TMD254" s="66"/>
      <c r="TME254" s="66"/>
      <c r="TMF254" s="66"/>
      <c r="TMG254" s="66"/>
      <c r="TMH254" s="66"/>
      <c r="TMI254" s="66"/>
      <c r="TMJ254" s="66"/>
      <c r="TMK254" s="66"/>
      <c r="TML254" s="66"/>
      <c r="TMM254" s="66"/>
      <c r="TMN254" s="66"/>
      <c r="TMO254" s="66"/>
      <c r="TMR254" s="66"/>
      <c r="TMU254" s="66"/>
      <c r="TMX254" s="66"/>
      <c r="TNA254" s="66"/>
      <c r="TND254" s="66"/>
      <c r="TNG254" s="66"/>
      <c r="TNP254" s="66"/>
      <c r="TNS254" s="66"/>
      <c r="TNV254" s="66"/>
      <c r="TNY254" s="66"/>
      <c r="TOH254" s="66"/>
      <c r="TON254" s="66"/>
      <c r="TOQ254" s="66"/>
      <c r="TOT254" s="66"/>
      <c r="TOW254" s="66"/>
      <c r="TPC254" s="66"/>
      <c r="TPL254" s="66"/>
      <c r="TPN254" s="66"/>
      <c r="TPO254" s="66"/>
      <c r="TPQ254" s="66"/>
      <c r="TPT254" s="66"/>
      <c r="TPW254" s="66"/>
      <c r="TPZ254" s="66"/>
      <c r="TQC254" s="66"/>
      <c r="TQF254" s="66"/>
      <c r="TQH254" s="66"/>
      <c r="TQJ254" s="66"/>
      <c r="TQM254" s="66"/>
      <c r="TQP254" s="66"/>
      <c r="TQS254" s="66"/>
      <c r="TQV254" s="66"/>
      <c r="TQY254" s="66"/>
      <c r="TRB254" s="66"/>
      <c r="TRE254" s="66"/>
      <c r="TRG254" s="66"/>
      <c r="TRJ254" s="66"/>
      <c r="TRP254" s="66"/>
      <c r="TRV254" s="66"/>
      <c r="TRY254" s="66"/>
      <c r="TSA254" s="66"/>
      <c r="TSC254" s="66"/>
      <c r="TSD254" s="66"/>
      <c r="TSE254" s="66"/>
      <c r="TSF254" s="66"/>
      <c r="TSG254" s="66"/>
      <c r="TSH254" s="66"/>
      <c r="TSZ254" s="66"/>
      <c r="TTA254" s="66"/>
      <c r="TTD254" s="66"/>
      <c r="TTG254" s="66"/>
      <c r="TTI254" s="66"/>
      <c r="TTK254" s="66"/>
      <c r="TTN254" s="66"/>
      <c r="TTQ254" s="66"/>
      <c r="TTT254" s="66"/>
      <c r="TTX254" s="66"/>
      <c r="TUA254" s="66"/>
      <c r="TUD254" s="66"/>
      <c r="TUL254" s="66"/>
      <c r="TUX254" s="66"/>
      <c r="TUY254" s="66"/>
      <c r="TUZ254" s="66"/>
      <c r="TVA254" s="66"/>
      <c r="TVB254" s="66"/>
      <c r="TVC254" s="66"/>
      <c r="TVD254" s="66"/>
      <c r="TVE254" s="66"/>
      <c r="TVF254" s="66"/>
      <c r="TVG254" s="66"/>
      <c r="TVH254" s="66"/>
      <c r="TVI254" s="66"/>
      <c r="TVJ254" s="66"/>
      <c r="TVK254" s="66"/>
      <c r="TVL254" s="66"/>
      <c r="TVM254" s="66"/>
      <c r="TVN254" s="66"/>
      <c r="TVO254" s="66"/>
      <c r="TVP254" s="66"/>
      <c r="TVQ254" s="66"/>
      <c r="TVR254" s="66"/>
      <c r="TVS254" s="66"/>
      <c r="TVT254" s="66"/>
      <c r="TVU254" s="66"/>
      <c r="TVV254" s="66"/>
      <c r="TVW254" s="66"/>
      <c r="TVY254" s="66"/>
      <c r="TVZ254" s="66"/>
      <c r="TWA254" s="66"/>
      <c r="TWB254" s="66"/>
      <c r="TWC254" s="66"/>
      <c r="TWD254" s="66"/>
      <c r="TWE254" s="66"/>
      <c r="TWF254" s="66"/>
      <c r="TWG254" s="66"/>
      <c r="TWH254" s="66"/>
      <c r="TWI254" s="66"/>
      <c r="TWJ254" s="66"/>
      <c r="TWK254" s="66"/>
      <c r="TWN254" s="66"/>
      <c r="TWQ254" s="66"/>
      <c r="TWT254" s="66"/>
      <c r="TWW254" s="66"/>
      <c r="TWZ254" s="66"/>
      <c r="TXC254" s="66"/>
      <c r="TXL254" s="66"/>
      <c r="TXO254" s="66"/>
      <c r="TXR254" s="66"/>
      <c r="TXU254" s="66"/>
      <c r="TYD254" s="66"/>
      <c r="TYJ254" s="66"/>
      <c r="TYM254" s="66"/>
      <c r="TYP254" s="66"/>
      <c r="TYS254" s="66"/>
      <c r="TYY254" s="66"/>
      <c r="TZH254" s="66"/>
      <c r="TZJ254" s="66"/>
      <c r="TZK254" s="66"/>
      <c r="TZM254" s="66"/>
      <c r="TZP254" s="66"/>
      <c r="TZS254" s="66"/>
      <c r="TZV254" s="66"/>
      <c r="TZY254" s="66"/>
      <c r="UAB254" s="66"/>
      <c r="UAD254" s="66"/>
      <c r="UAF254" s="66"/>
      <c r="UAI254" s="66"/>
      <c r="UAL254" s="66"/>
      <c r="UAO254" s="66"/>
      <c r="UAR254" s="66"/>
      <c r="UAU254" s="66"/>
      <c r="UAX254" s="66"/>
      <c r="UBA254" s="66"/>
      <c r="UBC254" s="66"/>
      <c r="UBF254" s="66"/>
      <c r="UBL254" s="66"/>
      <c r="UBR254" s="66"/>
      <c r="UBU254" s="66"/>
      <c r="UBW254" s="66"/>
      <c r="UBY254" s="66"/>
      <c r="UBZ254" s="66"/>
      <c r="UCA254" s="66"/>
      <c r="UCB254" s="66"/>
      <c r="UCC254" s="66"/>
      <c r="UCD254" s="66"/>
      <c r="UCV254" s="66"/>
      <c r="UCW254" s="66"/>
      <c r="UCZ254" s="66"/>
      <c r="UDC254" s="66"/>
      <c r="UDE254" s="66"/>
      <c r="UDG254" s="66"/>
      <c r="UDJ254" s="66"/>
      <c r="UDM254" s="66"/>
      <c r="UDP254" s="66"/>
      <c r="UDT254" s="66"/>
      <c r="UDW254" s="66"/>
      <c r="UDZ254" s="66"/>
      <c r="UEH254" s="66"/>
      <c r="UET254" s="66"/>
      <c r="UEU254" s="66"/>
      <c r="UEV254" s="66"/>
      <c r="UEW254" s="66"/>
      <c r="UEX254" s="66"/>
      <c r="UEY254" s="66"/>
      <c r="UEZ254" s="66"/>
      <c r="UFA254" s="66"/>
      <c r="UFB254" s="66"/>
      <c r="UFC254" s="66"/>
      <c r="UFD254" s="66"/>
      <c r="UFE254" s="66"/>
      <c r="UFF254" s="66"/>
      <c r="UFG254" s="66"/>
      <c r="UFH254" s="66"/>
      <c r="UFI254" s="66"/>
      <c r="UFJ254" s="66"/>
      <c r="UFK254" s="66"/>
      <c r="UFL254" s="66"/>
      <c r="UFM254" s="66"/>
      <c r="UFN254" s="66"/>
      <c r="UFO254" s="66"/>
      <c r="UFP254" s="66"/>
      <c r="UFQ254" s="66"/>
      <c r="UFR254" s="66"/>
      <c r="UFS254" s="66"/>
      <c r="UFU254" s="66"/>
      <c r="UFV254" s="66"/>
      <c r="UFW254" s="66"/>
      <c r="UFX254" s="66"/>
      <c r="UFY254" s="66"/>
      <c r="UFZ254" s="66"/>
      <c r="UGA254" s="66"/>
      <c r="UGB254" s="66"/>
      <c r="UGC254" s="66"/>
      <c r="UGD254" s="66"/>
      <c r="UGE254" s="66"/>
      <c r="UGF254" s="66"/>
      <c r="UGG254" s="66"/>
      <c r="UGJ254" s="66"/>
      <c r="UGM254" s="66"/>
      <c r="UGP254" s="66"/>
      <c r="UGS254" s="66"/>
      <c r="UGV254" s="66"/>
      <c r="UGY254" s="66"/>
      <c r="UHH254" s="66"/>
      <c r="UHK254" s="66"/>
      <c r="UHN254" s="66"/>
      <c r="UHQ254" s="66"/>
      <c r="UHZ254" s="66"/>
      <c r="UIF254" s="66"/>
      <c r="UII254" s="66"/>
      <c r="UIL254" s="66"/>
      <c r="UIO254" s="66"/>
      <c r="UIU254" s="66"/>
      <c r="UJD254" s="66"/>
      <c r="UJF254" s="66"/>
      <c r="UJG254" s="66"/>
      <c r="UJI254" s="66"/>
      <c r="UJL254" s="66"/>
      <c r="UJO254" s="66"/>
      <c r="UJR254" s="66"/>
      <c r="UJU254" s="66"/>
      <c r="UJX254" s="66"/>
      <c r="UJZ254" s="66"/>
      <c r="UKB254" s="66"/>
      <c r="UKE254" s="66"/>
      <c r="UKH254" s="66"/>
      <c r="UKK254" s="66"/>
      <c r="UKN254" s="66"/>
      <c r="UKQ254" s="66"/>
      <c r="UKT254" s="66"/>
      <c r="UKW254" s="66"/>
      <c r="UKY254" s="66"/>
      <c r="ULB254" s="66"/>
      <c r="ULH254" s="66"/>
      <c r="ULN254" s="66"/>
      <c r="ULQ254" s="66"/>
      <c r="ULS254" s="66"/>
      <c r="ULU254" s="66"/>
      <c r="ULV254" s="66"/>
      <c r="ULW254" s="66"/>
      <c r="ULX254" s="66"/>
      <c r="ULY254" s="66"/>
      <c r="ULZ254" s="66"/>
      <c r="UMR254" s="66"/>
      <c r="UMS254" s="66"/>
      <c r="UMV254" s="66"/>
      <c r="UMY254" s="66"/>
      <c r="UNA254" s="66"/>
      <c r="UNC254" s="66"/>
      <c r="UNF254" s="66"/>
      <c r="UNI254" s="66"/>
      <c r="UNL254" s="66"/>
      <c r="UNP254" s="66"/>
      <c r="UNS254" s="66"/>
      <c r="UNV254" s="66"/>
      <c r="UOD254" s="66"/>
      <c r="UOP254" s="66"/>
      <c r="UOQ254" s="66"/>
      <c r="UOR254" s="66"/>
      <c r="UOS254" s="66"/>
      <c r="UOT254" s="66"/>
      <c r="UOU254" s="66"/>
      <c r="UOV254" s="66"/>
      <c r="UOW254" s="66"/>
      <c r="UOX254" s="66"/>
      <c r="UOY254" s="66"/>
      <c r="UOZ254" s="66"/>
      <c r="UPA254" s="66"/>
      <c r="UPB254" s="66"/>
      <c r="UPC254" s="66"/>
      <c r="UPD254" s="66"/>
      <c r="UPE254" s="66"/>
      <c r="UPF254" s="66"/>
      <c r="UPG254" s="66"/>
      <c r="UPH254" s="66"/>
      <c r="UPI254" s="66"/>
      <c r="UPJ254" s="66"/>
      <c r="UPK254" s="66"/>
      <c r="UPL254" s="66"/>
      <c r="UPM254" s="66"/>
      <c r="UPN254" s="66"/>
      <c r="UPO254" s="66"/>
      <c r="UPQ254" s="66"/>
      <c r="UPR254" s="66"/>
      <c r="UPS254" s="66"/>
      <c r="UPT254" s="66"/>
      <c r="UPU254" s="66"/>
      <c r="UPV254" s="66"/>
      <c r="UPW254" s="66"/>
      <c r="UPX254" s="66"/>
      <c r="UPY254" s="66"/>
      <c r="UPZ254" s="66"/>
      <c r="UQA254" s="66"/>
      <c r="UQB254" s="66"/>
      <c r="UQC254" s="66"/>
      <c r="UQF254" s="66"/>
      <c r="UQI254" s="66"/>
      <c r="UQL254" s="66"/>
      <c r="UQO254" s="66"/>
      <c r="UQR254" s="66"/>
      <c r="UQU254" s="66"/>
      <c r="URD254" s="66"/>
      <c r="URG254" s="66"/>
      <c r="URJ254" s="66"/>
      <c r="URM254" s="66"/>
      <c r="URV254" s="66"/>
      <c r="USB254" s="66"/>
      <c r="USE254" s="66"/>
      <c r="USH254" s="66"/>
      <c r="USK254" s="66"/>
      <c r="USQ254" s="66"/>
      <c r="USZ254" s="66"/>
      <c r="UTB254" s="66"/>
      <c r="UTC254" s="66"/>
      <c r="UTE254" s="66"/>
      <c r="UTH254" s="66"/>
      <c r="UTK254" s="66"/>
      <c r="UTN254" s="66"/>
      <c r="UTQ254" s="66"/>
      <c r="UTT254" s="66"/>
      <c r="UTV254" s="66"/>
      <c r="UTX254" s="66"/>
      <c r="UUA254" s="66"/>
      <c r="UUD254" s="66"/>
      <c r="UUG254" s="66"/>
      <c r="UUJ254" s="66"/>
      <c r="UUM254" s="66"/>
      <c r="UUP254" s="66"/>
      <c r="UUS254" s="66"/>
      <c r="UUU254" s="66"/>
      <c r="UUX254" s="66"/>
      <c r="UVD254" s="66"/>
      <c r="UVJ254" s="66"/>
      <c r="UVM254" s="66"/>
      <c r="UVO254" s="66"/>
      <c r="UVQ254" s="66"/>
      <c r="UVR254" s="66"/>
      <c r="UVS254" s="66"/>
      <c r="UVT254" s="66"/>
      <c r="UVU254" s="66"/>
      <c r="UVV254" s="66"/>
      <c r="UWN254" s="66"/>
      <c r="UWO254" s="66"/>
      <c r="UWR254" s="66"/>
      <c r="UWU254" s="66"/>
      <c r="UWW254" s="66"/>
      <c r="UWY254" s="66"/>
      <c r="UXB254" s="66"/>
      <c r="UXE254" s="66"/>
      <c r="UXH254" s="66"/>
      <c r="UXL254" s="66"/>
      <c r="UXO254" s="66"/>
      <c r="UXR254" s="66"/>
      <c r="UXZ254" s="66"/>
      <c r="UYL254" s="66"/>
      <c r="UYM254" s="66"/>
      <c r="UYN254" s="66"/>
      <c r="UYO254" s="66"/>
      <c r="UYP254" s="66"/>
      <c r="UYQ254" s="66"/>
      <c r="UYR254" s="66"/>
      <c r="UYS254" s="66"/>
      <c r="UYT254" s="66"/>
      <c r="UYU254" s="66"/>
      <c r="UYV254" s="66"/>
      <c r="UYW254" s="66"/>
      <c r="UYX254" s="66"/>
      <c r="UYY254" s="66"/>
      <c r="UYZ254" s="66"/>
      <c r="UZA254" s="66"/>
      <c r="UZB254" s="66"/>
      <c r="UZC254" s="66"/>
      <c r="UZD254" s="66"/>
      <c r="UZE254" s="66"/>
      <c r="UZF254" s="66"/>
      <c r="UZG254" s="66"/>
      <c r="UZH254" s="66"/>
      <c r="UZI254" s="66"/>
      <c r="UZJ254" s="66"/>
      <c r="UZK254" s="66"/>
      <c r="UZM254" s="66"/>
      <c r="UZN254" s="66"/>
      <c r="UZO254" s="66"/>
      <c r="UZP254" s="66"/>
      <c r="UZQ254" s="66"/>
      <c r="UZR254" s="66"/>
      <c r="UZS254" s="66"/>
      <c r="UZT254" s="66"/>
      <c r="UZU254" s="66"/>
      <c r="UZV254" s="66"/>
      <c r="UZW254" s="66"/>
      <c r="UZX254" s="66"/>
      <c r="UZY254" s="66"/>
      <c r="VAB254" s="66"/>
      <c r="VAE254" s="66"/>
      <c r="VAH254" s="66"/>
      <c r="VAK254" s="66"/>
      <c r="VAN254" s="66"/>
      <c r="VAQ254" s="66"/>
      <c r="VAZ254" s="66"/>
      <c r="VBC254" s="66"/>
      <c r="VBF254" s="66"/>
      <c r="VBI254" s="66"/>
      <c r="VBR254" s="66"/>
      <c r="VBX254" s="66"/>
      <c r="VCA254" s="66"/>
      <c r="VCD254" s="66"/>
      <c r="VCG254" s="66"/>
      <c r="VCM254" s="66"/>
      <c r="VCV254" s="66"/>
      <c r="VCX254" s="66"/>
      <c r="VCY254" s="66"/>
      <c r="VDA254" s="66"/>
      <c r="VDD254" s="66"/>
      <c r="VDG254" s="66"/>
      <c r="VDJ254" s="66"/>
      <c r="VDM254" s="66"/>
      <c r="VDP254" s="66"/>
      <c r="VDR254" s="66"/>
      <c r="VDT254" s="66"/>
      <c r="VDW254" s="66"/>
      <c r="VDZ254" s="66"/>
      <c r="VEC254" s="66"/>
      <c r="VEF254" s="66"/>
      <c r="VEI254" s="66"/>
      <c r="VEL254" s="66"/>
      <c r="VEO254" s="66"/>
      <c r="VEQ254" s="66"/>
      <c r="VET254" s="66"/>
      <c r="VEZ254" s="66"/>
      <c r="VFF254" s="66"/>
      <c r="VFI254" s="66"/>
      <c r="VFK254" s="66"/>
      <c r="VFM254" s="66"/>
      <c r="VFN254" s="66"/>
      <c r="VFO254" s="66"/>
      <c r="VFP254" s="66"/>
      <c r="VFQ254" s="66"/>
      <c r="VFR254" s="66"/>
      <c r="VGJ254" s="66"/>
      <c r="VGK254" s="66"/>
      <c r="VGN254" s="66"/>
      <c r="VGQ254" s="66"/>
      <c r="VGS254" s="66"/>
      <c r="VGU254" s="66"/>
      <c r="VGX254" s="66"/>
      <c r="VHA254" s="66"/>
      <c r="VHD254" s="66"/>
      <c r="VHH254" s="66"/>
      <c r="VHK254" s="66"/>
      <c r="VHN254" s="66"/>
      <c r="VHV254" s="66"/>
      <c r="VIH254" s="66"/>
      <c r="VII254" s="66"/>
      <c r="VIJ254" s="66"/>
      <c r="VIK254" s="66"/>
      <c r="VIL254" s="66"/>
      <c r="VIM254" s="66"/>
      <c r="VIN254" s="66"/>
      <c r="VIO254" s="66"/>
      <c r="VIP254" s="66"/>
      <c r="VIQ254" s="66"/>
      <c r="VIR254" s="66"/>
      <c r="VIS254" s="66"/>
      <c r="VIT254" s="66"/>
      <c r="VIU254" s="66"/>
      <c r="VIV254" s="66"/>
      <c r="VIW254" s="66"/>
      <c r="VIX254" s="66"/>
      <c r="VIY254" s="66"/>
      <c r="VIZ254" s="66"/>
      <c r="VJA254" s="66"/>
      <c r="VJB254" s="66"/>
      <c r="VJC254" s="66"/>
      <c r="VJD254" s="66"/>
      <c r="VJE254" s="66"/>
      <c r="VJF254" s="66"/>
      <c r="VJG254" s="66"/>
      <c r="VJI254" s="66"/>
      <c r="VJJ254" s="66"/>
      <c r="VJK254" s="66"/>
      <c r="VJL254" s="66"/>
      <c r="VJM254" s="66"/>
      <c r="VJN254" s="66"/>
      <c r="VJO254" s="66"/>
      <c r="VJP254" s="66"/>
      <c r="VJQ254" s="66"/>
      <c r="VJR254" s="66"/>
      <c r="VJS254" s="66"/>
      <c r="VJT254" s="66"/>
      <c r="VJU254" s="66"/>
      <c r="VJX254" s="66"/>
      <c r="VKA254" s="66"/>
      <c r="VKD254" s="66"/>
      <c r="VKG254" s="66"/>
      <c r="VKJ254" s="66"/>
      <c r="VKM254" s="66"/>
      <c r="VKV254" s="66"/>
      <c r="VKY254" s="66"/>
      <c r="VLB254" s="66"/>
      <c r="VLE254" s="66"/>
      <c r="VLN254" s="66"/>
      <c r="VLT254" s="66"/>
      <c r="VLW254" s="66"/>
      <c r="VLZ254" s="66"/>
      <c r="VMC254" s="66"/>
      <c r="VMI254" s="66"/>
      <c r="VMR254" s="66"/>
      <c r="VMT254" s="66"/>
      <c r="VMU254" s="66"/>
      <c r="VMW254" s="66"/>
      <c r="VMZ254" s="66"/>
      <c r="VNC254" s="66"/>
      <c r="VNF254" s="66"/>
      <c r="VNI254" s="66"/>
      <c r="VNL254" s="66"/>
      <c r="VNN254" s="66"/>
      <c r="VNP254" s="66"/>
      <c r="VNS254" s="66"/>
      <c r="VNV254" s="66"/>
      <c r="VNY254" s="66"/>
      <c r="VOB254" s="66"/>
      <c r="VOE254" s="66"/>
      <c r="VOH254" s="66"/>
      <c r="VOK254" s="66"/>
      <c r="VOM254" s="66"/>
      <c r="VOP254" s="66"/>
      <c r="VOV254" s="66"/>
      <c r="VPB254" s="66"/>
      <c r="VPE254" s="66"/>
      <c r="VPG254" s="66"/>
      <c r="VPI254" s="66"/>
      <c r="VPJ254" s="66"/>
      <c r="VPK254" s="66"/>
      <c r="VPL254" s="66"/>
      <c r="VPM254" s="66"/>
      <c r="VPN254" s="66"/>
      <c r="VQF254" s="66"/>
      <c r="VQG254" s="66"/>
      <c r="VQJ254" s="66"/>
      <c r="VQM254" s="66"/>
      <c r="VQO254" s="66"/>
      <c r="VQQ254" s="66"/>
      <c r="VQT254" s="66"/>
      <c r="VQW254" s="66"/>
      <c r="VQZ254" s="66"/>
      <c r="VRD254" s="66"/>
      <c r="VRG254" s="66"/>
      <c r="VRJ254" s="66"/>
      <c r="VRR254" s="66"/>
      <c r="VSD254" s="66"/>
      <c r="VSE254" s="66"/>
      <c r="VSF254" s="66"/>
      <c r="VSG254" s="66"/>
      <c r="VSH254" s="66"/>
      <c r="VSI254" s="66"/>
      <c r="VSJ254" s="66"/>
      <c r="VSK254" s="66"/>
      <c r="VSL254" s="66"/>
      <c r="VSM254" s="66"/>
      <c r="VSN254" s="66"/>
      <c r="VSO254" s="66"/>
      <c r="VSP254" s="66"/>
      <c r="VSQ254" s="66"/>
      <c r="VSR254" s="66"/>
      <c r="VSS254" s="66"/>
      <c r="VST254" s="66"/>
      <c r="VSU254" s="66"/>
      <c r="VSV254" s="66"/>
      <c r="VSW254" s="66"/>
      <c r="VSX254" s="66"/>
      <c r="VSY254" s="66"/>
      <c r="VSZ254" s="66"/>
      <c r="VTA254" s="66"/>
      <c r="VTB254" s="66"/>
      <c r="VTC254" s="66"/>
      <c r="VTE254" s="66"/>
      <c r="VTF254" s="66"/>
      <c r="VTG254" s="66"/>
      <c r="VTH254" s="66"/>
      <c r="VTI254" s="66"/>
      <c r="VTJ254" s="66"/>
      <c r="VTK254" s="66"/>
      <c r="VTL254" s="66"/>
      <c r="VTM254" s="66"/>
      <c r="VTN254" s="66"/>
      <c r="VTO254" s="66"/>
      <c r="VTP254" s="66"/>
      <c r="VTQ254" s="66"/>
      <c r="VTT254" s="66"/>
      <c r="VTW254" s="66"/>
      <c r="VTZ254" s="66"/>
      <c r="VUC254" s="66"/>
      <c r="VUF254" s="66"/>
      <c r="VUI254" s="66"/>
      <c r="VUR254" s="66"/>
      <c r="VUU254" s="66"/>
      <c r="VUX254" s="66"/>
      <c r="VVA254" s="66"/>
      <c r="VVJ254" s="66"/>
      <c r="VVP254" s="66"/>
      <c r="VVS254" s="66"/>
      <c r="VVV254" s="66"/>
      <c r="VVY254" s="66"/>
      <c r="VWE254" s="66"/>
      <c r="VWN254" s="66"/>
      <c r="VWP254" s="66"/>
      <c r="VWQ254" s="66"/>
      <c r="VWS254" s="66"/>
      <c r="VWV254" s="66"/>
      <c r="VWY254" s="66"/>
      <c r="VXB254" s="66"/>
      <c r="VXE254" s="66"/>
      <c r="VXH254" s="66"/>
      <c r="VXJ254" s="66"/>
      <c r="VXL254" s="66"/>
      <c r="VXO254" s="66"/>
      <c r="VXR254" s="66"/>
      <c r="VXU254" s="66"/>
      <c r="VXX254" s="66"/>
      <c r="VYA254" s="66"/>
      <c r="VYD254" s="66"/>
      <c r="VYG254" s="66"/>
      <c r="VYI254" s="66"/>
      <c r="VYL254" s="66"/>
      <c r="VYR254" s="66"/>
      <c r="VYX254" s="66"/>
      <c r="VZA254" s="66"/>
      <c r="VZC254" s="66"/>
      <c r="VZE254" s="66"/>
      <c r="VZF254" s="66"/>
      <c r="VZG254" s="66"/>
      <c r="VZH254" s="66"/>
      <c r="VZI254" s="66"/>
      <c r="VZJ254" s="66"/>
      <c r="WAB254" s="66"/>
      <c r="WAC254" s="66"/>
      <c r="WAF254" s="66"/>
      <c r="WAI254" s="66"/>
      <c r="WAK254" s="66"/>
      <c r="WAM254" s="66"/>
      <c r="WAP254" s="66"/>
      <c r="WAS254" s="66"/>
      <c r="WAV254" s="66"/>
      <c r="WAZ254" s="66"/>
      <c r="WBC254" s="66"/>
      <c r="WBF254" s="66"/>
      <c r="WBN254" s="66"/>
      <c r="WBZ254" s="66"/>
      <c r="WCA254" s="66"/>
      <c r="WCB254" s="66"/>
      <c r="WCC254" s="66"/>
      <c r="WCD254" s="66"/>
      <c r="WCE254" s="66"/>
      <c r="WCF254" s="66"/>
      <c r="WCG254" s="66"/>
      <c r="WCH254" s="66"/>
      <c r="WCI254" s="66"/>
      <c r="WCJ254" s="66"/>
      <c r="WCK254" s="66"/>
      <c r="WCL254" s="66"/>
      <c r="WCM254" s="66"/>
      <c r="WCN254" s="66"/>
      <c r="WCO254" s="66"/>
      <c r="WCP254" s="66"/>
      <c r="WCQ254" s="66"/>
      <c r="WCR254" s="66"/>
      <c r="WCS254" s="66"/>
      <c r="WCT254" s="66"/>
      <c r="WCU254" s="66"/>
      <c r="WCV254" s="66"/>
      <c r="WCW254" s="66"/>
      <c r="WCX254" s="66"/>
      <c r="WCY254" s="66"/>
      <c r="WDA254" s="66"/>
      <c r="WDB254" s="66"/>
      <c r="WDC254" s="66"/>
      <c r="WDD254" s="66"/>
      <c r="WDE254" s="66"/>
      <c r="WDF254" s="66"/>
      <c r="WDG254" s="66"/>
      <c r="WDH254" s="66"/>
      <c r="WDI254" s="66"/>
      <c r="WDJ254" s="66"/>
      <c r="WDK254" s="66"/>
      <c r="WDL254" s="66"/>
      <c r="WDM254" s="66"/>
      <c r="WDP254" s="66"/>
      <c r="WDS254" s="66"/>
      <c r="WDV254" s="66"/>
      <c r="WDY254" s="66"/>
      <c r="WEB254" s="66"/>
      <c r="WEE254" s="66"/>
      <c r="WEN254" s="66"/>
      <c r="WEQ254" s="66"/>
      <c r="WET254" s="66"/>
      <c r="WEW254" s="66"/>
      <c r="WFF254" s="66"/>
      <c r="WFL254" s="66"/>
      <c r="WFO254" s="66"/>
      <c r="WFR254" s="66"/>
      <c r="WFU254" s="66"/>
      <c r="WGA254" s="66"/>
      <c r="WGJ254" s="66"/>
      <c r="WGL254" s="66"/>
      <c r="WGM254" s="66"/>
      <c r="WGO254" s="66"/>
      <c r="WGR254" s="66"/>
      <c r="WGU254" s="66"/>
      <c r="WGX254" s="66"/>
      <c r="WHA254" s="66"/>
      <c r="WHD254" s="66"/>
      <c r="WHF254" s="66"/>
      <c r="WHH254" s="66"/>
      <c r="WHK254" s="66"/>
      <c r="WHN254" s="66"/>
      <c r="WHQ254" s="66"/>
      <c r="WHT254" s="66"/>
      <c r="WHW254" s="66"/>
      <c r="WHZ254" s="66"/>
      <c r="WIC254" s="66"/>
      <c r="WIE254" s="66"/>
      <c r="WIH254" s="66"/>
      <c r="WIN254" s="66"/>
      <c r="WIT254" s="66"/>
      <c r="WIW254" s="66"/>
      <c r="WIY254" s="66"/>
      <c r="WJA254" s="66"/>
      <c r="WJB254" s="66"/>
      <c r="WJC254" s="66"/>
      <c r="WJD254" s="66"/>
      <c r="WJE254" s="66"/>
      <c r="WJF254" s="66"/>
      <c r="WJX254" s="66"/>
      <c r="WJY254" s="66"/>
      <c r="WKB254" s="66"/>
      <c r="WKE254" s="66"/>
      <c r="WKG254" s="66"/>
      <c r="WKI254" s="66"/>
      <c r="WKL254" s="66"/>
      <c r="WKO254" s="66"/>
      <c r="WKR254" s="66"/>
      <c r="WKV254" s="66"/>
      <c r="WKY254" s="66"/>
      <c r="WLB254" s="66"/>
      <c r="WLJ254" s="66"/>
      <c r="WLV254" s="66"/>
      <c r="WLW254" s="66"/>
      <c r="WLX254" s="66"/>
      <c r="WLY254" s="66"/>
      <c r="WLZ254" s="66"/>
      <c r="WMA254" s="66"/>
      <c r="WMB254" s="66"/>
      <c r="WMC254" s="66"/>
      <c r="WMD254" s="66"/>
      <c r="WME254" s="66"/>
      <c r="WMF254" s="66"/>
      <c r="WMG254" s="66"/>
      <c r="WMH254" s="66"/>
      <c r="WMI254" s="66"/>
      <c r="WMJ254" s="66"/>
      <c r="WMK254" s="66"/>
      <c r="WML254" s="66"/>
      <c r="WMM254" s="66"/>
      <c r="WMN254" s="66"/>
      <c r="WMO254" s="66"/>
      <c r="WMP254" s="66"/>
      <c r="WMQ254" s="66"/>
      <c r="WMR254" s="66"/>
      <c r="WMS254" s="66"/>
      <c r="WMT254" s="66"/>
      <c r="WMU254" s="66"/>
      <c r="WMW254" s="66"/>
      <c r="WMX254" s="66"/>
      <c r="WMY254" s="66"/>
      <c r="WMZ254" s="66"/>
      <c r="WNA254" s="66"/>
      <c r="WNB254" s="66"/>
      <c r="WNC254" s="66"/>
      <c r="WND254" s="66"/>
      <c r="WNE254" s="66"/>
      <c r="WNF254" s="66"/>
      <c r="WNG254" s="66"/>
      <c r="WNH254" s="66"/>
      <c r="WNI254" s="66"/>
      <c r="WNL254" s="66"/>
      <c r="WNO254" s="66"/>
      <c r="WNR254" s="66"/>
      <c r="WNU254" s="66"/>
      <c r="WNX254" s="66"/>
      <c r="WOA254" s="66"/>
      <c r="WOJ254" s="66"/>
      <c r="WOM254" s="66"/>
      <c r="WOP254" s="66"/>
      <c r="WOS254" s="66"/>
      <c r="WPB254" s="66"/>
      <c r="WPH254" s="66"/>
      <c r="WPK254" s="66"/>
      <c r="WPN254" s="66"/>
      <c r="WPQ254" s="66"/>
      <c r="WPW254" s="66"/>
      <c r="WQF254" s="66"/>
      <c r="WQH254" s="66"/>
      <c r="WQI254" s="66"/>
      <c r="WQK254" s="66"/>
      <c r="WQN254" s="66"/>
      <c r="WQQ254" s="66"/>
      <c r="WQT254" s="66"/>
      <c r="WQW254" s="66"/>
      <c r="WQZ254" s="66"/>
      <c r="WRB254" s="66"/>
      <c r="WRD254" s="66"/>
      <c r="WRG254" s="66"/>
      <c r="WRJ254" s="66"/>
      <c r="WRM254" s="66"/>
      <c r="WRP254" s="66"/>
      <c r="WRS254" s="66"/>
      <c r="WRV254" s="66"/>
      <c r="WRY254" s="66"/>
      <c r="WSA254" s="66"/>
      <c r="WSD254" s="66"/>
      <c r="WSJ254" s="66"/>
      <c r="WSP254" s="66"/>
      <c r="WSS254" s="66"/>
      <c r="WSU254" s="66"/>
      <c r="WSW254" s="66"/>
      <c r="WSX254" s="66"/>
      <c r="WSY254" s="66"/>
      <c r="WSZ254" s="66"/>
      <c r="WTA254" s="66"/>
      <c r="WTB254" s="66"/>
      <c r="WTT254" s="66"/>
      <c r="WTU254" s="66"/>
      <c r="WTX254" s="66"/>
      <c r="WUA254" s="66"/>
      <c r="WUC254" s="66"/>
      <c r="WUE254" s="66"/>
      <c r="WUH254" s="66"/>
      <c r="WUK254" s="66"/>
      <c r="WUN254" s="66"/>
      <c r="WUR254" s="66"/>
      <c r="WUU254" s="66"/>
      <c r="WUX254" s="66"/>
      <c r="WVF254" s="66"/>
    </row>
    <row r="255" spans="1:1022 1034:2046 2058:3070 3082:4094 4106:5118 5130:6142 6154:7166 7178:8190 8202:9214 9226:10238 10250:11262 11274:12286 12298:13310 13322:14334 14346:15358 15370:16126" s="50" customFormat="1" ht="20.25" customHeight="1">
      <c r="A255" s="7" t="s">
        <v>31</v>
      </c>
      <c r="B255" s="76" t="s">
        <v>338</v>
      </c>
      <c r="C255" s="4">
        <v>9</v>
      </c>
      <c r="D255" s="48">
        <v>25000</v>
      </c>
      <c r="E255" s="69">
        <f t="shared" si="6"/>
        <v>225000</v>
      </c>
      <c r="F255" s="51"/>
      <c r="G255" s="51"/>
      <c r="H255" s="29">
        <v>0</v>
      </c>
      <c r="I255" s="52">
        <v>10</v>
      </c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Z255" s="66"/>
      <c r="BC255" s="66"/>
      <c r="BF255" s="66"/>
      <c r="BI255" s="66"/>
      <c r="BL255" s="66"/>
      <c r="BO255" s="66"/>
      <c r="BX255" s="66"/>
      <c r="CA255" s="66"/>
      <c r="CD255" s="66"/>
      <c r="CG255" s="66"/>
      <c r="CP255" s="66"/>
      <c r="CV255" s="66"/>
      <c r="CY255" s="66"/>
      <c r="DB255" s="66"/>
      <c r="DE255" s="66"/>
      <c r="DK255" s="66"/>
      <c r="DT255" s="66"/>
      <c r="DV255" s="66"/>
      <c r="DW255" s="66"/>
      <c r="DY255" s="66"/>
      <c r="EB255" s="66"/>
      <c r="EE255" s="66"/>
      <c r="EH255" s="66"/>
      <c r="EK255" s="66"/>
      <c r="EN255" s="66"/>
      <c r="EP255" s="66"/>
      <c r="ER255" s="66"/>
      <c r="EU255" s="66"/>
      <c r="EX255" s="66"/>
      <c r="FA255" s="66"/>
      <c r="FD255" s="66"/>
      <c r="FG255" s="66"/>
      <c r="FJ255" s="66"/>
      <c r="FM255" s="66"/>
      <c r="FO255" s="66"/>
      <c r="FR255" s="66"/>
      <c r="FX255" s="66"/>
      <c r="GD255" s="66"/>
      <c r="GG255" s="66"/>
      <c r="GI255" s="66"/>
      <c r="GK255" s="66"/>
      <c r="GL255" s="66"/>
      <c r="GM255" s="66"/>
      <c r="GN255" s="66"/>
      <c r="GO255" s="66"/>
      <c r="GP255" s="66"/>
      <c r="HH255" s="66"/>
      <c r="HI255" s="66"/>
      <c r="HL255" s="66"/>
      <c r="HO255" s="66"/>
      <c r="HQ255" s="66"/>
      <c r="HS255" s="66"/>
      <c r="HV255" s="66"/>
      <c r="HY255" s="66"/>
      <c r="IB255" s="66"/>
      <c r="IF255" s="66"/>
      <c r="II255" s="66"/>
      <c r="IL255" s="66"/>
      <c r="IT255" s="66"/>
      <c r="JF255" s="66"/>
      <c r="JG255" s="66"/>
      <c r="JH255" s="66"/>
      <c r="JI255" s="66"/>
      <c r="JJ255" s="66"/>
      <c r="JK255" s="66"/>
      <c r="JL255" s="66"/>
      <c r="JM255" s="66"/>
      <c r="JN255" s="66"/>
      <c r="JO255" s="66"/>
      <c r="JP255" s="66"/>
      <c r="JQ255" s="66"/>
      <c r="JR255" s="66"/>
      <c r="JS255" s="66"/>
      <c r="JT255" s="66"/>
      <c r="JU255" s="66"/>
      <c r="JV255" s="66"/>
      <c r="JW255" s="66"/>
      <c r="JX255" s="66"/>
      <c r="JY255" s="66"/>
      <c r="JZ255" s="66"/>
      <c r="KA255" s="66"/>
      <c r="KB255" s="66"/>
      <c r="KC255" s="66"/>
      <c r="KD255" s="66"/>
      <c r="KE255" s="66"/>
      <c r="KG255" s="66"/>
      <c r="KH255" s="66"/>
      <c r="KI255" s="66"/>
      <c r="KJ255" s="66"/>
      <c r="KK255" s="66"/>
      <c r="KL255" s="66"/>
      <c r="KM255" s="66"/>
      <c r="KN255" s="66"/>
      <c r="KO255" s="66"/>
      <c r="KP255" s="66"/>
      <c r="KQ255" s="66"/>
      <c r="KR255" s="66"/>
      <c r="KS255" s="66"/>
      <c r="KV255" s="66"/>
      <c r="KY255" s="66"/>
      <c r="LB255" s="66"/>
      <c r="LE255" s="66"/>
      <c r="LH255" s="66"/>
      <c r="LK255" s="66"/>
      <c r="LT255" s="66"/>
      <c r="LW255" s="66"/>
      <c r="LZ255" s="66"/>
      <c r="MC255" s="66"/>
      <c r="ML255" s="66"/>
      <c r="MR255" s="66"/>
      <c r="MU255" s="66"/>
      <c r="MX255" s="66"/>
      <c r="NA255" s="66"/>
      <c r="NG255" s="66"/>
      <c r="NP255" s="66"/>
      <c r="NR255" s="66"/>
      <c r="NS255" s="66"/>
      <c r="NU255" s="66"/>
      <c r="NX255" s="66"/>
      <c r="OA255" s="66"/>
      <c r="OD255" s="66"/>
      <c r="OG255" s="66"/>
      <c r="OJ255" s="66"/>
      <c r="OL255" s="66"/>
      <c r="ON255" s="66"/>
      <c r="OQ255" s="66"/>
      <c r="OT255" s="66"/>
      <c r="OW255" s="66"/>
      <c r="OZ255" s="66"/>
      <c r="PC255" s="66"/>
      <c r="PF255" s="66"/>
      <c r="PI255" s="66"/>
      <c r="PK255" s="66"/>
      <c r="PN255" s="66"/>
      <c r="PT255" s="66"/>
      <c r="PZ255" s="66"/>
      <c r="QC255" s="66"/>
      <c r="QE255" s="66"/>
      <c r="QG255" s="66"/>
      <c r="QH255" s="66"/>
      <c r="QI255" s="66"/>
      <c r="QJ255" s="66"/>
      <c r="QK255" s="66"/>
      <c r="QL255" s="66"/>
      <c r="RD255" s="66"/>
      <c r="RE255" s="66"/>
      <c r="RH255" s="66"/>
      <c r="RK255" s="66"/>
      <c r="RM255" s="66"/>
      <c r="RO255" s="66"/>
      <c r="RR255" s="66"/>
      <c r="RU255" s="66"/>
      <c r="RX255" s="66"/>
      <c r="SB255" s="66"/>
      <c r="SE255" s="66"/>
      <c r="SH255" s="66"/>
      <c r="SP255" s="66"/>
      <c r="TB255" s="66"/>
      <c r="TC255" s="66"/>
      <c r="TD255" s="66"/>
      <c r="TE255" s="66"/>
      <c r="TF255" s="66"/>
      <c r="TG255" s="66"/>
      <c r="TH255" s="66"/>
      <c r="TI255" s="66"/>
      <c r="TJ255" s="66"/>
      <c r="TK255" s="66"/>
      <c r="TL255" s="66"/>
      <c r="TM255" s="66"/>
      <c r="TN255" s="66"/>
      <c r="TO255" s="66"/>
      <c r="TP255" s="66"/>
      <c r="TQ255" s="66"/>
      <c r="TR255" s="66"/>
      <c r="TS255" s="66"/>
      <c r="TT255" s="66"/>
      <c r="TU255" s="66"/>
      <c r="TV255" s="66"/>
      <c r="TW255" s="66"/>
      <c r="TX255" s="66"/>
      <c r="TY255" s="66"/>
      <c r="TZ255" s="66"/>
      <c r="UA255" s="66"/>
      <c r="UC255" s="66"/>
      <c r="UD255" s="66"/>
      <c r="UE255" s="66"/>
      <c r="UF255" s="66"/>
      <c r="UG255" s="66"/>
      <c r="UH255" s="66"/>
      <c r="UI255" s="66"/>
      <c r="UJ255" s="66"/>
      <c r="UK255" s="66"/>
      <c r="UL255" s="66"/>
      <c r="UM255" s="66"/>
      <c r="UN255" s="66"/>
      <c r="UO255" s="66"/>
      <c r="UR255" s="66"/>
      <c r="UU255" s="66"/>
      <c r="UX255" s="66"/>
      <c r="VA255" s="66"/>
      <c r="VD255" s="66"/>
      <c r="VG255" s="66"/>
      <c r="VP255" s="66"/>
      <c r="VS255" s="66"/>
      <c r="VV255" s="66"/>
      <c r="VY255" s="66"/>
      <c r="WH255" s="66"/>
      <c r="WN255" s="66"/>
      <c r="WQ255" s="66"/>
      <c r="WT255" s="66"/>
      <c r="WW255" s="66"/>
      <c r="XC255" s="66"/>
      <c r="XL255" s="66"/>
      <c r="XN255" s="66"/>
      <c r="XO255" s="66"/>
      <c r="XQ255" s="66"/>
      <c r="XT255" s="66"/>
      <c r="XW255" s="66"/>
      <c r="XZ255" s="66"/>
      <c r="YC255" s="66"/>
      <c r="YF255" s="66"/>
      <c r="YH255" s="66"/>
      <c r="YJ255" s="66"/>
      <c r="YM255" s="66"/>
      <c r="YP255" s="66"/>
      <c r="YS255" s="66"/>
      <c r="YV255" s="66"/>
      <c r="YY255" s="66"/>
      <c r="ZB255" s="66"/>
      <c r="ZE255" s="66"/>
      <c r="ZG255" s="66"/>
      <c r="ZJ255" s="66"/>
      <c r="ZP255" s="66"/>
      <c r="ZV255" s="66"/>
      <c r="ZY255" s="66"/>
      <c r="AAA255" s="66"/>
      <c r="AAC255" s="66"/>
      <c r="AAD255" s="66"/>
      <c r="AAE255" s="66"/>
      <c r="AAF255" s="66"/>
      <c r="AAG255" s="66"/>
      <c r="AAH255" s="66"/>
      <c r="AAZ255" s="66"/>
      <c r="ABA255" s="66"/>
      <c r="ABD255" s="66"/>
      <c r="ABG255" s="66"/>
      <c r="ABI255" s="66"/>
      <c r="ABK255" s="66"/>
      <c r="ABN255" s="66"/>
      <c r="ABQ255" s="66"/>
      <c r="ABT255" s="66"/>
      <c r="ABX255" s="66"/>
      <c r="ACA255" s="66"/>
      <c r="ACD255" s="66"/>
      <c r="ACL255" s="66"/>
      <c r="ACX255" s="66"/>
      <c r="ACY255" s="66"/>
      <c r="ACZ255" s="66"/>
      <c r="ADA255" s="66"/>
      <c r="ADB255" s="66"/>
      <c r="ADC255" s="66"/>
      <c r="ADD255" s="66"/>
      <c r="ADE255" s="66"/>
      <c r="ADF255" s="66"/>
      <c r="ADG255" s="66"/>
      <c r="ADH255" s="66"/>
      <c r="ADI255" s="66"/>
      <c r="ADJ255" s="66"/>
      <c r="ADK255" s="66"/>
      <c r="ADL255" s="66"/>
      <c r="ADM255" s="66"/>
      <c r="ADN255" s="66"/>
      <c r="ADO255" s="66"/>
      <c r="ADP255" s="66"/>
      <c r="ADQ255" s="66"/>
      <c r="ADR255" s="66"/>
      <c r="ADS255" s="66"/>
      <c r="ADT255" s="66"/>
      <c r="ADU255" s="66"/>
      <c r="ADV255" s="66"/>
      <c r="ADW255" s="66"/>
      <c r="ADY255" s="66"/>
      <c r="ADZ255" s="66"/>
      <c r="AEA255" s="66"/>
      <c r="AEB255" s="66"/>
      <c r="AEC255" s="66"/>
      <c r="AED255" s="66"/>
      <c r="AEE255" s="66"/>
      <c r="AEF255" s="66"/>
      <c r="AEG255" s="66"/>
      <c r="AEH255" s="66"/>
      <c r="AEI255" s="66"/>
      <c r="AEJ255" s="66"/>
      <c r="AEK255" s="66"/>
      <c r="AEN255" s="66"/>
      <c r="AEQ255" s="66"/>
      <c r="AET255" s="66"/>
      <c r="AEW255" s="66"/>
      <c r="AEZ255" s="66"/>
      <c r="AFC255" s="66"/>
      <c r="AFL255" s="66"/>
      <c r="AFO255" s="66"/>
      <c r="AFR255" s="66"/>
      <c r="AFU255" s="66"/>
      <c r="AGD255" s="66"/>
      <c r="AGJ255" s="66"/>
      <c r="AGM255" s="66"/>
      <c r="AGP255" s="66"/>
      <c r="AGS255" s="66"/>
      <c r="AGY255" s="66"/>
      <c r="AHH255" s="66"/>
      <c r="AHJ255" s="66"/>
      <c r="AHK255" s="66"/>
      <c r="AHM255" s="66"/>
      <c r="AHP255" s="66"/>
      <c r="AHS255" s="66"/>
      <c r="AHV255" s="66"/>
      <c r="AHY255" s="66"/>
      <c r="AIB255" s="66"/>
      <c r="AID255" s="66"/>
      <c r="AIF255" s="66"/>
      <c r="AII255" s="66"/>
      <c r="AIL255" s="66"/>
      <c r="AIO255" s="66"/>
      <c r="AIR255" s="66"/>
      <c r="AIU255" s="66"/>
      <c r="AIX255" s="66"/>
      <c r="AJA255" s="66"/>
      <c r="AJC255" s="66"/>
      <c r="AJF255" s="66"/>
      <c r="AJL255" s="66"/>
      <c r="AJR255" s="66"/>
      <c r="AJU255" s="66"/>
      <c r="AJW255" s="66"/>
      <c r="AJY255" s="66"/>
      <c r="AJZ255" s="66"/>
      <c r="AKA255" s="66"/>
      <c r="AKB255" s="66"/>
      <c r="AKC255" s="66"/>
      <c r="AKD255" s="66"/>
      <c r="AKV255" s="66"/>
      <c r="AKW255" s="66"/>
      <c r="AKZ255" s="66"/>
      <c r="ALC255" s="66"/>
      <c r="ALE255" s="66"/>
      <c r="ALG255" s="66"/>
      <c r="ALJ255" s="66"/>
      <c r="ALM255" s="66"/>
      <c r="ALP255" s="66"/>
      <c r="ALT255" s="66"/>
      <c r="ALW255" s="66"/>
      <c r="ALZ255" s="66"/>
      <c r="AMH255" s="66"/>
      <c r="AMT255" s="66"/>
      <c r="AMU255" s="66"/>
      <c r="AMV255" s="66"/>
      <c r="AMW255" s="66"/>
      <c r="AMX255" s="66"/>
      <c r="AMY255" s="66"/>
      <c r="AMZ255" s="66"/>
      <c r="ANA255" s="66"/>
      <c r="ANB255" s="66"/>
      <c r="ANC255" s="66"/>
      <c r="AND255" s="66"/>
      <c r="ANE255" s="66"/>
      <c r="ANF255" s="66"/>
      <c r="ANG255" s="66"/>
      <c r="ANH255" s="66"/>
      <c r="ANI255" s="66"/>
      <c r="ANJ255" s="66"/>
      <c r="ANK255" s="66"/>
      <c r="ANL255" s="66"/>
      <c r="ANM255" s="66"/>
      <c r="ANN255" s="66"/>
      <c r="ANO255" s="66"/>
      <c r="ANP255" s="66"/>
      <c r="ANQ255" s="66"/>
      <c r="ANR255" s="66"/>
      <c r="ANS255" s="66"/>
      <c r="ANU255" s="66"/>
      <c r="ANV255" s="66"/>
      <c r="ANW255" s="66"/>
      <c r="ANX255" s="66"/>
      <c r="ANY255" s="66"/>
      <c r="ANZ255" s="66"/>
      <c r="AOA255" s="66"/>
      <c r="AOB255" s="66"/>
      <c r="AOC255" s="66"/>
      <c r="AOD255" s="66"/>
      <c r="AOE255" s="66"/>
      <c r="AOF255" s="66"/>
      <c r="AOG255" s="66"/>
      <c r="AOJ255" s="66"/>
      <c r="AOM255" s="66"/>
      <c r="AOP255" s="66"/>
      <c r="AOS255" s="66"/>
      <c r="AOV255" s="66"/>
      <c r="AOY255" s="66"/>
      <c r="APH255" s="66"/>
      <c r="APK255" s="66"/>
      <c r="APN255" s="66"/>
      <c r="APQ255" s="66"/>
      <c r="APZ255" s="66"/>
      <c r="AQF255" s="66"/>
      <c r="AQI255" s="66"/>
      <c r="AQL255" s="66"/>
      <c r="AQO255" s="66"/>
      <c r="AQU255" s="66"/>
      <c r="ARD255" s="66"/>
      <c r="ARF255" s="66"/>
      <c r="ARG255" s="66"/>
      <c r="ARI255" s="66"/>
      <c r="ARL255" s="66"/>
      <c r="ARO255" s="66"/>
      <c r="ARR255" s="66"/>
      <c r="ARU255" s="66"/>
      <c r="ARX255" s="66"/>
      <c r="ARZ255" s="66"/>
      <c r="ASB255" s="66"/>
      <c r="ASE255" s="66"/>
      <c r="ASH255" s="66"/>
      <c r="ASK255" s="66"/>
      <c r="ASN255" s="66"/>
      <c r="ASQ255" s="66"/>
      <c r="AST255" s="66"/>
      <c r="ASW255" s="66"/>
      <c r="ASY255" s="66"/>
      <c r="ATB255" s="66"/>
      <c r="ATH255" s="66"/>
      <c r="ATN255" s="66"/>
      <c r="ATQ255" s="66"/>
      <c r="ATS255" s="66"/>
      <c r="ATU255" s="66"/>
      <c r="ATV255" s="66"/>
      <c r="ATW255" s="66"/>
      <c r="ATX255" s="66"/>
      <c r="ATY255" s="66"/>
      <c r="ATZ255" s="66"/>
      <c r="AUR255" s="66"/>
      <c r="AUS255" s="66"/>
      <c r="AUV255" s="66"/>
      <c r="AUY255" s="66"/>
      <c r="AVA255" s="66"/>
      <c r="AVC255" s="66"/>
      <c r="AVF255" s="66"/>
      <c r="AVI255" s="66"/>
      <c r="AVL255" s="66"/>
      <c r="AVP255" s="66"/>
      <c r="AVS255" s="66"/>
      <c r="AVV255" s="66"/>
      <c r="AWD255" s="66"/>
      <c r="AWP255" s="66"/>
      <c r="AWQ255" s="66"/>
      <c r="AWR255" s="66"/>
      <c r="AWS255" s="66"/>
      <c r="AWT255" s="66"/>
      <c r="AWU255" s="66"/>
      <c r="AWV255" s="66"/>
      <c r="AWW255" s="66"/>
      <c r="AWX255" s="66"/>
      <c r="AWY255" s="66"/>
      <c r="AWZ255" s="66"/>
      <c r="AXA255" s="66"/>
      <c r="AXB255" s="66"/>
      <c r="AXC255" s="66"/>
      <c r="AXD255" s="66"/>
      <c r="AXE255" s="66"/>
      <c r="AXF255" s="66"/>
      <c r="AXG255" s="66"/>
      <c r="AXH255" s="66"/>
      <c r="AXI255" s="66"/>
      <c r="AXJ255" s="66"/>
      <c r="AXK255" s="66"/>
      <c r="AXL255" s="66"/>
      <c r="AXM255" s="66"/>
      <c r="AXN255" s="66"/>
      <c r="AXO255" s="66"/>
      <c r="AXQ255" s="66"/>
      <c r="AXR255" s="66"/>
      <c r="AXS255" s="66"/>
      <c r="AXT255" s="66"/>
      <c r="AXU255" s="66"/>
      <c r="AXV255" s="66"/>
      <c r="AXW255" s="66"/>
      <c r="AXX255" s="66"/>
      <c r="AXY255" s="66"/>
      <c r="AXZ255" s="66"/>
      <c r="AYA255" s="66"/>
      <c r="AYB255" s="66"/>
      <c r="AYC255" s="66"/>
      <c r="AYF255" s="66"/>
      <c r="AYI255" s="66"/>
      <c r="AYL255" s="66"/>
      <c r="AYO255" s="66"/>
      <c r="AYR255" s="66"/>
      <c r="AYU255" s="66"/>
      <c r="AZD255" s="66"/>
      <c r="AZG255" s="66"/>
      <c r="AZJ255" s="66"/>
      <c r="AZM255" s="66"/>
      <c r="AZV255" s="66"/>
      <c r="BAB255" s="66"/>
      <c r="BAE255" s="66"/>
      <c r="BAH255" s="66"/>
      <c r="BAK255" s="66"/>
      <c r="BAQ255" s="66"/>
      <c r="BAZ255" s="66"/>
      <c r="BBB255" s="66"/>
      <c r="BBC255" s="66"/>
      <c r="BBE255" s="66"/>
      <c r="BBH255" s="66"/>
      <c r="BBK255" s="66"/>
      <c r="BBN255" s="66"/>
      <c r="BBQ255" s="66"/>
      <c r="BBT255" s="66"/>
      <c r="BBV255" s="66"/>
      <c r="BBX255" s="66"/>
      <c r="BCA255" s="66"/>
      <c r="BCD255" s="66"/>
      <c r="BCG255" s="66"/>
      <c r="BCJ255" s="66"/>
      <c r="BCM255" s="66"/>
      <c r="BCP255" s="66"/>
      <c r="BCS255" s="66"/>
      <c r="BCU255" s="66"/>
      <c r="BCX255" s="66"/>
      <c r="BDD255" s="66"/>
      <c r="BDJ255" s="66"/>
      <c r="BDM255" s="66"/>
      <c r="BDO255" s="66"/>
      <c r="BDQ255" s="66"/>
      <c r="BDR255" s="66"/>
      <c r="BDS255" s="66"/>
      <c r="BDT255" s="66"/>
      <c r="BDU255" s="66"/>
      <c r="BDV255" s="66"/>
      <c r="BEN255" s="66"/>
      <c r="BEO255" s="66"/>
      <c r="BER255" s="66"/>
      <c r="BEU255" s="66"/>
      <c r="BEW255" s="66"/>
      <c r="BEY255" s="66"/>
      <c r="BFB255" s="66"/>
      <c r="BFE255" s="66"/>
      <c r="BFH255" s="66"/>
      <c r="BFL255" s="66"/>
      <c r="BFO255" s="66"/>
      <c r="BFR255" s="66"/>
      <c r="BFZ255" s="66"/>
      <c r="BGL255" s="66"/>
      <c r="BGM255" s="66"/>
      <c r="BGN255" s="66"/>
      <c r="BGO255" s="66"/>
      <c r="BGP255" s="66"/>
      <c r="BGQ255" s="66"/>
      <c r="BGR255" s="66"/>
      <c r="BGS255" s="66"/>
      <c r="BGT255" s="66"/>
      <c r="BGU255" s="66"/>
      <c r="BGV255" s="66"/>
      <c r="BGW255" s="66"/>
      <c r="BGX255" s="66"/>
      <c r="BGY255" s="66"/>
      <c r="BGZ255" s="66"/>
      <c r="BHA255" s="66"/>
      <c r="BHB255" s="66"/>
      <c r="BHC255" s="66"/>
      <c r="BHD255" s="66"/>
      <c r="BHE255" s="66"/>
      <c r="BHF255" s="66"/>
      <c r="BHG255" s="66"/>
      <c r="BHH255" s="66"/>
      <c r="BHI255" s="66"/>
      <c r="BHJ255" s="66"/>
      <c r="BHK255" s="66"/>
      <c r="BHM255" s="66"/>
      <c r="BHN255" s="66"/>
      <c r="BHO255" s="66"/>
      <c r="BHP255" s="66"/>
      <c r="BHQ255" s="66"/>
      <c r="BHR255" s="66"/>
      <c r="BHS255" s="66"/>
      <c r="BHT255" s="66"/>
      <c r="BHU255" s="66"/>
      <c r="BHV255" s="66"/>
      <c r="BHW255" s="66"/>
      <c r="BHX255" s="66"/>
      <c r="BHY255" s="66"/>
      <c r="BIB255" s="66"/>
      <c r="BIE255" s="66"/>
      <c r="BIH255" s="66"/>
      <c r="BIK255" s="66"/>
      <c r="BIN255" s="66"/>
      <c r="BIQ255" s="66"/>
      <c r="BIZ255" s="66"/>
      <c r="BJC255" s="66"/>
      <c r="BJF255" s="66"/>
      <c r="BJI255" s="66"/>
      <c r="BJR255" s="66"/>
      <c r="BJX255" s="66"/>
      <c r="BKA255" s="66"/>
      <c r="BKD255" s="66"/>
      <c r="BKG255" s="66"/>
      <c r="BKM255" s="66"/>
      <c r="BKV255" s="66"/>
      <c r="BKX255" s="66"/>
      <c r="BKY255" s="66"/>
      <c r="BLA255" s="66"/>
      <c r="BLD255" s="66"/>
      <c r="BLG255" s="66"/>
      <c r="BLJ255" s="66"/>
      <c r="BLM255" s="66"/>
      <c r="BLP255" s="66"/>
      <c r="BLR255" s="66"/>
      <c r="BLT255" s="66"/>
      <c r="BLW255" s="66"/>
      <c r="BLZ255" s="66"/>
      <c r="BMC255" s="66"/>
      <c r="BMF255" s="66"/>
      <c r="BMI255" s="66"/>
      <c r="BML255" s="66"/>
      <c r="BMO255" s="66"/>
      <c r="BMQ255" s="66"/>
      <c r="BMT255" s="66"/>
      <c r="BMZ255" s="66"/>
      <c r="BNF255" s="66"/>
      <c r="BNI255" s="66"/>
      <c r="BNK255" s="66"/>
      <c r="BNM255" s="66"/>
      <c r="BNN255" s="66"/>
      <c r="BNO255" s="66"/>
      <c r="BNP255" s="66"/>
      <c r="BNQ255" s="66"/>
      <c r="BNR255" s="66"/>
      <c r="BOJ255" s="66"/>
      <c r="BOK255" s="66"/>
      <c r="BON255" s="66"/>
      <c r="BOQ255" s="66"/>
      <c r="BOS255" s="66"/>
      <c r="BOU255" s="66"/>
      <c r="BOX255" s="66"/>
      <c r="BPA255" s="66"/>
      <c r="BPD255" s="66"/>
      <c r="BPH255" s="66"/>
      <c r="BPK255" s="66"/>
      <c r="BPN255" s="66"/>
      <c r="BPV255" s="66"/>
      <c r="BQH255" s="66"/>
      <c r="BQI255" s="66"/>
      <c r="BQJ255" s="66"/>
      <c r="BQK255" s="66"/>
      <c r="BQL255" s="66"/>
      <c r="BQM255" s="66"/>
      <c r="BQN255" s="66"/>
      <c r="BQO255" s="66"/>
      <c r="BQP255" s="66"/>
      <c r="BQQ255" s="66"/>
      <c r="BQR255" s="66"/>
      <c r="BQS255" s="66"/>
      <c r="BQT255" s="66"/>
      <c r="BQU255" s="66"/>
      <c r="BQV255" s="66"/>
      <c r="BQW255" s="66"/>
      <c r="BQX255" s="66"/>
      <c r="BQY255" s="66"/>
      <c r="BQZ255" s="66"/>
      <c r="BRA255" s="66"/>
      <c r="BRB255" s="66"/>
      <c r="BRC255" s="66"/>
      <c r="BRD255" s="66"/>
      <c r="BRE255" s="66"/>
      <c r="BRF255" s="66"/>
      <c r="BRG255" s="66"/>
      <c r="BRI255" s="66"/>
      <c r="BRJ255" s="66"/>
      <c r="BRK255" s="66"/>
      <c r="BRL255" s="66"/>
      <c r="BRM255" s="66"/>
      <c r="BRN255" s="66"/>
      <c r="BRO255" s="66"/>
      <c r="BRP255" s="66"/>
      <c r="BRQ255" s="66"/>
      <c r="BRR255" s="66"/>
      <c r="BRS255" s="66"/>
      <c r="BRT255" s="66"/>
      <c r="BRU255" s="66"/>
      <c r="BRX255" s="66"/>
      <c r="BSA255" s="66"/>
      <c r="BSD255" s="66"/>
      <c r="BSG255" s="66"/>
      <c r="BSJ255" s="66"/>
      <c r="BSM255" s="66"/>
      <c r="BSV255" s="66"/>
      <c r="BSY255" s="66"/>
      <c r="BTB255" s="66"/>
      <c r="BTE255" s="66"/>
      <c r="BTN255" s="66"/>
      <c r="BTT255" s="66"/>
      <c r="BTW255" s="66"/>
      <c r="BTZ255" s="66"/>
      <c r="BUC255" s="66"/>
      <c r="BUI255" s="66"/>
      <c r="BUR255" s="66"/>
      <c r="BUT255" s="66"/>
      <c r="BUU255" s="66"/>
      <c r="BUW255" s="66"/>
      <c r="BUZ255" s="66"/>
      <c r="BVC255" s="66"/>
      <c r="BVF255" s="66"/>
      <c r="BVI255" s="66"/>
      <c r="BVL255" s="66"/>
      <c r="BVN255" s="66"/>
      <c r="BVP255" s="66"/>
      <c r="BVS255" s="66"/>
      <c r="BVV255" s="66"/>
      <c r="BVY255" s="66"/>
      <c r="BWB255" s="66"/>
      <c r="BWE255" s="66"/>
      <c r="BWH255" s="66"/>
      <c r="BWK255" s="66"/>
      <c r="BWM255" s="66"/>
      <c r="BWP255" s="66"/>
      <c r="BWV255" s="66"/>
      <c r="BXB255" s="66"/>
      <c r="BXE255" s="66"/>
      <c r="BXG255" s="66"/>
      <c r="BXI255" s="66"/>
      <c r="BXJ255" s="66"/>
      <c r="BXK255" s="66"/>
      <c r="BXL255" s="66"/>
      <c r="BXM255" s="66"/>
      <c r="BXN255" s="66"/>
      <c r="BYF255" s="66"/>
      <c r="BYG255" s="66"/>
      <c r="BYJ255" s="66"/>
      <c r="BYM255" s="66"/>
      <c r="BYO255" s="66"/>
      <c r="BYQ255" s="66"/>
      <c r="BYT255" s="66"/>
      <c r="BYW255" s="66"/>
      <c r="BYZ255" s="66"/>
      <c r="BZD255" s="66"/>
      <c r="BZG255" s="66"/>
      <c r="BZJ255" s="66"/>
      <c r="BZR255" s="66"/>
      <c r="CAD255" s="66"/>
      <c r="CAE255" s="66"/>
      <c r="CAF255" s="66"/>
      <c r="CAG255" s="66"/>
      <c r="CAH255" s="66"/>
      <c r="CAI255" s="66"/>
      <c r="CAJ255" s="66"/>
      <c r="CAK255" s="66"/>
      <c r="CAL255" s="66"/>
      <c r="CAM255" s="66"/>
      <c r="CAN255" s="66"/>
      <c r="CAO255" s="66"/>
      <c r="CAP255" s="66"/>
      <c r="CAQ255" s="66"/>
      <c r="CAR255" s="66"/>
      <c r="CAS255" s="66"/>
      <c r="CAT255" s="66"/>
      <c r="CAU255" s="66"/>
      <c r="CAV255" s="66"/>
      <c r="CAW255" s="66"/>
      <c r="CAX255" s="66"/>
      <c r="CAY255" s="66"/>
      <c r="CAZ255" s="66"/>
      <c r="CBA255" s="66"/>
      <c r="CBB255" s="66"/>
      <c r="CBC255" s="66"/>
      <c r="CBE255" s="66"/>
      <c r="CBF255" s="66"/>
      <c r="CBG255" s="66"/>
      <c r="CBH255" s="66"/>
      <c r="CBI255" s="66"/>
      <c r="CBJ255" s="66"/>
      <c r="CBK255" s="66"/>
      <c r="CBL255" s="66"/>
      <c r="CBM255" s="66"/>
      <c r="CBN255" s="66"/>
      <c r="CBO255" s="66"/>
      <c r="CBP255" s="66"/>
      <c r="CBQ255" s="66"/>
      <c r="CBT255" s="66"/>
      <c r="CBW255" s="66"/>
      <c r="CBZ255" s="66"/>
      <c r="CCC255" s="66"/>
      <c r="CCF255" s="66"/>
      <c r="CCI255" s="66"/>
      <c r="CCR255" s="66"/>
      <c r="CCU255" s="66"/>
      <c r="CCX255" s="66"/>
      <c r="CDA255" s="66"/>
      <c r="CDJ255" s="66"/>
      <c r="CDP255" s="66"/>
      <c r="CDS255" s="66"/>
      <c r="CDV255" s="66"/>
      <c r="CDY255" s="66"/>
      <c r="CEE255" s="66"/>
      <c r="CEN255" s="66"/>
      <c r="CEP255" s="66"/>
      <c r="CEQ255" s="66"/>
      <c r="CES255" s="66"/>
      <c r="CEV255" s="66"/>
      <c r="CEY255" s="66"/>
      <c r="CFB255" s="66"/>
      <c r="CFE255" s="66"/>
      <c r="CFH255" s="66"/>
      <c r="CFJ255" s="66"/>
      <c r="CFL255" s="66"/>
      <c r="CFO255" s="66"/>
      <c r="CFR255" s="66"/>
      <c r="CFU255" s="66"/>
      <c r="CFX255" s="66"/>
      <c r="CGA255" s="66"/>
      <c r="CGD255" s="66"/>
      <c r="CGG255" s="66"/>
      <c r="CGI255" s="66"/>
      <c r="CGL255" s="66"/>
      <c r="CGR255" s="66"/>
      <c r="CGX255" s="66"/>
      <c r="CHA255" s="66"/>
      <c r="CHC255" s="66"/>
      <c r="CHE255" s="66"/>
      <c r="CHF255" s="66"/>
      <c r="CHG255" s="66"/>
      <c r="CHH255" s="66"/>
      <c r="CHI255" s="66"/>
      <c r="CHJ255" s="66"/>
      <c r="CIB255" s="66"/>
      <c r="CIC255" s="66"/>
      <c r="CIF255" s="66"/>
      <c r="CII255" s="66"/>
      <c r="CIK255" s="66"/>
      <c r="CIM255" s="66"/>
      <c r="CIP255" s="66"/>
      <c r="CIS255" s="66"/>
      <c r="CIV255" s="66"/>
      <c r="CIZ255" s="66"/>
      <c r="CJC255" s="66"/>
      <c r="CJF255" s="66"/>
      <c r="CJN255" s="66"/>
      <c r="CJZ255" s="66"/>
      <c r="CKA255" s="66"/>
      <c r="CKB255" s="66"/>
      <c r="CKC255" s="66"/>
      <c r="CKD255" s="66"/>
      <c r="CKE255" s="66"/>
      <c r="CKF255" s="66"/>
      <c r="CKG255" s="66"/>
      <c r="CKH255" s="66"/>
      <c r="CKI255" s="66"/>
      <c r="CKJ255" s="66"/>
      <c r="CKK255" s="66"/>
      <c r="CKL255" s="66"/>
      <c r="CKM255" s="66"/>
      <c r="CKN255" s="66"/>
      <c r="CKO255" s="66"/>
      <c r="CKP255" s="66"/>
      <c r="CKQ255" s="66"/>
      <c r="CKR255" s="66"/>
      <c r="CKS255" s="66"/>
      <c r="CKT255" s="66"/>
      <c r="CKU255" s="66"/>
      <c r="CKV255" s="66"/>
      <c r="CKW255" s="66"/>
      <c r="CKX255" s="66"/>
      <c r="CKY255" s="66"/>
      <c r="CLA255" s="66"/>
      <c r="CLB255" s="66"/>
      <c r="CLC255" s="66"/>
      <c r="CLD255" s="66"/>
      <c r="CLE255" s="66"/>
      <c r="CLF255" s="66"/>
      <c r="CLG255" s="66"/>
      <c r="CLH255" s="66"/>
      <c r="CLI255" s="66"/>
      <c r="CLJ255" s="66"/>
      <c r="CLK255" s="66"/>
      <c r="CLL255" s="66"/>
      <c r="CLM255" s="66"/>
      <c r="CLP255" s="66"/>
      <c r="CLS255" s="66"/>
      <c r="CLV255" s="66"/>
      <c r="CLY255" s="66"/>
      <c r="CMB255" s="66"/>
      <c r="CME255" s="66"/>
      <c r="CMN255" s="66"/>
      <c r="CMQ255" s="66"/>
      <c r="CMT255" s="66"/>
      <c r="CMW255" s="66"/>
      <c r="CNF255" s="66"/>
      <c r="CNL255" s="66"/>
      <c r="CNO255" s="66"/>
      <c r="CNR255" s="66"/>
      <c r="CNU255" s="66"/>
      <c r="COA255" s="66"/>
      <c r="COJ255" s="66"/>
      <c r="COL255" s="66"/>
      <c r="COM255" s="66"/>
      <c r="COO255" s="66"/>
      <c r="COR255" s="66"/>
      <c r="COU255" s="66"/>
      <c r="COX255" s="66"/>
      <c r="CPA255" s="66"/>
      <c r="CPD255" s="66"/>
      <c r="CPF255" s="66"/>
      <c r="CPH255" s="66"/>
      <c r="CPK255" s="66"/>
      <c r="CPN255" s="66"/>
      <c r="CPQ255" s="66"/>
      <c r="CPT255" s="66"/>
      <c r="CPW255" s="66"/>
      <c r="CPZ255" s="66"/>
      <c r="CQC255" s="66"/>
      <c r="CQE255" s="66"/>
      <c r="CQH255" s="66"/>
      <c r="CQN255" s="66"/>
      <c r="CQT255" s="66"/>
      <c r="CQW255" s="66"/>
      <c r="CQY255" s="66"/>
      <c r="CRA255" s="66"/>
      <c r="CRB255" s="66"/>
      <c r="CRC255" s="66"/>
      <c r="CRD255" s="66"/>
      <c r="CRE255" s="66"/>
      <c r="CRF255" s="66"/>
      <c r="CRX255" s="66"/>
      <c r="CRY255" s="66"/>
      <c r="CSB255" s="66"/>
      <c r="CSE255" s="66"/>
      <c r="CSG255" s="66"/>
      <c r="CSI255" s="66"/>
      <c r="CSL255" s="66"/>
      <c r="CSO255" s="66"/>
      <c r="CSR255" s="66"/>
      <c r="CSV255" s="66"/>
      <c r="CSY255" s="66"/>
      <c r="CTB255" s="66"/>
      <c r="CTJ255" s="66"/>
      <c r="CTV255" s="66"/>
      <c r="CTW255" s="66"/>
      <c r="CTX255" s="66"/>
      <c r="CTY255" s="66"/>
      <c r="CTZ255" s="66"/>
      <c r="CUA255" s="66"/>
      <c r="CUB255" s="66"/>
      <c r="CUC255" s="66"/>
      <c r="CUD255" s="66"/>
      <c r="CUE255" s="66"/>
      <c r="CUF255" s="66"/>
      <c r="CUG255" s="66"/>
      <c r="CUH255" s="66"/>
      <c r="CUI255" s="66"/>
      <c r="CUJ255" s="66"/>
      <c r="CUK255" s="66"/>
      <c r="CUL255" s="66"/>
      <c r="CUM255" s="66"/>
      <c r="CUN255" s="66"/>
      <c r="CUO255" s="66"/>
      <c r="CUP255" s="66"/>
      <c r="CUQ255" s="66"/>
      <c r="CUR255" s="66"/>
      <c r="CUS255" s="66"/>
      <c r="CUT255" s="66"/>
      <c r="CUU255" s="66"/>
      <c r="CUW255" s="66"/>
      <c r="CUX255" s="66"/>
      <c r="CUY255" s="66"/>
      <c r="CUZ255" s="66"/>
      <c r="CVA255" s="66"/>
      <c r="CVB255" s="66"/>
      <c r="CVC255" s="66"/>
      <c r="CVD255" s="66"/>
      <c r="CVE255" s="66"/>
      <c r="CVF255" s="66"/>
      <c r="CVG255" s="66"/>
      <c r="CVH255" s="66"/>
      <c r="CVI255" s="66"/>
      <c r="CVL255" s="66"/>
      <c r="CVO255" s="66"/>
      <c r="CVR255" s="66"/>
      <c r="CVU255" s="66"/>
      <c r="CVX255" s="66"/>
      <c r="CWA255" s="66"/>
      <c r="CWJ255" s="66"/>
      <c r="CWM255" s="66"/>
      <c r="CWP255" s="66"/>
      <c r="CWS255" s="66"/>
      <c r="CXB255" s="66"/>
      <c r="CXH255" s="66"/>
      <c r="CXK255" s="66"/>
      <c r="CXN255" s="66"/>
      <c r="CXQ255" s="66"/>
      <c r="CXW255" s="66"/>
      <c r="CYF255" s="66"/>
      <c r="CYH255" s="66"/>
      <c r="CYI255" s="66"/>
      <c r="CYK255" s="66"/>
      <c r="CYN255" s="66"/>
      <c r="CYQ255" s="66"/>
      <c r="CYT255" s="66"/>
      <c r="CYW255" s="66"/>
      <c r="CYZ255" s="66"/>
      <c r="CZB255" s="66"/>
      <c r="CZD255" s="66"/>
      <c r="CZG255" s="66"/>
      <c r="CZJ255" s="66"/>
      <c r="CZM255" s="66"/>
      <c r="CZP255" s="66"/>
      <c r="CZS255" s="66"/>
      <c r="CZV255" s="66"/>
      <c r="CZY255" s="66"/>
      <c r="DAA255" s="66"/>
      <c r="DAD255" s="66"/>
      <c r="DAJ255" s="66"/>
      <c r="DAP255" s="66"/>
      <c r="DAS255" s="66"/>
      <c r="DAU255" s="66"/>
      <c r="DAW255" s="66"/>
      <c r="DAX255" s="66"/>
      <c r="DAY255" s="66"/>
      <c r="DAZ255" s="66"/>
      <c r="DBA255" s="66"/>
      <c r="DBB255" s="66"/>
      <c r="DBT255" s="66"/>
      <c r="DBU255" s="66"/>
      <c r="DBX255" s="66"/>
      <c r="DCA255" s="66"/>
      <c r="DCC255" s="66"/>
      <c r="DCE255" s="66"/>
      <c r="DCH255" s="66"/>
      <c r="DCK255" s="66"/>
      <c r="DCN255" s="66"/>
      <c r="DCR255" s="66"/>
      <c r="DCU255" s="66"/>
      <c r="DCX255" s="66"/>
      <c r="DDF255" s="66"/>
      <c r="DDR255" s="66"/>
      <c r="DDS255" s="66"/>
      <c r="DDT255" s="66"/>
      <c r="DDU255" s="66"/>
      <c r="DDV255" s="66"/>
      <c r="DDW255" s="66"/>
      <c r="DDX255" s="66"/>
      <c r="DDY255" s="66"/>
      <c r="DDZ255" s="66"/>
      <c r="DEA255" s="66"/>
      <c r="DEB255" s="66"/>
      <c r="DEC255" s="66"/>
      <c r="DED255" s="66"/>
      <c r="DEE255" s="66"/>
      <c r="DEF255" s="66"/>
      <c r="DEG255" s="66"/>
      <c r="DEH255" s="66"/>
      <c r="DEI255" s="66"/>
      <c r="DEJ255" s="66"/>
      <c r="DEK255" s="66"/>
      <c r="DEL255" s="66"/>
      <c r="DEM255" s="66"/>
      <c r="DEN255" s="66"/>
      <c r="DEO255" s="66"/>
      <c r="DEP255" s="66"/>
      <c r="DEQ255" s="66"/>
      <c r="DES255" s="66"/>
      <c r="DET255" s="66"/>
      <c r="DEU255" s="66"/>
      <c r="DEV255" s="66"/>
      <c r="DEW255" s="66"/>
      <c r="DEX255" s="66"/>
      <c r="DEY255" s="66"/>
      <c r="DEZ255" s="66"/>
      <c r="DFA255" s="66"/>
      <c r="DFB255" s="66"/>
      <c r="DFC255" s="66"/>
      <c r="DFD255" s="66"/>
      <c r="DFE255" s="66"/>
      <c r="DFH255" s="66"/>
      <c r="DFK255" s="66"/>
      <c r="DFN255" s="66"/>
      <c r="DFQ255" s="66"/>
      <c r="DFT255" s="66"/>
      <c r="DFW255" s="66"/>
      <c r="DGF255" s="66"/>
      <c r="DGI255" s="66"/>
      <c r="DGL255" s="66"/>
      <c r="DGO255" s="66"/>
      <c r="DGX255" s="66"/>
      <c r="DHD255" s="66"/>
      <c r="DHG255" s="66"/>
      <c r="DHJ255" s="66"/>
      <c r="DHM255" s="66"/>
      <c r="DHS255" s="66"/>
      <c r="DIB255" s="66"/>
      <c r="DID255" s="66"/>
      <c r="DIE255" s="66"/>
      <c r="DIG255" s="66"/>
      <c r="DIJ255" s="66"/>
      <c r="DIM255" s="66"/>
      <c r="DIP255" s="66"/>
      <c r="DIS255" s="66"/>
      <c r="DIV255" s="66"/>
      <c r="DIX255" s="66"/>
      <c r="DIZ255" s="66"/>
      <c r="DJC255" s="66"/>
      <c r="DJF255" s="66"/>
      <c r="DJI255" s="66"/>
      <c r="DJL255" s="66"/>
      <c r="DJO255" s="66"/>
      <c r="DJR255" s="66"/>
      <c r="DJU255" s="66"/>
      <c r="DJW255" s="66"/>
      <c r="DJZ255" s="66"/>
      <c r="DKF255" s="66"/>
      <c r="DKL255" s="66"/>
      <c r="DKO255" s="66"/>
      <c r="DKQ255" s="66"/>
      <c r="DKS255" s="66"/>
      <c r="DKT255" s="66"/>
      <c r="DKU255" s="66"/>
      <c r="DKV255" s="66"/>
      <c r="DKW255" s="66"/>
      <c r="DKX255" s="66"/>
      <c r="DLP255" s="66"/>
      <c r="DLQ255" s="66"/>
      <c r="DLT255" s="66"/>
      <c r="DLW255" s="66"/>
      <c r="DLY255" s="66"/>
      <c r="DMA255" s="66"/>
      <c r="DMD255" s="66"/>
      <c r="DMG255" s="66"/>
      <c r="DMJ255" s="66"/>
      <c r="DMN255" s="66"/>
      <c r="DMQ255" s="66"/>
      <c r="DMT255" s="66"/>
      <c r="DNB255" s="66"/>
      <c r="DNN255" s="66"/>
      <c r="DNO255" s="66"/>
      <c r="DNP255" s="66"/>
      <c r="DNQ255" s="66"/>
      <c r="DNR255" s="66"/>
      <c r="DNS255" s="66"/>
      <c r="DNT255" s="66"/>
      <c r="DNU255" s="66"/>
      <c r="DNV255" s="66"/>
      <c r="DNW255" s="66"/>
      <c r="DNX255" s="66"/>
      <c r="DNY255" s="66"/>
      <c r="DNZ255" s="66"/>
      <c r="DOA255" s="66"/>
      <c r="DOB255" s="66"/>
      <c r="DOC255" s="66"/>
      <c r="DOD255" s="66"/>
      <c r="DOE255" s="66"/>
      <c r="DOF255" s="66"/>
      <c r="DOG255" s="66"/>
      <c r="DOH255" s="66"/>
      <c r="DOI255" s="66"/>
      <c r="DOJ255" s="66"/>
      <c r="DOK255" s="66"/>
      <c r="DOL255" s="66"/>
      <c r="DOM255" s="66"/>
      <c r="DOO255" s="66"/>
      <c r="DOP255" s="66"/>
      <c r="DOQ255" s="66"/>
      <c r="DOR255" s="66"/>
      <c r="DOS255" s="66"/>
      <c r="DOT255" s="66"/>
      <c r="DOU255" s="66"/>
      <c r="DOV255" s="66"/>
      <c r="DOW255" s="66"/>
      <c r="DOX255" s="66"/>
      <c r="DOY255" s="66"/>
      <c r="DOZ255" s="66"/>
      <c r="DPA255" s="66"/>
      <c r="DPD255" s="66"/>
      <c r="DPG255" s="66"/>
      <c r="DPJ255" s="66"/>
      <c r="DPM255" s="66"/>
      <c r="DPP255" s="66"/>
      <c r="DPS255" s="66"/>
      <c r="DQB255" s="66"/>
      <c r="DQE255" s="66"/>
      <c r="DQH255" s="66"/>
      <c r="DQK255" s="66"/>
      <c r="DQT255" s="66"/>
      <c r="DQZ255" s="66"/>
      <c r="DRC255" s="66"/>
      <c r="DRF255" s="66"/>
      <c r="DRI255" s="66"/>
      <c r="DRO255" s="66"/>
      <c r="DRX255" s="66"/>
      <c r="DRZ255" s="66"/>
      <c r="DSA255" s="66"/>
      <c r="DSC255" s="66"/>
      <c r="DSF255" s="66"/>
      <c r="DSI255" s="66"/>
      <c r="DSL255" s="66"/>
      <c r="DSO255" s="66"/>
      <c r="DSR255" s="66"/>
      <c r="DST255" s="66"/>
      <c r="DSV255" s="66"/>
      <c r="DSY255" s="66"/>
      <c r="DTB255" s="66"/>
      <c r="DTE255" s="66"/>
      <c r="DTH255" s="66"/>
      <c r="DTK255" s="66"/>
      <c r="DTN255" s="66"/>
      <c r="DTQ255" s="66"/>
      <c r="DTS255" s="66"/>
      <c r="DTV255" s="66"/>
      <c r="DUB255" s="66"/>
      <c r="DUH255" s="66"/>
      <c r="DUK255" s="66"/>
      <c r="DUM255" s="66"/>
      <c r="DUO255" s="66"/>
      <c r="DUP255" s="66"/>
      <c r="DUQ255" s="66"/>
      <c r="DUR255" s="66"/>
      <c r="DUS255" s="66"/>
      <c r="DUT255" s="66"/>
      <c r="DVL255" s="66"/>
      <c r="DVM255" s="66"/>
      <c r="DVP255" s="66"/>
      <c r="DVS255" s="66"/>
      <c r="DVU255" s="66"/>
      <c r="DVW255" s="66"/>
      <c r="DVZ255" s="66"/>
      <c r="DWC255" s="66"/>
      <c r="DWF255" s="66"/>
      <c r="DWJ255" s="66"/>
      <c r="DWM255" s="66"/>
      <c r="DWP255" s="66"/>
      <c r="DWX255" s="66"/>
      <c r="DXJ255" s="66"/>
      <c r="DXK255" s="66"/>
      <c r="DXL255" s="66"/>
      <c r="DXM255" s="66"/>
      <c r="DXN255" s="66"/>
      <c r="DXO255" s="66"/>
      <c r="DXP255" s="66"/>
      <c r="DXQ255" s="66"/>
      <c r="DXR255" s="66"/>
      <c r="DXS255" s="66"/>
      <c r="DXT255" s="66"/>
      <c r="DXU255" s="66"/>
      <c r="DXV255" s="66"/>
      <c r="DXW255" s="66"/>
      <c r="DXX255" s="66"/>
      <c r="DXY255" s="66"/>
      <c r="DXZ255" s="66"/>
      <c r="DYA255" s="66"/>
      <c r="DYB255" s="66"/>
      <c r="DYC255" s="66"/>
      <c r="DYD255" s="66"/>
      <c r="DYE255" s="66"/>
      <c r="DYF255" s="66"/>
      <c r="DYG255" s="66"/>
      <c r="DYH255" s="66"/>
      <c r="DYI255" s="66"/>
      <c r="DYK255" s="66"/>
      <c r="DYL255" s="66"/>
      <c r="DYM255" s="66"/>
      <c r="DYN255" s="66"/>
      <c r="DYO255" s="66"/>
      <c r="DYP255" s="66"/>
      <c r="DYQ255" s="66"/>
      <c r="DYR255" s="66"/>
      <c r="DYS255" s="66"/>
      <c r="DYT255" s="66"/>
      <c r="DYU255" s="66"/>
      <c r="DYV255" s="66"/>
      <c r="DYW255" s="66"/>
      <c r="DYZ255" s="66"/>
      <c r="DZC255" s="66"/>
      <c r="DZF255" s="66"/>
      <c r="DZI255" s="66"/>
      <c r="DZL255" s="66"/>
      <c r="DZO255" s="66"/>
      <c r="DZX255" s="66"/>
      <c r="EAA255" s="66"/>
      <c r="EAD255" s="66"/>
      <c r="EAG255" s="66"/>
      <c r="EAP255" s="66"/>
      <c r="EAV255" s="66"/>
      <c r="EAY255" s="66"/>
      <c r="EBB255" s="66"/>
      <c r="EBE255" s="66"/>
      <c r="EBK255" s="66"/>
      <c r="EBT255" s="66"/>
      <c r="EBV255" s="66"/>
      <c r="EBW255" s="66"/>
      <c r="EBY255" s="66"/>
      <c r="ECB255" s="66"/>
      <c r="ECE255" s="66"/>
      <c r="ECH255" s="66"/>
      <c r="ECK255" s="66"/>
      <c r="ECN255" s="66"/>
      <c r="ECP255" s="66"/>
      <c r="ECR255" s="66"/>
      <c r="ECU255" s="66"/>
      <c r="ECX255" s="66"/>
      <c r="EDA255" s="66"/>
      <c r="EDD255" s="66"/>
      <c r="EDG255" s="66"/>
      <c r="EDJ255" s="66"/>
      <c r="EDM255" s="66"/>
      <c r="EDO255" s="66"/>
      <c r="EDR255" s="66"/>
      <c r="EDX255" s="66"/>
      <c r="EED255" s="66"/>
      <c r="EEG255" s="66"/>
      <c r="EEI255" s="66"/>
      <c r="EEK255" s="66"/>
      <c r="EEL255" s="66"/>
      <c r="EEM255" s="66"/>
      <c r="EEN255" s="66"/>
      <c r="EEO255" s="66"/>
      <c r="EEP255" s="66"/>
      <c r="EFH255" s="66"/>
      <c r="EFI255" s="66"/>
      <c r="EFL255" s="66"/>
      <c r="EFO255" s="66"/>
      <c r="EFQ255" s="66"/>
      <c r="EFS255" s="66"/>
      <c r="EFV255" s="66"/>
      <c r="EFY255" s="66"/>
      <c r="EGB255" s="66"/>
      <c r="EGF255" s="66"/>
      <c r="EGI255" s="66"/>
      <c r="EGL255" s="66"/>
      <c r="EGT255" s="66"/>
      <c r="EHF255" s="66"/>
      <c r="EHG255" s="66"/>
      <c r="EHH255" s="66"/>
      <c r="EHI255" s="66"/>
      <c r="EHJ255" s="66"/>
      <c r="EHK255" s="66"/>
      <c r="EHL255" s="66"/>
      <c r="EHM255" s="66"/>
      <c r="EHN255" s="66"/>
      <c r="EHO255" s="66"/>
      <c r="EHP255" s="66"/>
      <c r="EHQ255" s="66"/>
      <c r="EHR255" s="66"/>
      <c r="EHS255" s="66"/>
      <c r="EHT255" s="66"/>
      <c r="EHU255" s="66"/>
      <c r="EHV255" s="66"/>
      <c r="EHW255" s="66"/>
      <c r="EHX255" s="66"/>
      <c r="EHY255" s="66"/>
      <c r="EHZ255" s="66"/>
      <c r="EIA255" s="66"/>
      <c r="EIB255" s="66"/>
      <c r="EIC255" s="66"/>
      <c r="EID255" s="66"/>
      <c r="EIE255" s="66"/>
      <c r="EIG255" s="66"/>
      <c r="EIH255" s="66"/>
      <c r="EII255" s="66"/>
      <c r="EIJ255" s="66"/>
      <c r="EIK255" s="66"/>
      <c r="EIL255" s="66"/>
      <c r="EIM255" s="66"/>
      <c r="EIN255" s="66"/>
      <c r="EIO255" s="66"/>
      <c r="EIP255" s="66"/>
      <c r="EIQ255" s="66"/>
      <c r="EIR255" s="66"/>
      <c r="EIS255" s="66"/>
      <c r="EIV255" s="66"/>
      <c r="EIY255" s="66"/>
      <c r="EJB255" s="66"/>
      <c r="EJE255" s="66"/>
      <c r="EJH255" s="66"/>
      <c r="EJK255" s="66"/>
      <c r="EJT255" s="66"/>
      <c r="EJW255" s="66"/>
      <c r="EJZ255" s="66"/>
      <c r="EKC255" s="66"/>
      <c r="EKL255" s="66"/>
      <c r="EKR255" s="66"/>
      <c r="EKU255" s="66"/>
      <c r="EKX255" s="66"/>
      <c r="ELA255" s="66"/>
      <c r="ELG255" s="66"/>
      <c r="ELP255" s="66"/>
      <c r="ELR255" s="66"/>
      <c r="ELS255" s="66"/>
      <c r="ELU255" s="66"/>
      <c r="ELX255" s="66"/>
      <c r="EMA255" s="66"/>
      <c r="EMD255" s="66"/>
      <c r="EMG255" s="66"/>
      <c r="EMJ255" s="66"/>
      <c r="EML255" s="66"/>
      <c r="EMN255" s="66"/>
      <c r="EMQ255" s="66"/>
      <c r="EMT255" s="66"/>
      <c r="EMW255" s="66"/>
      <c r="EMZ255" s="66"/>
      <c r="ENC255" s="66"/>
      <c r="ENF255" s="66"/>
      <c r="ENI255" s="66"/>
      <c r="ENK255" s="66"/>
      <c r="ENN255" s="66"/>
      <c r="ENT255" s="66"/>
      <c r="ENZ255" s="66"/>
      <c r="EOC255" s="66"/>
      <c r="EOE255" s="66"/>
      <c r="EOG255" s="66"/>
      <c r="EOH255" s="66"/>
      <c r="EOI255" s="66"/>
      <c r="EOJ255" s="66"/>
      <c r="EOK255" s="66"/>
      <c r="EOL255" s="66"/>
      <c r="EPD255" s="66"/>
      <c r="EPE255" s="66"/>
      <c r="EPH255" s="66"/>
      <c r="EPK255" s="66"/>
      <c r="EPM255" s="66"/>
      <c r="EPO255" s="66"/>
      <c r="EPR255" s="66"/>
      <c r="EPU255" s="66"/>
      <c r="EPX255" s="66"/>
      <c r="EQB255" s="66"/>
      <c r="EQE255" s="66"/>
      <c r="EQH255" s="66"/>
      <c r="EQP255" s="66"/>
      <c r="ERB255" s="66"/>
      <c r="ERC255" s="66"/>
      <c r="ERD255" s="66"/>
      <c r="ERE255" s="66"/>
      <c r="ERF255" s="66"/>
      <c r="ERG255" s="66"/>
      <c r="ERH255" s="66"/>
      <c r="ERI255" s="66"/>
      <c r="ERJ255" s="66"/>
      <c r="ERK255" s="66"/>
      <c r="ERL255" s="66"/>
      <c r="ERM255" s="66"/>
      <c r="ERN255" s="66"/>
      <c r="ERO255" s="66"/>
      <c r="ERP255" s="66"/>
      <c r="ERQ255" s="66"/>
      <c r="ERR255" s="66"/>
      <c r="ERS255" s="66"/>
      <c r="ERT255" s="66"/>
      <c r="ERU255" s="66"/>
      <c r="ERV255" s="66"/>
      <c r="ERW255" s="66"/>
      <c r="ERX255" s="66"/>
      <c r="ERY255" s="66"/>
      <c r="ERZ255" s="66"/>
      <c r="ESA255" s="66"/>
      <c r="ESC255" s="66"/>
      <c r="ESD255" s="66"/>
      <c r="ESE255" s="66"/>
      <c r="ESF255" s="66"/>
      <c r="ESG255" s="66"/>
      <c r="ESH255" s="66"/>
      <c r="ESI255" s="66"/>
      <c r="ESJ255" s="66"/>
      <c r="ESK255" s="66"/>
      <c r="ESL255" s="66"/>
      <c r="ESM255" s="66"/>
      <c r="ESN255" s="66"/>
      <c r="ESO255" s="66"/>
      <c r="ESR255" s="66"/>
      <c r="ESU255" s="66"/>
      <c r="ESX255" s="66"/>
      <c r="ETA255" s="66"/>
      <c r="ETD255" s="66"/>
      <c r="ETG255" s="66"/>
      <c r="ETP255" s="66"/>
      <c r="ETS255" s="66"/>
      <c r="ETV255" s="66"/>
      <c r="ETY255" s="66"/>
      <c r="EUH255" s="66"/>
      <c r="EUN255" s="66"/>
      <c r="EUQ255" s="66"/>
      <c r="EUT255" s="66"/>
      <c r="EUW255" s="66"/>
      <c r="EVC255" s="66"/>
      <c r="EVL255" s="66"/>
      <c r="EVN255" s="66"/>
      <c r="EVO255" s="66"/>
      <c r="EVQ255" s="66"/>
      <c r="EVT255" s="66"/>
      <c r="EVW255" s="66"/>
      <c r="EVZ255" s="66"/>
      <c r="EWC255" s="66"/>
      <c r="EWF255" s="66"/>
      <c r="EWH255" s="66"/>
      <c r="EWJ255" s="66"/>
      <c r="EWM255" s="66"/>
      <c r="EWP255" s="66"/>
      <c r="EWS255" s="66"/>
      <c r="EWV255" s="66"/>
      <c r="EWY255" s="66"/>
      <c r="EXB255" s="66"/>
      <c r="EXE255" s="66"/>
      <c r="EXG255" s="66"/>
      <c r="EXJ255" s="66"/>
      <c r="EXP255" s="66"/>
      <c r="EXV255" s="66"/>
      <c r="EXY255" s="66"/>
      <c r="EYA255" s="66"/>
      <c r="EYC255" s="66"/>
      <c r="EYD255" s="66"/>
      <c r="EYE255" s="66"/>
      <c r="EYF255" s="66"/>
      <c r="EYG255" s="66"/>
      <c r="EYH255" s="66"/>
      <c r="EYZ255" s="66"/>
      <c r="EZA255" s="66"/>
      <c r="EZD255" s="66"/>
      <c r="EZG255" s="66"/>
      <c r="EZI255" s="66"/>
      <c r="EZK255" s="66"/>
      <c r="EZN255" s="66"/>
      <c r="EZQ255" s="66"/>
      <c r="EZT255" s="66"/>
      <c r="EZX255" s="66"/>
      <c r="FAA255" s="66"/>
      <c r="FAD255" s="66"/>
      <c r="FAL255" s="66"/>
      <c r="FAX255" s="66"/>
      <c r="FAY255" s="66"/>
      <c r="FAZ255" s="66"/>
      <c r="FBA255" s="66"/>
      <c r="FBB255" s="66"/>
      <c r="FBC255" s="66"/>
      <c r="FBD255" s="66"/>
      <c r="FBE255" s="66"/>
      <c r="FBF255" s="66"/>
      <c r="FBG255" s="66"/>
      <c r="FBH255" s="66"/>
      <c r="FBI255" s="66"/>
      <c r="FBJ255" s="66"/>
      <c r="FBK255" s="66"/>
      <c r="FBL255" s="66"/>
      <c r="FBM255" s="66"/>
      <c r="FBN255" s="66"/>
      <c r="FBO255" s="66"/>
      <c r="FBP255" s="66"/>
      <c r="FBQ255" s="66"/>
      <c r="FBR255" s="66"/>
      <c r="FBS255" s="66"/>
      <c r="FBT255" s="66"/>
      <c r="FBU255" s="66"/>
      <c r="FBV255" s="66"/>
      <c r="FBW255" s="66"/>
      <c r="FBY255" s="66"/>
      <c r="FBZ255" s="66"/>
      <c r="FCA255" s="66"/>
      <c r="FCB255" s="66"/>
      <c r="FCC255" s="66"/>
      <c r="FCD255" s="66"/>
      <c r="FCE255" s="66"/>
      <c r="FCF255" s="66"/>
      <c r="FCG255" s="66"/>
      <c r="FCH255" s="66"/>
      <c r="FCI255" s="66"/>
      <c r="FCJ255" s="66"/>
      <c r="FCK255" s="66"/>
      <c r="FCN255" s="66"/>
      <c r="FCQ255" s="66"/>
      <c r="FCT255" s="66"/>
      <c r="FCW255" s="66"/>
      <c r="FCZ255" s="66"/>
      <c r="FDC255" s="66"/>
      <c r="FDL255" s="66"/>
      <c r="FDO255" s="66"/>
      <c r="FDR255" s="66"/>
      <c r="FDU255" s="66"/>
      <c r="FED255" s="66"/>
      <c r="FEJ255" s="66"/>
      <c r="FEM255" s="66"/>
      <c r="FEP255" s="66"/>
      <c r="FES255" s="66"/>
      <c r="FEY255" s="66"/>
      <c r="FFH255" s="66"/>
      <c r="FFJ255" s="66"/>
      <c r="FFK255" s="66"/>
      <c r="FFM255" s="66"/>
      <c r="FFP255" s="66"/>
      <c r="FFS255" s="66"/>
      <c r="FFV255" s="66"/>
      <c r="FFY255" s="66"/>
      <c r="FGB255" s="66"/>
      <c r="FGD255" s="66"/>
      <c r="FGF255" s="66"/>
      <c r="FGI255" s="66"/>
      <c r="FGL255" s="66"/>
      <c r="FGO255" s="66"/>
      <c r="FGR255" s="66"/>
      <c r="FGU255" s="66"/>
      <c r="FGX255" s="66"/>
      <c r="FHA255" s="66"/>
      <c r="FHC255" s="66"/>
      <c r="FHF255" s="66"/>
      <c r="FHL255" s="66"/>
      <c r="FHR255" s="66"/>
      <c r="FHU255" s="66"/>
      <c r="FHW255" s="66"/>
      <c r="FHY255" s="66"/>
      <c r="FHZ255" s="66"/>
      <c r="FIA255" s="66"/>
      <c r="FIB255" s="66"/>
      <c r="FIC255" s="66"/>
      <c r="FID255" s="66"/>
      <c r="FIV255" s="66"/>
      <c r="FIW255" s="66"/>
      <c r="FIZ255" s="66"/>
      <c r="FJC255" s="66"/>
      <c r="FJE255" s="66"/>
      <c r="FJG255" s="66"/>
      <c r="FJJ255" s="66"/>
      <c r="FJM255" s="66"/>
      <c r="FJP255" s="66"/>
      <c r="FJT255" s="66"/>
      <c r="FJW255" s="66"/>
      <c r="FJZ255" s="66"/>
      <c r="FKH255" s="66"/>
      <c r="FKT255" s="66"/>
      <c r="FKU255" s="66"/>
      <c r="FKV255" s="66"/>
      <c r="FKW255" s="66"/>
      <c r="FKX255" s="66"/>
      <c r="FKY255" s="66"/>
      <c r="FKZ255" s="66"/>
      <c r="FLA255" s="66"/>
      <c r="FLB255" s="66"/>
      <c r="FLC255" s="66"/>
      <c r="FLD255" s="66"/>
      <c r="FLE255" s="66"/>
      <c r="FLF255" s="66"/>
      <c r="FLG255" s="66"/>
      <c r="FLH255" s="66"/>
      <c r="FLI255" s="66"/>
      <c r="FLJ255" s="66"/>
      <c r="FLK255" s="66"/>
      <c r="FLL255" s="66"/>
      <c r="FLM255" s="66"/>
      <c r="FLN255" s="66"/>
      <c r="FLO255" s="66"/>
      <c r="FLP255" s="66"/>
      <c r="FLQ255" s="66"/>
      <c r="FLR255" s="66"/>
      <c r="FLS255" s="66"/>
      <c r="FLU255" s="66"/>
      <c r="FLV255" s="66"/>
      <c r="FLW255" s="66"/>
      <c r="FLX255" s="66"/>
      <c r="FLY255" s="66"/>
      <c r="FLZ255" s="66"/>
      <c r="FMA255" s="66"/>
      <c r="FMB255" s="66"/>
      <c r="FMC255" s="66"/>
      <c r="FMD255" s="66"/>
      <c r="FME255" s="66"/>
      <c r="FMF255" s="66"/>
      <c r="FMG255" s="66"/>
      <c r="FMJ255" s="66"/>
      <c r="FMM255" s="66"/>
      <c r="FMP255" s="66"/>
      <c r="FMS255" s="66"/>
      <c r="FMV255" s="66"/>
      <c r="FMY255" s="66"/>
      <c r="FNH255" s="66"/>
      <c r="FNK255" s="66"/>
      <c r="FNN255" s="66"/>
      <c r="FNQ255" s="66"/>
      <c r="FNZ255" s="66"/>
      <c r="FOF255" s="66"/>
      <c r="FOI255" s="66"/>
      <c r="FOL255" s="66"/>
      <c r="FOO255" s="66"/>
      <c r="FOU255" s="66"/>
      <c r="FPD255" s="66"/>
      <c r="FPF255" s="66"/>
      <c r="FPG255" s="66"/>
      <c r="FPI255" s="66"/>
      <c r="FPL255" s="66"/>
      <c r="FPO255" s="66"/>
      <c r="FPR255" s="66"/>
      <c r="FPU255" s="66"/>
      <c r="FPX255" s="66"/>
      <c r="FPZ255" s="66"/>
      <c r="FQB255" s="66"/>
      <c r="FQE255" s="66"/>
      <c r="FQH255" s="66"/>
      <c r="FQK255" s="66"/>
      <c r="FQN255" s="66"/>
      <c r="FQQ255" s="66"/>
      <c r="FQT255" s="66"/>
      <c r="FQW255" s="66"/>
      <c r="FQY255" s="66"/>
      <c r="FRB255" s="66"/>
      <c r="FRH255" s="66"/>
      <c r="FRN255" s="66"/>
      <c r="FRQ255" s="66"/>
      <c r="FRS255" s="66"/>
      <c r="FRU255" s="66"/>
      <c r="FRV255" s="66"/>
      <c r="FRW255" s="66"/>
      <c r="FRX255" s="66"/>
      <c r="FRY255" s="66"/>
      <c r="FRZ255" s="66"/>
      <c r="FSR255" s="66"/>
      <c r="FSS255" s="66"/>
      <c r="FSV255" s="66"/>
      <c r="FSY255" s="66"/>
      <c r="FTA255" s="66"/>
      <c r="FTC255" s="66"/>
      <c r="FTF255" s="66"/>
      <c r="FTI255" s="66"/>
      <c r="FTL255" s="66"/>
      <c r="FTP255" s="66"/>
      <c r="FTS255" s="66"/>
      <c r="FTV255" s="66"/>
      <c r="FUD255" s="66"/>
      <c r="FUP255" s="66"/>
      <c r="FUQ255" s="66"/>
      <c r="FUR255" s="66"/>
      <c r="FUS255" s="66"/>
      <c r="FUT255" s="66"/>
      <c r="FUU255" s="66"/>
      <c r="FUV255" s="66"/>
      <c r="FUW255" s="66"/>
      <c r="FUX255" s="66"/>
      <c r="FUY255" s="66"/>
      <c r="FUZ255" s="66"/>
      <c r="FVA255" s="66"/>
      <c r="FVB255" s="66"/>
      <c r="FVC255" s="66"/>
      <c r="FVD255" s="66"/>
      <c r="FVE255" s="66"/>
      <c r="FVF255" s="66"/>
      <c r="FVG255" s="66"/>
      <c r="FVH255" s="66"/>
      <c r="FVI255" s="66"/>
      <c r="FVJ255" s="66"/>
      <c r="FVK255" s="66"/>
      <c r="FVL255" s="66"/>
      <c r="FVM255" s="66"/>
      <c r="FVN255" s="66"/>
      <c r="FVO255" s="66"/>
      <c r="FVQ255" s="66"/>
      <c r="FVR255" s="66"/>
      <c r="FVS255" s="66"/>
      <c r="FVT255" s="66"/>
      <c r="FVU255" s="66"/>
      <c r="FVV255" s="66"/>
      <c r="FVW255" s="66"/>
      <c r="FVX255" s="66"/>
      <c r="FVY255" s="66"/>
      <c r="FVZ255" s="66"/>
      <c r="FWA255" s="66"/>
      <c r="FWB255" s="66"/>
      <c r="FWC255" s="66"/>
      <c r="FWF255" s="66"/>
      <c r="FWI255" s="66"/>
      <c r="FWL255" s="66"/>
      <c r="FWO255" s="66"/>
      <c r="FWR255" s="66"/>
      <c r="FWU255" s="66"/>
      <c r="FXD255" s="66"/>
      <c r="FXG255" s="66"/>
      <c r="FXJ255" s="66"/>
      <c r="FXM255" s="66"/>
      <c r="FXV255" s="66"/>
      <c r="FYB255" s="66"/>
      <c r="FYE255" s="66"/>
      <c r="FYH255" s="66"/>
      <c r="FYK255" s="66"/>
      <c r="FYQ255" s="66"/>
      <c r="FYZ255" s="66"/>
      <c r="FZB255" s="66"/>
      <c r="FZC255" s="66"/>
      <c r="FZE255" s="66"/>
      <c r="FZH255" s="66"/>
      <c r="FZK255" s="66"/>
      <c r="FZN255" s="66"/>
      <c r="FZQ255" s="66"/>
      <c r="FZT255" s="66"/>
      <c r="FZV255" s="66"/>
      <c r="FZX255" s="66"/>
      <c r="GAA255" s="66"/>
      <c r="GAD255" s="66"/>
      <c r="GAG255" s="66"/>
      <c r="GAJ255" s="66"/>
      <c r="GAM255" s="66"/>
      <c r="GAP255" s="66"/>
      <c r="GAS255" s="66"/>
      <c r="GAU255" s="66"/>
      <c r="GAX255" s="66"/>
      <c r="GBD255" s="66"/>
      <c r="GBJ255" s="66"/>
      <c r="GBM255" s="66"/>
      <c r="GBO255" s="66"/>
      <c r="GBQ255" s="66"/>
      <c r="GBR255" s="66"/>
      <c r="GBS255" s="66"/>
      <c r="GBT255" s="66"/>
      <c r="GBU255" s="66"/>
      <c r="GBV255" s="66"/>
      <c r="GCN255" s="66"/>
      <c r="GCO255" s="66"/>
      <c r="GCR255" s="66"/>
      <c r="GCU255" s="66"/>
      <c r="GCW255" s="66"/>
      <c r="GCY255" s="66"/>
      <c r="GDB255" s="66"/>
      <c r="GDE255" s="66"/>
      <c r="GDH255" s="66"/>
      <c r="GDL255" s="66"/>
      <c r="GDO255" s="66"/>
      <c r="GDR255" s="66"/>
      <c r="GDZ255" s="66"/>
      <c r="GEL255" s="66"/>
      <c r="GEM255" s="66"/>
      <c r="GEN255" s="66"/>
      <c r="GEO255" s="66"/>
      <c r="GEP255" s="66"/>
      <c r="GEQ255" s="66"/>
      <c r="GER255" s="66"/>
      <c r="GES255" s="66"/>
      <c r="GET255" s="66"/>
      <c r="GEU255" s="66"/>
      <c r="GEV255" s="66"/>
      <c r="GEW255" s="66"/>
      <c r="GEX255" s="66"/>
      <c r="GEY255" s="66"/>
      <c r="GEZ255" s="66"/>
      <c r="GFA255" s="66"/>
      <c r="GFB255" s="66"/>
      <c r="GFC255" s="66"/>
      <c r="GFD255" s="66"/>
      <c r="GFE255" s="66"/>
      <c r="GFF255" s="66"/>
      <c r="GFG255" s="66"/>
      <c r="GFH255" s="66"/>
      <c r="GFI255" s="66"/>
      <c r="GFJ255" s="66"/>
      <c r="GFK255" s="66"/>
      <c r="GFM255" s="66"/>
      <c r="GFN255" s="66"/>
      <c r="GFO255" s="66"/>
      <c r="GFP255" s="66"/>
      <c r="GFQ255" s="66"/>
      <c r="GFR255" s="66"/>
      <c r="GFS255" s="66"/>
      <c r="GFT255" s="66"/>
      <c r="GFU255" s="66"/>
      <c r="GFV255" s="66"/>
      <c r="GFW255" s="66"/>
      <c r="GFX255" s="66"/>
      <c r="GFY255" s="66"/>
      <c r="GGB255" s="66"/>
      <c r="GGE255" s="66"/>
      <c r="GGH255" s="66"/>
      <c r="GGK255" s="66"/>
      <c r="GGN255" s="66"/>
      <c r="GGQ255" s="66"/>
      <c r="GGZ255" s="66"/>
      <c r="GHC255" s="66"/>
      <c r="GHF255" s="66"/>
      <c r="GHI255" s="66"/>
      <c r="GHR255" s="66"/>
      <c r="GHX255" s="66"/>
      <c r="GIA255" s="66"/>
      <c r="GID255" s="66"/>
      <c r="GIG255" s="66"/>
      <c r="GIM255" s="66"/>
      <c r="GIV255" s="66"/>
      <c r="GIX255" s="66"/>
      <c r="GIY255" s="66"/>
      <c r="GJA255" s="66"/>
      <c r="GJD255" s="66"/>
      <c r="GJG255" s="66"/>
      <c r="GJJ255" s="66"/>
      <c r="GJM255" s="66"/>
      <c r="GJP255" s="66"/>
      <c r="GJR255" s="66"/>
      <c r="GJT255" s="66"/>
      <c r="GJW255" s="66"/>
      <c r="GJZ255" s="66"/>
      <c r="GKC255" s="66"/>
      <c r="GKF255" s="66"/>
      <c r="GKI255" s="66"/>
      <c r="GKL255" s="66"/>
      <c r="GKO255" s="66"/>
      <c r="GKQ255" s="66"/>
      <c r="GKT255" s="66"/>
      <c r="GKZ255" s="66"/>
      <c r="GLF255" s="66"/>
      <c r="GLI255" s="66"/>
      <c r="GLK255" s="66"/>
      <c r="GLM255" s="66"/>
      <c r="GLN255" s="66"/>
      <c r="GLO255" s="66"/>
      <c r="GLP255" s="66"/>
      <c r="GLQ255" s="66"/>
      <c r="GLR255" s="66"/>
      <c r="GMJ255" s="66"/>
      <c r="GMK255" s="66"/>
      <c r="GMN255" s="66"/>
      <c r="GMQ255" s="66"/>
      <c r="GMS255" s="66"/>
      <c r="GMU255" s="66"/>
      <c r="GMX255" s="66"/>
      <c r="GNA255" s="66"/>
      <c r="GND255" s="66"/>
      <c r="GNH255" s="66"/>
      <c r="GNK255" s="66"/>
      <c r="GNN255" s="66"/>
      <c r="GNV255" s="66"/>
      <c r="GOH255" s="66"/>
      <c r="GOI255" s="66"/>
      <c r="GOJ255" s="66"/>
      <c r="GOK255" s="66"/>
      <c r="GOL255" s="66"/>
      <c r="GOM255" s="66"/>
      <c r="GON255" s="66"/>
      <c r="GOO255" s="66"/>
      <c r="GOP255" s="66"/>
      <c r="GOQ255" s="66"/>
      <c r="GOR255" s="66"/>
      <c r="GOS255" s="66"/>
      <c r="GOT255" s="66"/>
      <c r="GOU255" s="66"/>
      <c r="GOV255" s="66"/>
      <c r="GOW255" s="66"/>
      <c r="GOX255" s="66"/>
      <c r="GOY255" s="66"/>
      <c r="GOZ255" s="66"/>
      <c r="GPA255" s="66"/>
      <c r="GPB255" s="66"/>
      <c r="GPC255" s="66"/>
      <c r="GPD255" s="66"/>
      <c r="GPE255" s="66"/>
      <c r="GPF255" s="66"/>
      <c r="GPG255" s="66"/>
      <c r="GPI255" s="66"/>
      <c r="GPJ255" s="66"/>
      <c r="GPK255" s="66"/>
      <c r="GPL255" s="66"/>
      <c r="GPM255" s="66"/>
      <c r="GPN255" s="66"/>
      <c r="GPO255" s="66"/>
      <c r="GPP255" s="66"/>
      <c r="GPQ255" s="66"/>
      <c r="GPR255" s="66"/>
      <c r="GPS255" s="66"/>
      <c r="GPT255" s="66"/>
      <c r="GPU255" s="66"/>
      <c r="GPX255" s="66"/>
      <c r="GQA255" s="66"/>
      <c r="GQD255" s="66"/>
      <c r="GQG255" s="66"/>
      <c r="GQJ255" s="66"/>
      <c r="GQM255" s="66"/>
      <c r="GQV255" s="66"/>
      <c r="GQY255" s="66"/>
      <c r="GRB255" s="66"/>
      <c r="GRE255" s="66"/>
      <c r="GRN255" s="66"/>
      <c r="GRT255" s="66"/>
      <c r="GRW255" s="66"/>
      <c r="GRZ255" s="66"/>
      <c r="GSC255" s="66"/>
      <c r="GSI255" s="66"/>
      <c r="GSR255" s="66"/>
      <c r="GST255" s="66"/>
      <c r="GSU255" s="66"/>
      <c r="GSW255" s="66"/>
      <c r="GSZ255" s="66"/>
      <c r="GTC255" s="66"/>
      <c r="GTF255" s="66"/>
      <c r="GTI255" s="66"/>
      <c r="GTL255" s="66"/>
      <c r="GTN255" s="66"/>
      <c r="GTP255" s="66"/>
      <c r="GTS255" s="66"/>
      <c r="GTV255" s="66"/>
      <c r="GTY255" s="66"/>
      <c r="GUB255" s="66"/>
      <c r="GUE255" s="66"/>
      <c r="GUH255" s="66"/>
      <c r="GUK255" s="66"/>
      <c r="GUM255" s="66"/>
      <c r="GUP255" s="66"/>
      <c r="GUV255" s="66"/>
      <c r="GVB255" s="66"/>
      <c r="GVE255" s="66"/>
      <c r="GVG255" s="66"/>
      <c r="GVI255" s="66"/>
      <c r="GVJ255" s="66"/>
      <c r="GVK255" s="66"/>
      <c r="GVL255" s="66"/>
      <c r="GVM255" s="66"/>
      <c r="GVN255" s="66"/>
      <c r="GWF255" s="66"/>
      <c r="GWG255" s="66"/>
      <c r="GWJ255" s="66"/>
      <c r="GWM255" s="66"/>
      <c r="GWO255" s="66"/>
      <c r="GWQ255" s="66"/>
      <c r="GWT255" s="66"/>
      <c r="GWW255" s="66"/>
      <c r="GWZ255" s="66"/>
      <c r="GXD255" s="66"/>
      <c r="GXG255" s="66"/>
      <c r="GXJ255" s="66"/>
      <c r="GXR255" s="66"/>
      <c r="GYD255" s="66"/>
      <c r="GYE255" s="66"/>
      <c r="GYF255" s="66"/>
      <c r="GYG255" s="66"/>
      <c r="GYH255" s="66"/>
      <c r="GYI255" s="66"/>
      <c r="GYJ255" s="66"/>
      <c r="GYK255" s="66"/>
      <c r="GYL255" s="66"/>
      <c r="GYM255" s="66"/>
      <c r="GYN255" s="66"/>
      <c r="GYO255" s="66"/>
      <c r="GYP255" s="66"/>
      <c r="GYQ255" s="66"/>
      <c r="GYR255" s="66"/>
      <c r="GYS255" s="66"/>
      <c r="GYT255" s="66"/>
      <c r="GYU255" s="66"/>
      <c r="GYV255" s="66"/>
      <c r="GYW255" s="66"/>
      <c r="GYX255" s="66"/>
      <c r="GYY255" s="66"/>
      <c r="GYZ255" s="66"/>
      <c r="GZA255" s="66"/>
      <c r="GZB255" s="66"/>
      <c r="GZC255" s="66"/>
      <c r="GZE255" s="66"/>
      <c r="GZF255" s="66"/>
      <c r="GZG255" s="66"/>
      <c r="GZH255" s="66"/>
      <c r="GZI255" s="66"/>
      <c r="GZJ255" s="66"/>
      <c r="GZK255" s="66"/>
      <c r="GZL255" s="66"/>
      <c r="GZM255" s="66"/>
      <c r="GZN255" s="66"/>
      <c r="GZO255" s="66"/>
      <c r="GZP255" s="66"/>
      <c r="GZQ255" s="66"/>
      <c r="GZT255" s="66"/>
      <c r="GZW255" s="66"/>
      <c r="GZZ255" s="66"/>
      <c r="HAC255" s="66"/>
      <c r="HAF255" s="66"/>
      <c r="HAI255" s="66"/>
      <c r="HAR255" s="66"/>
      <c r="HAU255" s="66"/>
      <c r="HAX255" s="66"/>
      <c r="HBA255" s="66"/>
      <c r="HBJ255" s="66"/>
      <c r="HBP255" s="66"/>
      <c r="HBS255" s="66"/>
      <c r="HBV255" s="66"/>
      <c r="HBY255" s="66"/>
      <c r="HCE255" s="66"/>
      <c r="HCN255" s="66"/>
      <c r="HCP255" s="66"/>
      <c r="HCQ255" s="66"/>
      <c r="HCS255" s="66"/>
      <c r="HCV255" s="66"/>
      <c r="HCY255" s="66"/>
      <c r="HDB255" s="66"/>
      <c r="HDE255" s="66"/>
      <c r="HDH255" s="66"/>
      <c r="HDJ255" s="66"/>
      <c r="HDL255" s="66"/>
      <c r="HDO255" s="66"/>
      <c r="HDR255" s="66"/>
      <c r="HDU255" s="66"/>
      <c r="HDX255" s="66"/>
      <c r="HEA255" s="66"/>
      <c r="HED255" s="66"/>
      <c r="HEG255" s="66"/>
      <c r="HEI255" s="66"/>
      <c r="HEL255" s="66"/>
      <c r="HER255" s="66"/>
      <c r="HEX255" s="66"/>
      <c r="HFA255" s="66"/>
      <c r="HFC255" s="66"/>
      <c r="HFE255" s="66"/>
      <c r="HFF255" s="66"/>
      <c r="HFG255" s="66"/>
      <c r="HFH255" s="66"/>
      <c r="HFI255" s="66"/>
      <c r="HFJ255" s="66"/>
      <c r="HGB255" s="66"/>
      <c r="HGC255" s="66"/>
      <c r="HGF255" s="66"/>
      <c r="HGI255" s="66"/>
      <c r="HGK255" s="66"/>
      <c r="HGM255" s="66"/>
      <c r="HGP255" s="66"/>
      <c r="HGS255" s="66"/>
      <c r="HGV255" s="66"/>
      <c r="HGZ255" s="66"/>
      <c r="HHC255" s="66"/>
      <c r="HHF255" s="66"/>
      <c r="HHN255" s="66"/>
      <c r="HHZ255" s="66"/>
      <c r="HIA255" s="66"/>
      <c r="HIB255" s="66"/>
      <c r="HIC255" s="66"/>
      <c r="HID255" s="66"/>
      <c r="HIE255" s="66"/>
      <c r="HIF255" s="66"/>
      <c r="HIG255" s="66"/>
      <c r="HIH255" s="66"/>
      <c r="HII255" s="66"/>
      <c r="HIJ255" s="66"/>
      <c r="HIK255" s="66"/>
      <c r="HIL255" s="66"/>
      <c r="HIM255" s="66"/>
      <c r="HIN255" s="66"/>
      <c r="HIO255" s="66"/>
      <c r="HIP255" s="66"/>
      <c r="HIQ255" s="66"/>
      <c r="HIR255" s="66"/>
      <c r="HIS255" s="66"/>
      <c r="HIT255" s="66"/>
      <c r="HIU255" s="66"/>
      <c r="HIV255" s="66"/>
      <c r="HIW255" s="66"/>
      <c r="HIX255" s="66"/>
      <c r="HIY255" s="66"/>
      <c r="HJA255" s="66"/>
      <c r="HJB255" s="66"/>
      <c r="HJC255" s="66"/>
      <c r="HJD255" s="66"/>
      <c r="HJE255" s="66"/>
      <c r="HJF255" s="66"/>
      <c r="HJG255" s="66"/>
      <c r="HJH255" s="66"/>
      <c r="HJI255" s="66"/>
      <c r="HJJ255" s="66"/>
      <c r="HJK255" s="66"/>
      <c r="HJL255" s="66"/>
      <c r="HJM255" s="66"/>
      <c r="HJP255" s="66"/>
      <c r="HJS255" s="66"/>
      <c r="HJV255" s="66"/>
      <c r="HJY255" s="66"/>
      <c r="HKB255" s="66"/>
      <c r="HKE255" s="66"/>
      <c r="HKN255" s="66"/>
      <c r="HKQ255" s="66"/>
      <c r="HKT255" s="66"/>
      <c r="HKW255" s="66"/>
      <c r="HLF255" s="66"/>
      <c r="HLL255" s="66"/>
      <c r="HLO255" s="66"/>
      <c r="HLR255" s="66"/>
      <c r="HLU255" s="66"/>
      <c r="HMA255" s="66"/>
      <c r="HMJ255" s="66"/>
      <c r="HML255" s="66"/>
      <c r="HMM255" s="66"/>
      <c r="HMO255" s="66"/>
      <c r="HMR255" s="66"/>
      <c r="HMU255" s="66"/>
      <c r="HMX255" s="66"/>
      <c r="HNA255" s="66"/>
      <c r="HND255" s="66"/>
      <c r="HNF255" s="66"/>
      <c r="HNH255" s="66"/>
      <c r="HNK255" s="66"/>
      <c r="HNN255" s="66"/>
      <c r="HNQ255" s="66"/>
      <c r="HNT255" s="66"/>
      <c r="HNW255" s="66"/>
      <c r="HNZ255" s="66"/>
      <c r="HOC255" s="66"/>
      <c r="HOE255" s="66"/>
      <c r="HOH255" s="66"/>
      <c r="HON255" s="66"/>
      <c r="HOT255" s="66"/>
      <c r="HOW255" s="66"/>
      <c r="HOY255" s="66"/>
      <c r="HPA255" s="66"/>
      <c r="HPB255" s="66"/>
      <c r="HPC255" s="66"/>
      <c r="HPD255" s="66"/>
      <c r="HPE255" s="66"/>
      <c r="HPF255" s="66"/>
      <c r="HPX255" s="66"/>
      <c r="HPY255" s="66"/>
      <c r="HQB255" s="66"/>
      <c r="HQE255" s="66"/>
      <c r="HQG255" s="66"/>
      <c r="HQI255" s="66"/>
      <c r="HQL255" s="66"/>
      <c r="HQO255" s="66"/>
      <c r="HQR255" s="66"/>
      <c r="HQV255" s="66"/>
      <c r="HQY255" s="66"/>
      <c r="HRB255" s="66"/>
      <c r="HRJ255" s="66"/>
      <c r="HRV255" s="66"/>
      <c r="HRW255" s="66"/>
      <c r="HRX255" s="66"/>
      <c r="HRY255" s="66"/>
      <c r="HRZ255" s="66"/>
      <c r="HSA255" s="66"/>
      <c r="HSB255" s="66"/>
      <c r="HSC255" s="66"/>
      <c r="HSD255" s="66"/>
      <c r="HSE255" s="66"/>
      <c r="HSF255" s="66"/>
      <c r="HSG255" s="66"/>
      <c r="HSH255" s="66"/>
      <c r="HSI255" s="66"/>
      <c r="HSJ255" s="66"/>
      <c r="HSK255" s="66"/>
      <c r="HSL255" s="66"/>
      <c r="HSM255" s="66"/>
      <c r="HSN255" s="66"/>
      <c r="HSO255" s="66"/>
      <c r="HSP255" s="66"/>
      <c r="HSQ255" s="66"/>
      <c r="HSR255" s="66"/>
      <c r="HSS255" s="66"/>
      <c r="HST255" s="66"/>
      <c r="HSU255" s="66"/>
      <c r="HSW255" s="66"/>
      <c r="HSX255" s="66"/>
      <c r="HSY255" s="66"/>
      <c r="HSZ255" s="66"/>
      <c r="HTA255" s="66"/>
      <c r="HTB255" s="66"/>
      <c r="HTC255" s="66"/>
      <c r="HTD255" s="66"/>
      <c r="HTE255" s="66"/>
      <c r="HTF255" s="66"/>
      <c r="HTG255" s="66"/>
      <c r="HTH255" s="66"/>
      <c r="HTI255" s="66"/>
      <c r="HTL255" s="66"/>
      <c r="HTO255" s="66"/>
      <c r="HTR255" s="66"/>
      <c r="HTU255" s="66"/>
      <c r="HTX255" s="66"/>
      <c r="HUA255" s="66"/>
      <c r="HUJ255" s="66"/>
      <c r="HUM255" s="66"/>
      <c r="HUP255" s="66"/>
      <c r="HUS255" s="66"/>
      <c r="HVB255" s="66"/>
      <c r="HVH255" s="66"/>
      <c r="HVK255" s="66"/>
      <c r="HVN255" s="66"/>
      <c r="HVQ255" s="66"/>
      <c r="HVW255" s="66"/>
      <c r="HWF255" s="66"/>
      <c r="HWH255" s="66"/>
      <c r="HWI255" s="66"/>
      <c r="HWK255" s="66"/>
      <c r="HWN255" s="66"/>
      <c r="HWQ255" s="66"/>
      <c r="HWT255" s="66"/>
      <c r="HWW255" s="66"/>
      <c r="HWZ255" s="66"/>
      <c r="HXB255" s="66"/>
      <c r="HXD255" s="66"/>
      <c r="HXG255" s="66"/>
      <c r="HXJ255" s="66"/>
      <c r="HXM255" s="66"/>
      <c r="HXP255" s="66"/>
      <c r="HXS255" s="66"/>
      <c r="HXV255" s="66"/>
      <c r="HXY255" s="66"/>
      <c r="HYA255" s="66"/>
      <c r="HYD255" s="66"/>
      <c r="HYJ255" s="66"/>
      <c r="HYP255" s="66"/>
      <c r="HYS255" s="66"/>
      <c r="HYU255" s="66"/>
      <c r="HYW255" s="66"/>
      <c r="HYX255" s="66"/>
      <c r="HYY255" s="66"/>
      <c r="HYZ255" s="66"/>
      <c r="HZA255" s="66"/>
      <c r="HZB255" s="66"/>
      <c r="HZT255" s="66"/>
      <c r="HZU255" s="66"/>
      <c r="HZX255" s="66"/>
      <c r="IAA255" s="66"/>
      <c r="IAC255" s="66"/>
      <c r="IAE255" s="66"/>
      <c r="IAH255" s="66"/>
      <c r="IAK255" s="66"/>
      <c r="IAN255" s="66"/>
      <c r="IAR255" s="66"/>
      <c r="IAU255" s="66"/>
      <c r="IAX255" s="66"/>
      <c r="IBF255" s="66"/>
      <c r="IBR255" s="66"/>
      <c r="IBS255" s="66"/>
      <c r="IBT255" s="66"/>
      <c r="IBU255" s="66"/>
      <c r="IBV255" s="66"/>
      <c r="IBW255" s="66"/>
      <c r="IBX255" s="66"/>
      <c r="IBY255" s="66"/>
      <c r="IBZ255" s="66"/>
      <c r="ICA255" s="66"/>
      <c r="ICB255" s="66"/>
      <c r="ICC255" s="66"/>
      <c r="ICD255" s="66"/>
      <c r="ICE255" s="66"/>
      <c r="ICF255" s="66"/>
      <c r="ICG255" s="66"/>
      <c r="ICH255" s="66"/>
      <c r="ICI255" s="66"/>
      <c r="ICJ255" s="66"/>
      <c r="ICK255" s="66"/>
      <c r="ICL255" s="66"/>
      <c r="ICM255" s="66"/>
      <c r="ICN255" s="66"/>
      <c r="ICO255" s="66"/>
      <c r="ICP255" s="66"/>
      <c r="ICQ255" s="66"/>
      <c r="ICS255" s="66"/>
      <c r="ICT255" s="66"/>
      <c r="ICU255" s="66"/>
      <c r="ICV255" s="66"/>
      <c r="ICW255" s="66"/>
      <c r="ICX255" s="66"/>
      <c r="ICY255" s="66"/>
      <c r="ICZ255" s="66"/>
      <c r="IDA255" s="66"/>
      <c r="IDB255" s="66"/>
      <c r="IDC255" s="66"/>
      <c r="IDD255" s="66"/>
      <c r="IDE255" s="66"/>
      <c r="IDH255" s="66"/>
      <c r="IDK255" s="66"/>
      <c r="IDN255" s="66"/>
      <c r="IDQ255" s="66"/>
      <c r="IDT255" s="66"/>
      <c r="IDW255" s="66"/>
      <c r="IEF255" s="66"/>
      <c r="IEI255" s="66"/>
      <c r="IEL255" s="66"/>
      <c r="IEO255" s="66"/>
      <c r="IEX255" s="66"/>
      <c r="IFD255" s="66"/>
      <c r="IFG255" s="66"/>
      <c r="IFJ255" s="66"/>
      <c r="IFM255" s="66"/>
      <c r="IFS255" s="66"/>
      <c r="IGB255" s="66"/>
      <c r="IGD255" s="66"/>
      <c r="IGE255" s="66"/>
      <c r="IGG255" s="66"/>
      <c r="IGJ255" s="66"/>
      <c r="IGM255" s="66"/>
      <c r="IGP255" s="66"/>
      <c r="IGS255" s="66"/>
      <c r="IGV255" s="66"/>
      <c r="IGX255" s="66"/>
      <c r="IGZ255" s="66"/>
      <c r="IHC255" s="66"/>
      <c r="IHF255" s="66"/>
      <c r="IHI255" s="66"/>
      <c r="IHL255" s="66"/>
      <c r="IHO255" s="66"/>
      <c r="IHR255" s="66"/>
      <c r="IHU255" s="66"/>
      <c r="IHW255" s="66"/>
      <c r="IHZ255" s="66"/>
      <c r="IIF255" s="66"/>
      <c r="IIL255" s="66"/>
      <c r="IIO255" s="66"/>
      <c r="IIQ255" s="66"/>
      <c r="IIS255" s="66"/>
      <c r="IIT255" s="66"/>
      <c r="IIU255" s="66"/>
      <c r="IIV255" s="66"/>
      <c r="IIW255" s="66"/>
      <c r="IIX255" s="66"/>
      <c r="IJP255" s="66"/>
      <c r="IJQ255" s="66"/>
      <c r="IJT255" s="66"/>
      <c r="IJW255" s="66"/>
      <c r="IJY255" s="66"/>
      <c r="IKA255" s="66"/>
      <c r="IKD255" s="66"/>
      <c r="IKG255" s="66"/>
      <c r="IKJ255" s="66"/>
      <c r="IKN255" s="66"/>
      <c r="IKQ255" s="66"/>
      <c r="IKT255" s="66"/>
      <c r="ILB255" s="66"/>
      <c r="ILN255" s="66"/>
      <c r="ILO255" s="66"/>
      <c r="ILP255" s="66"/>
      <c r="ILQ255" s="66"/>
      <c r="ILR255" s="66"/>
      <c r="ILS255" s="66"/>
      <c r="ILT255" s="66"/>
      <c r="ILU255" s="66"/>
      <c r="ILV255" s="66"/>
      <c r="ILW255" s="66"/>
      <c r="ILX255" s="66"/>
      <c r="ILY255" s="66"/>
      <c r="ILZ255" s="66"/>
      <c r="IMA255" s="66"/>
      <c r="IMB255" s="66"/>
      <c r="IMC255" s="66"/>
      <c r="IMD255" s="66"/>
      <c r="IME255" s="66"/>
      <c r="IMF255" s="66"/>
      <c r="IMG255" s="66"/>
      <c r="IMH255" s="66"/>
      <c r="IMI255" s="66"/>
      <c r="IMJ255" s="66"/>
      <c r="IMK255" s="66"/>
      <c r="IML255" s="66"/>
      <c r="IMM255" s="66"/>
      <c r="IMO255" s="66"/>
      <c r="IMP255" s="66"/>
      <c r="IMQ255" s="66"/>
      <c r="IMR255" s="66"/>
      <c r="IMS255" s="66"/>
      <c r="IMT255" s="66"/>
      <c r="IMU255" s="66"/>
      <c r="IMV255" s="66"/>
      <c r="IMW255" s="66"/>
      <c r="IMX255" s="66"/>
      <c r="IMY255" s="66"/>
      <c r="IMZ255" s="66"/>
      <c r="INA255" s="66"/>
      <c r="IND255" s="66"/>
      <c r="ING255" s="66"/>
      <c r="INJ255" s="66"/>
      <c r="INM255" s="66"/>
      <c r="INP255" s="66"/>
      <c r="INS255" s="66"/>
      <c r="IOB255" s="66"/>
      <c r="IOE255" s="66"/>
      <c r="IOH255" s="66"/>
      <c r="IOK255" s="66"/>
      <c r="IOT255" s="66"/>
      <c r="IOZ255" s="66"/>
      <c r="IPC255" s="66"/>
      <c r="IPF255" s="66"/>
      <c r="IPI255" s="66"/>
      <c r="IPO255" s="66"/>
      <c r="IPX255" s="66"/>
      <c r="IPZ255" s="66"/>
      <c r="IQA255" s="66"/>
      <c r="IQC255" s="66"/>
      <c r="IQF255" s="66"/>
      <c r="IQI255" s="66"/>
      <c r="IQL255" s="66"/>
      <c r="IQO255" s="66"/>
      <c r="IQR255" s="66"/>
      <c r="IQT255" s="66"/>
      <c r="IQV255" s="66"/>
      <c r="IQY255" s="66"/>
      <c r="IRB255" s="66"/>
      <c r="IRE255" s="66"/>
      <c r="IRH255" s="66"/>
      <c r="IRK255" s="66"/>
      <c r="IRN255" s="66"/>
      <c r="IRQ255" s="66"/>
      <c r="IRS255" s="66"/>
      <c r="IRV255" s="66"/>
      <c r="ISB255" s="66"/>
      <c r="ISH255" s="66"/>
      <c r="ISK255" s="66"/>
      <c r="ISM255" s="66"/>
      <c r="ISO255" s="66"/>
      <c r="ISP255" s="66"/>
      <c r="ISQ255" s="66"/>
      <c r="ISR255" s="66"/>
      <c r="ISS255" s="66"/>
      <c r="IST255" s="66"/>
      <c r="ITL255" s="66"/>
      <c r="ITM255" s="66"/>
      <c r="ITP255" s="66"/>
      <c r="ITS255" s="66"/>
      <c r="ITU255" s="66"/>
      <c r="ITW255" s="66"/>
      <c r="ITZ255" s="66"/>
      <c r="IUC255" s="66"/>
      <c r="IUF255" s="66"/>
      <c r="IUJ255" s="66"/>
      <c r="IUM255" s="66"/>
      <c r="IUP255" s="66"/>
      <c r="IUX255" s="66"/>
      <c r="IVJ255" s="66"/>
      <c r="IVK255" s="66"/>
      <c r="IVL255" s="66"/>
      <c r="IVM255" s="66"/>
      <c r="IVN255" s="66"/>
      <c r="IVO255" s="66"/>
      <c r="IVP255" s="66"/>
      <c r="IVQ255" s="66"/>
      <c r="IVR255" s="66"/>
      <c r="IVS255" s="66"/>
      <c r="IVT255" s="66"/>
      <c r="IVU255" s="66"/>
      <c r="IVV255" s="66"/>
      <c r="IVW255" s="66"/>
      <c r="IVX255" s="66"/>
      <c r="IVY255" s="66"/>
      <c r="IVZ255" s="66"/>
      <c r="IWA255" s="66"/>
      <c r="IWB255" s="66"/>
      <c r="IWC255" s="66"/>
      <c r="IWD255" s="66"/>
      <c r="IWE255" s="66"/>
      <c r="IWF255" s="66"/>
      <c r="IWG255" s="66"/>
      <c r="IWH255" s="66"/>
      <c r="IWI255" s="66"/>
      <c r="IWK255" s="66"/>
      <c r="IWL255" s="66"/>
      <c r="IWM255" s="66"/>
      <c r="IWN255" s="66"/>
      <c r="IWO255" s="66"/>
      <c r="IWP255" s="66"/>
      <c r="IWQ255" s="66"/>
      <c r="IWR255" s="66"/>
      <c r="IWS255" s="66"/>
      <c r="IWT255" s="66"/>
      <c r="IWU255" s="66"/>
      <c r="IWV255" s="66"/>
      <c r="IWW255" s="66"/>
      <c r="IWZ255" s="66"/>
      <c r="IXC255" s="66"/>
      <c r="IXF255" s="66"/>
      <c r="IXI255" s="66"/>
      <c r="IXL255" s="66"/>
      <c r="IXO255" s="66"/>
      <c r="IXX255" s="66"/>
      <c r="IYA255" s="66"/>
      <c r="IYD255" s="66"/>
      <c r="IYG255" s="66"/>
      <c r="IYP255" s="66"/>
      <c r="IYV255" s="66"/>
      <c r="IYY255" s="66"/>
      <c r="IZB255" s="66"/>
      <c r="IZE255" s="66"/>
      <c r="IZK255" s="66"/>
      <c r="IZT255" s="66"/>
      <c r="IZV255" s="66"/>
      <c r="IZW255" s="66"/>
      <c r="IZY255" s="66"/>
      <c r="JAB255" s="66"/>
      <c r="JAE255" s="66"/>
      <c r="JAH255" s="66"/>
      <c r="JAK255" s="66"/>
      <c r="JAN255" s="66"/>
      <c r="JAP255" s="66"/>
      <c r="JAR255" s="66"/>
      <c r="JAU255" s="66"/>
      <c r="JAX255" s="66"/>
      <c r="JBA255" s="66"/>
      <c r="JBD255" s="66"/>
      <c r="JBG255" s="66"/>
      <c r="JBJ255" s="66"/>
      <c r="JBM255" s="66"/>
      <c r="JBO255" s="66"/>
      <c r="JBR255" s="66"/>
      <c r="JBX255" s="66"/>
      <c r="JCD255" s="66"/>
      <c r="JCG255" s="66"/>
      <c r="JCI255" s="66"/>
      <c r="JCK255" s="66"/>
      <c r="JCL255" s="66"/>
      <c r="JCM255" s="66"/>
      <c r="JCN255" s="66"/>
      <c r="JCO255" s="66"/>
      <c r="JCP255" s="66"/>
      <c r="JDH255" s="66"/>
      <c r="JDI255" s="66"/>
      <c r="JDL255" s="66"/>
      <c r="JDO255" s="66"/>
      <c r="JDQ255" s="66"/>
      <c r="JDS255" s="66"/>
      <c r="JDV255" s="66"/>
      <c r="JDY255" s="66"/>
      <c r="JEB255" s="66"/>
      <c r="JEF255" s="66"/>
      <c r="JEI255" s="66"/>
      <c r="JEL255" s="66"/>
      <c r="JET255" s="66"/>
      <c r="JFF255" s="66"/>
      <c r="JFG255" s="66"/>
      <c r="JFH255" s="66"/>
      <c r="JFI255" s="66"/>
      <c r="JFJ255" s="66"/>
      <c r="JFK255" s="66"/>
      <c r="JFL255" s="66"/>
      <c r="JFM255" s="66"/>
      <c r="JFN255" s="66"/>
      <c r="JFO255" s="66"/>
      <c r="JFP255" s="66"/>
      <c r="JFQ255" s="66"/>
      <c r="JFR255" s="66"/>
      <c r="JFS255" s="66"/>
      <c r="JFT255" s="66"/>
      <c r="JFU255" s="66"/>
      <c r="JFV255" s="66"/>
      <c r="JFW255" s="66"/>
      <c r="JFX255" s="66"/>
      <c r="JFY255" s="66"/>
      <c r="JFZ255" s="66"/>
      <c r="JGA255" s="66"/>
      <c r="JGB255" s="66"/>
      <c r="JGC255" s="66"/>
      <c r="JGD255" s="66"/>
      <c r="JGE255" s="66"/>
      <c r="JGG255" s="66"/>
      <c r="JGH255" s="66"/>
      <c r="JGI255" s="66"/>
      <c r="JGJ255" s="66"/>
      <c r="JGK255" s="66"/>
      <c r="JGL255" s="66"/>
      <c r="JGM255" s="66"/>
      <c r="JGN255" s="66"/>
      <c r="JGO255" s="66"/>
      <c r="JGP255" s="66"/>
      <c r="JGQ255" s="66"/>
      <c r="JGR255" s="66"/>
      <c r="JGS255" s="66"/>
      <c r="JGV255" s="66"/>
      <c r="JGY255" s="66"/>
      <c r="JHB255" s="66"/>
      <c r="JHE255" s="66"/>
      <c r="JHH255" s="66"/>
      <c r="JHK255" s="66"/>
      <c r="JHT255" s="66"/>
      <c r="JHW255" s="66"/>
      <c r="JHZ255" s="66"/>
      <c r="JIC255" s="66"/>
      <c r="JIL255" s="66"/>
      <c r="JIR255" s="66"/>
      <c r="JIU255" s="66"/>
      <c r="JIX255" s="66"/>
      <c r="JJA255" s="66"/>
      <c r="JJG255" s="66"/>
      <c r="JJP255" s="66"/>
      <c r="JJR255" s="66"/>
      <c r="JJS255" s="66"/>
      <c r="JJU255" s="66"/>
      <c r="JJX255" s="66"/>
      <c r="JKA255" s="66"/>
      <c r="JKD255" s="66"/>
      <c r="JKG255" s="66"/>
      <c r="JKJ255" s="66"/>
      <c r="JKL255" s="66"/>
      <c r="JKN255" s="66"/>
      <c r="JKQ255" s="66"/>
      <c r="JKT255" s="66"/>
      <c r="JKW255" s="66"/>
      <c r="JKZ255" s="66"/>
      <c r="JLC255" s="66"/>
      <c r="JLF255" s="66"/>
      <c r="JLI255" s="66"/>
      <c r="JLK255" s="66"/>
      <c r="JLN255" s="66"/>
      <c r="JLT255" s="66"/>
      <c r="JLZ255" s="66"/>
      <c r="JMC255" s="66"/>
      <c r="JME255" s="66"/>
      <c r="JMG255" s="66"/>
      <c r="JMH255" s="66"/>
      <c r="JMI255" s="66"/>
      <c r="JMJ255" s="66"/>
      <c r="JMK255" s="66"/>
      <c r="JML255" s="66"/>
      <c r="JND255" s="66"/>
      <c r="JNE255" s="66"/>
      <c r="JNH255" s="66"/>
      <c r="JNK255" s="66"/>
      <c r="JNM255" s="66"/>
      <c r="JNO255" s="66"/>
      <c r="JNR255" s="66"/>
      <c r="JNU255" s="66"/>
      <c r="JNX255" s="66"/>
      <c r="JOB255" s="66"/>
      <c r="JOE255" s="66"/>
      <c r="JOH255" s="66"/>
      <c r="JOP255" s="66"/>
      <c r="JPB255" s="66"/>
      <c r="JPC255" s="66"/>
      <c r="JPD255" s="66"/>
      <c r="JPE255" s="66"/>
      <c r="JPF255" s="66"/>
      <c r="JPG255" s="66"/>
      <c r="JPH255" s="66"/>
      <c r="JPI255" s="66"/>
      <c r="JPJ255" s="66"/>
      <c r="JPK255" s="66"/>
      <c r="JPL255" s="66"/>
      <c r="JPM255" s="66"/>
      <c r="JPN255" s="66"/>
      <c r="JPO255" s="66"/>
      <c r="JPP255" s="66"/>
      <c r="JPQ255" s="66"/>
      <c r="JPR255" s="66"/>
      <c r="JPS255" s="66"/>
      <c r="JPT255" s="66"/>
      <c r="JPU255" s="66"/>
      <c r="JPV255" s="66"/>
      <c r="JPW255" s="66"/>
      <c r="JPX255" s="66"/>
      <c r="JPY255" s="66"/>
      <c r="JPZ255" s="66"/>
      <c r="JQA255" s="66"/>
      <c r="JQC255" s="66"/>
      <c r="JQD255" s="66"/>
      <c r="JQE255" s="66"/>
      <c r="JQF255" s="66"/>
      <c r="JQG255" s="66"/>
      <c r="JQH255" s="66"/>
      <c r="JQI255" s="66"/>
      <c r="JQJ255" s="66"/>
      <c r="JQK255" s="66"/>
      <c r="JQL255" s="66"/>
      <c r="JQM255" s="66"/>
      <c r="JQN255" s="66"/>
      <c r="JQO255" s="66"/>
      <c r="JQR255" s="66"/>
      <c r="JQU255" s="66"/>
      <c r="JQX255" s="66"/>
      <c r="JRA255" s="66"/>
      <c r="JRD255" s="66"/>
      <c r="JRG255" s="66"/>
      <c r="JRP255" s="66"/>
      <c r="JRS255" s="66"/>
      <c r="JRV255" s="66"/>
      <c r="JRY255" s="66"/>
      <c r="JSH255" s="66"/>
      <c r="JSN255" s="66"/>
      <c r="JSQ255" s="66"/>
      <c r="JST255" s="66"/>
      <c r="JSW255" s="66"/>
      <c r="JTC255" s="66"/>
      <c r="JTL255" s="66"/>
      <c r="JTN255" s="66"/>
      <c r="JTO255" s="66"/>
      <c r="JTQ255" s="66"/>
      <c r="JTT255" s="66"/>
      <c r="JTW255" s="66"/>
      <c r="JTZ255" s="66"/>
      <c r="JUC255" s="66"/>
      <c r="JUF255" s="66"/>
      <c r="JUH255" s="66"/>
      <c r="JUJ255" s="66"/>
      <c r="JUM255" s="66"/>
      <c r="JUP255" s="66"/>
      <c r="JUS255" s="66"/>
      <c r="JUV255" s="66"/>
      <c r="JUY255" s="66"/>
      <c r="JVB255" s="66"/>
      <c r="JVE255" s="66"/>
      <c r="JVG255" s="66"/>
      <c r="JVJ255" s="66"/>
      <c r="JVP255" s="66"/>
      <c r="JVV255" s="66"/>
      <c r="JVY255" s="66"/>
      <c r="JWA255" s="66"/>
      <c r="JWC255" s="66"/>
      <c r="JWD255" s="66"/>
      <c r="JWE255" s="66"/>
      <c r="JWF255" s="66"/>
      <c r="JWG255" s="66"/>
      <c r="JWH255" s="66"/>
      <c r="JWZ255" s="66"/>
      <c r="JXA255" s="66"/>
      <c r="JXD255" s="66"/>
      <c r="JXG255" s="66"/>
      <c r="JXI255" s="66"/>
      <c r="JXK255" s="66"/>
      <c r="JXN255" s="66"/>
      <c r="JXQ255" s="66"/>
      <c r="JXT255" s="66"/>
      <c r="JXX255" s="66"/>
      <c r="JYA255" s="66"/>
      <c r="JYD255" s="66"/>
      <c r="JYL255" s="66"/>
      <c r="JYX255" s="66"/>
      <c r="JYY255" s="66"/>
      <c r="JYZ255" s="66"/>
      <c r="JZA255" s="66"/>
      <c r="JZB255" s="66"/>
      <c r="JZC255" s="66"/>
      <c r="JZD255" s="66"/>
      <c r="JZE255" s="66"/>
      <c r="JZF255" s="66"/>
      <c r="JZG255" s="66"/>
      <c r="JZH255" s="66"/>
      <c r="JZI255" s="66"/>
      <c r="JZJ255" s="66"/>
      <c r="JZK255" s="66"/>
      <c r="JZL255" s="66"/>
      <c r="JZM255" s="66"/>
      <c r="JZN255" s="66"/>
      <c r="JZO255" s="66"/>
      <c r="JZP255" s="66"/>
      <c r="JZQ255" s="66"/>
      <c r="JZR255" s="66"/>
      <c r="JZS255" s="66"/>
      <c r="JZT255" s="66"/>
      <c r="JZU255" s="66"/>
      <c r="JZV255" s="66"/>
      <c r="JZW255" s="66"/>
      <c r="JZY255" s="66"/>
      <c r="JZZ255" s="66"/>
      <c r="KAA255" s="66"/>
      <c r="KAB255" s="66"/>
      <c r="KAC255" s="66"/>
      <c r="KAD255" s="66"/>
      <c r="KAE255" s="66"/>
      <c r="KAF255" s="66"/>
      <c r="KAG255" s="66"/>
      <c r="KAH255" s="66"/>
      <c r="KAI255" s="66"/>
      <c r="KAJ255" s="66"/>
      <c r="KAK255" s="66"/>
      <c r="KAN255" s="66"/>
      <c r="KAQ255" s="66"/>
      <c r="KAT255" s="66"/>
      <c r="KAW255" s="66"/>
      <c r="KAZ255" s="66"/>
      <c r="KBC255" s="66"/>
      <c r="KBL255" s="66"/>
      <c r="KBO255" s="66"/>
      <c r="KBR255" s="66"/>
      <c r="KBU255" s="66"/>
      <c r="KCD255" s="66"/>
      <c r="KCJ255" s="66"/>
      <c r="KCM255" s="66"/>
      <c r="KCP255" s="66"/>
      <c r="KCS255" s="66"/>
      <c r="KCY255" s="66"/>
      <c r="KDH255" s="66"/>
      <c r="KDJ255" s="66"/>
      <c r="KDK255" s="66"/>
      <c r="KDM255" s="66"/>
      <c r="KDP255" s="66"/>
      <c r="KDS255" s="66"/>
      <c r="KDV255" s="66"/>
      <c r="KDY255" s="66"/>
      <c r="KEB255" s="66"/>
      <c r="KED255" s="66"/>
      <c r="KEF255" s="66"/>
      <c r="KEI255" s="66"/>
      <c r="KEL255" s="66"/>
      <c r="KEO255" s="66"/>
      <c r="KER255" s="66"/>
      <c r="KEU255" s="66"/>
      <c r="KEX255" s="66"/>
      <c r="KFA255" s="66"/>
      <c r="KFC255" s="66"/>
      <c r="KFF255" s="66"/>
      <c r="KFL255" s="66"/>
      <c r="KFR255" s="66"/>
      <c r="KFU255" s="66"/>
      <c r="KFW255" s="66"/>
      <c r="KFY255" s="66"/>
      <c r="KFZ255" s="66"/>
      <c r="KGA255" s="66"/>
      <c r="KGB255" s="66"/>
      <c r="KGC255" s="66"/>
      <c r="KGD255" s="66"/>
      <c r="KGV255" s="66"/>
      <c r="KGW255" s="66"/>
      <c r="KGZ255" s="66"/>
      <c r="KHC255" s="66"/>
      <c r="KHE255" s="66"/>
      <c r="KHG255" s="66"/>
      <c r="KHJ255" s="66"/>
      <c r="KHM255" s="66"/>
      <c r="KHP255" s="66"/>
      <c r="KHT255" s="66"/>
      <c r="KHW255" s="66"/>
      <c r="KHZ255" s="66"/>
      <c r="KIH255" s="66"/>
      <c r="KIT255" s="66"/>
      <c r="KIU255" s="66"/>
      <c r="KIV255" s="66"/>
      <c r="KIW255" s="66"/>
      <c r="KIX255" s="66"/>
      <c r="KIY255" s="66"/>
      <c r="KIZ255" s="66"/>
      <c r="KJA255" s="66"/>
      <c r="KJB255" s="66"/>
      <c r="KJC255" s="66"/>
      <c r="KJD255" s="66"/>
      <c r="KJE255" s="66"/>
      <c r="KJF255" s="66"/>
      <c r="KJG255" s="66"/>
      <c r="KJH255" s="66"/>
      <c r="KJI255" s="66"/>
      <c r="KJJ255" s="66"/>
      <c r="KJK255" s="66"/>
      <c r="KJL255" s="66"/>
      <c r="KJM255" s="66"/>
      <c r="KJN255" s="66"/>
      <c r="KJO255" s="66"/>
      <c r="KJP255" s="66"/>
      <c r="KJQ255" s="66"/>
      <c r="KJR255" s="66"/>
      <c r="KJS255" s="66"/>
      <c r="KJU255" s="66"/>
      <c r="KJV255" s="66"/>
      <c r="KJW255" s="66"/>
      <c r="KJX255" s="66"/>
      <c r="KJY255" s="66"/>
      <c r="KJZ255" s="66"/>
      <c r="KKA255" s="66"/>
      <c r="KKB255" s="66"/>
      <c r="KKC255" s="66"/>
      <c r="KKD255" s="66"/>
      <c r="KKE255" s="66"/>
      <c r="KKF255" s="66"/>
      <c r="KKG255" s="66"/>
      <c r="KKJ255" s="66"/>
      <c r="KKM255" s="66"/>
      <c r="KKP255" s="66"/>
      <c r="KKS255" s="66"/>
      <c r="KKV255" s="66"/>
      <c r="KKY255" s="66"/>
      <c r="KLH255" s="66"/>
      <c r="KLK255" s="66"/>
      <c r="KLN255" s="66"/>
      <c r="KLQ255" s="66"/>
      <c r="KLZ255" s="66"/>
      <c r="KMF255" s="66"/>
      <c r="KMI255" s="66"/>
      <c r="KML255" s="66"/>
      <c r="KMO255" s="66"/>
      <c r="KMU255" s="66"/>
      <c r="KND255" s="66"/>
      <c r="KNF255" s="66"/>
      <c r="KNG255" s="66"/>
      <c r="KNI255" s="66"/>
      <c r="KNL255" s="66"/>
      <c r="KNO255" s="66"/>
      <c r="KNR255" s="66"/>
      <c r="KNU255" s="66"/>
      <c r="KNX255" s="66"/>
      <c r="KNZ255" s="66"/>
      <c r="KOB255" s="66"/>
      <c r="KOE255" s="66"/>
      <c r="KOH255" s="66"/>
      <c r="KOK255" s="66"/>
      <c r="KON255" s="66"/>
      <c r="KOQ255" s="66"/>
      <c r="KOT255" s="66"/>
      <c r="KOW255" s="66"/>
      <c r="KOY255" s="66"/>
      <c r="KPB255" s="66"/>
      <c r="KPH255" s="66"/>
      <c r="KPN255" s="66"/>
      <c r="KPQ255" s="66"/>
      <c r="KPS255" s="66"/>
      <c r="KPU255" s="66"/>
      <c r="KPV255" s="66"/>
      <c r="KPW255" s="66"/>
      <c r="KPX255" s="66"/>
      <c r="KPY255" s="66"/>
      <c r="KPZ255" s="66"/>
      <c r="KQR255" s="66"/>
      <c r="KQS255" s="66"/>
      <c r="KQV255" s="66"/>
      <c r="KQY255" s="66"/>
      <c r="KRA255" s="66"/>
      <c r="KRC255" s="66"/>
      <c r="KRF255" s="66"/>
      <c r="KRI255" s="66"/>
      <c r="KRL255" s="66"/>
      <c r="KRP255" s="66"/>
      <c r="KRS255" s="66"/>
      <c r="KRV255" s="66"/>
      <c r="KSD255" s="66"/>
      <c r="KSP255" s="66"/>
      <c r="KSQ255" s="66"/>
      <c r="KSR255" s="66"/>
      <c r="KSS255" s="66"/>
      <c r="KST255" s="66"/>
      <c r="KSU255" s="66"/>
      <c r="KSV255" s="66"/>
      <c r="KSW255" s="66"/>
      <c r="KSX255" s="66"/>
      <c r="KSY255" s="66"/>
      <c r="KSZ255" s="66"/>
      <c r="KTA255" s="66"/>
      <c r="KTB255" s="66"/>
      <c r="KTC255" s="66"/>
      <c r="KTD255" s="66"/>
      <c r="KTE255" s="66"/>
      <c r="KTF255" s="66"/>
      <c r="KTG255" s="66"/>
      <c r="KTH255" s="66"/>
      <c r="KTI255" s="66"/>
      <c r="KTJ255" s="66"/>
      <c r="KTK255" s="66"/>
      <c r="KTL255" s="66"/>
      <c r="KTM255" s="66"/>
      <c r="KTN255" s="66"/>
      <c r="KTO255" s="66"/>
      <c r="KTQ255" s="66"/>
      <c r="KTR255" s="66"/>
      <c r="KTS255" s="66"/>
      <c r="KTT255" s="66"/>
      <c r="KTU255" s="66"/>
      <c r="KTV255" s="66"/>
      <c r="KTW255" s="66"/>
      <c r="KTX255" s="66"/>
      <c r="KTY255" s="66"/>
      <c r="KTZ255" s="66"/>
      <c r="KUA255" s="66"/>
      <c r="KUB255" s="66"/>
      <c r="KUC255" s="66"/>
      <c r="KUF255" s="66"/>
      <c r="KUI255" s="66"/>
      <c r="KUL255" s="66"/>
      <c r="KUO255" s="66"/>
      <c r="KUR255" s="66"/>
      <c r="KUU255" s="66"/>
      <c r="KVD255" s="66"/>
      <c r="KVG255" s="66"/>
      <c r="KVJ255" s="66"/>
      <c r="KVM255" s="66"/>
      <c r="KVV255" s="66"/>
      <c r="KWB255" s="66"/>
      <c r="KWE255" s="66"/>
      <c r="KWH255" s="66"/>
      <c r="KWK255" s="66"/>
      <c r="KWQ255" s="66"/>
      <c r="KWZ255" s="66"/>
      <c r="KXB255" s="66"/>
      <c r="KXC255" s="66"/>
      <c r="KXE255" s="66"/>
      <c r="KXH255" s="66"/>
      <c r="KXK255" s="66"/>
      <c r="KXN255" s="66"/>
      <c r="KXQ255" s="66"/>
      <c r="KXT255" s="66"/>
      <c r="KXV255" s="66"/>
      <c r="KXX255" s="66"/>
      <c r="KYA255" s="66"/>
      <c r="KYD255" s="66"/>
      <c r="KYG255" s="66"/>
      <c r="KYJ255" s="66"/>
      <c r="KYM255" s="66"/>
      <c r="KYP255" s="66"/>
      <c r="KYS255" s="66"/>
      <c r="KYU255" s="66"/>
      <c r="KYX255" s="66"/>
      <c r="KZD255" s="66"/>
      <c r="KZJ255" s="66"/>
      <c r="KZM255" s="66"/>
      <c r="KZO255" s="66"/>
      <c r="KZQ255" s="66"/>
      <c r="KZR255" s="66"/>
      <c r="KZS255" s="66"/>
      <c r="KZT255" s="66"/>
      <c r="KZU255" s="66"/>
      <c r="KZV255" s="66"/>
      <c r="LAN255" s="66"/>
      <c r="LAO255" s="66"/>
      <c r="LAR255" s="66"/>
      <c r="LAU255" s="66"/>
      <c r="LAW255" s="66"/>
      <c r="LAY255" s="66"/>
      <c r="LBB255" s="66"/>
      <c r="LBE255" s="66"/>
      <c r="LBH255" s="66"/>
      <c r="LBL255" s="66"/>
      <c r="LBO255" s="66"/>
      <c r="LBR255" s="66"/>
      <c r="LBZ255" s="66"/>
      <c r="LCL255" s="66"/>
      <c r="LCM255" s="66"/>
      <c r="LCN255" s="66"/>
      <c r="LCO255" s="66"/>
      <c r="LCP255" s="66"/>
      <c r="LCQ255" s="66"/>
      <c r="LCR255" s="66"/>
      <c r="LCS255" s="66"/>
      <c r="LCT255" s="66"/>
      <c r="LCU255" s="66"/>
      <c r="LCV255" s="66"/>
      <c r="LCW255" s="66"/>
      <c r="LCX255" s="66"/>
      <c r="LCY255" s="66"/>
      <c r="LCZ255" s="66"/>
      <c r="LDA255" s="66"/>
      <c r="LDB255" s="66"/>
      <c r="LDC255" s="66"/>
      <c r="LDD255" s="66"/>
      <c r="LDE255" s="66"/>
      <c r="LDF255" s="66"/>
      <c r="LDG255" s="66"/>
      <c r="LDH255" s="66"/>
      <c r="LDI255" s="66"/>
      <c r="LDJ255" s="66"/>
      <c r="LDK255" s="66"/>
      <c r="LDM255" s="66"/>
      <c r="LDN255" s="66"/>
      <c r="LDO255" s="66"/>
      <c r="LDP255" s="66"/>
      <c r="LDQ255" s="66"/>
      <c r="LDR255" s="66"/>
      <c r="LDS255" s="66"/>
      <c r="LDT255" s="66"/>
      <c r="LDU255" s="66"/>
      <c r="LDV255" s="66"/>
      <c r="LDW255" s="66"/>
      <c r="LDX255" s="66"/>
      <c r="LDY255" s="66"/>
      <c r="LEB255" s="66"/>
      <c r="LEE255" s="66"/>
      <c r="LEH255" s="66"/>
      <c r="LEK255" s="66"/>
      <c r="LEN255" s="66"/>
      <c r="LEQ255" s="66"/>
      <c r="LEZ255" s="66"/>
      <c r="LFC255" s="66"/>
      <c r="LFF255" s="66"/>
      <c r="LFI255" s="66"/>
      <c r="LFR255" s="66"/>
      <c r="LFX255" s="66"/>
      <c r="LGA255" s="66"/>
      <c r="LGD255" s="66"/>
      <c r="LGG255" s="66"/>
      <c r="LGM255" s="66"/>
      <c r="LGV255" s="66"/>
      <c r="LGX255" s="66"/>
      <c r="LGY255" s="66"/>
      <c r="LHA255" s="66"/>
      <c r="LHD255" s="66"/>
      <c r="LHG255" s="66"/>
      <c r="LHJ255" s="66"/>
      <c r="LHM255" s="66"/>
      <c r="LHP255" s="66"/>
      <c r="LHR255" s="66"/>
      <c r="LHT255" s="66"/>
      <c r="LHW255" s="66"/>
      <c r="LHZ255" s="66"/>
      <c r="LIC255" s="66"/>
      <c r="LIF255" s="66"/>
      <c r="LII255" s="66"/>
      <c r="LIL255" s="66"/>
      <c r="LIO255" s="66"/>
      <c r="LIQ255" s="66"/>
      <c r="LIT255" s="66"/>
      <c r="LIZ255" s="66"/>
      <c r="LJF255" s="66"/>
      <c r="LJI255" s="66"/>
      <c r="LJK255" s="66"/>
      <c r="LJM255" s="66"/>
      <c r="LJN255" s="66"/>
      <c r="LJO255" s="66"/>
      <c r="LJP255" s="66"/>
      <c r="LJQ255" s="66"/>
      <c r="LJR255" s="66"/>
      <c r="LKJ255" s="66"/>
      <c r="LKK255" s="66"/>
      <c r="LKN255" s="66"/>
      <c r="LKQ255" s="66"/>
      <c r="LKS255" s="66"/>
      <c r="LKU255" s="66"/>
      <c r="LKX255" s="66"/>
      <c r="LLA255" s="66"/>
      <c r="LLD255" s="66"/>
      <c r="LLH255" s="66"/>
      <c r="LLK255" s="66"/>
      <c r="LLN255" s="66"/>
      <c r="LLV255" s="66"/>
      <c r="LMH255" s="66"/>
      <c r="LMI255" s="66"/>
      <c r="LMJ255" s="66"/>
      <c r="LMK255" s="66"/>
      <c r="LML255" s="66"/>
      <c r="LMM255" s="66"/>
      <c r="LMN255" s="66"/>
      <c r="LMO255" s="66"/>
      <c r="LMP255" s="66"/>
      <c r="LMQ255" s="66"/>
      <c r="LMR255" s="66"/>
      <c r="LMS255" s="66"/>
      <c r="LMT255" s="66"/>
      <c r="LMU255" s="66"/>
      <c r="LMV255" s="66"/>
      <c r="LMW255" s="66"/>
      <c r="LMX255" s="66"/>
      <c r="LMY255" s="66"/>
      <c r="LMZ255" s="66"/>
      <c r="LNA255" s="66"/>
      <c r="LNB255" s="66"/>
      <c r="LNC255" s="66"/>
      <c r="LND255" s="66"/>
      <c r="LNE255" s="66"/>
      <c r="LNF255" s="66"/>
      <c r="LNG255" s="66"/>
      <c r="LNI255" s="66"/>
      <c r="LNJ255" s="66"/>
      <c r="LNK255" s="66"/>
      <c r="LNL255" s="66"/>
      <c r="LNM255" s="66"/>
      <c r="LNN255" s="66"/>
      <c r="LNO255" s="66"/>
      <c r="LNP255" s="66"/>
      <c r="LNQ255" s="66"/>
      <c r="LNR255" s="66"/>
      <c r="LNS255" s="66"/>
      <c r="LNT255" s="66"/>
      <c r="LNU255" s="66"/>
      <c r="LNX255" s="66"/>
      <c r="LOA255" s="66"/>
      <c r="LOD255" s="66"/>
      <c r="LOG255" s="66"/>
      <c r="LOJ255" s="66"/>
      <c r="LOM255" s="66"/>
      <c r="LOV255" s="66"/>
      <c r="LOY255" s="66"/>
      <c r="LPB255" s="66"/>
      <c r="LPE255" s="66"/>
      <c r="LPN255" s="66"/>
      <c r="LPT255" s="66"/>
      <c r="LPW255" s="66"/>
      <c r="LPZ255" s="66"/>
      <c r="LQC255" s="66"/>
      <c r="LQI255" s="66"/>
      <c r="LQR255" s="66"/>
      <c r="LQT255" s="66"/>
      <c r="LQU255" s="66"/>
      <c r="LQW255" s="66"/>
      <c r="LQZ255" s="66"/>
      <c r="LRC255" s="66"/>
      <c r="LRF255" s="66"/>
      <c r="LRI255" s="66"/>
      <c r="LRL255" s="66"/>
      <c r="LRN255" s="66"/>
      <c r="LRP255" s="66"/>
      <c r="LRS255" s="66"/>
      <c r="LRV255" s="66"/>
      <c r="LRY255" s="66"/>
      <c r="LSB255" s="66"/>
      <c r="LSE255" s="66"/>
      <c r="LSH255" s="66"/>
      <c r="LSK255" s="66"/>
      <c r="LSM255" s="66"/>
      <c r="LSP255" s="66"/>
      <c r="LSV255" s="66"/>
      <c r="LTB255" s="66"/>
      <c r="LTE255" s="66"/>
      <c r="LTG255" s="66"/>
      <c r="LTI255" s="66"/>
      <c r="LTJ255" s="66"/>
      <c r="LTK255" s="66"/>
      <c r="LTL255" s="66"/>
      <c r="LTM255" s="66"/>
      <c r="LTN255" s="66"/>
      <c r="LUF255" s="66"/>
      <c r="LUG255" s="66"/>
      <c r="LUJ255" s="66"/>
      <c r="LUM255" s="66"/>
      <c r="LUO255" s="66"/>
      <c r="LUQ255" s="66"/>
      <c r="LUT255" s="66"/>
      <c r="LUW255" s="66"/>
      <c r="LUZ255" s="66"/>
      <c r="LVD255" s="66"/>
      <c r="LVG255" s="66"/>
      <c r="LVJ255" s="66"/>
      <c r="LVR255" s="66"/>
      <c r="LWD255" s="66"/>
      <c r="LWE255" s="66"/>
      <c r="LWF255" s="66"/>
      <c r="LWG255" s="66"/>
      <c r="LWH255" s="66"/>
      <c r="LWI255" s="66"/>
      <c r="LWJ255" s="66"/>
      <c r="LWK255" s="66"/>
      <c r="LWL255" s="66"/>
      <c r="LWM255" s="66"/>
      <c r="LWN255" s="66"/>
      <c r="LWO255" s="66"/>
      <c r="LWP255" s="66"/>
      <c r="LWQ255" s="66"/>
      <c r="LWR255" s="66"/>
      <c r="LWS255" s="66"/>
      <c r="LWT255" s="66"/>
      <c r="LWU255" s="66"/>
      <c r="LWV255" s="66"/>
      <c r="LWW255" s="66"/>
      <c r="LWX255" s="66"/>
      <c r="LWY255" s="66"/>
      <c r="LWZ255" s="66"/>
      <c r="LXA255" s="66"/>
      <c r="LXB255" s="66"/>
      <c r="LXC255" s="66"/>
      <c r="LXE255" s="66"/>
      <c r="LXF255" s="66"/>
      <c r="LXG255" s="66"/>
      <c r="LXH255" s="66"/>
      <c r="LXI255" s="66"/>
      <c r="LXJ255" s="66"/>
      <c r="LXK255" s="66"/>
      <c r="LXL255" s="66"/>
      <c r="LXM255" s="66"/>
      <c r="LXN255" s="66"/>
      <c r="LXO255" s="66"/>
      <c r="LXP255" s="66"/>
      <c r="LXQ255" s="66"/>
      <c r="LXT255" s="66"/>
      <c r="LXW255" s="66"/>
      <c r="LXZ255" s="66"/>
      <c r="LYC255" s="66"/>
      <c r="LYF255" s="66"/>
      <c r="LYI255" s="66"/>
      <c r="LYR255" s="66"/>
      <c r="LYU255" s="66"/>
      <c r="LYX255" s="66"/>
      <c r="LZA255" s="66"/>
      <c r="LZJ255" s="66"/>
      <c r="LZP255" s="66"/>
      <c r="LZS255" s="66"/>
      <c r="LZV255" s="66"/>
      <c r="LZY255" s="66"/>
      <c r="MAE255" s="66"/>
      <c r="MAN255" s="66"/>
      <c r="MAP255" s="66"/>
      <c r="MAQ255" s="66"/>
      <c r="MAS255" s="66"/>
      <c r="MAV255" s="66"/>
      <c r="MAY255" s="66"/>
      <c r="MBB255" s="66"/>
      <c r="MBE255" s="66"/>
      <c r="MBH255" s="66"/>
      <c r="MBJ255" s="66"/>
      <c r="MBL255" s="66"/>
      <c r="MBO255" s="66"/>
      <c r="MBR255" s="66"/>
      <c r="MBU255" s="66"/>
      <c r="MBX255" s="66"/>
      <c r="MCA255" s="66"/>
      <c r="MCD255" s="66"/>
      <c r="MCG255" s="66"/>
      <c r="MCI255" s="66"/>
      <c r="MCL255" s="66"/>
      <c r="MCR255" s="66"/>
      <c r="MCX255" s="66"/>
      <c r="MDA255" s="66"/>
      <c r="MDC255" s="66"/>
      <c r="MDE255" s="66"/>
      <c r="MDF255" s="66"/>
      <c r="MDG255" s="66"/>
      <c r="MDH255" s="66"/>
      <c r="MDI255" s="66"/>
      <c r="MDJ255" s="66"/>
      <c r="MEB255" s="66"/>
      <c r="MEC255" s="66"/>
      <c r="MEF255" s="66"/>
      <c r="MEI255" s="66"/>
      <c r="MEK255" s="66"/>
      <c r="MEM255" s="66"/>
      <c r="MEP255" s="66"/>
      <c r="MES255" s="66"/>
      <c r="MEV255" s="66"/>
      <c r="MEZ255" s="66"/>
      <c r="MFC255" s="66"/>
      <c r="MFF255" s="66"/>
      <c r="MFN255" s="66"/>
      <c r="MFZ255" s="66"/>
      <c r="MGA255" s="66"/>
      <c r="MGB255" s="66"/>
      <c r="MGC255" s="66"/>
      <c r="MGD255" s="66"/>
      <c r="MGE255" s="66"/>
      <c r="MGF255" s="66"/>
      <c r="MGG255" s="66"/>
      <c r="MGH255" s="66"/>
      <c r="MGI255" s="66"/>
      <c r="MGJ255" s="66"/>
      <c r="MGK255" s="66"/>
      <c r="MGL255" s="66"/>
      <c r="MGM255" s="66"/>
      <c r="MGN255" s="66"/>
      <c r="MGO255" s="66"/>
      <c r="MGP255" s="66"/>
      <c r="MGQ255" s="66"/>
      <c r="MGR255" s="66"/>
      <c r="MGS255" s="66"/>
      <c r="MGT255" s="66"/>
      <c r="MGU255" s="66"/>
      <c r="MGV255" s="66"/>
      <c r="MGW255" s="66"/>
      <c r="MGX255" s="66"/>
      <c r="MGY255" s="66"/>
      <c r="MHA255" s="66"/>
      <c r="MHB255" s="66"/>
      <c r="MHC255" s="66"/>
      <c r="MHD255" s="66"/>
      <c r="MHE255" s="66"/>
      <c r="MHF255" s="66"/>
      <c r="MHG255" s="66"/>
      <c r="MHH255" s="66"/>
      <c r="MHI255" s="66"/>
      <c r="MHJ255" s="66"/>
      <c r="MHK255" s="66"/>
      <c r="MHL255" s="66"/>
      <c r="MHM255" s="66"/>
      <c r="MHP255" s="66"/>
      <c r="MHS255" s="66"/>
      <c r="MHV255" s="66"/>
      <c r="MHY255" s="66"/>
      <c r="MIB255" s="66"/>
      <c r="MIE255" s="66"/>
      <c r="MIN255" s="66"/>
      <c r="MIQ255" s="66"/>
      <c r="MIT255" s="66"/>
      <c r="MIW255" s="66"/>
      <c r="MJF255" s="66"/>
      <c r="MJL255" s="66"/>
      <c r="MJO255" s="66"/>
      <c r="MJR255" s="66"/>
      <c r="MJU255" s="66"/>
      <c r="MKA255" s="66"/>
      <c r="MKJ255" s="66"/>
      <c r="MKL255" s="66"/>
      <c r="MKM255" s="66"/>
      <c r="MKO255" s="66"/>
      <c r="MKR255" s="66"/>
      <c r="MKU255" s="66"/>
      <c r="MKX255" s="66"/>
      <c r="MLA255" s="66"/>
      <c r="MLD255" s="66"/>
      <c r="MLF255" s="66"/>
      <c r="MLH255" s="66"/>
      <c r="MLK255" s="66"/>
      <c r="MLN255" s="66"/>
      <c r="MLQ255" s="66"/>
      <c r="MLT255" s="66"/>
      <c r="MLW255" s="66"/>
      <c r="MLZ255" s="66"/>
      <c r="MMC255" s="66"/>
      <c r="MME255" s="66"/>
      <c r="MMH255" s="66"/>
      <c r="MMN255" s="66"/>
      <c r="MMT255" s="66"/>
      <c r="MMW255" s="66"/>
      <c r="MMY255" s="66"/>
      <c r="MNA255" s="66"/>
      <c r="MNB255" s="66"/>
      <c r="MNC255" s="66"/>
      <c r="MND255" s="66"/>
      <c r="MNE255" s="66"/>
      <c r="MNF255" s="66"/>
      <c r="MNX255" s="66"/>
      <c r="MNY255" s="66"/>
      <c r="MOB255" s="66"/>
      <c r="MOE255" s="66"/>
      <c r="MOG255" s="66"/>
      <c r="MOI255" s="66"/>
      <c r="MOL255" s="66"/>
      <c r="MOO255" s="66"/>
      <c r="MOR255" s="66"/>
      <c r="MOV255" s="66"/>
      <c r="MOY255" s="66"/>
      <c r="MPB255" s="66"/>
      <c r="MPJ255" s="66"/>
      <c r="MPV255" s="66"/>
      <c r="MPW255" s="66"/>
      <c r="MPX255" s="66"/>
      <c r="MPY255" s="66"/>
      <c r="MPZ255" s="66"/>
      <c r="MQA255" s="66"/>
      <c r="MQB255" s="66"/>
      <c r="MQC255" s="66"/>
      <c r="MQD255" s="66"/>
      <c r="MQE255" s="66"/>
      <c r="MQF255" s="66"/>
      <c r="MQG255" s="66"/>
      <c r="MQH255" s="66"/>
      <c r="MQI255" s="66"/>
      <c r="MQJ255" s="66"/>
      <c r="MQK255" s="66"/>
      <c r="MQL255" s="66"/>
      <c r="MQM255" s="66"/>
      <c r="MQN255" s="66"/>
      <c r="MQO255" s="66"/>
      <c r="MQP255" s="66"/>
      <c r="MQQ255" s="66"/>
      <c r="MQR255" s="66"/>
      <c r="MQS255" s="66"/>
      <c r="MQT255" s="66"/>
      <c r="MQU255" s="66"/>
      <c r="MQW255" s="66"/>
      <c r="MQX255" s="66"/>
      <c r="MQY255" s="66"/>
      <c r="MQZ255" s="66"/>
      <c r="MRA255" s="66"/>
      <c r="MRB255" s="66"/>
      <c r="MRC255" s="66"/>
      <c r="MRD255" s="66"/>
      <c r="MRE255" s="66"/>
      <c r="MRF255" s="66"/>
      <c r="MRG255" s="66"/>
      <c r="MRH255" s="66"/>
      <c r="MRI255" s="66"/>
      <c r="MRL255" s="66"/>
      <c r="MRO255" s="66"/>
      <c r="MRR255" s="66"/>
      <c r="MRU255" s="66"/>
      <c r="MRX255" s="66"/>
      <c r="MSA255" s="66"/>
      <c r="MSJ255" s="66"/>
      <c r="MSM255" s="66"/>
      <c r="MSP255" s="66"/>
      <c r="MSS255" s="66"/>
      <c r="MTB255" s="66"/>
      <c r="MTH255" s="66"/>
      <c r="MTK255" s="66"/>
      <c r="MTN255" s="66"/>
      <c r="MTQ255" s="66"/>
      <c r="MTW255" s="66"/>
      <c r="MUF255" s="66"/>
      <c r="MUH255" s="66"/>
      <c r="MUI255" s="66"/>
      <c r="MUK255" s="66"/>
      <c r="MUN255" s="66"/>
      <c r="MUQ255" s="66"/>
      <c r="MUT255" s="66"/>
      <c r="MUW255" s="66"/>
      <c r="MUZ255" s="66"/>
      <c r="MVB255" s="66"/>
      <c r="MVD255" s="66"/>
      <c r="MVG255" s="66"/>
      <c r="MVJ255" s="66"/>
      <c r="MVM255" s="66"/>
      <c r="MVP255" s="66"/>
      <c r="MVS255" s="66"/>
      <c r="MVV255" s="66"/>
      <c r="MVY255" s="66"/>
      <c r="MWA255" s="66"/>
      <c r="MWD255" s="66"/>
      <c r="MWJ255" s="66"/>
      <c r="MWP255" s="66"/>
      <c r="MWS255" s="66"/>
      <c r="MWU255" s="66"/>
      <c r="MWW255" s="66"/>
      <c r="MWX255" s="66"/>
      <c r="MWY255" s="66"/>
      <c r="MWZ255" s="66"/>
      <c r="MXA255" s="66"/>
      <c r="MXB255" s="66"/>
      <c r="MXT255" s="66"/>
      <c r="MXU255" s="66"/>
      <c r="MXX255" s="66"/>
      <c r="MYA255" s="66"/>
      <c r="MYC255" s="66"/>
      <c r="MYE255" s="66"/>
      <c r="MYH255" s="66"/>
      <c r="MYK255" s="66"/>
      <c r="MYN255" s="66"/>
      <c r="MYR255" s="66"/>
      <c r="MYU255" s="66"/>
      <c r="MYX255" s="66"/>
      <c r="MZF255" s="66"/>
      <c r="MZR255" s="66"/>
      <c r="MZS255" s="66"/>
      <c r="MZT255" s="66"/>
      <c r="MZU255" s="66"/>
      <c r="MZV255" s="66"/>
      <c r="MZW255" s="66"/>
      <c r="MZX255" s="66"/>
      <c r="MZY255" s="66"/>
      <c r="MZZ255" s="66"/>
      <c r="NAA255" s="66"/>
      <c r="NAB255" s="66"/>
      <c r="NAC255" s="66"/>
      <c r="NAD255" s="66"/>
      <c r="NAE255" s="66"/>
      <c r="NAF255" s="66"/>
      <c r="NAG255" s="66"/>
      <c r="NAH255" s="66"/>
      <c r="NAI255" s="66"/>
      <c r="NAJ255" s="66"/>
      <c r="NAK255" s="66"/>
      <c r="NAL255" s="66"/>
      <c r="NAM255" s="66"/>
      <c r="NAN255" s="66"/>
      <c r="NAO255" s="66"/>
      <c r="NAP255" s="66"/>
      <c r="NAQ255" s="66"/>
      <c r="NAS255" s="66"/>
      <c r="NAT255" s="66"/>
      <c r="NAU255" s="66"/>
      <c r="NAV255" s="66"/>
      <c r="NAW255" s="66"/>
      <c r="NAX255" s="66"/>
      <c r="NAY255" s="66"/>
      <c r="NAZ255" s="66"/>
      <c r="NBA255" s="66"/>
      <c r="NBB255" s="66"/>
      <c r="NBC255" s="66"/>
      <c r="NBD255" s="66"/>
      <c r="NBE255" s="66"/>
      <c r="NBH255" s="66"/>
      <c r="NBK255" s="66"/>
      <c r="NBN255" s="66"/>
      <c r="NBQ255" s="66"/>
      <c r="NBT255" s="66"/>
      <c r="NBW255" s="66"/>
      <c r="NCF255" s="66"/>
      <c r="NCI255" s="66"/>
      <c r="NCL255" s="66"/>
      <c r="NCO255" s="66"/>
      <c r="NCX255" s="66"/>
      <c r="NDD255" s="66"/>
      <c r="NDG255" s="66"/>
      <c r="NDJ255" s="66"/>
      <c r="NDM255" s="66"/>
      <c r="NDS255" s="66"/>
      <c r="NEB255" s="66"/>
      <c r="NED255" s="66"/>
      <c r="NEE255" s="66"/>
      <c r="NEG255" s="66"/>
      <c r="NEJ255" s="66"/>
      <c r="NEM255" s="66"/>
      <c r="NEP255" s="66"/>
      <c r="NES255" s="66"/>
      <c r="NEV255" s="66"/>
      <c r="NEX255" s="66"/>
      <c r="NEZ255" s="66"/>
      <c r="NFC255" s="66"/>
      <c r="NFF255" s="66"/>
      <c r="NFI255" s="66"/>
      <c r="NFL255" s="66"/>
      <c r="NFO255" s="66"/>
      <c r="NFR255" s="66"/>
      <c r="NFU255" s="66"/>
      <c r="NFW255" s="66"/>
      <c r="NFZ255" s="66"/>
      <c r="NGF255" s="66"/>
      <c r="NGL255" s="66"/>
      <c r="NGO255" s="66"/>
      <c r="NGQ255" s="66"/>
      <c r="NGS255" s="66"/>
      <c r="NGT255" s="66"/>
      <c r="NGU255" s="66"/>
      <c r="NGV255" s="66"/>
      <c r="NGW255" s="66"/>
      <c r="NGX255" s="66"/>
      <c r="NHP255" s="66"/>
      <c r="NHQ255" s="66"/>
      <c r="NHT255" s="66"/>
      <c r="NHW255" s="66"/>
      <c r="NHY255" s="66"/>
      <c r="NIA255" s="66"/>
      <c r="NID255" s="66"/>
      <c r="NIG255" s="66"/>
      <c r="NIJ255" s="66"/>
      <c r="NIN255" s="66"/>
      <c r="NIQ255" s="66"/>
      <c r="NIT255" s="66"/>
      <c r="NJB255" s="66"/>
      <c r="NJN255" s="66"/>
      <c r="NJO255" s="66"/>
      <c r="NJP255" s="66"/>
      <c r="NJQ255" s="66"/>
      <c r="NJR255" s="66"/>
      <c r="NJS255" s="66"/>
      <c r="NJT255" s="66"/>
      <c r="NJU255" s="66"/>
      <c r="NJV255" s="66"/>
      <c r="NJW255" s="66"/>
      <c r="NJX255" s="66"/>
      <c r="NJY255" s="66"/>
      <c r="NJZ255" s="66"/>
      <c r="NKA255" s="66"/>
      <c r="NKB255" s="66"/>
      <c r="NKC255" s="66"/>
      <c r="NKD255" s="66"/>
      <c r="NKE255" s="66"/>
      <c r="NKF255" s="66"/>
      <c r="NKG255" s="66"/>
      <c r="NKH255" s="66"/>
      <c r="NKI255" s="66"/>
      <c r="NKJ255" s="66"/>
      <c r="NKK255" s="66"/>
      <c r="NKL255" s="66"/>
      <c r="NKM255" s="66"/>
      <c r="NKO255" s="66"/>
      <c r="NKP255" s="66"/>
      <c r="NKQ255" s="66"/>
      <c r="NKR255" s="66"/>
      <c r="NKS255" s="66"/>
      <c r="NKT255" s="66"/>
      <c r="NKU255" s="66"/>
      <c r="NKV255" s="66"/>
      <c r="NKW255" s="66"/>
      <c r="NKX255" s="66"/>
      <c r="NKY255" s="66"/>
      <c r="NKZ255" s="66"/>
      <c r="NLA255" s="66"/>
      <c r="NLD255" s="66"/>
      <c r="NLG255" s="66"/>
      <c r="NLJ255" s="66"/>
      <c r="NLM255" s="66"/>
      <c r="NLP255" s="66"/>
      <c r="NLS255" s="66"/>
      <c r="NMB255" s="66"/>
      <c r="NME255" s="66"/>
      <c r="NMH255" s="66"/>
      <c r="NMK255" s="66"/>
      <c r="NMT255" s="66"/>
      <c r="NMZ255" s="66"/>
      <c r="NNC255" s="66"/>
      <c r="NNF255" s="66"/>
      <c r="NNI255" s="66"/>
      <c r="NNO255" s="66"/>
      <c r="NNX255" s="66"/>
      <c r="NNZ255" s="66"/>
      <c r="NOA255" s="66"/>
      <c r="NOC255" s="66"/>
      <c r="NOF255" s="66"/>
      <c r="NOI255" s="66"/>
      <c r="NOL255" s="66"/>
      <c r="NOO255" s="66"/>
      <c r="NOR255" s="66"/>
      <c r="NOT255" s="66"/>
      <c r="NOV255" s="66"/>
      <c r="NOY255" s="66"/>
      <c r="NPB255" s="66"/>
      <c r="NPE255" s="66"/>
      <c r="NPH255" s="66"/>
      <c r="NPK255" s="66"/>
      <c r="NPN255" s="66"/>
      <c r="NPQ255" s="66"/>
      <c r="NPS255" s="66"/>
      <c r="NPV255" s="66"/>
      <c r="NQB255" s="66"/>
      <c r="NQH255" s="66"/>
      <c r="NQK255" s="66"/>
      <c r="NQM255" s="66"/>
      <c r="NQO255" s="66"/>
      <c r="NQP255" s="66"/>
      <c r="NQQ255" s="66"/>
      <c r="NQR255" s="66"/>
      <c r="NQS255" s="66"/>
      <c r="NQT255" s="66"/>
      <c r="NRL255" s="66"/>
      <c r="NRM255" s="66"/>
      <c r="NRP255" s="66"/>
      <c r="NRS255" s="66"/>
      <c r="NRU255" s="66"/>
      <c r="NRW255" s="66"/>
      <c r="NRZ255" s="66"/>
      <c r="NSC255" s="66"/>
      <c r="NSF255" s="66"/>
      <c r="NSJ255" s="66"/>
      <c r="NSM255" s="66"/>
      <c r="NSP255" s="66"/>
      <c r="NSX255" s="66"/>
      <c r="NTJ255" s="66"/>
      <c r="NTK255" s="66"/>
      <c r="NTL255" s="66"/>
      <c r="NTM255" s="66"/>
      <c r="NTN255" s="66"/>
      <c r="NTO255" s="66"/>
      <c r="NTP255" s="66"/>
      <c r="NTQ255" s="66"/>
      <c r="NTR255" s="66"/>
      <c r="NTS255" s="66"/>
      <c r="NTT255" s="66"/>
      <c r="NTU255" s="66"/>
      <c r="NTV255" s="66"/>
      <c r="NTW255" s="66"/>
      <c r="NTX255" s="66"/>
      <c r="NTY255" s="66"/>
      <c r="NTZ255" s="66"/>
      <c r="NUA255" s="66"/>
      <c r="NUB255" s="66"/>
      <c r="NUC255" s="66"/>
      <c r="NUD255" s="66"/>
      <c r="NUE255" s="66"/>
      <c r="NUF255" s="66"/>
      <c r="NUG255" s="66"/>
      <c r="NUH255" s="66"/>
      <c r="NUI255" s="66"/>
      <c r="NUK255" s="66"/>
      <c r="NUL255" s="66"/>
      <c r="NUM255" s="66"/>
      <c r="NUN255" s="66"/>
      <c r="NUO255" s="66"/>
      <c r="NUP255" s="66"/>
      <c r="NUQ255" s="66"/>
      <c r="NUR255" s="66"/>
      <c r="NUS255" s="66"/>
      <c r="NUT255" s="66"/>
      <c r="NUU255" s="66"/>
      <c r="NUV255" s="66"/>
      <c r="NUW255" s="66"/>
      <c r="NUZ255" s="66"/>
      <c r="NVC255" s="66"/>
      <c r="NVF255" s="66"/>
      <c r="NVI255" s="66"/>
      <c r="NVL255" s="66"/>
      <c r="NVO255" s="66"/>
      <c r="NVX255" s="66"/>
      <c r="NWA255" s="66"/>
      <c r="NWD255" s="66"/>
      <c r="NWG255" s="66"/>
      <c r="NWP255" s="66"/>
      <c r="NWV255" s="66"/>
      <c r="NWY255" s="66"/>
      <c r="NXB255" s="66"/>
      <c r="NXE255" s="66"/>
      <c r="NXK255" s="66"/>
      <c r="NXT255" s="66"/>
      <c r="NXV255" s="66"/>
      <c r="NXW255" s="66"/>
      <c r="NXY255" s="66"/>
      <c r="NYB255" s="66"/>
      <c r="NYE255" s="66"/>
      <c r="NYH255" s="66"/>
      <c r="NYK255" s="66"/>
      <c r="NYN255" s="66"/>
      <c r="NYP255" s="66"/>
      <c r="NYR255" s="66"/>
      <c r="NYU255" s="66"/>
      <c r="NYX255" s="66"/>
      <c r="NZA255" s="66"/>
      <c r="NZD255" s="66"/>
      <c r="NZG255" s="66"/>
      <c r="NZJ255" s="66"/>
      <c r="NZM255" s="66"/>
      <c r="NZO255" s="66"/>
      <c r="NZR255" s="66"/>
      <c r="NZX255" s="66"/>
      <c r="OAD255" s="66"/>
      <c r="OAG255" s="66"/>
      <c r="OAI255" s="66"/>
      <c r="OAK255" s="66"/>
      <c r="OAL255" s="66"/>
      <c r="OAM255" s="66"/>
      <c r="OAN255" s="66"/>
      <c r="OAO255" s="66"/>
      <c r="OAP255" s="66"/>
      <c r="OBH255" s="66"/>
      <c r="OBI255" s="66"/>
      <c r="OBL255" s="66"/>
      <c r="OBO255" s="66"/>
      <c r="OBQ255" s="66"/>
      <c r="OBS255" s="66"/>
      <c r="OBV255" s="66"/>
      <c r="OBY255" s="66"/>
      <c r="OCB255" s="66"/>
      <c r="OCF255" s="66"/>
      <c r="OCI255" s="66"/>
      <c r="OCL255" s="66"/>
      <c r="OCT255" s="66"/>
      <c r="ODF255" s="66"/>
      <c r="ODG255" s="66"/>
      <c r="ODH255" s="66"/>
      <c r="ODI255" s="66"/>
      <c r="ODJ255" s="66"/>
      <c r="ODK255" s="66"/>
      <c r="ODL255" s="66"/>
      <c r="ODM255" s="66"/>
      <c r="ODN255" s="66"/>
      <c r="ODO255" s="66"/>
      <c r="ODP255" s="66"/>
      <c r="ODQ255" s="66"/>
      <c r="ODR255" s="66"/>
      <c r="ODS255" s="66"/>
      <c r="ODT255" s="66"/>
      <c r="ODU255" s="66"/>
      <c r="ODV255" s="66"/>
      <c r="ODW255" s="66"/>
      <c r="ODX255" s="66"/>
      <c r="ODY255" s="66"/>
      <c r="ODZ255" s="66"/>
      <c r="OEA255" s="66"/>
      <c r="OEB255" s="66"/>
      <c r="OEC255" s="66"/>
      <c r="OED255" s="66"/>
      <c r="OEE255" s="66"/>
      <c r="OEG255" s="66"/>
      <c r="OEH255" s="66"/>
      <c r="OEI255" s="66"/>
      <c r="OEJ255" s="66"/>
      <c r="OEK255" s="66"/>
      <c r="OEL255" s="66"/>
      <c r="OEM255" s="66"/>
      <c r="OEN255" s="66"/>
      <c r="OEO255" s="66"/>
      <c r="OEP255" s="66"/>
      <c r="OEQ255" s="66"/>
      <c r="OER255" s="66"/>
      <c r="OES255" s="66"/>
      <c r="OEV255" s="66"/>
      <c r="OEY255" s="66"/>
      <c r="OFB255" s="66"/>
      <c r="OFE255" s="66"/>
      <c r="OFH255" s="66"/>
      <c r="OFK255" s="66"/>
      <c r="OFT255" s="66"/>
      <c r="OFW255" s="66"/>
      <c r="OFZ255" s="66"/>
      <c r="OGC255" s="66"/>
      <c r="OGL255" s="66"/>
      <c r="OGR255" s="66"/>
      <c r="OGU255" s="66"/>
      <c r="OGX255" s="66"/>
      <c r="OHA255" s="66"/>
      <c r="OHG255" s="66"/>
      <c r="OHP255" s="66"/>
      <c r="OHR255" s="66"/>
      <c r="OHS255" s="66"/>
      <c r="OHU255" s="66"/>
      <c r="OHX255" s="66"/>
      <c r="OIA255" s="66"/>
      <c r="OID255" s="66"/>
      <c r="OIG255" s="66"/>
      <c r="OIJ255" s="66"/>
      <c r="OIL255" s="66"/>
      <c r="OIN255" s="66"/>
      <c r="OIQ255" s="66"/>
      <c r="OIT255" s="66"/>
      <c r="OIW255" s="66"/>
      <c r="OIZ255" s="66"/>
      <c r="OJC255" s="66"/>
      <c r="OJF255" s="66"/>
      <c r="OJI255" s="66"/>
      <c r="OJK255" s="66"/>
      <c r="OJN255" s="66"/>
      <c r="OJT255" s="66"/>
      <c r="OJZ255" s="66"/>
      <c r="OKC255" s="66"/>
      <c r="OKE255" s="66"/>
      <c r="OKG255" s="66"/>
      <c r="OKH255" s="66"/>
      <c r="OKI255" s="66"/>
      <c r="OKJ255" s="66"/>
      <c r="OKK255" s="66"/>
      <c r="OKL255" s="66"/>
      <c r="OLD255" s="66"/>
      <c r="OLE255" s="66"/>
      <c r="OLH255" s="66"/>
      <c r="OLK255" s="66"/>
      <c r="OLM255" s="66"/>
      <c r="OLO255" s="66"/>
      <c r="OLR255" s="66"/>
      <c r="OLU255" s="66"/>
      <c r="OLX255" s="66"/>
      <c r="OMB255" s="66"/>
      <c r="OME255" s="66"/>
      <c r="OMH255" s="66"/>
      <c r="OMP255" s="66"/>
      <c r="ONB255" s="66"/>
      <c r="ONC255" s="66"/>
      <c r="OND255" s="66"/>
      <c r="ONE255" s="66"/>
      <c r="ONF255" s="66"/>
      <c r="ONG255" s="66"/>
      <c r="ONH255" s="66"/>
      <c r="ONI255" s="66"/>
      <c r="ONJ255" s="66"/>
      <c r="ONK255" s="66"/>
      <c r="ONL255" s="66"/>
      <c r="ONM255" s="66"/>
      <c r="ONN255" s="66"/>
      <c r="ONO255" s="66"/>
      <c r="ONP255" s="66"/>
      <c r="ONQ255" s="66"/>
      <c r="ONR255" s="66"/>
      <c r="ONS255" s="66"/>
      <c r="ONT255" s="66"/>
      <c r="ONU255" s="66"/>
      <c r="ONV255" s="66"/>
      <c r="ONW255" s="66"/>
      <c r="ONX255" s="66"/>
      <c r="ONY255" s="66"/>
      <c r="ONZ255" s="66"/>
      <c r="OOA255" s="66"/>
      <c r="OOC255" s="66"/>
      <c r="OOD255" s="66"/>
      <c r="OOE255" s="66"/>
      <c r="OOF255" s="66"/>
      <c r="OOG255" s="66"/>
      <c r="OOH255" s="66"/>
      <c r="OOI255" s="66"/>
      <c r="OOJ255" s="66"/>
      <c r="OOK255" s="66"/>
      <c r="OOL255" s="66"/>
      <c r="OOM255" s="66"/>
      <c r="OON255" s="66"/>
      <c r="OOO255" s="66"/>
      <c r="OOR255" s="66"/>
      <c r="OOU255" s="66"/>
      <c r="OOX255" s="66"/>
      <c r="OPA255" s="66"/>
      <c r="OPD255" s="66"/>
      <c r="OPG255" s="66"/>
      <c r="OPP255" s="66"/>
      <c r="OPS255" s="66"/>
      <c r="OPV255" s="66"/>
      <c r="OPY255" s="66"/>
      <c r="OQH255" s="66"/>
      <c r="OQN255" s="66"/>
      <c r="OQQ255" s="66"/>
      <c r="OQT255" s="66"/>
      <c r="OQW255" s="66"/>
      <c r="ORC255" s="66"/>
      <c r="ORL255" s="66"/>
      <c r="ORN255" s="66"/>
      <c r="ORO255" s="66"/>
      <c r="ORQ255" s="66"/>
      <c r="ORT255" s="66"/>
      <c r="ORW255" s="66"/>
      <c r="ORZ255" s="66"/>
      <c r="OSC255" s="66"/>
      <c r="OSF255" s="66"/>
      <c r="OSH255" s="66"/>
      <c r="OSJ255" s="66"/>
      <c r="OSM255" s="66"/>
      <c r="OSP255" s="66"/>
      <c r="OSS255" s="66"/>
      <c r="OSV255" s="66"/>
      <c r="OSY255" s="66"/>
      <c r="OTB255" s="66"/>
      <c r="OTE255" s="66"/>
      <c r="OTG255" s="66"/>
      <c r="OTJ255" s="66"/>
      <c r="OTP255" s="66"/>
      <c r="OTV255" s="66"/>
      <c r="OTY255" s="66"/>
      <c r="OUA255" s="66"/>
      <c r="OUC255" s="66"/>
      <c r="OUD255" s="66"/>
      <c r="OUE255" s="66"/>
      <c r="OUF255" s="66"/>
      <c r="OUG255" s="66"/>
      <c r="OUH255" s="66"/>
      <c r="OUZ255" s="66"/>
      <c r="OVA255" s="66"/>
      <c r="OVD255" s="66"/>
      <c r="OVG255" s="66"/>
      <c r="OVI255" s="66"/>
      <c r="OVK255" s="66"/>
      <c r="OVN255" s="66"/>
      <c r="OVQ255" s="66"/>
      <c r="OVT255" s="66"/>
      <c r="OVX255" s="66"/>
      <c r="OWA255" s="66"/>
      <c r="OWD255" s="66"/>
      <c r="OWL255" s="66"/>
      <c r="OWX255" s="66"/>
      <c r="OWY255" s="66"/>
      <c r="OWZ255" s="66"/>
      <c r="OXA255" s="66"/>
      <c r="OXB255" s="66"/>
      <c r="OXC255" s="66"/>
      <c r="OXD255" s="66"/>
      <c r="OXE255" s="66"/>
      <c r="OXF255" s="66"/>
      <c r="OXG255" s="66"/>
      <c r="OXH255" s="66"/>
      <c r="OXI255" s="66"/>
      <c r="OXJ255" s="66"/>
      <c r="OXK255" s="66"/>
      <c r="OXL255" s="66"/>
      <c r="OXM255" s="66"/>
      <c r="OXN255" s="66"/>
      <c r="OXO255" s="66"/>
      <c r="OXP255" s="66"/>
      <c r="OXQ255" s="66"/>
      <c r="OXR255" s="66"/>
      <c r="OXS255" s="66"/>
      <c r="OXT255" s="66"/>
      <c r="OXU255" s="66"/>
      <c r="OXV255" s="66"/>
      <c r="OXW255" s="66"/>
      <c r="OXY255" s="66"/>
      <c r="OXZ255" s="66"/>
      <c r="OYA255" s="66"/>
      <c r="OYB255" s="66"/>
      <c r="OYC255" s="66"/>
      <c r="OYD255" s="66"/>
      <c r="OYE255" s="66"/>
      <c r="OYF255" s="66"/>
      <c r="OYG255" s="66"/>
      <c r="OYH255" s="66"/>
      <c r="OYI255" s="66"/>
      <c r="OYJ255" s="66"/>
      <c r="OYK255" s="66"/>
      <c r="OYN255" s="66"/>
      <c r="OYQ255" s="66"/>
      <c r="OYT255" s="66"/>
      <c r="OYW255" s="66"/>
      <c r="OYZ255" s="66"/>
      <c r="OZC255" s="66"/>
      <c r="OZL255" s="66"/>
      <c r="OZO255" s="66"/>
      <c r="OZR255" s="66"/>
      <c r="OZU255" s="66"/>
      <c r="PAD255" s="66"/>
      <c r="PAJ255" s="66"/>
      <c r="PAM255" s="66"/>
      <c r="PAP255" s="66"/>
      <c r="PAS255" s="66"/>
      <c r="PAY255" s="66"/>
      <c r="PBH255" s="66"/>
      <c r="PBJ255" s="66"/>
      <c r="PBK255" s="66"/>
      <c r="PBM255" s="66"/>
      <c r="PBP255" s="66"/>
      <c r="PBS255" s="66"/>
      <c r="PBV255" s="66"/>
      <c r="PBY255" s="66"/>
      <c r="PCB255" s="66"/>
      <c r="PCD255" s="66"/>
      <c r="PCF255" s="66"/>
      <c r="PCI255" s="66"/>
      <c r="PCL255" s="66"/>
      <c r="PCO255" s="66"/>
      <c r="PCR255" s="66"/>
      <c r="PCU255" s="66"/>
      <c r="PCX255" s="66"/>
      <c r="PDA255" s="66"/>
      <c r="PDC255" s="66"/>
      <c r="PDF255" s="66"/>
      <c r="PDL255" s="66"/>
      <c r="PDR255" s="66"/>
      <c r="PDU255" s="66"/>
      <c r="PDW255" s="66"/>
      <c r="PDY255" s="66"/>
      <c r="PDZ255" s="66"/>
      <c r="PEA255" s="66"/>
      <c r="PEB255" s="66"/>
      <c r="PEC255" s="66"/>
      <c r="PED255" s="66"/>
      <c r="PEV255" s="66"/>
      <c r="PEW255" s="66"/>
      <c r="PEZ255" s="66"/>
      <c r="PFC255" s="66"/>
      <c r="PFE255" s="66"/>
      <c r="PFG255" s="66"/>
      <c r="PFJ255" s="66"/>
      <c r="PFM255" s="66"/>
      <c r="PFP255" s="66"/>
      <c r="PFT255" s="66"/>
      <c r="PFW255" s="66"/>
      <c r="PFZ255" s="66"/>
      <c r="PGH255" s="66"/>
      <c r="PGT255" s="66"/>
      <c r="PGU255" s="66"/>
      <c r="PGV255" s="66"/>
      <c r="PGW255" s="66"/>
      <c r="PGX255" s="66"/>
      <c r="PGY255" s="66"/>
      <c r="PGZ255" s="66"/>
      <c r="PHA255" s="66"/>
      <c r="PHB255" s="66"/>
      <c r="PHC255" s="66"/>
      <c r="PHD255" s="66"/>
      <c r="PHE255" s="66"/>
      <c r="PHF255" s="66"/>
      <c r="PHG255" s="66"/>
      <c r="PHH255" s="66"/>
      <c r="PHI255" s="66"/>
      <c r="PHJ255" s="66"/>
      <c r="PHK255" s="66"/>
      <c r="PHL255" s="66"/>
      <c r="PHM255" s="66"/>
      <c r="PHN255" s="66"/>
      <c r="PHO255" s="66"/>
      <c r="PHP255" s="66"/>
      <c r="PHQ255" s="66"/>
      <c r="PHR255" s="66"/>
      <c r="PHS255" s="66"/>
      <c r="PHU255" s="66"/>
      <c r="PHV255" s="66"/>
      <c r="PHW255" s="66"/>
      <c r="PHX255" s="66"/>
      <c r="PHY255" s="66"/>
      <c r="PHZ255" s="66"/>
      <c r="PIA255" s="66"/>
      <c r="PIB255" s="66"/>
      <c r="PIC255" s="66"/>
      <c r="PID255" s="66"/>
      <c r="PIE255" s="66"/>
      <c r="PIF255" s="66"/>
      <c r="PIG255" s="66"/>
      <c r="PIJ255" s="66"/>
      <c r="PIM255" s="66"/>
      <c r="PIP255" s="66"/>
      <c r="PIS255" s="66"/>
      <c r="PIV255" s="66"/>
      <c r="PIY255" s="66"/>
      <c r="PJH255" s="66"/>
      <c r="PJK255" s="66"/>
      <c r="PJN255" s="66"/>
      <c r="PJQ255" s="66"/>
      <c r="PJZ255" s="66"/>
      <c r="PKF255" s="66"/>
      <c r="PKI255" s="66"/>
      <c r="PKL255" s="66"/>
      <c r="PKO255" s="66"/>
      <c r="PKU255" s="66"/>
      <c r="PLD255" s="66"/>
      <c r="PLF255" s="66"/>
      <c r="PLG255" s="66"/>
      <c r="PLI255" s="66"/>
      <c r="PLL255" s="66"/>
      <c r="PLO255" s="66"/>
      <c r="PLR255" s="66"/>
      <c r="PLU255" s="66"/>
      <c r="PLX255" s="66"/>
      <c r="PLZ255" s="66"/>
      <c r="PMB255" s="66"/>
      <c r="PME255" s="66"/>
      <c r="PMH255" s="66"/>
      <c r="PMK255" s="66"/>
      <c r="PMN255" s="66"/>
      <c r="PMQ255" s="66"/>
      <c r="PMT255" s="66"/>
      <c r="PMW255" s="66"/>
      <c r="PMY255" s="66"/>
      <c r="PNB255" s="66"/>
      <c r="PNH255" s="66"/>
      <c r="PNN255" s="66"/>
      <c r="PNQ255" s="66"/>
      <c r="PNS255" s="66"/>
      <c r="PNU255" s="66"/>
      <c r="PNV255" s="66"/>
      <c r="PNW255" s="66"/>
      <c r="PNX255" s="66"/>
      <c r="PNY255" s="66"/>
      <c r="PNZ255" s="66"/>
      <c r="POR255" s="66"/>
      <c r="POS255" s="66"/>
      <c r="POV255" s="66"/>
      <c r="POY255" s="66"/>
      <c r="PPA255" s="66"/>
      <c r="PPC255" s="66"/>
      <c r="PPF255" s="66"/>
      <c r="PPI255" s="66"/>
      <c r="PPL255" s="66"/>
      <c r="PPP255" s="66"/>
      <c r="PPS255" s="66"/>
      <c r="PPV255" s="66"/>
      <c r="PQD255" s="66"/>
      <c r="PQP255" s="66"/>
      <c r="PQQ255" s="66"/>
      <c r="PQR255" s="66"/>
      <c r="PQS255" s="66"/>
      <c r="PQT255" s="66"/>
      <c r="PQU255" s="66"/>
      <c r="PQV255" s="66"/>
      <c r="PQW255" s="66"/>
      <c r="PQX255" s="66"/>
      <c r="PQY255" s="66"/>
      <c r="PQZ255" s="66"/>
      <c r="PRA255" s="66"/>
      <c r="PRB255" s="66"/>
      <c r="PRC255" s="66"/>
      <c r="PRD255" s="66"/>
      <c r="PRE255" s="66"/>
      <c r="PRF255" s="66"/>
      <c r="PRG255" s="66"/>
      <c r="PRH255" s="66"/>
      <c r="PRI255" s="66"/>
      <c r="PRJ255" s="66"/>
      <c r="PRK255" s="66"/>
      <c r="PRL255" s="66"/>
      <c r="PRM255" s="66"/>
      <c r="PRN255" s="66"/>
      <c r="PRO255" s="66"/>
      <c r="PRQ255" s="66"/>
      <c r="PRR255" s="66"/>
      <c r="PRS255" s="66"/>
      <c r="PRT255" s="66"/>
      <c r="PRU255" s="66"/>
      <c r="PRV255" s="66"/>
      <c r="PRW255" s="66"/>
      <c r="PRX255" s="66"/>
      <c r="PRY255" s="66"/>
      <c r="PRZ255" s="66"/>
      <c r="PSA255" s="66"/>
      <c r="PSB255" s="66"/>
      <c r="PSC255" s="66"/>
      <c r="PSF255" s="66"/>
      <c r="PSI255" s="66"/>
      <c r="PSL255" s="66"/>
      <c r="PSO255" s="66"/>
      <c r="PSR255" s="66"/>
      <c r="PSU255" s="66"/>
      <c r="PTD255" s="66"/>
      <c r="PTG255" s="66"/>
      <c r="PTJ255" s="66"/>
      <c r="PTM255" s="66"/>
      <c r="PTV255" s="66"/>
      <c r="PUB255" s="66"/>
      <c r="PUE255" s="66"/>
      <c r="PUH255" s="66"/>
      <c r="PUK255" s="66"/>
      <c r="PUQ255" s="66"/>
      <c r="PUZ255" s="66"/>
      <c r="PVB255" s="66"/>
      <c r="PVC255" s="66"/>
      <c r="PVE255" s="66"/>
      <c r="PVH255" s="66"/>
      <c r="PVK255" s="66"/>
      <c r="PVN255" s="66"/>
      <c r="PVQ255" s="66"/>
      <c r="PVT255" s="66"/>
      <c r="PVV255" s="66"/>
      <c r="PVX255" s="66"/>
      <c r="PWA255" s="66"/>
      <c r="PWD255" s="66"/>
      <c r="PWG255" s="66"/>
      <c r="PWJ255" s="66"/>
      <c r="PWM255" s="66"/>
      <c r="PWP255" s="66"/>
      <c r="PWS255" s="66"/>
      <c r="PWU255" s="66"/>
      <c r="PWX255" s="66"/>
      <c r="PXD255" s="66"/>
      <c r="PXJ255" s="66"/>
      <c r="PXM255" s="66"/>
      <c r="PXO255" s="66"/>
      <c r="PXQ255" s="66"/>
      <c r="PXR255" s="66"/>
      <c r="PXS255" s="66"/>
      <c r="PXT255" s="66"/>
      <c r="PXU255" s="66"/>
      <c r="PXV255" s="66"/>
      <c r="PYN255" s="66"/>
      <c r="PYO255" s="66"/>
      <c r="PYR255" s="66"/>
      <c r="PYU255" s="66"/>
      <c r="PYW255" s="66"/>
      <c r="PYY255" s="66"/>
      <c r="PZB255" s="66"/>
      <c r="PZE255" s="66"/>
      <c r="PZH255" s="66"/>
      <c r="PZL255" s="66"/>
      <c r="PZO255" s="66"/>
      <c r="PZR255" s="66"/>
      <c r="PZZ255" s="66"/>
      <c r="QAL255" s="66"/>
      <c r="QAM255" s="66"/>
      <c r="QAN255" s="66"/>
      <c r="QAO255" s="66"/>
      <c r="QAP255" s="66"/>
      <c r="QAQ255" s="66"/>
      <c r="QAR255" s="66"/>
      <c r="QAS255" s="66"/>
      <c r="QAT255" s="66"/>
      <c r="QAU255" s="66"/>
      <c r="QAV255" s="66"/>
      <c r="QAW255" s="66"/>
      <c r="QAX255" s="66"/>
      <c r="QAY255" s="66"/>
      <c r="QAZ255" s="66"/>
      <c r="QBA255" s="66"/>
      <c r="QBB255" s="66"/>
      <c r="QBC255" s="66"/>
      <c r="QBD255" s="66"/>
      <c r="QBE255" s="66"/>
      <c r="QBF255" s="66"/>
      <c r="QBG255" s="66"/>
      <c r="QBH255" s="66"/>
      <c r="QBI255" s="66"/>
      <c r="QBJ255" s="66"/>
      <c r="QBK255" s="66"/>
      <c r="QBM255" s="66"/>
      <c r="QBN255" s="66"/>
      <c r="QBO255" s="66"/>
      <c r="QBP255" s="66"/>
      <c r="QBQ255" s="66"/>
      <c r="QBR255" s="66"/>
      <c r="QBS255" s="66"/>
      <c r="QBT255" s="66"/>
      <c r="QBU255" s="66"/>
      <c r="QBV255" s="66"/>
      <c r="QBW255" s="66"/>
      <c r="QBX255" s="66"/>
      <c r="QBY255" s="66"/>
      <c r="QCB255" s="66"/>
      <c r="QCE255" s="66"/>
      <c r="QCH255" s="66"/>
      <c r="QCK255" s="66"/>
      <c r="QCN255" s="66"/>
      <c r="QCQ255" s="66"/>
      <c r="QCZ255" s="66"/>
      <c r="QDC255" s="66"/>
      <c r="QDF255" s="66"/>
      <c r="QDI255" s="66"/>
      <c r="QDR255" s="66"/>
      <c r="QDX255" s="66"/>
      <c r="QEA255" s="66"/>
      <c r="QED255" s="66"/>
      <c r="QEG255" s="66"/>
      <c r="QEM255" s="66"/>
      <c r="QEV255" s="66"/>
      <c r="QEX255" s="66"/>
      <c r="QEY255" s="66"/>
      <c r="QFA255" s="66"/>
      <c r="QFD255" s="66"/>
      <c r="QFG255" s="66"/>
      <c r="QFJ255" s="66"/>
      <c r="QFM255" s="66"/>
      <c r="QFP255" s="66"/>
      <c r="QFR255" s="66"/>
      <c r="QFT255" s="66"/>
      <c r="QFW255" s="66"/>
      <c r="QFZ255" s="66"/>
      <c r="QGC255" s="66"/>
      <c r="QGF255" s="66"/>
      <c r="QGI255" s="66"/>
      <c r="QGL255" s="66"/>
      <c r="QGO255" s="66"/>
      <c r="QGQ255" s="66"/>
      <c r="QGT255" s="66"/>
      <c r="QGZ255" s="66"/>
      <c r="QHF255" s="66"/>
      <c r="QHI255" s="66"/>
      <c r="QHK255" s="66"/>
      <c r="QHM255" s="66"/>
      <c r="QHN255" s="66"/>
      <c r="QHO255" s="66"/>
      <c r="QHP255" s="66"/>
      <c r="QHQ255" s="66"/>
      <c r="QHR255" s="66"/>
      <c r="QIJ255" s="66"/>
      <c r="QIK255" s="66"/>
      <c r="QIN255" s="66"/>
      <c r="QIQ255" s="66"/>
      <c r="QIS255" s="66"/>
      <c r="QIU255" s="66"/>
      <c r="QIX255" s="66"/>
      <c r="QJA255" s="66"/>
      <c r="QJD255" s="66"/>
      <c r="QJH255" s="66"/>
      <c r="QJK255" s="66"/>
      <c r="QJN255" s="66"/>
      <c r="QJV255" s="66"/>
      <c r="QKH255" s="66"/>
      <c r="QKI255" s="66"/>
      <c r="QKJ255" s="66"/>
      <c r="QKK255" s="66"/>
      <c r="QKL255" s="66"/>
      <c r="QKM255" s="66"/>
      <c r="QKN255" s="66"/>
      <c r="QKO255" s="66"/>
      <c r="QKP255" s="66"/>
      <c r="QKQ255" s="66"/>
      <c r="QKR255" s="66"/>
      <c r="QKS255" s="66"/>
      <c r="QKT255" s="66"/>
      <c r="QKU255" s="66"/>
      <c r="QKV255" s="66"/>
      <c r="QKW255" s="66"/>
      <c r="QKX255" s="66"/>
      <c r="QKY255" s="66"/>
      <c r="QKZ255" s="66"/>
      <c r="QLA255" s="66"/>
      <c r="QLB255" s="66"/>
      <c r="QLC255" s="66"/>
      <c r="QLD255" s="66"/>
      <c r="QLE255" s="66"/>
      <c r="QLF255" s="66"/>
      <c r="QLG255" s="66"/>
      <c r="QLI255" s="66"/>
      <c r="QLJ255" s="66"/>
      <c r="QLK255" s="66"/>
      <c r="QLL255" s="66"/>
      <c r="QLM255" s="66"/>
      <c r="QLN255" s="66"/>
      <c r="QLO255" s="66"/>
      <c r="QLP255" s="66"/>
      <c r="QLQ255" s="66"/>
      <c r="QLR255" s="66"/>
      <c r="QLS255" s="66"/>
      <c r="QLT255" s="66"/>
      <c r="QLU255" s="66"/>
      <c r="QLX255" s="66"/>
      <c r="QMA255" s="66"/>
      <c r="QMD255" s="66"/>
      <c r="QMG255" s="66"/>
      <c r="QMJ255" s="66"/>
      <c r="QMM255" s="66"/>
      <c r="QMV255" s="66"/>
      <c r="QMY255" s="66"/>
      <c r="QNB255" s="66"/>
      <c r="QNE255" s="66"/>
      <c r="QNN255" s="66"/>
      <c r="QNT255" s="66"/>
      <c r="QNW255" s="66"/>
      <c r="QNZ255" s="66"/>
      <c r="QOC255" s="66"/>
      <c r="QOI255" s="66"/>
      <c r="QOR255" s="66"/>
      <c r="QOT255" s="66"/>
      <c r="QOU255" s="66"/>
      <c r="QOW255" s="66"/>
      <c r="QOZ255" s="66"/>
      <c r="QPC255" s="66"/>
      <c r="QPF255" s="66"/>
      <c r="QPI255" s="66"/>
      <c r="QPL255" s="66"/>
      <c r="QPN255" s="66"/>
      <c r="QPP255" s="66"/>
      <c r="QPS255" s="66"/>
      <c r="QPV255" s="66"/>
      <c r="QPY255" s="66"/>
      <c r="QQB255" s="66"/>
      <c r="QQE255" s="66"/>
      <c r="QQH255" s="66"/>
      <c r="QQK255" s="66"/>
      <c r="QQM255" s="66"/>
      <c r="QQP255" s="66"/>
      <c r="QQV255" s="66"/>
      <c r="QRB255" s="66"/>
      <c r="QRE255" s="66"/>
      <c r="QRG255" s="66"/>
      <c r="QRI255" s="66"/>
      <c r="QRJ255" s="66"/>
      <c r="QRK255" s="66"/>
      <c r="QRL255" s="66"/>
      <c r="QRM255" s="66"/>
      <c r="QRN255" s="66"/>
      <c r="QSF255" s="66"/>
      <c r="QSG255" s="66"/>
      <c r="QSJ255" s="66"/>
      <c r="QSM255" s="66"/>
      <c r="QSO255" s="66"/>
      <c r="QSQ255" s="66"/>
      <c r="QST255" s="66"/>
      <c r="QSW255" s="66"/>
      <c r="QSZ255" s="66"/>
      <c r="QTD255" s="66"/>
      <c r="QTG255" s="66"/>
      <c r="QTJ255" s="66"/>
      <c r="QTR255" s="66"/>
      <c r="QUD255" s="66"/>
      <c r="QUE255" s="66"/>
      <c r="QUF255" s="66"/>
      <c r="QUG255" s="66"/>
      <c r="QUH255" s="66"/>
      <c r="QUI255" s="66"/>
      <c r="QUJ255" s="66"/>
      <c r="QUK255" s="66"/>
      <c r="QUL255" s="66"/>
      <c r="QUM255" s="66"/>
      <c r="QUN255" s="66"/>
      <c r="QUO255" s="66"/>
      <c r="QUP255" s="66"/>
      <c r="QUQ255" s="66"/>
      <c r="QUR255" s="66"/>
      <c r="QUS255" s="66"/>
      <c r="QUT255" s="66"/>
      <c r="QUU255" s="66"/>
      <c r="QUV255" s="66"/>
      <c r="QUW255" s="66"/>
      <c r="QUX255" s="66"/>
      <c r="QUY255" s="66"/>
      <c r="QUZ255" s="66"/>
      <c r="QVA255" s="66"/>
      <c r="QVB255" s="66"/>
      <c r="QVC255" s="66"/>
      <c r="QVE255" s="66"/>
      <c r="QVF255" s="66"/>
      <c r="QVG255" s="66"/>
      <c r="QVH255" s="66"/>
      <c r="QVI255" s="66"/>
      <c r="QVJ255" s="66"/>
      <c r="QVK255" s="66"/>
      <c r="QVL255" s="66"/>
      <c r="QVM255" s="66"/>
      <c r="QVN255" s="66"/>
      <c r="QVO255" s="66"/>
      <c r="QVP255" s="66"/>
      <c r="QVQ255" s="66"/>
      <c r="QVT255" s="66"/>
      <c r="QVW255" s="66"/>
      <c r="QVZ255" s="66"/>
      <c r="QWC255" s="66"/>
      <c r="QWF255" s="66"/>
      <c r="QWI255" s="66"/>
      <c r="QWR255" s="66"/>
      <c r="QWU255" s="66"/>
      <c r="QWX255" s="66"/>
      <c r="QXA255" s="66"/>
      <c r="QXJ255" s="66"/>
      <c r="QXP255" s="66"/>
      <c r="QXS255" s="66"/>
      <c r="QXV255" s="66"/>
      <c r="QXY255" s="66"/>
      <c r="QYE255" s="66"/>
      <c r="QYN255" s="66"/>
      <c r="QYP255" s="66"/>
      <c r="QYQ255" s="66"/>
      <c r="QYS255" s="66"/>
      <c r="QYV255" s="66"/>
      <c r="QYY255" s="66"/>
      <c r="QZB255" s="66"/>
      <c r="QZE255" s="66"/>
      <c r="QZH255" s="66"/>
      <c r="QZJ255" s="66"/>
      <c r="QZL255" s="66"/>
      <c r="QZO255" s="66"/>
      <c r="QZR255" s="66"/>
      <c r="QZU255" s="66"/>
      <c r="QZX255" s="66"/>
      <c r="RAA255" s="66"/>
      <c r="RAD255" s="66"/>
      <c r="RAG255" s="66"/>
      <c r="RAI255" s="66"/>
      <c r="RAL255" s="66"/>
      <c r="RAR255" s="66"/>
      <c r="RAX255" s="66"/>
      <c r="RBA255" s="66"/>
      <c r="RBC255" s="66"/>
      <c r="RBE255" s="66"/>
      <c r="RBF255" s="66"/>
      <c r="RBG255" s="66"/>
      <c r="RBH255" s="66"/>
      <c r="RBI255" s="66"/>
      <c r="RBJ255" s="66"/>
      <c r="RCB255" s="66"/>
      <c r="RCC255" s="66"/>
      <c r="RCF255" s="66"/>
      <c r="RCI255" s="66"/>
      <c r="RCK255" s="66"/>
      <c r="RCM255" s="66"/>
      <c r="RCP255" s="66"/>
      <c r="RCS255" s="66"/>
      <c r="RCV255" s="66"/>
      <c r="RCZ255" s="66"/>
      <c r="RDC255" s="66"/>
      <c r="RDF255" s="66"/>
      <c r="RDN255" s="66"/>
      <c r="RDZ255" s="66"/>
      <c r="REA255" s="66"/>
      <c r="REB255" s="66"/>
      <c r="REC255" s="66"/>
      <c r="RED255" s="66"/>
      <c r="REE255" s="66"/>
      <c r="REF255" s="66"/>
      <c r="REG255" s="66"/>
      <c r="REH255" s="66"/>
      <c r="REI255" s="66"/>
      <c r="REJ255" s="66"/>
      <c r="REK255" s="66"/>
      <c r="REL255" s="66"/>
      <c r="REM255" s="66"/>
      <c r="REN255" s="66"/>
      <c r="REO255" s="66"/>
      <c r="REP255" s="66"/>
      <c r="REQ255" s="66"/>
      <c r="RER255" s="66"/>
      <c r="RES255" s="66"/>
      <c r="RET255" s="66"/>
      <c r="REU255" s="66"/>
      <c r="REV255" s="66"/>
      <c r="REW255" s="66"/>
      <c r="REX255" s="66"/>
      <c r="REY255" s="66"/>
      <c r="RFA255" s="66"/>
      <c r="RFB255" s="66"/>
      <c r="RFC255" s="66"/>
      <c r="RFD255" s="66"/>
      <c r="RFE255" s="66"/>
      <c r="RFF255" s="66"/>
      <c r="RFG255" s="66"/>
      <c r="RFH255" s="66"/>
      <c r="RFI255" s="66"/>
      <c r="RFJ255" s="66"/>
      <c r="RFK255" s="66"/>
      <c r="RFL255" s="66"/>
      <c r="RFM255" s="66"/>
      <c r="RFP255" s="66"/>
      <c r="RFS255" s="66"/>
      <c r="RFV255" s="66"/>
      <c r="RFY255" s="66"/>
      <c r="RGB255" s="66"/>
      <c r="RGE255" s="66"/>
      <c r="RGN255" s="66"/>
      <c r="RGQ255" s="66"/>
      <c r="RGT255" s="66"/>
      <c r="RGW255" s="66"/>
      <c r="RHF255" s="66"/>
      <c r="RHL255" s="66"/>
      <c r="RHO255" s="66"/>
      <c r="RHR255" s="66"/>
      <c r="RHU255" s="66"/>
      <c r="RIA255" s="66"/>
      <c r="RIJ255" s="66"/>
      <c r="RIL255" s="66"/>
      <c r="RIM255" s="66"/>
      <c r="RIO255" s="66"/>
      <c r="RIR255" s="66"/>
      <c r="RIU255" s="66"/>
      <c r="RIX255" s="66"/>
      <c r="RJA255" s="66"/>
      <c r="RJD255" s="66"/>
      <c r="RJF255" s="66"/>
      <c r="RJH255" s="66"/>
      <c r="RJK255" s="66"/>
      <c r="RJN255" s="66"/>
      <c r="RJQ255" s="66"/>
      <c r="RJT255" s="66"/>
      <c r="RJW255" s="66"/>
      <c r="RJZ255" s="66"/>
      <c r="RKC255" s="66"/>
      <c r="RKE255" s="66"/>
      <c r="RKH255" s="66"/>
      <c r="RKN255" s="66"/>
      <c r="RKT255" s="66"/>
      <c r="RKW255" s="66"/>
      <c r="RKY255" s="66"/>
      <c r="RLA255" s="66"/>
      <c r="RLB255" s="66"/>
      <c r="RLC255" s="66"/>
      <c r="RLD255" s="66"/>
      <c r="RLE255" s="66"/>
      <c r="RLF255" s="66"/>
      <c r="RLX255" s="66"/>
      <c r="RLY255" s="66"/>
      <c r="RMB255" s="66"/>
      <c r="RME255" s="66"/>
      <c r="RMG255" s="66"/>
      <c r="RMI255" s="66"/>
      <c r="RML255" s="66"/>
      <c r="RMO255" s="66"/>
      <c r="RMR255" s="66"/>
      <c r="RMV255" s="66"/>
      <c r="RMY255" s="66"/>
      <c r="RNB255" s="66"/>
      <c r="RNJ255" s="66"/>
      <c r="RNV255" s="66"/>
      <c r="RNW255" s="66"/>
      <c r="RNX255" s="66"/>
      <c r="RNY255" s="66"/>
      <c r="RNZ255" s="66"/>
      <c r="ROA255" s="66"/>
      <c r="ROB255" s="66"/>
      <c r="ROC255" s="66"/>
      <c r="ROD255" s="66"/>
      <c r="ROE255" s="66"/>
      <c r="ROF255" s="66"/>
      <c r="ROG255" s="66"/>
      <c r="ROH255" s="66"/>
      <c r="ROI255" s="66"/>
      <c r="ROJ255" s="66"/>
      <c r="ROK255" s="66"/>
      <c r="ROL255" s="66"/>
      <c r="ROM255" s="66"/>
      <c r="RON255" s="66"/>
      <c r="ROO255" s="66"/>
      <c r="ROP255" s="66"/>
      <c r="ROQ255" s="66"/>
      <c r="ROR255" s="66"/>
      <c r="ROS255" s="66"/>
      <c r="ROT255" s="66"/>
      <c r="ROU255" s="66"/>
      <c r="ROW255" s="66"/>
      <c r="ROX255" s="66"/>
      <c r="ROY255" s="66"/>
      <c r="ROZ255" s="66"/>
      <c r="RPA255" s="66"/>
      <c r="RPB255" s="66"/>
      <c r="RPC255" s="66"/>
      <c r="RPD255" s="66"/>
      <c r="RPE255" s="66"/>
      <c r="RPF255" s="66"/>
      <c r="RPG255" s="66"/>
      <c r="RPH255" s="66"/>
      <c r="RPI255" s="66"/>
      <c r="RPL255" s="66"/>
      <c r="RPO255" s="66"/>
      <c r="RPR255" s="66"/>
      <c r="RPU255" s="66"/>
      <c r="RPX255" s="66"/>
      <c r="RQA255" s="66"/>
      <c r="RQJ255" s="66"/>
      <c r="RQM255" s="66"/>
      <c r="RQP255" s="66"/>
      <c r="RQS255" s="66"/>
      <c r="RRB255" s="66"/>
      <c r="RRH255" s="66"/>
      <c r="RRK255" s="66"/>
      <c r="RRN255" s="66"/>
      <c r="RRQ255" s="66"/>
      <c r="RRW255" s="66"/>
      <c r="RSF255" s="66"/>
      <c r="RSH255" s="66"/>
      <c r="RSI255" s="66"/>
      <c r="RSK255" s="66"/>
      <c r="RSN255" s="66"/>
      <c r="RSQ255" s="66"/>
      <c r="RST255" s="66"/>
      <c r="RSW255" s="66"/>
      <c r="RSZ255" s="66"/>
      <c r="RTB255" s="66"/>
      <c r="RTD255" s="66"/>
      <c r="RTG255" s="66"/>
      <c r="RTJ255" s="66"/>
      <c r="RTM255" s="66"/>
      <c r="RTP255" s="66"/>
      <c r="RTS255" s="66"/>
      <c r="RTV255" s="66"/>
      <c r="RTY255" s="66"/>
      <c r="RUA255" s="66"/>
      <c r="RUD255" s="66"/>
      <c r="RUJ255" s="66"/>
      <c r="RUP255" s="66"/>
      <c r="RUS255" s="66"/>
      <c r="RUU255" s="66"/>
      <c r="RUW255" s="66"/>
      <c r="RUX255" s="66"/>
      <c r="RUY255" s="66"/>
      <c r="RUZ255" s="66"/>
      <c r="RVA255" s="66"/>
      <c r="RVB255" s="66"/>
      <c r="RVT255" s="66"/>
      <c r="RVU255" s="66"/>
      <c r="RVX255" s="66"/>
      <c r="RWA255" s="66"/>
      <c r="RWC255" s="66"/>
      <c r="RWE255" s="66"/>
      <c r="RWH255" s="66"/>
      <c r="RWK255" s="66"/>
      <c r="RWN255" s="66"/>
      <c r="RWR255" s="66"/>
      <c r="RWU255" s="66"/>
      <c r="RWX255" s="66"/>
      <c r="RXF255" s="66"/>
      <c r="RXR255" s="66"/>
      <c r="RXS255" s="66"/>
      <c r="RXT255" s="66"/>
      <c r="RXU255" s="66"/>
      <c r="RXV255" s="66"/>
      <c r="RXW255" s="66"/>
      <c r="RXX255" s="66"/>
      <c r="RXY255" s="66"/>
      <c r="RXZ255" s="66"/>
      <c r="RYA255" s="66"/>
      <c r="RYB255" s="66"/>
      <c r="RYC255" s="66"/>
      <c r="RYD255" s="66"/>
      <c r="RYE255" s="66"/>
      <c r="RYF255" s="66"/>
      <c r="RYG255" s="66"/>
      <c r="RYH255" s="66"/>
      <c r="RYI255" s="66"/>
      <c r="RYJ255" s="66"/>
      <c r="RYK255" s="66"/>
      <c r="RYL255" s="66"/>
      <c r="RYM255" s="66"/>
      <c r="RYN255" s="66"/>
      <c r="RYO255" s="66"/>
      <c r="RYP255" s="66"/>
      <c r="RYQ255" s="66"/>
      <c r="RYS255" s="66"/>
      <c r="RYT255" s="66"/>
      <c r="RYU255" s="66"/>
      <c r="RYV255" s="66"/>
      <c r="RYW255" s="66"/>
      <c r="RYX255" s="66"/>
      <c r="RYY255" s="66"/>
      <c r="RYZ255" s="66"/>
      <c r="RZA255" s="66"/>
      <c r="RZB255" s="66"/>
      <c r="RZC255" s="66"/>
      <c r="RZD255" s="66"/>
      <c r="RZE255" s="66"/>
      <c r="RZH255" s="66"/>
      <c r="RZK255" s="66"/>
      <c r="RZN255" s="66"/>
      <c r="RZQ255" s="66"/>
      <c r="RZT255" s="66"/>
      <c r="RZW255" s="66"/>
      <c r="SAF255" s="66"/>
      <c r="SAI255" s="66"/>
      <c r="SAL255" s="66"/>
      <c r="SAO255" s="66"/>
      <c r="SAX255" s="66"/>
      <c r="SBD255" s="66"/>
      <c r="SBG255" s="66"/>
      <c r="SBJ255" s="66"/>
      <c r="SBM255" s="66"/>
      <c r="SBS255" s="66"/>
      <c r="SCB255" s="66"/>
      <c r="SCD255" s="66"/>
      <c r="SCE255" s="66"/>
      <c r="SCG255" s="66"/>
      <c r="SCJ255" s="66"/>
      <c r="SCM255" s="66"/>
      <c r="SCP255" s="66"/>
      <c r="SCS255" s="66"/>
      <c r="SCV255" s="66"/>
      <c r="SCX255" s="66"/>
      <c r="SCZ255" s="66"/>
      <c r="SDC255" s="66"/>
      <c r="SDF255" s="66"/>
      <c r="SDI255" s="66"/>
      <c r="SDL255" s="66"/>
      <c r="SDO255" s="66"/>
      <c r="SDR255" s="66"/>
      <c r="SDU255" s="66"/>
      <c r="SDW255" s="66"/>
      <c r="SDZ255" s="66"/>
      <c r="SEF255" s="66"/>
      <c r="SEL255" s="66"/>
      <c r="SEO255" s="66"/>
      <c r="SEQ255" s="66"/>
      <c r="SES255" s="66"/>
      <c r="SET255" s="66"/>
      <c r="SEU255" s="66"/>
      <c r="SEV255" s="66"/>
      <c r="SEW255" s="66"/>
      <c r="SEX255" s="66"/>
      <c r="SFP255" s="66"/>
      <c r="SFQ255" s="66"/>
      <c r="SFT255" s="66"/>
      <c r="SFW255" s="66"/>
      <c r="SFY255" s="66"/>
      <c r="SGA255" s="66"/>
      <c r="SGD255" s="66"/>
      <c r="SGG255" s="66"/>
      <c r="SGJ255" s="66"/>
      <c r="SGN255" s="66"/>
      <c r="SGQ255" s="66"/>
      <c r="SGT255" s="66"/>
      <c r="SHB255" s="66"/>
      <c r="SHN255" s="66"/>
      <c r="SHO255" s="66"/>
      <c r="SHP255" s="66"/>
      <c r="SHQ255" s="66"/>
      <c r="SHR255" s="66"/>
      <c r="SHS255" s="66"/>
      <c r="SHT255" s="66"/>
      <c r="SHU255" s="66"/>
      <c r="SHV255" s="66"/>
      <c r="SHW255" s="66"/>
      <c r="SHX255" s="66"/>
      <c r="SHY255" s="66"/>
      <c r="SHZ255" s="66"/>
      <c r="SIA255" s="66"/>
      <c r="SIB255" s="66"/>
      <c r="SIC255" s="66"/>
      <c r="SID255" s="66"/>
      <c r="SIE255" s="66"/>
      <c r="SIF255" s="66"/>
      <c r="SIG255" s="66"/>
      <c r="SIH255" s="66"/>
      <c r="SII255" s="66"/>
      <c r="SIJ255" s="66"/>
      <c r="SIK255" s="66"/>
      <c r="SIL255" s="66"/>
      <c r="SIM255" s="66"/>
      <c r="SIO255" s="66"/>
      <c r="SIP255" s="66"/>
      <c r="SIQ255" s="66"/>
      <c r="SIR255" s="66"/>
      <c r="SIS255" s="66"/>
      <c r="SIT255" s="66"/>
      <c r="SIU255" s="66"/>
      <c r="SIV255" s="66"/>
      <c r="SIW255" s="66"/>
      <c r="SIX255" s="66"/>
      <c r="SIY255" s="66"/>
      <c r="SIZ255" s="66"/>
      <c r="SJA255" s="66"/>
      <c r="SJD255" s="66"/>
      <c r="SJG255" s="66"/>
      <c r="SJJ255" s="66"/>
      <c r="SJM255" s="66"/>
      <c r="SJP255" s="66"/>
      <c r="SJS255" s="66"/>
      <c r="SKB255" s="66"/>
      <c r="SKE255" s="66"/>
      <c r="SKH255" s="66"/>
      <c r="SKK255" s="66"/>
      <c r="SKT255" s="66"/>
      <c r="SKZ255" s="66"/>
      <c r="SLC255" s="66"/>
      <c r="SLF255" s="66"/>
      <c r="SLI255" s="66"/>
      <c r="SLO255" s="66"/>
      <c r="SLX255" s="66"/>
      <c r="SLZ255" s="66"/>
      <c r="SMA255" s="66"/>
      <c r="SMC255" s="66"/>
      <c r="SMF255" s="66"/>
      <c r="SMI255" s="66"/>
      <c r="SML255" s="66"/>
      <c r="SMO255" s="66"/>
      <c r="SMR255" s="66"/>
      <c r="SMT255" s="66"/>
      <c r="SMV255" s="66"/>
      <c r="SMY255" s="66"/>
      <c r="SNB255" s="66"/>
      <c r="SNE255" s="66"/>
      <c r="SNH255" s="66"/>
      <c r="SNK255" s="66"/>
      <c r="SNN255" s="66"/>
      <c r="SNQ255" s="66"/>
      <c r="SNS255" s="66"/>
      <c r="SNV255" s="66"/>
      <c r="SOB255" s="66"/>
      <c r="SOH255" s="66"/>
      <c r="SOK255" s="66"/>
      <c r="SOM255" s="66"/>
      <c r="SOO255" s="66"/>
      <c r="SOP255" s="66"/>
      <c r="SOQ255" s="66"/>
      <c r="SOR255" s="66"/>
      <c r="SOS255" s="66"/>
      <c r="SOT255" s="66"/>
      <c r="SPL255" s="66"/>
      <c r="SPM255" s="66"/>
      <c r="SPP255" s="66"/>
      <c r="SPS255" s="66"/>
      <c r="SPU255" s="66"/>
      <c r="SPW255" s="66"/>
      <c r="SPZ255" s="66"/>
      <c r="SQC255" s="66"/>
      <c r="SQF255" s="66"/>
      <c r="SQJ255" s="66"/>
      <c r="SQM255" s="66"/>
      <c r="SQP255" s="66"/>
      <c r="SQX255" s="66"/>
      <c r="SRJ255" s="66"/>
      <c r="SRK255" s="66"/>
      <c r="SRL255" s="66"/>
      <c r="SRM255" s="66"/>
      <c r="SRN255" s="66"/>
      <c r="SRO255" s="66"/>
      <c r="SRP255" s="66"/>
      <c r="SRQ255" s="66"/>
      <c r="SRR255" s="66"/>
      <c r="SRS255" s="66"/>
      <c r="SRT255" s="66"/>
      <c r="SRU255" s="66"/>
      <c r="SRV255" s="66"/>
      <c r="SRW255" s="66"/>
      <c r="SRX255" s="66"/>
      <c r="SRY255" s="66"/>
      <c r="SRZ255" s="66"/>
      <c r="SSA255" s="66"/>
      <c r="SSB255" s="66"/>
      <c r="SSC255" s="66"/>
      <c r="SSD255" s="66"/>
      <c r="SSE255" s="66"/>
      <c r="SSF255" s="66"/>
      <c r="SSG255" s="66"/>
      <c r="SSH255" s="66"/>
      <c r="SSI255" s="66"/>
      <c r="SSK255" s="66"/>
      <c r="SSL255" s="66"/>
      <c r="SSM255" s="66"/>
      <c r="SSN255" s="66"/>
      <c r="SSO255" s="66"/>
      <c r="SSP255" s="66"/>
      <c r="SSQ255" s="66"/>
      <c r="SSR255" s="66"/>
      <c r="SSS255" s="66"/>
      <c r="SST255" s="66"/>
      <c r="SSU255" s="66"/>
      <c r="SSV255" s="66"/>
      <c r="SSW255" s="66"/>
      <c r="SSZ255" s="66"/>
      <c r="STC255" s="66"/>
      <c r="STF255" s="66"/>
      <c r="STI255" s="66"/>
      <c r="STL255" s="66"/>
      <c r="STO255" s="66"/>
      <c r="STX255" s="66"/>
      <c r="SUA255" s="66"/>
      <c r="SUD255" s="66"/>
      <c r="SUG255" s="66"/>
      <c r="SUP255" s="66"/>
      <c r="SUV255" s="66"/>
      <c r="SUY255" s="66"/>
      <c r="SVB255" s="66"/>
      <c r="SVE255" s="66"/>
      <c r="SVK255" s="66"/>
      <c r="SVT255" s="66"/>
      <c r="SVV255" s="66"/>
      <c r="SVW255" s="66"/>
      <c r="SVY255" s="66"/>
      <c r="SWB255" s="66"/>
      <c r="SWE255" s="66"/>
      <c r="SWH255" s="66"/>
      <c r="SWK255" s="66"/>
      <c r="SWN255" s="66"/>
      <c r="SWP255" s="66"/>
      <c r="SWR255" s="66"/>
      <c r="SWU255" s="66"/>
      <c r="SWX255" s="66"/>
      <c r="SXA255" s="66"/>
      <c r="SXD255" s="66"/>
      <c r="SXG255" s="66"/>
      <c r="SXJ255" s="66"/>
      <c r="SXM255" s="66"/>
      <c r="SXO255" s="66"/>
      <c r="SXR255" s="66"/>
      <c r="SXX255" s="66"/>
      <c r="SYD255" s="66"/>
      <c r="SYG255" s="66"/>
      <c r="SYI255" s="66"/>
      <c r="SYK255" s="66"/>
      <c r="SYL255" s="66"/>
      <c r="SYM255" s="66"/>
      <c r="SYN255" s="66"/>
      <c r="SYO255" s="66"/>
      <c r="SYP255" s="66"/>
      <c r="SZH255" s="66"/>
      <c r="SZI255" s="66"/>
      <c r="SZL255" s="66"/>
      <c r="SZO255" s="66"/>
      <c r="SZQ255" s="66"/>
      <c r="SZS255" s="66"/>
      <c r="SZV255" s="66"/>
      <c r="SZY255" s="66"/>
      <c r="TAB255" s="66"/>
      <c r="TAF255" s="66"/>
      <c r="TAI255" s="66"/>
      <c r="TAL255" s="66"/>
      <c r="TAT255" s="66"/>
      <c r="TBF255" s="66"/>
      <c r="TBG255" s="66"/>
      <c r="TBH255" s="66"/>
      <c r="TBI255" s="66"/>
      <c r="TBJ255" s="66"/>
      <c r="TBK255" s="66"/>
      <c r="TBL255" s="66"/>
      <c r="TBM255" s="66"/>
      <c r="TBN255" s="66"/>
      <c r="TBO255" s="66"/>
      <c r="TBP255" s="66"/>
      <c r="TBQ255" s="66"/>
      <c r="TBR255" s="66"/>
      <c r="TBS255" s="66"/>
      <c r="TBT255" s="66"/>
      <c r="TBU255" s="66"/>
      <c r="TBV255" s="66"/>
      <c r="TBW255" s="66"/>
      <c r="TBX255" s="66"/>
      <c r="TBY255" s="66"/>
      <c r="TBZ255" s="66"/>
      <c r="TCA255" s="66"/>
      <c r="TCB255" s="66"/>
      <c r="TCC255" s="66"/>
      <c r="TCD255" s="66"/>
      <c r="TCE255" s="66"/>
      <c r="TCG255" s="66"/>
      <c r="TCH255" s="66"/>
      <c r="TCI255" s="66"/>
      <c r="TCJ255" s="66"/>
      <c r="TCK255" s="66"/>
      <c r="TCL255" s="66"/>
      <c r="TCM255" s="66"/>
      <c r="TCN255" s="66"/>
      <c r="TCO255" s="66"/>
      <c r="TCP255" s="66"/>
      <c r="TCQ255" s="66"/>
      <c r="TCR255" s="66"/>
      <c r="TCS255" s="66"/>
      <c r="TCV255" s="66"/>
      <c r="TCY255" s="66"/>
      <c r="TDB255" s="66"/>
      <c r="TDE255" s="66"/>
      <c r="TDH255" s="66"/>
      <c r="TDK255" s="66"/>
      <c r="TDT255" s="66"/>
      <c r="TDW255" s="66"/>
      <c r="TDZ255" s="66"/>
      <c r="TEC255" s="66"/>
      <c r="TEL255" s="66"/>
      <c r="TER255" s="66"/>
      <c r="TEU255" s="66"/>
      <c r="TEX255" s="66"/>
      <c r="TFA255" s="66"/>
      <c r="TFG255" s="66"/>
      <c r="TFP255" s="66"/>
      <c r="TFR255" s="66"/>
      <c r="TFS255" s="66"/>
      <c r="TFU255" s="66"/>
      <c r="TFX255" s="66"/>
      <c r="TGA255" s="66"/>
      <c r="TGD255" s="66"/>
      <c r="TGG255" s="66"/>
      <c r="TGJ255" s="66"/>
      <c r="TGL255" s="66"/>
      <c r="TGN255" s="66"/>
      <c r="TGQ255" s="66"/>
      <c r="TGT255" s="66"/>
      <c r="TGW255" s="66"/>
      <c r="TGZ255" s="66"/>
      <c r="THC255" s="66"/>
      <c r="THF255" s="66"/>
      <c r="THI255" s="66"/>
      <c r="THK255" s="66"/>
      <c r="THN255" s="66"/>
      <c r="THT255" s="66"/>
      <c r="THZ255" s="66"/>
      <c r="TIC255" s="66"/>
      <c r="TIE255" s="66"/>
      <c r="TIG255" s="66"/>
      <c r="TIH255" s="66"/>
      <c r="TII255" s="66"/>
      <c r="TIJ255" s="66"/>
      <c r="TIK255" s="66"/>
      <c r="TIL255" s="66"/>
      <c r="TJD255" s="66"/>
      <c r="TJE255" s="66"/>
      <c r="TJH255" s="66"/>
      <c r="TJK255" s="66"/>
      <c r="TJM255" s="66"/>
      <c r="TJO255" s="66"/>
      <c r="TJR255" s="66"/>
      <c r="TJU255" s="66"/>
      <c r="TJX255" s="66"/>
      <c r="TKB255" s="66"/>
      <c r="TKE255" s="66"/>
      <c r="TKH255" s="66"/>
      <c r="TKP255" s="66"/>
      <c r="TLB255" s="66"/>
      <c r="TLC255" s="66"/>
      <c r="TLD255" s="66"/>
      <c r="TLE255" s="66"/>
      <c r="TLF255" s="66"/>
      <c r="TLG255" s="66"/>
      <c r="TLH255" s="66"/>
      <c r="TLI255" s="66"/>
      <c r="TLJ255" s="66"/>
      <c r="TLK255" s="66"/>
      <c r="TLL255" s="66"/>
      <c r="TLM255" s="66"/>
      <c r="TLN255" s="66"/>
      <c r="TLO255" s="66"/>
      <c r="TLP255" s="66"/>
      <c r="TLQ255" s="66"/>
      <c r="TLR255" s="66"/>
      <c r="TLS255" s="66"/>
      <c r="TLT255" s="66"/>
      <c r="TLU255" s="66"/>
      <c r="TLV255" s="66"/>
      <c r="TLW255" s="66"/>
      <c r="TLX255" s="66"/>
      <c r="TLY255" s="66"/>
      <c r="TLZ255" s="66"/>
      <c r="TMA255" s="66"/>
      <c r="TMC255" s="66"/>
      <c r="TMD255" s="66"/>
      <c r="TME255" s="66"/>
      <c r="TMF255" s="66"/>
      <c r="TMG255" s="66"/>
      <c r="TMH255" s="66"/>
      <c r="TMI255" s="66"/>
      <c r="TMJ255" s="66"/>
      <c r="TMK255" s="66"/>
      <c r="TML255" s="66"/>
      <c r="TMM255" s="66"/>
      <c r="TMN255" s="66"/>
      <c r="TMO255" s="66"/>
      <c r="TMR255" s="66"/>
      <c r="TMU255" s="66"/>
      <c r="TMX255" s="66"/>
      <c r="TNA255" s="66"/>
      <c r="TND255" s="66"/>
      <c r="TNG255" s="66"/>
      <c r="TNP255" s="66"/>
      <c r="TNS255" s="66"/>
      <c r="TNV255" s="66"/>
      <c r="TNY255" s="66"/>
      <c r="TOH255" s="66"/>
      <c r="TON255" s="66"/>
      <c r="TOQ255" s="66"/>
      <c r="TOT255" s="66"/>
      <c r="TOW255" s="66"/>
      <c r="TPC255" s="66"/>
      <c r="TPL255" s="66"/>
      <c r="TPN255" s="66"/>
      <c r="TPO255" s="66"/>
      <c r="TPQ255" s="66"/>
      <c r="TPT255" s="66"/>
      <c r="TPW255" s="66"/>
      <c r="TPZ255" s="66"/>
      <c r="TQC255" s="66"/>
      <c r="TQF255" s="66"/>
      <c r="TQH255" s="66"/>
      <c r="TQJ255" s="66"/>
      <c r="TQM255" s="66"/>
      <c r="TQP255" s="66"/>
      <c r="TQS255" s="66"/>
      <c r="TQV255" s="66"/>
      <c r="TQY255" s="66"/>
      <c r="TRB255" s="66"/>
      <c r="TRE255" s="66"/>
      <c r="TRG255" s="66"/>
      <c r="TRJ255" s="66"/>
      <c r="TRP255" s="66"/>
      <c r="TRV255" s="66"/>
      <c r="TRY255" s="66"/>
      <c r="TSA255" s="66"/>
      <c r="TSC255" s="66"/>
      <c r="TSD255" s="66"/>
      <c r="TSE255" s="66"/>
      <c r="TSF255" s="66"/>
      <c r="TSG255" s="66"/>
      <c r="TSH255" s="66"/>
      <c r="TSZ255" s="66"/>
      <c r="TTA255" s="66"/>
      <c r="TTD255" s="66"/>
      <c r="TTG255" s="66"/>
      <c r="TTI255" s="66"/>
      <c r="TTK255" s="66"/>
      <c r="TTN255" s="66"/>
      <c r="TTQ255" s="66"/>
      <c r="TTT255" s="66"/>
      <c r="TTX255" s="66"/>
      <c r="TUA255" s="66"/>
      <c r="TUD255" s="66"/>
      <c r="TUL255" s="66"/>
      <c r="TUX255" s="66"/>
      <c r="TUY255" s="66"/>
      <c r="TUZ255" s="66"/>
      <c r="TVA255" s="66"/>
      <c r="TVB255" s="66"/>
      <c r="TVC255" s="66"/>
      <c r="TVD255" s="66"/>
      <c r="TVE255" s="66"/>
      <c r="TVF255" s="66"/>
      <c r="TVG255" s="66"/>
      <c r="TVH255" s="66"/>
      <c r="TVI255" s="66"/>
      <c r="TVJ255" s="66"/>
      <c r="TVK255" s="66"/>
      <c r="TVL255" s="66"/>
      <c r="TVM255" s="66"/>
      <c r="TVN255" s="66"/>
      <c r="TVO255" s="66"/>
      <c r="TVP255" s="66"/>
      <c r="TVQ255" s="66"/>
      <c r="TVR255" s="66"/>
      <c r="TVS255" s="66"/>
      <c r="TVT255" s="66"/>
      <c r="TVU255" s="66"/>
      <c r="TVV255" s="66"/>
      <c r="TVW255" s="66"/>
      <c r="TVY255" s="66"/>
      <c r="TVZ255" s="66"/>
      <c r="TWA255" s="66"/>
      <c r="TWB255" s="66"/>
      <c r="TWC255" s="66"/>
      <c r="TWD255" s="66"/>
      <c r="TWE255" s="66"/>
      <c r="TWF255" s="66"/>
      <c r="TWG255" s="66"/>
      <c r="TWH255" s="66"/>
      <c r="TWI255" s="66"/>
      <c r="TWJ255" s="66"/>
      <c r="TWK255" s="66"/>
      <c r="TWN255" s="66"/>
      <c r="TWQ255" s="66"/>
      <c r="TWT255" s="66"/>
      <c r="TWW255" s="66"/>
      <c r="TWZ255" s="66"/>
      <c r="TXC255" s="66"/>
      <c r="TXL255" s="66"/>
      <c r="TXO255" s="66"/>
      <c r="TXR255" s="66"/>
      <c r="TXU255" s="66"/>
      <c r="TYD255" s="66"/>
      <c r="TYJ255" s="66"/>
      <c r="TYM255" s="66"/>
      <c r="TYP255" s="66"/>
      <c r="TYS255" s="66"/>
      <c r="TYY255" s="66"/>
      <c r="TZH255" s="66"/>
      <c r="TZJ255" s="66"/>
      <c r="TZK255" s="66"/>
      <c r="TZM255" s="66"/>
      <c r="TZP255" s="66"/>
      <c r="TZS255" s="66"/>
      <c r="TZV255" s="66"/>
      <c r="TZY255" s="66"/>
      <c r="UAB255" s="66"/>
      <c r="UAD255" s="66"/>
      <c r="UAF255" s="66"/>
      <c r="UAI255" s="66"/>
      <c r="UAL255" s="66"/>
      <c r="UAO255" s="66"/>
      <c r="UAR255" s="66"/>
      <c r="UAU255" s="66"/>
      <c r="UAX255" s="66"/>
      <c r="UBA255" s="66"/>
      <c r="UBC255" s="66"/>
      <c r="UBF255" s="66"/>
      <c r="UBL255" s="66"/>
      <c r="UBR255" s="66"/>
      <c r="UBU255" s="66"/>
      <c r="UBW255" s="66"/>
      <c r="UBY255" s="66"/>
      <c r="UBZ255" s="66"/>
      <c r="UCA255" s="66"/>
      <c r="UCB255" s="66"/>
      <c r="UCC255" s="66"/>
      <c r="UCD255" s="66"/>
      <c r="UCV255" s="66"/>
      <c r="UCW255" s="66"/>
      <c r="UCZ255" s="66"/>
      <c r="UDC255" s="66"/>
      <c r="UDE255" s="66"/>
      <c r="UDG255" s="66"/>
      <c r="UDJ255" s="66"/>
      <c r="UDM255" s="66"/>
      <c r="UDP255" s="66"/>
      <c r="UDT255" s="66"/>
      <c r="UDW255" s="66"/>
      <c r="UDZ255" s="66"/>
      <c r="UEH255" s="66"/>
      <c r="UET255" s="66"/>
      <c r="UEU255" s="66"/>
      <c r="UEV255" s="66"/>
      <c r="UEW255" s="66"/>
      <c r="UEX255" s="66"/>
      <c r="UEY255" s="66"/>
      <c r="UEZ255" s="66"/>
      <c r="UFA255" s="66"/>
      <c r="UFB255" s="66"/>
      <c r="UFC255" s="66"/>
      <c r="UFD255" s="66"/>
      <c r="UFE255" s="66"/>
      <c r="UFF255" s="66"/>
      <c r="UFG255" s="66"/>
      <c r="UFH255" s="66"/>
      <c r="UFI255" s="66"/>
      <c r="UFJ255" s="66"/>
      <c r="UFK255" s="66"/>
      <c r="UFL255" s="66"/>
      <c r="UFM255" s="66"/>
      <c r="UFN255" s="66"/>
      <c r="UFO255" s="66"/>
      <c r="UFP255" s="66"/>
      <c r="UFQ255" s="66"/>
      <c r="UFR255" s="66"/>
      <c r="UFS255" s="66"/>
      <c r="UFU255" s="66"/>
      <c r="UFV255" s="66"/>
      <c r="UFW255" s="66"/>
      <c r="UFX255" s="66"/>
      <c r="UFY255" s="66"/>
      <c r="UFZ255" s="66"/>
      <c r="UGA255" s="66"/>
      <c r="UGB255" s="66"/>
      <c r="UGC255" s="66"/>
      <c r="UGD255" s="66"/>
      <c r="UGE255" s="66"/>
      <c r="UGF255" s="66"/>
      <c r="UGG255" s="66"/>
      <c r="UGJ255" s="66"/>
      <c r="UGM255" s="66"/>
      <c r="UGP255" s="66"/>
      <c r="UGS255" s="66"/>
      <c r="UGV255" s="66"/>
      <c r="UGY255" s="66"/>
      <c r="UHH255" s="66"/>
      <c r="UHK255" s="66"/>
      <c r="UHN255" s="66"/>
      <c r="UHQ255" s="66"/>
      <c r="UHZ255" s="66"/>
      <c r="UIF255" s="66"/>
      <c r="UII255" s="66"/>
      <c r="UIL255" s="66"/>
      <c r="UIO255" s="66"/>
      <c r="UIU255" s="66"/>
      <c r="UJD255" s="66"/>
      <c r="UJF255" s="66"/>
      <c r="UJG255" s="66"/>
      <c r="UJI255" s="66"/>
      <c r="UJL255" s="66"/>
      <c r="UJO255" s="66"/>
      <c r="UJR255" s="66"/>
      <c r="UJU255" s="66"/>
      <c r="UJX255" s="66"/>
      <c r="UJZ255" s="66"/>
      <c r="UKB255" s="66"/>
      <c r="UKE255" s="66"/>
      <c r="UKH255" s="66"/>
      <c r="UKK255" s="66"/>
      <c r="UKN255" s="66"/>
      <c r="UKQ255" s="66"/>
      <c r="UKT255" s="66"/>
      <c r="UKW255" s="66"/>
      <c r="UKY255" s="66"/>
      <c r="ULB255" s="66"/>
      <c r="ULH255" s="66"/>
      <c r="ULN255" s="66"/>
      <c r="ULQ255" s="66"/>
      <c r="ULS255" s="66"/>
      <c r="ULU255" s="66"/>
      <c r="ULV255" s="66"/>
      <c r="ULW255" s="66"/>
      <c r="ULX255" s="66"/>
      <c r="ULY255" s="66"/>
      <c r="ULZ255" s="66"/>
      <c r="UMR255" s="66"/>
      <c r="UMS255" s="66"/>
      <c r="UMV255" s="66"/>
      <c r="UMY255" s="66"/>
      <c r="UNA255" s="66"/>
      <c r="UNC255" s="66"/>
      <c r="UNF255" s="66"/>
      <c r="UNI255" s="66"/>
      <c r="UNL255" s="66"/>
      <c r="UNP255" s="66"/>
      <c r="UNS255" s="66"/>
      <c r="UNV255" s="66"/>
      <c r="UOD255" s="66"/>
      <c r="UOP255" s="66"/>
      <c r="UOQ255" s="66"/>
      <c r="UOR255" s="66"/>
      <c r="UOS255" s="66"/>
      <c r="UOT255" s="66"/>
      <c r="UOU255" s="66"/>
      <c r="UOV255" s="66"/>
      <c r="UOW255" s="66"/>
      <c r="UOX255" s="66"/>
      <c r="UOY255" s="66"/>
      <c r="UOZ255" s="66"/>
      <c r="UPA255" s="66"/>
      <c r="UPB255" s="66"/>
      <c r="UPC255" s="66"/>
      <c r="UPD255" s="66"/>
      <c r="UPE255" s="66"/>
      <c r="UPF255" s="66"/>
      <c r="UPG255" s="66"/>
      <c r="UPH255" s="66"/>
      <c r="UPI255" s="66"/>
      <c r="UPJ255" s="66"/>
      <c r="UPK255" s="66"/>
      <c r="UPL255" s="66"/>
      <c r="UPM255" s="66"/>
      <c r="UPN255" s="66"/>
      <c r="UPO255" s="66"/>
      <c r="UPQ255" s="66"/>
      <c r="UPR255" s="66"/>
      <c r="UPS255" s="66"/>
      <c r="UPT255" s="66"/>
      <c r="UPU255" s="66"/>
      <c r="UPV255" s="66"/>
      <c r="UPW255" s="66"/>
      <c r="UPX255" s="66"/>
      <c r="UPY255" s="66"/>
      <c r="UPZ255" s="66"/>
      <c r="UQA255" s="66"/>
      <c r="UQB255" s="66"/>
      <c r="UQC255" s="66"/>
      <c r="UQF255" s="66"/>
      <c r="UQI255" s="66"/>
      <c r="UQL255" s="66"/>
      <c r="UQO255" s="66"/>
      <c r="UQR255" s="66"/>
      <c r="UQU255" s="66"/>
      <c r="URD255" s="66"/>
      <c r="URG255" s="66"/>
      <c r="URJ255" s="66"/>
      <c r="URM255" s="66"/>
      <c r="URV255" s="66"/>
      <c r="USB255" s="66"/>
      <c r="USE255" s="66"/>
      <c r="USH255" s="66"/>
      <c r="USK255" s="66"/>
      <c r="USQ255" s="66"/>
      <c r="USZ255" s="66"/>
      <c r="UTB255" s="66"/>
      <c r="UTC255" s="66"/>
      <c r="UTE255" s="66"/>
      <c r="UTH255" s="66"/>
      <c r="UTK255" s="66"/>
      <c r="UTN255" s="66"/>
      <c r="UTQ255" s="66"/>
      <c r="UTT255" s="66"/>
      <c r="UTV255" s="66"/>
      <c r="UTX255" s="66"/>
      <c r="UUA255" s="66"/>
      <c r="UUD255" s="66"/>
      <c r="UUG255" s="66"/>
      <c r="UUJ255" s="66"/>
      <c r="UUM255" s="66"/>
      <c r="UUP255" s="66"/>
      <c r="UUS255" s="66"/>
      <c r="UUU255" s="66"/>
      <c r="UUX255" s="66"/>
      <c r="UVD255" s="66"/>
      <c r="UVJ255" s="66"/>
      <c r="UVM255" s="66"/>
      <c r="UVO255" s="66"/>
      <c r="UVQ255" s="66"/>
      <c r="UVR255" s="66"/>
      <c r="UVS255" s="66"/>
      <c r="UVT255" s="66"/>
      <c r="UVU255" s="66"/>
      <c r="UVV255" s="66"/>
      <c r="UWN255" s="66"/>
      <c r="UWO255" s="66"/>
      <c r="UWR255" s="66"/>
      <c r="UWU255" s="66"/>
      <c r="UWW255" s="66"/>
      <c r="UWY255" s="66"/>
      <c r="UXB255" s="66"/>
      <c r="UXE255" s="66"/>
      <c r="UXH255" s="66"/>
      <c r="UXL255" s="66"/>
      <c r="UXO255" s="66"/>
      <c r="UXR255" s="66"/>
      <c r="UXZ255" s="66"/>
      <c r="UYL255" s="66"/>
      <c r="UYM255" s="66"/>
      <c r="UYN255" s="66"/>
      <c r="UYO255" s="66"/>
      <c r="UYP255" s="66"/>
      <c r="UYQ255" s="66"/>
      <c r="UYR255" s="66"/>
      <c r="UYS255" s="66"/>
      <c r="UYT255" s="66"/>
      <c r="UYU255" s="66"/>
      <c r="UYV255" s="66"/>
      <c r="UYW255" s="66"/>
      <c r="UYX255" s="66"/>
      <c r="UYY255" s="66"/>
      <c r="UYZ255" s="66"/>
      <c r="UZA255" s="66"/>
      <c r="UZB255" s="66"/>
      <c r="UZC255" s="66"/>
      <c r="UZD255" s="66"/>
      <c r="UZE255" s="66"/>
      <c r="UZF255" s="66"/>
      <c r="UZG255" s="66"/>
      <c r="UZH255" s="66"/>
      <c r="UZI255" s="66"/>
      <c r="UZJ255" s="66"/>
      <c r="UZK255" s="66"/>
      <c r="UZM255" s="66"/>
      <c r="UZN255" s="66"/>
      <c r="UZO255" s="66"/>
      <c r="UZP255" s="66"/>
      <c r="UZQ255" s="66"/>
      <c r="UZR255" s="66"/>
      <c r="UZS255" s="66"/>
      <c r="UZT255" s="66"/>
      <c r="UZU255" s="66"/>
      <c r="UZV255" s="66"/>
      <c r="UZW255" s="66"/>
      <c r="UZX255" s="66"/>
      <c r="UZY255" s="66"/>
      <c r="VAB255" s="66"/>
      <c r="VAE255" s="66"/>
      <c r="VAH255" s="66"/>
      <c r="VAK255" s="66"/>
      <c r="VAN255" s="66"/>
      <c r="VAQ255" s="66"/>
      <c r="VAZ255" s="66"/>
      <c r="VBC255" s="66"/>
      <c r="VBF255" s="66"/>
      <c r="VBI255" s="66"/>
      <c r="VBR255" s="66"/>
      <c r="VBX255" s="66"/>
      <c r="VCA255" s="66"/>
      <c r="VCD255" s="66"/>
      <c r="VCG255" s="66"/>
      <c r="VCM255" s="66"/>
      <c r="VCV255" s="66"/>
      <c r="VCX255" s="66"/>
      <c r="VCY255" s="66"/>
      <c r="VDA255" s="66"/>
      <c r="VDD255" s="66"/>
      <c r="VDG255" s="66"/>
      <c r="VDJ255" s="66"/>
      <c r="VDM255" s="66"/>
      <c r="VDP255" s="66"/>
      <c r="VDR255" s="66"/>
      <c r="VDT255" s="66"/>
      <c r="VDW255" s="66"/>
      <c r="VDZ255" s="66"/>
      <c r="VEC255" s="66"/>
      <c r="VEF255" s="66"/>
      <c r="VEI255" s="66"/>
      <c r="VEL255" s="66"/>
      <c r="VEO255" s="66"/>
      <c r="VEQ255" s="66"/>
      <c r="VET255" s="66"/>
      <c r="VEZ255" s="66"/>
      <c r="VFF255" s="66"/>
      <c r="VFI255" s="66"/>
      <c r="VFK255" s="66"/>
      <c r="VFM255" s="66"/>
      <c r="VFN255" s="66"/>
      <c r="VFO255" s="66"/>
      <c r="VFP255" s="66"/>
      <c r="VFQ255" s="66"/>
      <c r="VFR255" s="66"/>
      <c r="VGJ255" s="66"/>
      <c r="VGK255" s="66"/>
      <c r="VGN255" s="66"/>
      <c r="VGQ255" s="66"/>
      <c r="VGS255" s="66"/>
      <c r="VGU255" s="66"/>
      <c r="VGX255" s="66"/>
      <c r="VHA255" s="66"/>
      <c r="VHD255" s="66"/>
      <c r="VHH255" s="66"/>
      <c r="VHK255" s="66"/>
      <c r="VHN255" s="66"/>
      <c r="VHV255" s="66"/>
      <c r="VIH255" s="66"/>
      <c r="VII255" s="66"/>
      <c r="VIJ255" s="66"/>
      <c r="VIK255" s="66"/>
      <c r="VIL255" s="66"/>
      <c r="VIM255" s="66"/>
      <c r="VIN255" s="66"/>
      <c r="VIO255" s="66"/>
      <c r="VIP255" s="66"/>
      <c r="VIQ255" s="66"/>
      <c r="VIR255" s="66"/>
      <c r="VIS255" s="66"/>
      <c r="VIT255" s="66"/>
      <c r="VIU255" s="66"/>
      <c r="VIV255" s="66"/>
      <c r="VIW255" s="66"/>
      <c r="VIX255" s="66"/>
      <c r="VIY255" s="66"/>
      <c r="VIZ255" s="66"/>
      <c r="VJA255" s="66"/>
      <c r="VJB255" s="66"/>
      <c r="VJC255" s="66"/>
      <c r="VJD255" s="66"/>
      <c r="VJE255" s="66"/>
      <c r="VJF255" s="66"/>
      <c r="VJG255" s="66"/>
      <c r="VJI255" s="66"/>
      <c r="VJJ255" s="66"/>
      <c r="VJK255" s="66"/>
      <c r="VJL255" s="66"/>
      <c r="VJM255" s="66"/>
      <c r="VJN255" s="66"/>
      <c r="VJO255" s="66"/>
      <c r="VJP255" s="66"/>
      <c r="VJQ255" s="66"/>
      <c r="VJR255" s="66"/>
      <c r="VJS255" s="66"/>
      <c r="VJT255" s="66"/>
      <c r="VJU255" s="66"/>
      <c r="VJX255" s="66"/>
      <c r="VKA255" s="66"/>
      <c r="VKD255" s="66"/>
      <c r="VKG255" s="66"/>
      <c r="VKJ255" s="66"/>
      <c r="VKM255" s="66"/>
      <c r="VKV255" s="66"/>
      <c r="VKY255" s="66"/>
      <c r="VLB255" s="66"/>
      <c r="VLE255" s="66"/>
      <c r="VLN255" s="66"/>
      <c r="VLT255" s="66"/>
      <c r="VLW255" s="66"/>
      <c r="VLZ255" s="66"/>
      <c r="VMC255" s="66"/>
      <c r="VMI255" s="66"/>
      <c r="VMR255" s="66"/>
      <c r="VMT255" s="66"/>
      <c r="VMU255" s="66"/>
      <c r="VMW255" s="66"/>
      <c r="VMZ255" s="66"/>
      <c r="VNC255" s="66"/>
      <c r="VNF255" s="66"/>
      <c r="VNI255" s="66"/>
      <c r="VNL255" s="66"/>
      <c r="VNN255" s="66"/>
      <c r="VNP255" s="66"/>
      <c r="VNS255" s="66"/>
      <c r="VNV255" s="66"/>
      <c r="VNY255" s="66"/>
      <c r="VOB255" s="66"/>
      <c r="VOE255" s="66"/>
      <c r="VOH255" s="66"/>
      <c r="VOK255" s="66"/>
      <c r="VOM255" s="66"/>
      <c r="VOP255" s="66"/>
      <c r="VOV255" s="66"/>
      <c r="VPB255" s="66"/>
      <c r="VPE255" s="66"/>
      <c r="VPG255" s="66"/>
      <c r="VPI255" s="66"/>
      <c r="VPJ255" s="66"/>
      <c r="VPK255" s="66"/>
      <c r="VPL255" s="66"/>
      <c r="VPM255" s="66"/>
      <c r="VPN255" s="66"/>
      <c r="VQF255" s="66"/>
      <c r="VQG255" s="66"/>
      <c r="VQJ255" s="66"/>
      <c r="VQM255" s="66"/>
      <c r="VQO255" s="66"/>
      <c r="VQQ255" s="66"/>
      <c r="VQT255" s="66"/>
      <c r="VQW255" s="66"/>
      <c r="VQZ255" s="66"/>
      <c r="VRD255" s="66"/>
      <c r="VRG255" s="66"/>
      <c r="VRJ255" s="66"/>
      <c r="VRR255" s="66"/>
      <c r="VSD255" s="66"/>
      <c r="VSE255" s="66"/>
      <c r="VSF255" s="66"/>
      <c r="VSG255" s="66"/>
      <c r="VSH255" s="66"/>
      <c r="VSI255" s="66"/>
      <c r="VSJ255" s="66"/>
      <c r="VSK255" s="66"/>
      <c r="VSL255" s="66"/>
      <c r="VSM255" s="66"/>
      <c r="VSN255" s="66"/>
      <c r="VSO255" s="66"/>
      <c r="VSP255" s="66"/>
      <c r="VSQ255" s="66"/>
      <c r="VSR255" s="66"/>
      <c r="VSS255" s="66"/>
      <c r="VST255" s="66"/>
      <c r="VSU255" s="66"/>
      <c r="VSV255" s="66"/>
      <c r="VSW255" s="66"/>
      <c r="VSX255" s="66"/>
      <c r="VSY255" s="66"/>
      <c r="VSZ255" s="66"/>
      <c r="VTA255" s="66"/>
      <c r="VTB255" s="66"/>
      <c r="VTC255" s="66"/>
      <c r="VTE255" s="66"/>
      <c r="VTF255" s="66"/>
      <c r="VTG255" s="66"/>
      <c r="VTH255" s="66"/>
      <c r="VTI255" s="66"/>
      <c r="VTJ255" s="66"/>
      <c r="VTK255" s="66"/>
      <c r="VTL255" s="66"/>
      <c r="VTM255" s="66"/>
      <c r="VTN255" s="66"/>
      <c r="VTO255" s="66"/>
      <c r="VTP255" s="66"/>
      <c r="VTQ255" s="66"/>
      <c r="VTT255" s="66"/>
      <c r="VTW255" s="66"/>
      <c r="VTZ255" s="66"/>
      <c r="VUC255" s="66"/>
      <c r="VUF255" s="66"/>
      <c r="VUI255" s="66"/>
      <c r="VUR255" s="66"/>
      <c r="VUU255" s="66"/>
      <c r="VUX255" s="66"/>
      <c r="VVA255" s="66"/>
      <c r="VVJ255" s="66"/>
      <c r="VVP255" s="66"/>
      <c r="VVS255" s="66"/>
      <c r="VVV255" s="66"/>
      <c r="VVY255" s="66"/>
      <c r="VWE255" s="66"/>
      <c r="VWN255" s="66"/>
      <c r="VWP255" s="66"/>
      <c r="VWQ255" s="66"/>
      <c r="VWS255" s="66"/>
      <c r="VWV255" s="66"/>
      <c r="VWY255" s="66"/>
      <c r="VXB255" s="66"/>
      <c r="VXE255" s="66"/>
      <c r="VXH255" s="66"/>
      <c r="VXJ255" s="66"/>
      <c r="VXL255" s="66"/>
      <c r="VXO255" s="66"/>
      <c r="VXR255" s="66"/>
      <c r="VXU255" s="66"/>
      <c r="VXX255" s="66"/>
      <c r="VYA255" s="66"/>
      <c r="VYD255" s="66"/>
      <c r="VYG255" s="66"/>
      <c r="VYI255" s="66"/>
      <c r="VYL255" s="66"/>
      <c r="VYR255" s="66"/>
      <c r="VYX255" s="66"/>
      <c r="VZA255" s="66"/>
      <c r="VZC255" s="66"/>
      <c r="VZE255" s="66"/>
      <c r="VZF255" s="66"/>
      <c r="VZG255" s="66"/>
      <c r="VZH255" s="66"/>
      <c r="VZI255" s="66"/>
      <c r="VZJ255" s="66"/>
      <c r="WAB255" s="66"/>
      <c r="WAC255" s="66"/>
      <c r="WAF255" s="66"/>
      <c r="WAI255" s="66"/>
      <c r="WAK255" s="66"/>
      <c r="WAM255" s="66"/>
      <c r="WAP255" s="66"/>
      <c r="WAS255" s="66"/>
      <c r="WAV255" s="66"/>
      <c r="WAZ255" s="66"/>
      <c r="WBC255" s="66"/>
      <c r="WBF255" s="66"/>
      <c r="WBN255" s="66"/>
      <c r="WBZ255" s="66"/>
      <c r="WCA255" s="66"/>
      <c r="WCB255" s="66"/>
      <c r="WCC255" s="66"/>
      <c r="WCD255" s="66"/>
      <c r="WCE255" s="66"/>
      <c r="WCF255" s="66"/>
      <c r="WCG255" s="66"/>
      <c r="WCH255" s="66"/>
      <c r="WCI255" s="66"/>
      <c r="WCJ255" s="66"/>
      <c r="WCK255" s="66"/>
      <c r="WCL255" s="66"/>
      <c r="WCM255" s="66"/>
      <c r="WCN255" s="66"/>
      <c r="WCO255" s="66"/>
      <c r="WCP255" s="66"/>
      <c r="WCQ255" s="66"/>
      <c r="WCR255" s="66"/>
      <c r="WCS255" s="66"/>
      <c r="WCT255" s="66"/>
      <c r="WCU255" s="66"/>
      <c r="WCV255" s="66"/>
      <c r="WCW255" s="66"/>
      <c r="WCX255" s="66"/>
      <c r="WCY255" s="66"/>
      <c r="WDA255" s="66"/>
      <c r="WDB255" s="66"/>
      <c r="WDC255" s="66"/>
      <c r="WDD255" s="66"/>
      <c r="WDE255" s="66"/>
      <c r="WDF255" s="66"/>
      <c r="WDG255" s="66"/>
      <c r="WDH255" s="66"/>
      <c r="WDI255" s="66"/>
      <c r="WDJ255" s="66"/>
      <c r="WDK255" s="66"/>
      <c r="WDL255" s="66"/>
      <c r="WDM255" s="66"/>
      <c r="WDP255" s="66"/>
      <c r="WDS255" s="66"/>
      <c r="WDV255" s="66"/>
      <c r="WDY255" s="66"/>
      <c r="WEB255" s="66"/>
      <c r="WEE255" s="66"/>
      <c r="WEN255" s="66"/>
      <c r="WEQ255" s="66"/>
      <c r="WET255" s="66"/>
      <c r="WEW255" s="66"/>
      <c r="WFF255" s="66"/>
      <c r="WFL255" s="66"/>
      <c r="WFO255" s="66"/>
      <c r="WFR255" s="66"/>
      <c r="WFU255" s="66"/>
      <c r="WGA255" s="66"/>
      <c r="WGJ255" s="66"/>
      <c r="WGL255" s="66"/>
      <c r="WGM255" s="66"/>
      <c r="WGO255" s="66"/>
      <c r="WGR255" s="66"/>
      <c r="WGU255" s="66"/>
      <c r="WGX255" s="66"/>
      <c r="WHA255" s="66"/>
      <c r="WHD255" s="66"/>
      <c r="WHF255" s="66"/>
      <c r="WHH255" s="66"/>
      <c r="WHK255" s="66"/>
      <c r="WHN255" s="66"/>
      <c r="WHQ255" s="66"/>
      <c r="WHT255" s="66"/>
      <c r="WHW255" s="66"/>
      <c r="WHZ255" s="66"/>
      <c r="WIC255" s="66"/>
      <c r="WIE255" s="66"/>
      <c r="WIH255" s="66"/>
      <c r="WIN255" s="66"/>
      <c r="WIT255" s="66"/>
      <c r="WIW255" s="66"/>
      <c r="WIY255" s="66"/>
      <c r="WJA255" s="66"/>
      <c r="WJB255" s="66"/>
      <c r="WJC255" s="66"/>
      <c r="WJD255" s="66"/>
      <c r="WJE255" s="66"/>
      <c r="WJF255" s="66"/>
      <c r="WJX255" s="66"/>
      <c r="WJY255" s="66"/>
      <c r="WKB255" s="66"/>
      <c r="WKE255" s="66"/>
      <c r="WKG255" s="66"/>
      <c r="WKI255" s="66"/>
      <c r="WKL255" s="66"/>
      <c r="WKO255" s="66"/>
      <c r="WKR255" s="66"/>
      <c r="WKV255" s="66"/>
      <c r="WKY255" s="66"/>
      <c r="WLB255" s="66"/>
      <c r="WLJ255" s="66"/>
      <c r="WLV255" s="66"/>
      <c r="WLW255" s="66"/>
      <c r="WLX255" s="66"/>
      <c r="WLY255" s="66"/>
      <c r="WLZ255" s="66"/>
      <c r="WMA255" s="66"/>
      <c r="WMB255" s="66"/>
      <c r="WMC255" s="66"/>
      <c r="WMD255" s="66"/>
      <c r="WME255" s="66"/>
      <c r="WMF255" s="66"/>
      <c r="WMG255" s="66"/>
      <c r="WMH255" s="66"/>
      <c r="WMI255" s="66"/>
      <c r="WMJ255" s="66"/>
      <c r="WMK255" s="66"/>
      <c r="WML255" s="66"/>
      <c r="WMM255" s="66"/>
      <c r="WMN255" s="66"/>
      <c r="WMO255" s="66"/>
      <c r="WMP255" s="66"/>
      <c r="WMQ255" s="66"/>
      <c r="WMR255" s="66"/>
      <c r="WMS255" s="66"/>
      <c r="WMT255" s="66"/>
      <c r="WMU255" s="66"/>
      <c r="WMW255" s="66"/>
      <c r="WMX255" s="66"/>
      <c r="WMY255" s="66"/>
      <c r="WMZ255" s="66"/>
      <c r="WNA255" s="66"/>
      <c r="WNB255" s="66"/>
      <c r="WNC255" s="66"/>
      <c r="WND255" s="66"/>
      <c r="WNE255" s="66"/>
      <c r="WNF255" s="66"/>
      <c r="WNG255" s="66"/>
      <c r="WNH255" s="66"/>
      <c r="WNI255" s="66"/>
      <c r="WNL255" s="66"/>
      <c r="WNO255" s="66"/>
      <c r="WNR255" s="66"/>
      <c r="WNU255" s="66"/>
      <c r="WNX255" s="66"/>
      <c r="WOA255" s="66"/>
      <c r="WOJ255" s="66"/>
      <c r="WOM255" s="66"/>
      <c r="WOP255" s="66"/>
      <c r="WOS255" s="66"/>
      <c r="WPB255" s="66"/>
      <c r="WPH255" s="66"/>
      <c r="WPK255" s="66"/>
      <c r="WPN255" s="66"/>
      <c r="WPQ255" s="66"/>
      <c r="WPW255" s="66"/>
      <c r="WQF255" s="66"/>
      <c r="WQH255" s="66"/>
      <c r="WQI255" s="66"/>
      <c r="WQK255" s="66"/>
      <c r="WQN255" s="66"/>
      <c r="WQQ255" s="66"/>
      <c r="WQT255" s="66"/>
      <c r="WQW255" s="66"/>
      <c r="WQZ255" s="66"/>
      <c r="WRB255" s="66"/>
      <c r="WRD255" s="66"/>
      <c r="WRG255" s="66"/>
      <c r="WRJ255" s="66"/>
      <c r="WRM255" s="66"/>
      <c r="WRP255" s="66"/>
      <c r="WRS255" s="66"/>
      <c r="WRV255" s="66"/>
      <c r="WRY255" s="66"/>
      <c r="WSA255" s="66"/>
      <c r="WSD255" s="66"/>
      <c r="WSJ255" s="66"/>
      <c r="WSP255" s="66"/>
      <c r="WSS255" s="66"/>
      <c r="WSU255" s="66"/>
      <c r="WSW255" s="66"/>
      <c r="WSX255" s="66"/>
      <c r="WSY255" s="66"/>
      <c r="WSZ255" s="66"/>
      <c r="WTA255" s="66"/>
      <c r="WTB255" s="66"/>
      <c r="WTT255" s="66"/>
      <c r="WTU255" s="66"/>
      <c r="WTX255" s="66"/>
      <c r="WUA255" s="66"/>
      <c r="WUC255" s="66"/>
      <c r="WUE255" s="66"/>
      <c r="WUH255" s="66"/>
      <c r="WUK255" s="66"/>
      <c r="WUN255" s="66"/>
      <c r="WUR255" s="66"/>
      <c r="WUU255" s="66"/>
      <c r="WUX255" s="66"/>
      <c r="WVF255" s="66"/>
    </row>
    <row r="256" spans="1:1022 1034:2046 2058:3070 3082:4094 4106:5118 5130:6142 6154:7166 7178:8190 8202:9214 9226:10238 10250:11262 11274:12286 12298:13310 13322:14334 14346:15358 15370:16126" s="50" customFormat="1" ht="21.75" hidden="1" customHeight="1">
      <c r="A256" s="7" t="s">
        <v>32</v>
      </c>
      <c r="B256" s="47" t="s">
        <v>341</v>
      </c>
      <c r="C256" s="4"/>
      <c r="D256" s="48">
        <f>_xlfn.IFNA(VLOOKUP(A256,'2.2'!A265:C557,3,),)</f>
        <v>0</v>
      </c>
      <c r="E256" s="49"/>
      <c r="F256" s="51"/>
      <c r="G256" s="51"/>
      <c r="H256" s="29">
        <v>280</v>
      </c>
      <c r="I256" s="52">
        <v>40</v>
      </c>
    </row>
    <row r="257" spans="1:1022 1034:2046 2058:3070 3082:4094 4106:5118 5130:6142 6154:7166 7178:8190 8202:9214 9226:10238 10250:11262 11274:12286 12298:13310 13322:14334 14346:15358 15370:16126" s="50" customFormat="1" ht="21.75" hidden="1" customHeight="1">
      <c r="A257" s="7" t="s">
        <v>89</v>
      </c>
      <c r="B257" s="47" t="s">
        <v>338</v>
      </c>
      <c r="C257" s="8"/>
      <c r="D257" s="48">
        <f>_xlfn.IFNA(VLOOKUP(A257,'2.2'!A266:C558,3,),)</f>
        <v>0</v>
      </c>
      <c r="E257" s="49"/>
      <c r="F257" s="51"/>
      <c r="G257" s="51"/>
      <c r="H257" s="29">
        <v>0</v>
      </c>
      <c r="I257" s="52">
        <v>10</v>
      </c>
    </row>
    <row r="258" spans="1:1022 1034:2046 2058:3070 3082:4094 4106:5118 5130:6142 6154:7166 7178:8190 8202:9214 9226:10238 10250:11262 11274:12286 12298:13310 13322:14334 14346:15358 15370:16126" s="50" customFormat="1" ht="21.75" hidden="1" customHeight="1">
      <c r="A258" s="21" t="s">
        <v>90</v>
      </c>
      <c r="B258" s="47" t="s">
        <v>338</v>
      </c>
      <c r="C258" s="4"/>
      <c r="D258" s="48">
        <f>_xlfn.IFNA(VLOOKUP(A258,'2.2'!A267:C559,3,),)</f>
        <v>0</v>
      </c>
      <c r="E258" s="49"/>
      <c r="F258" s="51"/>
      <c r="G258" s="51"/>
      <c r="H258" s="29">
        <v>0</v>
      </c>
      <c r="I258" s="52">
        <v>10</v>
      </c>
    </row>
    <row r="259" spans="1:1022 1034:2046 2058:3070 3082:4094 4106:5118 5130:6142 6154:7166 7178:8190 8202:9214 9226:10238 10250:11262 11274:12286 12298:13310 13322:14334 14346:15358 15370:16126" s="50" customFormat="1" ht="21.75" hidden="1" customHeight="1">
      <c r="A259" s="7" t="s">
        <v>221</v>
      </c>
      <c r="B259" s="47" t="s">
        <v>338</v>
      </c>
      <c r="C259" s="4"/>
      <c r="D259" s="48">
        <f>_xlfn.IFNA(VLOOKUP(A259,'2.2'!A268:C560,3,),)</f>
        <v>0</v>
      </c>
      <c r="E259" s="49"/>
      <c r="F259" s="51"/>
      <c r="G259" s="51"/>
      <c r="H259" s="29">
        <v>0</v>
      </c>
      <c r="I259" s="52"/>
    </row>
    <row r="260" spans="1:1022 1034:2046 2058:3070 3082:4094 4106:5118 5130:6142 6154:7166 7178:8190 8202:9214 9226:10238 10250:11262 11274:12286 12298:13310 13322:14334 14346:15358 15370:16126" s="50" customFormat="1" ht="21.75" hidden="1" customHeight="1">
      <c r="A260" s="5" t="s">
        <v>234</v>
      </c>
      <c r="B260" s="47" t="s">
        <v>338</v>
      </c>
      <c r="C260" s="4"/>
      <c r="D260" s="48">
        <f>_xlfn.IFNA(VLOOKUP(A260,'2.2'!A269:C561,3,),)</f>
        <v>0</v>
      </c>
      <c r="E260" s="49"/>
      <c r="F260" s="51"/>
      <c r="G260" s="51"/>
      <c r="H260" s="29">
        <v>0</v>
      </c>
      <c r="I260" s="52">
        <v>20</v>
      </c>
    </row>
    <row r="261" spans="1:1022 1034:2046 2058:3070 3082:4094 4106:5118 5130:6142 6154:7166 7178:8190 8202:9214 9226:10238 10250:11262 11274:12286 12298:13310 13322:14334 14346:15358 15370:16126" s="50" customFormat="1" ht="21.75" hidden="1" customHeight="1">
      <c r="A261" s="5" t="s">
        <v>235</v>
      </c>
      <c r="B261" s="47" t="s">
        <v>338</v>
      </c>
      <c r="C261" s="4"/>
      <c r="D261" s="48">
        <f>_xlfn.IFNA(VLOOKUP(A261,'2.2'!A270:C562,3,),)</f>
        <v>0</v>
      </c>
      <c r="E261" s="49"/>
      <c r="F261" s="51"/>
      <c r="G261" s="51"/>
      <c r="H261" s="29">
        <v>0</v>
      </c>
      <c r="I261" s="52">
        <v>20</v>
      </c>
    </row>
    <row r="262" spans="1:1022 1034:2046 2058:3070 3082:4094 4106:5118 5130:6142 6154:7166 7178:8190 8202:9214 9226:10238 10250:11262 11274:12286 12298:13310 13322:14334 14346:15358 15370:16126" s="50" customFormat="1" ht="21.75" hidden="1" customHeight="1">
      <c r="A262" s="7" t="s">
        <v>239</v>
      </c>
      <c r="B262" s="47" t="s">
        <v>340</v>
      </c>
      <c r="C262" s="4"/>
      <c r="D262" s="48">
        <f>_xlfn.IFNA(VLOOKUP(A262,'2.2'!A271:C563,3,),)</f>
        <v>0</v>
      </c>
      <c r="E262" s="64"/>
      <c r="F262" s="51"/>
      <c r="G262" s="51"/>
      <c r="H262" s="29">
        <v>0</v>
      </c>
      <c r="I262" s="52">
        <v>20</v>
      </c>
    </row>
    <row r="263" spans="1:1022 1034:2046 2058:3070 3082:4094 4106:5118 5130:6142 6154:7166 7178:8190 8202:9214 9226:10238 10250:11262 11274:12286 12298:13310 13322:14334 14346:15358 15370:16126" s="50" customFormat="1" ht="21.75" hidden="1" customHeight="1">
      <c r="A263" s="7" t="s">
        <v>237</v>
      </c>
      <c r="B263" s="47" t="s">
        <v>340</v>
      </c>
      <c r="C263" s="4"/>
      <c r="D263" s="48">
        <f>_xlfn.IFNA(VLOOKUP(A263,'2.2'!A272:C564,3,),)</f>
        <v>0</v>
      </c>
      <c r="E263" s="49"/>
      <c r="F263" s="51"/>
      <c r="G263" s="51"/>
      <c r="H263" s="29">
        <v>0</v>
      </c>
      <c r="I263" s="52">
        <v>20</v>
      </c>
    </row>
    <row r="264" spans="1:1022 1034:2046 2058:3070 3082:4094 4106:5118 5130:6142 6154:7166 7178:8190 8202:9214 9226:10238 10250:11262 11274:12286 12298:13310 13322:14334 14346:15358 15370:16126" s="50" customFormat="1" ht="21.75" hidden="1" customHeight="1">
      <c r="A264" s="7" t="s">
        <v>222</v>
      </c>
      <c r="B264" s="47" t="s">
        <v>338</v>
      </c>
      <c r="C264" s="4"/>
      <c r="D264" s="48">
        <f>_xlfn.IFNA(VLOOKUP(A264,'2.2'!A273:C565,3,),)</f>
        <v>0</v>
      </c>
      <c r="E264" s="49"/>
      <c r="F264" s="51"/>
      <c r="G264" s="51"/>
      <c r="H264" s="29">
        <v>0</v>
      </c>
      <c r="I264" s="52">
        <v>10</v>
      </c>
    </row>
    <row r="265" spans="1:1022 1034:2046 2058:3070 3082:4094 4106:5118 5130:6142 6154:7166 7178:8190 8202:9214 9226:10238 10250:11262 11274:12286 12298:13310 13322:14334 14346:15358 15370:16126" s="50" customFormat="1" ht="21.75" hidden="1" customHeight="1">
      <c r="A265" s="7" t="s">
        <v>116</v>
      </c>
      <c r="B265" s="47"/>
      <c r="C265" s="4"/>
      <c r="D265" s="48">
        <f>_xlfn.IFNA(VLOOKUP(A265,'2.2'!A274:C566,3,),)</f>
        <v>0</v>
      </c>
      <c r="E265" s="49"/>
      <c r="F265" s="51"/>
      <c r="G265" s="51"/>
      <c r="H265" s="29">
        <v>0</v>
      </c>
      <c r="I265" s="52"/>
    </row>
    <row r="266" spans="1:1022 1034:2046 2058:3070 3082:4094 4106:5118 5130:6142 6154:7166 7178:8190 8202:9214 9226:10238 10250:11262 11274:12286 12298:13310 13322:14334 14346:15358 15370:16126" s="50" customFormat="1" ht="21.75" hidden="1" customHeight="1">
      <c r="A266" s="7" t="s">
        <v>238</v>
      </c>
      <c r="B266" s="47" t="s">
        <v>337</v>
      </c>
      <c r="C266" s="4"/>
      <c r="D266" s="48">
        <f>_xlfn.IFNA(VLOOKUP(A266,'2.2'!A275:C567,3,),)</f>
        <v>0</v>
      </c>
      <c r="E266" s="49"/>
      <c r="F266" s="51"/>
      <c r="G266" s="51"/>
      <c r="H266" s="29">
        <v>60</v>
      </c>
      <c r="I266" s="52">
        <v>20</v>
      </c>
    </row>
    <row r="267" spans="1:1022 1034:2046 2058:3070 3082:4094 4106:5118 5130:6142 6154:7166 7178:8190 8202:9214 9226:10238 10250:11262 11274:12286 12298:13310 13322:14334 14346:15358 15370:16126" s="50" customFormat="1" ht="20.25" customHeight="1">
      <c r="A267" s="7" t="s">
        <v>249</v>
      </c>
      <c r="B267" s="76" t="s">
        <v>338</v>
      </c>
      <c r="C267" s="4">
        <v>30</v>
      </c>
      <c r="D267" s="48">
        <v>9000</v>
      </c>
      <c r="E267" s="69">
        <f>+D267*C267</f>
        <v>270000</v>
      </c>
      <c r="F267" s="51"/>
      <c r="G267" s="51"/>
      <c r="H267" s="29">
        <v>0</v>
      </c>
      <c r="I267" s="53">
        <v>10</v>
      </c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Z267" s="66"/>
      <c r="BC267" s="66"/>
      <c r="BF267" s="66"/>
      <c r="BI267" s="66"/>
      <c r="BL267" s="66"/>
      <c r="BO267" s="66"/>
      <c r="BX267" s="66"/>
      <c r="CA267" s="66"/>
      <c r="CD267" s="66"/>
      <c r="CG267" s="66"/>
      <c r="CP267" s="66"/>
      <c r="CV267" s="66"/>
      <c r="CY267" s="66"/>
      <c r="DB267" s="66"/>
      <c r="DE267" s="66"/>
      <c r="DK267" s="66"/>
      <c r="DT267" s="66"/>
      <c r="DV267" s="66"/>
      <c r="DW267" s="66"/>
      <c r="DY267" s="66"/>
      <c r="EB267" s="66"/>
      <c r="EE267" s="66"/>
      <c r="EH267" s="66"/>
      <c r="EK267" s="66"/>
      <c r="EN267" s="66"/>
      <c r="EP267" s="66"/>
      <c r="ER267" s="66"/>
      <c r="EU267" s="66"/>
      <c r="EX267" s="66"/>
      <c r="FA267" s="66"/>
      <c r="FD267" s="66"/>
      <c r="FG267" s="66"/>
      <c r="FJ267" s="66"/>
      <c r="FM267" s="66"/>
      <c r="FO267" s="66"/>
      <c r="FR267" s="66"/>
      <c r="FX267" s="66"/>
      <c r="GD267" s="66"/>
      <c r="GG267" s="66"/>
      <c r="GI267" s="66"/>
      <c r="GK267" s="66"/>
      <c r="GL267" s="66"/>
      <c r="GM267" s="66"/>
      <c r="GN267" s="66"/>
      <c r="GO267" s="66"/>
      <c r="GP267" s="66"/>
      <c r="HH267" s="66"/>
      <c r="HI267" s="66"/>
      <c r="HL267" s="66"/>
      <c r="HO267" s="66"/>
      <c r="HQ267" s="66"/>
      <c r="HS267" s="66"/>
      <c r="HV267" s="66"/>
      <c r="HY267" s="66"/>
      <c r="IB267" s="66"/>
      <c r="IF267" s="66"/>
      <c r="II267" s="66"/>
      <c r="IL267" s="66"/>
      <c r="IT267" s="66"/>
      <c r="JF267" s="66"/>
      <c r="JG267" s="66"/>
      <c r="JH267" s="66"/>
      <c r="JI267" s="66"/>
      <c r="JJ267" s="66"/>
      <c r="JK267" s="66"/>
      <c r="JL267" s="66"/>
      <c r="JM267" s="66"/>
      <c r="JN267" s="66"/>
      <c r="JO267" s="66"/>
      <c r="JP267" s="66"/>
      <c r="JQ267" s="66"/>
      <c r="JR267" s="66"/>
      <c r="JS267" s="66"/>
      <c r="JT267" s="66"/>
      <c r="JU267" s="66"/>
      <c r="JV267" s="66"/>
      <c r="JW267" s="66"/>
      <c r="JX267" s="66"/>
      <c r="JY267" s="66"/>
      <c r="JZ267" s="66"/>
      <c r="KA267" s="66"/>
      <c r="KB267" s="66"/>
      <c r="KC267" s="66"/>
      <c r="KD267" s="66"/>
      <c r="KE267" s="66"/>
      <c r="KG267" s="66"/>
      <c r="KH267" s="66"/>
      <c r="KI267" s="66"/>
      <c r="KJ267" s="66"/>
      <c r="KK267" s="66"/>
      <c r="KL267" s="66"/>
      <c r="KM267" s="66"/>
      <c r="KN267" s="66"/>
      <c r="KO267" s="66"/>
      <c r="KP267" s="66"/>
      <c r="KQ267" s="66"/>
      <c r="KR267" s="66"/>
      <c r="KS267" s="66"/>
      <c r="KV267" s="66"/>
      <c r="KY267" s="66"/>
      <c r="LB267" s="66"/>
      <c r="LE267" s="66"/>
      <c r="LH267" s="66"/>
      <c r="LK267" s="66"/>
      <c r="LT267" s="66"/>
      <c r="LW267" s="66"/>
      <c r="LZ267" s="66"/>
      <c r="MC267" s="66"/>
      <c r="ML267" s="66"/>
      <c r="MR267" s="66"/>
      <c r="MU267" s="66"/>
      <c r="MX267" s="66"/>
      <c r="NA267" s="66"/>
      <c r="NG267" s="66"/>
      <c r="NP267" s="66"/>
      <c r="NR267" s="66"/>
      <c r="NS267" s="66"/>
      <c r="NU267" s="66"/>
      <c r="NX267" s="66"/>
      <c r="OA267" s="66"/>
      <c r="OD267" s="66"/>
      <c r="OG267" s="66"/>
      <c r="OJ267" s="66"/>
      <c r="OL267" s="66"/>
      <c r="ON267" s="66"/>
      <c r="OQ267" s="66"/>
      <c r="OT267" s="66"/>
      <c r="OW267" s="66"/>
      <c r="OZ267" s="66"/>
      <c r="PC267" s="66"/>
      <c r="PF267" s="66"/>
      <c r="PI267" s="66"/>
      <c r="PK267" s="66"/>
      <c r="PN267" s="66"/>
      <c r="PT267" s="66"/>
      <c r="PZ267" s="66"/>
      <c r="QC267" s="66"/>
      <c r="QE267" s="66"/>
      <c r="QG267" s="66"/>
      <c r="QH267" s="66"/>
      <c r="QI267" s="66"/>
      <c r="QJ267" s="66"/>
      <c r="QK267" s="66"/>
      <c r="QL267" s="66"/>
      <c r="RD267" s="66"/>
      <c r="RE267" s="66"/>
      <c r="RH267" s="66"/>
      <c r="RK267" s="66"/>
      <c r="RM267" s="66"/>
      <c r="RO267" s="66"/>
      <c r="RR267" s="66"/>
      <c r="RU267" s="66"/>
      <c r="RX267" s="66"/>
      <c r="SB267" s="66"/>
      <c r="SE267" s="66"/>
      <c r="SH267" s="66"/>
      <c r="SP267" s="66"/>
      <c r="TB267" s="66"/>
      <c r="TC267" s="66"/>
      <c r="TD267" s="66"/>
      <c r="TE267" s="66"/>
      <c r="TF267" s="66"/>
      <c r="TG267" s="66"/>
      <c r="TH267" s="66"/>
      <c r="TI267" s="66"/>
      <c r="TJ267" s="66"/>
      <c r="TK267" s="66"/>
      <c r="TL267" s="66"/>
      <c r="TM267" s="66"/>
      <c r="TN267" s="66"/>
      <c r="TO267" s="66"/>
      <c r="TP267" s="66"/>
      <c r="TQ267" s="66"/>
      <c r="TR267" s="66"/>
      <c r="TS267" s="66"/>
      <c r="TT267" s="66"/>
      <c r="TU267" s="66"/>
      <c r="TV267" s="66"/>
      <c r="TW267" s="66"/>
      <c r="TX267" s="66"/>
      <c r="TY267" s="66"/>
      <c r="TZ267" s="66"/>
      <c r="UA267" s="66"/>
      <c r="UC267" s="66"/>
      <c r="UD267" s="66"/>
      <c r="UE267" s="66"/>
      <c r="UF267" s="66"/>
      <c r="UG267" s="66"/>
      <c r="UH267" s="66"/>
      <c r="UI267" s="66"/>
      <c r="UJ267" s="66"/>
      <c r="UK267" s="66"/>
      <c r="UL267" s="66"/>
      <c r="UM267" s="66"/>
      <c r="UN267" s="66"/>
      <c r="UO267" s="66"/>
      <c r="UR267" s="66"/>
      <c r="UU267" s="66"/>
      <c r="UX267" s="66"/>
      <c r="VA267" s="66"/>
      <c r="VD267" s="66"/>
      <c r="VG267" s="66"/>
      <c r="VP267" s="66"/>
      <c r="VS267" s="66"/>
      <c r="VV267" s="66"/>
      <c r="VY267" s="66"/>
      <c r="WH267" s="66"/>
      <c r="WN267" s="66"/>
      <c r="WQ267" s="66"/>
      <c r="WT267" s="66"/>
      <c r="WW267" s="66"/>
      <c r="XC267" s="66"/>
      <c r="XL267" s="66"/>
      <c r="XN267" s="66"/>
      <c r="XO267" s="66"/>
      <c r="XQ267" s="66"/>
      <c r="XT267" s="66"/>
      <c r="XW267" s="66"/>
      <c r="XZ267" s="66"/>
      <c r="YC267" s="66"/>
      <c r="YF267" s="66"/>
      <c r="YH267" s="66"/>
      <c r="YJ267" s="66"/>
      <c r="YM267" s="66"/>
      <c r="YP267" s="66"/>
      <c r="YS267" s="66"/>
      <c r="YV267" s="66"/>
      <c r="YY267" s="66"/>
      <c r="ZB267" s="66"/>
      <c r="ZE267" s="66"/>
      <c r="ZG267" s="66"/>
      <c r="ZJ267" s="66"/>
      <c r="ZP267" s="66"/>
      <c r="ZV267" s="66"/>
      <c r="ZY267" s="66"/>
      <c r="AAA267" s="66"/>
      <c r="AAC267" s="66"/>
      <c r="AAD267" s="66"/>
      <c r="AAE267" s="66"/>
      <c r="AAF267" s="66"/>
      <c r="AAG267" s="66"/>
      <c r="AAH267" s="66"/>
      <c r="AAZ267" s="66"/>
      <c r="ABA267" s="66"/>
      <c r="ABD267" s="66"/>
      <c r="ABG267" s="66"/>
      <c r="ABI267" s="66"/>
      <c r="ABK267" s="66"/>
      <c r="ABN267" s="66"/>
      <c r="ABQ267" s="66"/>
      <c r="ABT267" s="66"/>
      <c r="ABX267" s="66"/>
      <c r="ACA267" s="66"/>
      <c r="ACD267" s="66"/>
      <c r="ACL267" s="66"/>
      <c r="ACX267" s="66"/>
      <c r="ACY267" s="66"/>
      <c r="ACZ267" s="66"/>
      <c r="ADA267" s="66"/>
      <c r="ADB267" s="66"/>
      <c r="ADC267" s="66"/>
      <c r="ADD267" s="66"/>
      <c r="ADE267" s="66"/>
      <c r="ADF267" s="66"/>
      <c r="ADG267" s="66"/>
      <c r="ADH267" s="66"/>
      <c r="ADI267" s="66"/>
      <c r="ADJ267" s="66"/>
      <c r="ADK267" s="66"/>
      <c r="ADL267" s="66"/>
      <c r="ADM267" s="66"/>
      <c r="ADN267" s="66"/>
      <c r="ADO267" s="66"/>
      <c r="ADP267" s="66"/>
      <c r="ADQ267" s="66"/>
      <c r="ADR267" s="66"/>
      <c r="ADS267" s="66"/>
      <c r="ADT267" s="66"/>
      <c r="ADU267" s="66"/>
      <c r="ADV267" s="66"/>
      <c r="ADW267" s="66"/>
      <c r="ADY267" s="66"/>
      <c r="ADZ267" s="66"/>
      <c r="AEA267" s="66"/>
      <c r="AEB267" s="66"/>
      <c r="AEC267" s="66"/>
      <c r="AED267" s="66"/>
      <c r="AEE267" s="66"/>
      <c r="AEF267" s="66"/>
      <c r="AEG267" s="66"/>
      <c r="AEH267" s="66"/>
      <c r="AEI267" s="66"/>
      <c r="AEJ267" s="66"/>
      <c r="AEK267" s="66"/>
      <c r="AEN267" s="66"/>
      <c r="AEQ267" s="66"/>
      <c r="AET267" s="66"/>
      <c r="AEW267" s="66"/>
      <c r="AEZ267" s="66"/>
      <c r="AFC267" s="66"/>
      <c r="AFL267" s="66"/>
      <c r="AFO267" s="66"/>
      <c r="AFR267" s="66"/>
      <c r="AFU267" s="66"/>
      <c r="AGD267" s="66"/>
      <c r="AGJ267" s="66"/>
      <c r="AGM267" s="66"/>
      <c r="AGP267" s="66"/>
      <c r="AGS267" s="66"/>
      <c r="AGY267" s="66"/>
      <c r="AHH267" s="66"/>
      <c r="AHJ267" s="66"/>
      <c r="AHK267" s="66"/>
      <c r="AHM267" s="66"/>
      <c r="AHP267" s="66"/>
      <c r="AHS267" s="66"/>
      <c r="AHV267" s="66"/>
      <c r="AHY267" s="66"/>
      <c r="AIB267" s="66"/>
      <c r="AID267" s="66"/>
      <c r="AIF267" s="66"/>
      <c r="AII267" s="66"/>
      <c r="AIL267" s="66"/>
      <c r="AIO267" s="66"/>
      <c r="AIR267" s="66"/>
      <c r="AIU267" s="66"/>
      <c r="AIX267" s="66"/>
      <c r="AJA267" s="66"/>
      <c r="AJC267" s="66"/>
      <c r="AJF267" s="66"/>
      <c r="AJL267" s="66"/>
      <c r="AJR267" s="66"/>
      <c r="AJU267" s="66"/>
      <c r="AJW267" s="66"/>
      <c r="AJY267" s="66"/>
      <c r="AJZ267" s="66"/>
      <c r="AKA267" s="66"/>
      <c r="AKB267" s="66"/>
      <c r="AKC267" s="66"/>
      <c r="AKD267" s="66"/>
      <c r="AKV267" s="66"/>
      <c r="AKW267" s="66"/>
      <c r="AKZ267" s="66"/>
      <c r="ALC267" s="66"/>
      <c r="ALE267" s="66"/>
      <c r="ALG267" s="66"/>
      <c r="ALJ267" s="66"/>
      <c r="ALM267" s="66"/>
      <c r="ALP267" s="66"/>
      <c r="ALT267" s="66"/>
      <c r="ALW267" s="66"/>
      <c r="ALZ267" s="66"/>
      <c r="AMH267" s="66"/>
      <c r="AMT267" s="66"/>
      <c r="AMU267" s="66"/>
      <c r="AMV267" s="66"/>
      <c r="AMW267" s="66"/>
      <c r="AMX267" s="66"/>
      <c r="AMY267" s="66"/>
      <c r="AMZ267" s="66"/>
      <c r="ANA267" s="66"/>
      <c r="ANB267" s="66"/>
      <c r="ANC267" s="66"/>
      <c r="AND267" s="66"/>
      <c r="ANE267" s="66"/>
      <c r="ANF267" s="66"/>
      <c r="ANG267" s="66"/>
      <c r="ANH267" s="66"/>
      <c r="ANI267" s="66"/>
      <c r="ANJ267" s="66"/>
      <c r="ANK267" s="66"/>
      <c r="ANL267" s="66"/>
      <c r="ANM267" s="66"/>
      <c r="ANN267" s="66"/>
      <c r="ANO267" s="66"/>
      <c r="ANP267" s="66"/>
      <c r="ANQ267" s="66"/>
      <c r="ANR267" s="66"/>
      <c r="ANS267" s="66"/>
      <c r="ANU267" s="66"/>
      <c r="ANV267" s="66"/>
      <c r="ANW267" s="66"/>
      <c r="ANX267" s="66"/>
      <c r="ANY267" s="66"/>
      <c r="ANZ267" s="66"/>
      <c r="AOA267" s="66"/>
      <c r="AOB267" s="66"/>
      <c r="AOC267" s="66"/>
      <c r="AOD267" s="66"/>
      <c r="AOE267" s="66"/>
      <c r="AOF267" s="66"/>
      <c r="AOG267" s="66"/>
      <c r="AOJ267" s="66"/>
      <c r="AOM267" s="66"/>
      <c r="AOP267" s="66"/>
      <c r="AOS267" s="66"/>
      <c r="AOV267" s="66"/>
      <c r="AOY267" s="66"/>
      <c r="APH267" s="66"/>
      <c r="APK267" s="66"/>
      <c r="APN267" s="66"/>
      <c r="APQ267" s="66"/>
      <c r="APZ267" s="66"/>
      <c r="AQF267" s="66"/>
      <c r="AQI267" s="66"/>
      <c r="AQL267" s="66"/>
      <c r="AQO267" s="66"/>
      <c r="AQU267" s="66"/>
      <c r="ARD267" s="66"/>
      <c r="ARF267" s="66"/>
      <c r="ARG267" s="66"/>
      <c r="ARI267" s="66"/>
      <c r="ARL267" s="66"/>
      <c r="ARO267" s="66"/>
      <c r="ARR267" s="66"/>
      <c r="ARU267" s="66"/>
      <c r="ARX267" s="66"/>
      <c r="ARZ267" s="66"/>
      <c r="ASB267" s="66"/>
      <c r="ASE267" s="66"/>
      <c r="ASH267" s="66"/>
      <c r="ASK267" s="66"/>
      <c r="ASN267" s="66"/>
      <c r="ASQ267" s="66"/>
      <c r="AST267" s="66"/>
      <c r="ASW267" s="66"/>
      <c r="ASY267" s="66"/>
      <c r="ATB267" s="66"/>
      <c r="ATH267" s="66"/>
      <c r="ATN267" s="66"/>
      <c r="ATQ267" s="66"/>
      <c r="ATS267" s="66"/>
      <c r="ATU267" s="66"/>
      <c r="ATV267" s="66"/>
      <c r="ATW267" s="66"/>
      <c r="ATX267" s="66"/>
      <c r="ATY267" s="66"/>
      <c r="ATZ267" s="66"/>
      <c r="AUR267" s="66"/>
      <c r="AUS267" s="66"/>
      <c r="AUV267" s="66"/>
      <c r="AUY267" s="66"/>
      <c r="AVA267" s="66"/>
      <c r="AVC267" s="66"/>
      <c r="AVF267" s="66"/>
      <c r="AVI267" s="66"/>
      <c r="AVL267" s="66"/>
      <c r="AVP267" s="66"/>
      <c r="AVS267" s="66"/>
      <c r="AVV267" s="66"/>
      <c r="AWD267" s="66"/>
      <c r="AWP267" s="66"/>
      <c r="AWQ267" s="66"/>
      <c r="AWR267" s="66"/>
      <c r="AWS267" s="66"/>
      <c r="AWT267" s="66"/>
      <c r="AWU267" s="66"/>
      <c r="AWV267" s="66"/>
      <c r="AWW267" s="66"/>
      <c r="AWX267" s="66"/>
      <c r="AWY267" s="66"/>
      <c r="AWZ267" s="66"/>
      <c r="AXA267" s="66"/>
      <c r="AXB267" s="66"/>
      <c r="AXC267" s="66"/>
      <c r="AXD267" s="66"/>
      <c r="AXE267" s="66"/>
      <c r="AXF267" s="66"/>
      <c r="AXG267" s="66"/>
      <c r="AXH267" s="66"/>
      <c r="AXI267" s="66"/>
      <c r="AXJ267" s="66"/>
      <c r="AXK267" s="66"/>
      <c r="AXL267" s="66"/>
      <c r="AXM267" s="66"/>
      <c r="AXN267" s="66"/>
      <c r="AXO267" s="66"/>
      <c r="AXQ267" s="66"/>
      <c r="AXR267" s="66"/>
      <c r="AXS267" s="66"/>
      <c r="AXT267" s="66"/>
      <c r="AXU267" s="66"/>
      <c r="AXV267" s="66"/>
      <c r="AXW267" s="66"/>
      <c r="AXX267" s="66"/>
      <c r="AXY267" s="66"/>
      <c r="AXZ267" s="66"/>
      <c r="AYA267" s="66"/>
      <c r="AYB267" s="66"/>
      <c r="AYC267" s="66"/>
      <c r="AYF267" s="66"/>
      <c r="AYI267" s="66"/>
      <c r="AYL267" s="66"/>
      <c r="AYO267" s="66"/>
      <c r="AYR267" s="66"/>
      <c r="AYU267" s="66"/>
      <c r="AZD267" s="66"/>
      <c r="AZG267" s="66"/>
      <c r="AZJ267" s="66"/>
      <c r="AZM267" s="66"/>
      <c r="AZV267" s="66"/>
      <c r="BAB267" s="66"/>
      <c r="BAE267" s="66"/>
      <c r="BAH267" s="66"/>
      <c r="BAK267" s="66"/>
      <c r="BAQ267" s="66"/>
      <c r="BAZ267" s="66"/>
      <c r="BBB267" s="66"/>
      <c r="BBC267" s="66"/>
      <c r="BBE267" s="66"/>
      <c r="BBH267" s="66"/>
      <c r="BBK267" s="66"/>
      <c r="BBN267" s="66"/>
      <c r="BBQ267" s="66"/>
      <c r="BBT267" s="66"/>
      <c r="BBV267" s="66"/>
      <c r="BBX267" s="66"/>
      <c r="BCA267" s="66"/>
      <c r="BCD267" s="66"/>
      <c r="BCG267" s="66"/>
      <c r="BCJ267" s="66"/>
      <c r="BCM267" s="66"/>
      <c r="BCP267" s="66"/>
      <c r="BCS267" s="66"/>
      <c r="BCU267" s="66"/>
      <c r="BCX267" s="66"/>
      <c r="BDD267" s="66"/>
      <c r="BDJ267" s="66"/>
      <c r="BDM267" s="66"/>
      <c r="BDO267" s="66"/>
      <c r="BDQ267" s="66"/>
      <c r="BDR267" s="66"/>
      <c r="BDS267" s="66"/>
      <c r="BDT267" s="66"/>
      <c r="BDU267" s="66"/>
      <c r="BDV267" s="66"/>
      <c r="BEN267" s="66"/>
      <c r="BEO267" s="66"/>
      <c r="BER267" s="66"/>
      <c r="BEU267" s="66"/>
      <c r="BEW267" s="66"/>
      <c r="BEY267" s="66"/>
      <c r="BFB267" s="66"/>
      <c r="BFE267" s="66"/>
      <c r="BFH267" s="66"/>
      <c r="BFL267" s="66"/>
      <c r="BFO267" s="66"/>
      <c r="BFR267" s="66"/>
      <c r="BFZ267" s="66"/>
      <c r="BGL267" s="66"/>
      <c r="BGM267" s="66"/>
      <c r="BGN267" s="66"/>
      <c r="BGO267" s="66"/>
      <c r="BGP267" s="66"/>
      <c r="BGQ267" s="66"/>
      <c r="BGR267" s="66"/>
      <c r="BGS267" s="66"/>
      <c r="BGT267" s="66"/>
      <c r="BGU267" s="66"/>
      <c r="BGV267" s="66"/>
      <c r="BGW267" s="66"/>
      <c r="BGX267" s="66"/>
      <c r="BGY267" s="66"/>
      <c r="BGZ267" s="66"/>
      <c r="BHA267" s="66"/>
      <c r="BHB267" s="66"/>
      <c r="BHC267" s="66"/>
      <c r="BHD267" s="66"/>
      <c r="BHE267" s="66"/>
      <c r="BHF267" s="66"/>
      <c r="BHG267" s="66"/>
      <c r="BHH267" s="66"/>
      <c r="BHI267" s="66"/>
      <c r="BHJ267" s="66"/>
      <c r="BHK267" s="66"/>
      <c r="BHM267" s="66"/>
      <c r="BHN267" s="66"/>
      <c r="BHO267" s="66"/>
      <c r="BHP267" s="66"/>
      <c r="BHQ267" s="66"/>
      <c r="BHR267" s="66"/>
      <c r="BHS267" s="66"/>
      <c r="BHT267" s="66"/>
      <c r="BHU267" s="66"/>
      <c r="BHV267" s="66"/>
      <c r="BHW267" s="66"/>
      <c r="BHX267" s="66"/>
      <c r="BHY267" s="66"/>
      <c r="BIB267" s="66"/>
      <c r="BIE267" s="66"/>
      <c r="BIH267" s="66"/>
      <c r="BIK267" s="66"/>
      <c r="BIN267" s="66"/>
      <c r="BIQ267" s="66"/>
      <c r="BIZ267" s="66"/>
      <c r="BJC267" s="66"/>
      <c r="BJF267" s="66"/>
      <c r="BJI267" s="66"/>
      <c r="BJR267" s="66"/>
      <c r="BJX267" s="66"/>
      <c r="BKA267" s="66"/>
      <c r="BKD267" s="66"/>
      <c r="BKG267" s="66"/>
      <c r="BKM267" s="66"/>
      <c r="BKV267" s="66"/>
      <c r="BKX267" s="66"/>
      <c r="BKY267" s="66"/>
      <c r="BLA267" s="66"/>
      <c r="BLD267" s="66"/>
      <c r="BLG267" s="66"/>
      <c r="BLJ267" s="66"/>
      <c r="BLM267" s="66"/>
      <c r="BLP267" s="66"/>
      <c r="BLR267" s="66"/>
      <c r="BLT267" s="66"/>
      <c r="BLW267" s="66"/>
      <c r="BLZ267" s="66"/>
      <c r="BMC267" s="66"/>
      <c r="BMF267" s="66"/>
      <c r="BMI267" s="66"/>
      <c r="BML267" s="66"/>
      <c r="BMO267" s="66"/>
      <c r="BMQ267" s="66"/>
      <c r="BMT267" s="66"/>
      <c r="BMZ267" s="66"/>
      <c r="BNF267" s="66"/>
      <c r="BNI267" s="66"/>
      <c r="BNK267" s="66"/>
      <c r="BNM267" s="66"/>
      <c r="BNN267" s="66"/>
      <c r="BNO267" s="66"/>
      <c r="BNP267" s="66"/>
      <c r="BNQ267" s="66"/>
      <c r="BNR267" s="66"/>
      <c r="BOJ267" s="66"/>
      <c r="BOK267" s="66"/>
      <c r="BON267" s="66"/>
      <c r="BOQ267" s="66"/>
      <c r="BOS267" s="66"/>
      <c r="BOU267" s="66"/>
      <c r="BOX267" s="66"/>
      <c r="BPA267" s="66"/>
      <c r="BPD267" s="66"/>
      <c r="BPH267" s="66"/>
      <c r="BPK267" s="66"/>
      <c r="BPN267" s="66"/>
      <c r="BPV267" s="66"/>
      <c r="BQH267" s="66"/>
      <c r="BQI267" s="66"/>
      <c r="BQJ267" s="66"/>
      <c r="BQK267" s="66"/>
      <c r="BQL267" s="66"/>
      <c r="BQM267" s="66"/>
      <c r="BQN267" s="66"/>
      <c r="BQO267" s="66"/>
      <c r="BQP267" s="66"/>
      <c r="BQQ267" s="66"/>
      <c r="BQR267" s="66"/>
      <c r="BQS267" s="66"/>
      <c r="BQT267" s="66"/>
      <c r="BQU267" s="66"/>
      <c r="BQV267" s="66"/>
      <c r="BQW267" s="66"/>
      <c r="BQX267" s="66"/>
      <c r="BQY267" s="66"/>
      <c r="BQZ267" s="66"/>
      <c r="BRA267" s="66"/>
      <c r="BRB267" s="66"/>
      <c r="BRC267" s="66"/>
      <c r="BRD267" s="66"/>
      <c r="BRE267" s="66"/>
      <c r="BRF267" s="66"/>
      <c r="BRG267" s="66"/>
      <c r="BRI267" s="66"/>
      <c r="BRJ267" s="66"/>
      <c r="BRK267" s="66"/>
      <c r="BRL267" s="66"/>
      <c r="BRM267" s="66"/>
      <c r="BRN267" s="66"/>
      <c r="BRO267" s="66"/>
      <c r="BRP267" s="66"/>
      <c r="BRQ267" s="66"/>
      <c r="BRR267" s="66"/>
      <c r="BRS267" s="66"/>
      <c r="BRT267" s="66"/>
      <c r="BRU267" s="66"/>
      <c r="BRX267" s="66"/>
      <c r="BSA267" s="66"/>
      <c r="BSD267" s="66"/>
      <c r="BSG267" s="66"/>
      <c r="BSJ267" s="66"/>
      <c r="BSM267" s="66"/>
      <c r="BSV267" s="66"/>
      <c r="BSY267" s="66"/>
      <c r="BTB267" s="66"/>
      <c r="BTE267" s="66"/>
      <c r="BTN267" s="66"/>
      <c r="BTT267" s="66"/>
      <c r="BTW267" s="66"/>
      <c r="BTZ267" s="66"/>
      <c r="BUC267" s="66"/>
      <c r="BUI267" s="66"/>
      <c r="BUR267" s="66"/>
      <c r="BUT267" s="66"/>
      <c r="BUU267" s="66"/>
      <c r="BUW267" s="66"/>
      <c r="BUZ267" s="66"/>
      <c r="BVC267" s="66"/>
      <c r="BVF267" s="66"/>
      <c r="BVI267" s="66"/>
      <c r="BVL267" s="66"/>
      <c r="BVN267" s="66"/>
      <c r="BVP267" s="66"/>
      <c r="BVS267" s="66"/>
      <c r="BVV267" s="66"/>
      <c r="BVY267" s="66"/>
      <c r="BWB267" s="66"/>
      <c r="BWE267" s="66"/>
      <c r="BWH267" s="66"/>
      <c r="BWK267" s="66"/>
      <c r="BWM267" s="66"/>
      <c r="BWP267" s="66"/>
      <c r="BWV267" s="66"/>
      <c r="BXB267" s="66"/>
      <c r="BXE267" s="66"/>
      <c r="BXG267" s="66"/>
      <c r="BXI267" s="66"/>
      <c r="BXJ267" s="66"/>
      <c r="BXK267" s="66"/>
      <c r="BXL267" s="66"/>
      <c r="BXM267" s="66"/>
      <c r="BXN267" s="66"/>
      <c r="BYF267" s="66"/>
      <c r="BYG267" s="66"/>
      <c r="BYJ267" s="66"/>
      <c r="BYM267" s="66"/>
      <c r="BYO267" s="66"/>
      <c r="BYQ267" s="66"/>
      <c r="BYT267" s="66"/>
      <c r="BYW267" s="66"/>
      <c r="BYZ267" s="66"/>
      <c r="BZD267" s="66"/>
      <c r="BZG267" s="66"/>
      <c r="BZJ267" s="66"/>
      <c r="BZR267" s="66"/>
      <c r="CAD267" s="66"/>
      <c r="CAE267" s="66"/>
      <c r="CAF267" s="66"/>
      <c r="CAG267" s="66"/>
      <c r="CAH267" s="66"/>
      <c r="CAI267" s="66"/>
      <c r="CAJ267" s="66"/>
      <c r="CAK267" s="66"/>
      <c r="CAL267" s="66"/>
      <c r="CAM267" s="66"/>
      <c r="CAN267" s="66"/>
      <c r="CAO267" s="66"/>
      <c r="CAP267" s="66"/>
      <c r="CAQ267" s="66"/>
      <c r="CAR267" s="66"/>
      <c r="CAS267" s="66"/>
      <c r="CAT267" s="66"/>
      <c r="CAU267" s="66"/>
      <c r="CAV267" s="66"/>
      <c r="CAW267" s="66"/>
      <c r="CAX267" s="66"/>
      <c r="CAY267" s="66"/>
      <c r="CAZ267" s="66"/>
      <c r="CBA267" s="66"/>
      <c r="CBB267" s="66"/>
      <c r="CBC267" s="66"/>
      <c r="CBE267" s="66"/>
      <c r="CBF267" s="66"/>
      <c r="CBG267" s="66"/>
      <c r="CBH267" s="66"/>
      <c r="CBI267" s="66"/>
      <c r="CBJ267" s="66"/>
      <c r="CBK267" s="66"/>
      <c r="CBL267" s="66"/>
      <c r="CBM267" s="66"/>
      <c r="CBN267" s="66"/>
      <c r="CBO267" s="66"/>
      <c r="CBP267" s="66"/>
      <c r="CBQ267" s="66"/>
      <c r="CBT267" s="66"/>
      <c r="CBW267" s="66"/>
      <c r="CBZ267" s="66"/>
      <c r="CCC267" s="66"/>
      <c r="CCF267" s="66"/>
      <c r="CCI267" s="66"/>
      <c r="CCR267" s="66"/>
      <c r="CCU267" s="66"/>
      <c r="CCX267" s="66"/>
      <c r="CDA267" s="66"/>
      <c r="CDJ267" s="66"/>
      <c r="CDP267" s="66"/>
      <c r="CDS267" s="66"/>
      <c r="CDV267" s="66"/>
      <c r="CDY267" s="66"/>
      <c r="CEE267" s="66"/>
      <c r="CEN267" s="66"/>
      <c r="CEP267" s="66"/>
      <c r="CEQ267" s="66"/>
      <c r="CES267" s="66"/>
      <c r="CEV267" s="66"/>
      <c r="CEY267" s="66"/>
      <c r="CFB267" s="66"/>
      <c r="CFE267" s="66"/>
      <c r="CFH267" s="66"/>
      <c r="CFJ267" s="66"/>
      <c r="CFL267" s="66"/>
      <c r="CFO267" s="66"/>
      <c r="CFR267" s="66"/>
      <c r="CFU267" s="66"/>
      <c r="CFX267" s="66"/>
      <c r="CGA267" s="66"/>
      <c r="CGD267" s="66"/>
      <c r="CGG267" s="66"/>
      <c r="CGI267" s="66"/>
      <c r="CGL267" s="66"/>
      <c r="CGR267" s="66"/>
      <c r="CGX267" s="66"/>
      <c r="CHA267" s="66"/>
      <c r="CHC267" s="66"/>
      <c r="CHE267" s="66"/>
      <c r="CHF267" s="66"/>
      <c r="CHG267" s="66"/>
      <c r="CHH267" s="66"/>
      <c r="CHI267" s="66"/>
      <c r="CHJ267" s="66"/>
      <c r="CIB267" s="66"/>
      <c r="CIC267" s="66"/>
      <c r="CIF267" s="66"/>
      <c r="CII267" s="66"/>
      <c r="CIK267" s="66"/>
      <c r="CIM267" s="66"/>
      <c r="CIP267" s="66"/>
      <c r="CIS267" s="66"/>
      <c r="CIV267" s="66"/>
      <c r="CIZ267" s="66"/>
      <c r="CJC267" s="66"/>
      <c r="CJF267" s="66"/>
      <c r="CJN267" s="66"/>
      <c r="CJZ267" s="66"/>
      <c r="CKA267" s="66"/>
      <c r="CKB267" s="66"/>
      <c r="CKC267" s="66"/>
      <c r="CKD267" s="66"/>
      <c r="CKE267" s="66"/>
      <c r="CKF267" s="66"/>
      <c r="CKG267" s="66"/>
      <c r="CKH267" s="66"/>
      <c r="CKI267" s="66"/>
      <c r="CKJ267" s="66"/>
      <c r="CKK267" s="66"/>
      <c r="CKL267" s="66"/>
      <c r="CKM267" s="66"/>
      <c r="CKN267" s="66"/>
      <c r="CKO267" s="66"/>
      <c r="CKP267" s="66"/>
      <c r="CKQ267" s="66"/>
      <c r="CKR267" s="66"/>
      <c r="CKS267" s="66"/>
      <c r="CKT267" s="66"/>
      <c r="CKU267" s="66"/>
      <c r="CKV267" s="66"/>
      <c r="CKW267" s="66"/>
      <c r="CKX267" s="66"/>
      <c r="CKY267" s="66"/>
      <c r="CLA267" s="66"/>
      <c r="CLB267" s="66"/>
      <c r="CLC267" s="66"/>
      <c r="CLD267" s="66"/>
      <c r="CLE267" s="66"/>
      <c r="CLF267" s="66"/>
      <c r="CLG267" s="66"/>
      <c r="CLH267" s="66"/>
      <c r="CLI267" s="66"/>
      <c r="CLJ267" s="66"/>
      <c r="CLK267" s="66"/>
      <c r="CLL267" s="66"/>
      <c r="CLM267" s="66"/>
      <c r="CLP267" s="66"/>
      <c r="CLS267" s="66"/>
      <c r="CLV267" s="66"/>
      <c r="CLY267" s="66"/>
      <c r="CMB267" s="66"/>
      <c r="CME267" s="66"/>
      <c r="CMN267" s="66"/>
      <c r="CMQ267" s="66"/>
      <c r="CMT267" s="66"/>
      <c r="CMW267" s="66"/>
      <c r="CNF267" s="66"/>
      <c r="CNL267" s="66"/>
      <c r="CNO267" s="66"/>
      <c r="CNR267" s="66"/>
      <c r="CNU267" s="66"/>
      <c r="COA267" s="66"/>
      <c r="COJ267" s="66"/>
      <c r="COL267" s="66"/>
      <c r="COM267" s="66"/>
      <c r="COO267" s="66"/>
      <c r="COR267" s="66"/>
      <c r="COU267" s="66"/>
      <c r="COX267" s="66"/>
      <c r="CPA267" s="66"/>
      <c r="CPD267" s="66"/>
      <c r="CPF267" s="66"/>
      <c r="CPH267" s="66"/>
      <c r="CPK267" s="66"/>
      <c r="CPN267" s="66"/>
      <c r="CPQ267" s="66"/>
      <c r="CPT267" s="66"/>
      <c r="CPW267" s="66"/>
      <c r="CPZ267" s="66"/>
      <c r="CQC267" s="66"/>
      <c r="CQE267" s="66"/>
      <c r="CQH267" s="66"/>
      <c r="CQN267" s="66"/>
      <c r="CQT267" s="66"/>
      <c r="CQW267" s="66"/>
      <c r="CQY267" s="66"/>
      <c r="CRA267" s="66"/>
      <c r="CRB267" s="66"/>
      <c r="CRC267" s="66"/>
      <c r="CRD267" s="66"/>
      <c r="CRE267" s="66"/>
      <c r="CRF267" s="66"/>
      <c r="CRX267" s="66"/>
      <c r="CRY267" s="66"/>
      <c r="CSB267" s="66"/>
      <c r="CSE267" s="66"/>
      <c r="CSG267" s="66"/>
      <c r="CSI267" s="66"/>
      <c r="CSL267" s="66"/>
      <c r="CSO267" s="66"/>
      <c r="CSR267" s="66"/>
      <c r="CSV267" s="66"/>
      <c r="CSY267" s="66"/>
      <c r="CTB267" s="66"/>
      <c r="CTJ267" s="66"/>
      <c r="CTV267" s="66"/>
      <c r="CTW267" s="66"/>
      <c r="CTX267" s="66"/>
      <c r="CTY267" s="66"/>
      <c r="CTZ267" s="66"/>
      <c r="CUA267" s="66"/>
      <c r="CUB267" s="66"/>
      <c r="CUC267" s="66"/>
      <c r="CUD267" s="66"/>
      <c r="CUE267" s="66"/>
      <c r="CUF267" s="66"/>
      <c r="CUG267" s="66"/>
      <c r="CUH267" s="66"/>
      <c r="CUI267" s="66"/>
      <c r="CUJ267" s="66"/>
      <c r="CUK267" s="66"/>
      <c r="CUL267" s="66"/>
      <c r="CUM267" s="66"/>
      <c r="CUN267" s="66"/>
      <c r="CUO267" s="66"/>
      <c r="CUP267" s="66"/>
      <c r="CUQ267" s="66"/>
      <c r="CUR267" s="66"/>
      <c r="CUS267" s="66"/>
      <c r="CUT267" s="66"/>
      <c r="CUU267" s="66"/>
      <c r="CUW267" s="66"/>
      <c r="CUX267" s="66"/>
      <c r="CUY267" s="66"/>
      <c r="CUZ267" s="66"/>
      <c r="CVA267" s="66"/>
      <c r="CVB267" s="66"/>
      <c r="CVC267" s="66"/>
      <c r="CVD267" s="66"/>
      <c r="CVE267" s="66"/>
      <c r="CVF267" s="66"/>
      <c r="CVG267" s="66"/>
      <c r="CVH267" s="66"/>
      <c r="CVI267" s="66"/>
      <c r="CVL267" s="66"/>
      <c r="CVO267" s="66"/>
      <c r="CVR267" s="66"/>
      <c r="CVU267" s="66"/>
      <c r="CVX267" s="66"/>
      <c r="CWA267" s="66"/>
      <c r="CWJ267" s="66"/>
      <c r="CWM267" s="66"/>
      <c r="CWP267" s="66"/>
      <c r="CWS267" s="66"/>
      <c r="CXB267" s="66"/>
      <c r="CXH267" s="66"/>
      <c r="CXK267" s="66"/>
      <c r="CXN267" s="66"/>
      <c r="CXQ267" s="66"/>
      <c r="CXW267" s="66"/>
      <c r="CYF267" s="66"/>
      <c r="CYH267" s="66"/>
      <c r="CYI267" s="66"/>
      <c r="CYK267" s="66"/>
      <c r="CYN267" s="66"/>
      <c r="CYQ267" s="66"/>
      <c r="CYT267" s="66"/>
      <c r="CYW267" s="66"/>
      <c r="CYZ267" s="66"/>
      <c r="CZB267" s="66"/>
      <c r="CZD267" s="66"/>
      <c r="CZG267" s="66"/>
      <c r="CZJ267" s="66"/>
      <c r="CZM267" s="66"/>
      <c r="CZP267" s="66"/>
      <c r="CZS267" s="66"/>
      <c r="CZV267" s="66"/>
      <c r="CZY267" s="66"/>
      <c r="DAA267" s="66"/>
      <c r="DAD267" s="66"/>
      <c r="DAJ267" s="66"/>
      <c r="DAP267" s="66"/>
      <c r="DAS267" s="66"/>
      <c r="DAU267" s="66"/>
      <c r="DAW267" s="66"/>
      <c r="DAX267" s="66"/>
      <c r="DAY267" s="66"/>
      <c r="DAZ267" s="66"/>
      <c r="DBA267" s="66"/>
      <c r="DBB267" s="66"/>
      <c r="DBT267" s="66"/>
      <c r="DBU267" s="66"/>
      <c r="DBX267" s="66"/>
      <c r="DCA267" s="66"/>
      <c r="DCC267" s="66"/>
      <c r="DCE267" s="66"/>
      <c r="DCH267" s="66"/>
      <c r="DCK267" s="66"/>
      <c r="DCN267" s="66"/>
      <c r="DCR267" s="66"/>
      <c r="DCU267" s="66"/>
      <c r="DCX267" s="66"/>
      <c r="DDF267" s="66"/>
      <c r="DDR267" s="66"/>
      <c r="DDS267" s="66"/>
      <c r="DDT267" s="66"/>
      <c r="DDU267" s="66"/>
      <c r="DDV267" s="66"/>
      <c r="DDW267" s="66"/>
      <c r="DDX267" s="66"/>
      <c r="DDY267" s="66"/>
      <c r="DDZ267" s="66"/>
      <c r="DEA267" s="66"/>
      <c r="DEB267" s="66"/>
      <c r="DEC267" s="66"/>
      <c r="DED267" s="66"/>
      <c r="DEE267" s="66"/>
      <c r="DEF267" s="66"/>
      <c r="DEG267" s="66"/>
      <c r="DEH267" s="66"/>
      <c r="DEI267" s="66"/>
      <c r="DEJ267" s="66"/>
      <c r="DEK267" s="66"/>
      <c r="DEL267" s="66"/>
      <c r="DEM267" s="66"/>
      <c r="DEN267" s="66"/>
      <c r="DEO267" s="66"/>
      <c r="DEP267" s="66"/>
      <c r="DEQ267" s="66"/>
      <c r="DES267" s="66"/>
      <c r="DET267" s="66"/>
      <c r="DEU267" s="66"/>
      <c r="DEV267" s="66"/>
      <c r="DEW267" s="66"/>
      <c r="DEX267" s="66"/>
      <c r="DEY267" s="66"/>
      <c r="DEZ267" s="66"/>
      <c r="DFA267" s="66"/>
      <c r="DFB267" s="66"/>
      <c r="DFC267" s="66"/>
      <c r="DFD267" s="66"/>
      <c r="DFE267" s="66"/>
      <c r="DFH267" s="66"/>
      <c r="DFK267" s="66"/>
      <c r="DFN267" s="66"/>
      <c r="DFQ267" s="66"/>
      <c r="DFT267" s="66"/>
      <c r="DFW267" s="66"/>
      <c r="DGF267" s="66"/>
      <c r="DGI267" s="66"/>
      <c r="DGL267" s="66"/>
      <c r="DGO267" s="66"/>
      <c r="DGX267" s="66"/>
      <c r="DHD267" s="66"/>
      <c r="DHG267" s="66"/>
      <c r="DHJ267" s="66"/>
      <c r="DHM267" s="66"/>
      <c r="DHS267" s="66"/>
      <c r="DIB267" s="66"/>
      <c r="DID267" s="66"/>
      <c r="DIE267" s="66"/>
      <c r="DIG267" s="66"/>
      <c r="DIJ267" s="66"/>
      <c r="DIM267" s="66"/>
      <c r="DIP267" s="66"/>
      <c r="DIS267" s="66"/>
      <c r="DIV267" s="66"/>
      <c r="DIX267" s="66"/>
      <c r="DIZ267" s="66"/>
      <c r="DJC267" s="66"/>
      <c r="DJF267" s="66"/>
      <c r="DJI267" s="66"/>
      <c r="DJL267" s="66"/>
      <c r="DJO267" s="66"/>
      <c r="DJR267" s="66"/>
      <c r="DJU267" s="66"/>
      <c r="DJW267" s="66"/>
      <c r="DJZ267" s="66"/>
      <c r="DKF267" s="66"/>
      <c r="DKL267" s="66"/>
      <c r="DKO267" s="66"/>
      <c r="DKQ267" s="66"/>
      <c r="DKS267" s="66"/>
      <c r="DKT267" s="66"/>
      <c r="DKU267" s="66"/>
      <c r="DKV267" s="66"/>
      <c r="DKW267" s="66"/>
      <c r="DKX267" s="66"/>
      <c r="DLP267" s="66"/>
      <c r="DLQ267" s="66"/>
      <c r="DLT267" s="66"/>
      <c r="DLW267" s="66"/>
      <c r="DLY267" s="66"/>
      <c r="DMA267" s="66"/>
      <c r="DMD267" s="66"/>
      <c r="DMG267" s="66"/>
      <c r="DMJ267" s="66"/>
      <c r="DMN267" s="66"/>
      <c r="DMQ267" s="66"/>
      <c r="DMT267" s="66"/>
      <c r="DNB267" s="66"/>
      <c r="DNN267" s="66"/>
      <c r="DNO267" s="66"/>
      <c r="DNP267" s="66"/>
      <c r="DNQ267" s="66"/>
      <c r="DNR267" s="66"/>
      <c r="DNS267" s="66"/>
      <c r="DNT267" s="66"/>
      <c r="DNU267" s="66"/>
      <c r="DNV267" s="66"/>
      <c r="DNW267" s="66"/>
      <c r="DNX267" s="66"/>
      <c r="DNY267" s="66"/>
      <c r="DNZ267" s="66"/>
      <c r="DOA267" s="66"/>
      <c r="DOB267" s="66"/>
      <c r="DOC267" s="66"/>
      <c r="DOD267" s="66"/>
      <c r="DOE267" s="66"/>
      <c r="DOF267" s="66"/>
      <c r="DOG267" s="66"/>
      <c r="DOH267" s="66"/>
      <c r="DOI267" s="66"/>
      <c r="DOJ267" s="66"/>
      <c r="DOK267" s="66"/>
      <c r="DOL267" s="66"/>
      <c r="DOM267" s="66"/>
      <c r="DOO267" s="66"/>
      <c r="DOP267" s="66"/>
      <c r="DOQ267" s="66"/>
      <c r="DOR267" s="66"/>
      <c r="DOS267" s="66"/>
      <c r="DOT267" s="66"/>
      <c r="DOU267" s="66"/>
      <c r="DOV267" s="66"/>
      <c r="DOW267" s="66"/>
      <c r="DOX267" s="66"/>
      <c r="DOY267" s="66"/>
      <c r="DOZ267" s="66"/>
      <c r="DPA267" s="66"/>
      <c r="DPD267" s="66"/>
      <c r="DPG267" s="66"/>
      <c r="DPJ267" s="66"/>
      <c r="DPM267" s="66"/>
      <c r="DPP267" s="66"/>
      <c r="DPS267" s="66"/>
      <c r="DQB267" s="66"/>
      <c r="DQE267" s="66"/>
      <c r="DQH267" s="66"/>
      <c r="DQK267" s="66"/>
      <c r="DQT267" s="66"/>
      <c r="DQZ267" s="66"/>
      <c r="DRC267" s="66"/>
      <c r="DRF267" s="66"/>
      <c r="DRI267" s="66"/>
      <c r="DRO267" s="66"/>
      <c r="DRX267" s="66"/>
      <c r="DRZ267" s="66"/>
      <c r="DSA267" s="66"/>
      <c r="DSC267" s="66"/>
      <c r="DSF267" s="66"/>
      <c r="DSI267" s="66"/>
      <c r="DSL267" s="66"/>
      <c r="DSO267" s="66"/>
      <c r="DSR267" s="66"/>
      <c r="DST267" s="66"/>
      <c r="DSV267" s="66"/>
      <c r="DSY267" s="66"/>
      <c r="DTB267" s="66"/>
      <c r="DTE267" s="66"/>
      <c r="DTH267" s="66"/>
      <c r="DTK267" s="66"/>
      <c r="DTN267" s="66"/>
      <c r="DTQ267" s="66"/>
      <c r="DTS267" s="66"/>
      <c r="DTV267" s="66"/>
      <c r="DUB267" s="66"/>
      <c r="DUH267" s="66"/>
      <c r="DUK267" s="66"/>
      <c r="DUM267" s="66"/>
      <c r="DUO267" s="66"/>
      <c r="DUP267" s="66"/>
      <c r="DUQ267" s="66"/>
      <c r="DUR267" s="66"/>
      <c r="DUS267" s="66"/>
      <c r="DUT267" s="66"/>
      <c r="DVL267" s="66"/>
      <c r="DVM267" s="66"/>
      <c r="DVP267" s="66"/>
      <c r="DVS267" s="66"/>
      <c r="DVU267" s="66"/>
      <c r="DVW267" s="66"/>
      <c r="DVZ267" s="66"/>
      <c r="DWC267" s="66"/>
      <c r="DWF267" s="66"/>
      <c r="DWJ267" s="66"/>
      <c r="DWM267" s="66"/>
      <c r="DWP267" s="66"/>
      <c r="DWX267" s="66"/>
      <c r="DXJ267" s="66"/>
      <c r="DXK267" s="66"/>
      <c r="DXL267" s="66"/>
      <c r="DXM267" s="66"/>
      <c r="DXN267" s="66"/>
      <c r="DXO267" s="66"/>
      <c r="DXP267" s="66"/>
      <c r="DXQ267" s="66"/>
      <c r="DXR267" s="66"/>
      <c r="DXS267" s="66"/>
      <c r="DXT267" s="66"/>
      <c r="DXU267" s="66"/>
      <c r="DXV267" s="66"/>
      <c r="DXW267" s="66"/>
      <c r="DXX267" s="66"/>
      <c r="DXY267" s="66"/>
      <c r="DXZ267" s="66"/>
      <c r="DYA267" s="66"/>
      <c r="DYB267" s="66"/>
      <c r="DYC267" s="66"/>
      <c r="DYD267" s="66"/>
      <c r="DYE267" s="66"/>
      <c r="DYF267" s="66"/>
      <c r="DYG267" s="66"/>
      <c r="DYH267" s="66"/>
      <c r="DYI267" s="66"/>
      <c r="DYK267" s="66"/>
      <c r="DYL267" s="66"/>
      <c r="DYM267" s="66"/>
      <c r="DYN267" s="66"/>
      <c r="DYO267" s="66"/>
      <c r="DYP267" s="66"/>
      <c r="DYQ267" s="66"/>
      <c r="DYR267" s="66"/>
      <c r="DYS267" s="66"/>
      <c r="DYT267" s="66"/>
      <c r="DYU267" s="66"/>
      <c r="DYV267" s="66"/>
      <c r="DYW267" s="66"/>
      <c r="DYZ267" s="66"/>
      <c r="DZC267" s="66"/>
      <c r="DZF267" s="66"/>
      <c r="DZI267" s="66"/>
      <c r="DZL267" s="66"/>
      <c r="DZO267" s="66"/>
      <c r="DZX267" s="66"/>
      <c r="EAA267" s="66"/>
      <c r="EAD267" s="66"/>
      <c r="EAG267" s="66"/>
      <c r="EAP267" s="66"/>
      <c r="EAV267" s="66"/>
      <c r="EAY267" s="66"/>
      <c r="EBB267" s="66"/>
      <c r="EBE267" s="66"/>
      <c r="EBK267" s="66"/>
      <c r="EBT267" s="66"/>
      <c r="EBV267" s="66"/>
      <c r="EBW267" s="66"/>
      <c r="EBY267" s="66"/>
      <c r="ECB267" s="66"/>
      <c r="ECE267" s="66"/>
      <c r="ECH267" s="66"/>
      <c r="ECK267" s="66"/>
      <c r="ECN267" s="66"/>
      <c r="ECP267" s="66"/>
      <c r="ECR267" s="66"/>
      <c r="ECU267" s="66"/>
      <c r="ECX267" s="66"/>
      <c r="EDA267" s="66"/>
      <c r="EDD267" s="66"/>
      <c r="EDG267" s="66"/>
      <c r="EDJ267" s="66"/>
      <c r="EDM267" s="66"/>
      <c r="EDO267" s="66"/>
      <c r="EDR267" s="66"/>
      <c r="EDX267" s="66"/>
      <c r="EED267" s="66"/>
      <c r="EEG267" s="66"/>
      <c r="EEI267" s="66"/>
      <c r="EEK267" s="66"/>
      <c r="EEL267" s="66"/>
      <c r="EEM267" s="66"/>
      <c r="EEN267" s="66"/>
      <c r="EEO267" s="66"/>
      <c r="EEP267" s="66"/>
      <c r="EFH267" s="66"/>
      <c r="EFI267" s="66"/>
      <c r="EFL267" s="66"/>
      <c r="EFO267" s="66"/>
      <c r="EFQ267" s="66"/>
      <c r="EFS267" s="66"/>
      <c r="EFV267" s="66"/>
      <c r="EFY267" s="66"/>
      <c r="EGB267" s="66"/>
      <c r="EGF267" s="66"/>
      <c r="EGI267" s="66"/>
      <c r="EGL267" s="66"/>
      <c r="EGT267" s="66"/>
      <c r="EHF267" s="66"/>
      <c r="EHG267" s="66"/>
      <c r="EHH267" s="66"/>
      <c r="EHI267" s="66"/>
      <c r="EHJ267" s="66"/>
      <c r="EHK267" s="66"/>
      <c r="EHL267" s="66"/>
      <c r="EHM267" s="66"/>
      <c r="EHN267" s="66"/>
      <c r="EHO267" s="66"/>
      <c r="EHP267" s="66"/>
      <c r="EHQ267" s="66"/>
      <c r="EHR267" s="66"/>
      <c r="EHS267" s="66"/>
      <c r="EHT267" s="66"/>
      <c r="EHU267" s="66"/>
      <c r="EHV267" s="66"/>
      <c r="EHW267" s="66"/>
      <c r="EHX267" s="66"/>
      <c r="EHY267" s="66"/>
      <c r="EHZ267" s="66"/>
      <c r="EIA267" s="66"/>
      <c r="EIB267" s="66"/>
      <c r="EIC267" s="66"/>
      <c r="EID267" s="66"/>
      <c r="EIE267" s="66"/>
      <c r="EIG267" s="66"/>
      <c r="EIH267" s="66"/>
      <c r="EII267" s="66"/>
      <c r="EIJ267" s="66"/>
      <c r="EIK267" s="66"/>
      <c r="EIL267" s="66"/>
      <c r="EIM267" s="66"/>
      <c r="EIN267" s="66"/>
      <c r="EIO267" s="66"/>
      <c r="EIP267" s="66"/>
      <c r="EIQ267" s="66"/>
      <c r="EIR267" s="66"/>
      <c r="EIS267" s="66"/>
      <c r="EIV267" s="66"/>
      <c r="EIY267" s="66"/>
      <c r="EJB267" s="66"/>
      <c r="EJE267" s="66"/>
      <c r="EJH267" s="66"/>
      <c r="EJK267" s="66"/>
      <c r="EJT267" s="66"/>
      <c r="EJW267" s="66"/>
      <c r="EJZ267" s="66"/>
      <c r="EKC267" s="66"/>
      <c r="EKL267" s="66"/>
      <c r="EKR267" s="66"/>
      <c r="EKU267" s="66"/>
      <c r="EKX267" s="66"/>
      <c r="ELA267" s="66"/>
      <c r="ELG267" s="66"/>
      <c r="ELP267" s="66"/>
      <c r="ELR267" s="66"/>
      <c r="ELS267" s="66"/>
      <c r="ELU267" s="66"/>
      <c r="ELX267" s="66"/>
      <c r="EMA267" s="66"/>
      <c r="EMD267" s="66"/>
      <c r="EMG267" s="66"/>
      <c r="EMJ267" s="66"/>
      <c r="EML267" s="66"/>
      <c r="EMN267" s="66"/>
      <c r="EMQ267" s="66"/>
      <c r="EMT267" s="66"/>
      <c r="EMW267" s="66"/>
      <c r="EMZ267" s="66"/>
      <c r="ENC267" s="66"/>
      <c r="ENF267" s="66"/>
      <c r="ENI267" s="66"/>
      <c r="ENK267" s="66"/>
      <c r="ENN267" s="66"/>
      <c r="ENT267" s="66"/>
      <c r="ENZ267" s="66"/>
      <c r="EOC267" s="66"/>
      <c r="EOE267" s="66"/>
      <c r="EOG267" s="66"/>
      <c r="EOH267" s="66"/>
      <c r="EOI267" s="66"/>
      <c r="EOJ267" s="66"/>
      <c r="EOK267" s="66"/>
      <c r="EOL267" s="66"/>
      <c r="EPD267" s="66"/>
      <c r="EPE267" s="66"/>
      <c r="EPH267" s="66"/>
      <c r="EPK267" s="66"/>
      <c r="EPM267" s="66"/>
      <c r="EPO267" s="66"/>
      <c r="EPR267" s="66"/>
      <c r="EPU267" s="66"/>
      <c r="EPX267" s="66"/>
      <c r="EQB267" s="66"/>
      <c r="EQE267" s="66"/>
      <c r="EQH267" s="66"/>
      <c r="EQP267" s="66"/>
      <c r="ERB267" s="66"/>
      <c r="ERC267" s="66"/>
      <c r="ERD267" s="66"/>
      <c r="ERE267" s="66"/>
      <c r="ERF267" s="66"/>
      <c r="ERG267" s="66"/>
      <c r="ERH267" s="66"/>
      <c r="ERI267" s="66"/>
      <c r="ERJ267" s="66"/>
      <c r="ERK267" s="66"/>
      <c r="ERL267" s="66"/>
      <c r="ERM267" s="66"/>
      <c r="ERN267" s="66"/>
      <c r="ERO267" s="66"/>
      <c r="ERP267" s="66"/>
      <c r="ERQ267" s="66"/>
      <c r="ERR267" s="66"/>
      <c r="ERS267" s="66"/>
      <c r="ERT267" s="66"/>
      <c r="ERU267" s="66"/>
      <c r="ERV267" s="66"/>
      <c r="ERW267" s="66"/>
      <c r="ERX267" s="66"/>
      <c r="ERY267" s="66"/>
      <c r="ERZ267" s="66"/>
      <c r="ESA267" s="66"/>
      <c r="ESC267" s="66"/>
      <c r="ESD267" s="66"/>
      <c r="ESE267" s="66"/>
      <c r="ESF267" s="66"/>
      <c r="ESG267" s="66"/>
      <c r="ESH267" s="66"/>
      <c r="ESI267" s="66"/>
      <c r="ESJ267" s="66"/>
      <c r="ESK267" s="66"/>
      <c r="ESL267" s="66"/>
      <c r="ESM267" s="66"/>
      <c r="ESN267" s="66"/>
      <c r="ESO267" s="66"/>
      <c r="ESR267" s="66"/>
      <c r="ESU267" s="66"/>
      <c r="ESX267" s="66"/>
      <c r="ETA267" s="66"/>
      <c r="ETD267" s="66"/>
      <c r="ETG267" s="66"/>
      <c r="ETP267" s="66"/>
      <c r="ETS267" s="66"/>
      <c r="ETV267" s="66"/>
      <c r="ETY267" s="66"/>
      <c r="EUH267" s="66"/>
      <c r="EUN267" s="66"/>
      <c r="EUQ267" s="66"/>
      <c r="EUT267" s="66"/>
      <c r="EUW267" s="66"/>
      <c r="EVC267" s="66"/>
      <c r="EVL267" s="66"/>
      <c r="EVN267" s="66"/>
      <c r="EVO267" s="66"/>
      <c r="EVQ267" s="66"/>
      <c r="EVT267" s="66"/>
      <c r="EVW267" s="66"/>
      <c r="EVZ267" s="66"/>
      <c r="EWC267" s="66"/>
      <c r="EWF267" s="66"/>
      <c r="EWH267" s="66"/>
      <c r="EWJ267" s="66"/>
      <c r="EWM267" s="66"/>
      <c r="EWP267" s="66"/>
      <c r="EWS267" s="66"/>
      <c r="EWV267" s="66"/>
      <c r="EWY267" s="66"/>
      <c r="EXB267" s="66"/>
      <c r="EXE267" s="66"/>
      <c r="EXG267" s="66"/>
      <c r="EXJ267" s="66"/>
      <c r="EXP267" s="66"/>
      <c r="EXV267" s="66"/>
      <c r="EXY267" s="66"/>
      <c r="EYA267" s="66"/>
      <c r="EYC267" s="66"/>
      <c r="EYD267" s="66"/>
      <c r="EYE267" s="66"/>
      <c r="EYF267" s="66"/>
      <c r="EYG267" s="66"/>
      <c r="EYH267" s="66"/>
      <c r="EYZ267" s="66"/>
      <c r="EZA267" s="66"/>
      <c r="EZD267" s="66"/>
      <c r="EZG267" s="66"/>
      <c r="EZI267" s="66"/>
      <c r="EZK267" s="66"/>
      <c r="EZN267" s="66"/>
      <c r="EZQ267" s="66"/>
      <c r="EZT267" s="66"/>
      <c r="EZX267" s="66"/>
      <c r="FAA267" s="66"/>
      <c r="FAD267" s="66"/>
      <c r="FAL267" s="66"/>
      <c r="FAX267" s="66"/>
      <c r="FAY267" s="66"/>
      <c r="FAZ267" s="66"/>
      <c r="FBA267" s="66"/>
      <c r="FBB267" s="66"/>
      <c r="FBC267" s="66"/>
      <c r="FBD267" s="66"/>
      <c r="FBE267" s="66"/>
      <c r="FBF267" s="66"/>
      <c r="FBG267" s="66"/>
      <c r="FBH267" s="66"/>
      <c r="FBI267" s="66"/>
      <c r="FBJ267" s="66"/>
      <c r="FBK267" s="66"/>
      <c r="FBL267" s="66"/>
      <c r="FBM267" s="66"/>
      <c r="FBN267" s="66"/>
      <c r="FBO267" s="66"/>
      <c r="FBP267" s="66"/>
      <c r="FBQ267" s="66"/>
      <c r="FBR267" s="66"/>
      <c r="FBS267" s="66"/>
      <c r="FBT267" s="66"/>
      <c r="FBU267" s="66"/>
      <c r="FBV267" s="66"/>
      <c r="FBW267" s="66"/>
      <c r="FBY267" s="66"/>
      <c r="FBZ267" s="66"/>
      <c r="FCA267" s="66"/>
      <c r="FCB267" s="66"/>
      <c r="FCC267" s="66"/>
      <c r="FCD267" s="66"/>
      <c r="FCE267" s="66"/>
      <c r="FCF267" s="66"/>
      <c r="FCG267" s="66"/>
      <c r="FCH267" s="66"/>
      <c r="FCI267" s="66"/>
      <c r="FCJ267" s="66"/>
      <c r="FCK267" s="66"/>
      <c r="FCN267" s="66"/>
      <c r="FCQ267" s="66"/>
      <c r="FCT267" s="66"/>
      <c r="FCW267" s="66"/>
      <c r="FCZ267" s="66"/>
      <c r="FDC267" s="66"/>
      <c r="FDL267" s="66"/>
      <c r="FDO267" s="66"/>
      <c r="FDR267" s="66"/>
      <c r="FDU267" s="66"/>
      <c r="FED267" s="66"/>
      <c r="FEJ267" s="66"/>
      <c r="FEM267" s="66"/>
      <c r="FEP267" s="66"/>
      <c r="FES267" s="66"/>
      <c r="FEY267" s="66"/>
      <c r="FFH267" s="66"/>
      <c r="FFJ267" s="66"/>
      <c r="FFK267" s="66"/>
      <c r="FFM267" s="66"/>
      <c r="FFP267" s="66"/>
      <c r="FFS267" s="66"/>
      <c r="FFV267" s="66"/>
      <c r="FFY267" s="66"/>
      <c r="FGB267" s="66"/>
      <c r="FGD267" s="66"/>
      <c r="FGF267" s="66"/>
      <c r="FGI267" s="66"/>
      <c r="FGL267" s="66"/>
      <c r="FGO267" s="66"/>
      <c r="FGR267" s="66"/>
      <c r="FGU267" s="66"/>
      <c r="FGX267" s="66"/>
      <c r="FHA267" s="66"/>
      <c r="FHC267" s="66"/>
      <c r="FHF267" s="66"/>
      <c r="FHL267" s="66"/>
      <c r="FHR267" s="66"/>
      <c r="FHU267" s="66"/>
      <c r="FHW267" s="66"/>
      <c r="FHY267" s="66"/>
      <c r="FHZ267" s="66"/>
      <c r="FIA267" s="66"/>
      <c r="FIB267" s="66"/>
      <c r="FIC267" s="66"/>
      <c r="FID267" s="66"/>
      <c r="FIV267" s="66"/>
      <c r="FIW267" s="66"/>
      <c r="FIZ267" s="66"/>
      <c r="FJC267" s="66"/>
      <c r="FJE267" s="66"/>
      <c r="FJG267" s="66"/>
      <c r="FJJ267" s="66"/>
      <c r="FJM267" s="66"/>
      <c r="FJP267" s="66"/>
      <c r="FJT267" s="66"/>
      <c r="FJW267" s="66"/>
      <c r="FJZ267" s="66"/>
      <c r="FKH267" s="66"/>
      <c r="FKT267" s="66"/>
      <c r="FKU267" s="66"/>
      <c r="FKV267" s="66"/>
      <c r="FKW267" s="66"/>
      <c r="FKX267" s="66"/>
      <c r="FKY267" s="66"/>
      <c r="FKZ267" s="66"/>
      <c r="FLA267" s="66"/>
      <c r="FLB267" s="66"/>
      <c r="FLC267" s="66"/>
      <c r="FLD267" s="66"/>
      <c r="FLE267" s="66"/>
      <c r="FLF267" s="66"/>
      <c r="FLG267" s="66"/>
      <c r="FLH267" s="66"/>
      <c r="FLI267" s="66"/>
      <c r="FLJ267" s="66"/>
      <c r="FLK267" s="66"/>
      <c r="FLL267" s="66"/>
      <c r="FLM267" s="66"/>
      <c r="FLN267" s="66"/>
      <c r="FLO267" s="66"/>
      <c r="FLP267" s="66"/>
      <c r="FLQ267" s="66"/>
      <c r="FLR267" s="66"/>
      <c r="FLS267" s="66"/>
      <c r="FLU267" s="66"/>
      <c r="FLV267" s="66"/>
      <c r="FLW267" s="66"/>
      <c r="FLX267" s="66"/>
      <c r="FLY267" s="66"/>
      <c r="FLZ267" s="66"/>
      <c r="FMA267" s="66"/>
      <c r="FMB267" s="66"/>
      <c r="FMC267" s="66"/>
      <c r="FMD267" s="66"/>
      <c r="FME267" s="66"/>
      <c r="FMF267" s="66"/>
      <c r="FMG267" s="66"/>
      <c r="FMJ267" s="66"/>
      <c r="FMM267" s="66"/>
      <c r="FMP267" s="66"/>
      <c r="FMS267" s="66"/>
      <c r="FMV267" s="66"/>
      <c r="FMY267" s="66"/>
      <c r="FNH267" s="66"/>
      <c r="FNK267" s="66"/>
      <c r="FNN267" s="66"/>
      <c r="FNQ267" s="66"/>
      <c r="FNZ267" s="66"/>
      <c r="FOF267" s="66"/>
      <c r="FOI267" s="66"/>
      <c r="FOL267" s="66"/>
      <c r="FOO267" s="66"/>
      <c r="FOU267" s="66"/>
      <c r="FPD267" s="66"/>
      <c r="FPF267" s="66"/>
      <c r="FPG267" s="66"/>
      <c r="FPI267" s="66"/>
      <c r="FPL267" s="66"/>
      <c r="FPO267" s="66"/>
      <c r="FPR267" s="66"/>
      <c r="FPU267" s="66"/>
      <c r="FPX267" s="66"/>
      <c r="FPZ267" s="66"/>
      <c r="FQB267" s="66"/>
      <c r="FQE267" s="66"/>
      <c r="FQH267" s="66"/>
      <c r="FQK267" s="66"/>
      <c r="FQN267" s="66"/>
      <c r="FQQ267" s="66"/>
      <c r="FQT267" s="66"/>
      <c r="FQW267" s="66"/>
      <c r="FQY267" s="66"/>
      <c r="FRB267" s="66"/>
      <c r="FRH267" s="66"/>
      <c r="FRN267" s="66"/>
      <c r="FRQ267" s="66"/>
      <c r="FRS267" s="66"/>
      <c r="FRU267" s="66"/>
      <c r="FRV267" s="66"/>
      <c r="FRW267" s="66"/>
      <c r="FRX267" s="66"/>
      <c r="FRY267" s="66"/>
      <c r="FRZ267" s="66"/>
      <c r="FSR267" s="66"/>
      <c r="FSS267" s="66"/>
      <c r="FSV267" s="66"/>
      <c r="FSY267" s="66"/>
      <c r="FTA267" s="66"/>
      <c r="FTC267" s="66"/>
      <c r="FTF267" s="66"/>
      <c r="FTI267" s="66"/>
      <c r="FTL267" s="66"/>
      <c r="FTP267" s="66"/>
      <c r="FTS267" s="66"/>
      <c r="FTV267" s="66"/>
      <c r="FUD267" s="66"/>
      <c r="FUP267" s="66"/>
      <c r="FUQ267" s="66"/>
      <c r="FUR267" s="66"/>
      <c r="FUS267" s="66"/>
      <c r="FUT267" s="66"/>
      <c r="FUU267" s="66"/>
      <c r="FUV267" s="66"/>
      <c r="FUW267" s="66"/>
      <c r="FUX267" s="66"/>
      <c r="FUY267" s="66"/>
      <c r="FUZ267" s="66"/>
      <c r="FVA267" s="66"/>
      <c r="FVB267" s="66"/>
      <c r="FVC267" s="66"/>
      <c r="FVD267" s="66"/>
      <c r="FVE267" s="66"/>
      <c r="FVF267" s="66"/>
      <c r="FVG267" s="66"/>
      <c r="FVH267" s="66"/>
      <c r="FVI267" s="66"/>
      <c r="FVJ267" s="66"/>
      <c r="FVK267" s="66"/>
      <c r="FVL267" s="66"/>
      <c r="FVM267" s="66"/>
      <c r="FVN267" s="66"/>
      <c r="FVO267" s="66"/>
      <c r="FVQ267" s="66"/>
      <c r="FVR267" s="66"/>
      <c r="FVS267" s="66"/>
      <c r="FVT267" s="66"/>
      <c r="FVU267" s="66"/>
      <c r="FVV267" s="66"/>
      <c r="FVW267" s="66"/>
      <c r="FVX267" s="66"/>
      <c r="FVY267" s="66"/>
      <c r="FVZ267" s="66"/>
      <c r="FWA267" s="66"/>
      <c r="FWB267" s="66"/>
      <c r="FWC267" s="66"/>
      <c r="FWF267" s="66"/>
      <c r="FWI267" s="66"/>
      <c r="FWL267" s="66"/>
      <c r="FWO267" s="66"/>
      <c r="FWR267" s="66"/>
      <c r="FWU267" s="66"/>
      <c r="FXD267" s="66"/>
      <c r="FXG267" s="66"/>
      <c r="FXJ267" s="66"/>
      <c r="FXM267" s="66"/>
      <c r="FXV267" s="66"/>
      <c r="FYB267" s="66"/>
      <c r="FYE267" s="66"/>
      <c r="FYH267" s="66"/>
      <c r="FYK267" s="66"/>
      <c r="FYQ267" s="66"/>
      <c r="FYZ267" s="66"/>
      <c r="FZB267" s="66"/>
      <c r="FZC267" s="66"/>
      <c r="FZE267" s="66"/>
      <c r="FZH267" s="66"/>
      <c r="FZK267" s="66"/>
      <c r="FZN267" s="66"/>
      <c r="FZQ267" s="66"/>
      <c r="FZT267" s="66"/>
      <c r="FZV267" s="66"/>
      <c r="FZX267" s="66"/>
      <c r="GAA267" s="66"/>
      <c r="GAD267" s="66"/>
      <c r="GAG267" s="66"/>
      <c r="GAJ267" s="66"/>
      <c r="GAM267" s="66"/>
      <c r="GAP267" s="66"/>
      <c r="GAS267" s="66"/>
      <c r="GAU267" s="66"/>
      <c r="GAX267" s="66"/>
      <c r="GBD267" s="66"/>
      <c r="GBJ267" s="66"/>
      <c r="GBM267" s="66"/>
      <c r="GBO267" s="66"/>
      <c r="GBQ267" s="66"/>
      <c r="GBR267" s="66"/>
      <c r="GBS267" s="66"/>
      <c r="GBT267" s="66"/>
      <c r="GBU267" s="66"/>
      <c r="GBV267" s="66"/>
      <c r="GCN267" s="66"/>
      <c r="GCO267" s="66"/>
      <c r="GCR267" s="66"/>
      <c r="GCU267" s="66"/>
      <c r="GCW267" s="66"/>
      <c r="GCY267" s="66"/>
      <c r="GDB267" s="66"/>
      <c r="GDE267" s="66"/>
      <c r="GDH267" s="66"/>
      <c r="GDL267" s="66"/>
      <c r="GDO267" s="66"/>
      <c r="GDR267" s="66"/>
      <c r="GDZ267" s="66"/>
      <c r="GEL267" s="66"/>
      <c r="GEM267" s="66"/>
      <c r="GEN267" s="66"/>
      <c r="GEO267" s="66"/>
      <c r="GEP267" s="66"/>
      <c r="GEQ267" s="66"/>
      <c r="GER267" s="66"/>
      <c r="GES267" s="66"/>
      <c r="GET267" s="66"/>
      <c r="GEU267" s="66"/>
      <c r="GEV267" s="66"/>
      <c r="GEW267" s="66"/>
      <c r="GEX267" s="66"/>
      <c r="GEY267" s="66"/>
      <c r="GEZ267" s="66"/>
      <c r="GFA267" s="66"/>
      <c r="GFB267" s="66"/>
      <c r="GFC267" s="66"/>
      <c r="GFD267" s="66"/>
      <c r="GFE267" s="66"/>
      <c r="GFF267" s="66"/>
      <c r="GFG267" s="66"/>
      <c r="GFH267" s="66"/>
      <c r="GFI267" s="66"/>
      <c r="GFJ267" s="66"/>
      <c r="GFK267" s="66"/>
      <c r="GFM267" s="66"/>
      <c r="GFN267" s="66"/>
      <c r="GFO267" s="66"/>
      <c r="GFP267" s="66"/>
      <c r="GFQ267" s="66"/>
      <c r="GFR267" s="66"/>
      <c r="GFS267" s="66"/>
      <c r="GFT267" s="66"/>
      <c r="GFU267" s="66"/>
      <c r="GFV267" s="66"/>
      <c r="GFW267" s="66"/>
      <c r="GFX267" s="66"/>
      <c r="GFY267" s="66"/>
      <c r="GGB267" s="66"/>
      <c r="GGE267" s="66"/>
      <c r="GGH267" s="66"/>
      <c r="GGK267" s="66"/>
      <c r="GGN267" s="66"/>
      <c r="GGQ267" s="66"/>
      <c r="GGZ267" s="66"/>
      <c r="GHC267" s="66"/>
      <c r="GHF267" s="66"/>
      <c r="GHI267" s="66"/>
      <c r="GHR267" s="66"/>
      <c r="GHX267" s="66"/>
      <c r="GIA267" s="66"/>
      <c r="GID267" s="66"/>
      <c r="GIG267" s="66"/>
      <c r="GIM267" s="66"/>
      <c r="GIV267" s="66"/>
      <c r="GIX267" s="66"/>
      <c r="GIY267" s="66"/>
      <c r="GJA267" s="66"/>
      <c r="GJD267" s="66"/>
      <c r="GJG267" s="66"/>
      <c r="GJJ267" s="66"/>
      <c r="GJM267" s="66"/>
      <c r="GJP267" s="66"/>
      <c r="GJR267" s="66"/>
      <c r="GJT267" s="66"/>
      <c r="GJW267" s="66"/>
      <c r="GJZ267" s="66"/>
      <c r="GKC267" s="66"/>
      <c r="GKF267" s="66"/>
      <c r="GKI267" s="66"/>
      <c r="GKL267" s="66"/>
      <c r="GKO267" s="66"/>
      <c r="GKQ267" s="66"/>
      <c r="GKT267" s="66"/>
      <c r="GKZ267" s="66"/>
      <c r="GLF267" s="66"/>
      <c r="GLI267" s="66"/>
      <c r="GLK267" s="66"/>
      <c r="GLM267" s="66"/>
      <c r="GLN267" s="66"/>
      <c r="GLO267" s="66"/>
      <c r="GLP267" s="66"/>
      <c r="GLQ267" s="66"/>
      <c r="GLR267" s="66"/>
      <c r="GMJ267" s="66"/>
      <c r="GMK267" s="66"/>
      <c r="GMN267" s="66"/>
      <c r="GMQ267" s="66"/>
      <c r="GMS267" s="66"/>
      <c r="GMU267" s="66"/>
      <c r="GMX267" s="66"/>
      <c r="GNA267" s="66"/>
      <c r="GND267" s="66"/>
      <c r="GNH267" s="66"/>
      <c r="GNK267" s="66"/>
      <c r="GNN267" s="66"/>
      <c r="GNV267" s="66"/>
      <c r="GOH267" s="66"/>
      <c r="GOI267" s="66"/>
      <c r="GOJ267" s="66"/>
      <c r="GOK267" s="66"/>
      <c r="GOL267" s="66"/>
      <c r="GOM267" s="66"/>
      <c r="GON267" s="66"/>
      <c r="GOO267" s="66"/>
      <c r="GOP267" s="66"/>
      <c r="GOQ267" s="66"/>
      <c r="GOR267" s="66"/>
      <c r="GOS267" s="66"/>
      <c r="GOT267" s="66"/>
      <c r="GOU267" s="66"/>
      <c r="GOV267" s="66"/>
      <c r="GOW267" s="66"/>
      <c r="GOX267" s="66"/>
      <c r="GOY267" s="66"/>
      <c r="GOZ267" s="66"/>
      <c r="GPA267" s="66"/>
      <c r="GPB267" s="66"/>
      <c r="GPC267" s="66"/>
      <c r="GPD267" s="66"/>
      <c r="GPE267" s="66"/>
      <c r="GPF267" s="66"/>
      <c r="GPG267" s="66"/>
      <c r="GPI267" s="66"/>
      <c r="GPJ267" s="66"/>
      <c r="GPK267" s="66"/>
      <c r="GPL267" s="66"/>
      <c r="GPM267" s="66"/>
      <c r="GPN267" s="66"/>
      <c r="GPO267" s="66"/>
      <c r="GPP267" s="66"/>
      <c r="GPQ267" s="66"/>
      <c r="GPR267" s="66"/>
      <c r="GPS267" s="66"/>
      <c r="GPT267" s="66"/>
      <c r="GPU267" s="66"/>
      <c r="GPX267" s="66"/>
      <c r="GQA267" s="66"/>
      <c r="GQD267" s="66"/>
      <c r="GQG267" s="66"/>
      <c r="GQJ267" s="66"/>
      <c r="GQM267" s="66"/>
      <c r="GQV267" s="66"/>
      <c r="GQY267" s="66"/>
      <c r="GRB267" s="66"/>
      <c r="GRE267" s="66"/>
      <c r="GRN267" s="66"/>
      <c r="GRT267" s="66"/>
      <c r="GRW267" s="66"/>
      <c r="GRZ267" s="66"/>
      <c r="GSC267" s="66"/>
      <c r="GSI267" s="66"/>
      <c r="GSR267" s="66"/>
      <c r="GST267" s="66"/>
      <c r="GSU267" s="66"/>
      <c r="GSW267" s="66"/>
      <c r="GSZ267" s="66"/>
      <c r="GTC267" s="66"/>
      <c r="GTF267" s="66"/>
      <c r="GTI267" s="66"/>
      <c r="GTL267" s="66"/>
      <c r="GTN267" s="66"/>
      <c r="GTP267" s="66"/>
      <c r="GTS267" s="66"/>
      <c r="GTV267" s="66"/>
      <c r="GTY267" s="66"/>
      <c r="GUB267" s="66"/>
      <c r="GUE267" s="66"/>
      <c r="GUH267" s="66"/>
      <c r="GUK267" s="66"/>
      <c r="GUM267" s="66"/>
      <c r="GUP267" s="66"/>
      <c r="GUV267" s="66"/>
      <c r="GVB267" s="66"/>
      <c r="GVE267" s="66"/>
      <c r="GVG267" s="66"/>
      <c r="GVI267" s="66"/>
      <c r="GVJ267" s="66"/>
      <c r="GVK267" s="66"/>
      <c r="GVL267" s="66"/>
      <c r="GVM267" s="66"/>
      <c r="GVN267" s="66"/>
      <c r="GWF267" s="66"/>
      <c r="GWG267" s="66"/>
      <c r="GWJ267" s="66"/>
      <c r="GWM267" s="66"/>
      <c r="GWO267" s="66"/>
      <c r="GWQ267" s="66"/>
      <c r="GWT267" s="66"/>
      <c r="GWW267" s="66"/>
      <c r="GWZ267" s="66"/>
      <c r="GXD267" s="66"/>
      <c r="GXG267" s="66"/>
      <c r="GXJ267" s="66"/>
      <c r="GXR267" s="66"/>
      <c r="GYD267" s="66"/>
      <c r="GYE267" s="66"/>
      <c r="GYF267" s="66"/>
      <c r="GYG267" s="66"/>
      <c r="GYH267" s="66"/>
      <c r="GYI267" s="66"/>
      <c r="GYJ267" s="66"/>
      <c r="GYK267" s="66"/>
      <c r="GYL267" s="66"/>
      <c r="GYM267" s="66"/>
      <c r="GYN267" s="66"/>
      <c r="GYO267" s="66"/>
      <c r="GYP267" s="66"/>
      <c r="GYQ267" s="66"/>
      <c r="GYR267" s="66"/>
      <c r="GYS267" s="66"/>
      <c r="GYT267" s="66"/>
      <c r="GYU267" s="66"/>
      <c r="GYV267" s="66"/>
      <c r="GYW267" s="66"/>
      <c r="GYX267" s="66"/>
      <c r="GYY267" s="66"/>
      <c r="GYZ267" s="66"/>
      <c r="GZA267" s="66"/>
      <c r="GZB267" s="66"/>
      <c r="GZC267" s="66"/>
      <c r="GZE267" s="66"/>
      <c r="GZF267" s="66"/>
      <c r="GZG267" s="66"/>
      <c r="GZH267" s="66"/>
      <c r="GZI267" s="66"/>
      <c r="GZJ267" s="66"/>
      <c r="GZK267" s="66"/>
      <c r="GZL267" s="66"/>
      <c r="GZM267" s="66"/>
      <c r="GZN267" s="66"/>
      <c r="GZO267" s="66"/>
      <c r="GZP267" s="66"/>
      <c r="GZQ267" s="66"/>
      <c r="GZT267" s="66"/>
      <c r="GZW267" s="66"/>
      <c r="GZZ267" s="66"/>
      <c r="HAC267" s="66"/>
      <c r="HAF267" s="66"/>
      <c r="HAI267" s="66"/>
      <c r="HAR267" s="66"/>
      <c r="HAU267" s="66"/>
      <c r="HAX267" s="66"/>
      <c r="HBA267" s="66"/>
      <c r="HBJ267" s="66"/>
      <c r="HBP267" s="66"/>
      <c r="HBS267" s="66"/>
      <c r="HBV267" s="66"/>
      <c r="HBY267" s="66"/>
      <c r="HCE267" s="66"/>
      <c r="HCN267" s="66"/>
      <c r="HCP267" s="66"/>
      <c r="HCQ267" s="66"/>
      <c r="HCS267" s="66"/>
      <c r="HCV267" s="66"/>
      <c r="HCY267" s="66"/>
      <c r="HDB267" s="66"/>
      <c r="HDE267" s="66"/>
      <c r="HDH267" s="66"/>
      <c r="HDJ267" s="66"/>
      <c r="HDL267" s="66"/>
      <c r="HDO267" s="66"/>
      <c r="HDR267" s="66"/>
      <c r="HDU267" s="66"/>
      <c r="HDX267" s="66"/>
      <c r="HEA267" s="66"/>
      <c r="HED267" s="66"/>
      <c r="HEG267" s="66"/>
      <c r="HEI267" s="66"/>
      <c r="HEL267" s="66"/>
      <c r="HER267" s="66"/>
      <c r="HEX267" s="66"/>
      <c r="HFA267" s="66"/>
      <c r="HFC267" s="66"/>
      <c r="HFE267" s="66"/>
      <c r="HFF267" s="66"/>
      <c r="HFG267" s="66"/>
      <c r="HFH267" s="66"/>
      <c r="HFI267" s="66"/>
      <c r="HFJ267" s="66"/>
      <c r="HGB267" s="66"/>
      <c r="HGC267" s="66"/>
      <c r="HGF267" s="66"/>
      <c r="HGI267" s="66"/>
      <c r="HGK267" s="66"/>
      <c r="HGM267" s="66"/>
      <c r="HGP267" s="66"/>
      <c r="HGS267" s="66"/>
      <c r="HGV267" s="66"/>
      <c r="HGZ267" s="66"/>
      <c r="HHC267" s="66"/>
      <c r="HHF267" s="66"/>
      <c r="HHN267" s="66"/>
      <c r="HHZ267" s="66"/>
      <c r="HIA267" s="66"/>
      <c r="HIB267" s="66"/>
      <c r="HIC267" s="66"/>
      <c r="HID267" s="66"/>
      <c r="HIE267" s="66"/>
      <c r="HIF267" s="66"/>
      <c r="HIG267" s="66"/>
      <c r="HIH267" s="66"/>
      <c r="HII267" s="66"/>
      <c r="HIJ267" s="66"/>
      <c r="HIK267" s="66"/>
      <c r="HIL267" s="66"/>
      <c r="HIM267" s="66"/>
      <c r="HIN267" s="66"/>
      <c r="HIO267" s="66"/>
      <c r="HIP267" s="66"/>
      <c r="HIQ267" s="66"/>
      <c r="HIR267" s="66"/>
      <c r="HIS267" s="66"/>
      <c r="HIT267" s="66"/>
      <c r="HIU267" s="66"/>
      <c r="HIV267" s="66"/>
      <c r="HIW267" s="66"/>
      <c r="HIX267" s="66"/>
      <c r="HIY267" s="66"/>
      <c r="HJA267" s="66"/>
      <c r="HJB267" s="66"/>
      <c r="HJC267" s="66"/>
      <c r="HJD267" s="66"/>
      <c r="HJE267" s="66"/>
      <c r="HJF267" s="66"/>
      <c r="HJG267" s="66"/>
      <c r="HJH267" s="66"/>
      <c r="HJI267" s="66"/>
      <c r="HJJ267" s="66"/>
      <c r="HJK267" s="66"/>
      <c r="HJL267" s="66"/>
      <c r="HJM267" s="66"/>
      <c r="HJP267" s="66"/>
      <c r="HJS267" s="66"/>
      <c r="HJV267" s="66"/>
      <c r="HJY267" s="66"/>
      <c r="HKB267" s="66"/>
      <c r="HKE267" s="66"/>
      <c r="HKN267" s="66"/>
      <c r="HKQ267" s="66"/>
      <c r="HKT267" s="66"/>
      <c r="HKW267" s="66"/>
      <c r="HLF267" s="66"/>
      <c r="HLL267" s="66"/>
      <c r="HLO267" s="66"/>
      <c r="HLR267" s="66"/>
      <c r="HLU267" s="66"/>
      <c r="HMA267" s="66"/>
      <c r="HMJ267" s="66"/>
      <c r="HML267" s="66"/>
      <c r="HMM267" s="66"/>
      <c r="HMO267" s="66"/>
      <c r="HMR267" s="66"/>
      <c r="HMU267" s="66"/>
      <c r="HMX267" s="66"/>
      <c r="HNA267" s="66"/>
      <c r="HND267" s="66"/>
      <c r="HNF267" s="66"/>
      <c r="HNH267" s="66"/>
      <c r="HNK267" s="66"/>
      <c r="HNN267" s="66"/>
      <c r="HNQ267" s="66"/>
      <c r="HNT267" s="66"/>
      <c r="HNW267" s="66"/>
      <c r="HNZ267" s="66"/>
      <c r="HOC267" s="66"/>
      <c r="HOE267" s="66"/>
      <c r="HOH267" s="66"/>
      <c r="HON267" s="66"/>
      <c r="HOT267" s="66"/>
      <c r="HOW267" s="66"/>
      <c r="HOY267" s="66"/>
      <c r="HPA267" s="66"/>
      <c r="HPB267" s="66"/>
      <c r="HPC267" s="66"/>
      <c r="HPD267" s="66"/>
      <c r="HPE267" s="66"/>
      <c r="HPF267" s="66"/>
      <c r="HPX267" s="66"/>
      <c r="HPY267" s="66"/>
      <c r="HQB267" s="66"/>
      <c r="HQE267" s="66"/>
      <c r="HQG267" s="66"/>
      <c r="HQI267" s="66"/>
      <c r="HQL267" s="66"/>
      <c r="HQO267" s="66"/>
      <c r="HQR267" s="66"/>
      <c r="HQV267" s="66"/>
      <c r="HQY267" s="66"/>
      <c r="HRB267" s="66"/>
      <c r="HRJ267" s="66"/>
      <c r="HRV267" s="66"/>
      <c r="HRW267" s="66"/>
      <c r="HRX267" s="66"/>
      <c r="HRY267" s="66"/>
      <c r="HRZ267" s="66"/>
      <c r="HSA267" s="66"/>
      <c r="HSB267" s="66"/>
      <c r="HSC267" s="66"/>
      <c r="HSD267" s="66"/>
      <c r="HSE267" s="66"/>
      <c r="HSF267" s="66"/>
      <c r="HSG267" s="66"/>
      <c r="HSH267" s="66"/>
      <c r="HSI267" s="66"/>
      <c r="HSJ267" s="66"/>
      <c r="HSK267" s="66"/>
      <c r="HSL267" s="66"/>
      <c r="HSM267" s="66"/>
      <c r="HSN267" s="66"/>
      <c r="HSO267" s="66"/>
      <c r="HSP267" s="66"/>
      <c r="HSQ267" s="66"/>
      <c r="HSR267" s="66"/>
      <c r="HSS267" s="66"/>
      <c r="HST267" s="66"/>
      <c r="HSU267" s="66"/>
      <c r="HSW267" s="66"/>
      <c r="HSX267" s="66"/>
      <c r="HSY267" s="66"/>
      <c r="HSZ267" s="66"/>
      <c r="HTA267" s="66"/>
      <c r="HTB267" s="66"/>
      <c r="HTC267" s="66"/>
      <c r="HTD267" s="66"/>
      <c r="HTE267" s="66"/>
      <c r="HTF267" s="66"/>
      <c r="HTG267" s="66"/>
      <c r="HTH267" s="66"/>
      <c r="HTI267" s="66"/>
      <c r="HTL267" s="66"/>
      <c r="HTO267" s="66"/>
      <c r="HTR267" s="66"/>
      <c r="HTU267" s="66"/>
      <c r="HTX267" s="66"/>
      <c r="HUA267" s="66"/>
      <c r="HUJ267" s="66"/>
      <c r="HUM267" s="66"/>
      <c r="HUP267" s="66"/>
      <c r="HUS267" s="66"/>
      <c r="HVB267" s="66"/>
      <c r="HVH267" s="66"/>
      <c r="HVK267" s="66"/>
      <c r="HVN267" s="66"/>
      <c r="HVQ267" s="66"/>
      <c r="HVW267" s="66"/>
      <c r="HWF267" s="66"/>
      <c r="HWH267" s="66"/>
      <c r="HWI267" s="66"/>
      <c r="HWK267" s="66"/>
      <c r="HWN267" s="66"/>
      <c r="HWQ267" s="66"/>
      <c r="HWT267" s="66"/>
      <c r="HWW267" s="66"/>
      <c r="HWZ267" s="66"/>
      <c r="HXB267" s="66"/>
      <c r="HXD267" s="66"/>
      <c r="HXG267" s="66"/>
      <c r="HXJ267" s="66"/>
      <c r="HXM267" s="66"/>
      <c r="HXP267" s="66"/>
      <c r="HXS267" s="66"/>
      <c r="HXV267" s="66"/>
      <c r="HXY267" s="66"/>
      <c r="HYA267" s="66"/>
      <c r="HYD267" s="66"/>
      <c r="HYJ267" s="66"/>
      <c r="HYP267" s="66"/>
      <c r="HYS267" s="66"/>
      <c r="HYU267" s="66"/>
      <c r="HYW267" s="66"/>
      <c r="HYX267" s="66"/>
      <c r="HYY267" s="66"/>
      <c r="HYZ267" s="66"/>
      <c r="HZA267" s="66"/>
      <c r="HZB267" s="66"/>
      <c r="HZT267" s="66"/>
      <c r="HZU267" s="66"/>
      <c r="HZX267" s="66"/>
      <c r="IAA267" s="66"/>
      <c r="IAC267" s="66"/>
      <c r="IAE267" s="66"/>
      <c r="IAH267" s="66"/>
      <c r="IAK267" s="66"/>
      <c r="IAN267" s="66"/>
      <c r="IAR267" s="66"/>
      <c r="IAU267" s="66"/>
      <c r="IAX267" s="66"/>
      <c r="IBF267" s="66"/>
      <c r="IBR267" s="66"/>
      <c r="IBS267" s="66"/>
      <c r="IBT267" s="66"/>
      <c r="IBU267" s="66"/>
      <c r="IBV267" s="66"/>
      <c r="IBW267" s="66"/>
      <c r="IBX267" s="66"/>
      <c r="IBY267" s="66"/>
      <c r="IBZ267" s="66"/>
      <c r="ICA267" s="66"/>
      <c r="ICB267" s="66"/>
      <c r="ICC267" s="66"/>
      <c r="ICD267" s="66"/>
      <c r="ICE267" s="66"/>
      <c r="ICF267" s="66"/>
      <c r="ICG267" s="66"/>
      <c r="ICH267" s="66"/>
      <c r="ICI267" s="66"/>
      <c r="ICJ267" s="66"/>
      <c r="ICK267" s="66"/>
      <c r="ICL267" s="66"/>
      <c r="ICM267" s="66"/>
      <c r="ICN267" s="66"/>
      <c r="ICO267" s="66"/>
      <c r="ICP267" s="66"/>
      <c r="ICQ267" s="66"/>
      <c r="ICS267" s="66"/>
      <c r="ICT267" s="66"/>
      <c r="ICU267" s="66"/>
      <c r="ICV267" s="66"/>
      <c r="ICW267" s="66"/>
      <c r="ICX267" s="66"/>
      <c r="ICY267" s="66"/>
      <c r="ICZ267" s="66"/>
      <c r="IDA267" s="66"/>
      <c r="IDB267" s="66"/>
      <c r="IDC267" s="66"/>
      <c r="IDD267" s="66"/>
      <c r="IDE267" s="66"/>
      <c r="IDH267" s="66"/>
      <c r="IDK267" s="66"/>
      <c r="IDN267" s="66"/>
      <c r="IDQ267" s="66"/>
      <c r="IDT267" s="66"/>
      <c r="IDW267" s="66"/>
      <c r="IEF267" s="66"/>
      <c r="IEI267" s="66"/>
      <c r="IEL267" s="66"/>
      <c r="IEO267" s="66"/>
      <c r="IEX267" s="66"/>
      <c r="IFD267" s="66"/>
      <c r="IFG267" s="66"/>
      <c r="IFJ267" s="66"/>
      <c r="IFM267" s="66"/>
      <c r="IFS267" s="66"/>
      <c r="IGB267" s="66"/>
      <c r="IGD267" s="66"/>
      <c r="IGE267" s="66"/>
      <c r="IGG267" s="66"/>
      <c r="IGJ267" s="66"/>
      <c r="IGM267" s="66"/>
      <c r="IGP267" s="66"/>
      <c r="IGS267" s="66"/>
      <c r="IGV267" s="66"/>
      <c r="IGX267" s="66"/>
      <c r="IGZ267" s="66"/>
      <c r="IHC267" s="66"/>
      <c r="IHF267" s="66"/>
      <c r="IHI267" s="66"/>
      <c r="IHL267" s="66"/>
      <c r="IHO267" s="66"/>
      <c r="IHR267" s="66"/>
      <c r="IHU267" s="66"/>
      <c r="IHW267" s="66"/>
      <c r="IHZ267" s="66"/>
      <c r="IIF267" s="66"/>
      <c r="IIL267" s="66"/>
      <c r="IIO267" s="66"/>
      <c r="IIQ267" s="66"/>
      <c r="IIS267" s="66"/>
      <c r="IIT267" s="66"/>
      <c r="IIU267" s="66"/>
      <c r="IIV267" s="66"/>
      <c r="IIW267" s="66"/>
      <c r="IIX267" s="66"/>
      <c r="IJP267" s="66"/>
      <c r="IJQ267" s="66"/>
      <c r="IJT267" s="66"/>
      <c r="IJW267" s="66"/>
      <c r="IJY267" s="66"/>
      <c r="IKA267" s="66"/>
      <c r="IKD267" s="66"/>
      <c r="IKG267" s="66"/>
      <c r="IKJ267" s="66"/>
      <c r="IKN267" s="66"/>
      <c r="IKQ267" s="66"/>
      <c r="IKT267" s="66"/>
      <c r="ILB267" s="66"/>
      <c r="ILN267" s="66"/>
      <c r="ILO267" s="66"/>
      <c r="ILP267" s="66"/>
      <c r="ILQ267" s="66"/>
      <c r="ILR267" s="66"/>
      <c r="ILS267" s="66"/>
      <c r="ILT267" s="66"/>
      <c r="ILU267" s="66"/>
      <c r="ILV267" s="66"/>
      <c r="ILW267" s="66"/>
      <c r="ILX267" s="66"/>
      <c r="ILY267" s="66"/>
      <c r="ILZ267" s="66"/>
      <c r="IMA267" s="66"/>
      <c r="IMB267" s="66"/>
      <c r="IMC267" s="66"/>
      <c r="IMD267" s="66"/>
      <c r="IME267" s="66"/>
      <c r="IMF267" s="66"/>
      <c r="IMG267" s="66"/>
      <c r="IMH267" s="66"/>
      <c r="IMI267" s="66"/>
      <c r="IMJ267" s="66"/>
      <c r="IMK267" s="66"/>
      <c r="IML267" s="66"/>
      <c r="IMM267" s="66"/>
      <c r="IMO267" s="66"/>
      <c r="IMP267" s="66"/>
      <c r="IMQ267" s="66"/>
      <c r="IMR267" s="66"/>
      <c r="IMS267" s="66"/>
      <c r="IMT267" s="66"/>
      <c r="IMU267" s="66"/>
      <c r="IMV267" s="66"/>
      <c r="IMW267" s="66"/>
      <c r="IMX267" s="66"/>
      <c r="IMY267" s="66"/>
      <c r="IMZ267" s="66"/>
      <c r="INA267" s="66"/>
      <c r="IND267" s="66"/>
      <c r="ING267" s="66"/>
      <c r="INJ267" s="66"/>
      <c r="INM267" s="66"/>
      <c r="INP267" s="66"/>
      <c r="INS267" s="66"/>
      <c r="IOB267" s="66"/>
      <c r="IOE267" s="66"/>
      <c r="IOH267" s="66"/>
      <c r="IOK267" s="66"/>
      <c r="IOT267" s="66"/>
      <c r="IOZ267" s="66"/>
      <c r="IPC267" s="66"/>
      <c r="IPF267" s="66"/>
      <c r="IPI267" s="66"/>
      <c r="IPO267" s="66"/>
      <c r="IPX267" s="66"/>
      <c r="IPZ267" s="66"/>
      <c r="IQA267" s="66"/>
      <c r="IQC267" s="66"/>
      <c r="IQF267" s="66"/>
      <c r="IQI267" s="66"/>
      <c r="IQL267" s="66"/>
      <c r="IQO267" s="66"/>
      <c r="IQR267" s="66"/>
      <c r="IQT267" s="66"/>
      <c r="IQV267" s="66"/>
      <c r="IQY267" s="66"/>
      <c r="IRB267" s="66"/>
      <c r="IRE267" s="66"/>
      <c r="IRH267" s="66"/>
      <c r="IRK267" s="66"/>
      <c r="IRN267" s="66"/>
      <c r="IRQ267" s="66"/>
      <c r="IRS267" s="66"/>
      <c r="IRV267" s="66"/>
      <c r="ISB267" s="66"/>
      <c r="ISH267" s="66"/>
      <c r="ISK267" s="66"/>
      <c r="ISM267" s="66"/>
      <c r="ISO267" s="66"/>
      <c r="ISP267" s="66"/>
      <c r="ISQ267" s="66"/>
      <c r="ISR267" s="66"/>
      <c r="ISS267" s="66"/>
      <c r="IST267" s="66"/>
      <c r="ITL267" s="66"/>
      <c r="ITM267" s="66"/>
      <c r="ITP267" s="66"/>
      <c r="ITS267" s="66"/>
      <c r="ITU267" s="66"/>
      <c r="ITW267" s="66"/>
      <c r="ITZ267" s="66"/>
      <c r="IUC267" s="66"/>
      <c r="IUF267" s="66"/>
      <c r="IUJ267" s="66"/>
      <c r="IUM267" s="66"/>
      <c r="IUP267" s="66"/>
      <c r="IUX267" s="66"/>
      <c r="IVJ267" s="66"/>
      <c r="IVK267" s="66"/>
      <c r="IVL267" s="66"/>
      <c r="IVM267" s="66"/>
      <c r="IVN267" s="66"/>
      <c r="IVO267" s="66"/>
      <c r="IVP267" s="66"/>
      <c r="IVQ267" s="66"/>
      <c r="IVR267" s="66"/>
      <c r="IVS267" s="66"/>
      <c r="IVT267" s="66"/>
      <c r="IVU267" s="66"/>
      <c r="IVV267" s="66"/>
      <c r="IVW267" s="66"/>
      <c r="IVX267" s="66"/>
      <c r="IVY267" s="66"/>
      <c r="IVZ267" s="66"/>
      <c r="IWA267" s="66"/>
      <c r="IWB267" s="66"/>
      <c r="IWC267" s="66"/>
      <c r="IWD267" s="66"/>
      <c r="IWE267" s="66"/>
      <c r="IWF267" s="66"/>
      <c r="IWG267" s="66"/>
      <c r="IWH267" s="66"/>
      <c r="IWI267" s="66"/>
      <c r="IWK267" s="66"/>
      <c r="IWL267" s="66"/>
      <c r="IWM267" s="66"/>
      <c r="IWN267" s="66"/>
      <c r="IWO267" s="66"/>
      <c r="IWP267" s="66"/>
      <c r="IWQ267" s="66"/>
      <c r="IWR267" s="66"/>
      <c r="IWS267" s="66"/>
      <c r="IWT267" s="66"/>
      <c r="IWU267" s="66"/>
      <c r="IWV267" s="66"/>
      <c r="IWW267" s="66"/>
      <c r="IWZ267" s="66"/>
      <c r="IXC267" s="66"/>
      <c r="IXF267" s="66"/>
      <c r="IXI267" s="66"/>
      <c r="IXL267" s="66"/>
      <c r="IXO267" s="66"/>
      <c r="IXX267" s="66"/>
      <c r="IYA267" s="66"/>
      <c r="IYD267" s="66"/>
      <c r="IYG267" s="66"/>
      <c r="IYP267" s="66"/>
      <c r="IYV267" s="66"/>
      <c r="IYY267" s="66"/>
      <c r="IZB267" s="66"/>
      <c r="IZE267" s="66"/>
      <c r="IZK267" s="66"/>
      <c r="IZT267" s="66"/>
      <c r="IZV267" s="66"/>
      <c r="IZW267" s="66"/>
      <c r="IZY267" s="66"/>
      <c r="JAB267" s="66"/>
      <c r="JAE267" s="66"/>
      <c r="JAH267" s="66"/>
      <c r="JAK267" s="66"/>
      <c r="JAN267" s="66"/>
      <c r="JAP267" s="66"/>
      <c r="JAR267" s="66"/>
      <c r="JAU267" s="66"/>
      <c r="JAX267" s="66"/>
      <c r="JBA267" s="66"/>
      <c r="JBD267" s="66"/>
      <c r="JBG267" s="66"/>
      <c r="JBJ267" s="66"/>
      <c r="JBM267" s="66"/>
      <c r="JBO267" s="66"/>
      <c r="JBR267" s="66"/>
      <c r="JBX267" s="66"/>
      <c r="JCD267" s="66"/>
      <c r="JCG267" s="66"/>
      <c r="JCI267" s="66"/>
      <c r="JCK267" s="66"/>
      <c r="JCL267" s="66"/>
      <c r="JCM267" s="66"/>
      <c r="JCN267" s="66"/>
      <c r="JCO267" s="66"/>
      <c r="JCP267" s="66"/>
      <c r="JDH267" s="66"/>
      <c r="JDI267" s="66"/>
      <c r="JDL267" s="66"/>
      <c r="JDO267" s="66"/>
      <c r="JDQ267" s="66"/>
      <c r="JDS267" s="66"/>
      <c r="JDV267" s="66"/>
      <c r="JDY267" s="66"/>
      <c r="JEB267" s="66"/>
      <c r="JEF267" s="66"/>
      <c r="JEI267" s="66"/>
      <c r="JEL267" s="66"/>
      <c r="JET267" s="66"/>
      <c r="JFF267" s="66"/>
      <c r="JFG267" s="66"/>
      <c r="JFH267" s="66"/>
      <c r="JFI267" s="66"/>
      <c r="JFJ267" s="66"/>
      <c r="JFK267" s="66"/>
      <c r="JFL267" s="66"/>
      <c r="JFM267" s="66"/>
      <c r="JFN267" s="66"/>
      <c r="JFO267" s="66"/>
      <c r="JFP267" s="66"/>
      <c r="JFQ267" s="66"/>
      <c r="JFR267" s="66"/>
      <c r="JFS267" s="66"/>
      <c r="JFT267" s="66"/>
      <c r="JFU267" s="66"/>
      <c r="JFV267" s="66"/>
      <c r="JFW267" s="66"/>
      <c r="JFX267" s="66"/>
      <c r="JFY267" s="66"/>
      <c r="JFZ267" s="66"/>
      <c r="JGA267" s="66"/>
      <c r="JGB267" s="66"/>
      <c r="JGC267" s="66"/>
      <c r="JGD267" s="66"/>
      <c r="JGE267" s="66"/>
      <c r="JGG267" s="66"/>
      <c r="JGH267" s="66"/>
      <c r="JGI267" s="66"/>
      <c r="JGJ267" s="66"/>
      <c r="JGK267" s="66"/>
      <c r="JGL267" s="66"/>
      <c r="JGM267" s="66"/>
      <c r="JGN267" s="66"/>
      <c r="JGO267" s="66"/>
      <c r="JGP267" s="66"/>
      <c r="JGQ267" s="66"/>
      <c r="JGR267" s="66"/>
      <c r="JGS267" s="66"/>
      <c r="JGV267" s="66"/>
      <c r="JGY267" s="66"/>
      <c r="JHB267" s="66"/>
      <c r="JHE267" s="66"/>
      <c r="JHH267" s="66"/>
      <c r="JHK267" s="66"/>
      <c r="JHT267" s="66"/>
      <c r="JHW267" s="66"/>
      <c r="JHZ267" s="66"/>
      <c r="JIC267" s="66"/>
      <c r="JIL267" s="66"/>
      <c r="JIR267" s="66"/>
      <c r="JIU267" s="66"/>
      <c r="JIX267" s="66"/>
      <c r="JJA267" s="66"/>
      <c r="JJG267" s="66"/>
      <c r="JJP267" s="66"/>
      <c r="JJR267" s="66"/>
      <c r="JJS267" s="66"/>
      <c r="JJU267" s="66"/>
      <c r="JJX267" s="66"/>
      <c r="JKA267" s="66"/>
      <c r="JKD267" s="66"/>
      <c r="JKG267" s="66"/>
      <c r="JKJ267" s="66"/>
      <c r="JKL267" s="66"/>
      <c r="JKN267" s="66"/>
      <c r="JKQ267" s="66"/>
      <c r="JKT267" s="66"/>
      <c r="JKW267" s="66"/>
      <c r="JKZ267" s="66"/>
      <c r="JLC267" s="66"/>
      <c r="JLF267" s="66"/>
      <c r="JLI267" s="66"/>
      <c r="JLK267" s="66"/>
      <c r="JLN267" s="66"/>
      <c r="JLT267" s="66"/>
      <c r="JLZ267" s="66"/>
      <c r="JMC267" s="66"/>
      <c r="JME267" s="66"/>
      <c r="JMG267" s="66"/>
      <c r="JMH267" s="66"/>
      <c r="JMI267" s="66"/>
      <c r="JMJ267" s="66"/>
      <c r="JMK267" s="66"/>
      <c r="JML267" s="66"/>
      <c r="JND267" s="66"/>
      <c r="JNE267" s="66"/>
      <c r="JNH267" s="66"/>
      <c r="JNK267" s="66"/>
      <c r="JNM267" s="66"/>
      <c r="JNO267" s="66"/>
      <c r="JNR267" s="66"/>
      <c r="JNU267" s="66"/>
      <c r="JNX267" s="66"/>
      <c r="JOB267" s="66"/>
      <c r="JOE267" s="66"/>
      <c r="JOH267" s="66"/>
      <c r="JOP267" s="66"/>
      <c r="JPB267" s="66"/>
      <c r="JPC267" s="66"/>
      <c r="JPD267" s="66"/>
      <c r="JPE267" s="66"/>
      <c r="JPF267" s="66"/>
      <c r="JPG267" s="66"/>
      <c r="JPH267" s="66"/>
      <c r="JPI267" s="66"/>
      <c r="JPJ267" s="66"/>
      <c r="JPK267" s="66"/>
      <c r="JPL267" s="66"/>
      <c r="JPM267" s="66"/>
      <c r="JPN267" s="66"/>
      <c r="JPO267" s="66"/>
      <c r="JPP267" s="66"/>
      <c r="JPQ267" s="66"/>
      <c r="JPR267" s="66"/>
      <c r="JPS267" s="66"/>
      <c r="JPT267" s="66"/>
      <c r="JPU267" s="66"/>
      <c r="JPV267" s="66"/>
      <c r="JPW267" s="66"/>
      <c r="JPX267" s="66"/>
      <c r="JPY267" s="66"/>
      <c r="JPZ267" s="66"/>
      <c r="JQA267" s="66"/>
      <c r="JQC267" s="66"/>
      <c r="JQD267" s="66"/>
      <c r="JQE267" s="66"/>
      <c r="JQF267" s="66"/>
      <c r="JQG267" s="66"/>
      <c r="JQH267" s="66"/>
      <c r="JQI267" s="66"/>
      <c r="JQJ267" s="66"/>
      <c r="JQK267" s="66"/>
      <c r="JQL267" s="66"/>
      <c r="JQM267" s="66"/>
      <c r="JQN267" s="66"/>
      <c r="JQO267" s="66"/>
      <c r="JQR267" s="66"/>
      <c r="JQU267" s="66"/>
      <c r="JQX267" s="66"/>
      <c r="JRA267" s="66"/>
      <c r="JRD267" s="66"/>
      <c r="JRG267" s="66"/>
      <c r="JRP267" s="66"/>
      <c r="JRS267" s="66"/>
      <c r="JRV267" s="66"/>
      <c r="JRY267" s="66"/>
      <c r="JSH267" s="66"/>
      <c r="JSN267" s="66"/>
      <c r="JSQ267" s="66"/>
      <c r="JST267" s="66"/>
      <c r="JSW267" s="66"/>
      <c r="JTC267" s="66"/>
      <c r="JTL267" s="66"/>
      <c r="JTN267" s="66"/>
      <c r="JTO267" s="66"/>
      <c r="JTQ267" s="66"/>
      <c r="JTT267" s="66"/>
      <c r="JTW267" s="66"/>
      <c r="JTZ267" s="66"/>
      <c r="JUC267" s="66"/>
      <c r="JUF267" s="66"/>
      <c r="JUH267" s="66"/>
      <c r="JUJ267" s="66"/>
      <c r="JUM267" s="66"/>
      <c r="JUP267" s="66"/>
      <c r="JUS267" s="66"/>
      <c r="JUV267" s="66"/>
      <c r="JUY267" s="66"/>
      <c r="JVB267" s="66"/>
      <c r="JVE267" s="66"/>
      <c r="JVG267" s="66"/>
      <c r="JVJ267" s="66"/>
      <c r="JVP267" s="66"/>
      <c r="JVV267" s="66"/>
      <c r="JVY267" s="66"/>
      <c r="JWA267" s="66"/>
      <c r="JWC267" s="66"/>
      <c r="JWD267" s="66"/>
      <c r="JWE267" s="66"/>
      <c r="JWF267" s="66"/>
      <c r="JWG267" s="66"/>
      <c r="JWH267" s="66"/>
      <c r="JWZ267" s="66"/>
      <c r="JXA267" s="66"/>
      <c r="JXD267" s="66"/>
      <c r="JXG267" s="66"/>
      <c r="JXI267" s="66"/>
      <c r="JXK267" s="66"/>
      <c r="JXN267" s="66"/>
      <c r="JXQ267" s="66"/>
      <c r="JXT267" s="66"/>
      <c r="JXX267" s="66"/>
      <c r="JYA267" s="66"/>
      <c r="JYD267" s="66"/>
      <c r="JYL267" s="66"/>
      <c r="JYX267" s="66"/>
      <c r="JYY267" s="66"/>
      <c r="JYZ267" s="66"/>
      <c r="JZA267" s="66"/>
      <c r="JZB267" s="66"/>
      <c r="JZC267" s="66"/>
      <c r="JZD267" s="66"/>
      <c r="JZE267" s="66"/>
      <c r="JZF267" s="66"/>
      <c r="JZG267" s="66"/>
      <c r="JZH267" s="66"/>
      <c r="JZI267" s="66"/>
      <c r="JZJ267" s="66"/>
      <c r="JZK267" s="66"/>
      <c r="JZL267" s="66"/>
      <c r="JZM267" s="66"/>
      <c r="JZN267" s="66"/>
      <c r="JZO267" s="66"/>
      <c r="JZP267" s="66"/>
      <c r="JZQ267" s="66"/>
      <c r="JZR267" s="66"/>
      <c r="JZS267" s="66"/>
      <c r="JZT267" s="66"/>
      <c r="JZU267" s="66"/>
      <c r="JZV267" s="66"/>
      <c r="JZW267" s="66"/>
      <c r="JZY267" s="66"/>
      <c r="JZZ267" s="66"/>
      <c r="KAA267" s="66"/>
      <c r="KAB267" s="66"/>
      <c r="KAC267" s="66"/>
      <c r="KAD267" s="66"/>
      <c r="KAE267" s="66"/>
      <c r="KAF267" s="66"/>
      <c r="KAG267" s="66"/>
      <c r="KAH267" s="66"/>
      <c r="KAI267" s="66"/>
      <c r="KAJ267" s="66"/>
      <c r="KAK267" s="66"/>
      <c r="KAN267" s="66"/>
      <c r="KAQ267" s="66"/>
      <c r="KAT267" s="66"/>
      <c r="KAW267" s="66"/>
      <c r="KAZ267" s="66"/>
      <c r="KBC267" s="66"/>
      <c r="KBL267" s="66"/>
      <c r="KBO267" s="66"/>
      <c r="KBR267" s="66"/>
      <c r="KBU267" s="66"/>
      <c r="KCD267" s="66"/>
      <c r="KCJ267" s="66"/>
      <c r="KCM267" s="66"/>
      <c r="KCP267" s="66"/>
      <c r="KCS267" s="66"/>
      <c r="KCY267" s="66"/>
      <c r="KDH267" s="66"/>
      <c r="KDJ267" s="66"/>
      <c r="KDK267" s="66"/>
      <c r="KDM267" s="66"/>
      <c r="KDP267" s="66"/>
      <c r="KDS267" s="66"/>
      <c r="KDV267" s="66"/>
      <c r="KDY267" s="66"/>
      <c r="KEB267" s="66"/>
      <c r="KED267" s="66"/>
      <c r="KEF267" s="66"/>
      <c r="KEI267" s="66"/>
      <c r="KEL267" s="66"/>
      <c r="KEO267" s="66"/>
      <c r="KER267" s="66"/>
      <c r="KEU267" s="66"/>
      <c r="KEX267" s="66"/>
      <c r="KFA267" s="66"/>
      <c r="KFC267" s="66"/>
      <c r="KFF267" s="66"/>
      <c r="KFL267" s="66"/>
      <c r="KFR267" s="66"/>
      <c r="KFU267" s="66"/>
      <c r="KFW267" s="66"/>
      <c r="KFY267" s="66"/>
      <c r="KFZ267" s="66"/>
      <c r="KGA267" s="66"/>
      <c r="KGB267" s="66"/>
      <c r="KGC267" s="66"/>
      <c r="KGD267" s="66"/>
      <c r="KGV267" s="66"/>
      <c r="KGW267" s="66"/>
      <c r="KGZ267" s="66"/>
      <c r="KHC267" s="66"/>
      <c r="KHE267" s="66"/>
      <c r="KHG267" s="66"/>
      <c r="KHJ267" s="66"/>
      <c r="KHM267" s="66"/>
      <c r="KHP267" s="66"/>
      <c r="KHT267" s="66"/>
      <c r="KHW267" s="66"/>
      <c r="KHZ267" s="66"/>
      <c r="KIH267" s="66"/>
      <c r="KIT267" s="66"/>
      <c r="KIU267" s="66"/>
      <c r="KIV267" s="66"/>
      <c r="KIW267" s="66"/>
      <c r="KIX267" s="66"/>
      <c r="KIY267" s="66"/>
      <c r="KIZ267" s="66"/>
      <c r="KJA267" s="66"/>
      <c r="KJB267" s="66"/>
      <c r="KJC267" s="66"/>
      <c r="KJD267" s="66"/>
      <c r="KJE267" s="66"/>
      <c r="KJF267" s="66"/>
      <c r="KJG267" s="66"/>
      <c r="KJH267" s="66"/>
      <c r="KJI267" s="66"/>
      <c r="KJJ267" s="66"/>
      <c r="KJK267" s="66"/>
      <c r="KJL267" s="66"/>
      <c r="KJM267" s="66"/>
      <c r="KJN267" s="66"/>
      <c r="KJO267" s="66"/>
      <c r="KJP267" s="66"/>
      <c r="KJQ267" s="66"/>
      <c r="KJR267" s="66"/>
      <c r="KJS267" s="66"/>
      <c r="KJU267" s="66"/>
      <c r="KJV267" s="66"/>
      <c r="KJW267" s="66"/>
      <c r="KJX267" s="66"/>
      <c r="KJY267" s="66"/>
      <c r="KJZ267" s="66"/>
      <c r="KKA267" s="66"/>
      <c r="KKB267" s="66"/>
      <c r="KKC267" s="66"/>
      <c r="KKD267" s="66"/>
      <c r="KKE267" s="66"/>
      <c r="KKF267" s="66"/>
      <c r="KKG267" s="66"/>
      <c r="KKJ267" s="66"/>
      <c r="KKM267" s="66"/>
      <c r="KKP267" s="66"/>
      <c r="KKS267" s="66"/>
      <c r="KKV267" s="66"/>
      <c r="KKY267" s="66"/>
      <c r="KLH267" s="66"/>
      <c r="KLK267" s="66"/>
      <c r="KLN267" s="66"/>
      <c r="KLQ267" s="66"/>
      <c r="KLZ267" s="66"/>
      <c r="KMF267" s="66"/>
      <c r="KMI267" s="66"/>
      <c r="KML267" s="66"/>
      <c r="KMO267" s="66"/>
      <c r="KMU267" s="66"/>
      <c r="KND267" s="66"/>
      <c r="KNF267" s="66"/>
      <c r="KNG267" s="66"/>
      <c r="KNI267" s="66"/>
      <c r="KNL267" s="66"/>
      <c r="KNO267" s="66"/>
      <c r="KNR267" s="66"/>
      <c r="KNU267" s="66"/>
      <c r="KNX267" s="66"/>
      <c r="KNZ267" s="66"/>
      <c r="KOB267" s="66"/>
      <c r="KOE267" s="66"/>
      <c r="KOH267" s="66"/>
      <c r="KOK267" s="66"/>
      <c r="KON267" s="66"/>
      <c r="KOQ267" s="66"/>
      <c r="KOT267" s="66"/>
      <c r="KOW267" s="66"/>
      <c r="KOY267" s="66"/>
      <c r="KPB267" s="66"/>
      <c r="KPH267" s="66"/>
      <c r="KPN267" s="66"/>
      <c r="KPQ267" s="66"/>
      <c r="KPS267" s="66"/>
      <c r="KPU267" s="66"/>
      <c r="KPV267" s="66"/>
      <c r="KPW267" s="66"/>
      <c r="KPX267" s="66"/>
      <c r="KPY267" s="66"/>
      <c r="KPZ267" s="66"/>
      <c r="KQR267" s="66"/>
      <c r="KQS267" s="66"/>
      <c r="KQV267" s="66"/>
      <c r="KQY267" s="66"/>
      <c r="KRA267" s="66"/>
      <c r="KRC267" s="66"/>
      <c r="KRF267" s="66"/>
      <c r="KRI267" s="66"/>
      <c r="KRL267" s="66"/>
      <c r="KRP267" s="66"/>
      <c r="KRS267" s="66"/>
      <c r="KRV267" s="66"/>
      <c r="KSD267" s="66"/>
      <c r="KSP267" s="66"/>
      <c r="KSQ267" s="66"/>
      <c r="KSR267" s="66"/>
      <c r="KSS267" s="66"/>
      <c r="KST267" s="66"/>
      <c r="KSU267" s="66"/>
      <c r="KSV267" s="66"/>
      <c r="KSW267" s="66"/>
      <c r="KSX267" s="66"/>
      <c r="KSY267" s="66"/>
      <c r="KSZ267" s="66"/>
      <c r="KTA267" s="66"/>
      <c r="KTB267" s="66"/>
      <c r="KTC267" s="66"/>
      <c r="KTD267" s="66"/>
      <c r="KTE267" s="66"/>
      <c r="KTF267" s="66"/>
      <c r="KTG267" s="66"/>
      <c r="KTH267" s="66"/>
      <c r="KTI267" s="66"/>
      <c r="KTJ267" s="66"/>
      <c r="KTK267" s="66"/>
      <c r="KTL267" s="66"/>
      <c r="KTM267" s="66"/>
      <c r="KTN267" s="66"/>
      <c r="KTO267" s="66"/>
      <c r="KTQ267" s="66"/>
      <c r="KTR267" s="66"/>
      <c r="KTS267" s="66"/>
      <c r="KTT267" s="66"/>
      <c r="KTU267" s="66"/>
      <c r="KTV267" s="66"/>
      <c r="KTW267" s="66"/>
      <c r="KTX267" s="66"/>
      <c r="KTY267" s="66"/>
      <c r="KTZ267" s="66"/>
      <c r="KUA267" s="66"/>
      <c r="KUB267" s="66"/>
      <c r="KUC267" s="66"/>
      <c r="KUF267" s="66"/>
      <c r="KUI267" s="66"/>
      <c r="KUL267" s="66"/>
      <c r="KUO267" s="66"/>
      <c r="KUR267" s="66"/>
      <c r="KUU267" s="66"/>
      <c r="KVD267" s="66"/>
      <c r="KVG267" s="66"/>
      <c r="KVJ267" s="66"/>
      <c r="KVM267" s="66"/>
      <c r="KVV267" s="66"/>
      <c r="KWB267" s="66"/>
      <c r="KWE267" s="66"/>
      <c r="KWH267" s="66"/>
      <c r="KWK267" s="66"/>
      <c r="KWQ267" s="66"/>
      <c r="KWZ267" s="66"/>
      <c r="KXB267" s="66"/>
      <c r="KXC267" s="66"/>
      <c r="KXE267" s="66"/>
      <c r="KXH267" s="66"/>
      <c r="KXK267" s="66"/>
      <c r="KXN267" s="66"/>
      <c r="KXQ267" s="66"/>
      <c r="KXT267" s="66"/>
      <c r="KXV267" s="66"/>
      <c r="KXX267" s="66"/>
      <c r="KYA267" s="66"/>
      <c r="KYD267" s="66"/>
      <c r="KYG267" s="66"/>
      <c r="KYJ267" s="66"/>
      <c r="KYM267" s="66"/>
      <c r="KYP267" s="66"/>
      <c r="KYS267" s="66"/>
      <c r="KYU267" s="66"/>
      <c r="KYX267" s="66"/>
      <c r="KZD267" s="66"/>
      <c r="KZJ267" s="66"/>
      <c r="KZM267" s="66"/>
      <c r="KZO267" s="66"/>
      <c r="KZQ267" s="66"/>
      <c r="KZR267" s="66"/>
      <c r="KZS267" s="66"/>
      <c r="KZT267" s="66"/>
      <c r="KZU267" s="66"/>
      <c r="KZV267" s="66"/>
      <c r="LAN267" s="66"/>
      <c r="LAO267" s="66"/>
      <c r="LAR267" s="66"/>
      <c r="LAU267" s="66"/>
      <c r="LAW267" s="66"/>
      <c r="LAY267" s="66"/>
      <c r="LBB267" s="66"/>
      <c r="LBE267" s="66"/>
      <c r="LBH267" s="66"/>
      <c r="LBL267" s="66"/>
      <c r="LBO267" s="66"/>
      <c r="LBR267" s="66"/>
      <c r="LBZ267" s="66"/>
      <c r="LCL267" s="66"/>
      <c r="LCM267" s="66"/>
      <c r="LCN267" s="66"/>
      <c r="LCO267" s="66"/>
      <c r="LCP267" s="66"/>
      <c r="LCQ267" s="66"/>
      <c r="LCR267" s="66"/>
      <c r="LCS267" s="66"/>
      <c r="LCT267" s="66"/>
      <c r="LCU267" s="66"/>
      <c r="LCV267" s="66"/>
      <c r="LCW267" s="66"/>
      <c r="LCX267" s="66"/>
      <c r="LCY267" s="66"/>
      <c r="LCZ267" s="66"/>
      <c r="LDA267" s="66"/>
      <c r="LDB267" s="66"/>
      <c r="LDC267" s="66"/>
      <c r="LDD267" s="66"/>
      <c r="LDE267" s="66"/>
      <c r="LDF267" s="66"/>
      <c r="LDG267" s="66"/>
      <c r="LDH267" s="66"/>
      <c r="LDI267" s="66"/>
      <c r="LDJ267" s="66"/>
      <c r="LDK267" s="66"/>
      <c r="LDM267" s="66"/>
      <c r="LDN267" s="66"/>
      <c r="LDO267" s="66"/>
      <c r="LDP267" s="66"/>
      <c r="LDQ267" s="66"/>
      <c r="LDR267" s="66"/>
      <c r="LDS267" s="66"/>
      <c r="LDT267" s="66"/>
      <c r="LDU267" s="66"/>
      <c r="LDV267" s="66"/>
      <c r="LDW267" s="66"/>
      <c r="LDX267" s="66"/>
      <c r="LDY267" s="66"/>
      <c r="LEB267" s="66"/>
      <c r="LEE267" s="66"/>
      <c r="LEH267" s="66"/>
      <c r="LEK267" s="66"/>
      <c r="LEN267" s="66"/>
      <c r="LEQ267" s="66"/>
      <c r="LEZ267" s="66"/>
      <c r="LFC267" s="66"/>
      <c r="LFF267" s="66"/>
      <c r="LFI267" s="66"/>
      <c r="LFR267" s="66"/>
      <c r="LFX267" s="66"/>
      <c r="LGA267" s="66"/>
      <c r="LGD267" s="66"/>
      <c r="LGG267" s="66"/>
      <c r="LGM267" s="66"/>
      <c r="LGV267" s="66"/>
      <c r="LGX267" s="66"/>
      <c r="LGY267" s="66"/>
      <c r="LHA267" s="66"/>
      <c r="LHD267" s="66"/>
      <c r="LHG267" s="66"/>
      <c r="LHJ267" s="66"/>
      <c r="LHM267" s="66"/>
      <c r="LHP267" s="66"/>
      <c r="LHR267" s="66"/>
      <c r="LHT267" s="66"/>
      <c r="LHW267" s="66"/>
      <c r="LHZ267" s="66"/>
      <c r="LIC267" s="66"/>
      <c r="LIF267" s="66"/>
      <c r="LII267" s="66"/>
      <c r="LIL267" s="66"/>
      <c r="LIO267" s="66"/>
      <c r="LIQ267" s="66"/>
      <c r="LIT267" s="66"/>
      <c r="LIZ267" s="66"/>
      <c r="LJF267" s="66"/>
      <c r="LJI267" s="66"/>
      <c r="LJK267" s="66"/>
      <c r="LJM267" s="66"/>
      <c r="LJN267" s="66"/>
      <c r="LJO267" s="66"/>
      <c r="LJP267" s="66"/>
      <c r="LJQ267" s="66"/>
      <c r="LJR267" s="66"/>
      <c r="LKJ267" s="66"/>
      <c r="LKK267" s="66"/>
      <c r="LKN267" s="66"/>
      <c r="LKQ267" s="66"/>
      <c r="LKS267" s="66"/>
      <c r="LKU267" s="66"/>
      <c r="LKX267" s="66"/>
      <c r="LLA267" s="66"/>
      <c r="LLD267" s="66"/>
      <c r="LLH267" s="66"/>
      <c r="LLK267" s="66"/>
      <c r="LLN267" s="66"/>
      <c r="LLV267" s="66"/>
      <c r="LMH267" s="66"/>
      <c r="LMI267" s="66"/>
      <c r="LMJ267" s="66"/>
      <c r="LMK267" s="66"/>
      <c r="LML267" s="66"/>
      <c r="LMM267" s="66"/>
      <c r="LMN267" s="66"/>
      <c r="LMO267" s="66"/>
      <c r="LMP267" s="66"/>
      <c r="LMQ267" s="66"/>
      <c r="LMR267" s="66"/>
      <c r="LMS267" s="66"/>
      <c r="LMT267" s="66"/>
      <c r="LMU267" s="66"/>
      <c r="LMV267" s="66"/>
      <c r="LMW267" s="66"/>
      <c r="LMX267" s="66"/>
      <c r="LMY267" s="66"/>
      <c r="LMZ267" s="66"/>
      <c r="LNA267" s="66"/>
      <c r="LNB267" s="66"/>
      <c r="LNC267" s="66"/>
      <c r="LND267" s="66"/>
      <c r="LNE267" s="66"/>
      <c r="LNF267" s="66"/>
      <c r="LNG267" s="66"/>
      <c r="LNI267" s="66"/>
      <c r="LNJ267" s="66"/>
      <c r="LNK267" s="66"/>
      <c r="LNL267" s="66"/>
      <c r="LNM267" s="66"/>
      <c r="LNN267" s="66"/>
      <c r="LNO267" s="66"/>
      <c r="LNP267" s="66"/>
      <c r="LNQ267" s="66"/>
      <c r="LNR267" s="66"/>
      <c r="LNS267" s="66"/>
      <c r="LNT267" s="66"/>
      <c r="LNU267" s="66"/>
      <c r="LNX267" s="66"/>
      <c r="LOA267" s="66"/>
      <c r="LOD267" s="66"/>
      <c r="LOG267" s="66"/>
      <c r="LOJ267" s="66"/>
      <c r="LOM267" s="66"/>
      <c r="LOV267" s="66"/>
      <c r="LOY267" s="66"/>
      <c r="LPB267" s="66"/>
      <c r="LPE267" s="66"/>
      <c r="LPN267" s="66"/>
      <c r="LPT267" s="66"/>
      <c r="LPW267" s="66"/>
      <c r="LPZ267" s="66"/>
      <c r="LQC267" s="66"/>
      <c r="LQI267" s="66"/>
      <c r="LQR267" s="66"/>
      <c r="LQT267" s="66"/>
      <c r="LQU267" s="66"/>
      <c r="LQW267" s="66"/>
      <c r="LQZ267" s="66"/>
      <c r="LRC267" s="66"/>
      <c r="LRF267" s="66"/>
      <c r="LRI267" s="66"/>
      <c r="LRL267" s="66"/>
      <c r="LRN267" s="66"/>
      <c r="LRP267" s="66"/>
      <c r="LRS267" s="66"/>
      <c r="LRV267" s="66"/>
      <c r="LRY267" s="66"/>
      <c r="LSB267" s="66"/>
      <c r="LSE267" s="66"/>
      <c r="LSH267" s="66"/>
      <c r="LSK267" s="66"/>
      <c r="LSM267" s="66"/>
      <c r="LSP267" s="66"/>
      <c r="LSV267" s="66"/>
      <c r="LTB267" s="66"/>
      <c r="LTE267" s="66"/>
      <c r="LTG267" s="66"/>
      <c r="LTI267" s="66"/>
      <c r="LTJ267" s="66"/>
      <c r="LTK267" s="66"/>
      <c r="LTL267" s="66"/>
      <c r="LTM267" s="66"/>
      <c r="LTN267" s="66"/>
      <c r="LUF267" s="66"/>
      <c r="LUG267" s="66"/>
      <c r="LUJ267" s="66"/>
      <c r="LUM267" s="66"/>
      <c r="LUO267" s="66"/>
      <c r="LUQ267" s="66"/>
      <c r="LUT267" s="66"/>
      <c r="LUW267" s="66"/>
      <c r="LUZ267" s="66"/>
      <c r="LVD267" s="66"/>
      <c r="LVG267" s="66"/>
      <c r="LVJ267" s="66"/>
      <c r="LVR267" s="66"/>
      <c r="LWD267" s="66"/>
      <c r="LWE267" s="66"/>
      <c r="LWF267" s="66"/>
      <c r="LWG267" s="66"/>
      <c r="LWH267" s="66"/>
      <c r="LWI267" s="66"/>
      <c r="LWJ267" s="66"/>
      <c r="LWK267" s="66"/>
      <c r="LWL267" s="66"/>
      <c r="LWM267" s="66"/>
      <c r="LWN267" s="66"/>
      <c r="LWO267" s="66"/>
      <c r="LWP267" s="66"/>
      <c r="LWQ267" s="66"/>
      <c r="LWR267" s="66"/>
      <c r="LWS267" s="66"/>
      <c r="LWT267" s="66"/>
      <c r="LWU267" s="66"/>
      <c r="LWV267" s="66"/>
      <c r="LWW267" s="66"/>
      <c r="LWX267" s="66"/>
      <c r="LWY267" s="66"/>
      <c r="LWZ267" s="66"/>
      <c r="LXA267" s="66"/>
      <c r="LXB267" s="66"/>
      <c r="LXC267" s="66"/>
      <c r="LXE267" s="66"/>
      <c r="LXF267" s="66"/>
      <c r="LXG267" s="66"/>
      <c r="LXH267" s="66"/>
      <c r="LXI267" s="66"/>
      <c r="LXJ267" s="66"/>
      <c r="LXK267" s="66"/>
      <c r="LXL267" s="66"/>
      <c r="LXM267" s="66"/>
      <c r="LXN267" s="66"/>
      <c r="LXO267" s="66"/>
      <c r="LXP267" s="66"/>
      <c r="LXQ267" s="66"/>
      <c r="LXT267" s="66"/>
      <c r="LXW267" s="66"/>
      <c r="LXZ267" s="66"/>
      <c r="LYC267" s="66"/>
      <c r="LYF267" s="66"/>
      <c r="LYI267" s="66"/>
      <c r="LYR267" s="66"/>
      <c r="LYU267" s="66"/>
      <c r="LYX267" s="66"/>
      <c r="LZA267" s="66"/>
      <c r="LZJ267" s="66"/>
      <c r="LZP267" s="66"/>
      <c r="LZS267" s="66"/>
      <c r="LZV267" s="66"/>
      <c r="LZY267" s="66"/>
      <c r="MAE267" s="66"/>
      <c r="MAN267" s="66"/>
      <c r="MAP267" s="66"/>
      <c r="MAQ267" s="66"/>
      <c r="MAS267" s="66"/>
      <c r="MAV267" s="66"/>
      <c r="MAY267" s="66"/>
      <c r="MBB267" s="66"/>
      <c r="MBE267" s="66"/>
      <c r="MBH267" s="66"/>
      <c r="MBJ267" s="66"/>
      <c r="MBL267" s="66"/>
      <c r="MBO267" s="66"/>
      <c r="MBR267" s="66"/>
      <c r="MBU267" s="66"/>
      <c r="MBX267" s="66"/>
      <c r="MCA267" s="66"/>
      <c r="MCD267" s="66"/>
      <c r="MCG267" s="66"/>
      <c r="MCI267" s="66"/>
      <c r="MCL267" s="66"/>
      <c r="MCR267" s="66"/>
      <c r="MCX267" s="66"/>
      <c r="MDA267" s="66"/>
      <c r="MDC267" s="66"/>
      <c r="MDE267" s="66"/>
      <c r="MDF267" s="66"/>
      <c r="MDG267" s="66"/>
      <c r="MDH267" s="66"/>
      <c r="MDI267" s="66"/>
      <c r="MDJ267" s="66"/>
      <c r="MEB267" s="66"/>
      <c r="MEC267" s="66"/>
      <c r="MEF267" s="66"/>
      <c r="MEI267" s="66"/>
      <c r="MEK267" s="66"/>
      <c r="MEM267" s="66"/>
      <c r="MEP267" s="66"/>
      <c r="MES267" s="66"/>
      <c r="MEV267" s="66"/>
      <c r="MEZ267" s="66"/>
      <c r="MFC267" s="66"/>
      <c r="MFF267" s="66"/>
      <c r="MFN267" s="66"/>
      <c r="MFZ267" s="66"/>
      <c r="MGA267" s="66"/>
      <c r="MGB267" s="66"/>
      <c r="MGC267" s="66"/>
      <c r="MGD267" s="66"/>
      <c r="MGE267" s="66"/>
      <c r="MGF267" s="66"/>
      <c r="MGG267" s="66"/>
      <c r="MGH267" s="66"/>
      <c r="MGI267" s="66"/>
      <c r="MGJ267" s="66"/>
      <c r="MGK267" s="66"/>
      <c r="MGL267" s="66"/>
      <c r="MGM267" s="66"/>
      <c r="MGN267" s="66"/>
      <c r="MGO267" s="66"/>
      <c r="MGP267" s="66"/>
      <c r="MGQ267" s="66"/>
      <c r="MGR267" s="66"/>
      <c r="MGS267" s="66"/>
      <c r="MGT267" s="66"/>
      <c r="MGU267" s="66"/>
      <c r="MGV267" s="66"/>
      <c r="MGW267" s="66"/>
      <c r="MGX267" s="66"/>
      <c r="MGY267" s="66"/>
      <c r="MHA267" s="66"/>
      <c r="MHB267" s="66"/>
      <c r="MHC267" s="66"/>
      <c r="MHD267" s="66"/>
      <c r="MHE267" s="66"/>
      <c r="MHF267" s="66"/>
      <c r="MHG267" s="66"/>
      <c r="MHH267" s="66"/>
      <c r="MHI267" s="66"/>
      <c r="MHJ267" s="66"/>
      <c r="MHK267" s="66"/>
      <c r="MHL267" s="66"/>
      <c r="MHM267" s="66"/>
      <c r="MHP267" s="66"/>
      <c r="MHS267" s="66"/>
      <c r="MHV267" s="66"/>
      <c r="MHY267" s="66"/>
      <c r="MIB267" s="66"/>
      <c r="MIE267" s="66"/>
      <c r="MIN267" s="66"/>
      <c r="MIQ267" s="66"/>
      <c r="MIT267" s="66"/>
      <c r="MIW267" s="66"/>
      <c r="MJF267" s="66"/>
      <c r="MJL267" s="66"/>
      <c r="MJO267" s="66"/>
      <c r="MJR267" s="66"/>
      <c r="MJU267" s="66"/>
      <c r="MKA267" s="66"/>
      <c r="MKJ267" s="66"/>
      <c r="MKL267" s="66"/>
      <c r="MKM267" s="66"/>
      <c r="MKO267" s="66"/>
      <c r="MKR267" s="66"/>
      <c r="MKU267" s="66"/>
      <c r="MKX267" s="66"/>
      <c r="MLA267" s="66"/>
      <c r="MLD267" s="66"/>
      <c r="MLF267" s="66"/>
      <c r="MLH267" s="66"/>
      <c r="MLK267" s="66"/>
      <c r="MLN267" s="66"/>
      <c r="MLQ267" s="66"/>
      <c r="MLT267" s="66"/>
      <c r="MLW267" s="66"/>
      <c r="MLZ267" s="66"/>
      <c r="MMC267" s="66"/>
      <c r="MME267" s="66"/>
      <c r="MMH267" s="66"/>
      <c r="MMN267" s="66"/>
      <c r="MMT267" s="66"/>
      <c r="MMW267" s="66"/>
      <c r="MMY267" s="66"/>
      <c r="MNA267" s="66"/>
      <c r="MNB267" s="66"/>
      <c r="MNC267" s="66"/>
      <c r="MND267" s="66"/>
      <c r="MNE267" s="66"/>
      <c r="MNF267" s="66"/>
      <c r="MNX267" s="66"/>
      <c r="MNY267" s="66"/>
      <c r="MOB267" s="66"/>
      <c r="MOE267" s="66"/>
      <c r="MOG267" s="66"/>
      <c r="MOI267" s="66"/>
      <c r="MOL267" s="66"/>
      <c r="MOO267" s="66"/>
      <c r="MOR267" s="66"/>
      <c r="MOV267" s="66"/>
      <c r="MOY267" s="66"/>
      <c r="MPB267" s="66"/>
      <c r="MPJ267" s="66"/>
      <c r="MPV267" s="66"/>
      <c r="MPW267" s="66"/>
      <c r="MPX267" s="66"/>
      <c r="MPY267" s="66"/>
      <c r="MPZ267" s="66"/>
      <c r="MQA267" s="66"/>
      <c r="MQB267" s="66"/>
      <c r="MQC267" s="66"/>
      <c r="MQD267" s="66"/>
      <c r="MQE267" s="66"/>
      <c r="MQF267" s="66"/>
      <c r="MQG267" s="66"/>
      <c r="MQH267" s="66"/>
      <c r="MQI267" s="66"/>
      <c r="MQJ267" s="66"/>
      <c r="MQK267" s="66"/>
      <c r="MQL267" s="66"/>
      <c r="MQM267" s="66"/>
      <c r="MQN267" s="66"/>
      <c r="MQO267" s="66"/>
      <c r="MQP267" s="66"/>
      <c r="MQQ267" s="66"/>
      <c r="MQR267" s="66"/>
      <c r="MQS267" s="66"/>
      <c r="MQT267" s="66"/>
      <c r="MQU267" s="66"/>
      <c r="MQW267" s="66"/>
      <c r="MQX267" s="66"/>
      <c r="MQY267" s="66"/>
      <c r="MQZ267" s="66"/>
      <c r="MRA267" s="66"/>
      <c r="MRB267" s="66"/>
      <c r="MRC267" s="66"/>
      <c r="MRD267" s="66"/>
      <c r="MRE267" s="66"/>
      <c r="MRF267" s="66"/>
      <c r="MRG267" s="66"/>
      <c r="MRH267" s="66"/>
      <c r="MRI267" s="66"/>
      <c r="MRL267" s="66"/>
      <c r="MRO267" s="66"/>
      <c r="MRR267" s="66"/>
      <c r="MRU267" s="66"/>
      <c r="MRX267" s="66"/>
      <c r="MSA267" s="66"/>
      <c r="MSJ267" s="66"/>
      <c r="MSM267" s="66"/>
      <c r="MSP267" s="66"/>
      <c r="MSS267" s="66"/>
      <c r="MTB267" s="66"/>
      <c r="MTH267" s="66"/>
      <c r="MTK267" s="66"/>
      <c r="MTN267" s="66"/>
      <c r="MTQ267" s="66"/>
      <c r="MTW267" s="66"/>
      <c r="MUF267" s="66"/>
      <c r="MUH267" s="66"/>
      <c r="MUI267" s="66"/>
      <c r="MUK267" s="66"/>
      <c r="MUN267" s="66"/>
      <c r="MUQ267" s="66"/>
      <c r="MUT267" s="66"/>
      <c r="MUW267" s="66"/>
      <c r="MUZ267" s="66"/>
      <c r="MVB267" s="66"/>
      <c r="MVD267" s="66"/>
      <c r="MVG267" s="66"/>
      <c r="MVJ267" s="66"/>
      <c r="MVM267" s="66"/>
      <c r="MVP267" s="66"/>
      <c r="MVS267" s="66"/>
      <c r="MVV267" s="66"/>
      <c r="MVY267" s="66"/>
      <c r="MWA267" s="66"/>
      <c r="MWD267" s="66"/>
      <c r="MWJ267" s="66"/>
      <c r="MWP267" s="66"/>
      <c r="MWS267" s="66"/>
      <c r="MWU267" s="66"/>
      <c r="MWW267" s="66"/>
      <c r="MWX267" s="66"/>
      <c r="MWY267" s="66"/>
      <c r="MWZ267" s="66"/>
      <c r="MXA267" s="66"/>
      <c r="MXB267" s="66"/>
      <c r="MXT267" s="66"/>
      <c r="MXU267" s="66"/>
      <c r="MXX267" s="66"/>
      <c r="MYA267" s="66"/>
      <c r="MYC267" s="66"/>
      <c r="MYE267" s="66"/>
      <c r="MYH267" s="66"/>
      <c r="MYK267" s="66"/>
      <c r="MYN267" s="66"/>
      <c r="MYR267" s="66"/>
      <c r="MYU267" s="66"/>
      <c r="MYX267" s="66"/>
      <c r="MZF267" s="66"/>
      <c r="MZR267" s="66"/>
      <c r="MZS267" s="66"/>
      <c r="MZT267" s="66"/>
      <c r="MZU267" s="66"/>
      <c r="MZV267" s="66"/>
      <c r="MZW267" s="66"/>
      <c r="MZX267" s="66"/>
      <c r="MZY267" s="66"/>
      <c r="MZZ267" s="66"/>
      <c r="NAA267" s="66"/>
      <c r="NAB267" s="66"/>
      <c r="NAC267" s="66"/>
      <c r="NAD267" s="66"/>
      <c r="NAE267" s="66"/>
      <c r="NAF267" s="66"/>
      <c r="NAG267" s="66"/>
      <c r="NAH267" s="66"/>
      <c r="NAI267" s="66"/>
      <c r="NAJ267" s="66"/>
      <c r="NAK267" s="66"/>
      <c r="NAL267" s="66"/>
      <c r="NAM267" s="66"/>
      <c r="NAN267" s="66"/>
      <c r="NAO267" s="66"/>
      <c r="NAP267" s="66"/>
      <c r="NAQ267" s="66"/>
      <c r="NAS267" s="66"/>
      <c r="NAT267" s="66"/>
      <c r="NAU267" s="66"/>
      <c r="NAV267" s="66"/>
      <c r="NAW267" s="66"/>
      <c r="NAX267" s="66"/>
      <c r="NAY267" s="66"/>
      <c r="NAZ267" s="66"/>
      <c r="NBA267" s="66"/>
      <c r="NBB267" s="66"/>
      <c r="NBC267" s="66"/>
      <c r="NBD267" s="66"/>
      <c r="NBE267" s="66"/>
      <c r="NBH267" s="66"/>
      <c r="NBK267" s="66"/>
      <c r="NBN267" s="66"/>
      <c r="NBQ267" s="66"/>
      <c r="NBT267" s="66"/>
      <c r="NBW267" s="66"/>
      <c r="NCF267" s="66"/>
      <c r="NCI267" s="66"/>
      <c r="NCL267" s="66"/>
      <c r="NCO267" s="66"/>
      <c r="NCX267" s="66"/>
      <c r="NDD267" s="66"/>
      <c r="NDG267" s="66"/>
      <c r="NDJ267" s="66"/>
      <c r="NDM267" s="66"/>
      <c r="NDS267" s="66"/>
      <c r="NEB267" s="66"/>
      <c r="NED267" s="66"/>
      <c r="NEE267" s="66"/>
      <c r="NEG267" s="66"/>
      <c r="NEJ267" s="66"/>
      <c r="NEM267" s="66"/>
      <c r="NEP267" s="66"/>
      <c r="NES267" s="66"/>
      <c r="NEV267" s="66"/>
      <c r="NEX267" s="66"/>
      <c r="NEZ267" s="66"/>
      <c r="NFC267" s="66"/>
      <c r="NFF267" s="66"/>
      <c r="NFI267" s="66"/>
      <c r="NFL267" s="66"/>
      <c r="NFO267" s="66"/>
      <c r="NFR267" s="66"/>
      <c r="NFU267" s="66"/>
      <c r="NFW267" s="66"/>
      <c r="NFZ267" s="66"/>
      <c r="NGF267" s="66"/>
      <c r="NGL267" s="66"/>
      <c r="NGO267" s="66"/>
      <c r="NGQ267" s="66"/>
      <c r="NGS267" s="66"/>
      <c r="NGT267" s="66"/>
      <c r="NGU267" s="66"/>
      <c r="NGV267" s="66"/>
      <c r="NGW267" s="66"/>
      <c r="NGX267" s="66"/>
      <c r="NHP267" s="66"/>
      <c r="NHQ267" s="66"/>
      <c r="NHT267" s="66"/>
      <c r="NHW267" s="66"/>
      <c r="NHY267" s="66"/>
      <c r="NIA267" s="66"/>
      <c r="NID267" s="66"/>
      <c r="NIG267" s="66"/>
      <c r="NIJ267" s="66"/>
      <c r="NIN267" s="66"/>
      <c r="NIQ267" s="66"/>
      <c r="NIT267" s="66"/>
      <c r="NJB267" s="66"/>
      <c r="NJN267" s="66"/>
      <c r="NJO267" s="66"/>
      <c r="NJP267" s="66"/>
      <c r="NJQ267" s="66"/>
      <c r="NJR267" s="66"/>
      <c r="NJS267" s="66"/>
      <c r="NJT267" s="66"/>
      <c r="NJU267" s="66"/>
      <c r="NJV267" s="66"/>
      <c r="NJW267" s="66"/>
      <c r="NJX267" s="66"/>
      <c r="NJY267" s="66"/>
      <c r="NJZ267" s="66"/>
      <c r="NKA267" s="66"/>
      <c r="NKB267" s="66"/>
      <c r="NKC267" s="66"/>
      <c r="NKD267" s="66"/>
      <c r="NKE267" s="66"/>
      <c r="NKF267" s="66"/>
      <c r="NKG267" s="66"/>
      <c r="NKH267" s="66"/>
      <c r="NKI267" s="66"/>
      <c r="NKJ267" s="66"/>
      <c r="NKK267" s="66"/>
      <c r="NKL267" s="66"/>
      <c r="NKM267" s="66"/>
      <c r="NKO267" s="66"/>
      <c r="NKP267" s="66"/>
      <c r="NKQ267" s="66"/>
      <c r="NKR267" s="66"/>
      <c r="NKS267" s="66"/>
      <c r="NKT267" s="66"/>
      <c r="NKU267" s="66"/>
      <c r="NKV267" s="66"/>
      <c r="NKW267" s="66"/>
      <c r="NKX267" s="66"/>
      <c r="NKY267" s="66"/>
      <c r="NKZ267" s="66"/>
      <c r="NLA267" s="66"/>
      <c r="NLD267" s="66"/>
      <c r="NLG267" s="66"/>
      <c r="NLJ267" s="66"/>
      <c r="NLM267" s="66"/>
      <c r="NLP267" s="66"/>
      <c r="NLS267" s="66"/>
      <c r="NMB267" s="66"/>
      <c r="NME267" s="66"/>
      <c r="NMH267" s="66"/>
      <c r="NMK267" s="66"/>
      <c r="NMT267" s="66"/>
      <c r="NMZ267" s="66"/>
      <c r="NNC267" s="66"/>
      <c r="NNF267" s="66"/>
      <c r="NNI267" s="66"/>
      <c r="NNO267" s="66"/>
      <c r="NNX267" s="66"/>
      <c r="NNZ267" s="66"/>
      <c r="NOA267" s="66"/>
      <c r="NOC267" s="66"/>
      <c r="NOF267" s="66"/>
      <c r="NOI267" s="66"/>
      <c r="NOL267" s="66"/>
      <c r="NOO267" s="66"/>
      <c r="NOR267" s="66"/>
      <c r="NOT267" s="66"/>
      <c r="NOV267" s="66"/>
      <c r="NOY267" s="66"/>
      <c r="NPB267" s="66"/>
      <c r="NPE267" s="66"/>
      <c r="NPH267" s="66"/>
      <c r="NPK267" s="66"/>
      <c r="NPN267" s="66"/>
      <c r="NPQ267" s="66"/>
      <c r="NPS267" s="66"/>
      <c r="NPV267" s="66"/>
      <c r="NQB267" s="66"/>
      <c r="NQH267" s="66"/>
      <c r="NQK267" s="66"/>
      <c r="NQM267" s="66"/>
      <c r="NQO267" s="66"/>
      <c r="NQP267" s="66"/>
      <c r="NQQ267" s="66"/>
      <c r="NQR267" s="66"/>
      <c r="NQS267" s="66"/>
      <c r="NQT267" s="66"/>
      <c r="NRL267" s="66"/>
      <c r="NRM267" s="66"/>
      <c r="NRP267" s="66"/>
      <c r="NRS267" s="66"/>
      <c r="NRU267" s="66"/>
      <c r="NRW267" s="66"/>
      <c r="NRZ267" s="66"/>
      <c r="NSC267" s="66"/>
      <c r="NSF267" s="66"/>
      <c r="NSJ267" s="66"/>
      <c r="NSM267" s="66"/>
      <c r="NSP267" s="66"/>
      <c r="NSX267" s="66"/>
      <c r="NTJ267" s="66"/>
      <c r="NTK267" s="66"/>
      <c r="NTL267" s="66"/>
      <c r="NTM267" s="66"/>
      <c r="NTN267" s="66"/>
      <c r="NTO267" s="66"/>
      <c r="NTP267" s="66"/>
      <c r="NTQ267" s="66"/>
      <c r="NTR267" s="66"/>
      <c r="NTS267" s="66"/>
      <c r="NTT267" s="66"/>
      <c r="NTU267" s="66"/>
      <c r="NTV267" s="66"/>
      <c r="NTW267" s="66"/>
      <c r="NTX267" s="66"/>
      <c r="NTY267" s="66"/>
      <c r="NTZ267" s="66"/>
      <c r="NUA267" s="66"/>
      <c r="NUB267" s="66"/>
      <c r="NUC267" s="66"/>
      <c r="NUD267" s="66"/>
      <c r="NUE267" s="66"/>
      <c r="NUF267" s="66"/>
      <c r="NUG267" s="66"/>
      <c r="NUH267" s="66"/>
      <c r="NUI267" s="66"/>
      <c r="NUK267" s="66"/>
      <c r="NUL267" s="66"/>
      <c r="NUM267" s="66"/>
      <c r="NUN267" s="66"/>
      <c r="NUO267" s="66"/>
      <c r="NUP267" s="66"/>
      <c r="NUQ267" s="66"/>
      <c r="NUR267" s="66"/>
      <c r="NUS267" s="66"/>
      <c r="NUT267" s="66"/>
      <c r="NUU267" s="66"/>
      <c r="NUV267" s="66"/>
      <c r="NUW267" s="66"/>
      <c r="NUZ267" s="66"/>
      <c r="NVC267" s="66"/>
      <c r="NVF267" s="66"/>
      <c r="NVI267" s="66"/>
      <c r="NVL267" s="66"/>
      <c r="NVO267" s="66"/>
      <c r="NVX267" s="66"/>
      <c r="NWA267" s="66"/>
      <c r="NWD267" s="66"/>
      <c r="NWG267" s="66"/>
      <c r="NWP267" s="66"/>
      <c r="NWV267" s="66"/>
      <c r="NWY267" s="66"/>
      <c r="NXB267" s="66"/>
      <c r="NXE267" s="66"/>
      <c r="NXK267" s="66"/>
      <c r="NXT267" s="66"/>
      <c r="NXV267" s="66"/>
      <c r="NXW267" s="66"/>
      <c r="NXY267" s="66"/>
      <c r="NYB267" s="66"/>
      <c r="NYE267" s="66"/>
      <c r="NYH267" s="66"/>
      <c r="NYK267" s="66"/>
      <c r="NYN267" s="66"/>
      <c r="NYP267" s="66"/>
      <c r="NYR267" s="66"/>
      <c r="NYU267" s="66"/>
      <c r="NYX267" s="66"/>
      <c r="NZA267" s="66"/>
      <c r="NZD267" s="66"/>
      <c r="NZG267" s="66"/>
      <c r="NZJ267" s="66"/>
      <c r="NZM267" s="66"/>
      <c r="NZO267" s="66"/>
      <c r="NZR267" s="66"/>
      <c r="NZX267" s="66"/>
      <c r="OAD267" s="66"/>
      <c r="OAG267" s="66"/>
      <c r="OAI267" s="66"/>
      <c r="OAK267" s="66"/>
      <c r="OAL267" s="66"/>
      <c r="OAM267" s="66"/>
      <c r="OAN267" s="66"/>
      <c r="OAO267" s="66"/>
      <c r="OAP267" s="66"/>
      <c r="OBH267" s="66"/>
      <c r="OBI267" s="66"/>
      <c r="OBL267" s="66"/>
      <c r="OBO267" s="66"/>
      <c r="OBQ267" s="66"/>
      <c r="OBS267" s="66"/>
      <c r="OBV267" s="66"/>
      <c r="OBY267" s="66"/>
      <c r="OCB267" s="66"/>
      <c r="OCF267" s="66"/>
      <c r="OCI267" s="66"/>
      <c r="OCL267" s="66"/>
      <c r="OCT267" s="66"/>
      <c r="ODF267" s="66"/>
      <c r="ODG267" s="66"/>
      <c r="ODH267" s="66"/>
      <c r="ODI267" s="66"/>
      <c r="ODJ267" s="66"/>
      <c r="ODK267" s="66"/>
      <c r="ODL267" s="66"/>
      <c r="ODM267" s="66"/>
      <c r="ODN267" s="66"/>
      <c r="ODO267" s="66"/>
      <c r="ODP267" s="66"/>
      <c r="ODQ267" s="66"/>
      <c r="ODR267" s="66"/>
      <c r="ODS267" s="66"/>
      <c r="ODT267" s="66"/>
      <c r="ODU267" s="66"/>
      <c r="ODV267" s="66"/>
      <c r="ODW267" s="66"/>
      <c r="ODX267" s="66"/>
      <c r="ODY267" s="66"/>
      <c r="ODZ267" s="66"/>
      <c r="OEA267" s="66"/>
      <c r="OEB267" s="66"/>
      <c r="OEC267" s="66"/>
      <c r="OED267" s="66"/>
      <c r="OEE267" s="66"/>
      <c r="OEG267" s="66"/>
      <c r="OEH267" s="66"/>
      <c r="OEI267" s="66"/>
      <c r="OEJ267" s="66"/>
      <c r="OEK267" s="66"/>
      <c r="OEL267" s="66"/>
      <c r="OEM267" s="66"/>
      <c r="OEN267" s="66"/>
      <c r="OEO267" s="66"/>
      <c r="OEP267" s="66"/>
      <c r="OEQ267" s="66"/>
      <c r="OER267" s="66"/>
      <c r="OES267" s="66"/>
      <c r="OEV267" s="66"/>
      <c r="OEY267" s="66"/>
      <c r="OFB267" s="66"/>
      <c r="OFE267" s="66"/>
      <c r="OFH267" s="66"/>
      <c r="OFK267" s="66"/>
      <c r="OFT267" s="66"/>
      <c r="OFW267" s="66"/>
      <c r="OFZ267" s="66"/>
      <c r="OGC267" s="66"/>
      <c r="OGL267" s="66"/>
      <c r="OGR267" s="66"/>
      <c r="OGU267" s="66"/>
      <c r="OGX267" s="66"/>
      <c r="OHA267" s="66"/>
      <c r="OHG267" s="66"/>
      <c r="OHP267" s="66"/>
      <c r="OHR267" s="66"/>
      <c r="OHS267" s="66"/>
      <c r="OHU267" s="66"/>
      <c r="OHX267" s="66"/>
      <c r="OIA267" s="66"/>
      <c r="OID267" s="66"/>
      <c r="OIG267" s="66"/>
      <c r="OIJ267" s="66"/>
      <c r="OIL267" s="66"/>
      <c r="OIN267" s="66"/>
      <c r="OIQ267" s="66"/>
      <c r="OIT267" s="66"/>
      <c r="OIW267" s="66"/>
      <c r="OIZ267" s="66"/>
      <c r="OJC267" s="66"/>
      <c r="OJF267" s="66"/>
      <c r="OJI267" s="66"/>
      <c r="OJK267" s="66"/>
      <c r="OJN267" s="66"/>
      <c r="OJT267" s="66"/>
      <c r="OJZ267" s="66"/>
      <c r="OKC267" s="66"/>
      <c r="OKE267" s="66"/>
      <c r="OKG267" s="66"/>
      <c r="OKH267" s="66"/>
      <c r="OKI267" s="66"/>
      <c r="OKJ267" s="66"/>
      <c r="OKK267" s="66"/>
      <c r="OKL267" s="66"/>
      <c r="OLD267" s="66"/>
      <c r="OLE267" s="66"/>
      <c r="OLH267" s="66"/>
      <c r="OLK267" s="66"/>
      <c r="OLM267" s="66"/>
      <c r="OLO267" s="66"/>
      <c r="OLR267" s="66"/>
      <c r="OLU267" s="66"/>
      <c r="OLX267" s="66"/>
      <c r="OMB267" s="66"/>
      <c r="OME267" s="66"/>
      <c r="OMH267" s="66"/>
      <c r="OMP267" s="66"/>
      <c r="ONB267" s="66"/>
      <c r="ONC267" s="66"/>
      <c r="OND267" s="66"/>
      <c r="ONE267" s="66"/>
      <c r="ONF267" s="66"/>
      <c r="ONG267" s="66"/>
      <c r="ONH267" s="66"/>
      <c r="ONI267" s="66"/>
      <c r="ONJ267" s="66"/>
      <c r="ONK267" s="66"/>
      <c r="ONL267" s="66"/>
      <c r="ONM267" s="66"/>
      <c r="ONN267" s="66"/>
      <c r="ONO267" s="66"/>
      <c r="ONP267" s="66"/>
      <c r="ONQ267" s="66"/>
      <c r="ONR267" s="66"/>
      <c r="ONS267" s="66"/>
      <c r="ONT267" s="66"/>
      <c r="ONU267" s="66"/>
      <c r="ONV267" s="66"/>
      <c r="ONW267" s="66"/>
      <c r="ONX267" s="66"/>
      <c r="ONY267" s="66"/>
      <c r="ONZ267" s="66"/>
      <c r="OOA267" s="66"/>
      <c r="OOC267" s="66"/>
      <c r="OOD267" s="66"/>
      <c r="OOE267" s="66"/>
      <c r="OOF267" s="66"/>
      <c r="OOG267" s="66"/>
      <c r="OOH267" s="66"/>
      <c r="OOI267" s="66"/>
      <c r="OOJ267" s="66"/>
      <c r="OOK267" s="66"/>
      <c r="OOL267" s="66"/>
      <c r="OOM267" s="66"/>
      <c r="OON267" s="66"/>
      <c r="OOO267" s="66"/>
      <c r="OOR267" s="66"/>
      <c r="OOU267" s="66"/>
      <c r="OOX267" s="66"/>
      <c r="OPA267" s="66"/>
      <c r="OPD267" s="66"/>
      <c r="OPG267" s="66"/>
      <c r="OPP267" s="66"/>
      <c r="OPS267" s="66"/>
      <c r="OPV267" s="66"/>
      <c r="OPY267" s="66"/>
      <c r="OQH267" s="66"/>
      <c r="OQN267" s="66"/>
      <c r="OQQ267" s="66"/>
      <c r="OQT267" s="66"/>
      <c r="OQW267" s="66"/>
      <c r="ORC267" s="66"/>
      <c r="ORL267" s="66"/>
      <c r="ORN267" s="66"/>
      <c r="ORO267" s="66"/>
      <c r="ORQ267" s="66"/>
      <c r="ORT267" s="66"/>
      <c r="ORW267" s="66"/>
      <c r="ORZ267" s="66"/>
      <c r="OSC267" s="66"/>
      <c r="OSF267" s="66"/>
      <c r="OSH267" s="66"/>
      <c r="OSJ267" s="66"/>
      <c r="OSM267" s="66"/>
      <c r="OSP267" s="66"/>
      <c r="OSS267" s="66"/>
      <c r="OSV267" s="66"/>
      <c r="OSY267" s="66"/>
      <c r="OTB267" s="66"/>
      <c r="OTE267" s="66"/>
      <c r="OTG267" s="66"/>
      <c r="OTJ267" s="66"/>
      <c r="OTP267" s="66"/>
      <c r="OTV267" s="66"/>
      <c r="OTY267" s="66"/>
      <c r="OUA267" s="66"/>
      <c r="OUC267" s="66"/>
      <c r="OUD267" s="66"/>
      <c r="OUE267" s="66"/>
      <c r="OUF267" s="66"/>
      <c r="OUG267" s="66"/>
      <c r="OUH267" s="66"/>
      <c r="OUZ267" s="66"/>
      <c r="OVA267" s="66"/>
      <c r="OVD267" s="66"/>
      <c r="OVG267" s="66"/>
      <c r="OVI267" s="66"/>
      <c r="OVK267" s="66"/>
      <c r="OVN267" s="66"/>
      <c r="OVQ267" s="66"/>
      <c r="OVT267" s="66"/>
      <c r="OVX267" s="66"/>
      <c r="OWA267" s="66"/>
      <c r="OWD267" s="66"/>
      <c r="OWL267" s="66"/>
      <c r="OWX267" s="66"/>
      <c r="OWY267" s="66"/>
      <c r="OWZ267" s="66"/>
      <c r="OXA267" s="66"/>
      <c r="OXB267" s="66"/>
      <c r="OXC267" s="66"/>
      <c r="OXD267" s="66"/>
      <c r="OXE267" s="66"/>
      <c r="OXF267" s="66"/>
      <c r="OXG267" s="66"/>
      <c r="OXH267" s="66"/>
      <c r="OXI267" s="66"/>
      <c r="OXJ267" s="66"/>
      <c r="OXK267" s="66"/>
      <c r="OXL267" s="66"/>
      <c r="OXM267" s="66"/>
      <c r="OXN267" s="66"/>
      <c r="OXO267" s="66"/>
      <c r="OXP267" s="66"/>
      <c r="OXQ267" s="66"/>
      <c r="OXR267" s="66"/>
      <c r="OXS267" s="66"/>
      <c r="OXT267" s="66"/>
      <c r="OXU267" s="66"/>
      <c r="OXV267" s="66"/>
      <c r="OXW267" s="66"/>
      <c r="OXY267" s="66"/>
      <c r="OXZ267" s="66"/>
      <c r="OYA267" s="66"/>
      <c r="OYB267" s="66"/>
      <c r="OYC267" s="66"/>
      <c r="OYD267" s="66"/>
      <c r="OYE267" s="66"/>
      <c r="OYF267" s="66"/>
      <c r="OYG267" s="66"/>
      <c r="OYH267" s="66"/>
      <c r="OYI267" s="66"/>
      <c r="OYJ267" s="66"/>
      <c r="OYK267" s="66"/>
      <c r="OYN267" s="66"/>
      <c r="OYQ267" s="66"/>
      <c r="OYT267" s="66"/>
      <c r="OYW267" s="66"/>
      <c r="OYZ267" s="66"/>
      <c r="OZC267" s="66"/>
      <c r="OZL267" s="66"/>
      <c r="OZO267" s="66"/>
      <c r="OZR267" s="66"/>
      <c r="OZU267" s="66"/>
      <c r="PAD267" s="66"/>
      <c r="PAJ267" s="66"/>
      <c r="PAM267" s="66"/>
      <c r="PAP267" s="66"/>
      <c r="PAS267" s="66"/>
      <c r="PAY267" s="66"/>
      <c r="PBH267" s="66"/>
      <c r="PBJ267" s="66"/>
      <c r="PBK267" s="66"/>
      <c r="PBM267" s="66"/>
      <c r="PBP267" s="66"/>
      <c r="PBS267" s="66"/>
      <c r="PBV267" s="66"/>
      <c r="PBY267" s="66"/>
      <c r="PCB267" s="66"/>
      <c r="PCD267" s="66"/>
      <c r="PCF267" s="66"/>
      <c r="PCI267" s="66"/>
      <c r="PCL267" s="66"/>
      <c r="PCO267" s="66"/>
      <c r="PCR267" s="66"/>
      <c r="PCU267" s="66"/>
      <c r="PCX267" s="66"/>
      <c r="PDA267" s="66"/>
      <c r="PDC267" s="66"/>
      <c r="PDF267" s="66"/>
      <c r="PDL267" s="66"/>
      <c r="PDR267" s="66"/>
      <c r="PDU267" s="66"/>
      <c r="PDW267" s="66"/>
      <c r="PDY267" s="66"/>
      <c r="PDZ267" s="66"/>
      <c r="PEA267" s="66"/>
      <c r="PEB267" s="66"/>
      <c r="PEC267" s="66"/>
      <c r="PED267" s="66"/>
      <c r="PEV267" s="66"/>
      <c r="PEW267" s="66"/>
      <c r="PEZ267" s="66"/>
      <c r="PFC267" s="66"/>
      <c r="PFE267" s="66"/>
      <c r="PFG267" s="66"/>
      <c r="PFJ267" s="66"/>
      <c r="PFM267" s="66"/>
      <c r="PFP267" s="66"/>
      <c r="PFT267" s="66"/>
      <c r="PFW267" s="66"/>
      <c r="PFZ267" s="66"/>
      <c r="PGH267" s="66"/>
      <c r="PGT267" s="66"/>
      <c r="PGU267" s="66"/>
      <c r="PGV267" s="66"/>
      <c r="PGW267" s="66"/>
      <c r="PGX267" s="66"/>
      <c r="PGY267" s="66"/>
      <c r="PGZ267" s="66"/>
      <c r="PHA267" s="66"/>
      <c r="PHB267" s="66"/>
      <c r="PHC267" s="66"/>
      <c r="PHD267" s="66"/>
      <c r="PHE267" s="66"/>
      <c r="PHF267" s="66"/>
      <c r="PHG267" s="66"/>
      <c r="PHH267" s="66"/>
      <c r="PHI267" s="66"/>
      <c r="PHJ267" s="66"/>
      <c r="PHK267" s="66"/>
      <c r="PHL267" s="66"/>
      <c r="PHM267" s="66"/>
      <c r="PHN267" s="66"/>
      <c r="PHO267" s="66"/>
      <c r="PHP267" s="66"/>
      <c r="PHQ267" s="66"/>
      <c r="PHR267" s="66"/>
      <c r="PHS267" s="66"/>
      <c r="PHU267" s="66"/>
      <c r="PHV267" s="66"/>
      <c r="PHW267" s="66"/>
      <c r="PHX267" s="66"/>
      <c r="PHY267" s="66"/>
      <c r="PHZ267" s="66"/>
      <c r="PIA267" s="66"/>
      <c r="PIB267" s="66"/>
      <c r="PIC267" s="66"/>
      <c r="PID267" s="66"/>
      <c r="PIE267" s="66"/>
      <c r="PIF267" s="66"/>
      <c r="PIG267" s="66"/>
      <c r="PIJ267" s="66"/>
      <c r="PIM267" s="66"/>
      <c r="PIP267" s="66"/>
      <c r="PIS267" s="66"/>
      <c r="PIV267" s="66"/>
      <c r="PIY267" s="66"/>
      <c r="PJH267" s="66"/>
      <c r="PJK267" s="66"/>
      <c r="PJN267" s="66"/>
      <c r="PJQ267" s="66"/>
      <c r="PJZ267" s="66"/>
      <c r="PKF267" s="66"/>
      <c r="PKI267" s="66"/>
      <c r="PKL267" s="66"/>
      <c r="PKO267" s="66"/>
      <c r="PKU267" s="66"/>
      <c r="PLD267" s="66"/>
      <c r="PLF267" s="66"/>
      <c r="PLG267" s="66"/>
      <c r="PLI267" s="66"/>
      <c r="PLL267" s="66"/>
      <c r="PLO267" s="66"/>
      <c r="PLR267" s="66"/>
      <c r="PLU267" s="66"/>
      <c r="PLX267" s="66"/>
      <c r="PLZ267" s="66"/>
      <c r="PMB267" s="66"/>
      <c r="PME267" s="66"/>
      <c r="PMH267" s="66"/>
      <c r="PMK267" s="66"/>
      <c r="PMN267" s="66"/>
      <c r="PMQ267" s="66"/>
      <c r="PMT267" s="66"/>
      <c r="PMW267" s="66"/>
      <c r="PMY267" s="66"/>
      <c r="PNB267" s="66"/>
      <c r="PNH267" s="66"/>
      <c r="PNN267" s="66"/>
      <c r="PNQ267" s="66"/>
      <c r="PNS267" s="66"/>
      <c r="PNU267" s="66"/>
      <c r="PNV267" s="66"/>
      <c r="PNW267" s="66"/>
      <c r="PNX267" s="66"/>
      <c r="PNY267" s="66"/>
      <c r="PNZ267" s="66"/>
      <c r="POR267" s="66"/>
      <c r="POS267" s="66"/>
      <c r="POV267" s="66"/>
      <c r="POY267" s="66"/>
      <c r="PPA267" s="66"/>
      <c r="PPC267" s="66"/>
      <c r="PPF267" s="66"/>
      <c r="PPI267" s="66"/>
      <c r="PPL267" s="66"/>
      <c r="PPP267" s="66"/>
      <c r="PPS267" s="66"/>
      <c r="PPV267" s="66"/>
      <c r="PQD267" s="66"/>
      <c r="PQP267" s="66"/>
      <c r="PQQ267" s="66"/>
      <c r="PQR267" s="66"/>
      <c r="PQS267" s="66"/>
      <c r="PQT267" s="66"/>
      <c r="PQU267" s="66"/>
      <c r="PQV267" s="66"/>
      <c r="PQW267" s="66"/>
      <c r="PQX267" s="66"/>
      <c r="PQY267" s="66"/>
      <c r="PQZ267" s="66"/>
      <c r="PRA267" s="66"/>
      <c r="PRB267" s="66"/>
      <c r="PRC267" s="66"/>
      <c r="PRD267" s="66"/>
      <c r="PRE267" s="66"/>
      <c r="PRF267" s="66"/>
      <c r="PRG267" s="66"/>
      <c r="PRH267" s="66"/>
      <c r="PRI267" s="66"/>
      <c r="PRJ267" s="66"/>
      <c r="PRK267" s="66"/>
      <c r="PRL267" s="66"/>
      <c r="PRM267" s="66"/>
      <c r="PRN267" s="66"/>
      <c r="PRO267" s="66"/>
      <c r="PRQ267" s="66"/>
      <c r="PRR267" s="66"/>
      <c r="PRS267" s="66"/>
      <c r="PRT267" s="66"/>
      <c r="PRU267" s="66"/>
      <c r="PRV267" s="66"/>
      <c r="PRW267" s="66"/>
      <c r="PRX267" s="66"/>
      <c r="PRY267" s="66"/>
      <c r="PRZ267" s="66"/>
      <c r="PSA267" s="66"/>
      <c r="PSB267" s="66"/>
      <c r="PSC267" s="66"/>
      <c r="PSF267" s="66"/>
      <c r="PSI267" s="66"/>
      <c r="PSL267" s="66"/>
      <c r="PSO267" s="66"/>
      <c r="PSR267" s="66"/>
      <c r="PSU267" s="66"/>
      <c r="PTD267" s="66"/>
      <c r="PTG267" s="66"/>
      <c r="PTJ267" s="66"/>
      <c r="PTM267" s="66"/>
      <c r="PTV267" s="66"/>
      <c r="PUB267" s="66"/>
      <c r="PUE267" s="66"/>
      <c r="PUH267" s="66"/>
      <c r="PUK267" s="66"/>
      <c r="PUQ267" s="66"/>
      <c r="PUZ267" s="66"/>
      <c r="PVB267" s="66"/>
      <c r="PVC267" s="66"/>
      <c r="PVE267" s="66"/>
      <c r="PVH267" s="66"/>
      <c r="PVK267" s="66"/>
      <c r="PVN267" s="66"/>
      <c r="PVQ267" s="66"/>
      <c r="PVT267" s="66"/>
      <c r="PVV267" s="66"/>
      <c r="PVX267" s="66"/>
      <c r="PWA267" s="66"/>
      <c r="PWD267" s="66"/>
      <c r="PWG267" s="66"/>
      <c r="PWJ267" s="66"/>
      <c r="PWM267" s="66"/>
      <c r="PWP267" s="66"/>
      <c r="PWS267" s="66"/>
      <c r="PWU267" s="66"/>
      <c r="PWX267" s="66"/>
      <c r="PXD267" s="66"/>
      <c r="PXJ267" s="66"/>
      <c r="PXM267" s="66"/>
      <c r="PXO267" s="66"/>
      <c r="PXQ267" s="66"/>
      <c r="PXR267" s="66"/>
      <c r="PXS267" s="66"/>
      <c r="PXT267" s="66"/>
      <c r="PXU267" s="66"/>
      <c r="PXV267" s="66"/>
      <c r="PYN267" s="66"/>
      <c r="PYO267" s="66"/>
      <c r="PYR267" s="66"/>
      <c r="PYU267" s="66"/>
      <c r="PYW267" s="66"/>
      <c r="PYY267" s="66"/>
      <c r="PZB267" s="66"/>
      <c r="PZE267" s="66"/>
      <c r="PZH267" s="66"/>
      <c r="PZL267" s="66"/>
      <c r="PZO267" s="66"/>
      <c r="PZR267" s="66"/>
      <c r="PZZ267" s="66"/>
      <c r="QAL267" s="66"/>
      <c r="QAM267" s="66"/>
      <c r="QAN267" s="66"/>
      <c r="QAO267" s="66"/>
      <c r="QAP267" s="66"/>
      <c r="QAQ267" s="66"/>
      <c r="QAR267" s="66"/>
      <c r="QAS267" s="66"/>
      <c r="QAT267" s="66"/>
      <c r="QAU267" s="66"/>
      <c r="QAV267" s="66"/>
      <c r="QAW267" s="66"/>
      <c r="QAX267" s="66"/>
      <c r="QAY267" s="66"/>
      <c r="QAZ267" s="66"/>
      <c r="QBA267" s="66"/>
      <c r="QBB267" s="66"/>
      <c r="QBC267" s="66"/>
      <c r="QBD267" s="66"/>
      <c r="QBE267" s="66"/>
      <c r="QBF267" s="66"/>
      <c r="QBG267" s="66"/>
      <c r="QBH267" s="66"/>
      <c r="QBI267" s="66"/>
      <c r="QBJ267" s="66"/>
      <c r="QBK267" s="66"/>
      <c r="QBM267" s="66"/>
      <c r="QBN267" s="66"/>
      <c r="QBO267" s="66"/>
      <c r="QBP267" s="66"/>
      <c r="QBQ267" s="66"/>
      <c r="QBR267" s="66"/>
      <c r="QBS267" s="66"/>
      <c r="QBT267" s="66"/>
      <c r="QBU267" s="66"/>
      <c r="QBV267" s="66"/>
      <c r="QBW267" s="66"/>
      <c r="QBX267" s="66"/>
      <c r="QBY267" s="66"/>
      <c r="QCB267" s="66"/>
      <c r="QCE267" s="66"/>
      <c r="QCH267" s="66"/>
      <c r="QCK267" s="66"/>
      <c r="QCN267" s="66"/>
      <c r="QCQ267" s="66"/>
      <c r="QCZ267" s="66"/>
      <c r="QDC267" s="66"/>
      <c r="QDF267" s="66"/>
      <c r="QDI267" s="66"/>
      <c r="QDR267" s="66"/>
      <c r="QDX267" s="66"/>
      <c r="QEA267" s="66"/>
      <c r="QED267" s="66"/>
      <c r="QEG267" s="66"/>
      <c r="QEM267" s="66"/>
      <c r="QEV267" s="66"/>
      <c r="QEX267" s="66"/>
      <c r="QEY267" s="66"/>
      <c r="QFA267" s="66"/>
      <c r="QFD267" s="66"/>
      <c r="QFG267" s="66"/>
      <c r="QFJ267" s="66"/>
      <c r="QFM267" s="66"/>
      <c r="QFP267" s="66"/>
      <c r="QFR267" s="66"/>
      <c r="QFT267" s="66"/>
      <c r="QFW267" s="66"/>
      <c r="QFZ267" s="66"/>
      <c r="QGC267" s="66"/>
      <c r="QGF267" s="66"/>
      <c r="QGI267" s="66"/>
      <c r="QGL267" s="66"/>
      <c r="QGO267" s="66"/>
      <c r="QGQ267" s="66"/>
      <c r="QGT267" s="66"/>
      <c r="QGZ267" s="66"/>
      <c r="QHF267" s="66"/>
      <c r="QHI267" s="66"/>
      <c r="QHK267" s="66"/>
      <c r="QHM267" s="66"/>
      <c r="QHN267" s="66"/>
      <c r="QHO267" s="66"/>
      <c r="QHP267" s="66"/>
      <c r="QHQ267" s="66"/>
      <c r="QHR267" s="66"/>
      <c r="QIJ267" s="66"/>
      <c r="QIK267" s="66"/>
      <c r="QIN267" s="66"/>
      <c r="QIQ267" s="66"/>
      <c r="QIS267" s="66"/>
      <c r="QIU267" s="66"/>
      <c r="QIX267" s="66"/>
      <c r="QJA267" s="66"/>
      <c r="QJD267" s="66"/>
      <c r="QJH267" s="66"/>
      <c r="QJK267" s="66"/>
      <c r="QJN267" s="66"/>
      <c r="QJV267" s="66"/>
      <c r="QKH267" s="66"/>
      <c r="QKI267" s="66"/>
      <c r="QKJ267" s="66"/>
      <c r="QKK267" s="66"/>
      <c r="QKL267" s="66"/>
      <c r="QKM267" s="66"/>
      <c r="QKN267" s="66"/>
      <c r="QKO267" s="66"/>
      <c r="QKP267" s="66"/>
      <c r="QKQ267" s="66"/>
      <c r="QKR267" s="66"/>
      <c r="QKS267" s="66"/>
      <c r="QKT267" s="66"/>
      <c r="QKU267" s="66"/>
      <c r="QKV267" s="66"/>
      <c r="QKW267" s="66"/>
      <c r="QKX267" s="66"/>
      <c r="QKY267" s="66"/>
      <c r="QKZ267" s="66"/>
      <c r="QLA267" s="66"/>
      <c r="QLB267" s="66"/>
      <c r="QLC267" s="66"/>
      <c r="QLD267" s="66"/>
      <c r="QLE267" s="66"/>
      <c r="QLF267" s="66"/>
      <c r="QLG267" s="66"/>
      <c r="QLI267" s="66"/>
      <c r="QLJ267" s="66"/>
      <c r="QLK267" s="66"/>
      <c r="QLL267" s="66"/>
      <c r="QLM267" s="66"/>
      <c r="QLN267" s="66"/>
      <c r="QLO267" s="66"/>
      <c r="QLP267" s="66"/>
      <c r="QLQ267" s="66"/>
      <c r="QLR267" s="66"/>
      <c r="QLS267" s="66"/>
      <c r="QLT267" s="66"/>
      <c r="QLU267" s="66"/>
      <c r="QLX267" s="66"/>
      <c r="QMA267" s="66"/>
      <c r="QMD267" s="66"/>
      <c r="QMG267" s="66"/>
      <c r="QMJ267" s="66"/>
      <c r="QMM267" s="66"/>
      <c r="QMV267" s="66"/>
      <c r="QMY267" s="66"/>
      <c r="QNB267" s="66"/>
      <c r="QNE267" s="66"/>
      <c r="QNN267" s="66"/>
      <c r="QNT267" s="66"/>
      <c r="QNW267" s="66"/>
      <c r="QNZ267" s="66"/>
      <c r="QOC267" s="66"/>
      <c r="QOI267" s="66"/>
      <c r="QOR267" s="66"/>
      <c r="QOT267" s="66"/>
      <c r="QOU267" s="66"/>
      <c r="QOW267" s="66"/>
      <c r="QOZ267" s="66"/>
      <c r="QPC267" s="66"/>
      <c r="QPF267" s="66"/>
      <c r="QPI267" s="66"/>
      <c r="QPL267" s="66"/>
      <c r="QPN267" s="66"/>
      <c r="QPP267" s="66"/>
      <c r="QPS267" s="66"/>
      <c r="QPV267" s="66"/>
      <c r="QPY267" s="66"/>
      <c r="QQB267" s="66"/>
      <c r="QQE267" s="66"/>
      <c r="QQH267" s="66"/>
      <c r="QQK267" s="66"/>
      <c r="QQM267" s="66"/>
      <c r="QQP267" s="66"/>
      <c r="QQV267" s="66"/>
      <c r="QRB267" s="66"/>
      <c r="QRE267" s="66"/>
      <c r="QRG267" s="66"/>
      <c r="QRI267" s="66"/>
      <c r="QRJ267" s="66"/>
      <c r="QRK267" s="66"/>
      <c r="QRL267" s="66"/>
      <c r="QRM267" s="66"/>
      <c r="QRN267" s="66"/>
      <c r="QSF267" s="66"/>
      <c r="QSG267" s="66"/>
      <c r="QSJ267" s="66"/>
      <c r="QSM267" s="66"/>
      <c r="QSO267" s="66"/>
      <c r="QSQ267" s="66"/>
      <c r="QST267" s="66"/>
      <c r="QSW267" s="66"/>
      <c r="QSZ267" s="66"/>
      <c r="QTD267" s="66"/>
      <c r="QTG267" s="66"/>
      <c r="QTJ267" s="66"/>
      <c r="QTR267" s="66"/>
      <c r="QUD267" s="66"/>
      <c r="QUE267" s="66"/>
      <c r="QUF267" s="66"/>
      <c r="QUG267" s="66"/>
      <c r="QUH267" s="66"/>
      <c r="QUI267" s="66"/>
      <c r="QUJ267" s="66"/>
      <c r="QUK267" s="66"/>
      <c r="QUL267" s="66"/>
      <c r="QUM267" s="66"/>
      <c r="QUN267" s="66"/>
      <c r="QUO267" s="66"/>
      <c r="QUP267" s="66"/>
      <c r="QUQ267" s="66"/>
      <c r="QUR267" s="66"/>
      <c r="QUS267" s="66"/>
      <c r="QUT267" s="66"/>
      <c r="QUU267" s="66"/>
      <c r="QUV267" s="66"/>
      <c r="QUW267" s="66"/>
      <c r="QUX267" s="66"/>
      <c r="QUY267" s="66"/>
      <c r="QUZ267" s="66"/>
      <c r="QVA267" s="66"/>
      <c r="QVB267" s="66"/>
      <c r="QVC267" s="66"/>
      <c r="QVE267" s="66"/>
      <c r="QVF267" s="66"/>
      <c r="QVG267" s="66"/>
      <c r="QVH267" s="66"/>
      <c r="QVI267" s="66"/>
      <c r="QVJ267" s="66"/>
      <c r="QVK267" s="66"/>
      <c r="QVL267" s="66"/>
      <c r="QVM267" s="66"/>
      <c r="QVN267" s="66"/>
      <c r="QVO267" s="66"/>
      <c r="QVP267" s="66"/>
      <c r="QVQ267" s="66"/>
      <c r="QVT267" s="66"/>
      <c r="QVW267" s="66"/>
      <c r="QVZ267" s="66"/>
      <c r="QWC267" s="66"/>
      <c r="QWF267" s="66"/>
      <c r="QWI267" s="66"/>
      <c r="QWR267" s="66"/>
      <c r="QWU267" s="66"/>
      <c r="QWX267" s="66"/>
      <c r="QXA267" s="66"/>
      <c r="QXJ267" s="66"/>
      <c r="QXP267" s="66"/>
      <c r="QXS267" s="66"/>
      <c r="QXV267" s="66"/>
      <c r="QXY267" s="66"/>
      <c r="QYE267" s="66"/>
      <c r="QYN267" s="66"/>
      <c r="QYP267" s="66"/>
      <c r="QYQ267" s="66"/>
      <c r="QYS267" s="66"/>
      <c r="QYV267" s="66"/>
      <c r="QYY267" s="66"/>
      <c r="QZB267" s="66"/>
      <c r="QZE267" s="66"/>
      <c r="QZH267" s="66"/>
      <c r="QZJ267" s="66"/>
      <c r="QZL267" s="66"/>
      <c r="QZO267" s="66"/>
      <c r="QZR267" s="66"/>
      <c r="QZU267" s="66"/>
      <c r="QZX267" s="66"/>
      <c r="RAA267" s="66"/>
      <c r="RAD267" s="66"/>
      <c r="RAG267" s="66"/>
      <c r="RAI267" s="66"/>
      <c r="RAL267" s="66"/>
      <c r="RAR267" s="66"/>
      <c r="RAX267" s="66"/>
      <c r="RBA267" s="66"/>
      <c r="RBC267" s="66"/>
      <c r="RBE267" s="66"/>
      <c r="RBF267" s="66"/>
      <c r="RBG267" s="66"/>
      <c r="RBH267" s="66"/>
      <c r="RBI267" s="66"/>
      <c r="RBJ267" s="66"/>
      <c r="RCB267" s="66"/>
      <c r="RCC267" s="66"/>
      <c r="RCF267" s="66"/>
      <c r="RCI267" s="66"/>
      <c r="RCK267" s="66"/>
      <c r="RCM267" s="66"/>
      <c r="RCP267" s="66"/>
      <c r="RCS267" s="66"/>
      <c r="RCV267" s="66"/>
      <c r="RCZ267" s="66"/>
      <c r="RDC267" s="66"/>
      <c r="RDF267" s="66"/>
      <c r="RDN267" s="66"/>
      <c r="RDZ267" s="66"/>
      <c r="REA267" s="66"/>
      <c r="REB267" s="66"/>
      <c r="REC267" s="66"/>
      <c r="RED267" s="66"/>
      <c r="REE267" s="66"/>
      <c r="REF267" s="66"/>
      <c r="REG267" s="66"/>
      <c r="REH267" s="66"/>
      <c r="REI267" s="66"/>
      <c r="REJ267" s="66"/>
      <c r="REK267" s="66"/>
      <c r="REL267" s="66"/>
      <c r="REM267" s="66"/>
      <c r="REN267" s="66"/>
      <c r="REO267" s="66"/>
      <c r="REP267" s="66"/>
      <c r="REQ267" s="66"/>
      <c r="RER267" s="66"/>
      <c r="RES267" s="66"/>
      <c r="RET267" s="66"/>
      <c r="REU267" s="66"/>
      <c r="REV267" s="66"/>
      <c r="REW267" s="66"/>
      <c r="REX267" s="66"/>
      <c r="REY267" s="66"/>
      <c r="RFA267" s="66"/>
      <c r="RFB267" s="66"/>
      <c r="RFC267" s="66"/>
      <c r="RFD267" s="66"/>
      <c r="RFE267" s="66"/>
      <c r="RFF267" s="66"/>
      <c r="RFG267" s="66"/>
      <c r="RFH267" s="66"/>
      <c r="RFI267" s="66"/>
      <c r="RFJ267" s="66"/>
      <c r="RFK267" s="66"/>
      <c r="RFL267" s="66"/>
      <c r="RFM267" s="66"/>
      <c r="RFP267" s="66"/>
      <c r="RFS267" s="66"/>
      <c r="RFV267" s="66"/>
      <c r="RFY267" s="66"/>
      <c r="RGB267" s="66"/>
      <c r="RGE267" s="66"/>
      <c r="RGN267" s="66"/>
      <c r="RGQ267" s="66"/>
      <c r="RGT267" s="66"/>
      <c r="RGW267" s="66"/>
      <c r="RHF267" s="66"/>
      <c r="RHL267" s="66"/>
      <c r="RHO267" s="66"/>
      <c r="RHR267" s="66"/>
      <c r="RHU267" s="66"/>
      <c r="RIA267" s="66"/>
      <c r="RIJ267" s="66"/>
      <c r="RIL267" s="66"/>
      <c r="RIM267" s="66"/>
      <c r="RIO267" s="66"/>
      <c r="RIR267" s="66"/>
      <c r="RIU267" s="66"/>
      <c r="RIX267" s="66"/>
      <c r="RJA267" s="66"/>
      <c r="RJD267" s="66"/>
      <c r="RJF267" s="66"/>
      <c r="RJH267" s="66"/>
      <c r="RJK267" s="66"/>
      <c r="RJN267" s="66"/>
      <c r="RJQ267" s="66"/>
      <c r="RJT267" s="66"/>
      <c r="RJW267" s="66"/>
      <c r="RJZ267" s="66"/>
      <c r="RKC267" s="66"/>
      <c r="RKE267" s="66"/>
      <c r="RKH267" s="66"/>
      <c r="RKN267" s="66"/>
      <c r="RKT267" s="66"/>
      <c r="RKW267" s="66"/>
      <c r="RKY267" s="66"/>
      <c r="RLA267" s="66"/>
      <c r="RLB267" s="66"/>
      <c r="RLC267" s="66"/>
      <c r="RLD267" s="66"/>
      <c r="RLE267" s="66"/>
      <c r="RLF267" s="66"/>
      <c r="RLX267" s="66"/>
      <c r="RLY267" s="66"/>
      <c r="RMB267" s="66"/>
      <c r="RME267" s="66"/>
      <c r="RMG267" s="66"/>
      <c r="RMI267" s="66"/>
      <c r="RML267" s="66"/>
      <c r="RMO267" s="66"/>
      <c r="RMR267" s="66"/>
      <c r="RMV267" s="66"/>
      <c r="RMY267" s="66"/>
      <c r="RNB267" s="66"/>
      <c r="RNJ267" s="66"/>
      <c r="RNV267" s="66"/>
      <c r="RNW267" s="66"/>
      <c r="RNX267" s="66"/>
      <c r="RNY267" s="66"/>
      <c r="RNZ267" s="66"/>
      <c r="ROA267" s="66"/>
      <c r="ROB267" s="66"/>
      <c r="ROC267" s="66"/>
      <c r="ROD267" s="66"/>
      <c r="ROE267" s="66"/>
      <c r="ROF267" s="66"/>
      <c r="ROG267" s="66"/>
      <c r="ROH267" s="66"/>
      <c r="ROI267" s="66"/>
      <c r="ROJ267" s="66"/>
      <c r="ROK267" s="66"/>
      <c r="ROL267" s="66"/>
      <c r="ROM267" s="66"/>
      <c r="RON267" s="66"/>
      <c r="ROO267" s="66"/>
      <c r="ROP267" s="66"/>
      <c r="ROQ267" s="66"/>
      <c r="ROR267" s="66"/>
      <c r="ROS267" s="66"/>
      <c r="ROT267" s="66"/>
      <c r="ROU267" s="66"/>
      <c r="ROW267" s="66"/>
      <c r="ROX267" s="66"/>
      <c r="ROY267" s="66"/>
      <c r="ROZ267" s="66"/>
      <c r="RPA267" s="66"/>
      <c r="RPB267" s="66"/>
      <c r="RPC267" s="66"/>
      <c r="RPD267" s="66"/>
      <c r="RPE267" s="66"/>
      <c r="RPF267" s="66"/>
      <c r="RPG267" s="66"/>
      <c r="RPH267" s="66"/>
      <c r="RPI267" s="66"/>
      <c r="RPL267" s="66"/>
      <c r="RPO267" s="66"/>
      <c r="RPR267" s="66"/>
      <c r="RPU267" s="66"/>
      <c r="RPX267" s="66"/>
      <c r="RQA267" s="66"/>
      <c r="RQJ267" s="66"/>
      <c r="RQM267" s="66"/>
      <c r="RQP267" s="66"/>
      <c r="RQS267" s="66"/>
      <c r="RRB267" s="66"/>
      <c r="RRH267" s="66"/>
      <c r="RRK267" s="66"/>
      <c r="RRN267" s="66"/>
      <c r="RRQ267" s="66"/>
      <c r="RRW267" s="66"/>
      <c r="RSF267" s="66"/>
      <c r="RSH267" s="66"/>
      <c r="RSI267" s="66"/>
      <c r="RSK267" s="66"/>
      <c r="RSN267" s="66"/>
      <c r="RSQ267" s="66"/>
      <c r="RST267" s="66"/>
      <c r="RSW267" s="66"/>
      <c r="RSZ267" s="66"/>
      <c r="RTB267" s="66"/>
      <c r="RTD267" s="66"/>
      <c r="RTG267" s="66"/>
      <c r="RTJ267" s="66"/>
      <c r="RTM267" s="66"/>
      <c r="RTP267" s="66"/>
      <c r="RTS267" s="66"/>
      <c r="RTV267" s="66"/>
      <c r="RTY267" s="66"/>
      <c r="RUA267" s="66"/>
      <c r="RUD267" s="66"/>
      <c r="RUJ267" s="66"/>
      <c r="RUP267" s="66"/>
      <c r="RUS267" s="66"/>
      <c r="RUU267" s="66"/>
      <c r="RUW267" s="66"/>
      <c r="RUX267" s="66"/>
      <c r="RUY267" s="66"/>
      <c r="RUZ267" s="66"/>
      <c r="RVA267" s="66"/>
      <c r="RVB267" s="66"/>
      <c r="RVT267" s="66"/>
      <c r="RVU267" s="66"/>
      <c r="RVX267" s="66"/>
      <c r="RWA267" s="66"/>
      <c r="RWC267" s="66"/>
      <c r="RWE267" s="66"/>
      <c r="RWH267" s="66"/>
      <c r="RWK267" s="66"/>
      <c r="RWN267" s="66"/>
      <c r="RWR267" s="66"/>
      <c r="RWU267" s="66"/>
      <c r="RWX267" s="66"/>
      <c r="RXF267" s="66"/>
      <c r="RXR267" s="66"/>
      <c r="RXS267" s="66"/>
      <c r="RXT267" s="66"/>
      <c r="RXU267" s="66"/>
      <c r="RXV267" s="66"/>
      <c r="RXW267" s="66"/>
      <c r="RXX267" s="66"/>
      <c r="RXY267" s="66"/>
      <c r="RXZ267" s="66"/>
      <c r="RYA267" s="66"/>
      <c r="RYB267" s="66"/>
      <c r="RYC267" s="66"/>
      <c r="RYD267" s="66"/>
      <c r="RYE267" s="66"/>
      <c r="RYF267" s="66"/>
      <c r="RYG267" s="66"/>
      <c r="RYH267" s="66"/>
      <c r="RYI267" s="66"/>
      <c r="RYJ267" s="66"/>
      <c r="RYK267" s="66"/>
      <c r="RYL267" s="66"/>
      <c r="RYM267" s="66"/>
      <c r="RYN267" s="66"/>
      <c r="RYO267" s="66"/>
      <c r="RYP267" s="66"/>
      <c r="RYQ267" s="66"/>
      <c r="RYS267" s="66"/>
      <c r="RYT267" s="66"/>
      <c r="RYU267" s="66"/>
      <c r="RYV267" s="66"/>
      <c r="RYW267" s="66"/>
      <c r="RYX267" s="66"/>
      <c r="RYY267" s="66"/>
      <c r="RYZ267" s="66"/>
      <c r="RZA267" s="66"/>
      <c r="RZB267" s="66"/>
      <c r="RZC267" s="66"/>
      <c r="RZD267" s="66"/>
      <c r="RZE267" s="66"/>
      <c r="RZH267" s="66"/>
      <c r="RZK267" s="66"/>
      <c r="RZN267" s="66"/>
      <c r="RZQ267" s="66"/>
      <c r="RZT267" s="66"/>
      <c r="RZW267" s="66"/>
      <c r="SAF267" s="66"/>
      <c r="SAI267" s="66"/>
      <c r="SAL267" s="66"/>
      <c r="SAO267" s="66"/>
      <c r="SAX267" s="66"/>
      <c r="SBD267" s="66"/>
      <c r="SBG267" s="66"/>
      <c r="SBJ267" s="66"/>
      <c r="SBM267" s="66"/>
      <c r="SBS267" s="66"/>
      <c r="SCB267" s="66"/>
      <c r="SCD267" s="66"/>
      <c r="SCE267" s="66"/>
      <c r="SCG267" s="66"/>
      <c r="SCJ267" s="66"/>
      <c r="SCM267" s="66"/>
      <c r="SCP267" s="66"/>
      <c r="SCS267" s="66"/>
      <c r="SCV267" s="66"/>
      <c r="SCX267" s="66"/>
      <c r="SCZ267" s="66"/>
      <c r="SDC267" s="66"/>
      <c r="SDF267" s="66"/>
      <c r="SDI267" s="66"/>
      <c r="SDL267" s="66"/>
      <c r="SDO267" s="66"/>
      <c r="SDR267" s="66"/>
      <c r="SDU267" s="66"/>
      <c r="SDW267" s="66"/>
      <c r="SDZ267" s="66"/>
      <c r="SEF267" s="66"/>
      <c r="SEL267" s="66"/>
      <c r="SEO267" s="66"/>
      <c r="SEQ267" s="66"/>
      <c r="SES267" s="66"/>
      <c r="SET267" s="66"/>
      <c r="SEU267" s="66"/>
      <c r="SEV267" s="66"/>
      <c r="SEW267" s="66"/>
      <c r="SEX267" s="66"/>
      <c r="SFP267" s="66"/>
      <c r="SFQ267" s="66"/>
      <c r="SFT267" s="66"/>
      <c r="SFW267" s="66"/>
      <c r="SFY267" s="66"/>
      <c r="SGA267" s="66"/>
      <c r="SGD267" s="66"/>
      <c r="SGG267" s="66"/>
      <c r="SGJ267" s="66"/>
      <c r="SGN267" s="66"/>
      <c r="SGQ267" s="66"/>
      <c r="SGT267" s="66"/>
      <c r="SHB267" s="66"/>
      <c r="SHN267" s="66"/>
      <c r="SHO267" s="66"/>
      <c r="SHP267" s="66"/>
      <c r="SHQ267" s="66"/>
      <c r="SHR267" s="66"/>
      <c r="SHS267" s="66"/>
      <c r="SHT267" s="66"/>
      <c r="SHU267" s="66"/>
      <c r="SHV267" s="66"/>
      <c r="SHW267" s="66"/>
      <c r="SHX267" s="66"/>
      <c r="SHY267" s="66"/>
      <c r="SHZ267" s="66"/>
      <c r="SIA267" s="66"/>
      <c r="SIB267" s="66"/>
      <c r="SIC267" s="66"/>
      <c r="SID267" s="66"/>
      <c r="SIE267" s="66"/>
      <c r="SIF267" s="66"/>
      <c r="SIG267" s="66"/>
      <c r="SIH267" s="66"/>
      <c r="SII267" s="66"/>
      <c r="SIJ267" s="66"/>
      <c r="SIK267" s="66"/>
      <c r="SIL267" s="66"/>
      <c r="SIM267" s="66"/>
      <c r="SIO267" s="66"/>
      <c r="SIP267" s="66"/>
      <c r="SIQ267" s="66"/>
      <c r="SIR267" s="66"/>
      <c r="SIS267" s="66"/>
      <c r="SIT267" s="66"/>
      <c r="SIU267" s="66"/>
      <c r="SIV267" s="66"/>
      <c r="SIW267" s="66"/>
      <c r="SIX267" s="66"/>
      <c r="SIY267" s="66"/>
      <c r="SIZ267" s="66"/>
      <c r="SJA267" s="66"/>
      <c r="SJD267" s="66"/>
      <c r="SJG267" s="66"/>
      <c r="SJJ267" s="66"/>
      <c r="SJM267" s="66"/>
      <c r="SJP267" s="66"/>
      <c r="SJS267" s="66"/>
      <c r="SKB267" s="66"/>
      <c r="SKE267" s="66"/>
      <c r="SKH267" s="66"/>
      <c r="SKK267" s="66"/>
      <c r="SKT267" s="66"/>
      <c r="SKZ267" s="66"/>
      <c r="SLC267" s="66"/>
      <c r="SLF267" s="66"/>
      <c r="SLI267" s="66"/>
      <c r="SLO267" s="66"/>
      <c r="SLX267" s="66"/>
      <c r="SLZ267" s="66"/>
      <c r="SMA267" s="66"/>
      <c r="SMC267" s="66"/>
      <c r="SMF267" s="66"/>
      <c r="SMI267" s="66"/>
      <c r="SML267" s="66"/>
      <c r="SMO267" s="66"/>
      <c r="SMR267" s="66"/>
      <c r="SMT267" s="66"/>
      <c r="SMV267" s="66"/>
      <c r="SMY267" s="66"/>
      <c r="SNB267" s="66"/>
      <c r="SNE267" s="66"/>
      <c r="SNH267" s="66"/>
      <c r="SNK267" s="66"/>
      <c r="SNN267" s="66"/>
      <c r="SNQ267" s="66"/>
      <c r="SNS267" s="66"/>
      <c r="SNV267" s="66"/>
      <c r="SOB267" s="66"/>
      <c r="SOH267" s="66"/>
      <c r="SOK267" s="66"/>
      <c r="SOM267" s="66"/>
      <c r="SOO267" s="66"/>
      <c r="SOP267" s="66"/>
      <c r="SOQ267" s="66"/>
      <c r="SOR267" s="66"/>
      <c r="SOS267" s="66"/>
      <c r="SOT267" s="66"/>
      <c r="SPL267" s="66"/>
      <c r="SPM267" s="66"/>
      <c r="SPP267" s="66"/>
      <c r="SPS267" s="66"/>
      <c r="SPU267" s="66"/>
      <c r="SPW267" s="66"/>
      <c r="SPZ267" s="66"/>
      <c r="SQC267" s="66"/>
      <c r="SQF267" s="66"/>
      <c r="SQJ267" s="66"/>
      <c r="SQM267" s="66"/>
      <c r="SQP267" s="66"/>
      <c r="SQX267" s="66"/>
      <c r="SRJ267" s="66"/>
      <c r="SRK267" s="66"/>
      <c r="SRL267" s="66"/>
      <c r="SRM267" s="66"/>
      <c r="SRN267" s="66"/>
      <c r="SRO267" s="66"/>
      <c r="SRP267" s="66"/>
      <c r="SRQ267" s="66"/>
      <c r="SRR267" s="66"/>
      <c r="SRS267" s="66"/>
      <c r="SRT267" s="66"/>
      <c r="SRU267" s="66"/>
      <c r="SRV267" s="66"/>
      <c r="SRW267" s="66"/>
      <c r="SRX267" s="66"/>
      <c r="SRY267" s="66"/>
      <c r="SRZ267" s="66"/>
      <c r="SSA267" s="66"/>
      <c r="SSB267" s="66"/>
      <c r="SSC267" s="66"/>
      <c r="SSD267" s="66"/>
      <c r="SSE267" s="66"/>
      <c r="SSF267" s="66"/>
      <c r="SSG267" s="66"/>
      <c r="SSH267" s="66"/>
      <c r="SSI267" s="66"/>
      <c r="SSK267" s="66"/>
      <c r="SSL267" s="66"/>
      <c r="SSM267" s="66"/>
      <c r="SSN267" s="66"/>
      <c r="SSO267" s="66"/>
      <c r="SSP267" s="66"/>
      <c r="SSQ267" s="66"/>
      <c r="SSR267" s="66"/>
      <c r="SSS267" s="66"/>
      <c r="SST267" s="66"/>
      <c r="SSU267" s="66"/>
      <c r="SSV267" s="66"/>
      <c r="SSW267" s="66"/>
      <c r="SSZ267" s="66"/>
      <c r="STC267" s="66"/>
      <c r="STF267" s="66"/>
      <c r="STI267" s="66"/>
      <c r="STL267" s="66"/>
      <c r="STO267" s="66"/>
      <c r="STX267" s="66"/>
      <c r="SUA267" s="66"/>
      <c r="SUD267" s="66"/>
      <c r="SUG267" s="66"/>
      <c r="SUP267" s="66"/>
      <c r="SUV267" s="66"/>
      <c r="SUY267" s="66"/>
      <c r="SVB267" s="66"/>
      <c r="SVE267" s="66"/>
      <c r="SVK267" s="66"/>
      <c r="SVT267" s="66"/>
      <c r="SVV267" s="66"/>
      <c r="SVW267" s="66"/>
      <c r="SVY267" s="66"/>
      <c r="SWB267" s="66"/>
      <c r="SWE267" s="66"/>
      <c r="SWH267" s="66"/>
      <c r="SWK267" s="66"/>
      <c r="SWN267" s="66"/>
      <c r="SWP267" s="66"/>
      <c r="SWR267" s="66"/>
      <c r="SWU267" s="66"/>
      <c r="SWX267" s="66"/>
      <c r="SXA267" s="66"/>
      <c r="SXD267" s="66"/>
      <c r="SXG267" s="66"/>
      <c r="SXJ267" s="66"/>
      <c r="SXM267" s="66"/>
      <c r="SXO267" s="66"/>
      <c r="SXR267" s="66"/>
      <c r="SXX267" s="66"/>
      <c r="SYD267" s="66"/>
      <c r="SYG267" s="66"/>
      <c r="SYI267" s="66"/>
      <c r="SYK267" s="66"/>
      <c r="SYL267" s="66"/>
      <c r="SYM267" s="66"/>
      <c r="SYN267" s="66"/>
      <c r="SYO267" s="66"/>
      <c r="SYP267" s="66"/>
      <c r="SZH267" s="66"/>
      <c r="SZI267" s="66"/>
      <c r="SZL267" s="66"/>
      <c r="SZO267" s="66"/>
      <c r="SZQ267" s="66"/>
      <c r="SZS267" s="66"/>
      <c r="SZV267" s="66"/>
      <c r="SZY267" s="66"/>
      <c r="TAB267" s="66"/>
      <c r="TAF267" s="66"/>
      <c r="TAI267" s="66"/>
      <c r="TAL267" s="66"/>
      <c r="TAT267" s="66"/>
      <c r="TBF267" s="66"/>
      <c r="TBG267" s="66"/>
      <c r="TBH267" s="66"/>
      <c r="TBI267" s="66"/>
      <c r="TBJ267" s="66"/>
      <c r="TBK267" s="66"/>
      <c r="TBL267" s="66"/>
      <c r="TBM267" s="66"/>
      <c r="TBN267" s="66"/>
      <c r="TBO267" s="66"/>
      <c r="TBP267" s="66"/>
      <c r="TBQ267" s="66"/>
      <c r="TBR267" s="66"/>
      <c r="TBS267" s="66"/>
      <c r="TBT267" s="66"/>
      <c r="TBU267" s="66"/>
      <c r="TBV267" s="66"/>
      <c r="TBW267" s="66"/>
      <c r="TBX267" s="66"/>
      <c r="TBY267" s="66"/>
      <c r="TBZ267" s="66"/>
      <c r="TCA267" s="66"/>
      <c r="TCB267" s="66"/>
      <c r="TCC267" s="66"/>
      <c r="TCD267" s="66"/>
      <c r="TCE267" s="66"/>
      <c r="TCG267" s="66"/>
      <c r="TCH267" s="66"/>
      <c r="TCI267" s="66"/>
      <c r="TCJ267" s="66"/>
      <c r="TCK267" s="66"/>
      <c r="TCL267" s="66"/>
      <c r="TCM267" s="66"/>
      <c r="TCN267" s="66"/>
      <c r="TCO267" s="66"/>
      <c r="TCP267" s="66"/>
      <c r="TCQ267" s="66"/>
      <c r="TCR267" s="66"/>
      <c r="TCS267" s="66"/>
      <c r="TCV267" s="66"/>
      <c r="TCY267" s="66"/>
      <c r="TDB267" s="66"/>
      <c r="TDE267" s="66"/>
      <c r="TDH267" s="66"/>
      <c r="TDK267" s="66"/>
      <c r="TDT267" s="66"/>
      <c r="TDW267" s="66"/>
      <c r="TDZ267" s="66"/>
      <c r="TEC267" s="66"/>
      <c r="TEL267" s="66"/>
      <c r="TER267" s="66"/>
      <c r="TEU267" s="66"/>
      <c r="TEX267" s="66"/>
      <c r="TFA267" s="66"/>
      <c r="TFG267" s="66"/>
      <c r="TFP267" s="66"/>
      <c r="TFR267" s="66"/>
      <c r="TFS267" s="66"/>
      <c r="TFU267" s="66"/>
      <c r="TFX267" s="66"/>
      <c r="TGA267" s="66"/>
      <c r="TGD267" s="66"/>
      <c r="TGG267" s="66"/>
      <c r="TGJ267" s="66"/>
      <c r="TGL267" s="66"/>
      <c r="TGN267" s="66"/>
      <c r="TGQ267" s="66"/>
      <c r="TGT267" s="66"/>
      <c r="TGW267" s="66"/>
      <c r="TGZ267" s="66"/>
      <c r="THC267" s="66"/>
      <c r="THF267" s="66"/>
      <c r="THI267" s="66"/>
      <c r="THK267" s="66"/>
      <c r="THN267" s="66"/>
      <c r="THT267" s="66"/>
      <c r="THZ267" s="66"/>
      <c r="TIC267" s="66"/>
      <c r="TIE267" s="66"/>
      <c r="TIG267" s="66"/>
      <c r="TIH267" s="66"/>
      <c r="TII267" s="66"/>
      <c r="TIJ267" s="66"/>
      <c r="TIK267" s="66"/>
      <c r="TIL267" s="66"/>
      <c r="TJD267" s="66"/>
      <c r="TJE267" s="66"/>
      <c r="TJH267" s="66"/>
      <c r="TJK267" s="66"/>
      <c r="TJM267" s="66"/>
      <c r="TJO267" s="66"/>
      <c r="TJR267" s="66"/>
      <c r="TJU267" s="66"/>
      <c r="TJX267" s="66"/>
      <c r="TKB267" s="66"/>
      <c r="TKE267" s="66"/>
      <c r="TKH267" s="66"/>
      <c r="TKP267" s="66"/>
      <c r="TLB267" s="66"/>
      <c r="TLC267" s="66"/>
      <c r="TLD267" s="66"/>
      <c r="TLE267" s="66"/>
      <c r="TLF267" s="66"/>
      <c r="TLG267" s="66"/>
      <c r="TLH267" s="66"/>
      <c r="TLI267" s="66"/>
      <c r="TLJ267" s="66"/>
      <c r="TLK267" s="66"/>
      <c r="TLL267" s="66"/>
      <c r="TLM267" s="66"/>
      <c r="TLN267" s="66"/>
      <c r="TLO267" s="66"/>
      <c r="TLP267" s="66"/>
      <c r="TLQ267" s="66"/>
      <c r="TLR267" s="66"/>
      <c r="TLS267" s="66"/>
      <c r="TLT267" s="66"/>
      <c r="TLU267" s="66"/>
      <c r="TLV267" s="66"/>
      <c r="TLW267" s="66"/>
      <c r="TLX267" s="66"/>
      <c r="TLY267" s="66"/>
      <c r="TLZ267" s="66"/>
      <c r="TMA267" s="66"/>
      <c r="TMC267" s="66"/>
      <c r="TMD267" s="66"/>
      <c r="TME267" s="66"/>
      <c r="TMF267" s="66"/>
      <c r="TMG267" s="66"/>
      <c r="TMH267" s="66"/>
      <c r="TMI267" s="66"/>
      <c r="TMJ267" s="66"/>
      <c r="TMK267" s="66"/>
      <c r="TML267" s="66"/>
      <c r="TMM267" s="66"/>
      <c r="TMN267" s="66"/>
      <c r="TMO267" s="66"/>
      <c r="TMR267" s="66"/>
      <c r="TMU267" s="66"/>
      <c r="TMX267" s="66"/>
      <c r="TNA267" s="66"/>
      <c r="TND267" s="66"/>
      <c r="TNG267" s="66"/>
      <c r="TNP267" s="66"/>
      <c r="TNS267" s="66"/>
      <c r="TNV267" s="66"/>
      <c r="TNY267" s="66"/>
      <c r="TOH267" s="66"/>
      <c r="TON267" s="66"/>
      <c r="TOQ267" s="66"/>
      <c r="TOT267" s="66"/>
      <c r="TOW267" s="66"/>
      <c r="TPC267" s="66"/>
      <c r="TPL267" s="66"/>
      <c r="TPN267" s="66"/>
      <c r="TPO267" s="66"/>
      <c r="TPQ267" s="66"/>
      <c r="TPT267" s="66"/>
      <c r="TPW267" s="66"/>
      <c r="TPZ267" s="66"/>
      <c r="TQC267" s="66"/>
      <c r="TQF267" s="66"/>
      <c r="TQH267" s="66"/>
      <c r="TQJ267" s="66"/>
      <c r="TQM267" s="66"/>
      <c r="TQP267" s="66"/>
      <c r="TQS267" s="66"/>
      <c r="TQV267" s="66"/>
      <c r="TQY267" s="66"/>
      <c r="TRB267" s="66"/>
      <c r="TRE267" s="66"/>
      <c r="TRG267" s="66"/>
      <c r="TRJ267" s="66"/>
      <c r="TRP267" s="66"/>
      <c r="TRV267" s="66"/>
      <c r="TRY267" s="66"/>
      <c r="TSA267" s="66"/>
      <c r="TSC267" s="66"/>
      <c r="TSD267" s="66"/>
      <c r="TSE267" s="66"/>
      <c r="TSF267" s="66"/>
      <c r="TSG267" s="66"/>
      <c r="TSH267" s="66"/>
      <c r="TSZ267" s="66"/>
      <c r="TTA267" s="66"/>
      <c r="TTD267" s="66"/>
      <c r="TTG267" s="66"/>
      <c r="TTI267" s="66"/>
      <c r="TTK267" s="66"/>
      <c r="TTN267" s="66"/>
      <c r="TTQ267" s="66"/>
      <c r="TTT267" s="66"/>
      <c r="TTX267" s="66"/>
      <c r="TUA267" s="66"/>
      <c r="TUD267" s="66"/>
      <c r="TUL267" s="66"/>
      <c r="TUX267" s="66"/>
      <c r="TUY267" s="66"/>
      <c r="TUZ267" s="66"/>
      <c r="TVA267" s="66"/>
      <c r="TVB267" s="66"/>
      <c r="TVC267" s="66"/>
      <c r="TVD267" s="66"/>
      <c r="TVE267" s="66"/>
      <c r="TVF267" s="66"/>
      <c r="TVG267" s="66"/>
      <c r="TVH267" s="66"/>
      <c r="TVI267" s="66"/>
      <c r="TVJ267" s="66"/>
      <c r="TVK267" s="66"/>
      <c r="TVL267" s="66"/>
      <c r="TVM267" s="66"/>
      <c r="TVN267" s="66"/>
      <c r="TVO267" s="66"/>
      <c r="TVP267" s="66"/>
      <c r="TVQ267" s="66"/>
      <c r="TVR267" s="66"/>
      <c r="TVS267" s="66"/>
      <c r="TVT267" s="66"/>
      <c r="TVU267" s="66"/>
      <c r="TVV267" s="66"/>
      <c r="TVW267" s="66"/>
      <c r="TVY267" s="66"/>
      <c r="TVZ267" s="66"/>
      <c r="TWA267" s="66"/>
      <c r="TWB267" s="66"/>
      <c r="TWC267" s="66"/>
      <c r="TWD267" s="66"/>
      <c r="TWE267" s="66"/>
      <c r="TWF267" s="66"/>
      <c r="TWG267" s="66"/>
      <c r="TWH267" s="66"/>
      <c r="TWI267" s="66"/>
      <c r="TWJ267" s="66"/>
      <c r="TWK267" s="66"/>
      <c r="TWN267" s="66"/>
      <c r="TWQ267" s="66"/>
      <c r="TWT267" s="66"/>
      <c r="TWW267" s="66"/>
      <c r="TWZ267" s="66"/>
      <c r="TXC267" s="66"/>
      <c r="TXL267" s="66"/>
      <c r="TXO267" s="66"/>
      <c r="TXR267" s="66"/>
      <c r="TXU267" s="66"/>
      <c r="TYD267" s="66"/>
      <c r="TYJ267" s="66"/>
      <c r="TYM267" s="66"/>
      <c r="TYP267" s="66"/>
      <c r="TYS267" s="66"/>
      <c r="TYY267" s="66"/>
      <c r="TZH267" s="66"/>
      <c r="TZJ267" s="66"/>
      <c r="TZK267" s="66"/>
      <c r="TZM267" s="66"/>
      <c r="TZP267" s="66"/>
      <c r="TZS267" s="66"/>
      <c r="TZV267" s="66"/>
      <c r="TZY267" s="66"/>
      <c r="UAB267" s="66"/>
      <c r="UAD267" s="66"/>
      <c r="UAF267" s="66"/>
      <c r="UAI267" s="66"/>
      <c r="UAL267" s="66"/>
      <c r="UAO267" s="66"/>
      <c r="UAR267" s="66"/>
      <c r="UAU267" s="66"/>
      <c r="UAX267" s="66"/>
      <c r="UBA267" s="66"/>
      <c r="UBC267" s="66"/>
      <c r="UBF267" s="66"/>
      <c r="UBL267" s="66"/>
      <c r="UBR267" s="66"/>
      <c r="UBU267" s="66"/>
      <c r="UBW267" s="66"/>
      <c r="UBY267" s="66"/>
      <c r="UBZ267" s="66"/>
      <c r="UCA267" s="66"/>
      <c r="UCB267" s="66"/>
      <c r="UCC267" s="66"/>
      <c r="UCD267" s="66"/>
      <c r="UCV267" s="66"/>
      <c r="UCW267" s="66"/>
      <c r="UCZ267" s="66"/>
      <c r="UDC267" s="66"/>
      <c r="UDE267" s="66"/>
      <c r="UDG267" s="66"/>
      <c r="UDJ267" s="66"/>
      <c r="UDM267" s="66"/>
      <c r="UDP267" s="66"/>
      <c r="UDT267" s="66"/>
      <c r="UDW267" s="66"/>
      <c r="UDZ267" s="66"/>
      <c r="UEH267" s="66"/>
      <c r="UET267" s="66"/>
      <c r="UEU267" s="66"/>
      <c r="UEV267" s="66"/>
      <c r="UEW267" s="66"/>
      <c r="UEX267" s="66"/>
      <c r="UEY267" s="66"/>
      <c r="UEZ267" s="66"/>
      <c r="UFA267" s="66"/>
      <c r="UFB267" s="66"/>
      <c r="UFC267" s="66"/>
      <c r="UFD267" s="66"/>
      <c r="UFE267" s="66"/>
      <c r="UFF267" s="66"/>
      <c r="UFG267" s="66"/>
      <c r="UFH267" s="66"/>
      <c r="UFI267" s="66"/>
      <c r="UFJ267" s="66"/>
      <c r="UFK267" s="66"/>
      <c r="UFL267" s="66"/>
      <c r="UFM267" s="66"/>
      <c r="UFN267" s="66"/>
      <c r="UFO267" s="66"/>
      <c r="UFP267" s="66"/>
      <c r="UFQ267" s="66"/>
      <c r="UFR267" s="66"/>
      <c r="UFS267" s="66"/>
      <c r="UFU267" s="66"/>
      <c r="UFV267" s="66"/>
      <c r="UFW267" s="66"/>
      <c r="UFX267" s="66"/>
      <c r="UFY267" s="66"/>
      <c r="UFZ267" s="66"/>
      <c r="UGA267" s="66"/>
      <c r="UGB267" s="66"/>
      <c r="UGC267" s="66"/>
      <c r="UGD267" s="66"/>
      <c r="UGE267" s="66"/>
      <c r="UGF267" s="66"/>
      <c r="UGG267" s="66"/>
      <c r="UGJ267" s="66"/>
      <c r="UGM267" s="66"/>
      <c r="UGP267" s="66"/>
      <c r="UGS267" s="66"/>
      <c r="UGV267" s="66"/>
      <c r="UGY267" s="66"/>
      <c r="UHH267" s="66"/>
      <c r="UHK267" s="66"/>
      <c r="UHN267" s="66"/>
      <c r="UHQ267" s="66"/>
      <c r="UHZ267" s="66"/>
      <c r="UIF267" s="66"/>
      <c r="UII267" s="66"/>
      <c r="UIL267" s="66"/>
      <c r="UIO267" s="66"/>
      <c r="UIU267" s="66"/>
      <c r="UJD267" s="66"/>
      <c r="UJF267" s="66"/>
      <c r="UJG267" s="66"/>
      <c r="UJI267" s="66"/>
      <c r="UJL267" s="66"/>
      <c r="UJO267" s="66"/>
      <c r="UJR267" s="66"/>
      <c r="UJU267" s="66"/>
      <c r="UJX267" s="66"/>
      <c r="UJZ267" s="66"/>
      <c r="UKB267" s="66"/>
      <c r="UKE267" s="66"/>
      <c r="UKH267" s="66"/>
      <c r="UKK267" s="66"/>
      <c r="UKN267" s="66"/>
      <c r="UKQ267" s="66"/>
      <c r="UKT267" s="66"/>
      <c r="UKW267" s="66"/>
      <c r="UKY267" s="66"/>
      <c r="ULB267" s="66"/>
      <c r="ULH267" s="66"/>
      <c r="ULN267" s="66"/>
      <c r="ULQ267" s="66"/>
      <c r="ULS267" s="66"/>
      <c r="ULU267" s="66"/>
      <c r="ULV267" s="66"/>
      <c r="ULW267" s="66"/>
      <c r="ULX267" s="66"/>
      <c r="ULY267" s="66"/>
      <c r="ULZ267" s="66"/>
      <c r="UMR267" s="66"/>
      <c r="UMS267" s="66"/>
      <c r="UMV267" s="66"/>
      <c r="UMY267" s="66"/>
      <c r="UNA267" s="66"/>
      <c r="UNC267" s="66"/>
      <c r="UNF267" s="66"/>
      <c r="UNI267" s="66"/>
      <c r="UNL267" s="66"/>
      <c r="UNP267" s="66"/>
      <c r="UNS267" s="66"/>
      <c r="UNV267" s="66"/>
      <c r="UOD267" s="66"/>
      <c r="UOP267" s="66"/>
      <c r="UOQ267" s="66"/>
      <c r="UOR267" s="66"/>
      <c r="UOS267" s="66"/>
      <c r="UOT267" s="66"/>
      <c r="UOU267" s="66"/>
      <c r="UOV267" s="66"/>
      <c r="UOW267" s="66"/>
      <c r="UOX267" s="66"/>
      <c r="UOY267" s="66"/>
      <c r="UOZ267" s="66"/>
      <c r="UPA267" s="66"/>
      <c r="UPB267" s="66"/>
      <c r="UPC267" s="66"/>
      <c r="UPD267" s="66"/>
      <c r="UPE267" s="66"/>
      <c r="UPF267" s="66"/>
      <c r="UPG267" s="66"/>
      <c r="UPH267" s="66"/>
      <c r="UPI267" s="66"/>
      <c r="UPJ267" s="66"/>
      <c r="UPK267" s="66"/>
      <c r="UPL267" s="66"/>
      <c r="UPM267" s="66"/>
      <c r="UPN267" s="66"/>
      <c r="UPO267" s="66"/>
      <c r="UPQ267" s="66"/>
      <c r="UPR267" s="66"/>
      <c r="UPS267" s="66"/>
      <c r="UPT267" s="66"/>
      <c r="UPU267" s="66"/>
      <c r="UPV267" s="66"/>
      <c r="UPW267" s="66"/>
      <c r="UPX267" s="66"/>
      <c r="UPY267" s="66"/>
      <c r="UPZ267" s="66"/>
      <c r="UQA267" s="66"/>
      <c r="UQB267" s="66"/>
      <c r="UQC267" s="66"/>
      <c r="UQF267" s="66"/>
      <c r="UQI267" s="66"/>
      <c r="UQL267" s="66"/>
      <c r="UQO267" s="66"/>
      <c r="UQR267" s="66"/>
      <c r="UQU267" s="66"/>
      <c r="URD267" s="66"/>
      <c r="URG267" s="66"/>
      <c r="URJ267" s="66"/>
      <c r="URM267" s="66"/>
      <c r="URV267" s="66"/>
      <c r="USB267" s="66"/>
      <c r="USE267" s="66"/>
      <c r="USH267" s="66"/>
      <c r="USK267" s="66"/>
      <c r="USQ267" s="66"/>
      <c r="USZ267" s="66"/>
      <c r="UTB267" s="66"/>
      <c r="UTC267" s="66"/>
      <c r="UTE267" s="66"/>
      <c r="UTH267" s="66"/>
      <c r="UTK267" s="66"/>
      <c r="UTN267" s="66"/>
      <c r="UTQ267" s="66"/>
      <c r="UTT267" s="66"/>
      <c r="UTV267" s="66"/>
      <c r="UTX267" s="66"/>
      <c r="UUA267" s="66"/>
      <c r="UUD267" s="66"/>
      <c r="UUG267" s="66"/>
      <c r="UUJ267" s="66"/>
      <c r="UUM267" s="66"/>
      <c r="UUP267" s="66"/>
      <c r="UUS267" s="66"/>
      <c r="UUU267" s="66"/>
      <c r="UUX267" s="66"/>
      <c r="UVD267" s="66"/>
      <c r="UVJ267" s="66"/>
      <c r="UVM267" s="66"/>
      <c r="UVO267" s="66"/>
      <c r="UVQ267" s="66"/>
      <c r="UVR267" s="66"/>
      <c r="UVS267" s="66"/>
      <c r="UVT267" s="66"/>
      <c r="UVU267" s="66"/>
      <c r="UVV267" s="66"/>
      <c r="UWN267" s="66"/>
      <c r="UWO267" s="66"/>
      <c r="UWR267" s="66"/>
      <c r="UWU267" s="66"/>
      <c r="UWW267" s="66"/>
      <c r="UWY267" s="66"/>
      <c r="UXB267" s="66"/>
      <c r="UXE267" s="66"/>
      <c r="UXH267" s="66"/>
      <c r="UXL267" s="66"/>
      <c r="UXO267" s="66"/>
      <c r="UXR267" s="66"/>
      <c r="UXZ267" s="66"/>
      <c r="UYL267" s="66"/>
      <c r="UYM267" s="66"/>
      <c r="UYN267" s="66"/>
      <c r="UYO267" s="66"/>
      <c r="UYP267" s="66"/>
      <c r="UYQ267" s="66"/>
      <c r="UYR267" s="66"/>
      <c r="UYS267" s="66"/>
      <c r="UYT267" s="66"/>
      <c r="UYU267" s="66"/>
      <c r="UYV267" s="66"/>
      <c r="UYW267" s="66"/>
      <c r="UYX267" s="66"/>
      <c r="UYY267" s="66"/>
      <c r="UYZ267" s="66"/>
      <c r="UZA267" s="66"/>
      <c r="UZB267" s="66"/>
      <c r="UZC267" s="66"/>
      <c r="UZD267" s="66"/>
      <c r="UZE267" s="66"/>
      <c r="UZF267" s="66"/>
      <c r="UZG267" s="66"/>
      <c r="UZH267" s="66"/>
      <c r="UZI267" s="66"/>
      <c r="UZJ267" s="66"/>
      <c r="UZK267" s="66"/>
      <c r="UZM267" s="66"/>
      <c r="UZN267" s="66"/>
      <c r="UZO267" s="66"/>
      <c r="UZP267" s="66"/>
      <c r="UZQ267" s="66"/>
      <c r="UZR267" s="66"/>
      <c r="UZS267" s="66"/>
      <c r="UZT267" s="66"/>
      <c r="UZU267" s="66"/>
      <c r="UZV267" s="66"/>
      <c r="UZW267" s="66"/>
      <c r="UZX267" s="66"/>
      <c r="UZY267" s="66"/>
      <c r="VAB267" s="66"/>
      <c r="VAE267" s="66"/>
      <c r="VAH267" s="66"/>
      <c r="VAK267" s="66"/>
      <c r="VAN267" s="66"/>
      <c r="VAQ267" s="66"/>
      <c r="VAZ267" s="66"/>
      <c r="VBC267" s="66"/>
      <c r="VBF267" s="66"/>
      <c r="VBI267" s="66"/>
      <c r="VBR267" s="66"/>
      <c r="VBX267" s="66"/>
      <c r="VCA267" s="66"/>
      <c r="VCD267" s="66"/>
      <c r="VCG267" s="66"/>
      <c r="VCM267" s="66"/>
      <c r="VCV267" s="66"/>
      <c r="VCX267" s="66"/>
      <c r="VCY267" s="66"/>
      <c r="VDA267" s="66"/>
      <c r="VDD267" s="66"/>
      <c r="VDG267" s="66"/>
      <c r="VDJ267" s="66"/>
      <c r="VDM267" s="66"/>
      <c r="VDP267" s="66"/>
      <c r="VDR267" s="66"/>
      <c r="VDT267" s="66"/>
      <c r="VDW267" s="66"/>
      <c r="VDZ267" s="66"/>
      <c r="VEC267" s="66"/>
      <c r="VEF267" s="66"/>
      <c r="VEI267" s="66"/>
      <c r="VEL267" s="66"/>
      <c r="VEO267" s="66"/>
      <c r="VEQ267" s="66"/>
      <c r="VET267" s="66"/>
      <c r="VEZ267" s="66"/>
      <c r="VFF267" s="66"/>
      <c r="VFI267" s="66"/>
      <c r="VFK267" s="66"/>
      <c r="VFM267" s="66"/>
      <c r="VFN267" s="66"/>
      <c r="VFO267" s="66"/>
      <c r="VFP267" s="66"/>
      <c r="VFQ267" s="66"/>
      <c r="VFR267" s="66"/>
      <c r="VGJ267" s="66"/>
      <c r="VGK267" s="66"/>
      <c r="VGN267" s="66"/>
      <c r="VGQ267" s="66"/>
      <c r="VGS267" s="66"/>
      <c r="VGU267" s="66"/>
      <c r="VGX267" s="66"/>
      <c r="VHA267" s="66"/>
      <c r="VHD267" s="66"/>
      <c r="VHH267" s="66"/>
      <c r="VHK267" s="66"/>
      <c r="VHN267" s="66"/>
      <c r="VHV267" s="66"/>
      <c r="VIH267" s="66"/>
      <c r="VII267" s="66"/>
      <c r="VIJ267" s="66"/>
      <c r="VIK267" s="66"/>
      <c r="VIL267" s="66"/>
      <c r="VIM267" s="66"/>
      <c r="VIN267" s="66"/>
      <c r="VIO267" s="66"/>
      <c r="VIP267" s="66"/>
      <c r="VIQ267" s="66"/>
      <c r="VIR267" s="66"/>
      <c r="VIS267" s="66"/>
      <c r="VIT267" s="66"/>
      <c r="VIU267" s="66"/>
      <c r="VIV267" s="66"/>
      <c r="VIW267" s="66"/>
      <c r="VIX267" s="66"/>
      <c r="VIY267" s="66"/>
      <c r="VIZ267" s="66"/>
      <c r="VJA267" s="66"/>
      <c r="VJB267" s="66"/>
      <c r="VJC267" s="66"/>
      <c r="VJD267" s="66"/>
      <c r="VJE267" s="66"/>
      <c r="VJF267" s="66"/>
      <c r="VJG267" s="66"/>
      <c r="VJI267" s="66"/>
      <c r="VJJ267" s="66"/>
      <c r="VJK267" s="66"/>
      <c r="VJL267" s="66"/>
      <c r="VJM267" s="66"/>
      <c r="VJN267" s="66"/>
      <c r="VJO267" s="66"/>
      <c r="VJP267" s="66"/>
      <c r="VJQ267" s="66"/>
      <c r="VJR267" s="66"/>
      <c r="VJS267" s="66"/>
      <c r="VJT267" s="66"/>
      <c r="VJU267" s="66"/>
      <c r="VJX267" s="66"/>
      <c r="VKA267" s="66"/>
      <c r="VKD267" s="66"/>
      <c r="VKG267" s="66"/>
      <c r="VKJ267" s="66"/>
      <c r="VKM267" s="66"/>
      <c r="VKV267" s="66"/>
      <c r="VKY267" s="66"/>
      <c r="VLB267" s="66"/>
      <c r="VLE267" s="66"/>
      <c r="VLN267" s="66"/>
      <c r="VLT267" s="66"/>
      <c r="VLW267" s="66"/>
      <c r="VLZ267" s="66"/>
      <c r="VMC267" s="66"/>
      <c r="VMI267" s="66"/>
      <c r="VMR267" s="66"/>
      <c r="VMT267" s="66"/>
      <c r="VMU267" s="66"/>
      <c r="VMW267" s="66"/>
      <c r="VMZ267" s="66"/>
      <c r="VNC267" s="66"/>
      <c r="VNF267" s="66"/>
      <c r="VNI267" s="66"/>
      <c r="VNL267" s="66"/>
      <c r="VNN267" s="66"/>
      <c r="VNP267" s="66"/>
      <c r="VNS267" s="66"/>
      <c r="VNV267" s="66"/>
      <c r="VNY267" s="66"/>
      <c r="VOB267" s="66"/>
      <c r="VOE267" s="66"/>
      <c r="VOH267" s="66"/>
      <c r="VOK267" s="66"/>
      <c r="VOM267" s="66"/>
      <c r="VOP267" s="66"/>
      <c r="VOV267" s="66"/>
      <c r="VPB267" s="66"/>
      <c r="VPE267" s="66"/>
      <c r="VPG267" s="66"/>
      <c r="VPI267" s="66"/>
      <c r="VPJ267" s="66"/>
      <c r="VPK267" s="66"/>
      <c r="VPL267" s="66"/>
      <c r="VPM267" s="66"/>
      <c r="VPN267" s="66"/>
      <c r="VQF267" s="66"/>
      <c r="VQG267" s="66"/>
      <c r="VQJ267" s="66"/>
      <c r="VQM267" s="66"/>
      <c r="VQO267" s="66"/>
      <c r="VQQ267" s="66"/>
      <c r="VQT267" s="66"/>
      <c r="VQW267" s="66"/>
      <c r="VQZ267" s="66"/>
      <c r="VRD267" s="66"/>
      <c r="VRG267" s="66"/>
      <c r="VRJ267" s="66"/>
      <c r="VRR267" s="66"/>
      <c r="VSD267" s="66"/>
      <c r="VSE267" s="66"/>
      <c r="VSF267" s="66"/>
      <c r="VSG267" s="66"/>
      <c r="VSH267" s="66"/>
      <c r="VSI267" s="66"/>
      <c r="VSJ267" s="66"/>
      <c r="VSK267" s="66"/>
      <c r="VSL267" s="66"/>
      <c r="VSM267" s="66"/>
      <c r="VSN267" s="66"/>
      <c r="VSO267" s="66"/>
      <c r="VSP267" s="66"/>
      <c r="VSQ267" s="66"/>
      <c r="VSR267" s="66"/>
      <c r="VSS267" s="66"/>
      <c r="VST267" s="66"/>
      <c r="VSU267" s="66"/>
      <c r="VSV267" s="66"/>
      <c r="VSW267" s="66"/>
      <c r="VSX267" s="66"/>
      <c r="VSY267" s="66"/>
      <c r="VSZ267" s="66"/>
      <c r="VTA267" s="66"/>
      <c r="VTB267" s="66"/>
      <c r="VTC267" s="66"/>
      <c r="VTE267" s="66"/>
      <c r="VTF267" s="66"/>
      <c r="VTG267" s="66"/>
      <c r="VTH267" s="66"/>
      <c r="VTI267" s="66"/>
      <c r="VTJ267" s="66"/>
      <c r="VTK267" s="66"/>
      <c r="VTL267" s="66"/>
      <c r="VTM267" s="66"/>
      <c r="VTN267" s="66"/>
      <c r="VTO267" s="66"/>
      <c r="VTP267" s="66"/>
      <c r="VTQ267" s="66"/>
      <c r="VTT267" s="66"/>
      <c r="VTW267" s="66"/>
      <c r="VTZ267" s="66"/>
      <c r="VUC267" s="66"/>
      <c r="VUF267" s="66"/>
      <c r="VUI267" s="66"/>
      <c r="VUR267" s="66"/>
      <c r="VUU267" s="66"/>
      <c r="VUX267" s="66"/>
      <c r="VVA267" s="66"/>
      <c r="VVJ267" s="66"/>
      <c r="VVP267" s="66"/>
      <c r="VVS267" s="66"/>
      <c r="VVV267" s="66"/>
      <c r="VVY267" s="66"/>
      <c r="VWE267" s="66"/>
      <c r="VWN267" s="66"/>
      <c r="VWP267" s="66"/>
      <c r="VWQ267" s="66"/>
      <c r="VWS267" s="66"/>
      <c r="VWV267" s="66"/>
      <c r="VWY267" s="66"/>
      <c r="VXB267" s="66"/>
      <c r="VXE267" s="66"/>
      <c r="VXH267" s="66"/>
      <c r="VXJ267" s="66"/>
      <c r="VXL267" s="66"/>
      <c r="VXO267" s="66"/>
      <c r="VXR267" s="66"/>
      <c r="VXU267" s="66"/>
      <c r="VXX267" s="66"/>
      <c r="VYA267" s="66"/>
      <c r="VYD267" s="66"/>
      <c r="VYG267" s="66"/>
      <c r="VYI267" s="66"/>
      <c r="VYL267" s="66"/>
      <c r="VYR267" s="66"/>
      <c r="VYX267" s="66"/>
      <c r="VZA267" s="66"/>
      <c r="VZC267" s="66"/>
      <c r="VZE267" s="66"/>
      <c r="VZF267" s="66"/>
      <c r="VZG267" s="66"/>
      <c r="VZH267" s="66"/>
      <c r="VZI267" s="66"/>
      <c r="VZJ267" s="66"/>
      <c r="WAB267" s="66"/>
      <c r="WAC267" s="66"/>
      <c r="WAF267" s="66"/>
      <c r="WAI267" s="66"/>
      <c r="WAK267" s="66"/>
      <c r="WAM267" s="66"/>
      <c r="WAP267" s="66"/>
      <c r="WAS267" s="66"/>
      <c r="WAV267" s="66"/>
      <c r="WAZ267" s="66"/>
      <c r="WBC267" s="66"/>
      <c r="WBF267" s="66"/>
      <c r="WBN267" s="66"/>
      <c r="WBZ267" s="66"/>
      <c r="WCA267" s="66"/>
      <c r="WCB267" s="66"/>
      <c r="WCC267" s="66"/>
      <c r="WCD267" s="66"/>
      <c r="WCE267" s="66"/>
      <c r="WCF267" s="66"/>
      <c r="WCG267" s="66"/>
      <c r="WCH267" s="66"/>
      <c r="WCI267" s="66"/>
      <c r="WCJ267" s="66"/>
      <c r="WCK267" s="66"/>
      <c r="WCL267" s="66"/>
      <c r="WCM267" s="66"/>
      <c r="WCN267" s="66"/>
      <c r="WCO267" s="66"/>
      <c r="WCP267" s="66"/>
      <c r="WCQ267" s="66"/>
      <c r="WCR267" s="66"/>
      <c r="WCS267" s="66"/>
      <c r="WCT267" s="66"/>
      <c r="WCU267" s="66"/>
      <c r="WCV267" s="66"/>
      <c r="WCW267" s="66"/>
      <c r="WCX267" s="66"/>
      <c r="WCY267" s="66"/>
      <c r="WDA267" s="66"/>
      <c r="WDB267" s="66"/>
      <c r="WDC267" s="66"/>
      <c r="WDD267" s="66"/>
      <c r="WDE267" s="66"/>
      <c r="WDF267" s="66"/>
      <c r="WDG267" s="66"/>
      <c r="WDH267" s="66"/>
      <c r="WDI267" s="66"/>
      <c r="WDJ267" s="66"/>
      <c r="WDK267" s="66"/>
      <c r="WDL267" s="66"/>
      <c r="WDM267" s="66"/>
      <c r="WDP267" s="66"/>
      <c r="WDS267" s="66"/>
      <c r="WDV267" s="66"/>
      <c r="WDY267" s="66"/>
      <c r="WEB267" s="66"/>
      <c r="WEE267" s="66"/>
      <c r="WEN267" s="66"/>
      <c r="WEQ267" s="66"/>
      <c r="WET267" s="66"/>
      <c r="WEW267" s="66"/>
      <c r="WFF267" s="66"/>
      <c r="WFL267" s="66"/>
      <c r="WFO267" s="66"/>
      <c r="WFR267" s="66"/>
      <c r="WFU267" s="66"/>
      <c r="WGA267" s="66"/>
      <c r="WGJ267" s="66"/>
      <c r="WGL267" s="66"/>
      <c r="WGM267" s="66"/>
      <c r="WGO267" s="66"/>
      <c r="WGR267" s="66"/>
      <c r="WGU267" s="66"/>
      <c r="WGX267" s="66"/>
      <c r="WHA267" s="66"/>
      <c r="WHD267" s="66"/>
      <c r="WHF267" s="66"/>
      <c r="WHH267" s="66"/>
      <c r="WHK267" s="66"/>
      <c r="WHN267" s="66"/>
      <c r="WHQ267" s="66"/>
      <c r="WHT267" s="66"/>
      <c r="WHW267" s="66"/>
      <c r="WHZ267" s="66"/>
      <c r="WIC267" s="66"/>
      <c r="WIE267" s="66"/>
      <c r="WIH267" s="66"/>
      <c r="WIN267" s="66"/>
      <c r="WIT267" s="66"/>
      <c r="WIW267" s="66"/>
      <c r="WIY267" s="66"/>
      <c r="WJA267" s="66"/>
      <c r="WJB267" s="66"/>
      <c r="WJC267" s="66"/>
      <c r="WJD267" s="66"/>
      <c r="WJE267" s="66"/>
      <c r="WJF267" s="66"/>
      <c r="WJX267" s="66"/>
      <c r="WJY267" s="66"/>
      <c r="WKB267" s="66"/>
      <c r="WKE267" s="66"/>
      <c r="WKG267" s="66"/>
      <c r="WKI267" s="66"/>
      <c r="WKL267" s="66"/>
      <c r="WKO267" s="66"/>
      <c r="WKR267" s="66"/>
      <c r="WKV267" s="66"/>
      <c r="WKY267" s="66"/>
      <c r="WLB267" s="66"/>
      <c r="WLJ267" s="66"/>
      <c r="WLV267" s="66"/>
      <c r="WLW267" s="66"/>
      <c r="WLX267" s="66"/>
      <c r="WLY267" s="66"/>
      <c r="WLZ267" s="66"/>
      <c r="WMA267" s="66"/>
      <c r="WMB267" s="66"/>
      <c r="WMC267" s="66"/>
      <c r="WMD267" s="66"/>
      <c r="WME267" s="66"/>
      <c r="WMF267" s="66"/>
      <c r="WMG267" s="66"/>
      <c r="WMH267" s="66"/>
      <c r="WMI267" s="66"/>
      <c r="WMJ267" s="66"/>
      <c r="WMK267" s="66"/>
      <c r="WML267" s="66"/>
      <c r="WMM267" s="66"/>
      <c r="WMN267" s="66"/>
      <c r="WMO267" s="66"/>
      <c r="WMP267" s="66"/>
      <c r="WMQ267" s="66"/>
      <c r="WMR267" s="66"/>
      <c r="WMS267" s="66"/>
      <c r="WMT267" s="66"/>
      <c r="WMU267" s="66"/>
      <c r="WMW267" s="66"/>
      <c r="WMX267" s="66"/>
      <c r="WMY267" s="66"/>
      <c r="WMZ267" s="66"/>
      <c r="WNA267" s="66"/>
      <c r="WNB267" s="66"/>
      <c r="WNC267" s="66"/>
      <c r="WND267" s="66"/>
      <c r="WNE267" s="66"/>
      <c r="WNF267" s="66"/>
      <c r="WNG267" s="66"/>
      <c r="WNH267" s="66"/>
      <c r="WNI267" s="66"/>
      <c r="WNL267" s="66"/>
      <c r="WNO267" s="66"/>
      <c r="WNR267" s="66"/>
      <c r="WNU267" s="66"/>
      <c r="WNX267" s="66"/>
      <c r="WOA267" s="66"/>
      <c r="WOJ267" s="66"/>
      <c r="WOM267" s="66"/>
      <c r="WOP267" s="66"/>
      <c r="WOS267" s="66"/>
      <c r="WPB267" s="66"/>
      <c r="WPH267" s="66"/>
      <c r="WPK267" s="66"/>
      <c r="WPN267" s="66"/>
      <c r="WPQ267" s="66"/>
      <c r="WPW267" s="66"/>
      <c r="WQF267" s="66"/>
      <c r="WQH267" s="66"/>
      <c r="WQI267" s="66"/>
      <c r="WQK267" s="66"/>
      <c r="WQN267" s="66"/>
      <c r="WQQ267" s="66"/>
      <c r="WQT267" s="66"/>
      <c r="WQW267" s="66"/>
      <c r="WQZ267" s="66"/>
      <c r="WRB267" s="66"/>
      <c r="WRD267" s="66"/>
      <c r="WRG267" s="66"/>
      <c r="WRJ267" s="66"/>
      <c r="WRM267" s="66"/>
      <c r="WRP267" s="66"/>
      <c r="WRS267" s="66"/>
      <c r="WRV267" s="66"/>
      <c r="WRY267" s="66"/>
      <c r="WSA267" s="66"/>
      <c r="WSD267" s="66"/>
      <c r="WSJ267" s="66"/>
      <c r="WSP267" s="66"/>
      <c r="WSS267" s="66"/>
      <c r="WSU267" s="66"/>
      <c r="WSW267" s="66"/>
      <c r="WSX267" s="66"/>
      <c r="WSY267" s="66"/>
      <c r="WSZ267" s="66"/>
      <c r="WTA267" s="66"/>
      <c r="WTB267" s="66"/>
      <c r="WTT267" s="66"/>
      <c r="WTU267" s="66"/>
      <c r="WTX267" s="66"/>
      <c r="WUA267" s="66"/>
      <c r="WUC267" s="66"/>
      <c r="WUE267" s="66"/>
      <c r="WUH267" s="66"/>
      <c r="WUK267" s="66"/>
      <c r="WUN267" s="66"/>
      <c r="WUR267" s="66"/>
      <c r="WUU267" s="66"/>
      <c r="WUX267" s="66"/>
      <c r="WVF267" s="66"/>
    </row>
    <row r="268" spans="1:1022 1034:2046 2058:3070 3082:4094 4106:5118 5130:6142 6154:7166 7178:8190 8202:9214 9226:10238 10250:11262 11274:12286 12298:13310 13322:14334 14346:15358 15370:16126" s="50" customFormat="1" ht="21.75" hidden="1" customHeight="1">
      <c r="A268" s="7" t="s">
        <v>70</v>
      </c>
      <c r="B268" s="47" t="s">
        <v>342</v>
      </c>
      <c r="C268" s="4"/>
      <c r="D268" s="48">
        <f>_xlfn.IFNA(VLOOKUP(A268,'2.2'!A277:C569,3,),)</f>
        <v>0</v>
      </c>
      <c r="E268" s="49"/>
      <c r="F268" s="51"/>
      <c r="G268" s="51"/>
      <c r="H268" s="29">
        <v>271</v>
      </c>
      <c r="I268" s="52">
        <v>50</v>
      </c>
    </row>
    <row r="269" spans="1:1022 1034:2046 2058:3070 3082:4094 4106:5118 5130:6142 6154:7166 7178:8190 8202:9214 9226:10238 10250:11262 11274:12286 12298:13310 13322:14334 14346:15358 15370:16126" s="50" customFormat="1" ht="21.75" hidden="1" customHeight="1">
      <c r="A269" s="32" t="s">
        <v>318</v>
      </c>
      <c r="B269" s="47" t="s">
        <v>340</v>
      </c>
      <c r="C269" s="4"/>
      <c r="D269" s="48">
        <f>_xlfn.IFNA(VLOOKUP(A269,'2.2'!A278:C570,3,),)</f>
        <v>0</v>
      </c>
      <c r="E269" s="49"/>
      <c r="F269" s="51"/>
      <c r="G269" s="51"/>
      <c r="H269" s="29">
        <v>0</v>
      </c>
      <c r="I269" s="52">
        <v>5</v>
      </c>
    </row>
    <row r="270" spans="1:1022 1034:2046 2058:3070 3082:4094 4106:5118 5130:6142 6154:7166 7178:8190 8202:9214 9226:10238 10250:11262 11274:12286 12298:13310 13322:14334 14346:15358 15370:16126" s="50" customFormat="1" ht="20.25" hidden="1" customHeight="1">
      <c r="A270" s="7" t="s">
        <v>147</v>
      </c>
      <c r="B270" s="47" t="s">
        <v>340</v>
      </c>
      <c r="C270" s="4"/>
      <c r="D270" s="48">
        <f>_xlfn.IFNA(VLOOKUP(A270,'2.2'!A279:C571,3,),)</f>
        <v>0</v>
      </c>
      <c r="E270" s="49"/>
      <c r="F270" s="51">
        <v>0</v>
      </c>
      <c r="G270" s="51"/>
      <c r="H270" s="29">
        <v>0</v>
      </c>
      <c r="I270" s="52">
        <v>20</v>
      </c>
    </row>
    <row r="271" spans="1:1022 1034:2046 2058:3070 3082:4094 4106:5118 5130:6142 6154:7166 7178:8190 8202:9214 9226:10238 10250:11262 11274:12286 12298:13310 13322:14334 14346:15358 15370:16126" s="50" customFormat="1" ht="21.75" hidden="1" customHeight="1">
      <c r="A271" s="32" t="s">
        <v>319</v>
      </c>
      <c r="B271" s="47" t="s">
        <v>340</v>
      </c>
      <c r="C271" s="4"/>
      <c r="D271" s="48">
        <f>_xlfn.IFNA(VLOOKUP(A271,'2.2'!A280:C572,3,),)</f>
        <v>0</v>
      </c>
      <c r="E271" s="49"/>
      <c r="F271" s="51"/>
      <c r="G271" s="51"/>
      <c r="H271" s="29">
        <v>0</v>
      </c>
      <c r="I271" s="52">
        <v>5</v>
      </c>
    </row>
    <row r="272" spans="1:1022 1034:2046 2058:3070 3082:4094 4106:5118 5130:6142 6154:7166 7178:8190 8202:9214 9226:10238 10250:11262 11274:12286 12298:13310 13322:14334 14346:15358 15370:16126" s="50" customFormat="1" ht="21.75" hidden="1" customHeight="1">
      <c r="A272" s="5" t="s">
        <v>320</v>
      </c>
      <c r="B272" s="47" t="s">
        <v>338</v>
      </c>
      <c r="C272" s="4"/>
      <c r="D272" s="48">
        <f>_xlfn.IFNA(VLOOKUP(A272,'2.2'!A281:C573,3,),)</f>
        <v>0</v>
      </c>
      <c r="E272" s="49"/>
      <c r="F272" s="51"/>
      <c r="G272" s="51"/>
      <c r="H272" s="29">
        <v>0</v>
      </c>
      <c r="I272" s="52">
        <v>20</v>
      </c>
    </row>
    <row r="273" spans="1:1022 1034:2046 2058:3070 3082:4094 4106:5118 5130:6142 6154:7166 7178:8190 8202:9214 9226:10238 10250:11262 11274:12286 12298:13310 13322:14334 14346:15358 15370:16126" s="50" customFormat="1" ht="21.75" hidden="1" customHeight="1">
      <c r="A273" s="32" t="s">
        <v>321</v>
      </c>
      <c r="B273" s="47" t="s">
        <v>340</v>
      </c>
      <c r="C273" s="4"/>
      <c r="D273" s="48">
        <f>_xlfn.IFNA(VLOOKUP(A273,'2.2'!A282:C574,3,),)</f>
        <v>0</v>
      </c>
      <c r="E273" s="49"/>
      <c r="F273" s="51"/>
      <c r="G273" s="51"/>
      <c r="H273" s="29">
        <v>0</v>
      </c>
      <c r="I273" s="52">
        <v>5</v>
      </c>
    </row>
    <row r="274" spans="1:1022 1034:2046 2058:3070 3082:4094 4106:5118 5130:6142 6154:7166 7178:8190 8202:9214 9226:10238 10250:11262 11274:12286 12298:13310 13322:14334 14346:15358 15370:16126" s="50" customFormat="1" ht="21.75" hidden="1" customHeight="1">
      <c r="A274" s="3" t="s">
        <v>139</v>
      </c>
      <c r="B274" s="47" t="s">
        <v>338</v>
      </c>
      <c r="C274" s="8"/>
      <c r="D274" s="48">
        <f>_xlfn.IFNA(VLOOKUP(A274,'2.2'!A283:C575,3,),)</f>
        <v>0</v>
      </c>
      <c r="E274" s="49"/>
      <c r="F274" s="51"/>
      <c r="G274" s="51"/>
      <c r="H274" s="29">
        <v>0</v>
      </c>
      <c r="I274" s="52">
        <v>20</v>
      </c>
    </row>
    <row r="275" spans="1:1022 1034:2046 2058:3070 3082:4094 4106:5118 5130:6142 6154:7166 7178:8190 8202:9214 9226:10238 10250:11262 11274:12286 12298:13310 13322:14334 14346:15358 15370:16126" s="50" customFormat="1" ht="20.25" hidden="1" customHeight="1">
      <c r="A275" s="12" t="s">
        <v>256</v>
      </c>
      <c r="B275" s="47" t="s">
        <v>337</v>
      </c>
      <c r="C275" s="4"/>
      <c r="D275" s="48">
        <f>_xlfn.IFNA(VLOOKUP(A275,'2.2'!A284:C576,3,),)</f>
        <v>0</v>
      </c>
      <c r="E275" s="49"/>
      <c r="F275" s="51"/>
      <c r="G275" s="51"/>
      <c r="H275" s="29">
        <v>120</v>
      </c>
      <c r="I275" s="52">
        <v>20</v>
      </c>
    </row>
    <row r="276" spans="1:1022 1034:2046 2058:3070 3082:4094 4106:5118 5130:6142 6154:7166 7178:8190 8202:9214 9226:10238 10250:11262 11274:12286 12298:13310 13322:14334 14346:15358 15370:16126" s="50" customFormat="1" ht="21.75" hidden="1" customHeight="1">
      <c r="A276" s="12" t="s">
        <v>97</v>
      </c>
      <c r="B276" s="47" t="s">
        <v>339</v>
      </c>
      <c r="C276" s="4"/>
      <c r="D276" s="48">
        <f>_xlfn.IFNA(VLOOKUP(A276,'2.2'!A285:C577,3,),)</f>
        <v>0</v>
      </c>
      <c r="E276" s="49"/>
      <c r="F276" s="51"/>
      <c r="G276" s="51"/>
      <c r="H276" s="29">
        <v>0</v>
      </c>
      <c r="I276" s="52">
        <v>5</v>
      </c>
    </row>
    <row r="277" spans="1:1022 1034:2046 2058:3070 3082:4094 4106:5118 5130:6142 6154:7166 7178:8190 8202:9214 9226:10238 10250:11262 11274:12286 12298:13310 13322:14334 14346:15358 15370:16126" s="50" customFormat="1" ht="21.75" hidden="1" customHeight="1">
      <c r="A277" s="12" t="s">
        <v>98</v>
      </c>
      <c r="B277" s="47" t="s">
        <v>339</v>
      </c>
      <c r="C277" s="4"/>
      <c r="D277" s="48">
        <f>_xlfn.IFNA(VLOOKUP(A277,'2.2'!A286:C578,3,),)</f>
        <v>0</v>
      </c>
      <c r="E277" s="49"/>
      <c r="F277" s="51"/>
      <c r="G277" s="51"/>
      <c r="H277" s="29">
        <v>0</v>
      </c>
      <c r="I277" s="52">
        <v>20</v>
      </c>
    </row>
    <row r="278" spans="1:1022 1034:2046 2058:3070 3082:4094 4106:5118 5130:6142 6154:7166 7178:8190 8202:9214 9226:10238 10250:11262 11274:12286 12298:13310 13322:14334 14346:15358 15370:16126" s="50" customFormat="1" ht="21.75" hidden="1" customHeight="1">
      <c r="A278" s="7" t="s">
        <v>264</v>
      </c>
      <c r="B278" s="47" t="s">
        <v>338</v>
      </c>
      <c r="C278" s="4"/>
      <c r="D278" s="48">
        <f>_xlfn.IFNA(VLOOKUP(A278,'2.2'!A287:C579,3,),)</f>
        <v>0</v>
      </c>
      <c r="E278" s="49"/>
      <c r="F278" s="51"/>
      <c r="G278" s="51"/>
      <c r="H278" s="29">
        <v>0</v>
      </c>
      <c r="I278" s="52">
        <v>20</v>
      </c>
    </row>
    <row r="279" spans="1:1022 1034:2046 2058:3070 3082:4094 4106:5118 5130:6142 6154:7166 7178:8190 8202:9214 9226:10238 10250:11262 11274:12286 12298:13310 13322:14334 14346:15358 15370:16126" s="50" customFormat="1" ht="21.75" hidden="1" customHeight="1">
      <c r="A279" s="12" t="s">
        <v>268</v>
      </c>
      <c r="B279" s="47" t="s">
        <v>340</v>
      </c>
      <c r="C279" s="4"/>
      <c r="D279" s="48">
        <f>_xlfn.IFNA(VLOOKUP(A279,'2.2'!A288:C580,3,),)</f>
        <v>0</v>
      </c>
      <c r="E279" s="49"/>
      <c r="F279" s="51"/>
      <c r="G279" s="51"/>
      <c r="H279" s="29">
        <v>0</v>
      </c>
      <c r="I279" s="52">
        <v>40</v>
      </c>
    </row>
    <row r="280" spans="1:1022 1034:2046 2058:3070 3082:4094 4106:5118 5130:6142 6154:7166 7178:8190 8202:9214 9226:10238 10250:11262 11274:12286 12298:13310 13322:14334 14346:15358 15370:16126" s="50" customFormat="1" ht="20.25" hidden="1" customHeight="1">
      <c r="A280" s="7" t="s">
        <v>269</v>
      </c>
      <c r="B280" s="47" t="s">
        <v>338</v>
      </c>
      <c r="C280" s="4"/>
      <c r="D280" s="48">
        <f>_xlfn.IFNA(VLOOKUP(A280,'2.2'!A289:C581,3,),)</f>
        <v>0</v>
      </c>
      <c r="E280" s="49"/>
      <c r="F280" s="51"/>
      <c r="G280" s="51"/>
      <c r="H280" s="29">
        <v>0</v>
      </c>
      <c r="I280" s="52">
        <v>20</v>
      </c>
    </row>
    <row r="281" spans="1:1022 1034:2046 2058:3070 3082:4094 4106:5118 5130:6142 6154:7166 7178:8190 8202:9214 9226:10238 10250:11262 11274:12286 12298:13310 13322:14334 14346:15358 15370:16126" s="50" customFormat="1" ht="19.95" hidden="1" customHeight="1">
      <c r="A281" s="7" t="s">
        <v>267</v>
      </c>
      <c r="B281" s="47" t="s">
        <v>338</v>
      </c>
      <c r="C281" s="4"/>
      <c r="D281" s="48">
        <f>_xlfn.IFNA(VLOOKUP(A281,'2.2'!A290:C582,3,),)</f>
        <v>0</v>
      </c>
      <c r="E281" s="54"/>
      <c r="F281" s="51"/>
      <c r="G281" s="51"/>
      <c r="H281" s="29">
        <v>0</v>
      </c>
      <c r="I281" s="53">
        <v>20</v>
      </c>
    </row>
    <row r="282" spans="1:1022 1034:2046 2058:3070 3082:4094 4106:5118 5130:6142 6154:7166 7178:8190 8202:9214 9226:10238 10250:11262 11274:12286 12298:13310 13322:14334 14346:15358 15370:16126" s="50" customFormat="1" ht="20.25" customHeight="1">
      <c r="A282" s="77" t="s">
        <v>285</v>
      </c>
      <c r="B282" s="76" t="s">
        <v>339</v>
      </c>
      <c r="C282" s="4">
        <v>68</v>
      </c>
      <c r="D282" s="48">
        <f>7500*0.45</f>
        <v>3375</v>
      </c>
      <c r="E282" s="69">
        <f>+D282*C282</f>
        <v>229500</v>
      </c>
      <c r="F282" s="51"/>
      <c r="G282" s="51"/>
      <c r="H282" s="29">
        <v>0</v>
      </c>
      <c r="I282" s="52">
        <v>20</v>
      </c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Z282" s="66"/>
      <c r="BC282" s="66"/>
      <c r="BF282" s="66"/>
      <c r="BI282" s="66"/>
      <c r="BL282" s="66"/>
      <c r="BO282" s="66"/>
      <c r="BX282" s="66"/>
      <c r="CA282" s="66"/>
      <c r="CD282" s="66"/>
      <c r="CG282" s="66"/>
      <c r="CP282" s="66"/>
      <c r="CV282" s="66"/>
      <c r="CY282" s="66"/>
      <c r="DB282" s="66"/>
      <c r="DE282" s="66"/>
      <c r="DK282" s="66"/>
      <c r="DT282" s="66"/>
      <c r="DV282" s="66"/>
      <c r="DW282" s="66"/>
      <c r="DY282" s="66"/>
      <c r="EB282" s="66"/>
      <c r="EE282" s="66"/>
      <c r="EH282" s="66"/>
      <c r="EK282" s="66"/>
      <c r="EN282" s="66"/>
      <c r="EP282" s="66"/>
      <c r="ER282" s="66"/>
      <c r="EU282" s="66"/>
      <c r="EX282" s="66"/>
      <c r="FA282" s="66"/>
      <c r="FD282" s="66"/>
      <c r="FG282" s="66"/>
      <c r="FJ282" s="66"/>
      <c r="FM282" s="66"/>
      <c r="FO282" s="66"/>
      <c r="FR282" s="66"/>
      <c r="FX282" s="66"/>
      <c r="GD282" s="66"/>
      <c r="GG282" s="66"/>
      <c r="GI282" s="66"/>
      <c r="GK282" s="66"/>
      <c r="GL282" s="66"/>
      <c r="GM282" s="66"/>
      <c r="GN282" s="66"/>
      <c r="GO282" s="66"/>
      <c r="GP282" s="66"/>
      <c r="HH282" s="66"/>
      <c r="HI282" s="66"/>
      <c r="HL282" s="66"/>
      <c r="HO282" s="66"/>
      <c r="HQ282" s="66"/>
      <c r="HS282" s="66"/>
      <c r="HV282" s="66"/>
      <c r="HY282" s="66"/>
      <c r="IB282" s="66"/>
      <c r="IF282" s="66"/>
      <c r="II282" s="66"/>
      <c r="IL282" s="66"/>
      <c r="IT282" s="66"/>
      <c r="JF282" s="66"/>
      <c r="JG282" s="66"/>
      <c r="JH282" s="66"/>
      <c r="JI282" s="66"/>
      <c r="JJ282" s="66"/>
      <c r="JK282" s="66"/>
      <c r="JL282" s="66"/>
      <c r="JM282" s="66"/>
      <c r="JN282" s="66"/>
      <c r="JO282" s="66"/>
      <c r="JP282" s="66"/>
      <c r="JQ282" s="66"/>
      <c r="JR282" s="66"/>
      <c r="JS282" s="66"/>
      <c r="JT282" s="66"/>
      <c r="JU282" s="66"/>
      <c r="JV282" s="66"/>
      <c r="JW282" s="66"/>
      <c r="JX282" s="66"/>
      <c r="JY282" s="66"/>
      <c r="JZ282" s="66"/>
      <c r="KA282" s="66"/>
      <c r="KB282" s="66"/>
      <c r="KC282" s="66"/>
      <c r="KD282" s="66"/>
      <c r="KE282" s="66"/>
      <c r="KG282" s="66"/>
      <c r="KH282" s="66"/>
      <c r="KI282" s="66"/>
      <c r="KJ282" s="66"/>
      <c r="KK282" s="66"/>
      <c r="KL282" s="66"/>
      <c r="KM282" s="66"/>
      <c r="KN282" s="66"/>
      <c r="KO282" s="66"/>
      <c r="KP282" s="66"/>
      <c r="KQ282" s="66"/>
      <c r="KR282" s="66"/>
      <c r="KS282" s="66"/>
      <c r="KV282" s="66"/>
      <c r="KY282" s="66"/>
      <c r="LB282" s="66"/>
      <c r="LE282" s="66"/>
      <c r="LH282" s="66"/>
      <c r="LK282" s="66"/>
      <c r="LT282" s="66"/>
      <c r="LW282" s="66"/>
      <c r="LZ282" s="66"/>
      <c r="MC282" s="66"/>
      <c r="ML282" s="66"/>
      <c r="MR282" s="66"/>
      <c r="MU282" s="66"/>
      <c r="MX282" s="66"/>
      <c r="NA282" s="66"/>
      <c r="NG282" s="66"/>
      <c r="NP282" s="66"/>
      <c r="NR282" s="66"/>
      <c r="NS282" s="66"/>
      <c r="NU282" s="66"/>
      <c r="NX282" s="66"/>
      <c r="OA282" s="66"/>
      <c r="OD282" s="66"/>
      <c r="OG282" s="66"/>
      <c r="OJ282" s="66"/>
      <c r="OL282" s="66"/>
      <c r="ON282" s="66"/>
      <c r="OQ282" s="66"/>
      <c r="OT282" s="66"/>
      <c r="OW282" s="66"/>
      <c r="OZ282" s="66"/>
      <c r="PC282" s="66"/>
      <c r="PF282" s="66"/>
      <c r="PI282" s="66"/>
      <c r="PK282" s="66"/>
      <c r="PN282" s="66"/>
      <c r="PT282" s="66"/>
      <c r="PZ282" s="66"/>
      <c r="QC282" s="66"/>
      <c r="QE282" s="66"/>
      <c r="QG282" s="66"/>
      <c r="QH282" s="66"/>
      <c r="QI282" s="66"/>
      <c r="QJ282" s="66"/>
      <c r="QK282" s="66"/>
      <c r="QL282" s="66"/>
      <c r="RD282" s="66"/>
      <c r="RE282" s="66"/>
      <c r="RH282" s="66"/>
      <c r="RK282" s="66"/>
      <c r="RM282" s="66"/>
      <c r="RO282" s="66"/>
      <c r="RR282" s="66"/>
      <c r="RU282" s="66"/>
      <c r="RX282" s="66"/>
      <c r="SB282" s="66"/>
      <c r="SE282" s="66"/>
      <c r="SH282" s="66"/>
      <c r="SP282" s="66"/>
      <c r="TB282" s="66"/>
      <c r="TC282" s="66"/>
      <c r="TD282" s="66"/>
      <c r="TE282" s="66"/>
      <c r="TF282" s="66"/>
      <c r="TG282" s="66"/>
      <c r="TH282" s="66"/>
      <c r="TI282" s="66"/>
      <c r="TJ282" s="66"/>
      <c r="TK282" s="66"/>
      <c r="TL282" s="66"/>
      <c r="TM282" s="66"/>
      <c r="TN282" s="66"/>
      <c r="TO282" s="66"/>
      <c r="TP282" s="66"/>
      <c r="TQ282" s="66"/>
      <c r="TR282" s="66"/>
      <c r="TS282" s="66"/>
      <c r="TT282" s="66"/>
      <c r="TU282" s="66"/>
      <c r="TV282" s="66"/>
      <c r="TW282" s="66"/>
      <c r="TX282" s="66"/>
      <c r="TY282" s="66"/>
      <c r="TZ282" s="66"/>
      <c r="UA282" s="66"/>
      <c r="UC282" s="66"/>
      <c r="UD282" s="66"/>
      <c r="UE282" s="66"/>
      <c r="UF282" s="66"/>
      <c r="UG282" s="66"/>
      <c r="UH282" s="66"/>
      <c r="UI282" s="66"/>
      <c r="UJ282" s="66"/>
      <c r="UK282" s="66"/>
      <c r="UL282" s="66"/>
      <c r="UM282" s="66"/>
      <c r="UN282" s="66"/>
      <c r="UO282" s="66"/>
      <c r="UR282" s="66"/>
      <c r="UU282" s="66"/>
      <c r="UX282" s="66"/>
      <c r="VA282" s="66"/>
      <c r="VD282" s="66"/>
      <c r="VG282" s="66"/>
      <c r="VP282" s="66"/>
      <c r="VS282" s="66"/>
      <c r="VV282" s="66"/>
      <c r="VY282" s="66"/>
      <c r="WH282" s="66"/>
      <c r="WN282" s="66"/>
      <c r="WQ282" s="66"/>
      <c r="WT282" s="66"/>
      <c r="WW282" s="66"/>
      <c r="XC282" s="66"/>
      <c r="XL282" s="66"/>
      <c r="XN282" s="66"/>
      <c r="XO282" s="66"/>
      <c r="XQ282" s="66"/>
      <c r="XT282" s="66"/>
      <c r="XW282" s="66"/>
      <c r="XZ282" s="66"/>
      <c r="YC282" s="66"/>
      <c r="YF282" s="66"/>
      <c r="YH282" s="66"/>
      <c r="YJ282" s="66"/>
      <c r="YM282" s="66"/>
      <c r="YP282" s="66"/>
      <c r="YS282" s="66"/>
      <c r="YV282" s="66"/>
      <c r="YY282" s="66"/>
      <c r="ZB282" s="66"/>
      <c r="ZE282" s="66"/>
      <c r="ZG282" s="66"/>
      <c r="ZJ282" s="66"/>
      <c r="ZP282" s="66"/>
      <c r="ZV282" s="66"/>
      <c r="ZY282" s="66"/>
      <c r="AAA282" s="66"/>
      <c r="AAC282" s="66"/>
      <c r="AAD282" s="66"/>
      <c r="AAE282" s="66"/>
      <c r="AAF282" s="66"/>
      <c r="AAG282" s="66"/>
      <c r="AAH282" s="66"/>
      <c r="AAZ282" s="66"/>
      <c r="ABA282" s="66"/>
      <c r="ABD282" s="66"/>
      <c r="ABG282" s="66"/>
      <c r="ABI282" s="66"/>
      <c r="ABK282" s="66"/>
      <c r="ABN282" s="66"/>
      <c r="ABQ282" s="66"/>
      <c r="ABT282" s="66"/>
      <c r="ABX282" s="66"/>
      <c r="ACA282" s="66"/>
      <c r="ACD282" s="66"/>
      <c r="ACL282" s="66"/>
      <c r="ACX282" s="66"/>
      <c r="ACY282" s="66"/>
      <c r="ACZ282" s="66"/>
      <c r="ADA282" s="66"/>
      <c r="ADB282" s="66"/>
      <c r="ADC282" s="66"/>
      <c r="ADD282" s="66"/>
      <c r="ADE282" s="66"/>
      <c r="ADF282" s="66"/>
      <c r="ADG282" s="66"/>
      <c r="ADH282" s="66"/>
      <c r="ADI282" s="66"/>
      <c r="ADJ282" s="66"/>
      <c r="ADK282" s="66"/>
      <c r="ADL282" s="66"/>
      <c r="ADM282" s="66"/>
      <c r="ADN282" s="66"/>
      <c r="ADO282" s="66"/>
      <c r="ADP282" s="66"/>
      <c r="ADQ282" s="66"/>
      <c r="ADR282" s="66"/>
      <c r="ADS282" s="66"/>
      <c r="ADT282" s="66"/>
      <c r="ADU282" s="66"/>
      <c r="ADV282" s="66"/>
      <c r="ADW282" s="66"/>
      <c r="ADY282" s="66"/>
      <c r="ADZ282" s="66"/>
      <c r="AEA282" s="66"/>
      <c r="AEB282" s="66"/>
      <c r="AEC282" s="66"/>
      <c r="AED282" s="66"/>
      <c r="AEE282" s="66"/>
      <c r="AEF282" s="66"/>
      <c r="AEG282" s="66"/>
      <c r="AEH282" s="66"/>
      <c r="AEI282" s="66"/>
      <c r="AEJ282" s="66"/>
      <c r="AEK282" s="66"/>
      <c r="AEN282" s="66"/>
      <c r="AEQ282" s="66"/>
      <c r="AET282" s="66"/>
      <c r="AEW282" s="66"/>
      <c r="AEZ282" s="66"/>
      <c r="AFC282" s="66"/>
      <c r="AFL282" s="66"/>
      <c r="AFO282" s="66"/>
      <c r="AFR282" s="66"/>
      <c r="AFU282" s="66"/>
      <c r="AGD282" s="66"/>
      <c r="AGJ282" s="66"/>
      <c r="AGM282" s="66"/>
      <c r="AGP282" s="66"/>
      <c r="AGS282" s="66"/>
      <c r="AGY282" s="66"/>
      <c r="AHH282" s="66"/>
      <c r="AHJ282" s="66"/>
      <c r="AHK282" s="66"/>
      <c r="AHM282" s="66"/>
      <c r="AHP282" s="66"/>
      <c r="AHS282" s="66"/>
      <c r="AHV282" s="66"/>
      <c r="AHY282" s="66"/>
      <c r="AIB282" s="66"/>
      <c r="AID282" s="66"/>
      <c r="AIF282" s="66"/>
      <c r="AII282" s="66"/>
      <c r="AIL282" s="66"/>
      <c r="AIO282" s="66"/>
      <c r="AIR282" s="66"/>
      <c r="AIU282" s="66"/>
      <c r="AIX282" s="66"/>
      <c r="AJA282" s="66"/>
      <c r="AJC282" s="66"/>
      <c r="AJF282" s="66"/>
      <c r="AJL282" s="66"/>
      <c r="AJR282" s="66"/>
      <c r="AJU282" s="66"/>
      <c r="AJW282" s="66"/>
      <c r="AJY282" s="66"/>
      <c r="AJZ282" s="66"/>
      <c r="AKA282" s="66"/>
      <c r="AKB282" s="66"/>
      <c r="AKC282" s="66"/>
      <c r="AKD282" s="66"/>
      <c r="AKV282" s="66"/>
      <c r="AKW282" s="66"/>
      <c r="AKZ282" s="66"/>
      <c r="ALC282" s="66"/>
      <c r="ALE282" s="66"/>
      <c r="ALG282" s="66"/>
      <c r="ALJ282" s="66"/>
      <c r="ALM282" s="66"/>
      <c r="ALP282" s="66"/>
      <c r="ALT282" s="66"/>
      <c r="ALW282" s="66"/>
      <c r="ALZ282" s="66"/>
      <c r="AMH282" s="66"/>
      <c r="AMT282" s="66"/>
      <c r="AMU282" s="66"/>
      <c r="AMV282" s="66"/>
      <c r="AMW282" s="66"/>
      <c r="AMX282" s="66"/>
      <c r="AMY282" s="66"/>
      <c r="AMZ282" s="66"/>
      <c r="ANA282" s="66"/>
      <c r="ANB282" s="66"/>
      <c r="ANC282" s="66"/>
      <c r="AND282" s="66"/>
      <c r="ANE282" s="66"/>
      <c r="ANF282" s="66"/>
      <c r="ANG282" s="66"/>
      <c r="ANH282" s="66"/>
      <c r="ANI282" s="66"/>
      <c r="ANJ282" s="66"/>
      <c r="ANK282" s="66"/>
      <c r="ANL282" s="66"/>
      <c r="ANM282" s="66"/>
      <c r="ANN282" s="66"/>
      <c r="ANO282" s="66"/>
      <c r="ANP282" s="66"/>
      <c r="ANQ282" s="66"/>
      <c r="ANR282" s="66"/>
      <c r="ANS282" s="66"/>
      <c r="ANU282" s="66"/>
      <c r="ANV282" s="66"/>
      <c r="ANW282" s="66"/>
      <c r="ANX282" s="66"/>
      <c r="ANY282" s="66"/>
      <c r="ANZ282" s="66"/>
      <c r="AOA282" s="66"/>
      <c r="AOB282" s="66"/>
      <c r="AOC282" s="66"/>
      <c r="AOD282" s="66"/>
      <c r="AOE282" s="66"/>
      <c r="AOF282" s="66"/>
      <c r="AOG282" s="66"/>
      <c r="AOJ282" s="66"/>
      <c r="AOM282" s="66"/>
      <c r="AOP282" s="66"/>
      <c r="AOS282" s="66"/>
      <c r="AOV282" s="66"/>
      <c r="AOY282" s="66"/>
      <c r="APH282" s="66"/>
      <c r="APK282" s="66"/>
      <c r="APN282" s="66"/>
      <c r="APQ282" s="66"/>
      <c r="APZ282" s="66"/>
      <c r="AQF282" s="66"/>
      <c r="AQI282" s="66"/>
      <c r="AQL282" s="66"/>
      <c r="AQO282" s="66"/>
      <c r="AQU282" s="66"/>
      <c r="ARD282" s="66"/>
      <c r="ARF282" s="66"/>
      <c r="ARG282" s="66"/>
      <c r="ARI282" s="66"/>
      <c r="ARL282" s="66"/>
      <c r="ARO282" s="66"/>
      <c r="ARR282" s="66"/>
      <c r="ARU282" s="66"/>
      <c r="ARX282" s="66"/>
      <c r="ARZ282" s="66"/>
      <c r="ASB282" s="66"/>
      <c r="ASE282" s="66"/>
      <c r="ASH282" s="66"/>
      <c r="ASK282" s="66"/>
      <c r="ASN282" s="66"/>
      <c r="ASQ282" s="66"/>
      <c r="AST282" s="66"/>
      <c r="ASW282" s="66"/>
      <c r="ASY282" s="66"/>
      <c r="ATB282" s="66"/>
      <c r="ATH282" s="66"/>
      <c r="ATN282" s="66"/>
      <c r="ATQ282" s="66"/>
      <c r="ATS282" s="66"/>
      <c r="ATU282" s="66"/>
      <c r="ATV282" s="66"/>
      <c r="ATW282" s="66"/>
      <c r="ATX282" s="66"/>
      <c r="ATY282" s="66"/>
      <c r="ATZ282" s="66"/>
      <c r="AUR282" s="66"/>
      <c r="AUS282" s="66"/>
      <c r="AUV282" s="66"/>
      <c r="AUY282" s="66"/>
      <c r="AVA282" s="66"/>
      <c r="AVC282" s="66"/>
      <c r="AVF282" s="66"/>
      <c r="AVI282" s="66"/>
      <c r="AVL282" s="66"/>
      <c r="AVP282" s="66"/>
      <c r="AVS282" s="66"/>
      <c r="AVV282" s="66"/>
      <c r="AWD282" s="66"/>
      <c r="AWP282" s="66"/>
      <c r="AWQ282" s="66"/>
      <c r="AWR282" s="66"/>
      <c r="AWS282" s="66"/>
      <c r="AWT282" s="66"/>
      <c r="AWU282" s="66"/>
      <c r="AWV282" s="66"/>
      <c r="AWW282" s="66"/>
      <c r="AWX282" s="66"/>
      <c r="AWY282" s="66"/>
      <c r="AWZ282" s="66"/>
      <c r="AXA282" s="66"/>
      <c r="AXB282" s="66"/>
      <c r="AXC282" s="66"/>
      <c r="AXD282" s="66"/>
      <c r="AXE282" s="66"/>
      <c r="AXF282" s="66"/>
      <c r="AXG282" s="66"/>
      <c r="AXH282" s="66"/>
      <c r="AXI282" s="66"/>
      <c r="AXJ282" s="66"/>
      <c r="AXK282" s="66"/>
      <c r="AXL282" s="66"/>
      <c r="AXM282" s="66"/>
      <c r="AXN282" s="66"/>
      <c r="AXO282" s="66"/>
      <c r="AXQ282" s="66"/>
      <c r="AXR282" s="66"/>
      <c r="AXS282" s="66"/>
      <c r="AXT282" s="66"/>
      <c r="AXU282" s="66"/>
      <c r="AXV282" s="66"/>
      <c r="AXW282" s="66"/>
      <c r="AXX282" s="66"/>
      <c r="AXY282" s="66"/>
      <c r="AXZ282" s="66"/>
      <c r="AYA282" s="66"/>
      <c r="AYB282" s="66"/>
      <c r="AYC282" s="66"/>
      <c r="AYF282" s="66"/>
      <c r="AYI282" s="66"/>
      <c r="AYL282" s="66"/>
      <c r="AYO282" s="66"/>
      <c r="AYR282" s="66"/>
      <c r="AYU282" s="66"/>
      <c r="AZD282" s="66"/>
      <c r="AZG282" s="66"/>
      <c r="AZJ282" s="66"/>
      <c r="AZM282" s="66"/>
      <c r="AZV282" s="66"/>
      <c r="BAB282" s="66"/>
      <c r="BAE282" s="66"/>
      <c r="BAH282" s="66"/>
      <c r="BAK282" s="66"/>
      <c r="BAQ282" s="66"/>
      <c r="BAZ282" s="66"/>
      <c r="BBB282" s="66"/>
      <c r="BBC282" s="66"/>
      <c r="BBE282" s="66"/>
      <c r="BBH282" s="66"/>
      <c r="BBK282" s="66"/>
      <c r="BBN282" s="66"/>
      <c r="BBQ282" s="66"/>
      <c r="BBT282" s="66"/>
      <c r="BBV282" s="66"/>
      <c r="BBX282" s="66"/>
      <c r="BCA282" s="66"/>
      <c r="BCD282" s="66"/>
      <c r="BCG282" s="66"/>
      <c r="BCJ282" s="66"/>
      <c r="BCM282" s="66"/>
      <c r="BCP282" s="66"/>
      <c r="BCS282" s="66"/>
      <c r="BCU282" s="66"/>
      <c r="BCX282" s="66"/>
      <c r="BDD282" s="66"/>
      <c r="BDJ282" s="66"/>
      <c r="BDM282" s="66"/>
      <c r="BDO282" s="66"/>
      <c r="BDQ282" s="66"/>
      <c r="BDR282" s="66"/>
      <c r="BDS282" s="66"/>
      <c r="BDT282" s="66"/>
      <c r="BDU282" s="66"/>
      <c r="BDV282" s="66"/>
      <c r="BEN282" s="66"/>
      <c r="BEO282" s="66"/>
      <c r="BER282" s="66"/>
      <c r="BEU282" s="66"/>
      <c r="BEW282" s="66"/>
      <c r="BEY282" s="66"/>
      <c r="BFB282" s="66"/>
      <c r="BFE282" s="66"/>
      <c r="BFH282" s="66"/>
      <c r="BFL282" s="66"/>
      <c r="BFO282" s="66"/>
      <c r="BFR282" s="66"/>
      <c r="BFZ282" s="66"/>
      <c r="BGL282" s="66"/>
      <c r="BGM282" s="66"/>
      <c r="BGN282" s="66"/>
      <c r="BGO282" s="66"/>
      <c r="BGP282" s="66"/>
      <c r="BGQ282" s="66"/>
      <c r="BGR282" s="66"/>
      <c r="BGS282" s="66"/>
      <c r="BGT282" s="66"/>
      <c r="BGU282" s="66"/>
      <c r="BGV282" s="66"/>
      <c r="BGW282" s="66"/>
      <c r="BGX282" s="66"/>
      <c r="BGY282" s="66"/>
      <c r="BGZ282" s="66"/>
      <c r="BHA282" s="66"/>
      <c r="BHB282" s="66"/>
      <c r="BHC282" s="66"/>
      <c r="BHD282" s="66"/>
      <c r="BHE282" s="66"/>
      <c r="BHF282" s="66"/>
      <c r="BHG282" s="66"/>
      <c r="BHH282" s="66"/>
      <c r="BHI282" s="66"/>
      <c r="BHJ282" s="66"/>
      <c r="BHK282" s="66"/>
      <c r="BHM282" s="66"/>
      <c r="BHN282" s="66"/>
      <c r="BHO282" s="66"/>
      <c r="BHP282" s="66"/>
      <c r="BHQ282" s="66"/>
      <c r="BHR282" s="66"/>
      <c r="BHS282" s="66"/>
      <c r="BHT282" s="66"/>
      <c r="BHU282" s="66"/>
      <c r="BHV282" s="66"/>
      <c r="BHW282" s="66"/>
      <c r="BHX282" s="66"/>
      <c r="BHY282" s="66"/>
      <c r="BIB282" s="66"/>
      <c r="BIE282" s="66"/>
      <c r="BIH282" s="66"/>
      <c r="BIK282" s="66"/>
      <c r="BIN282" s="66"/>
      <c r="BIQ282" s="66"/>
      <c r="BIZ282" s="66"/>
      <c r="BJC282" s="66"/>
      <c r="BJF282" s="66"/>
      <c r="BJI282" s="66"/>
      <c r="BJR282" s="66"/>
      <c r="BJX282" s="66"/>
      <c r="BKA282" s="66"/>
      <c r="BKD282" s="66"/>
      <c r="BKG282" s="66"/>
      <c r="BKM282" s="66"/>
      <c r="BKV282" s="66"/>
      <c r="BKX282" s="66"/>
      <c r="BKY282" s="66"/>
      <c r="BLA282" s="66"/>
      <c r="BLD282" s="66"/>
      <c r="BLG282" s="66"/>
      <c r="BLJ282" s="66"/>
      <c r="BLM282" s="66"/>
      <c r="BLP282" s="66"/>
      <c r="BLR282" s="66"/>
      <c r="BLT282" s="66"/>
      <c r="BLW282" s="66"/>
      <c r="BLZ282" s="66"/>
      <c r="BMC282" s="66"/>
      <c r="BMF282" s="66"/>
      <c r="BMI282" s="66"/>
      <c r="BML282" s="66"/>
      <c r="BMO282" s="66"/>
      <c r="BMQ282" s="66"/>
      <c r="BMT282" s="66"/>
      <c r="BMZ282" s="66"/>
      <c r="BNF282" s="66"/>
      <c r="BNI282" s="66"/>
      <c r="BNK282" s="66"/>
      <c r="BNM282" s="66"/>
      <c r="BNN282" s="66"/>
      <c r="BNO282" s="66"/>
      <c r="BNP282" s="66"/>
      <c r="BNQ282" s="66"/>
      <c r="BNR282" s="66"/>
      <c r="BOJ282" s="66"/>
      <c r="BOK282" s="66"/>
      <c r="BON282" s="66"/>
      <c r="BOQ282" s="66"/>
      <c r="BOS282" s="66"/>
      <c r="BOU282" s="66"/>
      <c r="BOX282" s="66"/>
      <c r="BPA282" s="66"/>
      <c r="BPD282" s="66"/>
      <c r="BPH282" s="66"/>
      <c r="BPK282" s="66"/>
      <c r="BPN282" s="66"/>
      <c r="BPV282" s="66"/>
      <c r="BQH282" s="66"/>
      <c r="BQI282" s="66"/>
      <c r="BQJ282" s="66"/>
      <c r="BQK282" s="66"/>
      <c r="BQL282" s="66"/>
      <c r="BQM282" s="66"/>
      <c r="BQN282" s="66"/>
      <c r="BQO282" s="66"/>
      <c r="BQP282" s="66"/>
      <c r="BQQ282" s="66"/>
      <c r="BQR282" s="66"/>
      <c r="BQS282" s="66"/>
      <c r="BQT282" s="66"/>
      <c r="BQU282" s="66"/>
      <c r="BQV282" s="66"/>
      <c r="BQW282" s="66"/>
      <c r="BQX282" s="66"/>
      <c r="BQY282" s="66"/>
      <c r="BQZ282" s="66"/>
      <c r="BRA282" s="66"/>
      <c r="BRB282" s="66"/>
      <c r="BRC282" s="66"/>
      <c r="BRD282" s="66"/>
      <c r="BRE282" s="66"/>
      <c r="BRF282" s="66"/>
      <c r="BRG282" s="66"/>
      <c r="BRI282" s="66"/>
      <c r="BRJ282" s="66"/>
      <c r="BRK282" s="66"/>
      <c r="BRL282" s="66"/>
      <c r="BRM282" s="66"/>
      <c r="BRN282" s="66"/>
      <c r="BRO282" s="66"/>
      <c r="BRP282" s="66"/>
      <c r="BRQ282" s="66"/>
      <c r="BRR282" s="66"/>
      <c r="BRS282" s="66"/>
      <c r="BRT282" s="66"/>
      <c r="BRU282" s="66"/>
      <c r="BRX282" s="66"/>
      <c r="BSA282" s="66"/>
      <c r="BSD282" s="66"/>
      <c r="BSG282" s="66"/>
      <c r="BSJ282" s="66"/>
      <c r="BSM282" s="66"/>
      <c r="BSV282" s="66"/>
      <c r="BSY282" s="66"/>
      <c r="BTB282" s="66"/>
      <c r="BTE282" s="66"/>
      <c r="BTN282" s="66"/>
      <c r="BTT282" s="66"/>
      <c r="BTW282" s="66"/>
      <c r="BTZ282" s="66"/>
      <c r="BUC282" s="66"/>
      <c r="BUI282" s="66"/>
      <c r="BUR282" s="66"/>
      <c r="BUT282" s="66"/>
      <c r="BUU282" s="66"/>
      <c r="BUW282" s="66"/>
      <c r="BUZ282" s="66"/>
      <c r="BVC282" s="66"/>
      <c r="BVF282" s="66"/>
      <c r="BVI282" s="66"/>
      <c r="BVL282" s="66"/>
      <c r="BVN282" s="66"/>
      <c r="BVP282" s="66"/>
      <c r="BVS282" s="66"/>
      <c r="BVV282" s="66"/>
      <c r="BVY282" s="66"/>
      <c r="BWB282" s="66"/>
      <c r="BWE282" s="66"/>
      <c r="BWH282" s="66"/>
      <c r="BWK282" s="66"/>
      <c r="BWM282" s="66"/>
      <c r="BWP282" s="66"/>
      <c r="BWV282" s="66"/>
      <c r="BXB282" s="66"/>
      <c r="BXE282" s="66"/>
      <c r="BXG282" s="66"/>
      <c r="BXI282" s="66"/>
      <c r="BXJ282" s="66"/>
      <c r="BXK282" s="66"/>
      <c r="BXL282" s="66"/>
      <c r="BXM282" s="66"/>
      <c r="BXN282" s="66"/>
      <c r="BYF282" s="66"/>
      <c r="BYG282" s="66"/>
      <c r="BYJ282" s="66"/>
      <c r="BYM282" s="66"/>
      <c r="BYO282" s="66"/>
      <c r="BYQ282" s="66"/>
      <c r="BYT282" s="66"/>
      <c r="BYW282" s="66"/>
      <c r="BYZ282" s="66"/>
      <c r="BZD282" s="66"/>
      <c r="BZG282" s="66"/>
      <c r="BZJ282" s="66"/>
      <c r="BZR282" s="66"/>
      <c r="CAD282" s="66"/>
      <c r="CAE282" s="66"/>
      <c r="CAF282" s="66"/>
      <c r="CAG282" s="66"/>
      <c r="CAH282" s="66"/>
      <c r="CAI282" s="66"/>
      <c r="CAJ282" s="66"/>
      <c r="CAK282" s="66"/>
      <c r="CAL282" s="66"/>
      <c r="CAM282" s="66"/>
      <c r="CAN282" s="66"/>
      <c r="CAO282" s="66"/>
      <c r="CAP282" s="66"/>
      <c r="CAQ282" s="66"/>
      <c r="CAR282" s="66"/>
      <c r="CAS282" s="66"/>
      <c r="CAT282" s="66"/>
      <c r="CAU282" s="66"/>
      <c r="CAV282" s="66"/>
      <c r="CAW282" s="66"/>
      <c r="CAX282" s="66"/>
      <c r="CAY282" s="66"/>
      <c r="CAZ282" s="66"/>
      <c r="CBA282" s="66"/>
      <c r="CBB282" s="66"/>
      <c r="CBC282" s="66"/>
      <c r="CBE282" s="66"/>
      <c r="CBF282" s="66"/>
      <c r="CBG282" s="66"/>
      <c r="CBH282" s="66"/>
      <c r="CBI282" s="66"/>
      <c r="CBJ282" s="66"/>
      <c r="CBK282" s="66"/>
      <c r="CBL282" s="66"/>
      <c r="CBM282" s="66"/>
      <c r="CBN282" s="66"/>
      <c r="CBO282" s="66"/>
      <c r="CBP282" s="66"/>
      <c r="CBQ282" s="66"/>
      <c r="CBT282" s="66"/>
      <c r="CBW282" s="66"/>
      <c r="CBZ282" s="66"/>
      <c r="CCC282" s="66"/>
      <c r="CCF282" s="66"/>
      <c r="CCI282" s="66"/>
      <c r="CCR282" s="66"/>
      <c r="CCU282" s="66"/>
      <c r="CCX282" s="66"/>
      <c r="CDA282" s="66"/>
      <c r="CDJ282" s="66"/>
      <c r="CDP282" s="66"/>
      <c r="CDS282" s="66"/>
      <c r="CDV282" s="66"/>
      <c r="CDY282" s="66"/>
      <c r="CEE282" s="66"/>
      <c r="CEN282" s="66"/>
      <c r="CEP282" s="66"/>
      <c r="CEQ282" s="66"/>
      <c r="CES282" s="66"/>
      <c r="CEV282" s="66"/>
      <c r="CEY282" s="66"/>
      <c r="CFB282" s="66"/>
      <c r="CFE282" s="66"/>
      <c r="CFH282" s="66"/>
      <c r="CFJ282" s="66"/>
      <c r="CFL282" s="66"/>
      <c r="CFO282" s="66"/>
      <c r="CFR282" s="66"/>
      <c r="CFU282" s="66"/>
      <c r="CFX282" s="66"/>
      <c r="CGA282" s="66"/>
      <c r="CGD282" s="66"/>
      <c r="CGG282" s="66"/>
      <c r="CGI282" s="66"/>
      <c r="CGL282" s="66"/>
      <c r="CGR282" s="66"/>
      <c r="CGX282" s="66"/>
      <c r="CHA282" s="66"/>
      <c r="CHC282" s="66"/>
      <c r="CHE282" s="66"/>
      <c r="CHF282" s="66"/>
      <c r="CHG282" s="66"/>
      <c r="CHH282" s="66"/>
      <c r="CHI282" s="66"/>
      <c r="CHJ282" s="66"/>
      <c r="CIB282" s="66"/>
      <c r="CIC282" s="66"/>
      <c r="CIF282" s="66"/>
      <c r="CII282" s="66"/>
      <c r="CIK282" s="66"/>
      <c r="CIM282" s="66"/>
      <c r="CIP282" s="66"/>
      <c r="CIS282" s="66"/>
      <c r="CIV282" s="66"/>
      <c r="CIZ282" s="66"/>
      <c r="CJC282" s="66"/>
      <c r="CJF282" s="66"/>
      <c r="CJN282" s="66"/>
      <c r="CJZ282" s="66"/>
      <c r="CKA282" s="66"/>
      <c r="CKB282" s="66"/>
      <c r="CKC282" s="66"/>
      <c r="CKD282" s="66"/>
      <c r="CKE282" s="66"/>
      <c r="CKF282" s="66"/>
      <c r="CKG282" s="66"/>
      <c r="CKH282" s="66"/>
      <c r="CKI282" s="66"/>
      <c r="CKJ282" s="66"/>
      <c r="CKK282" s="66"/>
      <c r="CKL282" s="66"/>
      <c r="CKM282" s="66"/>
      <c r="CKN282" s="66"/>
      <c r="CKO282" s="66"/>
      <c r="CKP282" s="66"/>
      <c r="CKQ282" s="66"/>
      <c r="CKR282" s="66"/>
      <c r="CKS282" s="66"/>
      <c r="CKT282" s="66"/>
      <c r="CKU282" s="66"/>
      <c r="CKV282" s="66"/>
      <c r="CKW282" s="66"/>
      <c r="CKX282" s="66"/>
      <c r="CKY282" s="66"/>
      <c r="CLA282" s="66"/>
      <c r="CLB282" s="66"/>
      <c r="CLC282" s="66"/>
      <c r="CLD282" s="66"/>
      <c r="CLE282" s="66"/>
      <c r="CLF282" s="66"/>
      <c r="CLG282" s="66"/>
      <c r="CLH282" s="66"/>
      <c r="CLI282" s="66"/>
      <c r="CLJ282" s="66"/>
      <c r="CLK282" s="66"/>
      <c r="CLL282" s="66"/>
      <c r="CLM282" s="66"/>
      <c r="CLP282" s="66"/>
      <c r="CLS282" s="66"/>
      <c r="CLV282" s="66"/>
      <c r="CLY282" s="66"/>
      <c r="CMB282" s="66"/>
      <c r="CME282" s="66"/>
      <c r="CMN282" s="66"/>
      <c r="CMQ282" s="66"/>
      <c r="CMT282" s="66"/>
      <c r="CMW282" s="66"/>
      <c r="CNF282" s="66"/>
      <c r="CNL282" s="66"/>
      <c r="CNO282" s="66"/>
      <c r="CNR282" s="66"/>
      <c r="CNU282" s="66"/>
      <c r="COA282" s="66"/>
      <c r="COJ282" s="66"/>
      <c r="COL282" s="66"/>
      <c r="COM282" s="66"/>
      <c r="COO282" s="66"/>
      <c r="COR282" s="66"/>
      <c r="COU282" s="66"/>
      <c r="COX282" s="66"/>
      <c r="CPA282" s="66"/>
      <c r="CPD282" s="66"/>
      <c r="CPF282" s="66"/>
      <c r="CPH282" s="66"/>
      <c r="CPK282" s="66"/>
      <c r="CPN282" s="66"/>
      <c r="CPQ282" s="66"/>
      <c r="CPT282" s="66"/>
      <c r="CPW282" s="66"/>
      <c r="CPZ282" s="66"/>
      <c r="CQC282" s="66"/>
      <c r="CQE282" s="66"/>
      <c r="CQH282" s="66"/>
      <c r="CQN282" s="66"/>
      <c r="CQT282" s="66"/>
      <c r="CQW282" s="66"/>
      <c r="CQY282" s="66"/>
      <c r="CRA282" s="66"/>
      <c r="CRB282" s="66"/>
      <c r="CRC282" s="66"/>
      <c r="CRD282" s="66"/>
      <c r="CRE282" s="66"/>
      <c r="CRF282" s="66"/>
      <c r="CRX282" s="66"/>
      <c r="CRY282" s="66"/>
      <c r="CSB282" s="66"/>
      <c r="CSE282" s="66"/>
      <c r="CSG282" s="66"/>
      <c r="CSI282" s="66"/>
      <c r="CSL282" s="66"/>
      <c r="CSO282" s="66"/>
      <c r="CSR282" s="66"/>
      <c r="CSV282" s="66"/>
      <c r="CSY282" s="66"/>
      <c r="CTB282" s="66"/>
      <c r="CTJ282" s="66"/>
      <c r="CTV282" s="66"/>
      <c r="CTW282" s="66"/>
      <c r="CTX282" s="66"/>
      <c r="CTY282" s="66"/>
      <c r="CTZ282" s="66"/>
      <c r="CUA282" s="66"/>
      <c r="CUB282" s="66"/>
      <c r="CUC282" s="66"/>
      <c r="CUD282" s="66"/>
      <c r="CUE282" s="66"/>
      <c r="CUF282" s="66"/>
      <c r="CUG282" s="66"/>
      <c r="CUH282" s="66"/>
      <c r="CUI282" s="66"/>
      <c r="CUJ282" s="66"/>
      <c r="CUK282" s="66"/>
      <c r="CUL282" s="66"/>
      <c r="CUM282" s="66"/>
      <c r="CUN282" s="66"/>
      <c r="CUO282" s="66"/>
      <c r="CUP282" s="66"/>
      <c r="CUQ282" s="66"/>
      <c r="CUR282" s="66"/>
      <c r="CUS282" s="66"/>
      <c r="CUT282" s="66"/>
      <c r="CUU282" s="66"/>
      <c r="CUW282" s="66"/>
      <c r="CUX282" s="66"/>
      <c r="CUY282" s="66"/>
      <c r="CUZ282" s="66"/>
      <c r="CVA282" s="66"/>
      <c r="CVB282" s="66"/>
      <c r="CVC282" s="66"/>
      <c r="CVD282" s="66"/>
      <c r="CVE282" s="66"/>
      <c r="CVF282" s="66"/>
      <c r="CVG282" s="66"/>
      <c r="CVH282" s="66"/>
      <c r="CVI282" s="66"/>
      <c r="CVL282" s="66"/>
      <c r="CVO282" s="66"/>
      <c r="CVR282" s="66"/>
      <c r="CVU282" s="66"/>
      <c r="CVX282" s="66"/>
      <c r="CWA282" s="66"/>
      <c r="CWJ282" s="66"/>
      <c r="CWM282" s="66"/>
      <c r="CWP282" s="66"/>
      <c r="CWS282" s="66"/>
      <c r="CXB282" s="66"/>
      <c r="CXH282" s="66"/>
      <c r="CXK282" s="66"/>
      <c r="CXN282" s="66"/>
      <c r="CXQ282" s="66"/>
      <c r="CXW282" s="66"/>
      <c r="CYF282" s="66"/>
      <c r="CYH282" s="66"/>
      <c r="CYI282" s="66"/>
      <c r="CYK282" s="66"/>
      <c r="CYN282" s="66"/>
      <c r="CYQ282" s="66"/>
      <c r="CYT282" s="66"/>
      <c r="CYW282" s="66"/>
      <c r="CYZ282" s="66"/>
      <c r="CZB282" s="66"/>
      <c r="CZD282" s="66"/>
      <c r="CZG282" s="66"/>
      <c r="CZJ282" s="66"/>
      <c r="CZM282" s="66"/>
      <c r="CZP282" s="66"/>
      <c r="CZS282" s="66"/>
      <c r="CZV282" s="66"/>
      <c r="CZY282" s="66"/>
      <c r="DAA282" s="66"/>
      <c r="DAD282" s="66"/>
      <c r="DAJ282" s="66"/>
      <c r="DAP282" s="66"/>
      <c r="DAS282" s="66"/>
      <c r="DAU282" s="66"/>
      <c r="DAW282" s="66"/>
      <c r="DAX282" s="66"/>
      <c r="DAY282" s="66"/>
      <c r="DAZ282" s="66"/>
      <c r="DBA282" s="66"/>
      <c r="DBB282" s="66"/>
      <c r="DBT282" s="66"/>
      <c r="DBU282" s="66"/>
      <c r="DBX282" s="66"/>
      <c r="DCA282" s="66"/>
      <c r="DCC282" s="66"/>
      <c r="DCE282" s="66"/>
      <c r="DCH282" s="66"/>
      <c r="DCK282" s="66"/>
      <c r="DCN282" s="66"/>
      <c r="DCR282" s="66"/>
      <c r="DCU282" s="66"/>
      <c r="DCX282" s="66"/>
      <c r="DDF282" s="66"/>
      <c r="DDR282" s="66"/>
      <c r="DDS282" s="66"/>
      <c r="DDT282" s="66"/>
      <c r="DDU282" s="66"/>
      <c r="DDV282" s="66"/>
      <c r="DDW282" s="66"/>
      <c r="DDX282" s="66"/>
      <c r="DDY282" s="66"/>
      <c r="DDZ282" s="66"/>
      <c r="DEA282" s="66"/>
      <c r="DEB282" s="66"/>
      <c r="DEC282" s="66"/>
      <c r="DED282" s="66"/>
      <c r="DEE282" s="66"/>
      <c r="DEF282" s="66"/>
      <c r="DEG282" s="66"/>
      <c r="DEH282" s="66"/>
      <c r="DEI282" s="66"/>
      <c r="DEJ282" s="66"/>
      <c r="DEK282" s="66"/>
      <c r="DEL282" s="66"/>
      <c r="DEM282" s="66"/>
      <c r="DEN282" s="66"/>
      <c r="DEO282" s="66"/>
      <c r="DEP282" s="66"/>
      <c r="DEQ282" s="66"/>
      <c r="DES282" s="66"/>
      <c r="DET282" s="66"/>
      <c r="DEU282" s="66"/>
      <c r="DEV282" s="66"/>
      <c r="DEW282" s="66"/>
      <c r="DEX282" s="66"/>
      <c r="DEY282" s="66"/>
      <c r="DEZ282" s="66"/>
      <c r="DFA282" s="66"/>
      <c r="DFB282" s="66"/>
      <c r="DFC282" s="66"/>
      <c r="DFD282" s="66"/>
      <c r="DFE282" s="66"/>
      <c r="DFH282" s="66"/>
      <c r="DFK282" s="66"/>
      <c r="DFN282" s="66"/>
      <c r="DFQ282" s="66"/>
      <c r="DFT282" s="66"/>
      <c r="DFW282" s="66"/>
      <c r="DGF282" s="66"/>
      <c r="DGI282" s="66"/>
      <c r="DGL282" s="66"/>
      <c r="DGO282" s="66"/>
      <c r="DGX282" s="66"/>
      <c r="DHD282" s="66"/>
      <c r="DHG282" s="66"/>
      <c r="DHJ282" s="66"/>
      <c r="DHM282" s="66"/>
      <c r="DHS282" s="66"/>
      <c r="DIB282" s="66"/>
      <c r="DID282" s="66"/>
      <c r="DIE282" s="66"/>
      <c r="DIG282" s="66"/>
      <c r="DIJ282" s="66"/>
      <c r="DIM282" s="66"/>
      <c r="DIP282" s="66"/>
      <c r="DIS282" s="66"/>
      <c r="DIV282" s="66"/>
      <c r="DIX282" s="66"/>
      <c r="DIZ282" s="66"/>
      <c r="DJC282" s="66"/>
      <c r="DJF282" s="66"/>
      <c r="DJI282" s="66"/>
      <c r="DJL282" s="66"/>
      <c r="DJO282" s="66"/>
      <c r="DJR282" s="66"/>
      <c r="DJU282" s="66"/>
      <c r="DJW282" s="66"/>
      <c r="DJZ282" s="66"/>
      <c r="DKF282" s="66"/>
      <c r="DKL282" s="66"/>
      <c r="DKO282" s="66"/>
      <c r="DKQ282" s="66"/>
      <c r="DKS282" s="66"/>
      <c r="DKT282" s="66"/>
      <c r="DKU282" s="66"/>
      <c r="DKV282" s="66"/>
      <c r="DKW282" s="66"/>
      <c r="DKX282" s="66"/>
      <c r="DLP282" s="66"/>
      <c r="DLQ282" s="66"/>
      <c r="DLT282" s="66"/>
      <c r="DLW282" s="66"/>
      <c r="DLY282" s="66"/>
      <c r="DMA282" s="66"/>
      <c r="DMD282" s="66"/>
      <c r="DMG282" s="66"/>
      <c r="DMJ282" s="66"/>
      <c r="DMN282" s="66"/>
      <c r="DMQ282" s="66"/>
      <c r="DMT282" s="66"/>
      <c r="DNB282" s="66"/>
      <c r="DNN282" s="66"/>
      <c r="DNO282" s="66"/>
      <c r="DNP282" s="66"/>
      <c r="DNQ282" s="66"/>
      <c r="DNR282" s="66"/>
      <c r="DNS282" s="66"/>
      <c r="DNT282" s="66"/>
      <c r="DNU282" s="66"/>
      <c r="DNV282" s="66"/>
      <c r="DNW282" s="66"/>
      <c r="DNX282" s="66"/>
      <c r="DNY282" s="66"/>
      <c r="DNZ282" s="66"/>
      <c r="DOA282" s="66"/>
      <c r="DOB282" s="66"/>
      <c r="DOC282" s="66"/>
      <c r="DOD282" s="66"/>
      <c r="DOE282" s="66"/>
      <c r="DOF282" s="66"/>
      <c r="DOG282" s="66"/>
      <c r="DOH282" s="66"/>
      <c r="DOI282" s="66"/>
      <c r="DOJ282" s="66"/>
      <c r="DOK282" s="66"/>
      <c r="DOL282" s="66"/>
      <c r="DOM282" s="66"/>
      <c r="DOO282" s="66"/>
      <c r="DOP282" s="66"/>
      <c r="DOQ282" s="66"/>
      <c r="DOR282" s="66"/>
      <c r="DOS282" s="66"/>
      <c r="DOT282" s="66"/>
      <c r="DOU282" s="66"/>
      <c r="DOV282" s="66"/>
      <c r="DOW282" s="66"/>
      <c r="DOX282" s="66"/>
      <c r="DOY282" s="66"/>
      <c r="DOZ282" s="66"/>
      <c r="DPA282" s="66"/>
      <c r="DPD282" s="66"/>
      <c r="DPG282" s="66"/>
      <c r="DPJ282" s="66"/>
      <c r="DPM282" s="66"/>
      <c r="DPP282" s="66"/>
      <c r="DPS282" s="66"/>
      <c r="DQB282" s="66"/>
      <c r="DQE282" s="66"/>
      <c r="DQH282" s="66"/>
      <c r="DQK282" s="66"/>
      <c r="DQT282" s="66"/>
      <c r="DQZ282" s="66"/>
      <c r="DRC282" s="66"/>
      <c r="DRF282" s="66"/>
      <c r="DRI282" s="66"/>
      <c r="DRO282" s="66"/>
      <c r="DRX282" s="66"/>
      <c r="DRZ282" s="66"/>
      <c r="DSA282" s="66"/>
      <c r="DSC282" s="66"/>
      <c r="DSF282" s="66"/>
      <c r="DSI282" s="66"/>
      <c r="DSL282" s="66"/>
      <c r="DSO282" s="66"/>
      <c r="DSR282" s="66"/>
      <c r="DST282" s="66"/>
      <c r="DSV282" s="66"/>
      <c r="DSY282" s="66"/>
      <c r="DTB282" s="66"/>
      <c r="DTE282" s="66"/>
      <c r="DTH282" s="66"/>
      <c r="DTK282" s="66"/>
      <c r="DTN282" s="66"/>
      <c r="DTQ282" s="66"/>
      <c r="DTS282" s="66"/>
      <c r="DTV282" s="66"/>
      <c r="DUB282" s="66"/>
      <c r="DUH282" s="66"/>
      <c r="DUK282" s="66"/>
      <c r="DUM282" s="66"/>
      <c r="DUO282" s="66"/>
      <c r="DUP282" s="66"/>
      <c r="DUQ282" s="66"/>
      <c r="DUR282" s="66"/>
      <c r="DUS282" s="66"/>
      <c r="DUT282" s="66"/>
      <c r="DVL282" s="66"/>
      <c r="DVM282" s="66"/>
      <c r="DVP282" s="66"/>
      <c r="DVS282" s="66"/>
      <c r="DVU282" s="66"/>
      <c r="DVW282" s="66"/>
      <c r="DVZ282" s="66"/>
      <c r="DWC282" s="66"/>
      <c r="DWF282" s="66"/>
      <c r="DWJ282" s="66"/>
      <c r="DWM282" s="66"/>
      <c r="DWP282" s="66"/>
      <c r="DWX282" s="66"/>
      <c r="DXJ282" s="66"/>
      <c r="DXK282" s="66"/>
      <c r="DXL282" s="66"/>
      <c r="DXM282" s="66"/>
      <c r="DXN282" s="66"/>
      <c r="DXO282" s="66"/>
      <c r="DXP282" s="66"/>
      <c r="DXQ282" s="66"/>
      <c r="DXR282" s="66"/>
      <c r="DXS282" s="66"/>
      <c r="DXT282" s="66"/>
      <c r="DXU282" s="66"/>
      <c r="DXV282" s="66"/>
      <c r="DXW282" s="66"/>
      <c r="DXX282" s="66"/>
      <c r="DXY282" s="66"/>
      <c r="DXZ282" s="66"/>
      <c r="DYA282" s="66"/>
      <c r="DYB282" s="66"/>
      <c r="DYC282" s="66"/>
      <c r="DYD282" s="66"/>
      <c r="DYE282" s="66"/>
      <c r="DYF282" s="66"/>
      <c r="DYG282" s="66"/>
      <c r="DYH282" s="66"/>
      <c r="DYI282" s="66"/>
      <c r="DYK282" s="66"/>
      <c r="DYL282" s="66"/>
      <c r="DYM282" s="66"/>
      <c r="DYN282" s="66"/>
      <c r="DYO282" s="66"/>
      <c r="DYP282" s="66"/>
      <c r="DYQ282" s="66"/>
      <c r="DYR282" s="66"/>
      <c r="DYS282" s="66"/>
      <c r="DYT282" s="66"/>
      <c r="DYU282" s="66"/>
      <c r="DYV282" s="66"/>
      <c r="DYW282" s="66"/>
      <c r="DYZ282" s="66"/>
      <c r="DZC282" s="66"/>
      <c r="DZF282" s="66"/>
      <c r="DZI282" s="66"/>
      <c r="DZL282" s="66"/>
      <c r="DZO282" s="66"/>
      <c r="DZX282" s="66"/>
      <c r="EAA282" s="66"/>
      <c r="EAD282" s="66"/>
      <c r="EAG282" s="66"/>
      <c r="EAP282" s="66"/>
      <c r="EAV282" s="66"/>
      <c r="EAY282" s="66"/>
      <c r="EBB282" s="66"/>
      <c r="EBE282" s="66"/>
      <c r="EBK282" s="66"/>
      <c r="EBT282" s="66"/>
      <c r="EBV282" s="66"/>
      <c r="EBW282" s="66"/>
      <c r="EBY282" s="66"/>
      <c r="ECB282" s="66"/>
      <c r="ECE282" s="66"/>
      <c r="ECH282" s="66"/>
      <c r="ECK282" s="66"/>
      <c r="ECN282" s="66"/>
      <c r="ECP282" s="66"/>
      <c r="ECR282" s="66"/>
      <c r="ECU282" s="66"/>
      <c r="ECX282" s="66"/>
      <c r="EDA282" s="66"/>
      <c r="EDD282" s="66"/>
      <c r="EDG282" s="66"/>
      <c r="EDJ282" s="66"/>
      <c r="EDM282" s="66"/>
      <c r="EDO282" s="66"/>
      <c r="EDR282" s="66"/>
      <c r="EDX282" s="66"/>
      <c r="EED282" s="66"/>
      <c r="EEG282" s="66"/>
      <c r="EEI282" s="66"/>
      <c r="EEK282" s="66"/>
      <c r="EEL282" s="66"/>
      <c r="EEM282" s="66"/>
      <c r="EEN282" s="66"/>
      <c r="EEO282" s="66"/>
      <c r="EEP282" s="66"/>
      <c r="EFH282" s="66"/>
      <c r="EFI282" s="66"/>
      <c r="EFL282" s="66"/>
      <c r="EFO282" s="66"/>
      <c r="EFQ282" s="66"/>
      <c r="EFS282" s="66"/>
      <c r="EFV282" s="66"/>
      <c r="EFY282" s="66"/>
      <c r="EGB282" s="66"/>
      <c r="EGF282" s="66"/>
      <c r="EGI282" s="66"/>
      <c r="EGL282" s="66"/>
      <c r="EGT282" s="66"/>
      <c r="EHF282" s="66"/>
      <c r="EHG282" s="66"/>
      <c r="EHH282" s="66"/>
      <c r="EHI282" s="66"/>
      <c r="EHJ282" s="66"/>
      <c r="EHK282" s="66"/>
      <c r="EHL282" s="66"/>
      <c r="EHM282" s="66"/>
      <c r="EHN282" s="66"/>
      <c r="EHO282" s="66"/>
      <c r="EHP282" s="66"/>
      <c r="EHQ282" s="66"/>
      <c r="EHR282" s="66"/>
      <c r="EHS282" s="66"/>
      <c r="EHT282" s="66"/>
      <c r="EHU282" s="66"/>
      <c r="EHV282" s="66"/>
      <c r="EHW282" s="66"/>
      <c r="EHX282" s="66"/>
      <c r="EHY282" s="66"/>
      <c r="EHZ282" s="66"/>
      <c r="EIA282" s="66"/>
      <c r="EIB282" s="66"/>
      <c r="EIC282" s="66"/>
      <c r="EID282" s="66"/>
      <c r="EIE282" s="66"/>
      <c r="EIG282" s="66"/>
      <c r="EIH282" s="66"/>
      <c r="EII282" s="66"/>
      <c r="EIJ282" s="66"/>
      <c r="EIK282" s="66"/>
      <c r="EIL282" s="66"/>
      <c r="EIM282" s="66"/>
      <c r="EIN282" s="66"/>
      <c r="EIO282" s="66"/>
      <c r="EIP282" s="66"/>
      <c r="EIQ282" s="66"/>
      <c r="EIR282" s="66"/>
      <c r="EIS282" s="66"/>
      <c r="EIV282" s="66"/>
      <c r="EIY282" s="66"/>
      <c r="EJB282" s="66"/>
      <c r="EJE282" s="66"/>
      <c r="EJH282" s="66"/>
      <c r="EJK282" s="66"/>
      <c r="EJT282" s="66"/>
      <c r="EJW282" s="66"/>
      <c r="EJZ282" s="66"/>
      <c r="EKC282" s="66"/>
      <c r="EKL282" s="66"/>
      <c r="EKR282" s="66"/>
      <c r="EKU282" s="66"/>
      <c r="EKX282" s="66"/>
      <c r="ELA282" s="66"/>
      <c r="ELG282" s="66"/>
      <c r="ELP282" s="66"/>
      <c r="ELR282" s="66"/>
      <c r="ELS282" s="66"/>
      <c r="ELU282" s="66"/>
      <c r="ELX282" s="66"/>
      <c r="EMA282" s="66"/>
      <c r="EMD282" s="66"/>
      <c r="EMG282" s="66"/>
      <c r="EMJ282" s="66"/>
      <c r="EML282" s="66"/>
      <c r="EMN282" s="66"/>
      <c r="EMQ282" s="66"/>
      <c r="EMT282" s="66"/>
      <c r="EMW282" s="66"/>
      <c r="EMZ282" s="66"/>
      <c r="ENC282" s="66"/>
      <c r="ENF282" s="66"/>
      <c r="ENI282" s="66"/>
      <c r="ENK282" s="66"/>
      <c r="ENN282" s="66"/>
      <c r="ENT282" s="66"/>
      <c r="ENZ282" s="66"/>
      <c r="EOC282" s="66"/>
      <c r="EOE282" s="66"/>
      <c r="EOG282" s="66"/>
      <c r="EOH282" s="66"/>
      <c r="EOI282" s="66"/>
      <c r="EOJ282" s="66"/>
      <c r="EOK282" s="66"/>
      <c r="EOL282" s="66"/>
      <c r="EPD282" s="66"/>
      <c r="EPE282" s="66"/>
      <c r="EPH282" s="66"/>
      <c r="EPK282" s="66"/>
      <c r="EPM282" s="66"/>
      <c r="EPO282" s="66"/>
      <c r="EPR282" s="66"/>
      <c r="EPU282" s="66"/>
      <c r="EPX282" s="66"/>
      <c r="EQB282" s="66"/>
      <c r="EQE282" s="66"/>
      <c r="EQH282" s="66"/>
      <c r="EQP282" s="66"/>
      <c r="ERB282" s="66"/>
      <c r="ERC282" s="66"/>
      <c r="ERD282" s="66"/>
      <c r="ERE282" s="66"/>
      <c r="ERF282" s="66"/>
      <c r="ERG282" s="66"/>
      <c r="ERH282" s="66"/>
      <c r="ERI282" s="66"/>
      <c r="ERJ282" s="66"/>
      <c r="ERK282" s="66"/>
      <c r="ERL282" s="66"/>
      <c r="ERM282" s="66"/>
      <c r="ERN282" s="66"/>
      <c r="ERO282" s="66"/>
      <c r="ERP282" s="66"/>
      <c r="ERQ282" s="66"/>
      <c r="ERR282" s="66"/>
      <c r="ERS282" s="66"/>
      <c r="ERT282" s="66"/>
      <c r="ERU282" s="66"/>
      <c r="ERV282" s="66"/>
      <c r="ERW282" s="66"/>
      <c r="ERX282" s="66"/>
      <c r="ERY282" s="66"/>
      <c r="ERZ282" s="66"/>
      <c r="ESA282" s="66"/>
      <c r="ESC282" s="66"/>
      <c r="ESD282" s="66"/>
      <c r="ESE282" s="66"/>
      <c r="ESF282" s="66"/>
      <c r="ESG282" s="66"/>
      <c r="ESH282" s="66"/>
      <c r="ESI282" s="66"/>
      <c r="ESJ282" s="66"/>
      <c r="ESK282" s="66"/>
      <c r="ESL282" s="66"/>
      <c r="ESM282" s="66"/>
      <c r="ESN282" s="66"/>
      <c r="ESO282" s="66"/>
      <c r="ESR282" s="66"/>
      <c r="ESU282" s="66"/>
      <c r="ESX282" s="66"/>
      <c r="ETA282" s="66"/>
      <c r="ETD282" s="66"/>
      <c r="ETG282" s="66"/>
      <c r="ETP282" s="66"/>
      <c r="ETS282" s="66"/>
      <c r="ETV282" s="66"/>
      <c r="ETY282" s="66"/>
      <c r="EUH282" s="66"/>
      <c r="EUN282" s="66"/>
      <c r="EUQ282" s="66"/>
      <c r="EUT282" s="66"/>
      <c r="EUW282" s="66"/>
      <c r="EVC282" s="66"/>
      <c r="EVL282" s="66"/>
      <c r="EVN282" s="66"/>
      <c r="EVO282" s="66"/>
      <c r="EVQ282" s="66"/>
      <c r="EVT282" s="66"/>
      <c r="EVW282" s="66"/>
      <c r="EVZ282" s="66"/>
      <c r="EWC282" s="66"/>
      <c r="EWF282" s="66"/>
      <c r="EWH282" s="66"/>
      <c r="EWJ282" s="66"/>
      <c r="EWM282" s="66"/>
      <c r="EWP282" s="66"/>
      <c r="EWS282" s="66"/>
      <c r="EWV282" s="66"/>
      <c r="EWY282" s="66"/>
      <c r="EXB282" s="66"/>
      <c r="EXE282" s="66"/>
      <c r="EXG282" s="66"/>
      <c r="EXJ282" s="66"/>
      <c r="EXP282" s="66"/>
      <c r="EXV282" s="66"/>
      <c r="EXY282" s="66"/>
      <c r="EYA282" s="66"/>
      <c r="EYC282" s="66"/>
      <c r="EYD282" s="66"/>
      <c r="EYE282" s="66"/>
      <c r="EYF282" s="66"/>
      <c r="EYG282" s="66"/>
      <c r="EYH282" s="66"/>
      <c r="EYZ282" s="66"/>
      <c r="EZA282" s="66"/>
      <c r="EZD282" s="66"/>
      <c r="EZG282" s="66"/>
      <c r="EZI282" s="66"/>
      <c r="EZK282" s="66"/>
      <c r="EZN282" s="66"/>
      <c r="EZQ282" s="66"/>
      <c r="EZT282" s="66"/>
      <c r="EZX282" s="66"/>
      <c r="FAA282" s="66"/>
      <c r="FAD282" s="66"/>
      <c r="FAL282" s="66"/>
      <c r="FAX282" s="66"/>
      <c r="FAY282" s="66"/>
      <c r="FAZ282" s="66"/>
      <c r="FBA282" s="66"/>
      <c r="FBB282" s="66"/>
      <c r="FBC282" s="66"/>
      <c r="FBD282" s="66"/>
      <c r="FBE282" s="66"/>
      <c r="FBF282" s="66"/>
      <c r="FBG282" s="66"/>
      <c r="FBH282" s="66"/>
      <c r="FBI282" s="66"/>
      <c r="FBJ282" s="66"/>
      <c r="FBK282" s="66"/>
      <c r="FBL282" s="66"/>
      <c r="FBM282" s="66"/>
      <c r="FBN282" s="66"/>
      <c r="FBO282" s="66"/>
      <c r="FBP282" s="66"/>
      <c r="FBQ282" s="66"/>
      <c r="FBR282" s="66"/>
      <c r="FBS282" s="66"/>
      <c r="FBT282" s="66"/>
      <c r="FBU282" s="66"/>
      <c r="FBV282" s="66"/>
      <c r="FBW282" s="66"/>
      <c r="FBY282" s="66"/>
      <c r="FBZ282" s="66"/>
      <c r="FCA282" s="66"/>
      <c r="FCB282" s="66"/>
      <c r="FCC282" s="66"/>
      <c r="FCD282" s="66"/>
      <c r="FCE282" s="66"/>
      <c r="FCF282" s="66"/>
      <c r="FCG282" s="66"/>
      <c r="FCH282" s="66"/>
      <c r="FCI282" s="66"/>
      <c r="FCJ282" s="66"/>
      <c r="FCK282" s="66"/>
      <c r="FCN282" s="66"/>
      <c r="FCQ282" s="66"/>
      <c r="FCT282" s="66"/>
      <c r="FCW282" s="66"/>
      <c r="FCZ282" s="66"/>
      <c r="FDC282" s="66"/>
      <c r="FDL282" s="66"/>
      <c r="FDO282" s="66"/>
      <c r="FDR282" s="66"/>
      <c r="FDU282" s="66"/>
      <c r="FED282" s="66"/>
      <c r="FEJ282" s="66"/>
      <c r="FEM282" s="66"/>
      <c r="FEP282" s="66"/>
      <c r="FES282" s="66"/>
      <c r="FEY282" s="66"/>
      <c r="FFH282" s="66"/>
      <c r="FFJ282" s="66"/>
      <c r="FFK282" s="66"/>
      <c r="FFM282" s="66"/>
      <c r="FFP282" s="66"/>
      <c r="FFS282" s="66"/>
      <c r="FFV282" s="66"/>
      <c r="FFY282" s="66"/>
      <c r="FGB282" s="66"/>
      <c r="FGD282" s="66"/>
      <c r="FGF282" s="66"/>
      <c r="FGI282" s="66"/>
      <c r="FGL282" s="66"/>
      <c r="FGO282" s="66"/>
      <c r="FGR282" s="66"/>
      <c r="FGU282" s="66"/>
      <c r="FGX282" s="66"/>
      <c r="FHA282" s="66"/>
      <c r="FHC282" s="66"/>
      <c r="FHF282" s="66"/>
      <c r="FHL282" s="66"/>
      <c r="FHR282" s="66"/>
      <c r="FHU282" s="66"/>
      <c r="FHW282" s="66"/>
      <c r="FHY282" s="66"/>
      <c r="FHZ282" s="66"/>
      <c r="FIA282" s="66"/>
      <c r="FIB282" s="66"/>
      <c r="FIC282" s="66"/>
      <c r="FID282" s="66"/>
      <c r="FIV282" s="66"/>
      <c r="FIW282" s="66"/>
      <c r="FIZ282" s="66"/>
      <c r="FJC282" s="66"/>
      <c r="FJE282" s="66"/>
      <c r="FJG282" s="66"/>
      <c r="FJJ282" s="66"/>
      <c r="FJM282" s="66"/>
      <c r="FJP282" s="66"/>
      <c r="FJT282" s="66"/>
      <c r="FJW282" s="66"/>
      <c r="FJZ282" s="66"/>
      <c r="FKH282" s="66"/>
      <c r="FKT282" s="66"/>
      <c r="FKU282" s="66"/>
      <c r="FKV282" s="66"/>
      <c r="FKW282" s="66"/>
      <c r="FKX282" s="66"/>
      <c r="FKY282" s="66"/>
      <c r="FKZ282" s="66"/>
      <c r="FLA282" s="66"/>
      <c r="FLB282" s="66"/>
      <c r="FLC282" s="66"/>
      <c r="FLD282" s="66"/>
      <c r="FLE282" s="66"/>
      <c r="FLF282" s="66"/>
      <c r="FLG282" s="66"/>
      <c r="FLH282" s="66"/>
      <c r="FLI282" s="66"/>
      <c r="FLJ282" s="66"/>
      <c r="FLK282" s="66"/>
      <c r="FLL282" s="66"/>
      <c r="FLM282" s="66"/>
      <c r="FLN282" s="66"/>
      <c r="FLO282" s="66"/>
      <c r="FLP282" s="66"/>
      <c r="FLQ282" s="66"/>
      <c r="FLR282" s="66"/>
      <c r="FLS282" s="66"/>
      <c r="FLU282" s="66"/>
      <c r="FLV282" s="66"/>
      <c r="FLW282" s="66"/>
      <c r="FLX282" s="66"/>
      <c r="FLY282" s="66"/>
      <c r="FLZ282" s="66"/>
      <c r="FMA282" s="66"/>
      <c r="FMB282" s="66"/>
      <c r="FMC282" s="66"/>
      <c r="FMD282" s="66"/>
      <c r="FME282" s="66"/>
      <c r="FMF282" s="66"/>
      <c r="FMG282" s="66"/>
      <c r="FMJ282" s="66"/>
      <c r="FMM282" s="66"/>
      <c r="FMP282" s="66"/>
      <c r="FMS282" s="66"/>
      <c r="FMV282" s="66"/>
      <c r="FMY282" s="66"/>
      <c r="FNH282" s="66"/>
      <c r="FNK282" s="66"/>
      <c r="FNN282" s="66"/>
      <c r="FNQ282" s="66"/>
      <c r="FNZ282" s="66"/>
      <c r="FOF282" s="66"/>
      <c r="FOI282" s="66"/>
      <c r="FOL282" s="66"/>
      <c r="FOO282" s="66"/>
      <c r="FOU282" s="66"/>
      <c r="FPD282" s="66"/>
      <c r="FPF282" s="66"/>
      <c r="FPG282" s="66"/>
      <c r="FPI282" s="66"/>
      <c r="FPL282" s="66"/>
      <c r="FPO282" s="66"/>
      <c r="FPR282" s="66"/>
      <c r="FPU282" s="66"/>
      <c r="FPX282" s="66"/>
      <c r="FPZ282" s="66"/>
      <c r="FQB282" s="66"/>
      <c r="FQE282" s="66"/>
      <c r="FQH282" s="66"/>
      <c r="FQK282" s="66"/>
      <c r="FQN282" s="66"/>
      <c r="FQQ282" s="66"/>
      <c r="FQT282" s="66"/>
      <c r="FQW282" s="66"/>
      <c r="FQY282" s="66"/>
      <c r="FRB282" s="66"/>
      <c r="FRH282" s="66"/>
      <c r="FRN282" s="66"/>
      <c r="FRQ282" s="66"/>
      <c r="FRS282" s="66"/>
      <c r="FRU282" s="66"/>
      <c r="FRV282" s="66"/>
      <c r="FRW282" s="66"/>
      <c r="FRX282" s="66"/>
      <c r="FRY282" s="66"/>
      <c r="FRZ282" s="66"/>
      <c r="FSR282" s="66"/>
      <c r="FSS282" s="66"/>
      <c r="FSV282" s="66"/>
      <c r="FSY282" s="66"/>
      <c r="FTA282" s="66"/>
      <c r="FTC282" s="66"/>
      <c r="FTF282" s="66"/>
      <c r="FTI282" s="66"/>
      <c r="FTL282" s="66"/>
      <c r="FTP282" s="66"/>
      <c r="FTS282" s="66"/>
      <c r="FTV282" s="66"/>
      <c r="FUD282" s="66"/>
      <c r="FUP282" s="66"/>
      <c r="FUQ282" s="66"/>
      <c r="FUR282" s="66"/>
      <c r="FUS282" s="66"/>
      <c r="FUT282" s="66"/>
      <c r="FUU282" s="66"/>
      <c r="FUV282" s="66"/>
      <c r="FUW282" s="66"/>
      <c r="FUX282" s="66"/>
      <c r="FUY282" s="66"/>
      <c r="FUZ282" s="66"/>
      <c r="FVA282" s="66"/>
      <c r="FVB282" s="66"/>
      <c r="FVC282" s="66"/>
      <c r="FVD282" s="66"/>
      <c r="FVE282" s="66"/>
      <c r="FVF282" s="66"/>
      <c r="FVG282" s="66"/>
      <c r="FVH282" s="66"/>
      <c r="FVI282" s="66"/>
      <c r="FVJ282" s="66"/>
      <c r="FVK282" s="66"/>
      <c r="FVL282" s="66"/>
      <c r="FVM282" s="66"/>
      <c r="FVN282" s="66"/>
      <c r="FVO282" s="66"/>
      <c r="FVQ282" s="66"/>
      <c r="FVR282" s="66"/>
      <c r="FVS282" s="66"/>
      <c r="FVT282" s="66"/>
      <c r="FVU282" s="66"/>
      <c r="FVV282" s="66"/>
      <c r="FVW282" s="66"/>
      <c r="FVX282" s="66"/>
      <c r="FVY282" s="66"/>
      <c r="FVZ282" s="66"/>
      <c r="FWA282" s="66"/>
      <c r="FWB282" s="66"/>
      <c r="FWC282" s="66"/>
      <c r="FWF282" s="66"/>
      <c r="FWI282" s="66"/>
      <c r="FWL282" s="66"/>
      <c r="FWO282" s="66"/>
      <c r="FWR282" s="66"/>
      <c r="FWU282" s="66"/>
      <c r="FXD282" s="66"/>
      <c r="FXG282" s="66"/>
      <c r="FXJ282" s="66"/>
      <c r="FXM282" s="66"/>
      <c r="FXV282" s="66"/>
      <c r="FYB282" s="66"/>
      <c r="FYE282" s="66"/>
      <c r="FYH282" s="66"/>
      <c r="FYK282" s="66"/>
      <c r="FYQ282" s="66"/>
      <c r="FYZ282" s="66"/>
      <c r="FZB282" s="66"/>
      <c r="FZC282" s="66"/>
      <c r="FZE282" s="66"/>
      <c r="FZH282" s="66"/>
      <c r="FZK282" s="66"/>
      <c r="FZN282" s="66"/>
      <c r="FZQ282" s="66"/>
      <c r="FZT282" s="66"/>
      <c r="FZV282" s="66"/>
      <c r="FZX282" s="66"/>
      <c r="GAA282" s="66"/>
      <c r="GAD282" s="66"/>
      <c r="GAG282" s="66"/>
      <c r="GAJ282" s="66"/>
      <c r="GAM282" s="66"/>
      <c r="GAP282" s="66"/>
      <c r="GAS282" s="66"/>
      <c r="GAU282" s="66"/>
      <c r="GAX282" s="66"/>
      <c r="GBD282" s="66"/>
      <c r="GBJ282" s="66"/>
      <c r="GBM282" s="66"/>
      <c r="GBO282" s="66"/>
      <c r="GBQ282" s="66"/>
      <c r="GBR282" s="66"/>
      <c r="GBS282" s="66"/>
      <c r="GBT282" s="66"/>
      <c r="GBU282" s="66"/>
      <c r="GBV282" s="66"/>
      <c r="GCN282" s="66"/>
      <c r="GCO282" s="66"/>
      <c r="GCR282" s="66"/>
      <c r="GCU282" s="66"/>
      <c r="GCW282" s="66"/>
      <c r="GCY282" s="66"/>
      <c r="GDB282" s="66"/>
      <c r="GDE282" s="66"/>
      <c r="GDH282" s="66"/>
      <c r="GDL282" s="66"/>
      <c r="GDO282" s="66"/>
      <c r="GDR282" s="66"/>
      <c r="GDZ282" s="66"/>
      <c r="GEL282" s="66"/>
      <c r="GEM282" s="66"/>
      <c r="GEN282" s="66"/>
      <c r="GEO282" s="66"/>
      <c r="GEP282" s="66"/>
      <c r="GEQ282" s="66"/>
      <c r="GER282" s="66"/>
      <c r="GES282" s="66"/>
      <c r="GET282" s="66"/>
      <c r="GEU282" s="66"/>
      <c r="GEV282" s="66"/>
      <c r="GEW282" s="66"/>
      <c r="GEX282" s="66"/>
      <c r="GEY282" s="66"/>
      <c r="GEZ282" s="66"/>
      <c r="GFA282" s="66"/>
      <c r="GFB282" s="66"/>
      <c r="GFC282" s="66"/>
      <c r="GFD282" s="66"/>
      <c r="GFE282" s="66"/>
      <c r="GFF282" s="66"/>
      <c r="GFG282" s="66"/>
      <c r="GFH282" s="66"/>
      <c r="GFI282" s="66"/>
      <c r="GFJ282" s="66"/>
      <c r="GFK282" s="66"/>
      <c r="GFM282" s="66"/>
      <c r="GFN282" s="66"/>
      <c r="GFO282" s="66"/>
      <c r="GFP282" s="66"/>
      <c r="GFQ282" s="66"/>
      <c r="GFR282" s="66"/>
      <c r="GFS282" s="66"/>
      <c r="GFT282" s="66"/>
      <c r="GFU282" s="66"/>
      <c r="GFV282" s="66"/>
      <c r="GFW282" s="66"/>
      <c r="GFX282" s="66"/>
      <c r="GFY282" s="66"/>
      <c r="GGB282" s="66"/>
      <c r="GGE282" s="66"/>
      <c r="GGH282" s="66"/>
      <c r="GGK282" s="66"/>
      <c r="GGN282" s="66"/>
      <c r="GGQ282" s="66"/>
      <c r="GGZ282" s="66"/>
      <c r="GHC282" s="66"/>
      <c r="GHF282" s="66"/>
      <c r="GHI282" s="66"/>
      <c r="GHR282" s="66"/>
      <c r="GHX282" s="66"/>
      <c r="GIA282" s="66"/>
      <c r="GID282" s="66"/>
      <c r="GIG282" s="66"/>
      <c r="GIM282" s="66"/>
      <c r="GIV282" s="66"/>
      <c r="GIX282" s="66"/>
      <c r="GIY282" s="66"/>
      <c r="GJA282" s="66"/>
      <c r="GJD282" s="66"/>
      <c r="GJG282" s="66"/>
      <c r="GJJ282" s="66"/>
      <c r="GJM282" s="66"/>
      <c r="GJP282" s="66"/>
      <c r="GJR282" s="66"/>
      <c r="GJT282" s="66"/>
      <c r="GJW282" s="66"/>
      <c r="GJZ282" s="66"/>
      <c r="GKC282" s="66"/>
      <c r="GKF282" s="66"/>
      <c r="GKI282" s="66"/>
      <c r="GKL282" s="66"/>
      <c r="GKO282" s="66"/>
      <c r="GKQ282" s="66"/>
      <c r="GKT282" s="66"/>
      <c r="GKZ282" s="66"/>
      <c r="GLF282" s="66"/>
      <c r="GLI282" s="66"/>
      <c r="GLK282" s="66"/>
      <c r="GLM282" s="66"/>
      <c r="GLN282" s="66"/>
      <c r="GLO282" s="66"/>
      <c r="GLP282" s="66"/>
      <c r="GLQ282" s="66"/>
      <c r="GLR282" s="66"/>
      <c r="GMJ282" s="66"/>
      <c r="GMK282" s="66"/>
      <c r="GMN282" s="66"/>
      <c r="GMQ282" s="66"/>
      <c r="GMS282" s="66"/>
      <c r="GMU282" s="66"/>
      <c r="GMX282" s="66"/>
      <c r="GNA282" s="66"/>
      <c r="GND282" s="66"/>
      <c r="GNH282" s="66"/>
      <c r="GNK282" s="66"/>
      <c r="GNN282" s="66"/>
      <c r="GNV282" s="66"/>
      <c r="GOH282" s="66"/>
      <c r="GOI282" s="66"/>
      <c r="GOJ282" s="66"/>
      <c r="GOK282" s="66"/>
      <c r="GOL282" s="66"/>
      <c r="GOM282" s="66"/>
      <c r="GON282" s="66"/>
      <c r="GOO282" s="66"/>
      <c r="GOP282" s="66"/>
      <c r="GOQ282" s="66"/>
      <c r="GOR282" s="66"/>
      <c r="GOS282" s="66"/>
      <c r="GOT282" s="66"/>
      <c r="GOU282" s="66"/>
      <c r="GOV282" s="66"/>
      <c r="GOW282" s="66"/>
      <c r="GOX282" s="66"/>
      <c r="GOY282" s="66"/>
      <c r="GOZ282" s="66"/>
      <c r="GPA282" s="66"/>
      <c r="GPB282" s="66"/>
      <c r="GPC282" s="66"/>
      <c r="GPD282" s="66"/>
      <c r="GPE282" s="66"/>
      <c r="GPF282" s="66"/>
      <c r="GPG282" s="66"/>
      <c r="GPI282" s="66"/>
      <c r="GPJ282" s="66"/>
      <c r="GPK282" s="66"/>
      <c r="GPL282" s="66"/>
      <c r="GPM282" s="66"/>
      <c r="GPN282" s="66"/>
      <c r="GPO282" s="66"/>
      <c r="GPP282" s="66"/>
      <c r="GPQ282" s="66"/>
      <c r="GPR282" s="66"/>
      <c r="GPS282" s="66"/>
      <c r="GPT282" s="66"/>
      <c r="GPU282" s="66"/>
      <c r="GPX282" s="66"/>
      <c r="GQA282" s="66"/>
      <c r="GQD282" s="66"/>
      <c r="GQG282" s="66"/>
      <c r="GQJ282" s="66"/>
      <c r="GQM282" s="66"/>
      <c r="GQV282" s="66"/>
      <c r="GQY282" s="66"/>
      <c r="GRB282" s="66"/>
      <c r="GRE282" s="66"/>
      <c r="GRN282" s="66"/>
      <c r="GRT282" s="66"/>
      <c r="GRW282" s="66"/>
      <c r="GRZ282" s="66"/>
      <c r="GSC282" s="66"/>
      <c r="GSI282" s="66"/>
      <c r="GSR282" s="66"/>
      <c r="GST282" s="66"/>
      <c r="GSU282" s="66"/>
      <c r="GSW282" s="66"/>
      <c r="GSZ282" s="66"/>
      <c r="GTC282" s="66"/>
      <c r="GTF282" s="66"/>
      <c r="GTI282" s="66"/>
      <c r="GTL282" s="66"/>
      <c r="GTN282" s="66"/>
      <c r="GTP282" s="66"/>
      <c r="GTS282" s="66"/>
      <c r="GTV282" s="66"/>
      <c r="GTY282" s="66"/>
      <c r="GUB282" s="66"/>
      <c r="GUE282" s="66"/>
      <c r="GUH282" s="66"/>
      <c r="GUK282" s="66"/>
      <c r="GUM282" s="66"/>
      <c r="GUP282" s="66"/>
      <c r="GUV282" s="66"/>
      <c r="GVB282" s="66"/>
      <c r="GVE282" s="66"/>
      <c r="GVG282" s="66"/>
      <c r="GVI282" s="66"/>
      <c r="GVJ282" s="66"/>
      <c r="GVK282" s="66"/>
      <c r="GVL282" s="66"/>
      <c r="GVM282" s="66"/>
      <c r="GVN282" s="66"/>
      <c r="GWF282" s="66"/>
      <c r="GWG282" s="66"/>
      <c r="GWJ282" s="66"/>
      <c r="GWM282" s="66"/>
      <c r="GWO282" s="66"/>
      <c r="GWQ282" s="66"/>
      <c r="GWT282" s="66"/>
      <c r="GWW282" s="66"/>
      <c r="GWZ282" s="66"/>
      <c r="GXD282" s="66"/>
      <c r="GXG282" s="66"/>
      <c r="GXJ282" s="66"/>
      <c r="GXR282" s="66"/>
      <c r="GYD282" s="66"/>
      <c r="GYE282" s="66"/>
      <c r="GYF282" s="66"/>
      <c r="GYG282" s="66"/>
      <c r="GYH282" s="66"/>
      <c r="GYI282" s="66"/>
      <c r="GYJ282" s="66"/>
      <c r="GYK282" s="66"/>
      <c r="GYL282" s="66"/>
      <c r="GYM282" s="66"/>
      <c r="GYN282" s="66"/>
      <c r="GYO282" s="66"/>
      <c r="GYP282" s="66"/>
      <c r="GYQ282" s="66"/>
      <c r="GYR282" s="66"/>
      <c r="GYS282" s="66"/>
      <c r="GYT282" s="66"/>
      <c r="GYU282" s="66"/>
      <c r="GYV282" s="66"/>
      <c r="GYW282" s="66"/>
      <c r="GYX282" s="66"/>
      <c r="GYY282" s="66"/>
      <c r="GYZ282" s="66"/>
      <c r="GZA282" s="66"/>
      <c r="GZB282" s="66"/>
      <c r="GZC282" s="66"/>
      <c r="GZE282" s="66"/>
      <c r="GZF282" s="66"/>
      <c r="GZG282" s="66"/>
      <c r="GZH282" s="66"/>
      <c r="GZI282" s="66"/>
      <c r="GZJ282" s="66"/>
      <c r="GZK282" s="66"/>
      <c r="GZL282" s="66"/>
      <c r="GZM282" s="66"/>
      <c r="GZN282" s="66"/>
      <c r="GZO282" s="66"/>
      <c r="GZP282" s="66"/>
      <c r="GZQ282" s="66"/>
      <c r="GZT282" s="66"/>
      <c r="GZW282" s="66"/>
      <c r="GZZ282" s="66"/>
      <c r="HAC282" s="66"/>
      <c r="HAF282" s="66"/>
      <c r="HAI282" s="66"/>
      <c r="HAR282" s="66"/>
      <c r="HAU282" s="66"/>
      <c r="HAX282" s="66"/>
      <c r="HBA282" s="66"/>
      <c r="HBJ282" s="66"/>
      <c r="HBP282" s="66"/>
      <c r="HBS282" s="66"/>
      <c r="HBV282" s="66"/>
      <c r="HBY282" s="66"/>
      <c r="HCE282" s="66"/>
      <c r="HCN282" s="66"/>
      <c r="HCP282" s="66"/>
      <c r="HCQ282" s="66"/>
      <c r="HCS282" s="66"/>
      <c r="HCV282" s="66"/>
      <c r="HCY282" s="66"/>
      <c r="HDB282" s="66"/>
      <c r="HDE282" s="66"/>
      <c r="HDH282" s="66"/>
      <c r="HDJ282" s="66"/>
      <c r="HDL282" s="66"/>
      <c r="HDO282" s="66"/>
      <c r="HDR282" s="66"/>
      <c r="HDU282" s="66"/>
      <c r="HDX282" s="66"/>
      <c r="HEA282" s="66"/>
      <c r="HED282" s="66"/>
      <c r="HEG282" s="66"/>
      <c r="HEI282" s="66"/>
      <c r="HEL282" s="66"/>
      <c r="HER282" s="66"/>
      <c r="HEX282" s="66"/>
      <c r="HFA282" s="66"/>
      <c r="HFC282" s="66"/>
      <c r="HFE282" s="66"/>
      <c r="HFF282" s="66"/>
      <c r="HFG282" s="66"/>
      <c r="HFH282" s="66"/>
      <c r="HFI282" s="66"/>
      <c r="HFJ282" s="66"/>
      <c r="HGB282" s="66"/>
      <c r="HGC282" s="66"/>
      <c r="HGF282" s="66"/>
      <c r="HGI282" s="66"/>
      <c r="HGK282" s="66"/>
      <c r="HGM282" s="66"/>
      <c r="HGP282" s="66"/>
      <c r="HGS282" s="66"/>
      <c r="HGV282" s="66"/>
      <c r="HGZ282" s="66"/>
      <c r="HHC282" s="66"/>
      <c r="HHF282" s="66"/>
      <c r="HHN282" s="66"/>
      <c r="HHZ282" s="66"/>
      <c r="HIA282" s="66"/>
      <c r="HIB282" s="66"/>
      <c r="HIC282" s="66"/>
      <c r="HID282" s="66"/>
      <c r="HIE282" s="66"/>
      <c r="HIF282" s="66"/>
      <c r="HIG282" s="66"/>
      <c r="HIH282" s="66"/>
      <c r="HII282" s="66"/>
      <c r="HIJ282" s="66"/>
      <c r="HIK282" s="66"/>
      <c r="HIL282" s="66"/>
      <c r="HIM282" s="66"/>
      <c r="HIN282" s="66"/>
      <c r="HIO282" s="66"/>
      <c r="HIP282" s="66"/>
      <c r="HIQ282" s="66"/>
      <c r="HIR282" s="66"/>
      <c r="HIS282" s="66"/>
      <c r="HIT282" s="66"/>
      <c r="HIU282" s="66"/>
      <c r="HIV282" s="66"/>
      <c r="HIW282" s="66"/>
      <c r="HIX282" s="66"/>
      <c r="HIY282" s="66"/>
      <c r="HJA282" s="66"/>
      <c r="HJB282" s="66"/>
      <c r="HJC282" s="66"/>
      <c r="HJD282" s="66"/>
      <c r="HJE282" s="66"/>
      <c r="HJF282" s="66"/>
      <c r="HJG282" s="66"/>
      <c r="HJH282" s="66"/>
      <c r="HJI282" s="66"/>
      <c r="HJJ282" s="66"/>
      <c r="HJK282" s="66"/>
      <c r="HJL282" s="66"/>
      <c r="HJM282" s="66"/>
      <c r="HJP282" s="66"/>
      <c r="HJS282" s="66"/>
      <c r="HJV282" s="66"/>
      <c r="HJY282" s="66"/>
      <c r="HKB282" s="66"/>
      <c r="HKE282" s="66"/>
      <c r="HKN282" s="66"/>
      <c r="HKQ282" s="66"/>
      <c r="HKT282" s="66"/>
      <c r="HKW282" s="66"/>
      <c r="HLF282" s="66"/>
      <c r="HLL282" s="66"/>
      <c r="HLO282" s="66"/>
      <c r="HLR282" s="66"/>
      <c r="HLU282" s="66"/>
      <c r="HMA282" s="66"/>
      <c r="HMJ282" s="66"/>
      <c r="HML282" s="66"/>
      <c r="HMM282" s="66"/>
      <c r="HMO282" s="66"/>
      <c r="HMR282" s="66"/>
      <c r="HMU282" s="66"/>
      <c r="HMX282" s="66"/>
      <c r="HNA282" s="66"/>
      <c r="HND282" s="66"/>
      <c r="HNF282" s="66"/>
      <c r="HNH282" s="66"/>
      <c r="HNK282" s="66"/>
      <c r="HNN282" s="66"/>
      <c r="HNQ282" s="66"/>
      <c r="HNT282" s="66"/>
      <c r="HNW282" s="66"/>
      <c r="HNZ282" s="66"/>
      <c r="HOC282" s="66"/>
      <c r="HOE282" s="66"/>
      <c r="HOH282" s="66"/>
      <c r="HON282" s="66"/>
      <c r="HOT282" s="66"/>
      <c r="HOW282" s="66"/>
      <c r="HOY282" s="66"/>
      <c r="HPA282" s="66"/>
      <c r="HPB282" s="66"/>
      <c r="HPC282" s="66"/>
      <c r="HPD282" s="66"/>
      <c r="HPE282" s="66"/>
      <c r="HPF282" s="66"/>
      <c r="HPX282" s="66"/>
      <c r="HPY282" s="66"/>
      <c r="HQB282" s="66"/>
      <c r="HQE282" s="66"/>
      <c r="HQG282" s="66"/>
      <c r="HQI282" s="66"/>
      <c r="HQL282" s="66"/>
      <c r="HQO282" s="66"/>
      <c r="HQR282" s="66"/>
      <c r="HQV282" s="66"/>
      <c r="HQY282" s="66"/>
      <c r="HRB282" s="66"/>
      <c r="HRJ282" s="66"/>
      <c r="HRV282" s="66"/>
      <c r="HRW282" s="66"/>
      <c r="HRX282" s="66"/>
      <c r="HRY282" s="66"/>
      <c r="HRZ282" s="66"/>
      <c r="HSA282" s="66"/>
      <c r="HSB282" s="66"/>
      <c r="HSC282" s="66"/>
      <c r="HSD282" s="66"/>
      <c r="HSE282" s="66"/>
      <c r="HSF282" s="66"/>
      <c r="HSG282" s="66"/>
      <c r="HSH282" s="66"/>
      <c r="HSI282" s="66"/>
      <c r="HSJ282" s="66"/>
      <c r="HSK282" s="66"/>
      <c r="HSL282" s="66"/>
      <c r="HSM282" s="66"/>
      <c r="HSN282" s="66"/>
      <c r="HSO282" s="66"/>
      <c r="HSP282" s="66"/>
      <c r="HSQ282" s="66"/>
      <c r="HSR282" s="66"/>
      <c r="HSS282" s="66"/>
      <c r="HST282" s="66"/>
      <c r="HSU282" s="66"/>
      <c r="HSW282" s="66"/>
      <c r="HSX282" s="66"/>
      <c r="HSY282" s="66"/>
      <c r="HSZ282" s="66"/>
      <c r="HTA282" s="66"/>
      <c r="HTB282" s="66"/>
      <c r="HTC282" s="66"/>
      <c r="HTD282" s="66"/>
      <c r="HTE282" s="66"/>
      <c r="HTF282" s="66"/>
      <c r="HTG282" s="66"/>
      <c r="HTH282" s="66"/>
      <c r="HTI282" s="66"/>
      <c r="HTL282" s="66"/>
      <c r="HTO282" s="66"/>
      <c r="HTR282" s="66"/>
      <c r="HTU282" s="66"/>
      <c r="HTX282" s="66"/>
      <c r="HUA282" s="66"/>
      <c r="HUJ282" s="66"/>
      <c r="HUM282" s="66"/>
      <c r="HUP282" s="66"/>
      <c r="HUS282" s="66"/>
      <c r="HVB282" s="66"/>
      <c r="HVH282" s="66"/>
      <c r="HVK282" s="66"/>
      <c r="HVN282" s="66"/>
      <c r="HVQ282" s="66"/>
      <c r="HVW282" s="66"/>
      <c r="HWF282" s="66"/>
      <c r="HWH282" s="66"/>
      <c r="HWI282" s="66"/>
      <c r="HWK282" s="66"/>
      <c r="HWN282" s="66"/>
      <c r="HWQ282" s="66"/>
      <c r="HWT282" s="66"/>
      <c r="HWW282" s="66"/>
      <c r="HWZ282" s="66"/>
      <c r="HXB282" s="66"/>
      <c r="HXD282" s="66"/>
      <c r="HXG282" s="66"/>
      <c r="HXJ282" s="66"/>
      <c r="HXM282" s="66"/>
      <c r="HXP282" s="66"/>
      <c r="HXS282" s="66"/>
      <c r="HXV282" s="66"/>
      <c r="HXY282" s="66"/>
      <c r="HYA282" s="66"/>
      <c r="HYD282" s="66"/>
      <c r="HYJ282" s="66"/>
      <c r="HYP282" s="66"/>
      <c r="HYS282" s="66"/>
      <c r="HYU282" s="66"/>
      <c r="HYW282" s="66"/>
      <c r="HYX282" s="66"/>
      <c r="HYY282" s="66"/>
      <c r="HYZ282" s="66"/>
      <c r="HZA282" s="66"/>
      <c r="HZB282" s="66"/>
      <c r="HZT282" s="66"/>
      <c r="HZU282" s="66"/>
      <c r="HZX282" s="66"/>
      <c r="IAA282" s="66"/>
      <c r="IAC282" s="66"/>
      <c r="IAE282" s="66"/>
      <c r="IAH282" s="66"/>
      <c r="IAK282" s="66"/>
      <c r="IAN282" s="66"/>
      <c r="IAR282" s="66"/>
      <c r="IAU282" s="66"/>
      <c r="IAX282" s="66"/>
      <c r="IBF282" s="66"/>
      <c r="IBR282" s="66"/>
      <c r="IBS282" s="66"/>
      <c r="IBT282" s="66"/>
      <c r="IBU282" s="66"/>
      <c r="IBV282" s="66"/>
      <c r="IBW282" s="66"/>
      <c r="IBX282" s="66"/>
      <c r="IBY282" s="66"/>
      <c r="IBZ282" s="66"/>
      <c r="ICA282" s="66"/>
      <c r="ICB282" s="66"/>
      <c r="ICC282" s="66"/>
      <c r="ICD282" s="66"/>
      <c r="ICE282" s="66"/>
      <c r="ICF282" s="66"/>
      <c r="ICG282" s="66"/>
      <c r="ICH282" s="66"/>
      <c r="ICI282" s="66"/>
      <c r="ICJ282" s="66"/>
      <c r="ICK282" s="66"/>
      <c r="ICL282" s="66"/>
      <c r="ICM282" s="66"/>
      <c r="ICN282" s="66"/>
      <c r="ICO282" s="66"/>
      <c r="ICP282" s="66"/>
      <c r="ICQ282" s="66"/>
      <c r="ICS282" s="66"/>
      <c r="ICT282" s="66"/>
      <c r="ICU282" s="66"/>
      <c r="ICV282" s="66"/>
      <c r="ICW282" s="66"/>
      <c r="ICX282" s="66"/>
      <c r="ICY282" s="66"/>
      <c r="ICZ282" s="66"/>
      <c r="IDA282" s="66"/>
      <c r="IDB282" s="66"/>
      <c r="IDC282" s="66"/>
      <c r="IDD282" s="66"/>
      <c r="IDE282" s="66"/>
      <c r="IDH282" s="66"/>
      <c r="IDK282" s="66"/>
      <c r="IDN282" s="66"/>
      <c r="IDQ282" s="66"/>
      <c r="IDT282" s="66"/>
      <c r="IDW282" s="66"/>
      <c r="IEF282" s="66"/>
      <c r="IEI282" s="66"/>
      <c r="IEL282" s="66"/>
      <c r="IEO282" s="66"/>
      <c r="IEX282" s="66"/>
      <c r="IFD282" s="66"/>
      <c r="IFG282" s="66"/>
      <c r="IFJ282" s="66"/>
      <c r="IFM282" s="66"/>
      <c r="IFS282" s="66"/>
      <c r="IGB282" s="66"/>
      <c r="IGD282" s="66"/>
      <c r="IGE282" s="66"/>
      <c r="IGG282" s="66"/>
      <c r="IGJ282" s="66"/>
      <c r="IGM282" s="66"/>
      <c r="IGP282" s="66"/>
      <c r="IGS282" s="66"/>
      <c r="IGV282" s="66"/>
      <c r="IGX282" s="66"/>
      <c r="IGZ282" s="66"/>
      <c r="IHC282" s="66"/>
      <c r="IHF282" s="66"/>
      <c r="IHI282" s="66"/>
      <c r="IHL282" s="66"/>
      <c r="IHO282" s="66"/>
      <c r="IHR282" s="66"/>
      <c r="IHU282" s="66"/>
      <c r="IHW282" s="66"/>
      <c r="IHZ282" s="66"/>
      <c r="IIF282" s="66"/>
      <c r="IIL282" s="66"/>
      <c r="IIO282" s="66"/>
      <c r="IIQ282" s="66"/>
      <c r="IIS282" s="66"/>
      <c r="IIT282" s="66"/>
      <c r="IIU282" s="66"/>
      <c r="IIV282" s="66"/>
      <c r="IIW282" s="66"/>
      <c r="IIX282" s="66"/>
      <c r="IJP282" s="66"/>
      <c r="IJQ282" s="66"/>
      <c r="IJT282" s="66"/>
      <c r="IJW282" s="66"/>
      <c r="IJY282" s="66"/>
      <c r="IKA282" s="66"/>
      <c r="IKD282" s="66"/>
      <c r="IKG282" s="66"/>
      <c r="IKJ282" s="66"/>
      <c r="IKN282" s="66"/>
      <c r="IKQ282" s="66"/>
      <c r="IKT282" s="66"/>
      <c r="ILB282" s="66"/>
      <c r="ILN282" s="66"/>
      <c r="ILO282" s="66"/>
      <c r="ILP282" s="66"/>
      <c r="ILQ282" s="66"/>
      <c r="ILR282" s="66"/>
      <c r="ILS282" s="66"/>
      <c r="ILT282" s="66"/>
      <c r="ILU282" s="66"/>
      <c r="ILV282" s="66"/>
      <c r="ILW282" s="66"/>
      <c r="ILX282" s="66"/>
      <c r="ILY282" s="66"/>
      <c r="ILZ282" s="66"/>
      <c r="IMA282" s="66"/>
      <c r="IMB282" s="66"/>
      <c r="IMC282" s="66"/>
      <c r="IMD282" s="66"/>
      <c r="IME282" s="66"/>
      <c r="IMF282" s="66"/>
      <c r="IMG282" s="66"/>
      <c r="IMH282" s="66"/>
      <c r="IMI282" s="66"/>
      <c r="IMJ282" s="66"/>
      <c r="IMK282" s="66"/>
      <c r="IML282" s="66"/>
      <c r="IMM282" s="66"/>
      <c r="IMO282" s="66"/>
      <c r="IMP282" s="66"/>
      <c r="IMQ282" s="66"/>
      <c r="IMR282" s="66"/>
      <c r="IMS282" s="66"/>
      <c r="IMT282" s="66"/>
      <c r="IMU282" s="66"/>
      <c r="IMV282" s="66"/>
      <c r="IMW282" s="66"/>
      <c r="IMX282" s="66"/>
      <c r="IMY282" s="66"/>
      <c r="IMZ282" s="66"/>
      <c r="INA282" s="66"/>
      <c r="IND282" s="66"/>
      <c r="ING282" s="66"/>
      <c r="INJ282" s="66"/>
      <c r="INM282" s="66"/>
      <c r="INP282" s="66"/>
      <c r="INS282" s="66"/>
      <c r="IOB282" s="66"/>
      <c r="IOE282" s="66"/>
      <c r="IOH282" s="66"/>
      <c r="IOK282" s="66"/>
      <c r="IOT282" s="66"/>
      <c r="IOZ282" s="66"/>
      <c r="IPC282" s="66"/>
      <c r="IPF282" s="66"/>
      <c r="IPI282" s="66"/>
      <c r="IPO282" s="66"/>
      <c r="IPX282" s="66"/>
      <c r="IPZ282" s="66"/>
      <c r="IQA282" s="66"/>
      <c r="IQC282" s="66"/>
      <c r="IQF282" s="66"/>
      <c r="IQI282" s="66"/>
      <c r="IQL282" s="66"/>
      <c r="IQO282" s="66"/>
      <c r="IQR282" s="66"/>
      <c r="IQT282" s="66"/>
      <c r="IQV282" s="66"/>
      <c r="IQY282" s="66"/>
      <c r="IRB282" s="66"/>
      <c r="IRE282" s="66"/>
      <c r="IRH282" s="66"/>
      <c r="IRK282" s="66"/>
      <c r="IRN282" s="66"/>
      <c r="IRQ282" s="66"/>
      <c r="IRS282" s="66"/>
      <c r="IRV282" s="66"/>
      <c r="ISB282" s="66"/>
      <c r="ISH282" s="66"/>
      <c r="ISK282" s="66"/>
      <c r="ISM282" s="66"/>
      <c r="ISO282" s="66"/>
      <c r="ISP282" s="66"/>
      <c r="ISQ282" s="66"/>
      <c r="ISR282" s="66"/>
      <c r="ISS282" s="66"/>
      <c r="IST282" s="66"/>
      <c r="ITL282" s="66"/>
      <c r="ITM282" s="66"/>
      <c r="ITP282" s="66"/>
      <c r="ITS282" s="66"/>
      <c r="ITU282" s="66"/>
      <c r="ITW282" s="66"/>
      <c r="ITZ282" s="66"/>
      <c r="IUC282" s="66"/>
      <c r="IUF282" s="66"/>
      <c r="IUJ282" s="66"/>
      <c r="IUM282" s="66"/>
      <c r="IUP282" s="66"/>
      <c r="IUX282" s="66"/>
      <c r="IVJ282" s="66"/>
      <c r="IVK282" s="66"/>
      <c r="IVL282" s="66"/>
      <c r="IVM282" s="66"/>
      <c r="IVN282" s="66"/>
      <c r="IVO282" s="66"/>
      <c r="IVP282" s="66"/>
      <c r="IVQ282" s="66"/>
      <c r="IVR282" s="66"/>
      <c r="IVS282" s="66"/>
      <c r="IVT282" s="66"/>
      <c r="IVU282" s="66"/>
      <c r="IVV282" s="66"/>
      <c r="IVW282" s="66"/>
      <c r="IVX282" s="66"/>
      <c r="IVY282" s="66"/>
      <c r="IVZ282" s="66"/>
      <c r="IWA282" s="66"/>
      <c r="IWB282" s="66"/>
      <c r="IWC282" s="66"/>
      <c r="IWD282" s="66"/>
      <c r="IWE282" s="66"/>
      <c r="IWF282" s="66"/>
      <c r="IWG282" s="66"/>
      <c r="IWH282" s="66"/>
      <c r="IWI282" s="66"/>
      <c r="IWK282" s="66"/>
      <c r="IWL282" s="66"/>
      <c r="IWM282" s="66"/>
      <c r="IWN282" s="66"/>
      <c r="IWO282" s="66"/>
      <c r="IWP282" s="66"/>
      <c r="IWQ282" s="66"/>
      <c r="IWR282" s="66"/>
      <c r="IWS282" s="66"/>
      <c r="IWT282" s="66"/>
      <c r="IWU282" s="66"/>
      <c r="IWV282" s="66"/>
      <c r="IWW282" s="66"/>
      <c r="IWZ282" s="66"/>
      <c r="IXC282" s="66"/>
      <c r="IXF282" s="66"/>
      <c r="IXI282" s="66"/>
      <c r="IXL282" s="66"/>
      <c r="IXO282" s="66"/>
      <c r="IXX282" s="66"/>
      <c r="IYA282" s="66"/>
      <c r="IYD282" s="66"/>
      <c r="IYG282" s="66"/>
      <c r="IYP282" s="66"/>
      <c r="IYV282" s="66"/>
      <c r="IYY282" s="66"/>
      <c r="IZB282" s="66"/>
      <c r="IZE282" s="66"/>
      <c r="IZK282" s="66"/>
      <c r="IZT282" s="66"/>
      <c r="IZV282" s="66"/>
      <c r="IZW282" s="66"/>
      <c r="IZY282" s="66"/>
      <c r="JAB282" s="66"/>
      <c r="JAE282" s="66"/>
      <c r="JAH282" s="66"/>
      <c r="JAK282" s="66"/>
      <c r="JAN282" s="66"/>
      <c r="JAP282" s="66"/>
      <c r="JAR282" s="66"/>
      <c r="JAU282" s="66"/>
      <c r="JAX282" s="66"/>
      <c r="JBA282" s="66"/>
      <c r="JBD282" s="66"/>
      <c r="JBG282" s="66"/>
      <c r="JBJ282" s="66"/>
      <c r="JBM282" s="66"/>
      <c r="JBO282" s="66"/>
      <c r="JBR282" s="66"/>
      <c r="JBX282" s="66"/>
      <c r="JCD282" s="66"/>
      <c r="JCG282" s="66"/>
      <c r="JCI282" s="66"/>
      <c r="JCK282" s="66"/>
      <c r="JCL282" s="66"/>
      <c r="JCM282" s="66"/>
      <c r="JCN282" s="66"/>
      <c r="JCO282" s="66"/>
      <c r="JCP282" s="66"/>
      <c r="JDH282" s="66"/>
      <c r="JDI282" s="66"/>
      <c r="JDL282" s="66"/>
      <c r="JDO282" s="66"/>
      <c r="JDQ282" s="66"/>
      <c r="JDS282" s="66"/>
      <c r="JDV282" s="66"/>
      <c r="JDY282" s="66"/>
      <c r="JEB282" s="66"/>
      <c r="JEF282" s="66"/>
      <c r="JEI282" s="66"/>
      <c r="JEL282" s="66"/>
      <c r="JET282" s="66"/>
      <c r="JFF282" s="66"/>
      <c r="JFG282" s="66"/>
      <c r="JFH282" s="66"/>
      <c r="JFI282" s="66"/>
      <c r="JFJ282" s="66"/>
      <c r="JFK282" s="66"/>
      <c r="JFL282" s="66"/>
      <c r="JFM282" s="66"/>
      <c r="JFN282" s="66"/>
      <c r="JFO282" s="66"/>
      <c r="JFP282" s="66"/>
      <c r="JFQ282" s="66"/>
      <c r="JFR282" s="66"/>
      <c r="JFS282" s="66"/>
      <c r="JFT282" s="66"/>
      <c r="JFU282" s="66"/>
      <c r="JFV282" s="66"/>
      <c r="JFW282" s="66"/>
      <c r="JFX282" s="66"/>
      <c r="JFY282" s="66"/>
      <c r="JFZ282" s="66"/>
      <c r="JGA282" s="66"/>
      <c r="JGB282" s="66"/>
      <c r="JGC282" s="66"/>
      <c r="JGD282" s="66"/>
      <c r="JGE282" s="66"/>
      <c r="JGG282" s="66"/>
      <c r="JGH282" s="66"/>
      <c r="JGI282" s="66"/>
      <c r="JGJ282" s="66"/>
      <c r="JGK282" s="66"/>
      <c r="JGL282" s="66"/>
      <c r="JGM282" s="66"/>
      <c r="JGN282" s="66"/>
      <c r="JGO282" s="66"/>
      <c r="JGP282" s="66"/>
      <c r="JGQ282" s="66"/>
      <c r="JGR282" s="66"/>
      <c r="JGS282" s="66"/>
      <c r="JGV282" s="66"/>
      <c r="JGY282" s="66"/>
      <c r="JHB282" s="66"/>
      <c r="JHE282" s="66"/>
      <c r="JHH282" s="66"/>
      <c r="JHK282" s="66"/>
      <c r="JHT282" s="66"/>
      <c r="JHW282" s="66"/>
      <c r="JHZ282" s="66"/>
      <c r="JIC282" s="66"/>
      <c r="JIL282" s="66"/>
      <c r="JIR282" s="66"/>
      <c r="JIU282" s="66"/>
      <c r="JIX282" s="66"/>
      <c r="JJA282" s="66"/>
      <c r="JJG282" s="66"/>
      <c r="JJP282" s="66"/>
      <c r="JJR282" s="66"/>
      <c r="JJS282" s="66"/>
      <c r="JJU282" s="66"/>
      <c r="JJX282" s="66"/>
      <c r="JKA282" s="66"/>
      <c r="JKD282" s="66"/>
      <c r="JKG282" s="66"/>
      <c r="JKJ282" s="66"/>
      <c r="JKL282" s="66"/>
      <c r="JKN282" s="66"/>
      <c r="JKQ282" s="66"/>
      <c r="JKT282" s="66"/>
      <c r="JKW282" s="66"/>
      <c r="JKZ282" s="66"/>
      <c r="JLC282" s="66"/>
      <c r="JLF282" s="66"/>
      <c r="JLI282" s="66"/>
      <c r="JLK282" s="66"/>
      <c r="JLN282" s="66"/>
      <c r="JLT282" s="66"/>
      <c r="JLZ282" s="66"/>
      <c r="JMC282" s="66"/>
      <c r="JME282" s="66"/>
      <c r="JMG282" s="66"/>
      <c r="JMH282" s="66"/>
      <c r="JMI282" s="66"/>
      <c r="JMJ282" s="66"/>
      <c r="JMK282" s="66"/>
      <c r="JML282" s="66"/>
      <c r="JND282" s="66"/>
      <c r="JNE282" s="66"/>
      <c r="JNH282" s="66"/>
      <c r="JNK282" s="66"/>
      <c r="JNM282" s="66"/>
      <c r="JNO282" s="66"/>
      <c r="JNR282" s="66"/>
      <c r="JNU282" s="66"/>
      <c r="JNX282" s="66"/>
      <c r="JOB282" s="66"/>
      <c r="JOE282" s="66"/>
      <c r="JOH282" s="66"/>
      <c r="JOP282" s="66"/>
      <c r="JPB282" s="66"/>
      <c r="JPC282" s="66"/>
      <c r="JPD282" s="66"/>
      <c r="JPE282" s="66"/>
      <c r="JPF282" s="66"/>
      <c r="JPG282" s="66"/>
      <c r="JPH282" s="66"/>
      <c r="JPI282" s="66"/>
      <c r="JPJ282" s="66"/>
      <c r="JPK282" s="66"/>
      <c r="JPL282" s="66"/>
      <c r="JPM282" s="66"/>
      <c r="JPN282" s="66"/>
      <c r="JPO282" s="66"/>
      <c r="JPP282" s="66"/>
      <c r="JPQ282" s="66"/>
      <c r="JPR282" s="66"/>
      <c r="JPS282" s="66"/>
      <c r="JPT282" s="66"/>
      <c r="JPU282" s="66"/>
      <c r="JPV282" s="66"/>
      <c r="JPW282" s="66"/>
      <c r="JPX282" s="66"/>
      <c r="JPY282" s="66"/>
      <c r="JPZ282" s="66"/>
      <c r="JQA282" s="66"/>
      <c r="JQC282" s="66"/>
      <c r="JQD282" s="66"/>
      <c r="JQE282" s="66"/>
      <c r="JQF282" s="66"/>
      <c r="JQG282" s="66"/>
      <c r="JQH282" s="66"/>
      <c r="JQI282" s="66"/>
      <c r="JQJ282" s="66"/>
      <c r="JQK282" s="66"/>
      <c r="JQL282" s="66"/>
      <c r="JQM282" s="66"/>
      <c r="JQN282" s="66"/>
      <c r="JQO282" s="66"/>
      <c r="JQR282" s="66"/>
      <c r="JQU282" s="66"/>
      <c r="JQX282" s="66"/>
      <c r="JRA282" s="66"/>
      <c r="JRD282" s="66"/>
      <c r="JRG282" s="66"/>
      <c r="JRP282" s="66"/>
      <c r="JRS282" s="66"/>
      <c r="JRV282" s="66"/>
      <c r="JRY282" s="66"/>
      <c r="JSH282" s="66"/>
      <c r="JSN282" s="66"/>
      <c r="JSQ282" s="66"/>
      <c r="JST282" s="66"/>
      <c r="JSW282" s="66"/>
      <c r="JTC282" s="66"/>
      <c r="JTL282" s="66"/>
      <c r="JTN282" s="66"/>
      <c r="JTO282" s="66"/>
      <c r="JTQ282" s="66"/>
      <c r="JTT282" s="66"/>
      <c r="JTW282" s="66"/>
      <c r="JTZ282" s="66"/>
      <c r="JUC282" s="66"/>
      <c r="JUF282" s="66"/>
      <c r="JUH282" s="66"/>
      <c r="JUJ282" s="66"/>
      <c r="JUM282" s="66"/>
      <c r="JUP282" s="66"/>
      <c r="JUS282" s="66"/>
      <c r="JUV282" s="66"/>
      <c r="JUY282" s="66"/>
      <c r="JVB282" s="66"/>
      <c r="JVE282" s="66"/>
      <c r="JVG282" s="66"/>
      <c r="JVJ282" s="66"/>
      <c r="JVP282" s="66"/>
      <c r="JVV282" s="66"/>
      <c r="JVY282" s="66"/>
      <c r="JWA282" s="66"/>
      <c r="JWC282" s="66"/>
      <c r="JWD282" s="66"/>
      <c r="JWE282" s="66"/>
      <c r="JWF282" s="66"/>
      <c r="JWG282" s="66"/>
      <c r="JWH282" s="66"/>
      <c r="JWZ282" s="66"/>
      <c r="JXA282" s="66"/>
      <c r="JXD282" s="66"/>
      <c r="JXG282" s="66"/>
      <c r="JXI282" s="66"/>
      <c r="JXK282" s="66"/>
      <c r="JXN282" s="66"/>
      <c r="JXQ282" s="66"/>
      <c r="JXT282" s="66"/>
      <c r="JXX282" s="66"/>
      <c r="JYA282" s="66"/>
      <c r="JYD282" s="66"/>
      <c r="JYL282" s="66"/>
      <c r="JYX282" s="66"/>
      <c r="JYY282" s="66"/>
      <c r="JYZ282" s="66"/>
      <c r="JZA282" s="66"/>
      <c r="JZB282" s="66"/>
      <c r="JZC282" s="66"/>
      <c r="JZD282" s="66"/>
      <c r="JZE282" s="66"/>
      <c r="JZF282" s="66"/>
      <c r="JZG282" s="66"/>
      <c r="JZH282" s="66"/>
      <c r="JZI282" s="66"/>
      <c r="JZJ282" s="66"/>
      <c r="JZK282" s="66"/>
      <c r="JZL282" s="66"/>
      <c r="JZM282" s="66"/>
      <c r="JZN282" s="66"/>
      <c r="JZO282" s="66"/>
      <c r="JZP282" s="66"/>
      <c r="JZQ282" s="66"/>
      <c r="JZR282" s="66"/>
      <c r="JZS282" s="66"/>
      <c r="JZT282" s="66"/>
      <c r="JZU282" s="66"/>
      <c r="JZV282" s="66"/>
      <c r="JZW282" s="66"/>
      <c r="JZY282" s="66"/>
      <c r="JZZ282" s="66"/>
      <c r="KAA282" s="66"/>
      <c r="KAB282" s="66"/>
      <c r="KAC282" s="66"/>
      <c r="KAD282" s="66"/>
      <c r="KAE282" s="66"/>
      <c r="KAF282" s="66"/>
      <c r="KAG282" s="66"/>
      <c r="KAH282" s="66"/>
      <c r="KAI282" s="66"/>
      <c r="KAJ282" s="66"/>
      <c r="KAK282" s="66"/>
      <c r="KAN282" s="66"/>
      <c r="KAQ282" s="66"/>
      <c r="KAT282" s="66"/>
      <c r="KAW282" s="66"/>
      <c r="KAZ282" s="66"/>
      <c r="KBC282" s="66"/>
      <c r="KBL282" s="66"/>
      <c r="KBO282" s="66"/>
      <c r="KBR282" s="66"/>
      <c r="KBU282" s="66"/>
      <c r="KCD282" s="66"/>
      <c r="KCJ282" s="66"/>
      <c r="KCM282" s="66"/>
      <c r="KCP282" s="66"/>
      <c r="KCS282" s="66"/>
      <c r="KCY282" s="66"/>
      <c r="KDH282" s="66"/>
      <c r="KDJ282" s="66"/>
      <c r="KDK282" s="66"/>
      <c r="KDM282" s="66"/>
      <c r="KDP282" s="66"/>
      <c r="KDS282" s="66"/>
      <c r="KDV282" s="66"/>
      <c r="KDY282" s="66"/>
      <c r="KEB282" s="66"/>
      <c r="KED282" s="66"/>
      <c r="KEF282" s="66"/>
      <c r="KEI282" s="66"/>
      <c r="KEL282" s="66"/>
      <c r="KEO282" s="66"/>
      <c r="KER282" s="66"/>
      <c r="KEU282" s="66"/>
      <c r="KEX282" s="66"/>
      <c r="KFA282" s="66"/>
      <c r="KFC282" s="66"/>
      <c r="KFF282" s="66"/>
      <c r="KFL282" s="66"/>
      <c r="KFR282" s="66"/>
      <c r="KFU282" s="66"/>
      <c r="KFW282" s="66"/>
      <c r="KFY282" s="66"/>
      <c r="KFZ282" s="66"/>
      <c r="KGA282" s="66"/>
      <c r="KGB282" s="66"/>
      <c r="KGC282" s="66"/>
      <c r="KGD282" s="66"/>
      <c r="KGV282" s="66"/>
      <c r="KGW282" s="66"/>
      <c r="KGZ282" s="66"/>
      <c r="KHC282" s="66"/>
      <c r="KHE282" s="66"/>
      <c r="KHG282" s="66"/>
      <c r="KHJ282" s="66"/>
      <c r="KHM282" s="66"/>
      <c r="KHP282" s="66"/>
      <c r="KHT282" s="66"/>
      <c r="KHW282" s="66"/>
      <c r="KHZ282" s="66"/>
      <c r="KIH282" s="66"/>
      <c r="KIT282" s="66"/>
      <c r="KIU282" s="66"/>
      <c r="KIV282" s="66"/>
      <c r="KIW282" s="66"/>
      <c r="KIX282" s="66"/>
      <c r="KIY282" s="66"/>
      <c r="KIZ282" s="66"/>
      <c r="KJA282" s="66"/>
      <c r="KJB282" s="66"/>
      <c r="KJC282" s="66"/>
      <c r="KJD282" s="66"/>
      <c r="KJE282" s="66"/>
      <c r="KJF282" s="66"/>
      <c r="KJG282" s="66"/>
      <c r="KJH282" s="66"/>
      <c r="KJI282" s="66"/>
      <c r="KJJ282" s="66"/>
      <c r="KJK282" s="66"/>
      <c r="KJL282" s="66"/>
      <c r="KJM282" s="66"/>
      <c r="KJN282" s="66"/>
      <c r="KJO282" s="66"/>
      <c r="KJP282" s="66"/>
      <c r="KJQ282" s="66"/>
      <c r="KJR282" s="66"/>
      <c r="KJS282" s="66"/>
      <c r="KJU282" s="66"/>
      <c r="KJV282" s="66"/>
      <c r="KJW282" s="66"/>
      <c r="KJX282" s="66"/>
      <c r="KJY282" s="66"/>
      <c r="KJZ282" s="66"/>
      <c r="KKA282" s="66"/>
      <c r="KKB282" s="66"/>
      <c r="KKC282" s="66"/>
      <c r="KKD282" s="66"/>
      <c r="KKE282" s="66"/>
      <c r="KKF282" s="66"/>
      <c r="KKG282" s="66"/>
      <c r="KKJ282" s="66"/>
      <c r="KKM282" s="66"/>
      <c r="KKP282" s="66"/>
      <c r="KKS282" s="66"/>
      <c r="KKV282" s="66"/>
      <c r="KKY282" s="66"/>
      <c r="KLH282" s="66"/>
      <c r="KLK282" s="66"/>
      <c r="KLN282" s="66"/>
      <c r="KLQ282" s="66"/>
      <c r="KLZ282" s="66"/>
      <c r="KMF282" s="66"/>
      <c r="KMI282" s="66"/>
      <c r="KML282" s="66"/>
      <c r="KMO282" s="66"/>
      <c r="KMU282" s="66"/>
      <c r="KND282" s="66"/>
      <c r="KNF282" s="66"/>
      <c r="KNG282" s="66"/>
      <c r="KNI282" s="66"/>
      <c r="KNL282" s="66"/>
      <c r="KNO282" s="66"/>
      <c r="KNR282" s="66"/>
      <c r="KNU282" s="66"/>
      <c r="KNX282" s="66"/>
      <c r="KNZ282" s="66"/>
      <c r="KOB282" s="66"/>
      <c r="KOE282" s="66"/>
      <c r="KOH282" s="66"/>
      <c r="KOK282" s="66"/>
      <c r="KON282" s="66"/>
      <c r="KOQ282" s="66"/>
      <c r="KOT282" s="66"/>
      <c r="KOW282" s="66"/>
      <c r="KOY282" s="66"/>
      <c r="KPB282" s="66"/>
      <c r="KPH282" s="66"/>
      <c r="KPN282" s="66"/>
      <c r="KPQ282" s="66"/>
      <c r="KPS282" s="66"/>
      <c r="KPU282" s="66"/>
      <c r="KPV282" s="66"/>
      <c r="KPW282" s="66"/>
      <c r="KPX282" s="66"/>
      <c r="KPY282" s="66"/>
      <c r="KPZ282" s="66"/>
      <c r="KQR282" s="66"/>
      <c r="KQS282" s="66"/>
      <c r="KQV282" s="66"/>
      <c r="KQY282" s="66"/>
      <c r="KRA282" s="66"/>
      <c r="KRC282" s="66"/>
      <c r="KRF282" s="66"/>
      <c r="KRI282" s="66"/>
      <c r="KRL282" s="66"/>
      <c r="KRP282" s="66"/>
      <c r="KRS282" s="66"/>
      <c r="KRV282" s="66"/>
      <c r="KSD282" s="66"/>
      <c r="KSP282" s="66"/>
      <c r="KSQ282" s="66"/>
      <c r="KSR282" s="66"/>
      <c r="KSS282" s="66"/>
      <c r="KST282" s="66"/>
      <c r="KSU282" s="66"/>
      <c r="KSV282" s="66"/>
      <c r="KSW282" s="66"/>
      <c r="KSX282" s="66"/>
      <c r="KSY282" s="66"/>
      <c r="KSZ282" s="66"/>
      <c r="KTA282" s="66"/>
      <c r="KTB282" s="66"/>
      <c r="KTC282" s="66"/>
      <c r="KTD282" s="66"/>
      <c r="KTE282" s="66"/>
      <c r="KTF282" s="66"/>
      <c r="KTG282" s="66"/>
      <c r="KTH282" s="66"/>
      <c r="KTI282" s="66"/>
      <c r="KTJ282" s="66"/>
      <c r="KTK282" s="66"/>
      <c r="KTL282" s="66"/>
      <c r="KTM282" s="66"/>
      <c r="KTN282" s="66"/>
      <c r="KTO282" s="66"/>
      <c r="KTQ282" s="66"/>
      <c r="KTR282" s="66"/>
      <c r="KTS282" s="66"/>
      <c r="KTT282" s="66"/>
      <c r="KTU282" s="66"/>
      <c r="KTV282" s="66"/>
      <c r="KTW282" s="66"/>
      <c r="KTX282" s="66"/>
      <c r="KTY282" s="66"/>
      <c r="KTZ282" s="66"/>
      <c r="KUA282" s="66"/>
      <c r="KUB282" s="66"/>
      <c r="KUC282" s="66"/>
      <c r="KUF282" s="66"/>
      <c r="KUI282" s="66"/>
      <c r="KUL282" s="66"/>
      <c r="KUO282" s="66"/>
      <c r="KUR282" s="66"/>
      <c r="KUU282" s="66"/>
      <c r="KVD282" s="66"/>
      <c r="KVG282" s="66"/>
      <c r="KVJ282" s="66"/>
      <c r="KVM282" s="66"/>
      <c r="KVV282" s="66"/>
      <c r="KWB282" s="66"/>
      <c r="KWE282" s="66"/>
      <c r="KWH282" s="66"/>
      <c r="KWK282" s="66"/>
      <c r="KWQ282" s="66"/>
      <c r="KWZ282" s="66"/>
      <c r="KXB282" s="66"/>
      <c r="KXC282" s="66"/>
      <c r="KXE282" s="66"/>
      <c r="KXH282" s="66"/>
      <c r="KXK282" s="66"/>
      <c r="KXN282" s="66"/>
      <c r="KXQ282" s="66"/>
      <c r="KXT282" s="66"/>
      <c r="KXV282" s="66"/>
      <c r="KXX282" s="66"/>
      <c r="KYA282" s="66"/>
      <c r="KYD282" s="66"/>
      <c r="KYG282" s="66"/>
      <c r="KYJ282" s="66"/>
      <c r="KYM282" s="66"/>
      <c r="KYP282" s="66"/>
      <c r="KYS282" s="66"/>
      <c r="KYU282" s="66"/>
      <c r="KYX282" s="66"/>
      <c r="KZD282" s="66"/>
      <c r="KZJ282" s="66"/>
      <c r="KZM282" s="66"/>
      <c r="KZO282" s="66"/>
      <c r="KZQ282" s="66"/>
      <c r="KZR282" s="66"/>
      <c r="KZS282" s="66"/>
      <c r="KZT282" s="66"/>
      <c r="KZU282" s="66"/>
      <c r="KZV282" s="66"/>
      <c r="LAN282" s="66"/>
      <c r="LAO282" s="66"/>
      <c r="LAR282" s="66"/>
      <c r="LAU282" s="66"/>
      <c r="LAW282" s="66"/>
      <c r="LAY282" s="66"/>
      <c r="LBB282" s="66"/>
      <c r="LBE282" s="66"/>
      <c r="LBH282" s="66"/>
      <c r="LBL282" s="66"/>
      <c r="LBO282" s="66"/>
      <c r="LBR282" s="66"/>
      <c r="LBZ282" s="66"/>
      <c r="LCL282" s="66"/>
      <c r="LCM282" s="66"/>
      <c r="LCN282" s="66"/>
      <c r="LCO282" s="66"/>
      <c r="LCP282" s="66"/>
      <c r="LCQ282" s="66"/>
      <c r="LCR282" s="66"/>
      <c r="LCS282" s="66"/>
      <c r="LCT282" s="66"/>
      <c r="LCU282" s="66"/>
      <c r="LCV282" s="66"/>
      <c r="LCW282" s="66"/>
      <c r="LCX282" s="66"/>
      <c r="LCY282" s="66"/>
      <c r="LCZ282" s="66"/>
      <c r="LDA282" s="66"/>
      <c r="LDB282" s="66"/>
      <c r="LDC282" s="66"/>
      <c r="LDD282" s="66"/>
      <c r="LDE282" s="66"/>
      <c r="LDF282" s="66"/>
      <c r="LDG282" s="66"/>
      <c r="LDH282" s="66"/>
      <c r="LDI282" s="66"/>
      <c r="LDJ282" s="66"/>
      <c r="LDK282" s="66"/>
      <c r="LDM282" s="66"/>
      <c r="LDN282" s="66"/>
      <c r="LDO282" s="66"/>
      <c r="LDP282" s="66"/>
      <c r="LDQ282" s="66"/>
      <c r="LDR282" s="66"/>
      <c r="LDS282" s="66"/>
      <c r="LDT282" s="66"/>
      <c r="LDU282" s="66"/>
      <c r="LDV282" s="66"/>
      <c r="LDW282" s="66"/>
      <c r="LDX282" s="66"/>
      <c r="LDY282" s="66"/>
      <c r="LEB282" s="66"/>
      <c r="LEE282" s="66"/>
      <c r="LEH282" s="66"/>
      <c r="LEK282" s="66"/>
      <c r="LEN282" s="66"/>
      <c r="LEQ282" s="66"/>
      <c r="LEZ282" s="66"/>
      <c r="LFC282" s="66"/>
      <c r="LFF282" s="66"/>
      <c r="LFI282" s="66"/>
      <c r="LFR282" s="66"/>
      <c r="LFX282" s="66"/>
      <c r="LGA282" s="66"/>
      <c r="LGD282" s="66"/>
      <c r="LGG282" s="66"/>
      <c r="LGM282" s="66"/>
      <c r="LGV282" s="66"/>
      <c r="LGX282" s="66"/>
      <c r="LGY282" s="66"/>
      <c r="LHA282" s="66"/>
      <c r="LHD282" s="66"/>
      <c r="LHG282" s="66"/>
      <c r="LHJ282" s="66"/>
      <c r="LHM282" s="66"/>
      <c r="LHP282" s="66"/>
      <c r="LHR282" s="66"/>
      <c r="LHT282" s="66"/>
      <c r="LHW282" s="66"/>
      <c r="LHZ282" s="66"/>
      <c r="LIC282" s="66"/>
      <c r="LIF282" s="66"/>
      <c r="LII282" s="66"/>
      <c r="LIL282" s="66"/>
      <c r="LIO282" s="66"/>
      <c r="LIQ282" s="66"/>
      <c r="LIT282" s="66"/>
      <c r="LIZ282" s="66"/>
      <c r="LJF282" s="66"/>
      <c r="LJI282" s="66"/>
      <c r="LJK282" s="66"/>
      <c r="LJM282" s="66"/>
      <c r="LJN282" s="66"/>
      <c r="LJO282" s="66"/>
      <c r="LJP282" s="66"/>
      <c r="LJQ282" s="66"/>
      <c r="LJR282" s="66"/>
      <c r="LKJ282" s="66"/>
      <c r="LKK282" s="66"/>
      <c r="LKN282" s="66"/>
      <c r="LKQ282" s="66"/>
      <c r="LKS282" s="66"/>
      <c r="LKU282" s="66"/>
      <c r="LKX282" s="66"/>
      <c r="LLA282" s="66"/>
      <c r="LLD282" s="66"/>
      <c r="LLH282" s="66"/>
      <c r="LLK282" s="66"/>
      <c r="LLN282" s="66"/>
      <c r="LLV282" s="66"/>
      <c r="LMH282" s="66"/>
      <c r="LMI282" s="66"/>
      <c r="LMJ282" s="66"/>
      <c r="LMK282" s="66"/>
      <c r="LML282" s="66"/>
      <c r="LMM282" s="66"/>
      <c r="LMN282" s="66"/>
      <c r="LMO282" s="66"/>
      <c r="LMP282" s="66"/>
      <c r="LMQ282" s="66"/>
      <c r="LMR282" s="66"/>
      <c r="LMS282" s="66"/>
      <c r="LMT282" s="66"/>
      <c r="LMU282" s="66"/>
      <c r="LMV282" s="66"/>
      <c r="LMW282" s="66"/>
      <c r="LMX282" s="66"/>
      <c r="LMY282" s="66"/>
      <c r="LMZ282" s="66"/>
      <c r="LNA282" s="66"/>
      <c r="LNB282" s="66"/>
      <c r="LNC282" s="66"/>
      <c r="LND282" s="66"/>
      <c r="LNE282" s="66"/>
      <c r="LNF282" s="66"/>
      <c r="LNG282" s="66"/>
      <c r="LNI282" s="66"/>
      <c r="LNJ282" s="66"/>
      <c r="LNK282" s="66"/>
      <c r="LNL282" s="66"/>
      <c r="LNM282" s="66"/>
      <c r="LNN282" s="66"/>
      <c r="LNO282" s="66"/>
      <c r="LNP282" s="66"/>
      <c r="LNQ282" s="66"/>
      <c r="LNR282" s="66"/>
      <c r="LNS282" s="66"/>
      <c r="LNT282" s="66"/>
      <c r="LNU282" s="66"/>
      <c r="LNX282" s="66"/>
      <c r="LOA282" s="66"/>
      <c r="LOD282" s="66"/>
      <c r="LOG282" s="66"/>
      <c r="LOJ282" s="66"/>
      <c r="LOM282" s="66"/>
      <c r="LOV282" s="66"/>
      <c r="LOY282" s="66"/>
      <c r="LPB282" s="66"/>
      <c r="LPE282" s="66"/>
      <c r="LPN282" s="66"/>
      <c r="LPT282" s="66"/>
      <c r="LPW282" s="66"/>
      <c r="LPZ282" s="66"/>
      <c r="LQC282" s="66"/>
      <c r="LQI282" s="66"/>
      <c r="LQR282" s="66"/>
      <c r="LQT282" s="66"/>
      <c r="LQU282" s="66"/>
      <c r="LQW282" s="66"/>
      <c r="LQZ282" s="66"/>
      <c r="LRC282" s="66"/>
      <c r="LRF282" s="66"/>
      <c r="LRI282" s="66"/>
      <c r="LRL282" s="66"/>
      <c r="LRN282" s="66"/>
      <c r="LRP282" s="66"/>
      <c r="LRS282" s="66"/>
      <c r="LRV282" s="66"/>
      <c r="LRY282" s="66"/>
      <c r="LSB282" s="66"/>
      <c r="LSE282" s="66"/>
      <c r="LSH282" s="66"/>
      <c r="LSK282" s="66"/>
      <c r="LSM282" s="66"/>
      <c r="LSP282" s="66"/>
      <c r="LSV282" s="66"/>
      <c r="LTB282" s="66"/>
      <c r="LTE282" s="66"/>
      <c r="LTG282" s="66"/>
      <c r="LTI282" s="66"/>
      <c r="LTJ282" s="66"/>
      <c r="LTK282" s="66"/>
      <c r="LTL282" s="66"/>
      <c r="LTM282" s="66"/>
      <c r="LTN282" s="66"/>
      <c r="LUF282" s="66"/>
      <c r="LUG282" s="66"/>
      <c r="LUJ282" s="66"/>
      <c r="LUM282" s="66"/>
      <c r="LUO282" s="66"/>
      <c r="LUQ282" s="66"/>
      <c r="LUT282" s="66"/>
      <c r="LUW282" s="66"/>
      <c r="LUZ282" s="66"/>
      <c r="LVD282" s="66"/>
      <c r="LVG282" s="66"/>
      <c r="LVJ282" s="66"/>
      <c r="LVR282" s="66"/>
      <c r="LWD282" s="66"/>
      <c r="LWE282" s="66"/>
      <c r="LWF282" s="66"/>
      <c r="LWG282" s="66"/>
      <c r="LWH282" s="66"/>
      <c r="LWI282" s="66"/>
      <c r="LWJ282" s="66"/>
      <c r="LWK282" s="66"/>
      <c r="LWL282" s="66"/>
      <c r="LWM282" s="66"/>
      <c r="LWN282" s="66"/>
      <c r="LWO282" s="66"/>
      <c r="LWP282" s="66"/>
      <c r="LWQ282" s="66"/>
      <c r="LWR282" s="66"/>
      <c r="LWS282" s="66"/>
      <c r="LWT282" s="66"/>
      <c r="LWU282" s="66"/>
      <c r="LWV282" s="66"/>
      <c r="LWW282" s="66"/>
      <c r="LWX282" s="66"/>
      <c r="LWY282" s="66"/>
      <c r="LWZ282" s="66"/>
      <c r="LXA282" s="66"/>
      <c r="LXB282" s="66"/>
      <c r="LXC282" s="66"/>
      <c r="LXE282" s="66"/>
      <c r="LXF282" s="66"/>
      <c r="LXG282" s="66"/>
      <c r="LXH282" s="66"/>
      <c r="LXI282" s="66"/>
      <c r="LXJ282" s="66"/>
      <c r="LXK282" s="66"/>
      <c r="LXL282" s="66"/>
      <c r="LXM282" s="66"/>
      <c r="LXN282" s="66"/>
      <c r="LXO282" s="66"/>
      <c r="LXP282" s="66"/>
      <c r="LXQ282" s="66"/>
      <c r="LXT282" s="66"/>
      <c r="LXW282" s="66"/>
      <c r="LXZ282" s="66"/>
      <c r="LYC282" s="66"/>
      <c r="LYF282" s="66"/>
      <c r="LYI282" s="66"/>
      <c r="LYR282" s="66"/>
      <c r="LYU282" s="66"/>
      <c r="LYX282" s="66"/>
      <c r="LZA282" s="66"/>
      <c r="LZJ282" s="66"/>
      <c r="LZP282" s="66"/>
      <c r="LZS282" s="66"/>
      <c r="LZV282" s="66"/>
      <c r="LZY282" s="66"/>
      <c r="MAE282" s="66"/>
      <c r="MAN282" s="66"/>
      <c r="MAP282" s="66"/>
      <c r="MAQ282" s="66"/>
      <c r="MAS282" s="66"/>
      <c r="MAV282" s="66"/>
      <c r="MAY282" s="66"/>
      <c r="MBB282" s="66"/>
      <c r="MBE282" s="66"/>
      <c r="MBH282" s="66"/>
      <c r="MBJ282" s="66"/>
      <c r="MBL282" s="66"/>
      <c r="MBO282" s="66"/>
      <c r="MBR282" s="66"/>
      <c r="MBU282" s="66"/>
      <c r="MBX282" s="66"/>
      <c r="MCA282" s="66"/>
      <c r="MCD282" s="66"/>
      <c r="MCG282" s="66"/>
      <c r="MCI282" s="66"/>
      <c r="MCL282" s="66"/>
      <c r="MCR282" s="66"/>
      <c r="MCX282" s="66"/>
      <c r="MDA282" s="66"/>
      <c r="MDC282" s="66"/>
      <c r="MDE282" s="66"/>
      <c r="MDF282" s="66"/>
      <c r="MDG282" s="66"/>
      <c r="MDH282" s="66"/>
      <c r="MDI282" s="66"/>
      <c r="MDJ282" s="66"/>
      <c r="MEB282" s="66"/>
      <c r="MEC282" s="66"/>
      <c r="MEF282" s="66"/>
      <c r="MEI282" s="66"/>
      <c r="MEK282" s="66"/>
      <c r="MEM282" s="66"/>
      <c r="MEP282" s="66"/>
      <c r="MES282" s="66"/>
      <c r="MEV282" s="66"/>
      <c r="MEZ282" s="66"/>
      <c r="MFC282" s="66"/>
      <c r="MFF282" s="66"/>
      <c r="MFN282" s="66"/>
      <c r="MFZ282" s="66"/>
      <c r="MGA282" s="66"/>
      <c r="MGB282" s="66"/>
      <c r="MGC282" s="66"/>
      <c r="MGD282" s="66"/>
      <c r="MGE282" s="66"/>
      <c r="MGF282" s="66"/>
      <c r="MGG282" s="66"/>
      <c r="MGH282" s="66"/>
      <c r="MGI282" s="66"/>
      <c r="MGJ282" s="66"/>
      <c r="MGK282" s="66"/>
      <c r="MGL282" s="66"/>
      <c r="MGM282" s="66"/>
      <c r="MGN282" s="66"/>
      <c r="MGO282" s="66"/>
      <c r="MGP282" s="66"/>
      <c r="MGQ282" s="66"/>
      <c r="MGR282" s="66"/>
      <c r="MGS282" s="66"/>
      <c r="MGT282" s="66"/>
      <c r="MGU282" s="66"/>
      <c r="MGV282" s="66"/>
      <c r="MGW282" s="66"/>
      <c r="MGX282" s="66"/>
      <c r="MGY282" s="66"/>
      <c r="MHA282" s="66"/>
      <c r="MHB282" s="66"/>
      <c r="MHC282" s="66"/>
      <c r="MHD282" s="66"/>
      <c r="MHE282" s="66"/>
      <c r="MHF282" s="66"/>
      <c r="MHG282" s="66"/>
      <c r="MHH282" s="66"/>
      <c r="MHI282" s="66"/>
      <c r="MHJ282" s="66"/>
      <c r="MHK282" s="66"/>
      <c r="MHL282" s="66"/>
      <c r="MHM282" s="66"/>
      <c r="MHP282" s="66"/>
      <c r="MHS282" s="66"/>
      <c r="MHV282" s="66"/>
      <c r="MHY282" s="66"/>
      <c r="MIB282" s="66"/>
      <c r="MIE282" s="66"/>
      <c r="MIN282" s="66"/>
      <c r="MIQ282" s="66"/>
      <c r="MIT282" s="66"/>
      <c r="MIW282" s="66"/>
      <c r="MJF282" s="66"/>
      <c r="MJL282" s="66"/>
      <c r="MJO282" s="66"/>
      <c r="MJR282" s="66"/>
      <c r="MJU282" s="66"/>
      <c r="MKA282" s="66"/>
      <c r="MKJ282" s="66"/>
      <c r="MKL282" s="66"/>
      <c r="MKM282" s="66"/>
      <c r="MKO282" s="66"/>
      <c r="MKR282" s="66"/>
      <c r="MKU282" s="66"/>
      <c r="MKX282" s="66"/>
      <c r="MLA282" s="66"/>
      <c r="MLD282" s="66"/>
      <c r="MLF282" s="66"/>
      <c r="MLH282" s="66"/>
      <c r="MLK282" s="66"/>
      <c r="MLN282" s="66"/>
      <c r="MLQ282" s="66"/>
      <c r="MLT282" s="66"/>
      <c r="MLW282" s="66"/>
      <c r="MLZ282" s="66"/>
      <c r="MMC282" s="66"/>
      <c r="MME282" s="66"/>
      <c r="MMH282" s="66"/>
      <c r="MMN282" s="66"/>
      <c r="MMT282" s="66"/>
      <c r="MMW282" s="66"/>
      <c r="MMY282" s="66"/>
      <c r="MNA282" s="66"/>
      <c r="MNB282" s="66"/>
      <c r="MNC282" s="66"/>
      <c r="MND282" s="66"/>
      <c r="MNE282" s="66"/>
      <c r="MNF282" s="66"/>
      <c r="MNX282" s="66"/>
      <c r="MNY282" s="66"/>
      <c r="MOB282" s="66"/>
      <c r="MOE282" s="66"/>
      <c r="MOG282" s="66"/>
      <c r="MOI282" s="66"/>
      <c r="MOL282" s="66"/>
      <c r="MOO282" s="66"/>
      <c r="MOR282" s="66"/>
      <c r="MOV282" s="66"/>
      <c r="MOY282" s="66"/>
      <c r="MPB282" s="66"/>
      <c r="MPJ282" s="66"/>
      <c r="MPV282" s="66"/>
      <c r="MPW282" s="66"/>
      <c r="MPX282" s="66"/>
      <c r="MPY282" s="66"/>
      <c r="MPZ282" s="66"/>
      <c r="MQA282" s="66"/>
      <c r="MQB282" s="66"/>
      <c r="MQC282" s="66"/>
      <c r="MQD282" s="66"/>
      <c r="MQE282" s="66"/>
      <c r="MQF282" s="66"/>
      <c r="MQG282" s="66"/>
      <c r="MQH282" s="66"/>
      <c r="MQI282" s="66"/>
      <c r="MQJ282" s="66"/>
      <c r="MQK282" s="66"/>
      <c r="MQL282" s="66"/>
      <c r="MQM282" s="66"/>
      <c r="MQN282" s="66"/>
      <c r="MQO282" s="66"/>
      <c r="MQP282" s="66"/>
      <c r="MQQ282" s="66"/>
      <c r="MQR282" s="66"/>
      <c r="MQS282" s="66"/>
      <c r="MQT282" s="66"/>
      <c r="MQU282" s="66"/>
      <c r="MQW282" s="66"/>
      <c r="MQX282" s="66"/>
      <c r="MQY282" s="66"/>
      <c r="MQZ282" s="66"/>
      <c r="MRA282" s="66"/>
      <c r="MRB282" s="66"/>
      <c r="MRC282" s="66"/>
      <c r="MRD282" s="66"/>
      <c r="MRE282" s="66"/>
      <c r="MRF282" s="66"/>
      <c r="MRG282" s="66"/>
      <c r="MRH282" s="66"/>
      <c r="MRI282" s="66"/>
      <c r="MRL282" s="66"/>
      <c r="MRO282" s="66"/>
      <c r="MRR282" s="66"/>
      <c r="MRU282" s="66"/>
      <c r="MRX282" s="66"/>
      <c r="MSA282" s="66"/>
      <c r="MSJ282" s="66"/>
      <c r="MSM282" s="66"/>
      <c r="MSP282" s="66"/>
      <c r="MSS282" s="66"/>
      <c r="MTB282" s="66"/>
      <c r="MTH282" s="66"/>
      <c r="MTK282" s="66"/>
      <c r="MTN282" s="66"/>
      <c r="MTQ282" s="66"/>
      <c r="MTW282" s="66"/>
      <c r="MUF282" s="66"/>
      <c r="MUH282" s="66"/>
      <c r="MUI282" s="66"/>
      <c r="MUK282" s="66"/>
      <c r="MUN282" s="66"/>
      <c r="MUQ282" s="66"/>
      <c r="MUT282" s="66"/>
      <c r="MUW282" s="66"/>
      <c r="MUZ282" s="66"/>
      <c r="MVB282" s="66"/>
      <c r="MVD282" s="66"/>
      <c r="MVG282" s="66"/>
      <c r="MVJ282" s="66"/>
      <c r="MVM282" s="66"/>
      <c r="MVP282" s="66"/>
      <c r="MVS282" s="66"/>
      <c r="MVV282" s="66"/>
      <c r="MVY282" s="66"/>
      <c r="MWA282" s="66"/>
      <c r="MWD282" s="66"/>
      <c r="MWJ282" s="66"/>
      <c r="MWP282" s="66"/>
      <c r="MWS282" s="66"/>
      <c r="MWU282" s="66"/>
      <c r="MWW282" s="66"/>
      <c r="MWX282" s="66"/>
      <c r="MWY282" s="66"/>
      <c r="MWZ282" s="66"/>
      <c r="MXA282" s="66"/>
      <c r="MXB282" s="66"/>
      <c r="MXT282" s="66"/>
      <c r="MXU282" s="66"/>
      <c r="MXX282" s="66"/>
      <c r="MYA282" s="66"/>
      <c r="MYC282" s="66"/>
      <c r="MYE282" s="66"/>
      <c r="MYH282" s="66"/>
      <c r="MYK282" s="66"/>
      <c r="MYN282" s="66"/>
      <c r="MYR282" s="66"/>
      <c r="MYU282" s="66"/>
      <c r="MYX282" s="66"/>
      <c r="MZF282" s="66"/>
      <c r="MZR282" s="66"/>
      <c r="MZS282" s="66"/>
      <c r="MZT282" s="66"/>
      <c r="MZU282" s="66"/>
      <c r="MZV282" s="66"/>
      <c r="MZW282" s="66"/>
      <c r="MZX282" s="66"/>
      <c r="MZY282" s="66"/>
      <c r="MZZ282" s="66"/>
      <c r="NAA282" s="66"/>
      <c r="NAB282" s="66"/>
      <c r="NAC282" s="66"/>
      <c r="NAD282" s="66"/>
      <c r="NAE282" s="66"/>
      <c r="NAF282" s="66"/>
      <c r="NAG282" s="66"/>
      <c r="NAH282" s="66"/>
      <c r="NAI282" s="66"/>
      <c r="NAJ282" s="66"/>
      <c r="NAK282" s="66"/>
      <c r="NAL282" s="66"/>
      <c r="NAM282" s="66"/>
      <c r="NAN282" s="66"/>
      <c r="NAO282" s="66"/>
      <c r="NAP282" s="66"/>
      <c r="NAQ282" s="66"/>
      <c r="NAS282" s="66"/>
      <c r="NAT282" s="66"/>
      <c r="NAU282" s="66"/>
      <c r="NAV282" s="66"/>
      <c r="NAW282" s="66"/>
      <c r="NAX282" s="66"/>
      <c r="NAY282" s="66"/>
      <c r="NAZ282" s="66"/>
      <c r="NBA282" s="66"/>
      <c r="NBB282" s="66"/>
      <c r="NBC282" s="66"/>
      <c r="NBD282" s="66"/>
      <c r="NBE282" s="66"/>
      <c r="NBH282" s="66"/>
      <c r="NBK282" s="66"/>
      <c r="NBN282" s="66"/>
      <c r="NBQ282" s="66"/>
      <c r="NBT282" s="66"/>
      <c r="NBW282" s="66"/>
      <c r="NCF282" s="66"/>
      <c r="NCI282" s="66"/>
      <c r="NCL282" s="66"/>
      <c r="NCO282" s="66"/>
      <c r="NCX282" s="66"/>
      <c r="NDD282" s="66"/>
      <c r="NDG282" s="66"/>
      <c r="NDJ282" s="66"/>
      <c r="NDM282" s="66"/>
      <c r="NDS282" s="66"/>
      <c r="NEB282" s="66"/>
      <c r="NED282" s="66"/>
      <c r="NEE282" s="66"/>
      <c r="NEG282" s="66"/>
      <c r="NEJ282" s="66"/>
      <c r="NEM282" s="66"/>
      <c r="NEP282" s="66"/>
      <c r="NES282" s="66"/>
      <c r="NEV282" s="66"/>
      <c r="NEX282" s="66"/>
      <c r="NEZ282" s="66"/>
      <c r="NFC282" s="66"/>
      <c r="NFF282" s="66"/>
      <c r="NFI282" s="66"/>
      <c r="NFL282" s="66"/>
      <c r="NFO282" s="66"/>
      <c r="NFR282" s="66"/>
      <c r="NFU282" s="66"/>
      <c r="NFW282" s="66"/>
      <c r="NFZ282" s="66"/>
      <c r="NGF282" s="66"/>
      <c r="NGL282" s="66"/>
      <c r="NGO282" s="66"/>
      <c r="NGQ282" s="66"/>
      <c r="NGS282" s="66"/>
      <c r="NGT282" s="66"/>
      <c r="NGU282" s="66"/>
      <c r="NGV282" s="66"/>
      <c r="NGW282" s="66"/>
      <c r="NGX282" s="66"/>
      <c r="NHP282" s="66"/>
      <c r="NHQ282" s="66"/>
      <c r="NHT282" s="66"/>
      <c r="NHW282" s="66"/>
      <c r="NHY282" s="66"/>
      <c r="NIA282" s="66"/>
      <c r="NID282" s="66"/>
      <c r="NIG282" s="66"/>
      <c r="NIJ282" s="66"/>
      <c r="NIN282" s="66"/>
      <c r="NIQ282" s="66"/>
      <c r="NIT282" s="66"/>
      <c r="NJB282" s="66"/>
      <c r="NJN282" s="66"/>
      <c r="NJO282" s="66"/>
      <c r="NJP282" s="66"/>
      <c r="NJQ282" s="66"/>
      <c r="NJR282" s="66"/>
      <c r="NJS282" s="66"/>
      <c r="NJT282" s="66"/>
      <c r="NJU282" s="66"/>
      <c r="NJV282" s="66"/>
      <c r="NJW282" s="66"/>
      <c r="NJX282" s="66"/>
      <c r="NJY282" s="66"/>
      <c r="NJZ282" s="66"/>
      <c r="NKA282" s="66"/>
      <c r="NKB282" s="66"/>
      <c r="NKC282" s="66"/>
      <c r="NKD282" s="66"/>
      <c r="NKE282" s="66"/>
      <c r="NKF282" s="66"/>
      <c r="NKG282" s="66"/>
      <c r="NKH282" s="66"/>
      <c r="NKI282" s="66"/>
      <c r="NKJ282" s="66"/>
      <c r="NKK282" s="66"/>
      <c r="NKL282" s="66"/>
      <c r="NKM282" s="66"/>
      <c r="NKO282" s="66"/>
      <c r="NKP282" s="66"/>
      <c r="NKQ282" s="66"/>
      <c r="NKR282" s="66"/>
      <c r="NKS282" s="66"/>
      <c r="NKT282" s="66"/>
      <c r="NKU282" s="66"/>
      <c r="NKV282" s="66"/>
      <c r="NKW282" s="66"/>
      <c r="NKX282" s="66"/>
      <c r="NKY282" s="66"/>
      <c r="NKZ282" s="66"/>
      <c r="NLA282" s="66"/>
      <c r="NLD282" s="66"/>
      <c r="NLG282" s="66"/>
      <c r="NLJ282" s="66"/>
      <c r="NLM282" s="66"/>
      <c r="NLP282" s="66"/>
      <c r="NLS282" s="66"/>
      <c r="NMB282" s="66"/>
      <c r="NME282" s="66"/>
      <c r="NMH282" s="66"/>
      <c r="NMK282" s="66"/>
      <c r="NMT282" s="66"/>
      <c r="NMZ282" s="66"/>
      <c r="NNC282" s="66"/>
      <c r="NNF282" s="66"/>
      <c r="NNI282" s="66"/>
      <c r="NNO282" s="66"/>
      <c r="NNX282" s="66"/>
      <c r="NNZ282" s="66"/>
      <c r="NOA282" s="66"/>
      <c r="NOC282" s="66"/>
      <c r="NOF282" s="66"/>
      <c r="NOI282" s="66"/>
      <c r="NOL282" s="66"/>
      <c r="NOO282" s="66"/>
      <c r="NOR282" s="66"/>
      <c r="NOT282" s="66"/>
      <c r="NOV282" s="66"/>
      <c r="NOY282" s="66"/>
      <c r="NPB282" s="66"/>
      <c r="NPE282" s="66"/>
      <c r="NPH282" s="66"/>
      <c r="NPK282" s="66"/>
      <c r="NPN282" s="66"/>
      <c r="NPQ282" s="66"/>
      <c r="NPS282" s="66"/>
      <c r="NPV282" s="66"/>
      <c r="NQB282" s="66"/>
      <c r="NQH282" s="66"/>
      <c r="NQK282" s="66"/>
      <c r="NQM282" s="66"/>
      <c r="NQO282" s="66"/>
      <c r="NQP282" s="66"/>
      <c r="NQQ282" s="66"/>
      <c r="NQR282" s="66"/>
      <c r="NQS282" s="66"/>
      <c r="NQT282" s="66"/>
      <c r="NRL282" s="66"/>
      <c r="NRM282" s="66"/>
      <c r="NRP282" s="66"/>
      <c r="NRS282" s="66"/>
      <c r="NRU282" s="66"/>
      <c r="NRW282" s="66"/>
      <c r="NRZ282" s="66"/>
      <c r="NSC282" s="66"/>
      <c r="NSF282" s="66"/>
      <c r="NSJ282" s="66"/>
      <c r="NSM282" s="66"/>
      <c r="NSP282" s="66"/>
      <c r="NSX282" s="66"/>
      <c r="NTJ282" s="66"/>
      <c r="NTK282" s="66"/>
      <c r="NTL282" s="66"/>
      <c r="NTM282" s="66"/>
      <c r="NTN282" s="66"/>
      <c r="NTO282" s="66"/>
      <c r="NTP282" s="66"/>
      <c r="NTQ282" s="66"/>
      <c r="NTR282" s="66"/>
      <c r="NTS282" s="66"/>
      <c r="NTT282" s="66"/>
      <c r="NTU282" s="66"/>
      <c r="NTV282" s="66"/>
      <c r="NTW282" s="66"/>
      <c r="NTX282" s="66"/>
      <c r="NTY282" s="66"/>
      <c r="NTZ282" s="66"/>
      <c r="NUA282" s="66"/>
      <c r="NUB282" s="66"/>
      <c r="NUC282" s="66"/>
      <c r="NUD282" s="66"/>
      <c r="NUE282" s="66"/>
      <c r="NUF282" s="66"/>
      <c r="NUG282" s="66"/>
      <c r="NUH282" s="66"/>
      <c r="NUI282" s="66"/>
      <c r="NUK282" s="66"/>
      <c r="NUL282" s="66"/>
      <c r="NUM282" s="66"/>
      <c r="NUN282" s="66"/>
      <c r="NUO282" s="66"/>
      <c r="NUP282" s="66"/>
      <c r="NUQ282" s="66"/>
      <c r="NUR282" s="66"/>
      <c r="NUS282" s="66"/>
      <c r="NUT282" s="66"/>
      <c r="NUU282" s="66"/>
      <c r="NUV282" s="66"/>
      <c r="NUW282" s="66"/>
      <c r="NUZ282" s="66"/>
      <c r="NVC282" s="66"/>
      <c r="NVF282" s="66"/>
      <c r="NVI282" s="66"/>
      <c r="NVL282" s="66"/>
      <c r="NVO282" s="66"/>
      <c r="NVX282" s="66"/>
      <c r="NWA282" s="66"/>
      <c r="NWD282" s="66"/>
      <c r="NWG282" s="66"/>
      <c r="NWP282" s="66"/>
      <c r="NWV282" s="66"/>
      <c r="NWY282" s="66"/>
      <c r="NXB282" s="66"/>
      <c r="NXE282" s="66"/>
      <c r="NXK282" s="66"/>
      <c r="NXT282" s="66"/>
      <c r="NXV282" s="66"/>
      <c r="NXW282" s="66"/>
      <c r="NXY282" s="66"/>
      <c r="NYB282" s="66"/>
      <c r="NYE282" s="66"/>
      <c r="NYH282" s="66"/>
      <c r="NYK282" s="66"/>
      <c r="NYN282" s="66"/>
      <c r="NYP282" s="66"/>
      <c r="NYR282" s="66"/>
      <c r="NYU282" s="66"/>
      <c r="NYX282" s="66"/>
      <c r="NZA282" s="66"/>
      <c r="NZD282" s="66"/>
      <c r="NZG282" s="66"/>
      <c r="NZJ282" s="66"/>
      <c r="NZM282" s="66"/>
      <c r="NZO282" s="66"/>
      <c r="NZR282" s="66"/>
      <c r="NZX282" s="66"/>
      <c r="OAD282" s="66"/>
      <c r="OAG282" s="66"/>
      <c r="OAI282" s="66"/>
      <c r="OAK282" s="66"/>
      <c r="OAL282" s="66"/>
      <c r="OAM282" s="66"/>
      <c r="OAN282" s="66"/>
      <c r="OAO282" s="66"/>
      <c r="OAP282" s="66"/>
      <c r="OBH282" s="66"/>
      <c r="OBI282" s="66"/>
      <c r="OBL282" s="66"/>
      <c r="OBO282" s="66"/>
      <c r="OBQ282" s="66"/>
      <c r="OBS282" s="66"/>
      <c r="OBV282" s="66"/>
      <c r="OBY282" s="66"/>
      <c r="OCB282" s="66"/>
      <c r="OCF282" s="66"/>
      <c r="OCI282" s="66"/>
      <c r="OCL282" s="66"/>
      <c r="OCT282" s="66"/>
      <c r="ODF282" s="66"/>
      <c r="ODG282" s="66"/>
      <c r="ODH282" s="66"/>
      <c r="ODI282" s="66"/>
      <c r="ODJ282" s="66"/>
      <c r="ODK282" s="66"/>
      <c r="ODL282" s="66"/>
      <c r="ODM282" s="66"/>
      <c r="ODN282" s="66"/>
      <c r="ODO282" s="66"/>
      <c r="ODP282" s="66"/>
      <c r="ODQ282" s="66"/>
      <c r="ODR282" s="66"/>
      <c r="ODS282" s="66"/>
      <c r="ODT282" s="66"/>
      <c r="ODU282" s="66"/>
      <c r="ODV282" s="66"/>
      <c r="ODW282" s="66"/>
      <c r="ODX282" s="66"/>
      <c r="ODY282" s="66"/>
      <c r="ODZ282" s="66"/>
      <c r="OEA282" s="66"/>
      <c r="OEB282" s="66"/>
      <c r="OEC282" s="66"/>
      <c r="OED282" s="66"/>
      <c r="OEE282" s="66"/>
      <c r="OEG282" s="66"/>
      <c r="OEH282" s="66"/>
      <c r="OEI282" s="66"/>
      <c r="OEJ282" s="66"/>
      <c r="OEK282" s="66"/>
      <c r="OEL282" s="66"/>
      <c r="OEM282" s="66"/>
      <c r="OEN282" s="66"/>
      <c r="OEO282" s="66"/>
      <c r="OEP282" s="66"/>
      <c r="OEQ282" s="66"/>
      <c r="OER282" s="66"/>
      <c r="OES282" s="66"/>
      <c r="OEV282" s="66"/>
      <c r="OEY282" s="66"/>
      <c r="OFB282" s="66"/>
      <c r="OFE282" s="66"/>
      <c r="OFH282" s="66"/>
      <c r="OFK282" s="66"/>
      <c r="OFT282" s="66"/>
      <c r="OFW282" s="66"/>
      <c r="OFZ282" s="66"/>
      <c r="OGC282" s="66"/>
      <c r="OGL282" s="66"/>
      <c r="OGR282" s="66"/>
      <c r="OGU282" s="66"/>
      <c r="OGX282" s="66"/>
      <c r="OHA282" s="66"/>
      <c r="OHG282" s="66"/>
      <c r="OHP282" s="66"/>
      <c r="OHR282" s="66"/>
      <c r="OHS282" s="66"/>
      <c r="OHU282" s="66"/>
      <c r="OHX282" s="66"/>
      <c r="OIA282" s="66"/>
      <c r="OID282" s="66"/>
      <c r="OIG282" s="66"/>
      <c r="OIJ282" s="66"/>
      <c r="OIL282" s="66"/>
      <c r="OIN282" s="66"/>
      <c r="OIQ282" s="66"/>
      <c r="OIT282" s="66"/>
      <c r="OIW282" s="66"/>
      <c r="OIZ282" s="66"/>
      <c r="OJC282" s="66"/>
      <c r="OJF282" s="66"/>
      <c r="OJI282" s="66"/>
      <c r="OJK282" s="66"/>
      <c r="OJN282" s="66"/>
      <c r="OJT282" s="66"/>
      <c r="OJZ282" s="66"/>
      <c r="OKC282" s="66"/>
      <c r="OKE282" s="66"/>
      <c r="OKG282" s="66"/>
      <c r="OKH282" s="66"/>
      <c r="OKI282" s="66"/>
      <c r="OKJ282" s="66"/>
      <c r="OKK282" s="66"/>
      <c r="OKL282" s="66"/>
      <c r="OLD282" s="66"/>
      <c r="OLE282" s="66"/>
      <c r="OLH282" s="66"/>
      <c r="OLK282" s="66"/>
      <c r="OLM282" s="66"/>
      <c r="OLO282" s="66"/>
      <c r="OLR282" s="66"/>
      <c r="OLU282" s="66"/>
      <c r="OLX282" s="66"/>
      <c r="OMB282" s="66"/>
      <c r="OME282" s="66"/>
      <c r="OMH282" s="66"/>
      <c r="OMP282" s="66"/>
      <c r="ONB282" s="66"/>
      <c r="ONC282" s="66"/>
      <c r="OND282" s="66"/>
      <c r="ONE282" s="66"/>
      <c r="ONF282" s="66"/>
      <c r="ONG282" s="66"/>
      <c r="ONH282" s="66"/>
      <c r="ONI282" s="66"/>
      <c r="ONJ282" s="66"/>
      <c r="ONK282" s="66"/>
      <c r="ONL282" s="66"/>
      <c r="ONM282" s="66"/>
      <c r="ONN282" s="66"/>
      <c r="ONO282" s="66"/>
      <c r="ONP282" s="66"/>
      <c r="ONQ282" s="66"/>
      <c r="ONR282" s="66"/>
      <c r="ONS282" s="66"/>
      <c r="ONT282" s="66"/>
      <c r="ONU282" s="66"/>
      <c r="ONV282" s="66"/>
      <c r="ONW282" s="66"/>
      <c r="ONX282" s="66"/>
      <c r="ONY282" s="66"/>
      <c r="ONZ282" s="66"/>
      <c r="OOA282" s="66"/>
      <c r="OOC282" s="66"/>
      <c r="OOD282" s="66"/>
      <c r="OOE282" s="66"/>
      <c r="OOF282" s="66"/>
      <c r="OOG282" s="66"/>
      <c r="OOH282" s="66"/>
      <c r="OOI282" s="66"/>
      <c r="OOJ282" s="66"/>
      <c r="OOK282" s="66"/>
      <c r="OOL282" s="66"/>
      <c r="OOM282" s="66"/>
      <c r="OON282" s="66"/>
      <c r="OOO282" s="66"/>
      <c r="OOR282" s="66"/>
      <c r="OOU282" s="66"/>
      <c r="OOX282" s="66"/>
      <c r="OPA282" s="66"/>
      <c r="OPD282" s="66"/>
      <c r="OPG282" s="66"/>
      <c r="OPP282" s="66"/>
      <c r="OPS282" s="66"/>
      <c r="OPV282" s="66"/>
      <c r="OPY282" s="66"/>
      <c r="OQH282" s="66"/>
      <c r="OQN282" s="66"/>
      <c r="OQQ282" s="66"/>
      <c r="OQT282" s="66"/>
      <c r="OQW282" s="66"/>
      <c r="ORC282" s="66"/>
      <c r="ORL282" s="66"/>
      <c r="ORN282" s="66"/>
      <c r="ORO282" s="66"/>
      <c r="ORQ282" s="66"/>
      <c r="ORT282" s="66"/>
      <c r="ORW282" s="66"/>
      <c r="ORZ282" s="66"/>
      <c r="OSC282" s="66"/>
      <c r="OSF282" s="66"/>
      <c r="OSH282" s="66"/>
      <c r="OSJ282" s="66"/>
      <c r="OSM282" s="66"/>
      <c r="OSP282" s="66"/>
      <c r="OSS282" s="66"/>
      <c r="OSV282" s="66"/>
      <c r="OSY282" s="66"/>
      <c r="OTB282" s="66"/>
      <c r="OTE282" s="66"/>
      <c r="OTG282" s="66"/>
      <c r="OTJ282" s="66"/>
      <c r="OTP282" s="66"/>
      <c r="OTV282" s="66"/>
      <c r="OTY282" s="66"/>
      <c r="OUA282" s="66"/>
      <c r="OUC282" s="66"/>
      <c r="OUD282" s="66"/>
      <c r="OUE282" s="66"/>
      <c r="OUF282" s="66"/>
      <c r="OUG282" s="66"/>
      <c r="OUH282" s="66"/>
      <c r="OUZ282" s="66"/>
      <c r="OVA282" s="66"/>
      <c r="OVD282" s="66"/>
      <c r="OVG282" s="66"/>
      <c r="OVI282" s="66"/>
      <c r="OVK282" s="66"/>
      <c r="OVN282" s="66"/>
      <c r="OVQ282" s="66"/>
      <c r="OVT282" s="66"/>
      <c r="OVX282" s="66"/>
      <c r="OWA282" s="66"/>
      <c r="OWD282" s="66"/>
      <c r="OWL282" s="66"/>
      <c r="OWX282" s="66"/>
      <c r="OWY282" s="66"/>
      <c r="OWZ282" s="66"/>
      <c r="OXA282" s="66"/>
      <c r="OXB282" s="66"/>
      <c r="OXC282" s="66"/>
      <c r="OXD282" s="66"/>
      <c r="OXE282" s="66"/>
      <c r="OXF282" s="66"/>
      <c r="OXG282" s="66"/>
      <c r="OXH282" s="66"/>
      <c r="OXI282" s="66"/>
      <c r="OXJ282" s="66"/>
      <c r="OXK282" s="66"/>
      <c r="OXL282" s="66"/>
      <c r="OXM282" s="66"/>
      <c r="OXN282" s="66"/>
      <c r="OXO282" s="66"/>
      <c r="OXP282" s="66"/>
      <c r="OXQ282" s="66"/>
      <c r="OXR282" s="66"/>
      <c r="OXS282" s="66"/>
      <c r="OXT282" s="66"/>
      <c r="OXU282" s="66"/>
      <c r="OXV282" s="66"/>
      <c r="OXW282" s="66"/>
      <c r="OXY282" s="66"/>
      <c r="OXZ282" s="66"/>
      <c r="OYA282" s="66"/>
      <c r="OYB282" s="66"/>
      <c r="OYC282" s="66"/>
      <c r="OYD282" s="66"/>
      <c r="OYE282" s="66"/>
      <c r="OYF282" s="66"/>
      <c r="OYG282" s="66"/>
      <c r="OYH282" s="66"/>
      <c r="OYI282" s="66"/>
      <c r="OYJ282" s="66"/>
      <c r="OYK282" s="66"/>
      <c r="OYN282" s="66"/>
      <c r="OYQ282" s="66"/>
      <c r="OYT282" s="66"/>
      <c r="OYW282" s="66"/>
      <c r="OYZ282" s="66"/>
      <c r="OZC282" s="66"/>
      <c r="OZL282" s="66"/>
      <c r="OZO282" s="66"/>
      <c r="OZR282" s="66"/>
      <c r="OZU282" s="66"/>
      <c r="PAD282" s="66"/>
      <c r="PAJ282" s="66"/>
      <c r="PAM282" s="66"/>
      <c r="PAP282" s="66"/>
      <c r="PAS282" s="66"/>
      <c r="PAY282" s="66"/>
      <c r="PBH282" s="66"/>
      <c r="PBJ282" s="66"/>
      <c r="PBK282" s="66"/>
      <c r="PBM282" s="66"/>
      <c r="PBP282" s="66"/>
      <c r="PBS282" s="66"/>
      <c r="PBV282" s="66"/>
      <c r="PBY282" s="66"/>
      <c r="PCB282" s="66"/>
      <c r="PCD282" s="66"/>
      <c r="PCF282" s="66"/>
      <c r="PCI282" s="66"/>
      <c r="PCL282" s="66"/>
      <c r="PCO282" s="66"/>
      <c r="PCR282" s="66"/>
      <c r="PCU282" s="66"/>
      <c r="PCX282" s="66"/>
      <c r="PDA282" s="66"/>
      <c r="PDC282" s="66"/>
      <c r="PDF282" s="66"/>
      <c r="PDL282" s="66"/>
      <c r="PDR282" s="66"/>
      <c r="PDU282" s="66"/>
      <c r="PDW282" s="66"/>
      <c r="PDY282" s="66"/>
      <c r="PDZ282" s="66"/>
      <c r="PEA282" s="66"/>
      <c r="PEB282" s="66"/>
      <c r="PEC282" s="66"/>
      <c r="PED282" s="66"/>
      <c r="PEV282" s="66"/>
      <c r="PEW282" s="66"/>
      <c r="PEZ282" s="66"/>
      <c r="PFC282" s="66"/>
      <c r="PFE282" s="66"/>
      <c r="PFG282" s="66"/>
      <c r="PFJ282" s="66"/>
      <c r="PFM282" s="66"/>
      <c r="PFP282" s="66"/>
      <c r="PFT282" s="66"/>
      <c r="PFW282" s="66"/>
      <c r="PFZ282" s="66"/>
      <c r="PGH282" s="66"/>
      <c r="PGT282" s="66"/>
      <c r="PGU282" s="66"/>
      <c r="PGV282" s="66"/>
      <c r="PGW282" s="66"/>
      <c r="PGX282" s="66"/>
      <c r="PGY282" s="66"/>
      <c r="PGZ282" s="66"/>
      <c r="PHA282" s="66"/>
      <c r="PHB282" s="66"/>
      <c r="PHC282" s="66"/>
      <c r="PHD282" s="66"/>
      <c r="PHE282" s="66"/>
      <c r="PHF282" s="66"/>
      <c r="PHG282" s="66"/>
      <c r="PHH282" s="66"/>
      <c r="PHI282" s="66"/>
      <c r="PHJ282" s="66"/>
      <c r="PHK282" s="66"/>
      <c r="PHL282" s="66"/>
      <c r="PHM282" s="66"/>
      <c r="PHN282" s="66"/>
      <c r="PHO282" s="66"/>
      <c r="PHP282" s="66"/>
      <c r="PHQ282" s="66"/>
      <c r="PHR282" s="66"/>
      <c r="PHS282" s="66"/>
      <c r="PHU282" s="66"/>
      <c r="PHV282" s="66"/>
      <c r="PHW282" s="66"/>
      <c r="PHX282" s="66"/>
      <c r="PHY282" s="66"/>
      <c r="PHZ282" s="66"/>
      <c r="PIA282" s="66"/>
      <c r="PIB282" s="66"/>
      <c r="PIC282" s="66"/>
      <c r="PID282" s="66"/>
      <c r="PIE282" s="66"/>
      <c r="PIF282" s="66"/>
      <c r="PIG282" s="66"/>
      <c r="PIJ282" s="66"/>
      <c r="PIM282" s="66"/>
      <c r="PIP282" s="66"/>
      <c r="PIS282" s="66"/>
      <c r="PIV282" s="66"/>
      <c r="PIY282" s="66"/>
      <c r="PJH282" s="66"/>
      <c r="PJK282" s="66"/>
      <c r="PJN282" s="66"/>
      <c r="PJQ282" s="66"/>
      <c r="PJZ282" s="66"/>
      <c r="PKF282" s="66"/>
      <c r="PKI282" s="66"/>
      <c r="PKL282" s="66"/>
      <c r="PKO282" s="66"/>
      <c r="PKU282" s="66"/>
      <c r="PLD282" s="66"/>
      <c r="PLF282" s="66"/>
      <c r="PLG282" s="66"/>
      <c r="PLI282" s="66"/>
      <c r="PLL282" s="66"/>
      <c r="PLO282" s="66"/>
      <c r="PLR282" s="66"/>
      <c r="PLU282" s="66"/>
      <c r="PLX282" s="66"/>
      <c r="PLZ282" s="66"/>
      <c r="PMB282" s="66"/>
      <c r="PME282" s="66"/>
      <c r="PMH282" s="66"/>
      <c r="PMK282" s="66"/>
      <c r="PMN282" s="66"/>
      <c r="PMQ282" s="66"/>
      <c r="PMT282" s="66"/>
      <c r="PMW282" s="66"/>
      <c r="PMY282" s="66"/>
      <c r="PNB282" s="66"/>
      <c r="PNH282" s="66"/>
      <c r="PNN282" s="66"/>
      <c r="PNQ282" s="66"/>
      <c r="PNS282" s="66"/>
      <c r="PNU282" s="66"/>
      <c r="PNV282" s="66"/>
      <c r="PNW282" s="66"/>
      <c r="PNX282" s="66"/>
      <c r="PNY282" s="66"/>
      <c r="PNZ282" s="66"/>
      <c r="POR282" s="66"/>
      <c r="POS282" s="66"/>
      <c r="POV282" s="66"/>
      <c r="POY282" s="66"/>
      <c r="PPA282" s="66"/>
      <c r="PPC282" s="66"/>
      <c r="PPF282" s="66"/>
      <c r="PPI282" s="66"/>
      <c r="PPL282" s="66"/>
      <c r="PPP282" s="66"/>
      <c r="PPS282" s="66"/>
      <c r="PPV282" s="66"/>
      <c r="PQD282" s="66"/>
      <c r="PQP282" s="66"/>
      <c r="PQQ282" s="66"/>
      <c r="PQR282" s="66"/>
      <c r="PQS282" s="66"/>
      <c r="PQT282" s="66"/>
      <c r="PQU282" s="66"/>
      <c r="PQV282" s="66"/>
      <c r="PQW282" s="66"/>
      <c r="PQX282" s="66"/>
      <c r="PQY282" s="66"/>
      <c r="PQZ282" s="66"/>
      <c r="PRA282" s="66"/>
      <c r="PRB282" s="66"/>
      <c r="PRC282" s="66"/>
      <c r="PRD282" s="66"/>
      <c r="PRE282" s="66"/>
      <c r="PRF282" s="66"/>
      <c r="PRG282" s="66"/>
      <c r="PRH282" s="66"/>
      <c r="PRI282" s="66"/>
      <c r="PRJ282" s="66"/>
      <c r="PRK282" s="66"/>
      <c r="PRL282" s="66"/>
      <c r="PRM282" s="66"/>
      <c r="PRN282" s="66"/>
      <c r="PRO282" s="66"/>
      <c r="PRQ282" s="66"/>
      <c r="PRR282" s="66"/>
      <c r="PRS282" s="66"/>
      <c r="PRT282" s="66"/>
      <c r="PRU282" s="66"/>
      <c r="PRV282" s="66"/>
      <c r="PRW282" s="66"/>
      <c r="PRX282" s="66"/>
      <c r="PRY282" s="66"/>
      <c r="PRZ282" s="66"/>
      <c r="PSA282" s="66"/>
      <c r="PSB282" s="66"/>
      <c r="PSC282" s="66"/>
      <c r="PSF282" s="66"/>
      <c r="PSI282" s="66"/>
      <c r="PSL282" s="66"/>
      <c r="PSO282" s="66"/>
      <c r="PSR282" s="66"/>
      <c r="PSU282" s="66"/>
      <c r="PTD282" s="66"/>
      <c r="PTG282" s="66"/>
      <c r="PTJ282" s="66"/>
      <c r="PTM282" s="66"/>
      <c r="PTV282" s="66"/>
      <c r="PUB282" s="66"/>
      <c r="PUE282" s="66"/>
      <c r="PUH282" s="66"/>
      <c r="PUK282" s="66"/>
      <c r="PUQ282" s="66"/>
      <c r="PUZ282" s="66"/>
      <c r="PVB282" s="66"/>
      <c r="PVC282" s="66"/>
      <c r="PVE282" s="66"/>
      <c r="PVH282" s="66"/>
      <c r="PVK282" s="66"/>
      <c r="PVN282" s="66"/>
      <c r="PVQ282" s="66"/>
      <c r="PVT282" s="66"/>
      <c r="PVV282" s="66"/>
      <c r="PVX282" s="66"/>
      <c r="PWA282" s="66"/>
      <c r="PWD282" s="66"/>
      <c r="PWG282" s="66"/>
      <c r="PWJ282" s="66"/>
      <c r="PWM282" s="66"/>
      <c r="PWP282" s="66"/>
      <c r="PWS282" s="66"/>
      <c r="PWU282" s="66"/>
      <c r="PWX282" s="66"/>
      <c r="PXD282" s="66"/>
      <c r="PXJ282" s="66"/>
      <c r="PXM282" s="66"/>
      <c r="PXO282" s="66"/>
      <c r="PXQ282" s="66"/>
      <c r="PXR282" s="66"/>
      <c r="PXS282" s="66"/>
      <c r="PXT282" s="66"/>
      <c r="PXU282" s="66"/>
      <c r="PXV282" s="66"/>
      <c r="PYN282" s="66"/>
      <c r="PYO282" s="66"/>
      <c r="PYR282" s="66"/>
      <c r="PYU282" s="66"/>
      <c r="PYW282" s="66"/>
      <c r="PYY282" s="66"/>
      <c r="PZB282" s="66"/>
      <c r="PZE282" s="66"/>
      <c r="PZH282" s="66"/>
      <c r="PZL282" s="66"/>
      <c r="PZO282" s="66"/>
      <c r="PZR282" s="66"/>
      <c r="PZZ282" s="66"/>
      <c r="QAL282" s="66"/>
      <c r="QAM282" s="66"/>
      <c r="QAN282" s="66"/>
      <c r="QAO282" s="66"/>
      <c r="QAP282" s="66"/>
      <c r="QAQ282" s="66"/>
      <c r="QAR282" s="66"/>
      <c r="QAS282" s="66"/>
      <c r="QAT282" s="66"/>
      <c r="QAU282" s="66"/>
      <c r="QAV282" s="66"/>
      <c r="QAW282" s="66"/>
      <c r="QAX282" s="66"/>
      <c r="QAY282" s="66"/>
      <c r="QAZ282" s="66"/>
      <c r="QBA282" s="66"/>
      <c r="QBB282" s="66"/>
      <c r="QBC282" s="66"/>
      <c r="QBD282" s="66"/>
      <c r="QBE282" s="66"/>
      <c r="QBF282" s="66"/>
      <c r="QBG282" s="66"/>
      <c r="QBH282" s="66"/>
      <c r="QBI282" s="66"/>
      <c r="QBJ282" s="66"/>
      <c r="QBK282" s="66"/>
      <c r="QBM282" s="66"/>
      <c r="QBN282" s="66"/>
      <c r="QBO282" s="66"/>
      <c r="QBP282" s="66"/>
      <c r="QBQ282" s="66"/>
      <c r="QBR282" s="66"/>
      <c r="QBS282" s="66"/>
      <c r="QBT282" s="66"/>
      <c r="QBU282" s="66"/>
      <c r="QBV282" s="66"/>
      <c r="QBW282" s="66"/>
      <c r="QBX282" s="66"/>
      <c r="QBY282" s="66"/>
      <c r="QCB282" s="66"/>
      <c r="QCE282" s="66"/>
      <c r="QCH282" s="66"/>
      <c r="QCK282" s="66"/>
      <c r="QCN282" s="66"/>
      <c r="QCQ282" s="66"/>
      <c r="QCZ282" s="66"/>
      <c r="QDC282" s="66"/>
      <c r="QDF282" s="66"/>
      <c r="QDI282" s="66"/>
      <c r="QDR282" s="66"/>
      <c r="QDX282" s="66"/>
      <c r="QEA282" s="66"/>
      <c r="QED282" s="66"/>
      <c r="QEG282" s="66"/>
      <c r="QEM282" s="66"/>
      <c r="QEV282" s="66"/>
      <c r="QEX282" s="66"/>
      <c r="QEY282" s="66"/>
      <c r="QFA282" s="66"/>
      <c r="QFD282" s="66"/>
      <c r="QFG282" s="66"/>
      <c r="QFJ282" s="66"/>
      <c r="QFM282" s="66"/>
      <c r="QFP282" s="66"/>
      <c r="QFR282" s="66"/>
      <c r="QFT282" s="66"/>
      <c r="QFW282" s="66"/>
      <c r="QFZ282" s="66"/>
      <c r="QGC282" s="66"/>
      <c r="QGF282" s="66"/>
      <c r="QGI282" s="66"/>
      <c r="QGL282" s="66"/>
      <c r="QGO282" s="66"/>
      <c r="QGQ282" s="66"/>
      <c r="QGT282" s="66"/>
      <c r="QGZ282" s="66"/>
      <c r="QHF282" s="66"/>
      <c r="QHI282" s="66"/>
      <c r="QHK282" s="66"/>
      <c r="QHM282" s="66"/>
      <c r="QHN282" s="66"/>
      <c r="QHO282" s="66"/>
      <c r="QHP282" s="66"/>
      <c r="QHQ282" s="66"/>
      <c r="QHR282" s="66"/>
      <c r="QIJ282" s="66"/>
      <c r="QIK282" s="66"/>
      <c r="QIN282" s="66"/>
      <c r="QIQ282" s="66"/>
      <c r="QIS282" s="66"/>
      <c r="QIU282" s="66"/>
      <c r="QIX282" s="66"/>
      <c r="QJA282" s="66"/>
      <c r="QJD282" s="66"/>
      <c r="QJH282" s="66"/>
      <c r="QJK282" s="66"/>
      <c r="QJN282" s="66"/>
      <c r="QJV282" s="66"/>
      <c r="QKH282" s="66"/>
      <c r="QKI282" s="66"/>
      <c r="QKJ282" s="66"/>
      <c r="QKK282" s="66"/>
      <c r="QKL282" s="66"/>
      <c r="QKM282" s="66"/>
      <c r="QKN282" s="66"/>
      <c r="QKO282" s="66"/>
      <c r="QKP282" s="66"/>
      <c r="QKQ282" s="66"/>
      <c r="QKR282" s="66"/>
      <c r="QKS282" s="66"/>
      <c r="QKT282" s="66"/>
      <c r="QKU282" s="66"/>
      <c r="QKV282" s="66"/>
      <c r="QKW282" s="66"/>
      <c r="QKX282" s="66"/>
      <c r="QKY282" s="66"/>
      <c r="QKZ282" s="66"/>
      <c r="QLA282" s="66"/>
      <c r="QLB282" s="66"/>
      <c r="QLC282" s="66"/>
      <c r="QLD282" s="66"/>
      <c r="QLE282" s="66"/>
      <c r="QLF282" s="66"/>
      <c r="QLG282" s="66"/>
      <c r="QLI282" s="66"/>
      <c r="QLJ282" s="66"/>
      <c r="QLK282" s="66"/>
      <c r="QLL282" s="66"/>
      <c r="QLM282" s="66"/>
      <c r="QLN282" s="66"/>
      <c r="QLO282" s="66"/>
      <c r="QLP282" s="66"/>
      <c r="QLQ282" s="66"/>
      <c r="QLR282" s="66"/>
      <c r="QLS282" s="66"/>
      <c r="QLT282" s="66"/>
      <c r="QLU282" s="66"/>
      <c r="QLX282" s="66"/>
      <c r="QMA282" s="66"/>
      <c r="QMD282" s="66"/>
      <c r="QMG282" s="66"/>
      <c r="QMJ282" s="66"/>
      <c r="QMM282" s="66"/>
      <c r="QMV282" s="66"/>
      <c r="QMY282" s="66"/>
      <c r="QNB282" s="66"/>
      <c r="QNE282" s="66"/>
      <c r="QNN282" s="66"/>
      <c r="QNT282" s="66"/>
      <c r="QNW282" s="66"/>
      <c r="QNZ282" s="66"/>
      <c r="QOC282" s="66"/>
      <c r="QOI282" s="66"/>
      <c r="QOR282" s="66"/>
      <c r="QOT282" s="66"/>
      <c r="QOU282" s="66"/>
      <c r="QOW282" s="66"/>
      <c r="QOZ282" s="66"/>
      <c r="QPC282" s="66"/>
      <c r="QPF282" s="66"/>
      <c r="QPI282" s="66"/>
      <c r="QPL282" s="66"/>
      <c r="QPN282" s="66"/>
      <c r="QPP282" s="66"/>
      <c r="QPS282" s="66"/>
      <c r="QPV282" s="66"/>
      <c r="QPY282" s="66"/>
      <c r="QQB282" s="66"/>
      <c r="QQE282" s="66"/>
      <c r="QQH282" s="66"/>
      <c r="QQK282" s="66"/>
      <c r="QQM282" s="66"/>
      <c r="QQP282" s="66"/>
      <c r="QQV282" s="66"/>
      <c r="QRB282" s="66"/>
      <c r="QRE282" s="66"/>
      <c r="QRG282" s="66"/>
      <c r="QRI282" s="66"/>
      <c r="QRJ282" s="66"/>
      <c r="QRK282" s="66"/>
      <c r="QRL282" s="66"/>
      <c r="QRM282" s="66"/>
      <c r="QRN282" s="66"/>
      <c r="QSF282" s="66"/>
      <c r="QSG282" s="66"/>
      <c r="QSJ282" s="66"/>
      <c r="QSM282" s="66"/>
      <c r="QSO282" s="66"/>
      <c r="QSQ282" s="66"/>
      <c r="QST282" s="66"/>
      <c r="QSW282" s="66"/>
      <c r="QSZ282" s="66"/>
      <c r="QTD282" s="66"/>
      <c r="QTG282" s="66"/>
      <c r="QTJ282" s="66"/>
      <c r="QTR282" s="66"/>
      <c r="QUD282" s="66"/>
      <c r="QUE282" s="66"/>
      <c r="QUF282" s="66"/>
      <c r="QUG282" s="66"/>
      <c r="QUH282" s="66"/>
      <c r="QUI282" s="66"/>
      <c r="QUJ282" s="66"/>
      <c r="QUK282" s="66"/>
      <c r="QUL282" s="66"/>
      <c r="QUM282" s="66"/>
      <c r="QUN282" s="66"/>
      <c r="QUO282" s="66"/>
      <c r="QUP282" s="66"/>
      <c r="QUQ282" s="66"/>
      <c r="QUR282" s="66"/>
      <c r="QUS282" s="66"/>
      <c r="QUT282" s="66"/>
      <c r="QUU282" s="66"/>
      <c r="QUV282" s="66"/>
      <c r="QUW282" s="66"/>
      <c r="QUX282" s="66"/>
      <c r="QUY282" s="66"/>
      <c r="QUZ282" s="66"/>
      <c r="QVA282" s="66"/>
      <c r="QVB282" s="66"/>
      <c r="QVC282" s="66"/>
      <c r="QVE282" s="66"/>
      <c r="QVF282" s="66"/>
      <c r="QVG282" s="66"/>
      <c r="QVH282" s="66"/>
      <c r="QVI282" s="66"/>
      <c r="QVJ282" s="66"/>
      <c r="QVK282" s="66"/>
      <c r="QVL282" s="66"/>
      <c r="QVM282" s="66"/>
      <c r="QVN282" s="66"/>
      <c r="QVO282" s="66"/>
      <c r="QVP282" s="66"/>
      <c r="QVQ282" s="66"/>
      <c r="QVT282" s="66"/>
      <c r="QVW282" s="66"/>
      <c r="QVZ282" s="66"/>
      <c r="QWC282" s="66"/>
      <c r="QWF282" s="66"/>
      <c r="QWI282" s="66"/>
      <c r="QWR282" s="66"/>
      <c r="QWU282" s="66"/>
      <c r="QWX282" s="66"/>
      <c r="QXA282" s="66"/>
      <c r="QXJ282" s="66"/>
      <c r="QXP282" s="66"/>
      <c r="QXS282" s="66"/>
      <c r="QXV282" s="66"/>
      <c r="QXY282" s="66"/>
      <c r="QYE282" s="66"/>
      <c r="QYN282" s="66"/>
      <c r="QYP282" s="66"/>
      <c r="QYQ282" s="66"/>
      <c r="QYS282" s="66"/>
      <c r="QYV282" s="66"/>
      <c r="QYY282" s="66"/>
      <c r="QZB282" s="66"/>
      <c r="QZE282" s="66"/>
      <c r="QZH282" s="66"/>
      <c r="QZJ282" s="66"/>
      <c r="QZL282" s="66"/>
      <c r="QZO282" s="66"/>
      <c r="QZR282" s="66"/>
      <c r="QZU282" s="66"/>
      <c r="QZX282" s="66"/>
      <c r="RAA282" s="66"/>
      <c r="RAD282" s="66"/>
      <c r="RAG282" s="66"/>
      <c r="RAI282" s="66"/>
      <c r="RAL282" s="66"/>
      <c r="RAR282" s="66"/>
      <c r="RAX282" s="66"/>
      <c r="RBA282" s="66"/>
      <c r="RBC282" s="66"/>
      <c r="RBE282" s="66"/>
      <c r="RBF282" s="66"/>
      <c r="RBG282" s="66"/>
      <c r="RBH282" s="66"/>
      <c r="RBI282" s="66"/>
      <c r="RBJ282" s="66"/>
      <c r="RCB282" s="66"/>
      <c r="RCC282" s="66"/>
      <c r="RCF282" s="66"/>
      <c r="RCI282" s="66"/>
      <c r="RCK282" s="66"/>
      <c r="RCM282" s="66"/>
      <c r="RCP282" s="66"/>
      <c r="RCS282" s="66"/>
      <c r="RCV282" s="66"/>
      <c r="RCZ282" s="66"/>
      <c r="RDC282" s="66"/>
      <c r="RDF282" s="66"/>
      <c r="RDN282" s="66"/>
      <c r="RDZ282" s="66"/>
      <c r="REA282" s="66"/>
      <c r="REB282" s="66"/>
      <c r="REC282" s="66"/>
      <c r="RED282" s="66"/>
      <c r="REE282" s="66"/>
      <c r="REF282" s="66"/>
      <c r="REG282" s="66"/>
      <c r="REH282" s="66"/>
      <c r="REI282" s="66"/>
      <c r="REJ282" s="66"/>
      <c r="REK282" s="66"/>
      <c r="REL282" s="66"/>
      <c r="REM282" s="66"/>
      <c r="REN282" s="66"/>
      <c r="REO282" s="66"/>
      <c r="REP282" s="66"/>
      <c r="REQ282" s="66"/>
      <c r="RER282" s="66"/>
      <c r="RES282" s="66"/>
      <c r="RET282" s="66"/>
      <c r="REU282" s="66"/>
      <c r="REV282" s="66"/>
      <c r="REW282" s="66"/>
      <c r="REX282" s="66"/>
      <c r="REY282" s="66"/>
      <c r="RFA282" s="66"/>
      <c r="RFB282" s="66"/>
      <c r="RFC282" s="66"/>
      <c r="RFD282" s="66"/>
      <c r="RFE282" s="66"/>
      <c r="RFF282" s="66"/>
      <c r="RFG282" s="66"/>
      <c r="RFH282" s="66"/>
      <c r="RFI282" s="66"/>
      <c r="RFJ282" s="66"/>
      <c r="RFK282" s="66"/>
      <c r="RFL282" s="66"/>
      <c r="RFM282" s="66"/>
      <c r="RFP282" s="66"/>
      <c r="RFS282" s="66"/>
      <c r="RFV282" s="66"/>
      <c r="RFY282" s="66"/>
      <c r="RGB282" s="66"/>
      <c r="RGE282" s="66"/>
      <c r="RGN282" s="66"/>
      <c r="RGQ282" s="66"/>
      <c r="RGT282" s="66"/>
      <c r="RGW282" s="66"/>
      <c r="RHF282" s="66"/>
      <c r="RHL282" s="66"/>
      <c r="RHO282" s="66"/>
      <c r="RHR282" s="66"/>
      <c r="RHU282" s="66"/>
      <c r="RIA282" s="66"/>
      <c r="RIJ282" s="66"/>
      <c r="RIL282" s="66"/>
      <c r="RIM282" s="66"/>
      <c r="RIO282" s="66"/>
      <c r="RIR282" s="66"/>
      <c r="RIU282" s="66"/>
      <c r="RIX282" s="66"/>
      <c r="RJA282" s="66"/>
      <c r="RJD282" s="66"/>
      <c r="RJF282" s="66"/>
      <c r="RJH282" s="66"/>
      <c r="RJK282" s="66"/>
      <c r="RJN282" s="66"/>
      <c r="RJQ282" s="66"/>
      <c r="RJT282" s="66"/>
      <c r="RJW282" s="66"/>
      <c r="RJZ282" s="66"/>
      <c r="RKC282" s="66"/>
      <c r="RKE282" s="66"/>
      <c r="RKH282" s="66"/>
      <c r="RKN282" s="66"/>
      <c r="RKT282" s="66"/>
      <c r="RKW282" s="66"/>
      <c r="RKY282" s="66"/>
      <c r="RLA282" s="66"/>
      <c r="RLB282" s="66"/>
      <c r="RLC282" s="66"/>
      <c r="RLD282" s="66"/>
      <c r="RLE282" s="66"/>
      <c r="RLF282" s="66"/>
      <c r="RLX282" s="66"/>
      <c r="RLY282" s="66"/>
      <c r="RMB282" s="66"/>
      <c r="RME282" s="66"/>
      <c r="RMG282" s="66"/>
      <c r="RMI282" s="66"/>
      <c r="RML282" s="66"/>
      <c r="RMO282" s="66"/>
      <c r="RMR282" s="66"/>
      <c r="RMV282" s="66"/>
      <c r="RMY282" s="66"/>
      <c r="RNB282" s="66"/>
      <c r="RNJ282" s="66"/>
      <c r="RNV282" s="66"/>
      <c r="RNW282" s="66"/>
      <c r="RNX282" s="66"/>
      <c r="RNY282" s="66"/>
      <c r="RNZ282" s="66"/>
      <c r="ROA282" s="66"/>
      <c r="ROB282" s="66"/>
      <c r="ROC282" s="66"/>
      <c r="ROD282" s="66"/>
      <c r="ROE282" s="66"/>
      <c r="ROF282" s="66"/>
      <c r="ROG282" s="66"/>
      <c r="ROH282" s="66"/>
      <c r="ROI282" s="66"/>
      <c r="ROJ282" s="66"/>
      <c r="ROK282" s="66"/>
      <c r="ROL282" s="66"/>
      <c r="ROM282" s="66"/>
      <c r="RON282" s="66"/>
      <c r="ROO282" s="66"/>
      <c r="ROP282" s="66"/>
      <c r="ROQ282" s="66"/>
      <c r="ROR282" s="66"/>
      <c r="ROS282" s="66"/>
      <c r="ROT282" s="66"/>
      <c r="ROU282" s="66"/>
      <c r="ROW282" s="66"/>
      <c r="ROX282" s="66"/>
      <c r="ROY282" s="66"/>
      <c r="ROZ282" s="66"/>
      <c r="RPA282" s="66"/>
      <c r="RPB282" s="66"/>
      <c r="RPC282" s="66"/>
      <c r="RPD282" s="66"/>
      <c r="RPE282" s="66"/>
      <c r="RPF282" s="66"/>
      <c r="RPG282" s="66"/>
      <c r="RPH282" s="66"/>
      <c r="RPI282" s="66"/>
      <c r="RPL282" s="66"/>
      <c r="RPO282" s="66"/>
      <c r="RPR282" s="66"/>
      <c r="RPU282" s="66"/>
      <c r="RPX282" s="66"/>
      <c r="RQA282" s="66"/>
      <c r="RQJ282" s="66"/>
      <c r="RQM282" s="66"/>
      <c r="RQP282" s="66"/>
      <c r="RQS282" s="66"/>
      <c r="RRB282" s="66"/>
      <c r="RRH282" s="66"/>
      <c r="RRK282" s="66"/>
      <c r="RRN282" s="66"/>
      <c r="RRQ282" s="66"/>
      <c r="RRW282" s="66"/>
      <c r="RSF282" s="66"/>
      <c r="RSH282" s="66"/>
      <c r="RSI282" s="66"/>
      <c r="RSK282" s="66"/>
      <c r="RSN282" s="66"/>
      <c r="RSQ282" s="66"/>
      <c r="RST282" s="66"/>
      <c r="RSW282" s="66"/>
      <c r="RSZ282" s="66"/>
      <c r="RTB282" s="66"/>
      <c r="RTD282" s="66"/>
      <c r="RTG282" s="66"/>
      <c r="RTJ282" s="66"/>
      <c r="RTM282" s="66"/>
      <c r="RTP282" s="66"/>
      <c r="RTS282" s="66"/>
      <c r="RTV282" s="66"/>
      <c r="RTY282" s="66"/>
      <c r="RUA282" s="66"/>
      <c r="RUD282" s="66"/>
      <c r="RUJ282" s="66"/>
      <c r="RUP282" s="66"/>
      <c r="RUS282" s="66"/>
      <c r="RUU282" s="66"/>
      <c r="RUW282" s="66"/>
      <c r="RUX282" s="66"/>
      <c r="RUY282" s="66"/>
      <c r="RUZ282" s="66"/>
      <c r="RVA282" s="66"/>
      <c r="RVB282" s="66"/>
      <c r="RVT282" s="66"/>
      <c r="RVU282" s="66"/>
      <c r="RVX282" s="66"/>
      <c r="RWA282" s="66"/>
      <c r="RWC282" s="66"/>
      <c r="RWE282" s="66"/>
      <c r="RWH282" s="66"/>
      <c r="RWK282" s="66"/>
      <c r="RWN282" s="66"/>
      <c r="RWR282" s="66"/>
      <c r="RWU282" s="66"/>
      <c r="RWX282" s="66"/>
      <c r="RXF282" s="66"/>
      <c r="RXR282" s="66"/>
      <c r="RXS282" s="66"/>
      <c r="RXT282" s="66"/>
      <c r="RXU282" s="66"/>
      <c r="RXV282" s="66"/>
      <c r="RXW282" s="66"/>
      <c r="RXX282" s="66"/>
      <c r="RXY282" s="66"/>
      <c r="RXZ282" s="66"/>
      <c r="RYA282" s="66"/>
      <c r="RYB282" s="66"/>
      <c r="RYC282" s="66"/>
      <c r="RYD282" s="66"/>
      <c r="RYE282" s="66"/>
      <c r="RYF282" s="66"/>
      <c r="RYG282" s="66"/>
      <c r="RYH282" s="66"/>
      <c r="RYI282" s="66"/>
      <c r="RYJ282" s="66"/>
      <c r="RYK282" s="66"/>
      <c r="RYL282" s="66"/>
      <c r="RYM282" s="66"/>
      <c r="RYN282" s="66"/>
      <c r="RYO282" s="66"/>
      <c r="RYP282" s="66"/>
      <c r="RYQ282" s="66"/>
      <c r="RYS282" s="66"/>
      <c r="RYT282" s="66"/>
      <c r="RYU282" s="66"/>
      <c r="RYV282" s="66"/>
      <c r="RYW282" s="66"/>
      <c r="RYX282" s="66"/>
      <c r="RYY282" s="66"/>
      <c r="RYZ282" s="66"/>
      <c r="RZA282" s="66"/>
      <c r="RZB282" s="66"/>
      <c r="RZC282" s="66"/>
      <c r="RZD282" s="66"/>
      <c r="RZE282" s="66"/>
      <c r="RZH282" s="66"/>
      <c r="RZK282" s="66"/>
      <c r="RZN282" s="66"/>
      <c r="RZQ282" s="66"/>
      <c r="RZT282" s="66"/>
      <c r="RZW282" s="66"/>
      <c r="SAF282" s="66"/>
      <c r="SAI282" s="66"/>
      <c r="SAL282" s="66"/>
      <c r="SAO282" s="66"/>
      <c r="SAX282" s="66"/>
      <c r="SBD282" s="66"/>
      <c r="SBG282" s="66"/>
      <c r="SBJ282" s="66"/>
      <c r="SBM282" s="66"/>
      <c r="SBS282" s="66"/>
      <c r="SCB282" s="66"/>
      <c r="SCD282" s="66"/>
      <c r="SCE282" s="66"/>
      <c r="SCG282" s="66"/>
      <c r="SCJ282" s="66"/>
      <c r="SCM282" s="66"/>
      <c r="SCP282" s="66"/>
      <c r="SCS282" s="66"/>
      <c r="SCV282" s="66"/>
      <c r="SCX282" s="66"/>
      <c r="SCZ282" s="66"/>
      <c r="SDC282" s="66"/>
      <c r="SDF282" s="66"/>
      <c r="SDI282" s="66"/>
      <c r="SDL282" s="66"/>
      <c r="SDO282" s="66"/>
      <c r="SDR282" s="66"/>
      <c r="SDU282" s="66"/>
      <c r="SDW282" s="66"/>
      <c r="SDZ282" s="66"/>
      <c r="SEF282" s="66"/>
      <c r="SEL282" s="66"/>
      <c r="SEO282" s="66"/>
      <c r="SEQ282" s="66"/>
      <c r="SES282" s="66"/>
      <c r="SET282" s="66"/>
      <c r="SEU282" s="66"/>
      <c r="SEV282" s="66"/>
      <c r="SEW282" s="66"/>
      <c r="SEX282" s="66"/>
      <c r="SFP282" s="66"/>
      <c r="SFQ282" s="66"/>
      <c r="SFT282" s="66"/>
      <c r="SFW282" s="66"/>
      <c r="SFY282" s="66"/>
      <c r="SGA282" s="66"/>
      <c r="SGD282" s="66"/>
      <c r="SGG282" s="66"/>
      <c r="SGJ282" s="66"/>
      <c r="SGN282" s="66"/>
      <c r="SGQ282" s="66"/>
      <c r="SGT282" s="66"/>
      <c r="SHB282" s="66"/>
      <c r="SHN282" s="66"/>
      <c r="SHO282" s="66"/>
      <c r="SHP282" s="66"/>
      <c r="SHQ282" s="66"/>
      <c r="SHR282" s="66"/>
      <c r="SHS282" s="66"/>
      <c r="SHT282" s="66"/>
      <c r="SHU282" s="66"/>
      <c r="SHV282" s="66"/>
      <c r="SHW282" s="66"/>
      <c r="SHX282" s="66"/>
      <c r="SHY282" s="66"/>
      <c r="SHZ282" s="66"/>
      <c r="SIA282" s="66"/>
      <c r="SIB282" s="66"/>
      <c r="SIC282" s="66"/>
      <c r="SID282" s="66"/>
      <c r="SIE282" s="66"/>
      <c r="SIF282" s="66"/>
      <c r="SIG282" s="66"/>
      <c r="SIH282" s="66"/>
      <c r="SII282" s="66"/>
      <c r="SIJ282" s="66"/>
      <c r="SIK282" s="66"/>
      <c r="SIL282" s="66"/>
      <c r="SIM282" s="66"/>
      <c r="SIO282" s="66"/>
      <c r="SIP282" s="66"/>
      <c r="SIQ282" s="66"/>
      <c r="SIR282" s="66"/>
      <c r="SIS282" s="66"/>
      <c r="SIT282" s="66"/>
      <c r="SIU282" s="66"/>
      <c r="SIV282" s="66"/>
      <c r="SIW282" s="66"/>
      <c r="SIX282" s="66"/>
      <c r="SIY282" s="66"/>
      <c r="SIZ282" s="66"/>
      <c r="SJA282" s="66"/>
      <c r="SJD282" s="66"/>
      <c r="SJG282" s="66"/>
      <c r="SJJ282" s="66"/>
      <c r="SJM282" s="66"/>
      <c r="SJP282" s="66"/>
      <c r="SJS282" s="66"/>
      <c r="SKB282" s="66"/>
      <c r="SKE282" s="66"/>
      <c r="SKH282" s="66"/>
      <c r="SKK282" s="66"/>
      <c r="SKT282" s="66"/>
      <c r="SKZ282" s="66"/>
      <c r="SLC282" s="66"/>
      <c r="SLF282" s="66"/>
      <c r="SLI282" s="66"/>
      <c r="SLO282" s="66"/>
      <c r="SLX282" s="66"/>
      <c r="SLZ282" s="66"/>
      <c r="SMA282" s="66"/>
      <c r="SMC282" s="66"/>
      <c r="SMF282" s="66"/>
      <c r="SMI282" s="66"/>
      <c r="SML282" s="66"/>
      <c r="SMO282" s="66"/>
      <c r="SMR282" s="66"/>
      <c r="SMT282" s="66"/>
      <c r="SMV282" s="66"/>
      <c r="SMY282" s="66"/>
      <c r="SNB282" s="66"/>
      <c r="SNE282" s="66"/>
      <c r="SNH282" s="66"/>
      <c r="SNK282" s="66"/>
      <c r="SNN282" s="66"/>
      <c r="SNQ282" s="66"/>
      <c r="SNS282" s="66"/>
      <c r="SNV282" s="66"/>
      <c r="SOB282" s="66"/>
      <c r="SOH282" s="66"/>
      <c r="SOK282" s="66"/>
      <c r="SOM282" s="66"/>
      <c r="SOO282" s="66"/>
      <c r="SOP282" s="66"/>
      <c r="SOQ282" s="66"/>
      <c r="SOR282" s="66"/>
      <c r="SOS282" s="66"/>
      <c r="SOT282" s="66"/>
      <c r="SPL282" s="66"/>
      <c r="SPM282" s="66"/>
      <c r="SPP282" s="66"/>
      <c r="SPS282" s="66"/>
      <c r="SPU282" s="66"/>
      <c r="SPW282" s="66"/>
      <c r="SPZ282" s="66"/>
      <c r="SQC282" s="66"/>
      <c r="SQF282" s="66"/>
      <c r="SQJ282" s="66"/>
      <c r="SQM282" s="66"/>
      <c r="SQP282" s="66"/>
      <c r="SQX282" s="66"/>
      <c r="SRJ282" s="66"/>
      <c r="SRK282" s="66"/>
      <c r="SRL282" s="66"/>
      <c r="SRM282" s="66"/>
      <c r="SRN282" s="66"/>
      <c r="SRO282" s="66"/>
      <c r="SRP282" s="66"/>
      <c r="SRQ282" s="66"/>
      <c r="SRR282" s="66"/>
      <c r="SRS282" s="66"/>
      <c r="SRT282" s="66"/>
      <c r="SRU282" s="66"/>
      <c r="SRV282" s="66"/>
      <c r="SRW282" s="66"/>
      <c r="SRX282" s="66"/>
      <c r="SRY282" s="66"/>
      <c r="SRZ282" s="66"/>
      <c r="SSA282" s="66"/>
      <c r="SSB282" s="66"/>
      <c r="SSC282" s="66"/>
      <c r="SSD282" s="66"/>
      <c r="SSE282" s="66"/>
      <c r="SSF282" s="66"/>
      <c r="SSG282" s="66"/>
      <c r="SSH282" s="66"/>
      <c r="SSI282" s="66"/>
      <c r="SSK282" s="66"/>
      <c r="SSL282" s="66"/>
      <c r="SSM282" s="66"/>
      <c r="SSN282" s="66"/>
      <c r="SSO282" s="66"/>
      <c r="SSP282" s="66"/>
      <c r="SSQ282" s="66"/>
      <c r="SSR282" s="66"/>
      <c r="SSS282" s="66"/>
      <c r="SST282" s="66"/>
      <c r="SSU282" s="66"/>
      <c r="SSV282" s="66"/>
      <c r="SSW282" s="66"/>
      <c r="SSZ282" s="66"/>
      <c r="STC282" s="66"/>
      <c r="STF282" s="66"/>
      <c r="STI282" s="66"/>
      <c r="STL282" s="66"/>
      <c r="STO282" s="66"/>
      <c r="STX282" s="66"/>
      <c r="SUA282" s="66"/>
      <c r="SUD282" s="66"/>
      <c r="SUG282" s="66"/>
      <c r="SUP282" s="66"/>
      <c r="SUV282" s="66"/>
      <c r="SUY282" s="66"/>
      <c r="SVB282" s="66"/>
      <c r="SVE282" s="66"/>
      <c r="SVK282" s="66"/>
      <c r="SVT282" s="66"/>
      <c r="SVV282" s="66"/>
      <c r="SVW282" s="66"/>
      <c r="SVY282" s="66"/>
      <c r="SWB282" s="66"/>
      <c r="SWE282" s="66"/>
      <c r="SWH282" s="66"/>
      <c r="SWK282" s="66"/>
      <c r="SWN282" s="66"/>
      <c r="SWP282" s="66"/>
      <c r="SWR282" s="66"/>
      <c r="SWU282" s="66"/>
      <c r="SWX282" s="66"/>
      <c r="SXA282" s="66"/>
      <c r="SXD282" s="66"/>
      <c r="SXG282" s="66"/>
      <c r="SXJ282" s="66"/>
      <c r="SXM282" s="66"/>
      <c r="SXO282" s="66"/>
      <c r="SXR282" s="66"/>
      <c r="SXX282" s="66"/>
      <c r="SYD282" s="66"/>
      <c r="SYG282" s="66"/>
      <c r="SYI282" s="66"/>
      <c r="SYK282" s="66"/>
      <c r="SYL282" s="66"/>
      <c r="SYM282" s="66"/>
      <c r="SYN282" s="66"/>
      <c r="SYO282" s="66"/>
      <c r="SYP282" s="66"/>
      <c r="SZH282" s="66"/>
      <c r="SZI282" s="66"/>
      <c r="SZL282" s="66"/>
      <c r="SZO282" s="66"/>
      <c r="SZQ282" s="66"/>
      <c r="SZS282" s="66"/>
      <c r="SZV282" s="66"/>
      <c r="SZY282" s="66"/>
      <c r="TAB282" s="66"/>
      <c r="TAF282" s="66"/>
      <c r="TAI282" s="66"/>
      <c r="TAL282" s="66"/>
      <c r="TAT282" s="66"/>
      <c r="TBF282" s="66"/>
      <c r="TBG282" s="66"/>
      <c r="TBH282" s="66"/>
      <c r="TBI282" s="66"/>
      <c r="TBJ282" s="66"/>
      <c r="TBK282" s="66"/>
      <c r="TBL282" s="66"/>
      <c r="TBM282" s="66"/>
      <c r="TBN282" s="66"/>
      <c r="TBO282" s="66"/>
      <c r="TBP282" s="66"/>
      <c r="TBQ282" s="66"/>
      <c r="TBR282" s="66"/>
      <c r="TBS282" s="66"/>
      <c r="TBT282" s="66"/>
      <c r="TBU282" s="66"/>
      <c r="TBV282" s="66"/>
      <c r="TBW282" s="66"/>
      <c r="TBX282" s="66"/>
      <c r="TBY282" s="66"/>
      <c r="TBZ282" s="66"/>
      <c r="TCA282" s="66"/>
      <c r="TCB282" s="66"/>
      <c r="TCC282" s="66"/>
      <c r="TCD282" s="66"/>
      <c r="TCE282" s="66"/>
      <c r="TCG282" s="66"/>
      <c r="TCH282" s="66"/>
      <c r="TCI282" s="66"/>
      <c r="TCJ282" s="66"/>
      <c r="TCK282" s="66"/>
      <c r="TCL282" s="66"/>
      <c r="TCM282" s="66"/>
      <c r="TCN282" s="66"/>
      <c r="TCO282" s="66"/>
      <c r="TCP282" s="66"/>
      <c r="TCQ282" s="66"/>
      <c r="TCR282" s="66"/>
      <c r="TCS282" s="66"/>
      <c r="TCV282" s="66"/>
      <c r="TCY282" s="66"/>
      <c r="TDB282" s="66"/>
      <c r="TDE282" s="66"/>
      <c r="TDH282" s="66"/>
      <c r="TDK282" s="66"/>
      <c r="TDT282" s="66"/>
      <c r="TDW282" s="66"/>
      <c r="TDZ282" s="66"/>
      <c r="TEC282" s="66"/>
      <c r="TEL282" s="66"/>
      <c r="TER282" s="66"/>
      <c r="TEU282" s="66"/>
      <c r="TEX282" s="66"/>
      <c r="TFA282" s="66"/>
      <c r="TFG282" s="66"/>
      <c r="TFP282" s="66"/>
      <c r="TFR282" s="66"/>
      <c r="TFS282" s="66"/>
      <c r="TFU282" s="66"/>
      <c r="TFX282" s="66"/>
      <c r="TGA282" s="66"/>
      <c r="TGD282" s="66"/>
      <c r="TGG282" s="66"/>
      <c r="TGJ282" s="66"/>
      <c r="TGL282" s="66"/>
      <c r="TGN282" s="66"/>
      <c r="TGQ282" s="66"/>
      <c r="TGT282" s="66"/>
      <c r="TGW282" s="66"/>
      <c r="TGZ282" s="66"/>
      <c r="THC282" s="66"/>
      <c r="THF282" s="66"/>
      <c r="THI282" s="66"/>
      <c r="THK282" s="66"/>
      <c r="THN282" s="66"/>
      <c r="THT282" s="66"/>
      <c r="THZ282" s="66"/>
      <c r="TIC282" s="66"/>
      <c r="TIE282" s="66"/>
      <c r="TIG282" s="66"/>
      <c r="TIH282" s="66"/>
      <c r="TII282" s="66"/>
      <c r="TIJ282" s="66"/>
      <c r="TIK282" s="66"/>
      <c r="TIL282" s="66"/>
      <c r="TJD282" s="66"/>
      <c r="TJE282" s="66"/>
      <c r="TJH282" s="66"/>
      <c r="TJK282" s="66"/>
      <c r="TJM282" s="66"/>
      <c r="TJO282" s="66"/>
      <c r="TJR282" s="66"/>
      <c r="TJU282" s="66"/>
      <c r="TJX282" s="66"/>
      <c r="TKB282" s="66"/>
      <c r="TKE282" s="66"/>
      <c r="TKH282" s="66"/>
      <c r="TKP282" s="66"/>
      <c r="TLB282" s="66"/>
      <c r="TLC282" s="66"/>
      <c r="TLD282" s="66"/>
      <c r="TLE282" s="66"/>
      <c r="TLF282" s="66"/>
      <c r="TLG282" s="66"/>
      <c r="TLH282" s="66"/>
      <c r="TLI282" s="66"/>
      <c r="TLJ282" s="66"/>
      <c r="TLK282" s="66"/>
      <c r="TLL282" s="66"/>
      <c r="TLM282" s="66"/>
      <c r="TLN282" s="66"/>
      <c r="TLO282" s="66"/>
      <c r="TLP282" s="66"/>
      <c r="TLQ282" s="66"/>
      <c r="TLR282" s="66"/>
      <c r="TLS282" s="66"/>
      <c r="TLT282" s="66"/>
      <c r="TLU282" s="66"/>
      <c r="TLV282" s="66"/>
      <c r="TLW282" s="66"/>
      <c r="TLX282" s="66"/>
      <c r="TLY282" s="66"/>
      <c r="TLZ282" s="66"/>
      <c r="TMA282" s="66"/>
      <c r="TMC282" s="66"/>
      <c r="TMD282" s="66"/>
      <c r="TME282" s="66"/>
      <c r="TMF282" s="66"/>
      <c r="TMG282" s="66"/>
      <c r="TMH282" s="66"/>
      <c r="TMI282" s="66"/>
      <c r="TMJ282" s="66"/>
      <c r="TMK282" s="66"/>
      <c r="TML282" s="66"/>
      <c r="TMM282" s="66"/>
      <c r="TMN282" s="66"/>
      <c r="TMO282" s="66"/>
      <c r="TMR282" s="66"/>
      <c r="TMU282" s="66"/>
      <c r="TMX282" s="66"/>
      <c r="TNA282" s="66"/>
      <c r="TND282" s="66"/>
      <c r="TNG282" s="66"/>
      <c r="TNP282" s="66"/>
      <c r="TNS282" s="66"/>
      <c r="TNV282" s="66"/>
      <c r="TNY282" s="66"/>
      <c r="TOH282" s="66"/>
      <c r="TON282" s="66"/>
      <c r="TOQ282" s="66"/>
      <c r="TOT282" s="66"/>
      <c r="TOW282" s="66"/>
      <c r="TPC282" s="66"/>
      <c r="TPL282" s="66"/>
      <c r="TPN282" s="66"/>
      <c r="TPO282" s="66"/>
      <c r="TPQ282" s="66"/>
      <c r="TPT282" s="66"/>
      <c r="TPW282" s="66"/>
      <c r="TPZ282" s="66"/>
      <c r="TQC282" s="66"/>
      <c r="TQF282" s="66"/>
      <c r="TQH282" s="66"/>
      <c r="TQJ282" s="66"/>
      <c r="TQM282" s="66"/>
      <c r="TQP282" s="66"/>
      <c r="TQS282" s="66"/>
      <c r="TQV282" s="66"/>
      <c r="TQY282" s="66"/>
      <c r="TRB282" s="66"/>
      <c r="TRE282" s="66"/>
      <c r="TRG282" s="66"/>
      <c r="TRJ282" s="66"/>
      <c r="TRP282" s="66"/>
      <c r="TRV282" s="66"/>
      <c r="TRY282" s="66"/>
      <c r="TSA282" s="66"/>
      <c r="TSC282" s="66"/>
      <c r="TSD282" s="66"/>
      <c r="TSE282" s="66"/>
      <c r="TSF282" s="66"/>
      <c r="TSG282" s="66"/>
      <c r="TSH282" s="66"/>
      <c r="TSZ282" s="66"/>
      <c r="TTA282" s="66"/>
      <c r="TTD282" s="66"/>
      <c r="TTG282" s="66"/>
      <c r="TTI282" s="66"/>
      <c r="TTK282" s="66"/>
      <c r="TTN282" s="66"/>
      <c r="TTQ282" s="66"/>
      <c r="TTT282" s="66"/>
      <c r="TTX282" s="66"/>
      <c r="TUA282" s="66"/>
      <c r="TUD282" s="66"/>
      <c r="TUL282" s="66"/>
      <c r="TUX282" s="66"/>
      <c r="TUY282" s="66"/>
      <c r="TUZ282" s="66"/>
      <c r="TVA282" s="66"/>
      <c r="TVB282" s="66"/>
      <c r="TVC282" s="66"/>
      <c r="TVD282" s="66"/>
      <c r="TVE282" s="66"/>
      <c r="TVF282" s="66"/>
      <c r="TVG282" s="66"/>
      <c r="TVH282" s="66"/>
      <c r="TVI282" s="66"/>
      <c r="TVJ282" s="66"/>
      <c r="TVK282" s="66"/>
      <c r="TVL282" s="66"/>
      <c r="TVM282" s="66"/>
      <c r="TVN282" s="66"/>
      <c r="TVO282" s="66"/>
      <c r="TVP282" s="66"/>
      <c r="TVQ282" s="66"/>
      <c r="TVR282" s="66"/>
      <c r="TVS282" s="66"/>
      <c r="TVT282" s="66"/>
      <c r="TVU282" s="66"/>
      <c r="TVV282" s="66"/>
      <c r="TVW282" s="66"/>
      <c r="TVY282" s="66"/>
      <c r="TVZ282" s="66"/>
      <c r="TWA282" s="66"/>
      <c r="TWB282" s="66"/>
      <c r="TWC282" s="66"/>
      <c r="TWD282" s="66"/>
      <c r="TWE282" s="66"/>
      <c r="TWF282" s="66"/>
      <c r="TWG282" s="66"/>
      <c r="TWH282" s="66"/>
      <c r="TWI282" s="66"/>
      <c r="TWJ282" s="66"/>
      <c r="TWK282" s="66"/>
      <c r="TWN282" s="66"/>
      <c r="TWQ282" s="66"/>
      <c r="TWT282" s="66"/>
      <c r="TWW282" s="66"/>
      <c r="TWZ282" s="66"/>
      <c r="TXC282" s="66"/>
      <c r="TXL282" s="66"/>
      <c r="TXO282" s="66"/>
      <c r="TXR282" s="66"/>
      <c r="TXU282" s="66"/>
      <c r="TYD282" s="66"/>
      <c r="TYJ282" s="66"/>
      <c r="TYM282" s="66"/>
      <c r="TYP282" s="66"/>
      <c r="TYS282" s="66"/>
      <c r="TYY282" s="66"/>
      <c r="TZH282" s="66"/>
      <c r="TZJ282" s="66"/>
      <c r="TZK282" s="66"/>
      <c r="TZM282" s="66"/>
      <c r="TZP282" s="66"/>
      <c r="TZS282" s="66"/>
      <c r="TZV282" s="66"/>
      <c r="TZY282" s="66"/>
      <c r="UAB282" s="66"/>
      <c r="UAD282" s="66"/>
      <c r="UAF282" s="66"/>
      <c r="UAI282" s="66"/>
      <c r="UAL282" s="66"/>
      <c r="UAO282" s="66"/>
      <c r="UAR282" s="66"/>
      <c r="UAU282" s="66"/>
      <c r="UAX282" s="66"/>
      <c r="UBA282" s="66"/>
      <c r="UBC282" s="66"/>
      <c r="UBF282" s="66"/>
      <c r="UBL282" s="66"/>
      <c r="UBR282" s="66"/>
      <c r="UBU282" s="66"/>
      <c r="UBW282" s="66"/>
      <c r="UBY282" s="66"/>
      <c r="UBZ282" s="66"/>
      <c r="UCA282" s="66"/>
      <c r="UCB282" s="66"/>
      <c r="UCC282" s="66"/>
      <c r="UCD282" s="66"/>
      <c r="UCV282" s="66"/>
      <c r="UCW282" s="66"/>
      <c r="UCZ282" s="66"/>
      <c r="UDC282" s="66"/>
      <c r="UDE282" s="66"/>
      <c r="UDG282" s="66"/>
      <c r="UDJ282" s="66"/>
      <c r="UDM282" s="66"/>
      <c r="UDP282" s="66"/>
      <c r="UDT282" s="66"/>
      <c r="UDW282" s="66"/>
      <c r="UDZ282" s="66"/>
      <c r="UEH282" s="66"/>
      <c r="UET282" s="66"/>
      <c r="UEU282" s="66"/>
      <c r="UEV282" s="66"/>
      <c r="UEW282" s="66"/>
      <c r="UEX282" s="66"/>
      <c r="UEY282" s="66"/>
      <c r="UEZ282" s="66"/>
      <c r="UFA282" s="66"/>
      <c r="UFB282" s="66"/>
      <c r="UFC282" s="66"/>
      <c r="UFD282" s="66"/>
      <c r="UFE282" s="66"/>
      <c r="UFF282" s="66"/>
      <c r="UFG282" s="66"/>
      <c r="UFH282" s="66"/>
      <c r="UFI282" s="66"/>
      <c r="UFJ282" s="66"/>
      <c r="UFK282" s="66"/>
      <c r="UFL282" s="66"/>
      <c r="UFM282" s="66"/>
      <c r="UFN282" s="66"/>
      <c r="UFO282" s="66"/>
      <c r="UFP282" s="66"/>
      <c r="UFQ282" s="66"/>
      <c r="UFR282" s="66"/>
      <c r="UFS282" s="66"/>
      <c r="UFU282" s="66"/>
      <c r="UFV282" s="66"/>
      <c r="UFW282" s="66"/>
      <c r="UFX282" s="66"/>
      <c r="UFY282" s="66"/>
      <c r="UFZ282" s="66"/>
      <c r="UGA282" s="66"/>
      <c r="UGB282" s="66"/>
      <c r="UGC282" s="66"/>
      <c r="UGD282" s="66"/>
      <c r="UGE282" s="66"/>
      <c r="UGF282" s="66"/>
      <c r="UGG282" s="66"/>
      <c r="UGJ282" s="66"/>
      <c r="UGM282" s="66"/>
      <c r="UGP282" s="66"/>
      <c r="UGS282" s="66"/>
      <c r="UGV282" s="66"/>
      <c r="UGY282" s="66"/>
      <c r="UHH282" s="66"/>
      <c r="UHK282" s="66"/>
      <c r="UHN282" s="66"/>
      <c r="UHQ282" s="66"/>
      <c r="UHZ282" s="66"/>
      <c r="UIF282" s="66"/>
      <c r="UII282" s="66"/>
      <c r="UIL282" s="66"/>
      <c r="UIO282" s="66"/>
      <c r="UIU282" s="66"/>
      <c r="UJD282" s="66"/>
      <c r="UJF282" s="66"/>
      <c r="UJG282" s="66"/>
      <c r="UJI282" s="66"/>
      <c r="UJL282" s="66"/>
      <c r="UJO282" s="66"/>
      <c r="UJR282" s="66"/>
      <c r="UJU282" s="66"/>
      <c r="UJX282" s="66"/>
      <c r="UJZ282" s="66"/>
      <c r="UKB282" s="66"/>
      <c r="UKE282" s="66"/>
      <c r="UKH282" s="66"/>
      <c r="UKK282" s="66"/>
      <c r="UKN282" s="66"/>
      <c r="UKQ282" s="66"/>
      <c r="UKT282" s="66"/>
      <c r="UKW282" s="66"/>
      <c r="UKY282" s="66"/>
      <c r="ULB282" s="66"/>
      <c r="ULH282" s="66"/>
      <c r="ULN282" s="66"/>
      <c r="ULQ282" s="66"/>
      <c r="ULS282" s="66"/>
      <c r="ULU282" s="66"/>
      <c r="ULV282" s="66"/>
      <c r="ULW282" s="66"/>
      <c r="ULX282" s="66"/>
      <c r="ULY282" s="66"/>
      <c r="ULZ282" s="66"/>
      <c r="UMR282" s="66"/>
      <c r="UMS282" s="66"/>
      <c r="UMV282" s="66"/>
      <c r="UMY282" s="66"/>
      <c r="UNA282" s="66"/>
      <c r="UNC282" s="66"/>
      <c r="UNF282" s="66"/>
      <c r="UNI282" s="66"/>
      <c r="UNL282" s="66"/>
      <c r="UNP282" s="66"/>
      <c r="UNS282" s="66"/>
      <c r="UNV282" s="66"/>
      <c r="UOD282" s="66"/>
      <c r="UOP282" s="66"/>
      <c r="UOQ282" s="66"/>
      <c r="UOR282" s="66"/>
      <c r="UOS282" s="66"/>
      <c r="UOT282" s="66"/>
      <c r="UOU282" s="66"/>
      <c r="UOV282" s="66"/>
      <c r="UOW282" s="66"/>
      <c r="UOX282" s="66"/>
      <c r="UOY282" s="66"/>
      <c r="UOZ282" s="66"/>
      <c r="UPA282" s="66"/>
      <c r="UPB282" s="66"/>
      <c r="UPC282" s="66"/>
      <c r="UPD282" s="66"/>
      <c r="UPE282" s="66"/>
      <c r="UPF282" s="66"/>
      <c r="UPG282" s="66"/>
      <c r="UPH282" s="66"/>
      <c r="UPI282" s="66"/>
      <c r="UPJ282" s="66"/>
      <c r="UPK282" s="66"/>
      <c r="UPL282" s="66"/>
      <c r="UPM282" s="66"/>
      <c r="UPN282" s="66"/>
      <c r="UPO282" s="66"/>
      <c r="UPQ282" s="66"/>
      <c r="UPR282" s="66"/>
      <c r="UPS282" s="66"/>
      <c r="UPT282" s="66"/>
      <c r="UPU282" s="66"/>
      <c r="UPV282" s="66"/>
      <c r="UPW282" s="66"/>
      <c r="UPX282" s="66"/>
      <c r="UPY282" s="66"/>
      <c r="UPZ282" s="66"/>
      <c r="UQA282" s="66"/>
      <c r="UQB282" s="66"/>
      <c r="UQC282" s="66"/>
      <c r="UQF282" s="66"/>
      <c r="UQI282" s="66"/>
      <c r="UQL282" s="66"/>
      <c r="UQO282" s="66"/>
      <c r="UQR282" s="66"/>
      <c r="UQU282" s="66"/>
      <c r="URD282" s="66"/>
      <c r="URG282" s="66"/>
      <c r="URJ282" s="66"/>
      <c r="URM282" s="66"/>
      <c r="URV282" s="66"/>
      <c r="USB282" s="66"/>
      <c r="USE282" s="66"/>
      <c r="USH282" s="66"/>
      <c r="USK282" s="66"/>
      <c r="USQ282" s="66"/>
      <c r="USZ282" s="66"/>
      <c r="UTB282" s="66"/>
      <c r="UTC282" s="66"/>
      <c r="UTE282" s="66"/>
      <c r="UTH282" s="66"/>
      <c r="UTK282" s="66"/>
      <c r="UTN282" s="66"/>
      <c r="UTQ282" s="66"/>
      <c r="UTT282" s="66"/>
      <c r="UTV282" s="66"/>
      <c r="UTX282" s="66"/>
      <c r="UUA282" s="66"/>
      <c r="UUD282" s="66"/>
      <c r="UUG282" s="66"/>
      <c r="UUJ282" s="66"/>
      <c r="UUM282" s="66"/>
      <c r="UUP282" s="66"/>
      <c r="UUS282" s="66"/>
      <c r="UUU282" s="66"/>
      <c r="UUX282" s="66"/>
      <c r="UVD282" s="66"/>
      <c r="UVJ282" s="66"/>
      <c r="UVM282" s="66"/>
      <c r="UVO282" s="66"/>
      <c r="UVQ282" s="66"/>
      <c r="UVR282" s="66"/>
      <c r="UVS282" s="66"/>
      <c r="UVT282" s="66"/>
      <c r="UVU282" s="66"/>
      <c r="UVV282" s="66"/>
      <c r="UWN282" s="66"/>
      <c r="UWO282" s="66"/>
      <c r="UWR282" s="66"/>
      <c r="UWU282" s="66"/>
      <c r="UWW282" s="66"/>
      <c r="UWY282" s="66"/>
      <c r="UXB282" s="66"/>
      <c r="UXE282" s="66"/>
      <c r="UXH282" s="66"/>
      <c r="UXL282" s="66"/>
      <c r="UXO282" s="66"/>
      <c r="UXR282" s="66"/>
      <c r="UXZ282" s="66"/>
      <c r="UYL282" s="66"/>
      <c r="UYM282" s="66"/>
      <c r="UYN282" s="66"/>
      <c r="UYO282" s="66"/>
      <c r="UYP282" s="66"/>
      <c r="UYQ282" s="66"/>
      <c r="UYR282" s="66"/>
      <c r="UYS282" s="66"/>
      <c r="UYT282" s="66"/>
      <c r="UYU282" s="66"/>
      <c r="UYV282" s="66"/>
      <c r="UYW282" s="66"/>
      <c r="UYX282" s="66"/>
      <c r="UYY282" s="66"/>
      <c r="UYZ282" s="66"/>
      <c r="UZA282" s="66"/>
      <c r="UZB282" s="66"/>
      <c r="UZC282" s="66"/>
      <c r="UZD282" s="66"/>
      <c r="UZE282" s="66"/>
      <c r="UZF282" s="66"/>
      <c r="UZG282" s="66"/>
      <c r="UZH282" s="66"/>
      <c r="UZI282" s="66"/>
      <c r="UZJ282" s="66"/>
      <c r="UZK282" s="66"/>
      <c r="UZM282" s="66"/>
      <c r="UZN282" s="66"/>
      <c r="UZO282" s="66"/>
      <c r="UZP282" s="66"/>
      <c r="UZQ282" s="66"/>
      <c r="UZR282" s="66"/>
      <c r="UZS282" s="66"/>
      <c r="UZT282" s="66"/>
      <c r="UZU282" s="66"/>
      <c r="UZV282" s="66"/>
      <c r="UZW282" s="66"/>
      <c r="UZX282" s="66"/>
      <c r="UZY282" s="66"/>
      <c r="VAB282" s="66"/>
      <c r="VAE282" s="66"/>
      <c r="VAH282" s="66"/>
      <c r="VAK282" s="66"/>
      <c r="VAN282" s="66"/>
      <c r="VAQ282" s="66"/>
      <c r="VAZ282" s="66"/>
      <c r="VBC282" s="66"/>
      <c r="VBF282" s="66"/>
      <c r="VBI282" s="66"/>
      <c r="VBR282" s="66"/>
      <c r="VBX282" s="66"/>
      <c r="VCA282" s="66"/>
      <c r="VCD282" s="66"/>
      <c r="VCG282" s="66"/>
      <c r="VCM282" s="66"/>
      <c r="VCV282" s="66"/>
      <c r="VCX282" s="66"/>
      <c r="VCY282" s="66"/>
      <c r="VDA282" s="66"/>
      <c r="VDD282" s="66"/>
      <c r="VDG282" s="66"/>
      <c r="VDJ282" s="66"/>
      <c r="VDM282" s="66"/>
      <c r="VDP282" s="66"/>
      <c r="VDR282" s="66"/>
      <c r="VDT282" s="66"/>
      <c r="VDW282" s="66"/>
      <c r="VDZ282" s="66"/>
      <c r="VEC282" s="66"/>
      <c r="VEF282" s="66"/>
      <c r="VEI282" s="66"/>
      <c r="VEL282" s="66"/>
      <c r="VEO282" s="66"/>
      <c r="VEQ282" s="66"/>
      <c r="VET282" s="66"/>
      <c r="VEZ282" s="66"/>
      <c r="VFF282" s="66"/>
      <c r="VFI282" s="66"/>
      <c r="VFK282" s="66"/>
      <c r="VFM282" s="66"/>
      <c r="VFN282" s="66"/>
      <c r="VFO282" s="66"/>
      <c r="VFP282" s="66"/>
      <c r="VFQ282" s="66"/>
      <c r="VFR282" s="66"/>
      <c r="VGJ282" s="66"/>
      <c r="VGK282" s="66"/>
      <c r="VGN282" s="66"/>
      <c r="VGQ282" s="66"/>
      <c r="VGS282" s="66"/>
      <c r="VGU282" s="66"/>
      <c r="VGX282" s="66"/>
      <c r="VHA282" s="66"/>
      <c r="VHD282" s="66"/>
      <c r="VHH282" s="66"/>
      <c r="VHK282" s="66"/>
      <c r="VHN282" s="66"/>
      <c r="VHV282" s="66"/>
      <c r="VIH282" s="66"/>
      <c r="VII282" s="66"/>
      <c r="VIJ282" s="66"/>
      <c r="VIK282" s="66"/>
      <c r="VIL282" s="66"/>
      <c r="VIM282" s="66"/>
      <c r="VIN282" s="66"/>
      <c r="VIO282" s="66"/>
      <c r="VIP282" s="66"/>
      <c r="VIQ282" s="66"/>
      <c r="VIR282" s="66"/>
      <c r="VIS282" s="66"/>
      <c r="VIT282" s="66"/>
      <c r="VIU282" s="66"/>
      <c r="VIV282" s="66"/>
      <c r="VIW282" s="66"/>
      <c r="VIX282" s="66"/>
      <c r="VIY282" s="66"/>
      <c r="VIZ282" s="66"/>
      <c r="VJA282" s="66"/>
      <c r="VJB282" s="66"/>
      <c r="VJC282" s="66"/>
      <c r="VJD282" s="66"/>
      <c r="VJE282" s="66"/>
      <c r="VJF282" s="66"/>
      <c r="VJG282" s="66"/>
      <c r="VJI282" s="66"/>
      <c r="VJJ282" s="66"/>
      <c r="VJK282" s="66"/>
      <c r="VJL282" s="66"/>
      <c r="VJM282" s="66"/>
      <c r="VJN282" s="66"/>
      <c r="VJO282" s="66"/>
      <c r="VJP282" s="66"/>
      <c r="VJQ282" s="66"/>
      <c r="VJR282" s="66"/>
      <c r="VJS282" s="66"/>
      <c r="VJT282" s="66"/>
      <c r="VJU282" s="66"/>
      <c r="VJX282" s="66"/>
      <c r="VKA282" s="66"/>
      <c r="VKD282" s="66"/>
      <c r="VKG282" s="66"/>
      <c r="VKJ282" s="66"/>
      <c r="VKM282" s="66"/>
      <c r="VKV282" s="66"/>
      <c r="VKY282" s="66"/>
      <c r="VLB282" s="66"/>
      <c r="VLE282" s="66"/>
      <c r="VLN282" s="66"/>
      <c r="VLT282" s="66"/>
      <c r="VLW282" s="66"/>
      <c r="VLZ282" s="66"/>
      <c r="VMC282" s="66"/>
      <c r="VMI282" s="66"/>
      <c r="VMR282" s="66"/>
      <c r="VMT282" s="66"/>
      <c r="VMU282" s="66"/>
      <c r="VMW282" s="66"/>
      <c r="VMZ282" s="66"/>
      <c r="VNC282" s="66"/>
      <c r="VNF282" s="66"/>
      <c r="VNI282" s="66"/>
      <c r="VNL282" s="66"/>
      <c r="VNN282" s="66"/>
      <c r="VNP282" s="66"/>
      <c r="VNS282" s="66"/>
      <c r="VNV282" s="66"/>
      <c r="VNY282" s="66"/>
      <c r="VOB282" s="66"/>
      <c r="VOE282" s="66"/>
      <c r="VOH282" s="66"/>
      <c r="VOK282" s="66"/>
      <c r="VOM282" s="66"/>
      <c r="VOP282" s="66"/>
      <c r="VOV282" s="66"/>
      <c r="VPB282" s="66"/>
      <c r="VPE282" s="66"/>
      <c r="VPG282" s="66"/>
      <c r="VPI282" s="66"/>
      <c r="VPJ282" s="66"/>
      <c r="VPK282" s="66"/>
      <c r="VPL282" s="66"/>
      <c r="VPM282" s="66"/>
      <c r="VPN282" s="66"/>
      <c r="VQF282" s="66"/>
      <c r="VQG282" s="66"/>
      <c r="VQJ282" s="66"/>
      <c r="VQM282" s="66"/>
      <c r="VQO282" s="66"/>
      <c r="VQQ282" s="66"/>
      <c r="VQT282" s="66"/>
      <c r="VQW282" s="66"/>
      <c r="VQZ282" s="66"/>
      <c r="VRD282" s="66"/>
      <c r="VRG282" s="66"/>
      <c r="VRJ282" s="66"/>
      <c r="VRR282" s="66"/>
      <c r="VSD282" s="66"/>
      <c r="VSE282" s="66"/>
      <c r="VSF282" s="66"/>
      <c r="VSG282" s="66"/>
      <c r="VSH282" s="66"/>
      <c r="VSI282" s="66"/>
      <c r="VSJ282" s="66"/>
      <c r="VSK282" s="66"/>
      <c r="VSL282" s="66"/>
      <c r="VSM282" s="66"/>
      <c r="VSN282" s="66"/>
      <c r="VSO282" s="66"/>
      <c r="VSP282" s="66"/>
      <c r="VSQ282" s="66"/>
      <c r="VSR282" s="66"/>
      <c r="VSS282" s="66"/>
      <c r="VST282" s="66"/>
      <c r="VSU282" s="66"/>
      <c r="VSV282" s="66"/>
      <c r="VSW282" s="66"/>
      <c r="VSX282" s="66"/>
      <c r="VSY282" s="66"/>
      <c r="VSZ282" s="66"/>
      <c r="VTA282" s="66"/>
      <c r="VTB282" s="66"/>
      <c r="VTC282" s="66"/>
      <c r="VTE282" s="66"/>
      <c r="VTF282" s="66"/>
      <c r="VTG282" s="66"/>
      <c r="VTH282" s="66"/>
      <c r="VTI282" s="66"/>
      <c r="VTJ282" s="66"/>
      <c r="VTK282" s="66"/>
      <c r="VTL282" s="66"/>
      <c r="VTM282" s="66"/>
      <c r="VTN282" s="66"/>
      <c r="VTO282" s="66"/>
      <c r="VTP282" s="66"/>
      <c r="VTQ282" s="66"/>
      <c r="VTT282" s="66"/>
      <c r="VTW282" s="66"/>
      <c r="VTZ282" s="66"/>
      <c r="VUC282" s="66"/>
      <c r="VUF282" s="66"/>
      <c r="VUI282" s="66"/>
      <c r="VUR282" s="66"/>
      <c r="VUU282" s="66"/>
      <c r="VUX282" s="66"/>
      <c r="VVA282" s="66"/>
      <c r="VVJ282" s="66"/>
      <c r="VVP282" s="66"/>
      <c r="VVS282" s="66"/>
      <c r="VVV282" s="66"/>
      <c r="VVY282" s="66"/>
      <c r="VWE282" s="66"/>
      <c r="VWN282" s="66"/>
      <c r="VWP282" s="66"/>
      <c r="VWQ282" s="66"/>
      <c r="VWS282" s="66"/>
      <c r="VWV282" s="66"/>
      <c r="VWY282" s="66"/>
      <c r="VXB282" s="66"/>
      <c r="VXE282" s="66"/>
      <c r="VXH282" s="66"/>
      <c r="VXJ282" s="66"/>
      <c r="VXL282" s="66"/>
      <c r="VXO282" s="66"/>
      <c r="VXR282" s="66"/>
      <c r="VXU282" s="66"/>
      <c r="VXX282" s="66"/>
      <c r="VYA282" s="66"/>
      <c r="VYD282" s="66"/>
      <c r="VYG282" s="66"/>
      <c r="VYI282" s="66"/>
      <c r="VYL282" s="66"/>
      <c r="VYR282" s="66"/>
      <c r="VYX282" s="66"/>
      <c r="VZA282" s="66"/>
      <c r="VZC282" s="66"/>
      <c r="VZE282" s="66"/>
      <c r="VZF282" s="66"/>
      <c r="VZG282" s="66"/>
      <c r="VZH282" s="66"/>
      <c r="VZI282" s="66"/>
      <c r="VZJ282" s="66"/>
      <c r="WAB282" s="66"/>
      <c r="WAC282" s="66"/>
      <c r="WAF282" s="66"/>
      <c r="WAI282" s="66"/>
      <c r="WAK282" s="66"/>
      <c r="WAM282" s="66"/>
      <c r="WAP282" s="66"/>
      <c r="WAS282" s="66"/>
      <c r="WAV282" s="66"/>
      <c r="WAZ282" s="66"/>
      <c r="WBC282" s="66"/>
      <c r="WBF282" s="66"/>
      <c r="WBN282" s="66"/>
      <c r="WBZ282" s="66"/>
      <c r="WCA282" s="66"/>
      <c r="WCB282" s="66"/>
      <c r="WCC282" s="66"/>
      <c r="WCD282" s="66"/>
      <c r="WCE282" s="66"/>
      <c r="WCF282" s="66"/>
      <c r="WCG282" s="66"/>
      <c r="WCH282" s="66"/>
      <c r="WCI282" s="66"/>
      <c r="WCJ282" s="66"/>
      <c r="WCK282" s="66"/>
      <c r="WCL282" s="66"/>
      <c r="WCM282" s="66"/>
      <c r="WCN282" s="66"/>
      <c r="WCO282" s="66"/>
      <c r="WCP282" s="66"/>
      <c r="WCQ282" s="66"/>
      <c r="WCR282" s="66"/>
      <c r="WCS282" s="66"/>
      <c r="WCT282" s="66"/>
      <c r="WCU282" s="66"/>
      <c r="WCV282" s="66"/>
      <c r="WCW282" s="66"/>
      <c r="WCX282" s="66"/>
      <c r="WCY282" s="66"/>
      <c r="WDA282" s="66"/>
      <c r="WDB282" s="66"/>
      <c r="WDC282" s="66"/>
      <c r="WDD282" s="66"/>
      <c r="WDE282" s="66"/>
      <c r="WDF282" s="66"/>
      <c r="WDG282" s="66"/>
      <c r="WDH282" s="66"/>
      <c r="WDI282" s="66"/>
      <c r="WDJ282" s="66"/>
      <c r="WDK282" s="66"/>
      <c r="WDL282" s="66"/>
      <c r="WDM282" s="66"/>
      <c r="WDP282" s="66"/>
      <c r="WDS282" s="66"/>
      <c r="WDV282" s="66"/>
      <c r="WDY282" s="66"/>
      <c r="WEB282" s="66"/>
      <c r="WEE282" s="66"/>
      <c r="WEN282" s="66"/>
      <c r="WEQ282" s="66"/>
      <c r="WET282" s="66"/>
      <c r="WEW282" s="66"/>
      <c r="WFF282" s="66"/>
      <c r="WFL282" s="66"/>
      <c r="WFO282" s="66"/>
      <c r="WFR282" s="66"/>
      <c r="WFU282" s="66"/>
      <c r="WGA282" s="66"/>
      <c r="WGJ282" s="66"/>
      <c r="WGL282" s="66"/>
      <c r="WGM282" s="66"/>
      <c r="WGO282" s="66"/>
      <c r="WGR282" s="66"/>
      <c r="WGU282" s="66"/>
      <c r="WGX282" s="66"/>
      <c r="WHA282" s="66"/>
      <c r="WHD282" s="66"/>
      <c r="WHF282" s="66"/>
      <c r="WHH282" s="66"/>
      <c r="WHK282" s="66"/>
      <c r="WHN282" s="66"/>
      <c r="WHQ282" s="66"/>
      <c r="WHT282" s="66"/>
      <c r="WHW282" s="66"/>
      <c r="WHZ282" s="66"/>
      <c r="WIC282" s="66"/>
      <c r="WIE282" s="66"/>
      <c r="WIH282" s="66"/>
      <c r="WIN282" s="66"/>
      <c r="WIT282" s="66"/>
      <c r="WIW282" s="66"/>
      <c r="WIY282" s="66"/>
      <c r="WJA282" s="66"/>
      <c r="WJB282" s="66"/>
      <c r="WJC282" s="66"/>
      <c r="WJD282" s="66"/>
      <c r="WJE282" s="66"/>
      <c r="WJF282" s="66"/>
      <c r="WJX282" s="66"/>
      <c r="WJY282" s="66"/>
      <c r="WKB282" s="66"/>
      <c r="WKE282" s="66"/>
      <c r="WKG282" s="66"/>
      <c r="WKI282" s="66"/>
      <c r="WKL282" s="66"/>
      <c r="WKO282" s="66"/>
      <c r="WKR282" s="66"/>
      <c r="WKV282" s="66"/>
      <c r="WKY282" s="66"/>
      <c r="WLB282" s="66"/>
      <c r="WLJ282" s="66"/>
      <c r="WLV282" s="66"/>
      <c r="WLW282" s="66"/>
      <c r="WLX282" s="66"/>
      <c r="WLY282" s="66"/>
      <c r="WLZ282" s="66"/>
      <c r="WMA282" s="66"/>
      <c r="WMB282" s="66"/>
      <c r="WMC282" s="66"/>
      <c r="WMD282" s="66"/>
      <c r="WME282" s="66"/>
      <c r="WMF282" s="66"/>
      <c r="WMG282" s="66"/>
      <c r="WMH282" s="66"/>
      <c r="WMI282" s="66"/>
      <c r="WMJ282" s="66"/>
      <c r="WMK282" s="66"/>
      <c r="WML282" s="66"/>
      <c r="WMM282" s="66"/>
      <c r="WMN282" s="66"/>
      <c r="WMO282" s="66"/>
      <c r="WMP282" s="66"/>
      <c r="WMQ282" s="66"/>
      <c r="WMR282" s="66"/>
      <c r="WMS282" s="66"/>
      <c r="WMT282" s="66"/>
      <c r="WMU282" s="66"/>
      <c r="WMW282" s="66"/>
      <c r="WMX282" s="66"/>
      <c r="WMY282" s="66"/>
      <c r="WMZ282" s="66"/>
      <c r="WNA282" s="66"/>
      <c r="WNB282" s="66"/>
      <c r="WNC282" s="66"/>
      <c r="WND282" s="66"/>
      <c r="WNE282" s="66"/>
      <c r="WNF282" s="66"/>
      <c r="WNG282" s="66"/>
      <c r="WNH282" s="66"/>
      <c r="WNI282" s="66"/>
      <c r="WNL282" s="66"/>
      <c r="WNO282" s="66"/>
      <c r="WNR282" s="66"/>
      <c r="WNU282" s="66"/>
      <c r="WNX282" s="66"/>
      <c r="WOA282" s="66"/>
      <c r="WOJ282" s="66"/>
      <c r="WOM282" s="66"/>
      <c r="WOP282" s="66"/>
      <c r="WOS282" s="66"/>
      <c r="WPB282" s="66"/>
      <c r="WPH282" s="66"/>
      <c r="WPK282" s="66"/>
      <c r="WPN282" s="66"/>
      <c r="WPQ282" s="66"/>
      <c r="WPW282" s="66"/>
      <c r="WQF282" s="66"/>
      <c r="WQH282" s="66"/>
      <c r="WQI282" s="66"/>
      <c r="WQK282" s="66"/>
      <c r="WQN282" s="66"/>
      <c r="WQQ282" s="66"/>
      <c r="WQT282" s="66"/>
      <c r="WQW282" s="66"/>
      <c r="WQZ282" s="66"/>
      <c r="WRB282" s="66"/>
      <c r="WRD282" s="66"/>
      <c r="WRG282" s="66"/>
      <c r="WRJ282" s="66"/>
      <c r="WRM282" s="66"/>
      <c r="WRP282" s="66"/>
      <c r="WRS282" s="66"/>
      <c r="WRV282" s="66"/>
      <c r="WRY282" s="66"/>
      <c r="WSA282" s="66"/>
      <c r="WSD282" s="66"/>
      <c r="WSJ282" s="66"/>
      <c r="WSP282" s="66"/>
      <c r="WSS282" s="66"/>
      <c r="WSU282" s="66"/>
      <c r="WSW282" s="66"/>
      <c r="WSX282" s="66"/>
      <c r="WSY282" s="66"/>
      <c r="WSZ282" s="66"/>
      <c r="WTA282" s="66"/>
      <c r="WTB282" s="66"/>
      <c r="WTT282" s="66"/>
      <c r="WTU282" s="66"/>
      <c r="WTX282" s="66"/>
      <c r="WUA282" s="66"/>
      <c r="WUC282" s="66"/>
      <c r="WUE282" s="66"/>
      <c r="WUH282" s="66"/>
      <c r="WUK282" s="66"/>
      <c r="WUN282" s="66"/>
      <c r="WUR282" s="66"/>
      <c r="WUU282" s="66"/>
      <c r="WUX282" s="66"/>
      <c r="WVF282" s="66"/>
    </row>
    <row r="283" spans="1:1022 1034:2046 2058:3070 3082:4094 4106:5118 5130:6142 6154:7166 7178:8190 8202:9214 9226:10238 10250:11262 11274:12286 12298:13310 13322:14334 14346:15358 15370:16126" s="50" customFormat="1" ht="20.25" hidden="1" customHeight="1">
      <c r="A283" s="31" t="s">
        <v>322</v>
      </c>
      <c r="B283" s="47" t="s">
        <v>338</v>
      </c>
      <c r="C283" s="4"/>
      <c r="D283" s="48">
        <f>_xlfn.IFNA(VLOOKUP(A283,'2.2'!A292:C584,3,),)</f>
        <v>0</v>
      </c>
      <c r="E283" s="49"/>
      <c r="F283" s="51"/>
      <c r="G283" s="51"/>
      <c r="H283" s="29">
        <v>5</v>
      </c>
      <c r="I283" s="52">
        <v>20</v>
      </c>
    </row>
    <row r="284" spans="1:1022 1034:2046 2058:3070 3082:4094 4106:5118 5130:6142 6154:7166 7178:8190 8202:9214 9226:10238 10250:11262 11274:12286 12298:13310 13322:14334 14346:15358 15370:16126" s="50" customFormat="1" ht="21.75" hidden="1" customHeight="1">
      <c r="A284" s="7" t="s">
        <v>272</v>
      </c>
      <c r="B284" s="47" t="s">
        <v>338</v>
      </c>
      <c r="C284" s="4"/>
      <c r="D284" s="48">
        <f>_xlfn.IFNA(VLOOKUP(A284,'2.2'!A293:C585,3,),)</f>
        <v>0</v>
      </c>
      <c r="E284" s="49"/>
      <c r="F284" s="51"/>
      <c r="G284" s="51"/>
      <c r="H284" s="29">
        <v>0</v>
      </c>
      <c r="I284" s="53">
        <v>10</v>
      </c>
    </row>
    <row r="285" spans="1:1022 1034:2046 2058:3070 3082:4094 4106:5118 5130:6142 6154:7166 7178:8190 8202:9214 9226:10238 10250:11262 11274:12286 12298:13310 13322:14334 14346:15358 15370:16126" s="50" customFormat="1" ht="21.75" hidden="1" customHeight="1">
      <c r="A285" s="21" t="s">
        <v>141</v>
      </c>
      <c r="B285" s="47" t="s">
        <v>343</v>
      </c>
      <c r="C285" s="4"/>
      <c r="D285" s="48">
        <f>_xlfn.IFNA(VLOOKUP(A285,'2.2'!A294:C586,3,),)</f>
        <v>0</v>
      </c>
      <c r="E285" s="49"/>
      <c r="F285" s="51"/>
      <c r="G285" s="51"/>
      <c r="H285" s="29">
        <v>0</v>
      </c>
      <c r="I285" s="53">
        <v>10</v>
      </c>
    </row>
    <row r="286" spans="1:1022 1034:2046 2058:3070 3082:4094 4106:5118 5130:6142 6154:7166 7178:8190 8202:9214 9226:10238 10250:11262 11274:12286 12298:13310 13322:14334 14346:15358 15370:16126" s="50" customFormat="1" ht="20.25" hidden="1" customHeight="1">
      <c r="A286" s="3" t="s">
        <v>91</v>
      </c>
      <c r="B286" s="47" t="s">
        <v>338</v>
      </c>
      <c r="C286" s="4"/>
      <c r="D286" s="48">
        <f>_xlfn.IFNA(VLOOKUP(A286,'2.2'!A295:C587,3,),)</f>
        <v>0</v>
      </c>
      <c r="E286" s="49"/>
      <c r="F286" s="51"/>
      <c r="G286" s="51"/>
      <c r="H286" s="29">
        <v>0</v>
      </c>
      <c r="I286" s="52"/>
    </row>
    <row r="287" spans="1:1022 1034:2046 2058:3070 3082:4094 4106:5118 5130:6142 6154:7166 7178:8190 8202:9214 9226:10238 10250:11262 11274:12286 12298:13310 13322:14334 14346:15358 15370:16126" s="50" customFormat="1" ht="21.75" hidden="1" customHeight="1">
      <c r="A287" s="12" t="s">
        <v>92</v>
      </c>
      <c r="B287" s="47" t="s">
        <v>340</v>
      </c>
      <c r="C287" s="4"/>
      <c r="D287" s="48">
        <f>_xlfn.IFNA(VLOOKUP(A287,'2.2'!A296:C588,3,),)</f>
        <v>0</v>
      </c>
      <c r="E287" s="49"/>
      <c r="F287" s="51"/>
      <c r="G287" s="51"/>
      <c r="H287" s="29">
        <v>0</v>
      </c>
      <c r="I287" s="52"/>
    </row>
    <row r="288" spans="1:1022 1034:2046 2058:3070 3082:4094 4106:5118 5130:6142 6154:7166 7178:8190 8202:9214 9226:10238 10250:11262 11274:12286 12298:13310 13322:14334 14346:15358 15370:16126" s="50" customFormat="1" ht="21.75" hidden="1" customHeight="1">
      <c r="A288" s="21" t="s">
        <v>75</v>
      </c>
      <c r="B288" s="47" t="s">
        <v>340</v>
      </c>
      <c r="C288" s="4"/>
      <c r="D288" s="48">
        <f>_xlfn.IFNA(VLOOKUP(A288,'2.2'!A297:C589,3,),)</f>
        <v>0</v>
      </c>
      <c r="E288" s="49"/>
      <c r="F288" s="51"/>
      <c r="G288" s="51"/>
      <c r="H288" s="29">
        <v>0</v>
      </c>
      <c r="I288" s="53">
        <v>12</v>
      </c>
    </row>
    <row r="289" spans="1:9" s="50" customFormat="1" ht="21.75" hidden="1" customHeight="1">
      <c r="A289" s="7" t="s">
        <v>223</v>
      </c>
      <c r="B289" s="47" t="s">
        <v>338</v>
      </c>
      <c r="C289" s="4"/>
      <c r="D289" s="48">
        <f>_xlfn.IFNA(VLOOKUP(A289,'2.2'!A298:C590,3,),)</f>
        <v>0</v>
      </c>
      <c r="E289" s="49"/>
      <c r="F289" s="51"/>
      <c r="G289" s="51"/>
      <c r="H289" s="29">
        <v>0</v>
      </c>
      <c r="I289" s="52">
        <v>15</v>
      </c>
    </row>
    <row r="290" spans="1:9" s="50" customFormat="1" ht="22.8" hidden="1">
      <c r="A290" s="12" t="s">
        <v>224</v>
      </c>
      <c r="B290" s="47" t="s">
        <v>337</v>
      </c>
      <c r="C290" s="4"/>
      <c r="D290" s="48">
        <f>_xlfn.IFNA(VLOOKUP(A290,'2.2'!A299:C591,3,),)</f>
        <v>0</v>
      </c>
      <c r="E290" s="49"/>
      <c r="F290" s="51"/>
      <c r="G290" s="51"/>
      <c r="H290" s="29">
        <v>0</v>
      </c>
      <c r="I290" s="52">
        <v>15</v>
      </c>
    </row>
    <row r="291" spans="1:9" s="50" customFormat="1" ht="21.75" hidden="1" customHeight="1">
      <c r="A291" s="3" t="s">
        <v>225</v>
      </c>
      <c r="B291" s="47" t="s">
        <v>338</v>
      </c>
      <c r="C291" s="4"/>
      <c r="D291" s="48">
        <f>_xlfn.IFNA(VLOOKUP(A291,'2.2'!A300:C592,3,),)</f>
        <v>0</v>
      </c>
      <c r="E291" s="49"/>
      <c r="F291" s="51"/>
      <c r="G291" s="51"/>
      <c r="H291" s="29">
        <v>0</v>
      </c>
      <c r="I291" s="52">
        <v>15</v>
      </c>
    </row>
    <row r="292" spans="1:9" s="50" customFormat="1" ht="21.75" hidden="1" customHeight="1">
      <c r="A292" s="7" t="s">
        <v>323</v>
      </c>
      <c r="B292" s="47" t="s">
        <v>338</v>
      </c>
      <c r="C292" s="4"/>
      <c r="D292" s="48">
        <f>_xlfn.IFNA(VLOOKUP(A292,'2.2'!A301:C593,3,),)</f>
        <v>0</v>
      </c>
      <c r="E292" s="49"/>
      <c r="F292" s="51"/>
      <c r="G292" s="51"/>
      <c r="H292" s="29">
        <v>0</v>
      </c>
      <c r="I292" s="52">
        <v>20</v>
      </c>
    </row>
    <row r="293" spans="1:9" s="50" customFormat="1" ht="21.75" hidden="1" customHeight="1">
      <c r="A293" s="5" t="s">
        <v>324</v>
      </c>
      <c r="B293" s="47" t="s">
        <v>338</v>
      </c>
      <c r="C293" s="4"/>
      <c r="D293" s="48">
        <f>_xlfn.IFNA(VLOOKUP(A293,'2.2'!A302:C594,3,),)</f>
        <v>0</v>
      </c>
      <c r="E293" s="49"/>
      <c r="F293" s="51"/>
      <c r="G293" s="51"/>
      <c r="H293" s="29">
        <v>0</v>
      </c>
      <c r="I293" s="52">
        <v>20</v>
      </c>
    </row>
    <row r="294" spans="1:9" s="50" customFormat="1" ht="63" hidden="1" customHeight="1">
      <c r="A294" s="7" t="s">
        <v>117</v>
      </c>
      <c r="B294" s="47" t="s">
        <v>338</v>
      </c>
      <c r="C294" s="4"/>
      <c r="D294" s="48">
        <f>_xlfn.IFNA(VLOOKUP(A294,'2.2'!A303:C595,3,),)</f>
        <v>0</v>
      </c>
      <c r="E294" s="49"/>
      <c r="F294" s="51"/>
      <c r="G294" s="51"/>
      <c r="H294" s="29">
        <v>0</v>
      </c>
      <c r="I294" s="52">
        <v>20</v>
      </c>
    </row>
    <row r="295" spans="1:9" s="50" customFormat="1" ht="57" hidden="1" customHeight="1">
      <c r="A295" s="3" t="s">
        <v>142</v>
      </c>
      <c r="B295" s="47" t="s">
        <v>338</v>
      </c>
      <c r="C295" s="4"/>
      <c r="D295" s="48">
        <f>_xlfn.IFNA(VLOOKUP(A295,'2.2'!A304:C596,3,),)</f>
        <v>0</v>
      </c>
      <c r="E295" s="49"/>
      <c r="F295" s="51"/>
      <c r="G295" s="51"/>
      <c r="H295" s="29">
        <v>0</v>
      </c>
      <c r="I295" s="52">
        <v>12</v>
      </c>
    </row>
    <row r="296" spans="1:9" s="50" customFormat="1" ht="21.75" hidden="1" customHeight="1">
      <c r="A296" s="3" t="s">
        <v>243</v>
      </c>
      <c r="B296" s="47" t="s">
        <v>338</v>
      </c>
      <c r="C296" s="4"/>
      <c r="D296" s="48">
        <f>_xlfn.IFNA(VLOOKUP(A296,'2.2'!A305:C597,3,),)</f>
        <v>0</v>
      </c>
      <c r="E296" s="49"/>
      <c r="F296" s="51"/>
      <c r="G296" s="51"/>
      <c r="H296" s="29">
        <v>0</v>
      </c>
      <c r="I296" s="52">
        <v>5</v>
      </c>
    </row>
    <row r="297" spans="1:9" s="50" customFormat="1" ht="20.25" hidden="1" customHeight="1">
      <c r="A297" s="7" t="s">
        <v>171</v>
      </c>
      <c r="B297" s="47" t="s">
        <v>338</v>
      </c>
      <c r="C297" s="4"/>
      <c r="D297" s="48">
        <f>_xlfn.IFNA(VLOOKUP(A297,'2.2'!A306:C598,3,),)</f>
        <v>0</v>
      </c>
      <c r="E297" s="49"/>
      <c r="F297" s="51"/>
      <c r="G297" s="51"/>
      <c r="H297" s="29">
        <v>0</v>
      </c>
      <c r="I297" s="52">
        <v>5</v>
      </c>
    </row>
    <row r="298" spans="1:9" s="50" customFormat="1" ht="21.75" hidden="1" customHeight="1">
      <c r="A298" s="7" t="s">
        <v>244</v>
      </c>
      <c r="B298" s="47" t="s">
        <v>344</v>
      </c>
      <c r="C298" s="4"/>
      <c r="D298" s="48">
        <f>_xlfn.IFNA(VLOOKUP(A298,'2.2'!A307:C599,3,),)</f>
        <v>0</v>
      </c>
      <c r="E298" s="49"/>
      <c r="F298" s="51"/>
      <c r="G298" s="51"/>
      <c r="H298" s="29">
        <v>0</v>
      </c>
      <c r="I298" s="52">
        <v>20</v>
      </c>
    </row>
    <row r="299" spans="1:9" s="50" customFormat="1" ht="20.25" hidden="1" customHeight="1">
      <c r="A299" s="7" t="s">
        <v>245</v>
      </c>
      <c r="B299" s="47" t="s">
        <v>340</v>
      </c>
      <c r="C299" s="4"/>
      <c r="D299" s="48">
        <f>_xlfn.IFNA(VLOOKUP(A299,'2.2'!A308:C600,3,),)</f>
        <v>0</v>
      </c>
      <c r="E299" s="49"/>
      <c r="F299" s="51"/>
      <c r="G299" s="51"/>
      <c r="H299" s="29">
        <v>0</v>
      </c>
      <c r="I299" s="52">
        <v>20</v>
      </c>
    </row>
    <row r="300" spans="1:9" s="50" customFormat="1" ht="20.25" hidden="1" customHeight="1">
      <c r="A300" s="21" t="s">
        <v>275</v>
      </c>
      <c r="B300" s="47" t="s">
        <v>338</v>
      </c>
      <c r="C300" s="4"/>
      <c r="D300" s="48">
        <f>_xlfn.IFNA(VLOOKUP(A300,'2.2'!A309:C601,3,),)</f>
        <v>0</v>
      </c>
      <c r="E300" s="49"/>
      <c r="F300" s="51"/>
      <c r="G300" s="51"/>
      <c r="H300" s="29">
        <v>21</v>
      </c>
      <c r="I300" s="52">
        <v>20</v>
      </c>
    </row>
    <row r="301" spans="1:9" s="50" customFormat="1" ht="21.75" hidden="1" customHeight="1">
      <c r="A301" s="21" t="s">
        <v>77</v>
      </c>
      <c r="B301" s="47" t="s">
        <v>338</v>
      </c>
      <c r="C301" s="4"/>
      <c r="D301" s="48">
        <f>_xlfn.IFNA(VLOOKUP(A301,'2.2'!A310:C602,3,),)</f>
        <v>0</v>
      </c>
      <c r="E301" s="49"/>
      <c r="F301" s="51"/>
      <c r="G301" s="51"/>
      <c r="H301" s="29">
        <v>0</v>
      </c>
      <c r="I301" s="52">
        <v>20</v>
      </c>
    </row>
    <row r="302" spans="1:9" s="50" customFormat="1" ht="21.75" hidden="1" customHeight="1">
      <c r="A302" s="10" t="s">
        <v>246</v>
      </c>
      <c r="B302" s="47" t="s">
        <v>338</v>
      </c>
      <c r="C302" s="4"/>
      <c r="D302" s="48">
        <f>_xlfn.IFNA(VLOOKUP(A302,'2.2'!A311:C603,3,),)</f>
        <v>0</v>
      </c>
      <c r="E302" s="49"/>
      <c r="F302" s="51"/>
      <c r="G302" s="51"/>
      <c r="H302" s="29">
        <v>0</v>
      </c>
      <c r="I302" s="52">
        <v>5</v>
      </c>
    </row>
    <row r="303" spans="1:9" s="50" customFormat="1" ht="21.75" hidden="1" customHeight="1">
      <c r="A303" s="21" t="s">
        <v>78</v>
      </c>
      <c r="B303" s="47" t="s">
        <v>340</v>
      </c>
      <c r="C303" s="4"/>
      <c r="D303" s="48">
        <f>_xlfn.IFNA(VLOOKUP(A303,'2.2'!A312:C604,3,),)</f>
        <v>0</v>
      </c>
      <c r="E303" s="49"/>
      <c r="F303" s="51"/>
      <c r="G303" s="51"/>
      <c r="H303" s="29">
        <v>0</v>
      </c>
      <c r="I303" s="52">
        <v>20</v>
      </c>
    </row>
    <row r="304" spans="1:9" s="50" customFormat="1" ht="21.75" hidden="1" customHeight="1">
      <c r="A304" s="7" t="s">
        <v>247</v>
      </c>
      <c r="B304" s="47" t="s">
        <v>342</v>
      </c>
      <c r="C304" s="4"/>
      <c r="D304" s="48">
        <f>_xlfn.IFNA(VLOOKUP(A304,'2.2'!A313:C605,3,),)</f>
        <v>0</v>
      </c>
      <c r="E304" s="49"/>
      <c r="F304" s="51"/>
      <c r="G304" s="51"/>
      <c r="H304" s="29">
        <v>35</v>
      </c>
      <c r="I304" s="52">
        <v>20</v>
      </c>
    </row>
    <row r="305" spans="1:9" s="50" customFormat="1" ht="20.25" hidden="1" customHeight="1">
      <c r="A305" s="7" t="s">
        <v>248</v>
      </c>
      <c r="B305" s="47" t="s">
        <v>342</v>
      </c>
      <c r="C305" s="4"/>
      <c r="D305" s="48">
        <f>_xlfn.IFNA(VLOOKUP(A305,'2.2'!A314:C606,3,),)</f>
        <v>0</v>
      </c>
      <c r="E305" s="49"/>
      <c r="F305" s="51"/>
      <c r="G305" s="51"/>
      <c r="H305" s="29">
        <v>60</v>
      </c>
      <c r="I305" s="52">
        <v>20</v>
      </c>
    </row>
    <row r="306" spans="1:9" s="50" customFormat="1" ht="20.25" hidden="1" customHeight="1">
      <c r="A306" s="7" t="s">
        <v>282</v>
      </c>
      <c r="B306" s="47" t="s">
        <v>344</v>
      </c>
      <c r="C306" s="4"/>
      <c r="D306" s="48">
        <f>_xlfn.IFNA(VLOOKUP(A306,'2.2'!A315:C607,3,),)</f>
        <v>0</v>
      </c>
      <c r="E306" s="49"/>
      <c r="F306" s="51"/>
      <c r="G306" s="51"/>
      <c r="H306" s="29">
        <v>76</v>
      </c>
      <c r="I306" s="52">
        <v>5</v>
      </c>
    </row>
    <row r="307" spans="1:9" s="50" customFormat="1" ht="20.25" hidden="1" customHeight="1">
      <c r="A307" s="7" t="s">
        <v>250</v>
      </c>
      <c r="B307" s="47" t="s">
        <v>338</v>
      </c>
      <c r="C307" s="4"/>
      <c r="D307" s="48">
        <f>_xlfn.IFNA(VLOOKUP(A307,'2.2'!A316:C608,3,),)</f>
        <v>0</v>
      </c>
      <c r="E307" s="49"/>
      <c r="F307" s="51"/>
      <c r="G307" s="51"/>
      <c r="H307" s="29">
        <v>0</v>
      </c>
      <c r="I307" s="52">
        <v>20</v>
      </c>
    </row>
    <row r="308" spans="1:9" s="50" customFormat="1" ht="20.25" hidden="1" customHeight="1">
      <c r="A308" s="10" t="s">
        <v>251</v>
      </c>
      <c r="B308" s="47" t="s">
        <v>338</v>
      </c>
      <c r="C308" s="4"/>
      <c r="D308" s="48">
        <f>_xlfn.IFNA(VLOOKUP(A308,'2.2'!A317:C609,3,),)</f>
        <v>0</v>
      </c>
      <c r="E308" s="49"/>
      <c r="F308" s="51"/>
      <c r="G308" s="51"/>
      <c r="H308" s="29">
        <v>2</v>
      </c>
      <c r="I308" s="52">
        <v>5</v>
      </c>
    </row>
    <row r="309" spans="1:9" s="50" customFormat="1" ht="21.75" hidden="1" customHeight="1">
      <c r="A309" s="7" t="s">
        <v>252</v>
      </c>
      <c r="B309" s="47" t="s">
        <v>342</v>
      </c>
      <c r="C309" s="4"/>
      <c r="D309" s="48">
        <f>_xlfn.IFNA(VLOOKUP(A309,'2.2'!A318:C610,3,),)</f>
        <v>0</v>
      </c>
      <c r="E309" s="49"/>
      <c r="F309" s="51"/>
      <c r="G309" s="51"/>
      <c r="H309" s="29">
        <v>0</v>
      </c>
      <c r="I309" s="52">
        <v>20</v>
      </c>
    </row>
    <row r="310" spans="1:9" s="50" customFormat="1" ht="21.75" hidden="1" customHeight="1">
      <c r="A310" s="7" t="s">
        <v>37</v>
      </c>
      <c r="B310" s="47" t="s">
        <v>338</v>
      </c>
      <c r="C310" s="4"/>
      <c r="D310" s="48">
        <f>_xlfn.IFNA(VLOOKUP(A310,'2.2'!A319:C611,3,),)</f>
        <v>0</v>
      </c>
      <c r="E310" s="49"/>
      <c r="F310" s="51"/>
      <c r="G310" s="51"/>
      <c r="H310" s="29">
        <v>0</v>
      </c>
      <c r="I310" s="52">
        <v>7</v>
      </c>
    </row>
    <row r="311" spans="1:9" s="50" customFormat="1" ht="20.25" hidden="1" customHeight="1">
      <c r="A311" s="3" t="s">
        <v>172</v>
      </c>
      <c r="B311" s="47" t="s">
        <v>338</v>
      </c>
      <c r="C311" s="4"/>
      <c r="D311" s="48">
        <f>_xlfn.IFNA(VLOOKUP(A311,'2.2'!A320:C612,3,),)</f>
        <v>0</v>
      </c>
      <c r="E311" s="49"/>
      <c r="F311" s="51"/>
      <c r="G311" s="51"/>
      <c r="H311" s="29">
        <v>0</v>
      </c>
      <c r="I311" s="52">
        <v>15</v>
      </c>
    </row>
    <row r="312" spans="1:9" s="50" customFormat="1" ht="20.25" hidden="1" customHeight="1">
      <c r="A312" s="7" t="s">
        <v>284</v>
      </c>
      <c r="B312" s="47" t="s">
        <v>338</v>
      </c>
      <c r="C312" s="29"/>
      <c r="D312" s="48">
        <f>_xlfn.IFNA(VLOOKUP(A312,'2.2'!A321:C613,3,),)</f>
        <v>0</v>
      </c>
      <c r="E312" s="49"/>
      <c r="F312" s="51"/>
      <c r="G312" s="51"/>
      <c r="H312" s="29">
        <v>0</v>
      </c>
      <c r="I312" s="52">
        <v>5</v>
      </c>
    </row>
    <row r="313" spans="1:9" s="50" customFormat="1" ht="20.25" hidden="1" customHeight="1">
      <c r="A313" s="7" t="s">
        <v>253</v>
      </c>
      <c r="B313" s="47" t="s">
        <v>342</v>
      </c>
      <c r="C313" s="4"/>
      <c r="D313" s="48">
        <f>_xlfn.IFNA(VLOOKUP(A313,'2.2'!A322:C614,3,),)</f>
        <v>0</v>
      </c>
      <c r="E313" s="49"/>
      <c r="F313" s="51"/>
      <c r="G313" s="51"/>
      <c r="H313" s="29">
        <v>0</v>
      </c>
      <c r="I313" s="52">
        <v>5</v>
      </c>
    </row>
    <row r="314" spans="1:9" s="50" customFormat="1" ht="20.25" hidden="1" customHeight="1">
      <c r="A314" s="7" t="s">
        <v>173</v>
      </c>
      <c r="B314" s="47" t="s">
        <v>340</v>
      </c>
      <c r="C314" s="4"/>
      <c r="D314" s="48">
        <f>_xlfn.IFNA(VLOOKUP(A314,'2.2'!A323:C615,3,),)</f>
        <v>0</v>
      </c>
      <c r="E314" s="49"/>
      <c r="F314" s="51"/>
      <c r="G314" s="51"/>
      <c r="H314" s="29">
        <v>0</v>
      </c>
      <c r="I314" s="52">
        <v>20</v>
      </c>
    </row>
    <row r="315" spans="1:9" s="50" customFormat="1" ht="21.75" hidden="1" customHeight="1">
      <c r="A315" s="10" t="s">
        <v>254</v>
      </c>
      <c r="B315" s="47" t="s">
        <v>338</v>
      </c>
      <c r="C315" s="4"/>
      <c r="D315" s="48">
        <f>_xlfn.IFNA(VLOOKUP(A315,'2.2'!A324:C616,3,),)</f>
        <v>0</v>
      </c>
      <c r="E315" s="49"/>
      <c r="F315" s="51"/>
      <c r="G315" s="51"/>
      <c r="H315" s="29">
        <v>0</v>
      </c>
      <c r="I315" s="52">
        <v>15</v>
      </c>
    </row>
    <row r="316" spans="1:9" s="50" customFormat="1" ht="20.25" hidden="1" customHeight="1">
      <c r="A316" s="10" t="s">
        <v>255</v>
      </c>
      <c r="B316" s="47" t="s">
        <v>338</v>
      </c>
      <c r="C316" s="4"/>
      <c r="D316" s="48">
        <f>_xlfn.IFNA(VLOOKUP(A316,'2.2'!A325:C617,3,),)</f>
        <v>0</v>
      </c>
      <c r="E316" s="49"/>
      <c r="F316" s="51"/>
      <c r="G316" s="51"/>
      <c r="H316" s="29">
        <v>0</v>
      </c>
      <c r="I316" s="52">
        <v>30</v>
      </c>
    </row>
    <row r="317" spans="1:9" s="50" customFormat="1" ht="21.75" hidden="1" customHeight="1">
      <c r="A317" s="7" t="s">
        <v>288</v>
      </c>
      <c r="B317" s="47" t="s">
        <v>338</v>
      </c>
      <c r="C317" s="4"/>
      <c r="D317" s="48">
        <f>_xlfn.IFNA(VLOOKUP(A317,'2.2'!A326:C618,3,),)</f>
        <v>0</v>
      </c>
      <c r="E317" s="49"/>
      <c r="F317" s="51"/>
      <c r="G317" s="51"/>
      <c r="H317" s="29">
        <v>44</v>
      </c>
      <c r="I317" s="52">
        <v>5</v>
      </c>
    </row>
    <row r="318" spans="1:9" s="50" customFormat="1" ht="20.25" hidden="1" customHeight="1">
      <c r="A318" s="7" t="s">
        <v>257</v>
      </c>
      <c r="B318" s="47" t="s">
        <v>338</v>
      </c>
      <c r="C318" s="4"/>
      <c r="D318" s="48">
        <f>_xlfn.IFNA(VLOOKUP(A318,'2.2'!A327:C619,3,),)</f>
        <v>0</v>
      </c>
      <c r="E318" s="49"/>
      <c r="F318" s="51"/>
      <c r="G318" s="51"/>
      <c r="H318" s="29">
        <v>0</v>
      </c>
      <c r="I318" s="52">
        <v>20</v>
      </c>
    </row>
    <row r="319" spans="1:9" s="50" customFormat="1" ht="21.75" hidden="1" customHeight="1">
      <c r="A319" s="10" t="s">
        <v>258</v>
      </c>
      <c r="B319" s="47" t="s">
        <v>338</v>
      </c>
      <c r="C319" s="4"/>
      <c r="D319" s="48">
        <f>_xlfn.IFNA(VLOOKUP(A319,'2.2'!A328:C620,3,),)</f>
        <v>0</v>
      </c>
      <c r="E319" s="49"/>
      <c r="F319" s="51"/>
      <c r="G319" s="51"/>
      <c r="H319" s="29">
        <v>1</v>
      </c>
      <c r="I319" s="52">
        <v>20</v>
      </c>
    </row>
    <row r="320" spans="1:9" s="50" customFormat="1" ht="20.25" hidden="1" customHeight="1">
      <c r="A320" s="7" t="s">
        <v>259</v>
      </c>
      <c r="B320" s="47" t="s">
        <v>342</v>
      </c>
      <c r="C320" s="4"/>
      <c r="D320" s="48">
        <f>_xlfn.IFNA(VLOOKUP(A320,'2.2'!A329:C621,3,),)</f>
        <v>0</v>
      </c>
      <c r="E320" s="49"/>
      <c r="F320" s="51"/>
      <c r="G320" s="51"/>
      <c r="H320" s="29">
        <v>170</v>
      </c>
      <c r="I320" s="52">
        <v>20</v>
      </c>
    </row>
    <row r="321" spans="1:1022 1034:2046 2058:3070 3082:4094 4106:5118 5130:6142 6154:7166 7178:8190 8202:9214 9226:10238 10250:11262 11274:12286 12298:13310 13322:14334 14346:15358 15370:16126" s="50" customFormat="1" ht="20.25" hidden="1" customHeight="1">
      <c r="A321" s="7" t="s">
        <v>260</v>
      </c>
      <c r="B321" s="47" t="s">
        <v>342</v>
      </c>
      <c r="C321" s="4"/>
      <c r="D321" s="48">
        <f>_xlfn.IFNA(VLOOKUP(A321,'2.2'!A330:C622,3,),)</f>
        <v>0</v>
      </c>
      <c r="E321" s="54"/>
      <c r="F321" s="51"/>
      <c r="G321" s="51"/>
      <c r="H321" s="29">
        <v>658</v>
      </c>
      <c r="I321" s="52">
        <v>20</v>
      </c>
    </row>
    <row r="322" spans="1:1022 1034:2046 2058:3070 3082:4094 4106:5118 5130:6142 6154:7166 7178:8190 8202:9214 9226:10238 10250:11262 11274:12286 12298:13310 13322:14334 14346:15358 15370:16126" s="50" customFormat="1" ht="21.75" hidden="1" customHeight="1">
      <c r="A322" s="7" t="s">
        <v>261</v>
      </c>
      <c r="B322" s="47" t="s">
        <v>342</v>
      </c>
      <c r="C322" s="4"/>
      <c r="D322" s="48">
        <f>_xlfn.IFNA(VLOOKUP(A322,'2.2'!A331:C623,3,),)</f>
        <v>0</v>
      </c>
      <c r="E322" s="49"/>
      <c r="F322" s="51"/>
      <c r="G322" s="51"/>
      <c r="H322" s="29">
        <v>0</v>
      </c>
      <c r="I322" s="52">
        <v>20</v>
      </c>
    </row>
    <row r="323" spans="1:1022 1034:2046 2058:3070 3082:4094 4106:5118 5130:6142 6154:7166 7178:8190 8202:9214 9226:10238 10250:11262 11274:12286 12298:13310 13322:14334 14346:15358 15370:16126" s="50" customFormat="1" ht="21.75" hidden="1" customHeight="1">
      <c r="A323" s="7" t="s">
        <v>262</v>
      </c>
      <c r="B323" s="47" t="s">
        <v>342</v>
      </c>
      <c r="C323" s="4"/>
      <c r="D323" s="48">
        <f>_xlfn.IFNA(VLOOKUP(A323,'2.2'!A332:C624,3,),)</f>
        <v>0</v>
      </c>
      <c r="E323" s="49"/>
      <c r="F323" s="51"/>
      <c r="G323" s="51"/>
      <c r="H323" s="29">
        <v>415</v>
      </c>
      <c r="I323" s="52">
        <v>20</v>
      </c>
    </row>
    <row r="324" spans="1:1022 1034:2046 2058:3070 3082:4094 4106:5118 5130:6142 6154:7166 7178:8190 8202:9214 9226:10238 10250:11262 11274:12286 12298:13310 13322:14334 14346:15358 15370:16126" s="50" customFormat="1" ht="20.25" customHeight="1">
      <c r="A324" s="7" t="s">
        <v>263</v>
      </c>
      <c r="B324" s="76" t="s">
        <v>342</v>
      </c>
      <c r="C324" s="4">
        <v>10</v>
      </c>
      <c r="D324" s="48">
        <v>6800</v>
      </c>
      <c r="E324" s="69">
        <f>+D324*C324</f>
        <v>68000</v>
      </c>
      <c r="F324" s="51"/>
      <c r="G324" s="51"/>
      <c r="H324" s="29">
        <v>154</v>
      </c>
      <c r="I324" s="52">
        <v>20</v>
      </c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Z324" s="66"/>
      <c r="BC324" s="66"/>
      <c r="BF324" s="66"/>
      <c r="BI324" s="66"/>
      <c r="BL324" s="66"/>
      <c r="BO324" s="66"/>
      <c r="BX324" s="66"/>
      <c r="CA324" s="66"/>
      <c r="CD324" s="66"/>
      <c r="CG324" s="66"/>
      <c r="CP324" s="66"/>
      <c r="CV324" s="66"/>
      <c r="CY324" s="66"/>
      <c r="DB324" s="66"/>
      <c r="DE324" s="66"/>
      <c r="DK324" s="66"/>
      <c r="DT324" s="66"/>
      <c r="DV324" s="66"/>
      <c r="DW324" s="66"/>
      <c r="DY324" s="66"/>
      <c r="EB324" s="66"/>
      <c r="EE324" s="66"/>
      <c r="EH324" s="66"/>
      <c r="EK324" s="66"/>
      <c r="EN324" s="66"/>
      <c r="EP324" s="66"/>
      <c r="ER324" s="66"/>
      <c r="EU324" s="66"/>
      <c r="EX324" s="66"/>
      <c r="FA324" s="66"/>
      <c r="FD324" s="66"/>
      <c r="FG324" s="66"/>
      <c r="FJ324" s="66"/>
      <c r="FM324" s="66"/>
      <c r="FO324" s="66"/>
      <c r="FR324" s="66"/>
      <c r="FX324" s="66"/>
      <c r="GD324" s="66"/>
      <c r="GG324" s="66"/>
      <c r="GI324" s="66"/>
      <c r="GK324" s="66"/>
      <c r="GL324" s="66"/>
      <c r="GM324" s="66"/>
      <c r="GN324" s="66"/>
      <c r="GO324" s="66"/>
      <c r="GP324" s="66"/>
      <c r="HH324" s="66"/>
      <c r="HI324" s="66"/>
      <c r="HL324" s="66"/>
      <c r="HO324" s="66"/>
      <c r="HQ324" s="66"/>
      <c r="HS324" s="66"/>
      <c r="HV324" s="66"/>
      <c r="HY324" s="66"/>
      <c r="IB324" s="66"/>
      <c r="IF324" s="66"/>
      <c r="II324" s="66"/>
      <c r="IL324" s="66"/>
      <c r="IT324" s="66"/>
      <c r="JF324" s="66"/>
      <c r="JG324" s="66"/>
      <c r="JH324" s="66"/>
      <c r="JI324" s="66"/>
      <c r="JJ324" s="66"/>
      <c r="JK324" s="66"/>
      <c r="JL324" s="66"/>
      <c r="JM324" s="66"/>
      <c r="JN324" s="66"/>
      <c r="JO324" s="66"/>
      <c r="JP324" s="66"/>
      <c r="JQ324" s="66"/>
      <c r="JR324" s="66"/>
      <c r="JS324" s="66"/>
      <c r="JT324" s="66"/>
      <c r="JU324" s="66"/>
      <c r="JV324" s="66"/>
      <c r="JW324" s="66"/>
      <c r="JX324" s="66"/>
      <c r="JY324" s="66"/>
      <c r="JZ324" s="66"/>
      <c r="KA324" s="66"/>
      <c r="KB324" s="66"/>
      <c r="KC324" s="66"/>
      <c r="KD324" s="66"/>
      <c r="KE324" s="66"/>
      <c r="KG324" s="66"/>
      <c r="KH324" s="66"/>
      <c r="KI324" s="66"/>
      <c r="KJ324" s="66"/>
      <c r="KK324" s="66"/>
      <c r="KL324" s="66"/>
      <c r="KM324" s="66"/>
      <c r="KN324" s="66"/>
      <c r="KO324" s="66"/>
      <c r="KP324" s="66"/>
      <c r="KQ324" s="66"/>
      <c r="KR324" s="66"/>
      <c r="KS324" s="66"/>
      <c r="KV324" s="66"/>
      <c r="KY324" s="66"/>
      <c r="LB324" s="66"/>
      <c r="LE324" s="66"/>
      <c r="LH324" s="66"/>
      <c r="LK324" s="66"/>
      <c r="LT324" s="66"/>
      <c r="LW324" s="66"/>
      <c r="LZ324" s="66"/>
      <c r="MC324" s="66"/>
      <c r="ML324" s="66"/>
      <c r="MR324" s="66"/>
      <c r="MU324" s="66"/>
      <c r="MX324" s="66"/>
      <c r="NA324" s="66"/>
      <c r="NG324" s="66"/>
      <c r="NP324" s="66"/>
      <c r="NR324" s="66"/>
      <c r="NS324" s="66"/>
      <c r="NU324" s="66"/>
      <c r="NX324" s="66"/>
      <c r="OA324" s="66"/>
      <c r="OD324" s="66"/>
      <c r="OG324" s="66"/>
      <c r="OJ324" s="66"/>
      <c r="OL324" s="66"/>
      <c r="ON324" s="66"/>
      <c r="OQ324" s="66"/>
      <c r="OT324" s="66"/>
      <c r="OW324" s="66"/>
      <c r="OZ324" s="66"/>
      <c r="PC324" s="66"/>
      <c r="PF324" s="66"/>
      <c r="PI324" s="66"/>
      <c r="PK324" s="66"/>
      <c r="PN324" s="66"/>
      <c r="PT324" s="66"/>
      <c r="PZ324" s="66"/>
      <c r="QC324" s="66"/>
      <c r="QE324" s="66"/>
      <c r="QG324" s="66"/>
      <c r="QH324" s="66"/>
      <c r="QI324" s="66"/>
      <c r="QJ324" s="66"/>
      <c r="QK324" s="66"/>
      <c r="QL324" s="66"/>
      <c r="RD324" s="66"/>
      <c r="RE324" s="66"/>
      <c r="RH324" s="66"/>
      <c r="RK324" s="66"/>
      <c r="RM324" s="66"/>
      <c r="RO324" s="66"/>
      <c r="RR324" s="66"/>
      <c r="RU324" s="66"/>
      <c r="RX324" s="66"/>
      <c r="SB324" s="66"/>
      <c r="SE324" s="66"/>
      <c r="SH324" s="66"/>
      <c r="SP324" s="66"/>
      <c r="TB324" s="66"/>
      <c r="TC324" s="66"/>
      <c r="TD324" s="66"/>
      <c r="TE324" s="66"/>
      <c r="TF324" s="66"/>
      <c r="TG324" s="66"/>
      <c r="TH324" s="66"/>
      <c r="TI324" s="66"/>
      <c r="TJ324" s="66"/>
      <c r="TK324" s="66"/>
      <c r="TL324" s="66"/>
      <c r="TM324" s="66"/>
      <c r="TN324" s="66"/>
      <c r="TO324" s="66"/>
      <c r="TP324" s="66"/>
      <c r="TQ324" s="66"/>
      <c r="TR324" s="66"/>
      <c r="TS324" s="66"/>
      <c r="TT324" s="66"/>
      <c r="TU324" s="66"/>
      <c r="TV324" s="66"/>
      <c r="TW324" s="66"/>
      <c r="TX324" s="66"/>
      <c r="TY324" s="66"/>
      <c r="TZ324" s="66"/>
      <c r="UA324" s="66"/>
      <c r="UC324" s="66"/>
      <c r="UD324" s="66"/>
      <c r="UE324" s="66"/>
      <c r="UF324" s="66"/>
      <c r="UG324" s="66"/>
      <c r="UH324" s="66"/>
      <c r="UI324" s="66"/>
      <c r="UJ324" s="66"/>
      <c r="UK324" s="66"/>
      <c r="UL324" s="66"/>
      <c r="UM324" s="66"/>
      <c r="UN324" s="66"/>
      <c r="UO324" s="66"/>
      <c r="UR324" s="66"/>
      <c r="UU324" s="66"/>
      <c r="UX324" s="66"/>
      <c r="VA324" s="66"/>
      <c r="VD324" s="66"/>
      <c r="VG324" s="66"/>
      <c r="VP324" s="66"/>
      <c r="VS324" s="66"/>
      <c r="VV324" s="66"/>
      <c r="VY324" s="66"/>
      <c r="WH324" s="66"/>
      <c r="WN324" s="66"/>
      <c r="WQ324" s="66"/>
      <c r="WT324" s="66"/>
      <c r="WW324" s="66"/>
      <c r="XC324" s="66"/>
      <c r="XL324" s="66"/>
      <c r="XN324" s="66"/>
      <c r="XO324" s="66"/>
      <c r="XQ324" s="66"/>
      <c r="XT324" s="66"/>
      <c r="XW324" s="66"/>
      <c r="XZ324" s="66"/>
      <c r="YC324" s="66"/>
      <c r="YF324" s="66"/>
      <c r="YH324" s="66"/>
      <c r="YJ324" s="66"/>
      <c r="YM324" s="66"/>
      <c r="YP324" s="66"/>
      <c r="YS324" s="66"/>
      <c r="YV324" s="66"/>
      <c r="YY324" s="66"/>
      <c r="ZB324" s="66"/>
      <c r="ZE324" s="66"/>
      <c r="ZG324" s="66"/>
      <c r="ZJ324" s="66"/>
      <c r="ZP324" s="66"/>
      <c r="ZV324" s="66"/>
      <c r="ZY324" s="66"/>
      <c r="AAA324" s="66"/>
      <c r="AAC324" s="66"/>
      <c r="AAD324" s="66"/>
      <c r="AAE324" s="66"/>
      <c r="AAF324" s="66"/>
      <c r="AAG324" s="66"/>
      <c r="AAH324" s="66"/>
      <c r="AAZ324" s="66"/>
      <c r="ABA324" s="66"/>
      <c r="ABD324" s="66"/>
      <c r="ABG324" s="66"/>
      <c r="ABI324" s="66"/>
      <c r="ABK324" s="66"/>
      <c r="ABN324" s="66"/>
      <c r="ABQ324" s="66"/>
      <c r="ABT324" s="66"/>
      <c r="ABX324" s="66"/>
      <c r="ACA324" s="66"/>
      <c r="ACD324" s="66"/>
      <c r="ACL324" s="66"/>
      <c r="ACX324" s="66"/>
      <c r="ACY324" s="66"/>
      <c r="ACZ324" s="66"/>
      <c r="ADA324" s="66"/>
      <c r="ADB324" s="66"/>
      <c r="ADC324" s="66"/>
      <c r="ADD324" s="66"/>
      <c r="ADE324" s="66"/>
      <c r="ADF324" s="66"/>
      <c r="ADG324" s="66"/>
      <c r="ADH324" s="66"/>
      <c r="ADI324" s="66"/>
      <c r="ADJ324" s="66"/>
      <c r="ADK324" s="66"/>
      <c r="ADL324" s="66"/>
      <c r="ADM324" s="66"/>
      <c r="ADN324" s="66"/>
      <c r="ADO324" s="66"/>
      <c r="ADP324" s="66"/>
      <c r="ADQ324" s="66"/>
      <c r="ADR324" s="66"/>
      <c r="ADS324" s="66"/>
      <c r="ADT324" s="66"/>
      <c r="ADU324" s="66"/>
      <c r="ADV324" s="66"/>
      <c r="ADW324" s="66"/>
      <c r="ADY324" s="66"/>
      <c r="ADZ324" s="66"/>
      <c r="AEA324" s="66"/>
      <c r="AEB324" s="66"/>
      <c r="AEC324" s="66"/>
      <c r="AED324" s="66"/>
      <c r="AEE324" s="66"/>
      <c r="AEF324" s="66"/>
      <c r="AEG324" s="66"/>
      <c r="AEH324" s="66"/>
      <c r="AEI324" s="66"/>
      <c r="AEJ324" s="66"/>
      <c r="AEK324" s="66"/>
      <c r="AEN324" s="66"/>
      <c r="AEQ324" s="66"/>
      <c r="AET324" s="66"/>
      <c r="AEW324" s="66"/>
      <c r="AEZ324" s="66"/>
      <c r="AFC324" s="66"/>
      <c r="AFL324" s="66"/>
      <c r="AFO324" s="66"/>
      <c r="AFR324" s="66"/>
      <c r="AFU324" s="66"/>
      <c r="AGD324" s="66"/>
      <c r="AGJ324" s="66"/>
      <c r="AGM324" s="66"/>
      <c r="AGP324" s="66"/>
      <c r="AGS324" s="66"/>
      <c r="AGY324" s="66"/>
      <c r="AHH324" s="66"/>
      <c r="AHJ324" s="66"/>
      <c r="AHK324" s="66"/>
      <c r="AHM324" s="66"/>
      <c r="AHP324" s="66"/>
      <c r="AHS324" s="66"/>
      <c r="AHV324" s="66"/>
      <c r="AHY324" s="66"/>
      <c r="AIB324" s="66"/>
      <c r="AID324" s="66"/>
      <c r="AIF324" s="66"/>
      <c r="AII324" s="66"/>
      <c r="AIL324" s="66"/>
      <c r="AIO324" s="66"/>
      <c r="AIR324" s="66"/>
      <c r="AIU324" s="66"/>
      <c r="AIX324" s="66"/>
      <c r="AJA324" s="66"/>
      <c r="AJC324" s="66"/>
      <c r="AJF324" s="66"/>
      <c r="AJL324" s="66"/>
      <c r="AJR324" s="66"/>
      <c r="AJU324" s="66"/>
      <c r="AJW324" s="66"/>
      <c r="AJY324" s="66"/>
      <c r="AJZ324" s="66"/>
      <c r="AKA324" s="66"/>
      <c r="AKB324" s="66"/>
      <c r="AKC324" s="66"/>
      <c r="AKD324" s="66"/>
      <c r="AKV324" s="66"/>
      <c r="AKW324" s="66"/>
      <c r="AKZ324" s="66"/>
      <c r="ALC324" s="66"/>
      <c r="ALE324" s="66"/>
      <c r="ALG324" s="66"/>
      <c r="ALJ324" s="66"/>
      <c r="ALM324" s="66"/>
      <c r="ALP324" s="66"/>
      <c r="ALT324" s="66"/>
      <c r="ALW324" s="66"/>
      <c r="ALZ324" s="66"/>
      <c r="AMH324" s="66"/>
      <c r="AMT324" s="66"/>
      <c r="AMU324" s="66"/>
      <c r="AMV324" s="66"/>
      <c r="AMW324" s="66"/>
      <c r="AMX324" s="66"/>
      <c r="AMY324" s="66"/>
      <c r="AMZ324" s="66"/>
      <c r="ANA324" s="66"/>
      <c r="ANB324" s="66"/>
      <c r="ANC324" s="66"/>
      <c r="AND324" s="66"/>
      <c r="ANE324" s="66"/>
      <c r="ANF324" s="66"/>
      <c r="ANG324" s="66"/>
      <c r="ANH324" s="66"/>
      <c r="ANI324" s="66"/>
      <c r="ANJ324" s="66"/>
      <c r="ANK324" s="66"/>
      <c r="ANL324" s="66"/>
      <c r="ANM324" s="66"/>
      <c r="ANN324" s="66"/>
      <c r="ANO324" s="66"/>
      <c r="ANP324" s="66"/>
      <c r="ANQ324" s="66"/>
      <c r="ANR324" s="66"/>
      <c r="ANS324" s="66"/>
      <c r="ANU324" s="66"/>
      <c r="ANV324" s="66"/>
      <c r="ANW324" s="66"/>
      <c r="ANX324" s="66"/>
      <c r="ANY324" s="66"/>
      <c r="ANZ324" s="66"/>
      <c r="AOA324" s="66"/>
      <c r="AOB324" s="66"/>
      <c r="AOC324" s="66"/>
      <c r="AOD324" s="66"/>
      <c r="AOE324" s="66"/>
      <c r="AOF324" s="66"/>
      <c r="AOG324" s="66"/>
      <c r="AOJ324" s="66"/>
      <c r="AOM324" s="66"/>
      <c r="AOP324" s="66"/>
      <c r="AOS324" s="66"/>
      <c r="AOV324" s="66"/>
      <c r="AOY324" s="66"/>
      <c r="APH324" s="66"/>
      <c r="APK324" s="66"/>
      <c r="APN324" s="66"/>
      <c r="APQ324" s="66"/>
      <c r="APZ324" s="66"/>
      <c r="AQF324" s="66"/>
      <c r="AQI324" s="66"/>
      <c r="AQL324" s="66"/>
      <c r="AQO324" s="66"/>
      <c r="AQU324" s="66"/>
      <c r="ARD324" s="66"/>
      <c r="ARF324" s="66"/>
      <c r="ARG324" s="66"/>
      <c r="ARI324" s="66"/>
      <c r="ARL324" s="66"/>
      <c r="ARO324" s="66"/>
      <c r="ARR324" s="66"/>
      <c r="ARU324" s="66"/>
      <c r="ARX324" s="66"/>
      <c r="ARZ324" s="66"/>
      <c r="ASB324" s="66"/>
      <c r="ASE324" s="66"/>
      <c r="ASH324" s="66"/>
      <c r="ASK324" s="66"/>
      <c r="ASN324" s="66"/>
      <c r="ASQ324" s="66"/>
      <c r="AST324" s="66"/>
      <c r="ASW324" s="66"/>
      <c r="ASY324" s="66"/>
      <c r="ATB324" s="66"/>
      <c r="ATH324" s="66"/>
      <c r="ATN324" s="66"/>
      <c r="ATQ324" s="66"/>
      <c r="ATS324" s="66"/>
      <c r="ATU324" s="66"/>
      <c r="ATV324" s="66"/>
      <c r="ATW324" s="66"/>
      <c r="ATX324" s="66"/>
      <c r="ATY324" s="66"/>
      <c r="ATZ324" s="66"/>
      <c r="AUR324" s="66"/>
      <c r="AUS324" s="66"/>
      <c r="AUV324" s="66"/>
      <c r="AUY324" s="66"/>
      <c r="AVA324" s="66"/>
      <c r="AVC324" s="66"/>
      <c r="AVF324" s="66"/>
      <c r="AVI324" s="66"/>
      <c r="AVL324" s="66"/>
      <c r="AVP324" s="66"/>
      <c r="AVS324" s="66"/>
      <c r="AVV324" s="66"/>
      <c r="AWD324" s="66"/>
      <c r="AWP324" s="66"/>
      <c r="AWQ324" s="66"/>
      <c r="AWR324" s="66"/>
      <c r="AWS324" s="66"/>
      <c r="AWT324" s="66"/>
      <c r="AWU324" s="66"/>
      <c r="AWV324" s="66"/>
      <c r="AWW324" s="66"/>
      <c r="AWX324" s="66"/>
      <c r="AWY324" s="66"/>
      <c r="AWZ324" s="66"/>
      <c r="AXA324" s="66"/>
      <c r="AXB324" s="66"/>
      <c r="AXC324" s="66"/>
      <c r="AXD324" s="66"/>
      <c r="AXE324" s="66"/>
      <c r="AXF324" s="66"/>
      <c r="AXG324" s="66"/>
      <c r="AXH324" s="66"/>
      <c r="AXI324" s="66"/>
      <c r="AXJ324" s="66"/>
      <c r="AXK324" s="66"/>
      <c r="AXL324" s="66"/>
      <c r="AXM324" s="66"/>
      <c r="AXN324" s="66"/>
      <c r="AXO324" s="66"/>
      <c r="AXQ324" s="66"/>
      <c r="AXR324" s="66"/>
      <c r="AXS324" s="66"/>
      <c r="AXT324" s="66"/>
      <c r="AXU324" s="66"/>
      <c r="AXV324" s="66"/>
      <c r="AXW324" s="66"/>
      <c r="AXX324" s="66"/>
      <c r="AXY324" s="66"/>
      <c r="AXZ324" s="66"/>
      <c r="AYA324" s="66"/>
      <c r="AYB324" s="66"/>
      <c r="AYC324" s="66"/>
      <c r="AYF324" s="66"/>
      <c r="AYI324" s="66"/>
      <c r="AYL324" s="66"/>
      <c r="AYO324" s="66"/>
      <c r="AYR324" s="66"/>
      <c r="AYU324" s="66"/>
      <c r="AZD324" s="66"/>
      <c r="AZG324" s="66"/>
      <c r="AZJ324" s="66"/>
      <c r="AZM324" s="66"/>
      <c r="AZV324" s="66"/>
      <c r="BAB324" s="66"/>
      <c r="BAE324" s="66"/>
      <c r="BAH324" s="66"/>
      <c r="BAK324" s="66"/>
      <c r="BAQ324" s="66"/>
      <c r="BAZ324" s="66"/>
      <c r="BBB324" s="66"/>
      <c r="BBC324" s="66"/>
      <c r="BBE324" s="66"/>
      <c r="BBH324" s="66"/>
      <c r="BBK324" s="66"/>
      <c r="BBN324" s="66"/>
      <c r="BBQ324" s="66"/>
      <c r="BBT324" s="66"/>
      <c r="BBV324" s="66"/>
      <c r="BBX324" s="66"/>
      <c r="BCA324" s="66"/>
      <c r="BCD324" s="66"/>
      <c r="BCG324" s="66"/>
      <c r="BCJ324" s="66"/>
      <c r="BCM324" s="66"/>
      <c r="BCP324" s="66"/>
      <c r="BCS324" s="66"/>
      <c r="BCU324" s="66"/>
      <c r="BCX324" s="66"/>
      <c r="BDD324" s="66"/>
      <c r="BDJ324" s="66"/>
      <c r="BDM324" s="66"/>
      <c r="BDO324" s="66"/>
      <c r="BDQ324" s="66"/>
      <c r="BDR324" s="66"/>
      <c r="BDS324" s="66"/>
      <c r="BDT324" s="66"/>
      <c r="BDU324" s="66"/>
      <c r="BDV324" s="66"/>
      <c r="BEN324" s="66"/>
      <c r="BEO324" s="66"/>
      <c r="BER324" s="66"/>
      <c r="BEU324" s="66"/>
      <c r="BEW324" s="66"/>
      <c r="BEY324" s="66"/>
      <c r="BFB324" s="66"/>
      <c r="BFE324" s="66"/>
      <c r="BFH324" s="66"/>
      <c r="BFL324" s="66"/>
      <c r="BFO324" s="66"/>
      <c r="BFR324" s="66"/>
      <c r="BFZ324" s="66"/>
      <c r="BGL324" s="66"/>
      <c r="BGM324" s="66"/>
      <c r="BGN324" s="66"/>
      <c r="BGO324" s="66"/>
      <c r="BGP324" s="66"/>
      <c r="BGQ324" s="66"/>
      <c r="BGR324" s="66"/>
      <c r="BGS324" s="66"/>
      <c r="BGT324" s="66"/>
      <c r="BGU324" s="66"/>
      <c r="BGV324" s="66"/>
      <c r="BGW324" s="66"/>
      <c r="BGX324" s="66"/>
      <c r="BGY324" s="66"/>
      <c r="BGZ324" s="66"/>
      <c r="BHA324" s="66"/>
      <c r="BHB324" s="66"/>
      <c r="BHC324" s="66"/>
      <c r="BHD324" s="66"/>
      <c r="BHE324" s="66"/>
      <c r="BHF324" s="66"/>
      <c r="BHG324" s="66"/>
      <c r="BHH324" s="66"/>
      <c r="BHI324" s="66"/>
      <c r="BHJ324" s="66"/>
      <c r="BHK324" s="66"/>
      <c r="BHM324" s="66"/>
      <c r="BHN324" s="66"/>
      <c r="BHO324" s="66"/>
      <c r="BHP324" s="66"/>
      <c r="BHQ324" s="66"/>
      <c r="BHR324" s="66"/>
      <c r="BHS324" s="66"/>
      <c r="BHT324" s="66"/>
      <c r="BHU324" s="66"/>
      <c r="BHV324" s="66"/>
      <c r="BHW324" s="66"/>
      <c r="BHX324" s="66"/>
      <c r="BHY324" s="66"/>
      <c r="BIB324" s="66"/>
      <c r="BIE324" s="66"/>
      <c r="BIH324" s="66"/>
      <c r="BIK324" s="66"/>
      <c r="BIN324" s="66"/>
      <c r="BIQ324" s="66"/>
      <c r="BIZ324" s="66"/>
      <c r="BJC324" s="66"/>
      <c r="BJF324" s="66"/>
      <c r="BJI324" s="66"/>
      <c r="BJR324" s="66"/>
      <c r="BJX324" s="66"/>
      <c r="BKA324" s="66"/>
      <c r="BKD324" s="66"/>
      <c r="BKG324" s="66"/>
      <c r="BKM324" s="66"/>
      <c r="BKV324" s="66"/>
      <c r="BKX324" s="66"/>
      <c r="BKY324" s="66"/>
      <c r="BLA324" s="66"/>
      <c r="BLD324" s="66"/>
      <c r="BLG324" s="66"/>
      <c r="BLJ324" s="66"/>
      <c r="BLM324" s="66"/>
      <c r="BLP324" s="66"/>
      <c r="BLR324" s="66"/>
      <c r="BLT324" s="66"/>
      <c r="BLW324" s="66"/>
      <c r="BLZ324" s="66"/>
      <c r="BMC324" s="66"/>
      <c r="BMF324" s="66"/>
      <c r="BMI324" s="66"/>
      <c r="BML324" s="66"/>
      <c r="BMO324" s="66"/>
      <c r="BMQ324" s="66"/>
      <c r="BMT324" s="66"/>
      <c r="BMZ324" s="66"/>
      <c r="BNF324" s="66"/>
      <c r="BNI324" s="66"/>
      <c r="BNK324" s="66"/>
      <c r="BNM324" s="66"/>
      <c r="BNN324" s="66"/>
      <c r="BNO324" s="66"/>
      <c r="BNP324" s="66"/>
      <c r="BNQ324" s="66"/>
      <c r="BNR324" s="66"/>
      <c r="BOJ324" s="66"/>
      <c r="BOK324" s="66"/>
      <c r="BON324" s="66"/>
      <c r="BOQ324" s="66"/>
      <c r="BOS324" s="66"/>
      <c r="BOU324" s="66"/>
      <c r="BOX324" s="66"/>
      <c r="BPA324" s="66"/>
      <c r="BPD324" s="66"/>
      <c r="BPH324" s="66"/>
      <c r="BPK324" s="66"/>
      <c r="BPN324" s="66"/>
      <c r="BPV324" s="66"/>
      <c r="BQH324" s="66"/>
      <c r="BQI324" s="66"/>
      <c r="BQJ324" s="66"/>
      <c r="BQK324" s="66"/>
      <c r="BQL324" s="66"/>
      <c r="BQM324" s="66"/>
      <c r="BQN324" s="66"/>
      <c r="BQO324" s="66"/>
      <c r="BQP324" s="66"/>
      <c r="BQQ324" s="66"/>
      <c r="BQR324" s="66"/>
      <c r="BQS324" s="66"/>
      <c r="BQT324" s="66"/>
      <c r="BQU324" s="66"/>
      <c r="BQV324" s="66"/>
      <c r="BQW324" s="66"/>
      <c r="BQX324" s="66"/>
      <c r="BQY324" s="66"/>
      <c r="BQZ324" s="66"/>
      <c r="BRA324" s="66"/>
      <c r="BRB324" s="66"/>
      <c r="BRC324" s="66"/>
      <c r="BRD324" s="66"/>
      <c r="BRE324" s="66"/>
      <c r="BRF324" s="66"/>
      <c r="BRG324" s="66"/>
      <c r="BRI324" s="66"/>
      <c r="BRJ324" s="66"/>
      <c r="BRK324" s="66"/>
      <c r="BRL324" s="66"/>
      <c r="BRM324" s="66"/>
      <c r="BRN324" s="66"/>
      <c r="BRO324" s="66"/>
      <c r="BRP324" s="66"/>
      <c r="BRQ324" s="66"/>
      <c r="BRR324" s="66"/>
      <c r="BRS324" s="66"/>
      <c r="BRT324" s="66"/>
      <c r="BRU324" s="66"/>
      <c r="BRX324" s="66"/>
      <c r="BSA324" s="66"/>
      <c r="BSD324" s="66"/>
      <c r="BSG324" s="66"/>
      <c r="BSJ324" s="66"/>
      <c r="BSM324" s="66"/>
      <c r="BSV324" s="66"/>
      <c r="BSY324" s="66"/>
      <c r="BTB324" s="66"/>
      <c r="BTE324" s="66"/>
      <c r="BTN324" s="66"/>
      <c r="BTT324" s="66"/>
      <c r="BTW324" s="66"/>
      <c r="BTZ324" s="66"/>
      <c r="BUC324" s="66"/>
      <c r="BUI324" s="66"/>
      <c r="BUR324" s="66"/>
      <c r="BUT324" s="66"/>
      <c r="BUU324" s="66"/>
      <c r="BUW324" s="66"/>
      <c r="BUZ324" s="66"/>
      <c r="BVC324" s="66"/>
      <c r="BVF324" s="66"/>
      <c r="BVI324" s="66"/>
      <c r="BVL324" s="66"/>
      <c r="BVN324" s="66"/>
      <c r="BVP324" s="66"/>
      <c r="BVS324" s="66"/>
      <c r="BVV324" s="66"/>
      <c r="BVY324" s="66"/>
      <c r="BWB324" s="66"/>
      <c r="BWE324" s="66"/>
      <c r="BWH324" s="66"/>
      <c r="BWK324" s="66"/>
      <c r="BWM324" s="66"/>
      <c r="BWP324" s="66"/>
      <c r="BWV324" s="66"/>
      <c r="BXB324" s="66"/>
      <c r="BXE324" s="66"/>
      <c r="BXG324" s="66"/>
      <c r="BXI324" s="66"/>
      <c r="BXJ324" s="66"/>
      <c r="BXK324" s="66"/>
      <c r="BXL324" s="66"/>
      <c r="BXM324" s="66"/>
      <c r="BXN324" s="66"/>
      <c r="BYF324" s="66"/>
      <c r="BYG324" s="66"/>
      <c r="BYJ324" s="66"/>
      <c r="BYM324" s="66"/>
      <c r="BYO324" s="66"/>
      <c r="BYQ324" s="66"/>
      <c r="BYT324" s="66"/>
      <c r="BYW324" s="66"/>
      <c r="BYZ324" s="66"/>
      <c r="BZD324" s="66"/>
      <c r="BZG324" s="66"/>
      <c r="BZJ324" s="66"/>
      <c r="BZR324" s="66"/>
      <c r="CAD324" s="66"/>
      <c r="CAE324" s="66"/>
      <c r="CAF324" s="66"/>
      <c r="CAG324" s="66"/>
      <c r="CAH324" s="66"/>
      <c r="CAI324" s="66"/>
      <c r="CAJ324" s="66"/>
      <c r="CAK324" s="66"/>
      <c r="CAL324" s="66"/>
      <c r="CAM324" s="66"/>
      <c r="CAN324" s="66"/>
      <c r="CAO324" s="66"/>
      <c r="CAP324" s="66"/>
      <c r="CAQ324" s="66"/>
      <c r="CAR324" s="66"/>
      <c r="CAS324" s="66"/>
      <c r="CAT324" s="66"/>
      <c r="CAU324" s="66"/>
      <c r="CAV324" s="66"/>
      <c r="CAW324" s="66"/>
      <c r="CAX324" s="66"/>
      <c r="CAY324" s="66"/>
      <c r="CAZ324" s="66"/>
      <c r="CBA324" s="66"/>
      <c r="CBB324" s="66"/>
      <c r="CBC324" s="66"/>
      <c r="CBE324" s="66"/>
      <c r="CBF324" s="66"/>
      <c r="CBG324" s="66"/>
      <c r="CBH324" s="66"/>
      <c r="CBI324" s="66"/>
      <c r="CBJ324" s="66"/>
      <c r="CBK324" s="66"/>
      <c r="CBL324" s="66"/>
      <c r="CBM324" s="66"/>
      <c r="CBN324" s="66"/>
      <c r="CBO324" s="66"/>
      <c r="CBP324" s="66"/>
      <c r="CBQ324" s="66"/>
      <c r="CBT324" s="66"/>
      <c r="CBW324" s="66"/>
      <c r="CBZ324" s="66"/>
      <c r="CCC324" s="66"/>
      <c r="CCF324" s="66"/>
      <c r="CCI324" s="66"/>
      <c r="CCR324" s="66"/>
      <c r="CCU324" s="66"/>
      <c r="CCX324" s="66"/>
      <c r="CDA324" s="66"/>
      <c r="CDJ324" s="66"/>
      <c r="CDP324" s="66"/>
      <c r="CDS324" s="66"/>
      <c r="CDV324" s="66"/>
      <c r="CDY324" s="66"/>
      <c r="CEE324" s="66"/>
      <c r="CEN324" s="66"/>
      <c r="CEP324" s="66"/>
      <c r="CEQ324" s="66"/>
      <c r="CES324" s="66"/>
      <c r="CEV324" s="66"/>
      <c r="CEY324" s="66"/>
      <c r="CFB324" s="66"/>
      <c r="CFE324" s="66"/>
      <c r="CFH324" s="66"/>
      <c r="CFJ324" s="66"/>
      <c r="CFL324" s="66"/>
      <c r="CFO324" s="66"/>
      <c r="CFR324" s="66"/>
      <c r="CFU324" s="66"/>
      <c r="CFX324" s="66"/>
      <c r="CGA324" s="66"/>
      <c r="CGD324" s="66"/>
      <c r="CGG324" s="66"/>
      <c r="CGI324" s="66"/>
      <c r="CGL324" s="66"/>
      <c r="CGR324" s="66"/>
      <c r="CGX324" s="66"/>
      <c r="CHA324" s="66"/>
      <c r="CHC324" s="66"/>
      <c r="CHE324" s="66"/>
      <c r="CHF324" s="66"/>
      <c r="CHG324" s="66"/>
      <c r="CHH324" s="66"/>
      <c r="CHI324" s="66"/>
      <c r="CHJ324" s="66"/>
      <c r="CIB324" s="66"/>
      <c r="CIC324" s="66"/>
      <c r="CIF324" s="66"/>
      <c r="CII324" s="66"/>
      <c r="CIK324" s="66"/>
      <c r="CIM324" s="66"/>
      <c r="CIP324" s="66"/>
      <c r="CIS324" s="66"/>
      <c r="CIV324" s="66"/>
      <c r="CIZ324" s="66"/>
      <c r="CJC324" s="66"/>
      <c r="CJF324" s="66"/>
      <c r="CJN324" s="66"/>
      <c r="CJZ324" s="66"/>
      <c r="CKA324" s="66"/>
      <c r="CKB324" s="66"/>
      <c r="CKC324" s="66"/>
      <c r="CKD324" s="66"/>
      <c r="CKE324" s="66"/>
      <c r="CKF324" s="66"/>
      <c r="CKG324" s="66"/>
      <c r="CKH324" s="66"/>
      <c r="CKI324" s="66"/>
      <c r="CKJ324" s="66"/>
      <c r="CKK324" s="66"/>
      <c r="CKL324" s="66"/>
      <c r="CKM324" s="66"/>
      <c r="CKN324" s="66"/>
      <c r="CKO324" s="66"/>
      <c r="CKP324" s="66"/>
      <c r="CKQ324" s="66"/>
      <c r="CKR324" s="66"/>
      <c r="CKS324" s="66"/>
      <c r="CKT324" s="66"/>
      <c r="CKU324" s="66"/>
      <c r="CKV324" s="66"/>
      <c r="CKW324" s="66"/>
      <c r="CKX324" s="66"/>
      <c r="CKY324" s="66"/>
      <c r="CLA324" s="66"/>
      <c r="CLB324" s="66"/>
      <c r="CLC324" s="66"/>
      <c r="CLD324" s="66"/>
      <c r="CLE324" s="66"/>
      <c r="CLF324" s="66"/>
      <c r="CLG324" s="66"/>
      <c r="CLH324" s="66"/>
      <c r="CLI324" s="66"/>
      <c r="CLJ324" s="66"/>
      <c r="CLK324" s="66"/>
      <c r="CLL324" s="66"/>
      <c r="CLM324" s="66"/>
      <c r="CLP324" s="66"/>
      <c r="CLS324" s="66"/>
      <c r="CLV324" s="66"/>
      <c r="CLY324" s="66"/>
      <c r="CMB324" s="66"/>
      <c r="CME324" s="66"/>
      <c r="CMN324" s="66"/>
      <c r="CMQ324" s="66"/>
      <c r="CMT324" s="66"/>
      <c r="CMW324" s="66"/>
      <c r="CNF324" s="66"/>
      <c r="CNL324" s="66"/>
      <c r="CNO324" s="66"/>
      <c r="CNR324" s="66"/>
      <c r="CNU324" s="66"/>
      <c r="COA324" s="66"/>
      <c r="COJ324" s="66"/>
      <c r="COL324" s="66"/>
      <c r="COM324" s="66"/>
      <c r="COO324" s="66"/>
      <c r="COR324" s="66"/>
      <c r="COU324" s="66"/>
      <c r="COX324" s="66"/>
      <c r="CPA324" s="66"/>
      <c r="CPD324" s="66"/>
      <c r="CPF324" s="66"/>
      <c r="CPH324" s="66"/>
      <c r="CPK324" s="66"/>
      <c r="CPN324" s="66"/>
      <c r="CPQ324" s="66"/>
      <c r="CPT324" s="66"/>
      <c r="CPW324" s="66"/>
      <c r="CPZ324" s="66"/>
      <c r="CQC324" s="66"/>
      <c r="CQE324" s="66"/>
      <c r="CQH324" s="66"/>
      <c r="CQN324" s="66"/>
      <c r="CQT324" s="66"/>
      <c r="CQW324" s="66"/>
      <c r="CQY324" s="66"/>
      <c r="CRA324" s="66"/>
      <c r="CRB324" s="66"/>
      <c r="CRC324" s="66"/>
      <c r="CRD324" s="66"/>
      <c r="CRE324" s="66"/>
      <c r="CRF324" s="66"/>
      <c r="CRX324" s="66"/>
      <c r="CRY324" s="66"/>
      <c r="CSB324" s="66"/>
      <c r="CSE324" s="66"/>
      <c r="CSG324" s="66"/>
      <c r="CSI324" s="66"/>
      <c r="CSL324" s="66"/>
      <c r="CSO324" s="66"/>
      <c r="CSR324" s="66"/>
      <c r="CSV324" s="66"/>
      <c r="CSY324" s="66"/>
      <c r="CTB324" s="66"/>
      <c r="CTJ324" s="66"/>
      <c r="CTV324" s="66"/>
      <c r="CTW324" s="66"/>
      <c r="CTX324" s="66"/>
      <c r="CTY324" s="66"/>
      <c r="CTZ324" s="66"/>
      <c r="CUA324" s="66"/>
      <c r="CUB324" s="66"/>
      <c r="CUC324" s="66"/>
      <c r="CUD324" s="66"/>
      <c r="CUE324" s="66"/>
      <c r="CUF324" s="66"/>
      <c r="CUG324" s="66"/>
      <c r="CUH324" s="66"/>
      <c r="CUI324" s="66"/>
      <c r="CUJ324" s="66"/>
      <c r="CUK324" s="66"/>
      <c r="CUL324" s="66"/>
      <c r="CUM324" s="66"/>
      <c r="CUN324" s="66"/>
      <c r="CUO324" s="66"/>
      <c r="CUP324" s="66"/>
      <c r="CUQ324" s="66"/>
      <c r="CUR324" s="66"/>
      <c r="CUS324" s="66"/>
      <c r="CUT324" s="66"/>
      <c r="CUU324" s="66"/>
      <c r="CUW324" s="66"/>
      <c r="CUX324" s="66"/>
      <c r="CUY324" s="66"/>
      <c r="CUZ324" s="66"/>
      <c r="CVA324" s="66"/>
      <c r="CVB324" s="66"/>
      <c r="CVC324" s="66"/>
      <c r="CVD324" s="66"/>
      <c r="CVE324" s="66"/>
      <c r="CVF324" s="66"/>
      <c r="CVG324" s="66"/>
      <c r="CVH324" s="66"/>
      <c r="CVI324" s="66"/>
      <c r="CVL324" s="66"/>
      <c r="CVO324" s="66"/>
      <c r="CVR324" s="66"/>
      <c r="CVU324" s="66"/>
      <c r="CVX324" s="66"/>
      <c r="CWA324" s="66"/>
      <c r="CWJ324" s="66"/>
      <c r="CWM324" s="66"/>
      <c r="CWP324" s="66"/>
      <c r="CWS324" s="66"/>
      <c r="CXB324" s="66"/>
      <c r="CXH324" s="66"/>
      <c r="CXK324" s="66"/>
      <c r="CXN324" s="66"/>
      <c r="CXQ324" s="66"/>
      <c r="CXW324" s="66"/>
      <c r="CYF324" s="66"/>
      <c r="CYH324" s="66"/>
      <c r="CYI324" s="66"/>
      <c r="CYK324" s="66"/>
      <c r="CYN324" s="66"/>
      <c r="CYQ324" s="66"/>
      <c r="CYT324" s="66"/>
      <c r="CYW324" s="66"/>
      <c r="CYZ324" s="66"/>
      <c r="CZB324" s="66"/>
      <c r="CZD324" s="66"/>
      <c r="CZG324" s="66"/>
      <c r="CZJ324" s="66"/>
      <c r="CZM324" s="66"/>
      <c r="CZP324" s="66"/>
      <c r="CZS324" s="66"/>
      <c r="CZV324" s="66"/>
      <c r="CZY324" s="66"/>
      <c r="DAA324" s="66"/>
      <c r="DAD324" s="66"/>
      <c r="DAJ324" s="66"/>
      <c r="DAP324" s="66"/>
      <c r="DAS324" s="66"/>
      <c r="DAU324" s="66"/>
      <c r="DAW324" s="66"/>
      <c r="DAX324" s="66"/>
      <c r="DAY324" s="66"/>
      <c r="DAZ324" s="66"/>
      <c r="DBA324" s="66"/>
      <c r="DBB324" s="66"/>
      <c r="DBT324" s="66"/>
      <c r="DBU324" s="66"/>
      <c r="DBX324" s="66"/>
      <c r="DCA324" s="66"/>
      <c r="DCC324" s="66"/>
      <c r="DCE324" s="66"/>
      <c r="DCH324" s="66"/>
      <c r="DCK324" s="66"/>
      <c r="DCN324" s="66"/>
      <c r="DCR324" s="66"/>
      <c r="DCU324" s="66"/>
      <c r="DCX324" s="66"/>
      <c r="DDF324" s="66"/>
      <c r="DDR324" s="66"/>
      <c r="DDS324" s="66"/>
      <c r="DDT324" s="66"/>
      <c r="DDU324" s="66"/>
      <c r="DDV324" s="66"/>
      <c r="DDW324" s="66"/>
      <c r="DDX324" s="66"/>
      <c r="DDY324" s="66"/>
      <c r="DDZ324" s="66"/>
      <c r="DEA324" s="66"/>
      <c r="DEB324" s="66"/>
      <c r="DEC324" s="66"/>
      <c r="DED324" s="66"/>
      <c r="DEE324" s="66"/>
      <c r="DEF324" s="66"/>
      <c r="DEG324" s="66"/>
      <c r="DEH324" s="66"/>
      <c r="DEI324" s="66"/>
      <c r="DEJ324" s="66"/>
      <c r="DEK324" s="66"/>
      <c r="DEL324" s="66"/>
      <c r="DEM324" s="66"/>
      <c r="DEN324" s="66"/>
      <c r="DEO324" s="66"/>
      <c r="DEP324" s="66"/>
      <c r="DEQ324" s="66"/>
      <c r="DES324" s="66"/>
      <c r="DET324" s="66"/>
      <c r="DEU324" s="66"/>
      <c r="DEV324" s="66"/>
      <c r="DEW324" s="66"/>
      <c r="DEX324" s="66"/>
      <c r="DEY324" s="66"/>
      <c r="DEZ324" s="66"/>
      <c r="DFA324" s="66"/>
      <c r="DFB324" s="66"/>
      <c r="DFC324" s="66"/>
      <c r="DFD324" s="66"/>
      <c r="DFE324" s="66"/>
      <c r="DFH324" s="66"/>
      <c r="DFK324" s="66"/>
      <c r="DFN324" s="66"/>
      <c r="DFQ324" s="66"/>
      <c r="DFT324" s="66"/>
      <c r="DFW324" s="66"/>
      <c r="DGF324" s="66"/>
      <c r="DGI324" s="66"/>
      <c r="DGL324" s="66"/>
      <c r="DGO324" s="66"/>
      <c r="DGX324" s="66"/>
      <c r="DHD324" s="66"/>
      <c r="DHG324" s="66"/>
      <c r="DHJ324" s="66"/>
      <c r="DHM324" s="66"/>
      <c r="DHS324" s="66"/>
      <c r="DIB324" s="66"/>
      <c r="DID324" s="66"/>
      <c r="DIE324" s="66"/>
      <c r="DIG324" s="66"/>
      <c r="DIJ324" s="66"/>
      <c r="DIM324" s="66"/>
      <c r="DIP324" s="66"/>
      <c r="DIS324" s="66"/>
      <c r="DIV324" s="66"/>
      <c r="DIX324" s="66"/>
      <c r="DIZ324" s="66"/>
      <c r="DJC324" s="66"/>
      <c r="DJF324" s="66"/>
      <c r="DJI324" s="66"/>
      <c r="DJL324" s="66"/>
      <c r="DJO324" s="66"/>
      <c r="DJR324" s="66"/>
      <c r="DJU324" s="66"/>
      <c r="DJW324" s="66"/>
      <c r="DJZ324" s="66"/>
      <c r="DKF324" s="66"/>
      <c r="DKL324" s="66"/>
      <c r="DKO324" s="66"/>
      <c r="DKQ324" s="66"/>
      <c r="DKS324" s="66"/>
      <c r="DKT324" s="66"/>
      <c r="DKU324" s="66"/>
      <c r="DKV324" s="66"/>
      <c r="DKW324" s="66"/>
      <c r="DKX324" s="66"/>
      <c r="DLP324" s="66"/>
      <c r="DLQ324" s="66"/>
      <c r="DLT324" s="66"/>
      <c r="DLW324" s="66"/>
      <c r="DLY324" s="66"/>
      <c r="DMA324" s="66"/>
      <c r="DMD324" s="66"/>
      <c r="DMG324" s="66"/>
      <c r="DMJ324" s="66"/>
      <c r="DMN324" s="66"/>
      <c r="DMQ324" s="66"/>
      <c r="DMT324" s="66"/>
      <c r="DNB324" s="66"/>
      <c r="DNN324" s="66"/>
      <c r="DNO324" s="66"/>
      <c r="DNP324" s="66"/>
      <c r="DNQ324" s="66"/>
      <c r="DNR324" s="66"/>
      <c r="DNS324" s="66"/>
      <c r="DNT324" s="66"/>
      <c r="DNU324" s="66"/>
      <c r="DNV324" s="66"/>
      <c r="DNW324" s="66"/>
      <c r="DNX324" s="66"/>
      <c r="DNY324" s="66"/>
      <c r="DNZ324" s="66"/>
      <c r="DOA324" s="66"/>
      <c r="DOB324" s="66"/>
      <c r="DOC324" s="66"/>
      <c r="DOD324" s="66"/>
      <c r="DOE324" s="66"/>
      <c r="DOF324" s="66"/>
      <c r="DOG324" s="66"/>
      <c r="DOH324" s="66"/>
      <c r="DOI324" s="66"/>
      <c r="DOJ324" s="66"/>
      <c r="DOK324" s="66"/>
      <c r="DOL324" s="66"/>
      <c r="DOM324" s="66"/>
      <c r="DOO324" s="66"/>
      <c r="DOP324" s="66"/>
      <c r="DOQ324" s="66"/>
      <c r="DOR324" s="66"/>
      <c r="DOS324" s="66"/>
      <c r="DOT324" s="66"/>
      <c r="DOU324" s="66"/>
      <c r="DOV324" s="66"/>
      <c r="DOW324" s="66"/>
      <c r="DOX324" s="66"/>
      <c r="DOY324" s="66"/>
      <c r="DOZ324" s="66"/>
      <c r="DPA324" s="66"/>
      <c r="DPD324" s="66"/>
      <c r="DPG324" s="66"/>
      <c r="DPJ324" s="66"/>
      <c r="DPM324" s="66"/>
      <c r="DPP324" s="66"/>
      <c r="DPS324" s="66"/>
      <c r="DQB324" s="66"/>
      <c r="DQE324" s="66"/>
      <c r="DQH324" s="66"/>
      <c r="DQK324" s="66"/>
      <c r="DQT324" s="66"/>
      <c r="DQZ324" s="66"/>
      <c r="DRC324" s="66"/>
      <c r="DRF324" s="66"/>
      <c r="DRI324" s="66"/>
      <c r="DRO324" s="66"/>
      <c r="DRX324" s="66"/>
      <c r="DRZ324" s="66"/>
      <c r="DSA324" s="66"/>
      <c r="DSC324" s="66"/>
      <c r="DSF324" s="66"/>
      <c r="DSI324" s="66"/>
      <c r="DSL324" s="66"/>
      <c r="DSO324" s="66"/>
      <c r="DSR324" s="66"/>
      <c r="DST324" s="66"/>
      <c r="DSV324" s="66"/>
      <c r="DSY324" s="66"/>
      <c r="DTB324" s="66"/>
      <c r="DTE324" s="66"/>
      <c r="DTH324" s="66"/>
      <c r="DTK324" s="66"/>
      <c r="DTN324" s="66"/>
      <c r="DTQ324" s="66"/>
      <c r="DTS324" s="66"/>
      <c r="DTV324" s="66"/>
      <c r="DUB324" s="66"/>
      <c r="DUH324" s="66"/>
      <c r="DUK324" s="66"/>
      <c r="DUM324" s="66"/>
      <c r="DUO324" s="66"/>
      <c r="DUP324" s="66"/>
      <c r="DUQ324" s="66"/>
      <c r="DUR324" s="66"/>
      <c r="DUS324" s="66"/>
      <c r="DUT324" s="66"/>
      <c r="DVL324" s="66"/>
      <c r="DVM324" s="66"/>
      <c r="DVP324" s="66"/>
      <c r="DVS324" s="66"/>
      <c r="DVU324" s="66"/>
      <c r="DVW324" s="66"/>
      <c r="DVZ324" s="66"/>
      <c r="DWC324" s="66"/>
      <c r="DWF324" s="66"/>
      <c r="DWJ324" s="66"/>
      <c r="DWM324" s="66"/>
      <c r="DWP324" s="66"/>
      <c r="DWX324" s="66"/>
      <c r="DXJ324" s="66"/>
      <c r="DXK324" s="66"/>
      <c r="DXL324" s="66"/>
      <c r="DXM324" s="66"/>
      <c r="DXN324" s="66"/>
      <c r="DXO324" s="66"/>
      <c r="DXP324" s="66"/>
      <c r="DXQ324" s="66"/>
      <c r="DXR324" s="66"/>
      <c r="DXS324" s="66"/>
      <c r="DXT324" s="66"/>
      <c r="DXU324" s="66"/>
      <c r="DXV324" s="66"/>
      <c r="DXW324" s="66"/>
      <c r="DXX324" s="66"/>
      <c r="DXY324" s="66"/>
      <c r="DXZ324" s="66"/>
      <c r="DYA324" s="66"/>
      <c r="DYB324" s="66"/>
      <c r="DYC324" s="66"/>
      <c r="DYD324" s="66"/>
      <c r="DYE324" s="66"/>
      <c r="DYF324" s="66"/>
      <c r="DYG324" s="66"/>
      <c r="DYH324" s="66"/>
      <c r="DYI324" s="66"/>
      <c r="DYK324" s="66"/>
      <c r="DYL324" s="66"/>
      <c r="DYM324" s="66"/>
      <c r="DYN324" s="66"/>
      <c r="DYO324" s="66"/>
      <c r="DYP324" s="66"/>
      <c r="DYQ324" s="66"/>
      <c r="DYR324" s="66"/>
      <c r="DYS324" s="66"/>
      <c r="DYT324" s="66"/>
      <c r="DYU324" s="66"/>
      <c r="DYV324" s="66"/>
      <c r="DYW324" s="66"/>
      <c r="DYZ324" s="66"/>
      <c r="DZC324" s="66"/>
      <c r="DZF324" s="66"/>
      <c r="DZI324" s="66"/>
      <c r="DZL324" s="66"/>
      <c r="DZO324" s="66"/>
      <c r="DZX324" s="66"/>
      <c r="EAA324" s="66"/>
      <c r="EAD324" s="66"/>
      <c r="EAG324" s="66"/>
      <c r="EAP324" s="66"/>
      <c r="EAV324" s="66"/>
      <c r="EAY324" s="66"/>
      <c r="EBB324" s="66"/>
      <c r="EBE324" s="66"/>
      <c r="EBK324" s="66"/>
      <c r="EBT324" s="66"/>
      <c r="EBV324" s="66"/>
      <c r="EBW324" s="66"/>
      <c r="EBY324" s="66"/>
      <c r="ECB324" s="66"/>
      <c r="ECE324" s="66"/>
      <c r="ECH324" s="66"/>
      <c r="ECK324" s="66"/>
      <c r="ECN324" s="66"/>
      <c r="ECP324" s="66"/>
      <c r="ECR324" s="66"/>
      <c r="ECU324" s="66"/>
      <c r="ECX324" s="66"/>
      <c r="EDA324" s="66"/>
      <c r="EDD324" s="66"/>
      <c r="EDG324" s="66"/>
      <c r="EDJ324" s="66"/>
      <c r="EDM324" s="66"/>
      <c r="EDO324" s="66"/>
      <c r="EDR324" s="66"/>
      <c r="EDX324" s="66"/>
      <c r="EED324" s="66"/>
      <c r="EEG324" s="66"/>
      <c r="EEI324" s="66"/>
      <c r="EEK324" s="66"/>
      <c r="EEL324" s="66"/>
      <c r="EEM324" s="66"/>
      <c r="EEN324" s="66"/>
      <c r="EEO324" s="66"/>
      <c r="EEP324" s="66"/>
      <c r="EFH324" s="66"/>
      <c r="EFI324" s="66"/>
      <c r="EFL324" s="66"/>
      <c r="EFO324" s="66"/>
      <c r="EFQ324" s="66"/>
      <c r="EFS324" s="66"/>
      <c r="EFV324" s="66"/>
      <c r="EFY324" s="66"/>
      <c r="EGB324" s="66"/>
      <c r="EGF324" s="66"/>
      <c r="EGI324" s="66"/>
      <c r="EGL324" s="66"/>
      <c r="EGT324" s="66"/>
      <c r="EHF324" s="66"/>
      <c r="EHG324" s="66"/>
      <c r="EHH324" s="66"/>
      <c r="EHI324" s="66"/>
      <c r="EHJ324" s="66"/>
      <c r="EHK324" s="66"/>
      <c r="EHL324" s="66"/>
      <c r="EHM324" s="66"/>
      <c r="EHN324" s="66"/>
      <c r="EHO324" s="66"/>
      <c r="EHP324" s="66"/>
      <c r="EHQ324" s="66"/>
      <c r="EHR324" s="66"/>
      <c r="EHS324" s="66"/>
      <c r="EHT324" s="66"/>
      <c r="EHU324" s="66"/>
      <c r="EHV324" s="66"/>
      <c r="EHW324" s="66"/>
      <c r="EHX324" s="66"/>
      <c r="EHY324" s="66"/>
      <c r="EHZ324" s="66"/>
      <c r="EIA324" s="66"/>
      <c r="EIB324" s="66"/>
      <c r="EIC324" s="66"/>
      <c r="EID324" s="66"/>
      <c r="EIE324" s="66"/>
      <c r="EIG324" s="66"/>
      <c r="EIH324" s="66"/>
      <c r="EII324" s="66"/>
      <c r="EIJ324" s="66"/>
      <c r="EIK324" s="66"/>
      <c r="EIL324" s="66"/>
      <c r="EIM324" s="66"/>
      <c r="EIN324" s="66"/>
      <c r="EIO324" s="66"/>
      <c r="EIP324" s="66"/>
      <c r="EIQ324" s="66"/>
      <c r="EIR324" s="66"/>
      <c r="EIS324" s="66"/>
      <c r="EIV324" s="66"/>
      <c r="EIY324" s="66"/>
      <c r="EJB324" s="66"/>
      <c r="EJE324" s="66"/>
      <c r="EJH324" s="66"/>
      <c r="EJK324" s="66"/>
      <c r="EJT324" s="66"/>
      <c r="EJW324" s="66"/>
      <c r="EJZ324" s="66"/>
      <c r="EKC324" s="66"/>
      <c r="EKL324" s="66"/>
      <c r="EKR324" s="66"/>
      <c r="EKU324" s="66"/>
      <c r="EKX324" s="66"/>
      <c r="ELA324" s="66"/>
      <c r="ELG324" s="66"/>
      <c r="ELP324" s="66"/>
      <c r="ELR324" s="66"/>
      <c r="ELS324" s="66"/>
      <c r="ELU324" s="66"/>
      <c r="ELX324" s="66"/>
      <c r="EMA324" s="66"/>
      <c r="EMD324" s="66"/>
      <c r="EMG324" s="66"/>
      <c r="EMJ324" s="66"/>
      <c r="EML324" s="66"/>
      <c r="EMN324" s="66"/>
      <c r="EMQ324" s="66"/>
      <c r="EMT324" s="66"/>
      <c r="EMW324" s="66"/>
      <c r="EMZ324" s="66"/>
      <c r="ENC324" s="66"/>
      <c r="ENF324" s="66"/>
      <c r="ENI324" s="66"/>
      <c r="ENK324" s="66"/>
      <c r="ENN324" s="66"/>
      <c r="ENT324" s="66"/>
      <c r="ENZ324" s="66"/>
      <c r="EOC324" s="66"/>
      <c r="EOE324" s="66"/>
      <c r="EOG324" s="66"/>
      <c r="EOH324" s="66"/>
      <c r="EOI324" s="66"/>
      <c r="EOJ324" s="66"/>
      <c r="EOK324" s="66"/>
      <c r="EOL324" s="66"/>
      <c r="EPD324" s="66"/>
      <c r="EPE324" s="66"/>
      <c r="EPH324" s="66"/>
      <c r="EPK324" s="66"/>
      <c r="EPM324" s="66"/>
      <c r="EPO324" s="66"/>
      <c r="EPR324" s="66"/>
      <c r="EPU324" s="66"/>
      <c r="EPX324" s="66"/>
      <c r="EQB324" s="66"/>
      <c r="EQE324" s="66"/>
      <c r="EQH324" s="66"/>
      <c r="EQP324" s="66"/>
      <c r="ERB324" s="66"/>
      <c r="ERC324" s="66"/>
      <c r="ERD324" s="66"/>
      <c r="ERE324" s="66"/>
      <c r="ERF324" s="66"/>
      <c r="ERG324" s="66"/>
      <c r="ERH324" s="66"/>
      <c r="ERI324" s="66"/>
      <c r="ERJ324" s="66"/>
      <c r="ERK324" s="66"/>
      <c r="ERL324" s="66"/>
      <c r="ERM324" s="66"/>
      <c r="ERN324" s="66"/>
      <c r="ERO324" s="66"/>
      <c r="ERP324" s="66"/>
      <c r="ERQ324" s="66"/>
      <c r="ERR324" s="66"/>
      <c r="ERS324" s="66"/>
      <c r="ERT324" s="66"/>
      <c r="ERU324" s="66"/>
      <c r="ERV324" s="66"/>
      <c r="ERW324" s="66"/>
      <c r="ERX324" s="66"/>
      <c r="ERY324" s="66"/>
      <c r="ERZ324" s="66"/>
      <c r="ESA324" s="66"/>
      <c r="ESC324" s="66"/>
      <c r="ESD324" s="66"/>
      <c r="ESE324" s="66"/>
      <c r="ESF324" s="66"/>
      <c r="ESG324" s="66"/>
      <c r="ESH324" s="66"/>
      <c r="ESI324" s="66"/>
      <c r="ESJ324" s="66"/>
      <c r="ESK324" s="66"/>
      <c r="ESL324" s="66"/>
      <c r="ESM324" s="66"/>
      <c r="ESN324" s="66"/>
      <c r="ESO324" s="66"/>
      <c r="ESR324" s="66"/>
      <c r="ESU324" s="66"/>
      <c r="ESX324" s="66"/>
      <c r="ETA324" s="66"/>
      <c r="ETD324" s="66"/>
      <c r="ETG324" s="66"/>
      <c r="ETP324" s="66"/>
      <c r="ETS324" s="66"/>
      <c r="ETV324" s="66"/>
      <c r="ETY324" s="66"/>
      <c r="EUH324" s="66"/>
      <c r="EUN324" s="66"/>
      <c r="EUQ324" s="66"/>
      <c r="EUT324" s="66"/>
      <c r="EUW324" s="66"/>
      <c r="EVC324" s="66"/>
      <c r="EVL324" s="66"/>
      <c r="EVN324" s="66"/>
      <c r="EVO324" s="66"/>
      <c r="EVQ324" s="66"/>
      <c r="EVT324" s="66"/>
      <c r="EVW324" s="66"/>
      <c r="EVZ324" s="66"/>
      <c r="EWC324" s="66"/>
      <c r="EWF324" s="66"/>
      <c r="EWH324" s="66"/>
      <c r="EWJ324" s="66"/>
      <c r="EWM324" s="66"/>
      <c r="EWP324" s="66"/>
      <c r="EWS324" s="66"/>
      <c r="EWV324" s="66"/>
      <c r="EWY324" s="66"/>
      <c r="EXB324" s="66"/>
      <c r="EXE324" s="66"/>
      <c r="EXG324" s="66"/>
      <c r="EXJ324" s="66"/>
      <c r="EXP324" s="66"/>
      <c r="EXV324" s="66"/>
      <c r="EXY324" s="66"/>
      <c r="EYA324" s="66"/>
      <c r="EYC324" s="66"/>
      <c r="EYD324" s="66"/>
      <c r="EYE324" s="66"/>
      <c r="EYF324" s="66"/>
      <c r="EYG324" s="66"/>
      <c r="EYH324" s="66"/>
      <c r="EYZ324" s="66"/>
      <c r="EZA324" s="66"/>
      <c r="EZD324" s="66"/>
      <c r="EZG324" s="66"/>
      <c r="EZI324" s="66"/>
      <c r="EZK324" s="66"/>
      <c r="EZN324" s="66"/>
      <c r="EZQ324" s="66"/>
      <c r="EZT324" s="66"/>
      <c r="EZX324" s="66"/>
      <c r="FAA324" s="66"/>
      <c r="FAD324" s="66"/>
      <c r="FAL324" s="66"/>
      <c r="FAX324" s="66"/>
      <c r="FAY324" s="66"/>
      <c r="FAZ324" s="66"/>
      <c r="FBA324" s="66"/>
      <c r="FBB324" s="66"/>
      <c r="FBC324" s="66"/>
      <c r="FBD324" s="66"/>
      <c r="FBE324" s="66"/>
      <c r="FBF324" s="66"/>
      <c r="FBG324" s="66"/>
      <c r="FBH324" s="66"/>
      <c r="FBI324" s="66"/>
      <c r="FBJ324" s="66"/>
      <c r="FBK324" s="66"/>
      <c r="FBL324" s="66"/>
      <c r="FBM324" s="66"/>
      <c r="FBN324" s="66"/>
      <c r="FBO324" s="66"/>
      <c r="FBP324" s="66"/>
      <c r="FBQ324" s="66"/>
      <c r="FBR324" s="66"/>
      <c r="FBS324" s="66"/>
      <c r="FBT324" s="66"/>
      <c r="FBU324" s="66"/>
      <c r="FBV324" s="66"/>
      <c r="FBW324" s="66"/>
      <c r="FBY324" s="66"/>
      <c r="FBZ324" s="66"/>
      <c r="FCA324" s="66"/>
      <c r="FCB324" s="66"/>
      <c r="FCC324" s="66"/>
      <c r="FCD324" s="66"/>
      <c r="FCE324" s="66"/>
      <c r="FCF324" s="66"/>
      <c r="FCG324" s="66"/>
      <c r="FCH324" s="66"/>
      <c r="FCI324" s="66"/>
      <c r="FCJ324" s="66"/>
      <c r="FCK324" s="66"/>
      <c r="FCN324" s="66"/>
      <c r="FCQ324" s="66"/>
      <c r="FCT324" s="66"/>
      <c r="FCW324" s="66"/>
      <c r="FCZ324" s="66"/>
      <c r="FDC324" s="66"/>
      <c r="FDL324" s="66"/>
      <c r="FDO324" s="66"/>
      <c r="FDR324" s="66"/>
      <c r="FDU324" s="66"/>
      <c r="FED324" s="66"/>
      <c r="FEJ324" s="66"/>
      <c r="FEM324" s="66"/>
      <c r="FEP324" s="66"/>
      <c r="FES324" s="66"/>
      <c r="FEY324" s="66"/>
      <c r="FFH324" s="66"/>
      <c r="FFJ324" s="66"/>
      <c r="FFK324" s="66"/>
      <c r="FFM324" s="66"/>
      <c r="FFP324" s="66"/>
      <c r="FFS324" s="66"/>
      <c r="FFV324" s="66"/>
      <c r="FFY324" s="66"/>
      <c r="FGB324" s="66"/>
      <c r="FGD324" s="66"/>
      <c r="FGF324" s="66"/>
      <c r="FGI324" s="66"/>
      <c r="FGL324" s="66"/>
      <c r="FGO324" s="66"/>
      <c r="FGR324" s="66"/>
      <c r="FGU324" s="66"/>
      <c r="FGX324" s="66"/>
      <c r="FHA324" s="66"/>
      <c r="FHC324" s="66"/>
      <c r="FHF324" s="66"/>
      <c r="FHL324" s="66"/>
      <c r="FHR324" s="66"/>
      <c r="FHU324" s="66"/>
      <c r="FHW324" s="66"/>
      <c r="FHY324" s="66"/>
      <c r="FHZ324" s="66"/>
      <c r="FIA324" s="66"/>
      <c r="FIB324" s="66"/>
      <c r="FIC324" s="66"/>
      <c r="FID324" s="66"/>
      <c r="FIV324" s="66"/>
      <c r="FIW324" s="66"/>
      <c r="FIZ324" s="66"/>
      <c r="FJC324" s="66"/>
      <c r="FJE324" s="66"/>
      <c r="FJG324" s="66"/>
      <c r="FJJ324" s="66"/>
      <c r="FJM324" s="66"/>
      <c r="FJP324" s="66"/>
      <c r="FJT324" s="66"/>
      <c r="FJW324" s="66"/>
      <c r="FJZ324" s="66"/>
      <c r="FKH324" s="66"/>
      <c r="FKT324" s="66"/>
      <c r="FKU324" s="66"/>
      <c r="FKV324" s="66"/>
      <c r="FKW324" s="66"/>
      <c r="FKX324" s="66"/>
      <c r="FKY324" s="66"/>
      <c r="FKZ324" s="66"/>
      <c r="FLA324" s="66"/>
      <c r="FLB324" s="66"/>
      <c r="FLC324" s="66"/>
      <c r="FLD324" s="66"/>
      <c r="FLE324" s="66"/>
      <c r="FLF324" s="66"/>
      <c r="FLG324" s="66"/>
      <c r="FLH324" s="66"/>
      <c r="FLI324" s="66"/>
      <c r="FLJ324" s="66"/>
      <c r="FLK324" s="66"/>
      <c r="FLL324" s="66"/>
      <c r="FLM324" s="66"/>
      <c r="FLN324" s="66"/>
      <c r="FLO324" s="66"/>
      <c r="FLP324" s="66"/>
      <c r="FLQ324" s="66"/>
      <c r="FLR324" s="66"/>
      <c r="FLS324" s="66"/>
      <c r="FLU324" s="66"/>
      <c r="FLV324" s="66"/>
      <c r="FLW324" s="66"/>
      <c r="FLX324" s="66"/>
      <c r="FLY324" s="66"/>
      <c r="FLZ324" s="66"/>
      <c r="FMA324" s="66"/>
      <c r="FMB324" s="66"/>
      <c r="FMC324" s="66"/>
      <c r="FMD324" s="66"/>
      <c r="FME324" s="66"/>
      <c r="FMF324" s="66"/>
      <c r="FMG324" s="66"/>
      <c r="FMJ324" s="66"/>
      <c r="FMM324" s="66"/>
      <c r="FMP324" s="66"/>
      <c r="FMS324" s="66"/>
      <c r="FMV324" s="66"/>
      <c r="FMY324" s="66"/>
      <c r="FNH324" s="66"/>
      <c r="FNK324" s="66"/>
      <c r="FNN324" s="66"/>
      <c r="FNQ324" s="66"/>
      <c r="FNZ324" s="66"/>
      <c r="FOF324" s="66"/>
      <c r="FOI324" s="66"/>
      <c r="FOL324" s="66"/>
      <c r="FOO324" s="66"/>
      <c r="FOU324" s="66"/>
      <c r="FPD324" s="66"/>
      <c r="FPF324" s="66"/>
      <c r="FPG324" s="66"/>
      <c r="FPI324" s="66"/>
      <c r="FPL324" s="66"/>
      <c r="FPO324" s="66"/>
      <c r="FPR324" s="66"/>
      <c r="FPU324" s="66"/>
      <c r="FPX324" s="66"/>
      <c r="FPZ324" s="66"/>
      <c r="FQB324" s="66"/>
      <c r="FQE324" s="66"/>
      <c r="FQH324" s="66"/>
      <c r="FQK324" s="66"/>
      <c r="FQN324" s="66"/>
      <c r="FQQ324" s="66"/>
      <c r="FQT324" s="66"/>
      <c r="FQW324" s="66"/>
      <c r="FQY324" s="66"/>
      <c r="FRB324" s="66"/>
      <c r="FRH324" s="66"/>
      <c r="FRN324" s="66"/>
      <c r="FRQ324" s="66"/>
      <c r="FRS324" s="66"/>
      <c r="FRU324" s="66"/>
      <c r="FRV324" s="66"/>
      <c r="FRW324" s="66"/>
      <c r="FRX324" s="66"/>
      <c r="FRY324" s="66"/>
      <c r="FRZ324" s="66"/>
      <c r="FSR324" s="66"/>
      <c r="FSS324" s="66"/>
      <c r="FSV324" s="66"/>
      <c r="FSY324" s="66"/>
      <c r="FTA324" s="66"/>
      <c r="FTC324" s="66"/>
      <c r="FTF324" s="66"/>
      <c r="FTI324" s="66"/>
      <c r="FTL324" s="66"/>
      <c r="FTP324" s="66"/>
      <c r="FTS324" s="66"/>
      <c r="FTV324" s="66"/>
      <c r="FUD324" s="66"/>
      <c r="FUP324" s="66"/>
      <c r="FUQ324" s="66"/>
      <c r="FUR324" s="66"/>
      <c r="FUS324" s="66"/>
      <c r="FUT324" s="66"/>
      <c r="FUU324" s="66"/>
      <c r="FUV324" s="66"/>
      <c r="FUW324" s="66"/>
      <c r="FUX324" s="66"/>
      <c r="FUY324" s="66"/>
      <c r="FUZ324" s="66"/>
      <c r="FVA324" s="66"/>
      <c r="FVB324" s="66"/>
      <c r="FVC324" s="66"/>
      <c r="FVD324" s="66"/>
      <c r="FVE324" s="66"/>
      <c r="FVF324" s="66"/>
      <c r="FVG324" s="66"/>
      <c r="FVH324" s="66"/>
      <c r="FVI324" s="66"/>
      <c r="FVJ324" s="66"/>
      <c r="FVK324" s="66"/>
      <c r="FVL324" s="66"/>
      <c r="FVM324" s="66"/>
      <c r="FVN324" s="66"/>
      <c r="FVO324" s="66"/>
      <c r="FVQ324" s="66"/>
      <c r="FVR324" s="66"/>
      <c r="FVS324" s="66"/>
      <c r="FVT324" s="66"/>
      <c r="FVU324" s="66"/>
      <c r="FVV324" s="66"/>
      <c r="FVW324" s="66"/>
      <c r="FVX324" s="66"/>
      <c r="FVY324" s="66"/>
      <c r="FVZ324" s="66"/>
      <c r="FWA324" s="66"/>
      <c r="FWB324" s="66"/>
      <c r="FWC324" s="66"/>
      <c r="FWF324" s="66"/>
      <c r="FWI324" s="66"/>
      <c r="FWL324" s="66"/>
      <c r="FWO324" s="66"/>
      <c r="FWR324" s="66"/>
      <c r="FWU324" s="66"/>
      <c r="FXD324" s="66"/>
      <c r="FXG324" s="66"/>
      <c r="FXJ324" s="66"/>
      <c r="FXM324" s="66"/>
      <c r="FXV324" s="66"/>
      <c r="FYB324" s="66"/>
      <c r="FYE324" s="66"/>
      <c r="FYH324" s="66"/>
      <c r="FYK324" s="66"/>
      <c r="FYQ324" s="66"/>
      <c r="FYZ324" s="66"/>
      <c r="FZB324" s="66"/>
      <c r="FZC324" s="66"/>
      <c r="FZE324" s="66"/>
      <c r="FZH324" s="66"/>
      <c r="FZK324" s="66"/>
      <c r="FZN324" s="66"/>
      <c r="FZQ324" s="66"/>
      <c r="FZT324" s="66"/>
      <c r="FZV324" s="66"/>
      <c r="FZX324" s="66"/>
      <c r="GAA324" s="66"/>
      <c r="GAD324" s="66"/>
      <c r="GAG324" s="66"/>
      <c r="GAJ324" s="66"/>
      <c r="GAM324" s="66"/>
      <c r="GAP324" s="66"/>
      <c r="GAS324" s="66"/>
      <c r="GAU324" s="66"/>
      <c r="GAX324" s="66"/>
      <c r="GBD324" s="66"/>
      <c r="GBJ324" s="66"/>
      <c r="GBM324" s="66"/>
      <c r="GBO324" s="66"/>
      <c r="GBQ324" s="66"/>
      <c r="GBR324" s="66"/>
      <c r="GBS324" s="66"/>
      <c r="GBT324" s="66"/>
      <c r="GBU324" s="66"/>
      <c r="GBV324" s="66"/>
      <c r="GCN324" s="66"/>
      <c r="GCO324" s="66"/>
      <c r="GCR324" s="66"/>
      <c r="GCU324" s="66"/>
      <c r="GCW324" s="66"/>
      <c r="GCY324" s="66"/>
      <c r="GDB324" s="66"/>
      <c r="GDE324" s="66"/>
      <c r="GDH324" s="66"/>
      <c r="GDL324" s="66"/>
      <c r="GDO324" s="66"/>
      <c r="GDR324" s="66"/>
      <c r="GDZ324" s="66"/>
      <c r="GEL324" s="66"/>
      <c r="GEM324" s="66"/>
      <c r="GEN324" s="66"/>
      <c r="GEO324" s="66"/>
      <c r="GEP324" s="66"/>
      <c r="GEQ324" s="66"/>
      <c r="GER324" s="66"/>
      <c r="GES324" s="66"/>
      <c r="GET324" s="66"/>
      <c r="GEU324" s="66"/>
      <c r="GEV324" s="66"/>
      <c r="GEW324" s="66"/>
      <c r="GEX324" s="66"/>
      <c r="GEY324" s="66"/>
      <c r="GEZ324" s="66"/>
      <c r="GFA324" s="66"/>
      <c r="GFB324" s="66"/>
      <c r="GFC324" s="66"/>
      <c r="GFD324" s="66"/>
      <c r="GFE324" s="66"/>
      <c r="GFF324" s="66"/>
      <c r="GFG324" s="66"/>
      <c r="GFH324" s="66"/>
      <c r="GFI324" s="66"/>
      <c r="GFJ324" s="66"/>
      <c r="GFK324" s="66"/>
      <c r="GFM324" s="66"/>
      <c r="GFN324" s="66"/>
      <c r="GFO324" s="66"/>
      <c r="GFP324" s="66"/>
      <c r="GFQ324" s="66"/>
      <c r="GFR324" s="66"/>
      <c r="GFS324" s="66"/>
      <c r="GFT324" s="66"/>
      <c r="GFU324" s="66"/>
      <c r="GFV324" s="66"/>
      <c r="GFW324" s="66"/>
      <c r="GFX324" s="66"/>
      <c r="GFY324" s="66"/>
      <c r="GGB324" s="66"/>
      <c r="GGE324" s="66"/>
      <c r="GGH324" s="66"/>
      <c r="GGK324" s="66"/>
      <c r="GGN324" s="66"/>
      <c r="GGQ324" s="66"/>
      <c r="GGZ324" s="66"/>
      <c r="GHC324" s="66"/>
      <c r="GHF324" s="66"/>
      <c r="GHI324" s="66"/>
      <c r="GHR324" s="66"/>
      <c r="GHX324" s="66"/>
      <c r="GIA324" s="66"/>
      <c r="GID324" s="66"/>
      <c r="GIG324" s="66"/>
      <c r="GIM324" s="66"/>
      <c r="GIV324" s="66"/>
      <c r="GIX324" s="66"/>
      <c r="GIY324" s="66"/>
      <c r="GJA324" s="66"/>
      <c r="GJD324" s="66"/>
      <c r="GJG324" s="66"/>
      <c r="GJJ324" s="66"/>
      <c r="GJM324" s="66"/>
      <c r="GJP324" s="66"/>
      <c r="GJR324" s="66"/>
      <c r="GJT324" s="66"/>
      <c r="GJW324" s="66"/>
      <c r="GJZ324" s="66"/>
      <c r="GKC324" s="66"/>
      <c r="GKF324" s="66"/>
      <c r="GKI324" s="66"/>
      <c r="GKL324" s="66"/>
      <c r="GKO324" s="66"/>
      <c r="GKQ324" s="66"/>
      <c r="GKT324" s="66"/>
      <c r="GKZ324" s="66"/>
      <c r="GLF324" s="66"/>
      <c r="GLI324" s="66"/>
      <c r="GLK324" s="66"/>
      <c r="GLM324" s="66"/>
      <c r="GLN324" s="66"/>
      <c r="GLO324" s="66"/>
      <c r="GLP324" s="66"/>
      <c r="GLQ324" s="66"/>
      <c r="GLR324" s="66"/>
      <c r="GMJ324" s="66"/>
      <c r="GMK324" s="66"/>
      <c r="GMN324" s="66"/>
      <c r="GMQ324" s="66"/>
      <c r="GMS324" s="66"/>
      <c r="GMU324" s="66"/>
      <c r="GMX324" s="66"/>
      <c r="GNA324" s="66"/>
      <c r="GND324" s="66"/>
      <c r="GNH324" s="66"/>
      <c r="GNK324" s="66"/>
      <c r="GNN324" s="66"/>
      <c r="GNV324" s="66"/>
      <c r="GOH324" s="66"/>
      <c r="GOI324" s="66"/>
      <c r="GOJ324" s="66"/>
      <c r="GOK324" s="66"/>
      <c r="GOL324" s="66"/>
      <c r="GOM324" s="66"/>
      <c r="GON324" s="66"/>
      <c r="GOO324" s="66"/>
      <c r="GOP324" s="66"/>
      <c r="GOQ324" s="66"/>
      <c r="GOR324" s="66"/>
      <c r="GOS324" s="66"/>
      <c r="GOT324" s="66"/>
      <c r="GOU324" s="66"/>
      <c r="GOV324" s="66"/>
      <c r="GOW324" s="66"/>
      <c r="GOX324" s="66"/>
      <c r="GOY324" s="66"/>
      <c r="GOZ324" s="66"/>
      <c r="GPA324" s="66"/>
      <c r="GPB324" s="66"/>
      <c r="GPC324" s="66"/>
      <c r="GPD324" s="66"/>
      <c r="GPE324" s="66"/>
      <c r="GPF324" s="66"/>
      <c r="GPG324" s="66"/>
      <c r="GPI324" s="66"/>
      <c r="GPJ324" s="66"/>
      <c r="GPK324" s="66"/>
      <c r="GPL324" s="66"/>
      <c r="GPM324" s="66"/>
      <c r="GPN324" s="66"/>
      <c r="GPO324" s="66"/>
      <c r="GPP324" s="66"/>
      <c r="GPQ324" s="66"/>
      <c r="GPR324" s="66"/>
      <c r="GPS324" s="66"/>
      <c r="GPT324" s="66"/>
      <c r="GPU324" s="66"/>
      <c r="GPX324" s="66"/>
      <c r="GQA324" s="66"/>
      <c r="GQD324" s="66"/>
      <c r="GQG324" s="66"/>
      <c r="GQJ324" s="66"/>
      <c r="GQM324" s="66"/>
      <c r="GQV324" s="66"/>
      <c r="GQY324" s="66"/>
      <c r="GRB324" s="66"/>
      <c r="GRE324" s="66"/>
      <c r="GRN324" s="66"/>
      <c r="GRT324" s="66"/>
      <c r="GRW324" s="66"/>
      <c r="GRZ324" s="66"/>
      <c r="GSC324" s="66"/>
      <c r="GSI324" s="66"/>
      <c r="GSR324" s="66"/>
      <c r="GST324" s="66"/>
      <c r="GSU324" s="66"/>
      <c r="GSW324" s="66"/>
      <c r="GSZ324" s="66"/>
      <c r="GTC324" s="66"/>
      <c r="GTF324" s="66"/>
      <c r="GTI324" s="66"/>
      <c r="GTL324" s="66"/>
      <c r="GTN324" s="66"/>
      <c r="GTP324" s="66"/>
      <c r="GTS324" s="66"/>
      <c r="GTV324" s="66"/>
      <c r="GTY324" s="66"/>
      <c r="GUB324" s="66"/>
      <c r="GUE324" s="66"/>
      <c r="GUH324" s="66"/>
      <c r="GUK324" s="66"/>
      <c r="GUM324" s="66"/>
      <c r="GUP324" s="66"/>
      <c r="GUV324" s="66"/>
      <c r="GVB324" s="66"/>
      <c r="GVE324" s="66"/>
      <c r="GVG324" s="66"/>
      <c r="GVI324" s="66"/>
      <c r="GVJ324" s="66"/>
      <c r="GVK324" s="66"/>
      <c r="GVL324" s="66"/>
      <c r="GVM324" s="66"/>
      <c r="GVN324" s="66"/>
      <c r="GWF324" s="66"/>
      <c r="GWG324" s="66"/>
      <c r="GWJ324" s="66"/>
      <c r="GWM324" s="66"/>
      <c r="GWO324" s="66"/>
      <c r="GWQ324" s="66"/>
      <c r="GWT324" s="66"/>
      <c r="GWW324" s="66"/>
      <c r="GWZ324" s="66"/>
      <c r="GXD324" s="66"/>
      <c r="GXG324" s="66"/>
      <c r="GXJ324" s="66"/>
      <c r="GXR324" s="66"/>
      <c r="GYD324" s="66"/>
      <c r="GYE324" s="66"/>
      <c r="GYF324" s="66"/>
      <c r="GYG324" s="66"/>
      <c r="GYH324" s="66"/>
      <c r="GYI324" s="66"/>
      <c r="GYJ324" s="66"/>
      <c r="GYK324" s="66"/>
      <c r="GYL324" s="66"/>
      <c r="GYM324" s="66"/>
      <c r="GYN324" s="66"/>
      <c r="GYO324" s="66"/>
      <c r="GYP324" s="66"/>
      <c r="GYQ324" s="66"/>
      <c r="GYR324" s="66"/>
      <c r="GYS324" s="66"/>
      <c r="GYT324" s="66"/>
      <c r="GYU324" s="66"/>
      <c r="GYV324" s="66"/>
      <c r="GYW324" s="66"/>
      <c r="GYX324" s="66"/>
      <c r="GYY324" s="66"/>
      <c r="GYZ324" s="66"/>
      <c r="GZA324" s="66"/>
      <c r="GZB324" s="66"/>
      <c r="GZC324" s="66"/>
      <c r="GZE324" s="66"/>
      <c r="GZF324" s="66"/>
      <c r="GZG324" s="66"/>
      <c r="GZH324" s="66"/>
      <c r="GZI324" s="66"/>
      <c r="GZJ324" s="66"/>
      <c r="GZK324" s="66"/>
      <c r="GZL324" s="66"/>
      <c r="GZM324" s="66"/>
      <c r="GZN324" s="66"/>
      <c r="GZO324" s="66"/>
      <c r="GZP324" s="66"/>
      <c r="GZQ324" s="66"/>
      <c r="GZT324" s="66"/>
      <c r="GZW324" s="66"/>
      <c r="GZZ324" s="66"/>
      <c r="HAC324" s="66"/>
      <c r="HAF324" s="66"/>
      <c r="HAI324" s="66"/>
      <c r="HAR324" s="66"/>
      <c r="HAU324" s="66"/>
      <c r="HAX324" s="66"/>
      <c r="HBA324" s="66"/>
      <c r="HBJ324" s="66"/>
      <c r="HBP324" s="66"/>
      <c r="HBS324" s="66"/>
      <c r="HBV324" s="66"/>
      <c r="HBY324" s="66"/>
      <c r="HCE324" s="66"/>
      <c r="HCN324" s="66"/>
      <c r="HCP324" s="66"/>
      <c r="HCQ324" s="66"/>
      <c r="HCS324" s="66"/>
      <c r="HCV324" s="66"/>
      <c r="HCY324" s="66"/>
      <c r="HDB324" s="66"/>
      <c r="HDE324" s="66"/>
      <c r="HDH324" s="66"/>
      <c r="HDJ324" s="66"/>
      <c r="HDL324" s="66"/>
      <c r="HDO324" s="66"/>
      <c r="HDR324" s="66"/>
      <c r="HDU324" s="66"/>
      <c r="HDX324" s="66"/>
      <c r="HEA324" s="66"/>
      <c r="HED324" s="66"/>
      <c r="HEG324" s="66"/>
      <c r="HEI324" s="66"/>
      <c r="HEL324" s="66"/>
      <c r="HER324" s="66"/>
      <c r="HEX324" s="66"/>
      <c r="HFA324" s="66"/>
      <c r="HFC324" s="66"/>
      <c r="HFE324" s="66"/>
      <c r="HFF324" s="66"/>
      <c r="HFG324" s="66"/>
      <c r="HFH324" s="66"/>
      <c r="HFI324" s="66"/>
      <c r="HFJ324" s="66"/>
      <c r="HGB324" s="66"/>
      <c r="HGC324" s="66"/>
      <c r="HGF324" s="66"/>
      <c r="HGI324" s="66"/>
      <c r="HGK324" s="66"/>
      <c r="HGM324" s="66"/>
      <c r="HGP324" s="66"/>
      <c r="HGS324" s="66"/>
      <c r="HGV324" s="66"/>
      <c r="HGZ324" s="66"/>
      <c r="HHC324" s="66"/>
      <c r="HHF324" s="66"/>
      <c r="HHN324" s="66"/>
      <c r="HHZ324" s="66"/>
      <c r="HIA324" s="66"/>
      <c r="HIB324" s="66"/>
      <c r="HIC324" s="66"/>
      <c r="HID324" s="66"/>
      <c r="HIE324" s="66"/>
      <c r="HIF324" s="66"/>
      <c r="HIG324" s="66"/>
      <c r="HIH324" s="66"/>
      <c r="HII324" s="66"/>
      <c r="HIJ324" s="66"/>
      <c r="HIK324" s="66"/>
      <c r="HIL324" s="66"/>
      <c r="HIM324" s="66"/>
      <c r="HIN324" s="66"/>
      <c r="HIO324" s="66"/>
      <c r="HIP324" s="66"/>
      <c r="HIQ324" s="66"/>
      <c r="HIR324" s="66"/>
      <c r="HIS324" s="66"/>
      <c r="HIT324" s="66"/>
      <c r="HIU324" s="66"/>
      <c r="HIV324" s="66"/>
      <c r="HIW324" s="66"/>
      <c r="HIX324" s="66"/>
      <c r="HIY324" s="66"/>
      <c r="HJA324" s="66"/>
      <c r="HJB324" s="66"/>
      <c r="HJC324" s="66"/>
      <c r="HJD324" s="66"/>
      <c r="HJE324" s="66"/>
      <c r="HJF324" s="66"/>
      <c r="HJG324" s="66"/>
      <c r="HJH324" s="66"/>
      <c r="HJI324" s="66"/>
      <c r="HJJ324" s="66"/>
      <c r="HJK324" s="66"/>
      <c r="HJL324" s="66"/>
      <c r="HJM324" s="66"/>
      <c r="HJP324" s="66"/>
      <c r="HJS324" s="66"/>
      <c r="HJV324" s="66"/>
      <c r="HJY324" s="66"/>
      <c r="HKB324" s="66"/>
      <c r="HKE324" s="66"/>
      <c r="HKN324" s="66"/>
      <c r="HKQ324" s="66"/>
      <c r="HKT324" s="66"/>
      <c r="HKW324" s="66"/>
      <c r="HLF324" s="66"/>
      <c r="HLL324" s="66"/>
      <c r="HLO324" s="66"/>
      <c r="HLR324" s="66"/>
      <c r="HLU324" s="66"/>
      <c r="HMA324" s="66"/>
      <c r="HMJ324" s="66"/>
      <c r="HML324" s="66"/>
      <c r="HMM324" s="66"/>
      <c r="HMO324" s="66"/>
      <c r="HMR324" s="66"/>
      <c r="HMU324" s="66"/>
      <c r="HMX324" s="66"/>
      <c r="HNA324" s="66"/>
      <c r="HND324" s="66"/>
      <c r="HNF324" s="66"/>
      <c r="HNH324" s="66"/>
      <c r="HNK324" s="66"/>
      <c r="HNN324" s="66"/>
      <c r="HNQ324" s="66"/>
      <c r="HNT324" s="66"/>
      <c r="HNW324" s="66"/>
      <c r="HNZ324" s="66"/>
      <c r="HOC324" s="66"/>
      <c r="HOE324" s="66"/>
      <c r="HOH324" s="66"/>
      <c r="HON324" s="66"/>
      <c r="HOT324" s="66"/>
      <c r="HOW324" s="66"/>
      <c r="HOY324" s="66"/>
      <c r="HPA324" s="66"/>
      <c r="HPB324" s="66"/>
      <c r="HPC324" s="66"/>
      <c r="HPD324" s="66"/>
      <c r="HPE324" s="66"/>
      <c r="HPF324" s="66"/>
      <c r="HPX324" s="66"/>
      <c r="HPY324" s="66"/>
      <c r="HQB324" s="66"/>
      <c r="HQE324" s="66"/>
      <c r="HQG324" s="66"/>
      <c r="HQI324" s="66"/>
      <c r="HQL324" s="66"/>
      <c r="HQO324" s="66"/>
      <c r="HQR324" s="66"/>
      <c r="HQV324" s="66"/>
      <c r="HQY324" s="66"/>
      <c r="HRB324" s="66"/>
      <c r="HRJ324" s="66"/>
      <c r="HRV324" s="66"/>
      <c r="HRW324" s="66"/>
      <c r="HRX324" s="66"/>
      <c r="HRY324" s="66"/>
      <c r="HRZ324" s="66"/>
      <c r="HSA324" s="66"/>
      <c r="HSB324" s="66"/>
      <c r="HSC324" s="66"/>
      <c r="HSD324" s="66"/>
      <c r="HSE324" s="66"/>
      <c r="HSF324" s="66"/>
      <c r="HSG324" s="66"/>
      <c r="HSH324" s="66"/>
      <c r="HSI324" s="66"/>
      <c r="HSJ324" s="66"/>
      <c r="HSK324" s="66"/>
      <c r="HSL324" s="66"/>
      <c r="HSM324" s="66"/>
      <c r="HSN324" s="66"/>
      <c r="HSO324" s="66"/>
      <c r="HSP324" s="66"/>
      <c r="HSQ324" s="66"/>
      <c r="HSR324" s="66"/>
      <c r="HSS324" s="66"/>
      <c r="HST324" s="66"/>
      <c r="HSU324" s="66"/>
      <c r="HSW324" s="66"/>
      <c r="HSX324" s="66"/>
      <c r="HSY324" s="66"/>
      <c r="HSZ324" s="66"/>
      <c r="HTA324" s="66"/>
      <c r="HTB324" s="66"/>
      <c r="HTC324" s="66"/>
      <c r="HTD324" s="66"/>
      <c r="HTE324" s="66"/>
      <c r="HTF324" s="66"/>
      <c r="HTG324" s="66"/>
      <c r="HTH324" s="66"/>
      <c r="HTI324" s="66"/>
      <c r="HTL324" s="66"/>
      <c r="HTO324" s="66"/>
      <c r="HTR324" s="66"/>
      <c r="HTU324" s="66"/>
      <c r="HTX324" s="66"/>
      <c r="HUA324" s="66"/>
      <c r="HUJ324" s="66"/>
      <c r="HUM324" s="66"/>
      <c r="HUP324" s="66"/>
      <c r="HUS324" s="66"/>
      <c r="HVB324" s="66"/>
      <c r="HVH324" s="66"/>
      <c r="HVK324" s="66"/>
      <c r="HVN324" s="66"/>
      <c r="HVQ324" s="66"/>
      <c r="HVW324" s="66"/>
      <c r="HWF324" s="66"/>
      <c r="HWH324" s="66"/>
      <c r="HWI324" s="66"/>
      <c r="HWK324" s="66"/>
      <c r="HWN324" s="66"/>
      <c r="HWQ324" s="66"/>
      <c r="HWT324" s="66"/>
      <c r="HWW324" s="66"/>
      <c r="HWZ324" s="66"/>
      <c r="HXB324" s="66"/>
      <c r="HXD324" s="66"/>
      <c r="HXG324" s="66"/>
      <c r="HXJ324" s="66"/>
      <c r="HXM324" s="66"/>
      <c r="HXP324" s="66"/>
      <c r="HXS324" s="66"/>
      <c r="HXV324" s="66"/>
      <c r="HXY324" s="66"/>
      <c r="HYA324" s="66"/>
      <c r="HYD324" s="66"/>
      <c r="HYJ324" s="66"/>
      <c r="HYP324" s="66"/>
      <c r="HYS324" s="66"/>
      <c r="HYU324" s="66"/>
      <c r="HYW324" s="66"/>
      <c r="HYX324" s="66"/>
      <c r="HYY324" s="66"/>
      <c r="HYZ324" s="66"/>
      <c r="HZA324" s="66"/>
      <c r="HZB324" s="66"/>
      <c r="HZT324" s="66"/>
      <c r="HZU324" s="66"/>
      <c r="HZX324" s="66"/>
      <c r="IAA324" s="66"/>
      <c r="IAC324" s="66"/>
      <c r="IAE324" s="66"/>
      <c r="IAH324" s="66"/>
      <c r="IAK324" s="66"/>
      <c r="IAN324" s="66"/>
      <c r="IAR324" s="66"/>
      <c r="IAU324" s="66"/>
      <c r="IAX324" s="66"/>
      <c r="IBF324" s="66"/>
      <c r="IBR324" s="66"/>
      <c r="IBS324" s="66"/>
      <c r="IBT324" s="66"/>
      <c r="IBU324" s="66"/>
      <c r="IBV324" s="66"/>
      <c r="IBW324" s="66"/>
      <c r="IBX324" s="66"/>
      <c r="IBY324" s="66"/>
      <c r="IBZ324" s="66"/>
      <c r="ICA324" s="66"/>
      <c r="ICB324" s="66"/>
      <c r="ICC324" s="66"/>
      <c r="ICD324" s="66"/>
      <c r="ICE324" s="66"/>
      <c r="ICF324" s="66"/>
      <c r="ICG324" s="66"/>
      <c r="ICH324" s="66"/>
      <c r="ICI324" s="66"/>
      <c r="ICJ324" s="66"/>
      <c r="ICK324" s="66"/>
      <c r="ICL324" s="66"/>
      <c r="ICM324" s="66"/>
      <c r="ICN324" s="66"/>
      <c r="ICO324" s="66"/>
      <c r="ICP324" s="66"/>
      <c r="ICQ324" s="66"/>
      <c r="ICS324" s="66"/>
      <c r="ICT324" s="66"/>
      <c r="ICU324" s="66"/>
      <c r="ICV324" s="66"/>
      <c r="ICW324" s="66"/>
      <c r="ICX324" s="66"/>
      <c r="ICY324" s="66"/>
      <c r="ICZ324" s="66"/>
      <c r="IDA324" s="66"/>
      <c r="IDB324" s="66"/>
      <c r="IDC324" s="66"/>
      <c r="IDD324" s="66"/>
      <c r="IDE324" s="66"/>
      <c r="IDH324" s="66"/>
      <c r="IDK324" s="66"/>
      <c r="IDN324" s="66"/>
      <c r="IDQ324" s="66"/>
      <c r="IDT324" s="66"/>
      <c r="IDW324" s="66"/>
      <c r="IEF324" s="66"/>
      <c r="IEI324" s="66"/>
      <c r="IEL324" s="66"/>
      <c r="IEO324" s="66"/>
      <c r="IEX324" s="66"/>
      <c r="IFD324" s="66"/>
      <c r="IFG324" s="66"/>
      <c r="IFJ324" s="66"/>
      <c r="IFM324" s="66"/>
      <c r="IFS324" s="66"/>
      <c r="IGB324" s="66"/>
      <c r="IGD324" s="66"/>
      <c r="IGE324" s="66"/>
      <c r="IGG324" s="66"/>
      <c r="IGJ324" s="66"/>
      <c r="IGM324" s="66"/>
      <c r="IGP324" s="66"/>
      <c r="IGS324" s="66"/>
      <c r="IGV324" s="66"/>
      <c r="IGX324" s="66"/>
      <c r="IGZ324" s="66"/>
      <c r="IHC324" s="66"/>
      <c r="IHF324" s="66"/>
      <c r="IHI324" s="66"/>
      <c r="IHL324" s="66"/>
      <c r="IHO324" s="66"/>
      <c r="IHR324" s="66"/>
      <c r="IHU324" s="66"/>
      <c r="IHW324" s="66"/>
      <c r="IHZ324" s="66"/>
      <c r="IIF324" s="66"/>
      <c r="IIL324" s="66"/>
      <c r="IIO324" s="66"/>
      <c r="IIQ324" s="66"/>
      <c r="IIS324" s="66"/>
      <c r="IIT324" s="66"/>
      <c r="IIU324" s="66"/>
      <c r="IIV324" s="66"/>
      <c r="IIW324" s="66"/>
      <c r="IIX324" s="66"/>
      <c r="IJP324" s="66"/>
      <c r="IJQ324" s="66"/>
      <c r="IJT324" s="66"/>
      <c r="IJW324" s="66"/>
      <c r="IJY324" s="66"/>
      <c r="IKA324" s="66"/>
      <c r="IKD324" s="66"/>
      <c r="IKG324" s="66"/>
      <c r="IKJ324" s="66"/>
      <c r="IKN324" s="66"/>
      <c r="IKQ324" s="66"/>
      <c r="IKT324" s="66"/>
      <c r="ILB324" s="66"/>
      <c r="ILN324" s="66"/>
      <c r="ILO324" s="66"/>
      <c r="ILP324" s="66"/>
      <c r="ILQ324" s="66"/>
      <c r="ILR324" s="66"/>
      <c r="ILS324" s="66"/>
      <c r="ILT324" s="66"/>
      <c r="ILU324" s="66"/>
      <c r="ILV324" s="66"/>
      <c r="ILW324" s="66"/>
      <c r="ILX324" s="66"/>
      <c r="ILY324" s="66"/>
      <c r="ILZ324" s="66"/>
      <c r="IMA324" s="66"/>
      <c r="IMB324" s="66"/>
      <c r="IMC324" s="66"/>
      <c r="IMD324" s="66"/>
      <c r="IME324" s="66"/>
      <c r="IMF324" s="66"/>
      <c r="IMG324" s="66"/>
      <c r="IMH324" s="66"/>
      <c r="IMI324" s="66"/>
      <c r="IMJ324" s="66"/>
      <c r="IMK324" s="66"/>
      <c r="IML324" s="66"/>
      <c r="IMM324" s="66"/>
      <c r="IMO324" s="66"/>
      <c r="IMP324" s="66"/>
      <c r="IMQ324" s="66"/>
      <c r="IMR324" s="66"/>
      <c r="IMS324" s="66"/>
      <c r="IMT324" s="66"/>
      <c r="IMU324" s="66"/>
      <c r="IMV324" s="66"/>
      <c r="IMW324" s="66"/>
      <c r="IMX324" s="66"/>
      <c r="IMY324" s="66"/>
      <c r="IMZ324" s="66"/>
      <c r="INA324" s="66"/>
      <c r="IND324" s="66"/>
      <c r="ING324" s="66"/>
      <c r="INJ324" s="66"/>
      <c r="INM324" s="66"/>
      <c r="INP324" s="66"/>
      <c r="INS324" s="66"/>
      <c r="IOB324" s="66"/>
      <c r="IOE324" s="66"/>
      <c r="IOH324" s="66"/>
      <c r="IOK324" s="66"/>
      <c r="IOT324" s="66"/>
      <c r="IOZ324" s="66"/>
      <c r="IPC324" s="66"/>
      <c r="IPF324" s="66"/>
      <c r="IPI324" s="66"/>
      <c r="IPO324" s="66"/>
      <c r="IPX324" s="66"/>
      <c r="IPZ324" s="66"/>
      <c r="IQA324" s="66"/>
      <c r="IQC324" s="66"/>
      <c r="IQF324" s="66"/>
      <c r="IQI324" s="66"/>
      <c r="IQL324" s="66"/>
      <c r="IQO324" s="66"/>
      <c r="IQR324" s="66"/>
      <c r="IQT324" s="66"/>
      <c r="IQV324" s="66"/>
      <c r="IQY324" s="66"/>
      <c r="IRB324" s="66"/>
      <c r="IRE324" s="66"/>
      <c r="IRH324" s="66"/>
      <c r="IRK324" s="66"/>
      <c r="IRN324" s="66"/>
      <c r="IRQ324" s="66"/>
      <c r="IRS324" s="66"/>
      <c r="IRV324" s="66"/>
      <c r="ISB324" s="66"/>
      <c r="ISH324" s="66"/>
      <c r="ISK324" s="66"/>
      <c r="ISM324" s="66"/>
      <c r="ISO324" s="66"/>
      <c r="ISP324" s="66"/>
      <c r="ISQ324" s="66"/>
      <c r="ISR324" s="66"/>
      <c r="ISS324" s="66"/>
      <c r="IST324" s="66"/>
      <c r="ITL324" s="66"/>
      <c r="ITM324" s="66"/>
      <c r="ITP324" s="66"/>
      <c r="ITS324" s="66"/>
      <c r="ITU324" s="66"/>
      <c r="ITW324" s="66"/>
      <c r="ITZ324" s="66"/>
      <c r="IUC324" s="66"/>
      <c r="IUF324" s="66"/>
      <c r="IUJ324" s="66"/>
      <c r="IUM324" s="66"/>
      <c r="IUP324" s="66"/>
      <c r="IUX324" s="66"/>
      <c r="IVJ324" s="66"/>
      <c r="IVK324" s="66"/>
      <c r="IVL324" s="66"/>
      <c r="IVM324" s="66"/>
      <c r="IVN324" s="66"/>
      <c r="IVO324" s="66"/>
      <c r="IVP324" s="66"/>
      <c r="IVQ324" s="66"/>
      <c r="IVR324" s="66"/>
      <c r="IVS324" s="66"/>
      <c r="IVT324" s="66"/>
      <c r="IVU324" s="66"/>
      <c r="IVV324" s="66"/>
      <c r="IVW324" s="66"/>
      <c r="IVX324" s="66"/>
      <c r="IVY324" s="66"/>
      <c r="IVZ324" s="66"/>
      <c r="IWA324" s="66"/>
      <c r="IWB324" s="66"/>
      <c r="IWC324" s="66"/>
      <c r="IWD324" s="66"/>
      <c r="IWE324" s="66"/>
      <c r="IWF324" s="66"/>
      <c r="IWG324" s="66"/>
      <c r="IWH324" s="66"/>
      <c r="IWI324" s="66"/>
      <c r="IWK324" s="66"/>
      <c r="IWL324" s="66"/>
      <c r="IWM324" s="66"/>
      <c r="IWN324" s="66"/>
      <c r="IWO324" s="66"/>
      <c r="IWP324" s="66"/>
      <c r="IWQ324" s="66"/>
      <c r="IWR324" s="66"/>
      <c r="IWS324" s="66"/>
      <c r="IWT324" s="66"/>
      <c r="IWU324" s="66"/>
      <c r="IWV324" s="66"/>
      <c r="IWW324" s="66"/>
      <c r="IWZ324" s="66"/>
      <c r="IXC324" s="66"/>
      <c r="IXF324" s="66"/>
      <c r="IXI324" s="66"/>
      <c r="IXL324" s="66"/>
      <c r="IXO324" s="66"/>
      <c r="IXX324" s="66"/>
      <c r="IYA324" s="66"/>
      <c r="IYD324" s="66"/>
      <c r="IYG324" s="66"/>
      <c r="IYP324" s="66"/>
      <c r="IYV324" s="66"/>
      <c r="IYY324" s="66"/>
      <c r="IZB324" s="66"/>
      <c r="IZE324" s="66"/>
      <c r="IZK324" s="66"/>
      <c r="IZT324" s="66"/>
      <c r="IZV324" s="66"/>
      <c r="IZW324" s="66"/>
      <c r="IZY324" s="66"/>
      <c r="JAB324" s="66"/>
      <c r="JAE324" s="66"/>
      <c r="JAH324" s="66"/>
      <c r="JAK324" s="66"/>
      <c r="JAN324" s="66"/>
      <c r="JAP324" s="66"/>
      <c r="JAR324" s="66"/>
      <c r="JAU324" s="66"/>
      <c r="JAX324" s="66"/>
      <c r="JBA324" s="66"/>
      <c r="JBD324" s="66"/>
      <c r="JBG324" s="66"/>
      <c r="JBJ324" s="66"/>
      <c r="JBM324" s="66"/>
      <c r="JBO324" s="66"/>
      <c r="JBR324" s="66"/>
      <c r="JBX324" s="66"/>
      <c r="JCD324" s="66"/>
      <c r="JCG324" s="66"/>
      <c r="JCI324" s="66"/>
      <c r="JCK324" s="66"/>
      <c r="JCL324" s="66"/>
      <c r="JCM324" s="66"/>
      <c r="JCN324" s="66"/>
      <c r="JCO324" s="66"/>
      <c r="JCP324" s="66"/>
      <c r="JDH324" s="66"/>
      <c r="JDI324" s="66"/>
      <c r="JDL324" s="66"/>
      <c r="JDO324" s="66"/>
      <c r="JDQ324" s="66"/>
      <c r="JDS324" s="66"/>
      <c r="JDV324" s="66"/>
      <c r="JDY324" s="66"/>
      <c r="JEB324" s="66"/>
      <c r="JEF324" s="66"/>
      <c r="JEI324" s="66"/>
      <c r="JEL324" s="66"/>
      <c r="JET324" s="66"/>
      <c r="JFF324" s="66"/>
      <c r="JFG324" s="66"/>
      <c r="JFH324" s="66"/>
      <c r="JFI324" s="66"/>
      <c r="JFJ324" s="66"/>
      <c r="JFK324" s="66"/>
      <c r="JFL324" s="66"/>
      <c r="JFM324" s="66"/>
      <c r="JFN324" s="66"/>
      <c r="JFO324" s="66"/>
      <c r="JFP324" s="66"/>
      <c r="JFQ324" s="66"/>
      <c r="JFR324" s="66"/>
      <c r="JFS324" s="66"/>
      <c r="JFT324" s="66"/>
      <c r="JFU324" s="66"/>
      <c r="JFV324" s="66"/>
      <c r="JFW324" s="66"/>
      <c r="JFX324" s="66"/>
      <c r="JFY324" s="66"/>
      <c r="JFZ324" s="66"/>
      <c r="JGA324" s="66"/>
      <c r="JGB324" s="66"/>
      <c r="JGC324" s="66"/>
      <c r="JGD324" s="66"/>
      <c r="JGE324" s="66"/>
      <c r="JGG324" s="66"/>
      <c r="JGH324" s="66"/>
      <c r="JGI324" s="66"/>
      <c r="JGJ324" s="66"/>
      <c r="JGK324" s="66"/>
      <c r="JGL324" s="66"/>
      <c r="JGM324" s="66"/>
      <c r="JGN324" s="66"/>
      <c r="JGO324" s="66"/>
      <c r="JGP324" s="66"/>
      <c r="JGQ324" s="66"/>
      <c r="JGR324" s="66"/>
      <c r="JGS324" s="66"/>
      <c r="JGV324" s="66"/>
      <c r="JGY324" s="66"/>
      <c r="JHB324" s="66"/>
      <c r="JHE324" s="66"/>
      <c r="JHH324" s="66"/>
      <c r="JHK324" s="66"/>
      <c r="JHT324" s="66"/>
      <c r="JHW324" s="66"/>
      <c r="JHZ324" s="66"/>
      <c r="JIC324" s="66"/>
      <c r="JIL324" s="66"/>
      <c r="JIR324" s="66"/>
      <c r="JIU324" s="66"/>
      <c r="JIX324" s="66"/>
      <c r="JJA324" s="66"/>
      <c r="JJG324" s="66"/>
      <c r="JJP324" s="66"/>
      <c r="JJR324" s="66"/>
      <c r="JJS324" s="66"/>
      <c r="JJU324" s="66"/>
      <c r="JJX324" s="66"/>
      <c r="JKA324" s="66"/>
      <c r="JKD324" s="66"/>
      <c r="JKG324" s="66"/>
      <c r="JKJ324" s="66"/>
      <c r="JKL324" s="66"/>
      <c r="JKN324" s="66"/>
      <c r="JKQ324" s="66"/>
      <c r="JKT324" s="66"/>
      <c r="JKW324" s="66"/>
      <c r="JKZ324" s="66"/>
      <c r="JLC324" s="66"/>
      <c r="JLF324" s="66"/>
      <c r="JLI324" s="66"/>
      <c r="JLK324" s="66"/>
      <c r="JLN324" s="66"/>
      <c r="JLT324" s="66"/>
      <c r="JLZ324" s="66"/>
      <c r="JMC324" s="66"/>
      <c r="JME324" s="66"/>
      <c r="JMG324" s="66"/>
      <c r="JMH324" s="66"/>
      <c r="JMI324" s="66"/>
      <c r="JMJ324" s="66"/>
      <c r="JMK324" s="66"/>
      <c r="JML324" s="66"/>
      <c r="JND324" s="66"/>
      <c r="JNE324" s="66"/>
      <c r="JNH324" s="66"/>
      <c r="JNK324" s="66"/>
      <c r="JNM324" s="66"/>
      <c r="JNO324" s="66"/>
      <c r="JNR324" s="66"/>
      <c r="JNU324" s="66"/>
      <c r="JNX324" s="66"/>
      <c r="JOB324" s="66"/>
      <c r="JOE324" s="66"/>
      <c r="JOH324" s="66"/>
      <c r="JOP324" s="66"/>
      <c r="JPB324" s="66"/>
      <c r="JPC324" s="66"/>
      <c r="JPD324" s="66"/>
      <c r="JPE324" s="66"/>
      <c r="JPF324" s="66"/>
      <c r="JPG324" s="66"/>
      <c r="JPH324" s="66"/>
      <c r="JPI324" s="66"/>
      <c r="JPJ324" s="66"/>
      <c r="JPK324" s="66"/>
      <c r="JPL324" s="66"/>
      <c r="JPM324" s="66"/>
      <c r="JPN324" s="66"/>
      <c r="JPO324" s="66"/>
      <c r="JPP324" s="66"/>
      <c r="JPQ324" s="66"/>
      <c r="JPR324" s="66"/>
      <c r="JPS324" s="66"/>
      <c r="JPT324" s="66"/>
      <c r="JPU324" s="66"/>
      <c r="JPV324" s="66"/>
      <c r="JPW324" s="66"/>
      <c r="JPX324" s="66"/>
      <c r="JPY324" s="66"/>
      <c r="JPZ324" s="66"/>
      <c r="JQA324" s="66"/>
      <c r="JQC324" s="66"/>
      <c r="JQD324" s="66"/>
      <c r="JQE324" s="66"/>
      <c r="JQF324" s="66"/>
      <c r="JQG324" s="66"/>
      <c r="JQH324" s="66"/>
      <c r="JQI324" s="66"/>
      <c r="JQJ324" s="66"/>
      <c r="JQK324" s="66"/>
      <c r="JQL324" s="66"/>
      <c r="JQM324" s="66"/>
      <c r="JQN324" s="66"/>
      <c r="JQO324" s="66"/>
      <c r="JQR324" s="66"/>
      <c r="JQU324" s="66"/>
      <c r="JQX324" s="66"/>
      <c r="JRA324" s="66"/>
      <c r="JRD324" s="66"/>
      <c r="JRG324" s="66"/>
      <c r="JRP324" s="66"/>
      <c r="JRS324" s="66"/>
      <c r="JRV324" s="66"/>
      <c r="JRY324" s="66"/>
      <c r="JSH324" s="66"/>
      <c r="JSN324" s="66"/>
      <c r="JSQ324" s="66"/>
      <c r="JST324" s="66"/>
      <c r="JSW324" s="66"/>
      <c r="JTC324" s="66"/>
      <c r="JTL324" s="66"/>
      <c r="JTN324" s="66"/>
      <c r="JTO324" s="66"/>
      <c r="JTQ324" s="66"/>
      <c r="JTT324" s="66"/>
      <c r="JTW324" s="66"/>
      <c r="JTZ324" s="66"/>
      <c r="JUC324" s="66"/>
      <c r="JUF324" s="66"/>
      <c r="JUH324" s="66"/>
      <c r="JUJ324" s="66"/>
      <c r="JUM324" s="66"/>
      <c r="JUP324" s="66"/>
      <c r="JUS324" s="66"/>
      <c r="JUV324" s="66"/>
      <c r="JUY324" s="66"/>
      <c r="JVB324" s="66"/>
      <c r="JVE324" s="66"/>
      <c r="JVG324" s="66"/>
      <c r="JVJ324" s="66"/>
      <c r="JVP324" s="66"/>
      <c r="JVV324" s="66"/>
      <c r="JVY324" s="66"/>
      <c r="JWA324" s="66"/>
      <c r="JWC324" s="66"/>
      <c r="JWD324" s="66"/>
      <c r="JWE324" s="66"/>
      <c r="JWF324" s="66"/>
      <c r="JWG324" s="66"/>
      <c r="JWH324" s="66"/>
      <c r="JWZ324" s="66"/>
      <c r="JXA324" s="66"/>
      <c r="JXD324" s="66"/>
      <c r="JXG324" s="66"/>
      <c r="JXI324" s="66"/>
      <c r="JXK324" s="66"/>
      <c r="JXN324" s="66"/>
      <c r="JXQ324" s="66"/>
      <c r="JXT324" s="66"/>
      <c r="JXX324" s="66"/>
      <c r="JYA324" s="66"/>
      <c r="JYD324" s="66"/>
      <c r="JYL324" s="66"/>
      <c r="JYX324" s="66"/>
      <c r="JYY324" s="66"/>
      <c r="JYZ324" s="66"/>
      <c r="JZA324" s="66"/>
      <c r="JZB324" s="66"/>
      <c r="JZC324" s="66"/>
      <c r="JZD324" s="66"/>
      <c r="JZE324" s="66"/>
      <c r="JZF324" s="66"/>
      <c r="JZG324" s="66"/>
      <c r="JZH324" s="66"/>
      <c r="JZI324" s="66"/>
      <c r="JZJ324" s="66"/>
      <c r="JZK324" s="66"/>
      <c r="JZL324" s="66"/>
      <c r="JZM324" s="66"/>
      <c r="JZN324" s="66"/>
      <c r="JZO324" s="66"/>
      <c r="JZP324" s="66"/>
      <c r="JZQ324" s="66"/>
      <c r="JZR324" s="66"/>
      <c r="JZS324" s="66"/>
      <c r="JZT324" s="66"/>
      <c r="JZU324" s="66"/>
      <c r="JZV324" s="66"/>
      <c r="JZW324" s="66"/>
      <c r="JZY324" s="66"/>
      <c r="JZZ324" s="66"/>
      <c r="KAA324" s="66"/>
      <c r="KAB324" s="66"/>
      <c r="KAC324" s="66"/>
      <c r="KAD324" s="66"/>
      <c r="KAE324" s="66"/>
      <c r="KAF324" s="66"/>
      <c r="KAG324" s="66"/>
      <c r="KAH324" s="66"/>
      <c r="KAI324" s="66"/>
      <c r="KAJ324" s="66"/>
      <c r="KAK324" s="66"/>
      <c r="KAN324" s="66"/>
      <c r="KAQ324" s="66"/>
      <c r="KAT324" s="66"/>
      <c r="KAW324" s="66"/>
      <c r="KAZ324" s="66"/>
      <c r="KBC324" s="66"/>
      <c r="KBL324" s="66"/>
      <c r="KBO324" s="66"/>
      <c r="KBR324" s="66"/>
      <c r="KBU324" s="66"/>
      <c r="KCD324" s="66"/>
      <c r="KCJ324" s="66"/>
      <c r="KCM324" s="66"/>
      <c r="KCP324" s="66"/>
      <c r="KCS324" s="66"/>
      <c r="KCY324" s="66"/>
      <c r="KDH324" s="66"/>
      <c r="KDJ324" s="66"/>
      <c r="KDK324" s="66"/>
      <c r="KDM324" s="66"/>
      <c r="KDP324" s="66"/>
      <c r="KDS324" s="66"/>
      <c r="KDV324" s="66"/>
      <c r="KDY324" s="66"/>
      <c r="KEB324" s="66"/>
      <c r="KED324" s="66"/>
      <c r="KEF324" s="66"/>
      <c r="KEI324" s="66"/>
      <c r="KEL324" s="66"/>
      <c r="KEO324" s="66"/>
      <c r="KER324" s="66"/>
      <c r="KEU324" s="66"/>
      <c r="KEX324" s="66"/>
      <c r="KFA324" s="66"/>
      <c r="KFC324" s="66"/>
      <c r="KFF324" s="66"/>
      <c r="KFL324" s="66"/>
      <c r="KFR324" s="66"/>
      <c r="KFU324" s="66"/>
      <c r="KFW324" s="66"/>
      <c r="KFY324" s="66"/>
      <c r="KFZ324" s="66"/>
      <c r="KGA324" s="66"/>
      <c r="KGB324" s="66"/>
      <c r="KGC324" s="66"/>
      <c r="KGD324" s="66"/>
      <c r="KGV324" s="66"/>
      <c r="KGW324" s="66"/>
      <c r="KGZ324" s="66"/>
      <c r="KHC324" s="66"/>
      <c r="KHE324" s="66"/>
      <c r="KHG324" s="66"/>
      <c r="KHJ324" s="66"/>
      <c r="KHM324" s="66"/>
      <c r="KHP324" s="66"/>
      <c r="KHT324" s="66"/>
      <c r="KHW324" s="66"/>
      <c r="KHZ324" s="66"/>
      <c r="KIH324" s="66"/>
      <c r="KIT324" s="66"/>
      <c r="KIU324" s="66"/>
      <c r="KIV324" s="66"/>
      <c r="KIW324" s="66"/>
      <c r="KIX324" s="66"/>
      <c r="KIY324" s="66"/>
      <c r="KIZ324" s="66"/>
      <c r="KJA324" s="66"/>
      <c r="KJB324" s="66"/>
      <c r="KJC324" s="66"/>
      <c r="KJD324" s="66"/>
      <c r="KJE324" s="66"/>
      <c r="KJF324" s="66"/>
      <c r="KJG324" s="66"/>
      <c r="KJH324" s="66"/>
      <c r="KJI324" s="66"/>
      <c r="KJJ324" s="66"/>
      <c r="KJK324" s="66"/>
      <c r="KJL324" s="66"/>
      <c r="KJM324" s="66"/>
      <c r="KJN324" s="66"/>
      <c r="KJO324" s="66"/>
      <c r="KJP324" s="66"/>
      <c r="KJQ324" s="66"/>
      <c r="KJR324" s="66"/>
      <c r="KJS324" s="66"/>
      <c r="KJU324" s="66"/>
      <c r="KJV324" s="66"/>
      <c r="KJW324" s="66"/>
      <c r="KJX324" s="66"/>
      <c r="KJY324" s="66"/>
      <c r="KJZ324" s="66"/>
      <c r="KKA324" s="66"/>
      <c r="KKB324" s="66"/>
      <c r="KKC324" s="66"/>
      <c r="KKD324" s="66"/>
      <c r="KKE324" s="66"/>
      <c r="KKF324" s="66"/>
      <c r="KKG324" s="66"/>
      <c r="KKJ324" s="66"/>
      <c r="KKM324" s="66"/>
      <c r="KKP324" s="66"/>
      <c r="KKS324" s="66"/>
      <c r="KKV324" s="66"/>
      <c r="KKY324" s="66"/>
      <c r="KLH324" s="66"/>
      <c r="KLK324" s="66"/>
      <c r="KLN324" s="66"/>
      <c r="KLQ324" s="66"/>
      <c r="KLZ324" s="66"/>
      <c r="KMF324" s="66"/>
      <c r="KMI324" s="66"/>
      <c r="KML324" s="66"/>
      <c r="KMO324" s="66"/>
      <c r="KMU324" s="66"/>
      <c r="KND324" s="66"/>
      <c r="KNF324" s="66"/>
      <c r="KNG324" s="66"/>
      <c r="KNI324" s="66"/>
      <c r="KNL324" s="66"/>
      <c r="KNO324" s="66"/>
      <c r="KNR324" s="66"/>
      <c r="KNU324" s="66"/>
      <c r="KNX324" s="66"/>
      <c r="KNZ324" s="66"/>
      <c r="KOB324" s="66"/>
      <c r="KOE324" s="66"/>
      <c r="KOH324" s="66"/>
      <c r="KOK324" s="66"/>
      <c r="KON324" s="66"/>
      <c r="KOQ324" s="66"/>
      <c r="KOT324" s="66"/>
      <c r="KOW324" s="66"/>
      <c r="KOY324" s="66"/>
      <c r="KPB324" s="66"/>
      <c r="KPH324" s="66"/>
      <c r="KPN324" s="66"/>
      <c r="KPQ324" s="66"/>
      <c r="KPS324" s="66"/>
      <c r="KPU324" s="66"/>
      <c r="KPV324" s="66"/>
      <c r="KPW324" s="66"/>
      <c r="KPX324" s="66"/>
      <c r="KPY324" s="66"/>
      <c r="KPZ324" s="66"/>
      <c r="KQR324" s="66"/>
      <c r="KQS324" s="66"/>
      <c r="KQV324" s="66"/>
      <c r="KQY324" s="66"/>
      <c r="KRA324" s="66"/>
      <c r="KRC324" s="66"/>
      <c r="KRF324" s="66"/>
      <c r="KRI324" s="66"/>
      <c r="KRL324" s="66"/>
      <c r="KRP324" s="66"/>
      <c r="KRS324" s="66"/>
      <c r="KRV324" s="66"/>
      <c r="KSD324" s="66"/>
      <c r="KSP324" s="66"/>
      <c r="KSQ324" s="66"/>
      <c r="KSR324" s="66"/>
      <c r="KSS324" s="66"/>
      <c r="KST324" s="66"/>
      <c r="KSU324" s="66"/>
      <c r="KSV324" s="66"/>
      <c r="KSW324" s="66"/>
      <c r="KSX324" s="66"/>
      <c r="KSY324" s="66"/>
      <c r="KSZ324" s="66"/>
      <c r="KTA324" s="66"/>
      <c r="KTB324" s="66"/>
      <c r="KTC324" s="66"/>
      <c r="KTD324" s="66"/>
      <c r="KTE324" s="66"/>
      <c r="KTF324" s="66"/>
      <c r="KTG324" s="66"/>
      <c r="KTH324" s="66"/>
      <c r="KTI324" s="66"/>
      <c r="KTJ324" s="66"/>
      <c r="KTK324" s="66"/>
      <c r="KTL324" s="66"/>
      <c r="KTM324" s="66"/>
      <c r="KTN324" s="66"/>
      <c r="KTO324" s="66"/>
      <c r="KTQ324" s="66"/>
      <c r="KTR324" s="66"/>
      <c r="KTS324" s="66"/>
      <c r="KTT324" s="66"/>
      <c r="KTU324" s="66"/>
      <c r="KTV324" s="66"/>
      <c r="KTW324" s="66"/>
      <c r="KTX324" s="66"/>
      <c r="KTY324" s="66"/>
      <c r="KTZ324" s="66"/>
      <c r="KUA324" s="66"/>
      <c r="KUB324" s="66"/>
      <c r="KUC324" s="66"/>
      <c r="KUF324" s="66"/>
      <c r="KUI324" s="66"/>
      <c r="KUL324" s="66"/>
      <c r="KUO324" s="66"/>
      <c r="KUR324" s="66"/>
      <c r="KUU324" s="66"/>
      <c r="KVD324" s="66"/>
      <c r="KVG324" s="66"/>
      <c r="KVJ324" s="66"/>
      <c r="KVM324" s="66"/>
      <c r="KVV324" s="66"/>
      <c r="KWB324" s="66"/>
      <c r="KWE324" s="66"/>
      <c r="KWH324" s="66"/>
      <c r="KWK324" s="66"/>
      <c r="KWQ324" s="66"/>
      <c r="KWZ324" s="66"/>
      <c r="KXB324" s="66"/>
      <c r="KXC324" s="66"/>
      <c r="KXE324" s="66"/>
      <c r="KXH324" s="66"/>
      <c r="KXK324" s="66"/>
      <c r="KXN324" s="66"/>
      <c r="KXQ324" s="66"/>
      <c r="KXT324" s="66"/>
      <c r="KXV324" s="66"/>
      <c r="KXX324" s="66"/>
      <c r="KYA324" s="66"/>
      <c r="KYD324" s="66"/>
      <c r="KYG324" s="66"/>
      <c r="KYJ324" s="66"/>
      <c r="KYM324" s="66"/>
      <c r="KYP324" s="66"/>
      <c r="KYS324" s="66"/>
      <c r="KYU324" s="66"/>
      <c r="KYX324" s="66"/>
      <c r="KZD324" s="66"/>
      <c r="KZJ324" s="66"/>
      <c r="KZM324" s="66"/>
      <c r="KZO324" s="66"/>
      <c r="KZQ324" s="66"/>
      <c r="KZR324" s="66"/>
      <c r="KZS324" s="66"/>
      <c r="KZT324" s="66"/>
      <c r="KZU324" s="66"/>
      <c r="KZV324" s="66"/>
      <c r="LAN324" s="66"/>
      <c r="LAO324" s="66"/>
      <c r="LAR324" s="66"/>
      <c r="LAU324" s="66"/>
      <c r="LAW324" s="66"/>
      <c r="LAY324" s="66"/>
      <c r="LBB324" s="66"/>
      <c r="LBE324" s="66"/>
      <c r="LBH324" s="66"/>
      <c r="LBL324" s="66"/>
      <c r="LBO324" s="66"/>
      <c r="LBR324" s="66"/>
      <c r="LBZ324" s="66"/>
      <c r="LCL324" s="66"/>
      <c r="LCM324" s="66"/>
      <c r="LCN324" s="66"/>
      <c r="LCO324" s="66"/>
      <c r="LCP324" s="66"/>
      <c r="LCQ324" s="66"/>
      <c r="LCR324" s="66"/>
      <c r="LCS324" s="66"/>
      <c r="LCT324" s="66"/>
      <c r="LCU324" s="66"/>
      <c r="LCV324" s="66"/>
      <c r="LCW324" s="66"/>
      <c r="LCX324" s="66"/>
      <c r="LCY324" s="66"/>
      <c r="LCZ324" s="66"/>
      <c r="LDA324" s="66"/>
      <c r="LDB324" s="66"/>
      <c r="LDC324" s="66"/>
      <c r="LDD324" s="66"/>
      <c r="LDE324" s="66"/>
      <c r="LDF324" s="66"/>
      <c r="LDG324" s="66"/>
      <c r="LDH324" s="66"/>
      <c r="LDI324" s="66"/>
      <c r="LDJ324" s="66"/>
      <c r="LDK324" s="66"/>
      <c r="LDM324" s="66"/>
      <c r="LDN324" s="66"/>
      <c r="LDO324" s="66"/>
      <c r="LDP324" s="66"/>
      <c r="LDQ324" s="66"/>
      <c r="LDR324" s="66"/>
      <c r="LDS324" s="66"/>
      <c r="LDT324" s="66"/>
      <c r="LDU324" s="66"/>
      <c r="LDV324" s="66"/>
      <c r="LDW324" s="66"/>
      <c r="LDX324" s="66"/>
      <c r="LDY324" s="66"/>
      <c r="LEB324" s="66"/>
      <c r="LEE324" s="66"/>
      <c r="LEH324" s="66"/>
      <c r="LEK324" s="66"/>
      <c r="LEN324" s="66"/>
      <c r="LEQ324" s="66"/>
      <c r="LEZ324" s="66"/>
      <c r="LFC324" s="66"/>
      <c r="LFF324" s="66"/>
      <c r="LFI324" s="66"/>
      <c r="LFR324" s="66"/>
      <c r="LFX324" s="66"/>
      <c r="LGA324" s="66"/>
      <c r="LGD324" s="66"/>
      <c r="LGG324" s="66"/>
      <c r="LGM324" s="66"/>
      <c r="LGV324" s="66"/>
      <c r="LGX324" s="66"/>
      <c r="LGY324" s="66"/>
      <c r="LHA324" s="66"/>
      <c r="LHD324" s="66"/>
      <c r="LHG324" s="66"/>
      <c r="LHJ324" s="66"/>
      <c r="LHM324" s="66"/>
      <c r="LHP324" s="66"/>
      <c r="LHR324" s="66"/>
      <c r="LHT324" s="66"/>
      <c r="LHW324" s="66"/>
      <c r="LHZ324" s="66"/>
      <c r="LIC324" s="66"/>
      <c r="LIF324" s="66"/>
      <c r="LII324" s="66"/>
      <c r="LIL324" s="66"/>
      <c r="LIO324" s="66"/>
      <c r="LIQ324" s="66"/>
      <c r="LIT324" s="66"/>
      <c r="LIZ324" s="66"/>
      <c r="LJF324" s="66"/>
      <c r="LJI324" s="66"/>
      <c r="LJK324" s="66"/>
      <c r="LJM324" s="66"/>
      <c r="LJN324" s="66"/>
      <c r="LJO324" s="66"/>
      <c r="LJP324" s="66"/>
      <c r="LJQ324" s="66"/>
      <c r="LJR324" s="66"/>
      <c r="LKJ324" s="66"/>
      <c r="LKK324" s="66"/>
      <c r="LKN324" s="66"/>
      <c r="LKQ324" s="66"/>
      <c r="LKS324" s="66"/>
      <c r="LKU324" s="66"/>
      <c r="LKX324" s="66"/>
      <c r="LLA324" s="66"/>
      <c r="LLD324" s="66"/>
      <c r="LLH324" s="66"/>
      <c r="LLK324" s="66"/>
      <c r="LLN324" s="66"/>
      <c r="LLV324" s="66"/>
      <c r="LMH324" s="66"/>
      <c r="LMI324" s="66"/>
      <c r="LMJ324" s="66"/>
      <c r="LMK324" s="66"/>
      <c r="LML324" s="66"/>
      <c r="LMM324" s="66"/>
      <c r="LMN324" s="66"/>
      <c r="LMO324" s="66"/>
      <c r="LMP324" s="66"/>
      <c r="LMQ324" s="66"/>
      <c r="LMR324" s="66"/>
      <c r="LMS324" s="66"/>
      <c r="LMT324" s="66"/>
      <c r="LMU324" s="66"/>
      <c r="LMV324" s="66"/>
      <c r="LMW324" s="66"/>
      <c r="LMX324" s="66"/>
      <c r="LMY324" s="66"/>
      <c r="LMZ324" s="66"/>
      <c r="LNA324" s="66"/>
      <c r="LNB324" s="66"/>
      <c r="LNC324" s="66"/>
      <c r="LND324" s="66"/>
      <c r="LNE324" s="66"/>
      <c r="LNF324" s="66"/>
      <c r="LNG324" s="66"/>
      <c r="LNI324" s="66"/>
      <c r="LNJ324" s="66"/>
      <c r="LNK324" s="66"/>
      <c r="LNL324" s="66"/>
      <c r="LNM324" s="66"/>
      <c r="LNN324" s="66"/>
      <c r="LNO324" s="66"/>
      <c r="LNP324" s="66"/>
      <c r="LNQ324" s="66"/>
      <c r="LNR324" s="66"/>
      <c r="LNS324" s="66"/>
      <c r="LNT324" s="66"/>
      <c r="LNU324" s="66"/>
      <c r="LNX324" s="66"/>
      <c r="LOA324" s="66"/>
      <c r="LOD324" s="66"/>
      <c r="LOG324" s="66"/>
      <c r="LOJ324" s="66"/>
      <c r="LOM324" s="66"/>
      <c r="LOV324" s="66"/>
      <c r="LOY324" s="66"/>
      <c r="LPB324" s="66"/>
      <c r="LPE324" s="66"/>
      <c r="LPN324" s="66"/>
      <c r="LPT324" s="66"/>
      <c r="LPW324" s="66"/>
      <c r="LPZ324" s="66"/>
      <c r="LQC324" s="66"/>
      <c r="LQI324" s="66"/>
      <c r="LQR324" s="66"/>
      <c r="LQT324" s="66"/>
      <c r="LQU324" s="66"/>
      <c r="LQW324" s="66"/>
      <c r="LQZ324" s="66"/>
      <c r="LRC324" s="66"/>
      <c r="LRF324" s="66"/>
      <c r="LRI324" s="66"/>
      <c r="LRL324" s="66"/>
      <c r="LRN324" s="66"/>
      <c r="LRP324" s="66"/>
      <c r="LRS324" s="66"/>
      <c r="LRV324" s="66"/>
      <c r="LRY324" s="66"/>
      <c r="LSB324" s="66"/>
      <c r="LSE324" s="66"/>
      <c r="LSH324" s="66"/>
      <c r="LSK324" s="66"/>
      <c r="LSM324" s="66"/>
      <c r="LSP324" s="66"/>
      <c r="LSV324" s="66"/>
      <c r="LTB324" s="66"/>
      <c r="LTE324" s="66"/>
      <c r="LTG324" s="66"/>
      <c r="LTI324" s="66"/>
      <c r="LTJ324" s="66"/>
      <c r="LTK324" s="66"/>
      <c r="LTL324" s="66"/>
      <c r="LTM324" s="66"/>
      <c r="LTN324" s="66"/>
      <c r="LUF324" s="66"/>
      <c r="LUG324" s="66"/>
      <c r="LUJ324" s="66"/>
      <c r="LUM324" s="66"/>
      <c r="LUO324" s="66"/>
      <c r="LUQ324" s="66"/>
      <c r="LUT324" s="66"/>
      <c r="LUW324" s="66"/>
      <c r="LUZ324" s="66"/>
      <c r="LVD324" s="66"/>
      <c r="LVG324" s="66"/>
      <c r="LVJ324" s="66"/>
      <c r="LVR324" s="66"/>
      <c r="LWD324" s="66"/>
      <c r="LWE324" s="66"/>
      <c r="LWF324" s="66"/>
      <c r="LWG324" s="66"/>
      <c r="LWH324" s="66"/>
      <c r="LWI324" s="66"/>
      <c r="LWJ324" s="66"/>
      <c r="LWK324" s="66"/>
      <c r="LWL324" s="66"/>
      <c r="LWM324" s="66"/>
      <c r="LWN324" s="66"/>
      <c r="LWO324" s="66"/>
      <c r="LWP324" s="66"/>
      <c r="LWQ324" s="66"/>
      <c r="LWR324" s="66"/>
      <c r="LWS324" s="66"/>
      <c r="LWT324" s="66"/>
      <c r="LWU324" s="66"/>
      <c r="LWV324" s="66"/>
      <c r="LWW324" s="66"/>
      <c r="LWX324" s="66"/>
      <c r="LWY324" s="66"/>
      <c r="LWZ324" s="66"/>
      <c r="LXA324" s="66"/>
      <c r="LXB324" s="66"/>
      <c r="LXC324" s="66"/>
      <c r="LXE324" s="66"/>
      <c r="LXF324" s="66"/>
      <c r="LXG324" s="66"/>
      <c r="LXH324" s="66"/>
      <c r="LXI324" s="66"/>
      <c r="LXJ324" s="66"/>
      <c r="LXK324" s="66"/>
      <c r="LXL324" s="66"/>
      <c r="LXM324" s="66"/>
      <c r="LXN324" s="66"/>
      <c r="LXO324" s="66"/>
      <c r="LXP324" s="66"/>
      <c r="LXQ324" s="66"/>
      <c r="LXT324" s="66"/>
      <c r="LXW324" s="66"/>
      <c r="LXZ324" s="66"/>
      <c r="LYC324" s="66"/>
      <c r="LYF324" s="66"/>
      <c r="LYI324" s="66"/>
      <c r="LYR324" s="66"/>
      <c r="LYU324" s="66"/>
      <c r="LYX324" s="66"/>
      <c r="LZA324" s="66"/>
      <c r="LZJ324" s="66"/>
      <c r="LZP324" s="66"/>
      <c r="LZS324" s="66"/>
      <c r="LZV324" s="66"/>
      <c r="LZY324" s="66"/>
      <c r="MAE324" s="66"/>
      <c r="MAN324" s="66"/>
      <c r="MAP324" s="66"/>
      <c r="MAQ324" s="66"/>
      <c r="MAS324" s="66"/>
      <c r="MAV324" s="66"/>
      <c r="MAY324" s="66"/>
      <c r="MBB324" s="66"/>
      <c r="MBE324" s="66"/>
      <c r="MBH324" s="66"/>
      <c r="MBJ324" s="66"/>
      <c r="MBL324" s="66"/>
      <c r="MBO324" s="66"/>
      <c r="MBR324" s="66"/>
      <c r="MBU324" s="66"/>
      <c r="MBX324" s="66"/>
      <c r="MCA324" s="66"/>
      <c r="MCD324" s="66"/>
      <c r="MCG324" s="66"/>
      <c r="MCI324" s="66"/>
      <c r="MCL324" s="66"/>
      <c r="MCR324" s="66"/>
      <c r="MCX324" s="66"/>
      <c r="MDA324" s="66"/>
      <c r="MDC324" s="66"/>
      <c r="MDE324" s="66"/>
      <c r="MDF324" s="66"/>
      <c r="MDG324" s="66"/>
      <c r="MDH324" s="66"/>
      <c r="MDI324" s="66"/>
      <c r="MDJ324" s="66"/>
      <c r="MEB324" s="66"/>
      <c r="MEC324" s="66"/>
      <c r="MEF324" s="66"/>
      <c r="MEI324" s="66"/>
      <c r="MEK324" s="66"/>
      <c r="MEM324" s="66"/>
      <c r="MEP324" s="66"/>
      <c r="MES324" s="66"/>
      <c r="MEV324" s="66"/>
      <c r="MEZ324" s="66"/>
      <c r="MFC324" s="66"/>
      <c r="MFF324" s="66"/>
      <c r="MFN324" s="66"/>
      <c r="MFZ324" s="66"/>
      <c r="MGA324" s="66"/>
      <c r="MGB324" s="66"/>
      <c r="MGC324" s="66"/>
      <c r="MGD324" s="66"/>
      <c r="MGE324" s="66"/>
      <c r="MGF324" s="66"/>
      <c r="MGG324" s="66"/>
      <c r="MGH324" s="66"/>
      <c r="MGI324" s="66"/>
      <c r="MGJ324" s="66"/>
      <c r="MGK324" s="66"/>
      <c r="MGL324" s="66"/>
      <c r="MGM324" s="66"/>
      <c r="MGN324" s="66"/>
      <c r="MGO324" s="66"/>
      <c r="MGP324" s="66"/>
      <c r="MGQ324" s="66"/>
      <c r="MGR324" s="66"/>
      <c r="MGS324" s="66"/>
      <c r="MGT324" s="66"/>
      <c r="MGU324" s="66"/>
      <c r="MGV324" s="66"/>
      <c r="MGW324" s="66"/>
      <c r="MGX324" s="66"/>
      <c r="MGY324" s="66"/>
      <c r="MHA324" s="66"/>
      <c r="MHB324" s="66"/>
      <c r="MHC324" s="66"/>
      <c r="MHD324" s="66"/>
      <c r="MHE324" s="66"/>
      <c r="MHF324" s="66"/>
      <c r="MHG324" s="66"/>
      <c r="MHH324" s="66"/>
      <c r="MHI324" s="66"/>
      <c r="MHJ324" s="66"/>
      <c r="MHK324" s="66"/>
      <c r="MHL324" s="66"/>
      <c r="MHM324" s="66"/>
      <c r="MHP324" s="66"/>
      <c r="MHS324" s="66"/>
      <c r="MHV324" s="66"/>
      <c r="MHY324" s="66"/>
      <c r="MIB324" s="66"/>
      <c r="MIE324" s="66"/>
      <c r="MIN324" s="66"/>
      <c r="MIQ324" s="66"/>
      <c r="MIT324" s="66"/>
      <c r="MIW324" s="66"/>
      <c r="MJF324" s="66"/>
      <c r="MJL324" s="66"/>
      <c r="MJO324" s="66"/>
      <c r="MJR324" s="66"/>
      <c r="MJU324" s="66"/>
      <c r="MKA324" s="66"/>
      <c r="MKJ324" s="66"/>
      <c r="MKL324" s="66"/>
      <c r="MKM324" s="66"/>
      <c r="MKO324" s="66"/>
      <c r="MKR324" s="66"/>
      <c r="MKU324" s="66"/>
      <c r="MKX324" s="66"/>
      <c r="MLA324" s="66"/>
      <c r="MLD324" s="66"/>
      <c r="MLF324" s="66"/>
      <c r="MLH324" s="66"/>
      <c r="MLK324" s="66"/>
      <c r="MLN324" s="66"/>
      <c r="MLQ324" s="66"/>
      <c r="MLT324" s="66"/>
      <c r="MLW324" s="66"/>
      <c r="MLZ324" s="66"/>
      <c r="MMC324" s="66"/>
      <c r="MME324" s="66"/>
      <c r="MMH324" s="66"/>
      <c r="MMN324" s="66"/>
      <c r="MMT324" s="66"/>
      <c r="MMW324" s="66"/>
      <c r="MMY324" s="66"/>
      <c r="MNA324" s="66"/>
      <c r="MNB324" s="66"/>
      <c r="MNC324" s="66"/>
      <c r="MND324" s="66"/>
      <c r="MNE324" s="66"/>
      <c r="MNF324" s="66"/>
      <c r="MNX324" s="66"/>
      <c r="MNY324" s="66"/>
      <c r="MOB324" s="66"/>
      <c r="MOE324" s="66"/>
      <c r="MOG324" s="66"/>
      <c r="MOI324" s="66"/>
      <c r="MOL324" s="66"/>
      <c r="MOO324" s="66"/>
      <c r="MOR324" s="66"/>
      <c r="MOV324" s="66"/>
      <c r="MOY324" s="66"/>
      <c r="MPB324" s="66"/>
      <c r="MPJ324" s="66"/>
      <c r="MPV324" s="66"/>
      <c r="MPW324" s="66"/>
      <c r="MPX324" s="66"/>
      <c r="MPY324" s="66"/>
      <c r="MPZ324" s="66"/>
      <c r="MQA324" s="66"/>
      <c r="MQB324" s="66"/>
      <c r="MQC324" s="66"/>
      <c r="MQD324" s="66"/>
      <c r="MQE324" s="66"/>
      <c r="MQF324" s="66"/>
      <c r="MQG324" s="66"/>
      <c r="MQH324" s="66"/>
      <c r="MQI324" s="66"/>
      <c r="MQJ324" s="66"/>
      <c r="MQK324" s="66"/>
      <c r="MQL324" s="66"/>
      <c r="MQM324" s="66"/>
      <c r="MQN324" s="66"/>
      <c r="MQO324" s="66"/>
      <c r="MQP324" s="66"/>
      <c r="MQQ324" s="66"/>
      <c r="MQR324" s="66"/>
      <c r="MQS324" s="66"/>
      <c r="MQT324" s="66"/>
      <c r="MQU324" s="66"/>
      <c r="MQW324" s="66"/>
      <c r="MQX324" s="66"/>
      <c r="MQY324" s="66"/>
      <c r="MQZ324" s="66"/>
      <c r="MRA324" s="66"/>
      <c r="MRB324" s="66"/>
      <c r="MRC324" s="66"/>
      <c r="MRD324" s="66"/>
      <c r="MRE324" s="66"/>
      <c r="MRF324" s="66"/>
      <c r="MRG324" s="66"/>
      <c r="MRH324" s="66"/>
      <c r="MRI324" s="66"/>
      <c r="MRL324" s="66"/>
      <c r="MRO324" s="66"/>
      <c r="MRR324" s="66"/>
      <c r="MRU324" s="66"/>
      <c r="MRX324" s="66"/>
      <c r="MSA324" s="66"/>
      <c r="MSJ324" s="66"/>
      <c r="MSM324" s="66"/>
      <c r="MSP324" s="66"/>
      <c r="MSS324" s="66"/>
      <c r="MTB324" s="66"/>
      <c r="MTH324" s="66"/>
      <c r="MTK324" s="66"/>
      <c r="MTN324" s="66"/>
      <c r="MTQ324" s="66"/>
      <c r="MTW324" s="66"/>
      <c r="MUF324" s="66"/>
      <c r="MUH324" s="66"/>
      <c r="MUI324" s="66"/>
      <c r="MUK324" s="66"/>
      <c r="MUN324" s="66"/>
      <c r="MUQ324" s="66"/>
      <c r="MUT324" s="66"/>
      <c r="MUW324" s="66"/>
      <c r="MUZ324" s="66"/>
      <c r="MVB324" s="66"/>
      <c r="MVD324" s="66"/>
      <c r="MVG324" s="66"/>
      <c r="MVJ324" s="66"/>
      <c r="MVM324" s="66"/>
      <c r="MVP324" s="66"/>
      <c r="MVS324" s="66"/>
      <c r="MVV324" s="66"/>
      <c r="MVY324" s="66"/>
      <c r="MWA324" s="66"/>
      <c r="MWD324" s="66"/>
      <c r="MWJ324" s="66"/>
      <c r="MWP324" s="66"/>
      <c r="MWS324" s="66"/>
      <c r="MWU324" s="66"/>
      <c r="MWW324" s="66"/>
      <c r="MWX324" s="66"/>
      <c r="MWY324" s="66"/>
      <c r="MWZ324" s="66"/>
      <c r="MXA324" s="66"/>
      <c r="MXB324" s="66"/>
      <c r="MXT324" s="66"/>
      <c r="MXU324" s="66"/>
      <c r="MXX324" s="66"/>
      <c r="MYA324" s="66"/>
      <c r="MYC324" s="66"/>
      <c r="MYE324" s="66"/>
      <c r="MYH324" s="66"/>
      <c r="MYK324" s="66"/>
      <c r="MYN324" s="66"/>
      <c r="MYR324" s="66"/>
      <c r="MYU324" s="66"/>
      <c r="MYX324" s="66"/>
      <c r="MZF324" s="66"/>
      <c r="MZR324" s="66"/>
      <c r="MZS324" s="66"/>
      <c r="MZT324" s="66"/>
      <c r="MZU324" s="66"/>
      <c r="MZV324" s="66"/>
      <c r="MZW324" s="66"/>
      <c r="MZX324" s="66"/>
      <c r="MZY324" s="66"/>
      <c r="MZZ324" s="66"/>
      <c r="NAA324" s="66"/>
      <c r="NAB324" s="66"/>
      <c r="NAC324" s="66"/>
      <c r="NAD324" s="66"/>
      <c r="NAE324" s="66"/>
      <c r="NAF324" s="66"/>
      <c r="NAG324" s="66"/>
      <c r="NAH324" s="66"/>
      <c r="NAI324" s="66"/>
      <c r="NAJ324" s="66"/>
      <c r="NAK324" s="66"/>
      <c r="NAL324" s="66"/>
      <c r="NAM324" s="66"/>
      <c r="NAN324" s="66"/>
      <c r="NAO324" s="66"/>
      <c r="NAP324" s="66"/>
      <c r="NAQ324" s="66"/>
      <c r="NAS324" s="66"/>
      <c r="NAT324" s="66"/>
      <c r="NAU324" s="66"/>
      <c r="NAV324" s="66"/>
      <c r="NAW324" s="66"/>
      <c r="NAX324" s="66"/>
      <c r="NAY324" s="66"/>
      <c r="NAZ324" s="66"/>
      <c r="NBA324" s="66"/>
      <c r="NBB324" s="66"/>
      <c r="NBC324" s="66"/>
      <c r="NBD324" s="66"/>
      <c r="NBE324" s="66"/>
      <c r="NBH324" s="66"/>
      <c r="NBK324" s="66"/>
      <c r="NBN324" s="66"/>
      <c r="NBQ324" s="66"/>
      <c r="NBT324" s="66"/>
      <c r="NBW324" s="66"/>
      <c r="NCF324" s="66"/>
      <c r="NCI324" s="66"/>
      <c r="NCL324" s="66"/>
      <c r="NCO324" s="66"/>
      <c r="NCX324" s="66"/>
      <c r="NDD324" s="66"/>
      <c r="NDG324" s="66"/>
      <c r="NDJ324" s="66"/>
      <c r="NDM324" s="66"/>
      <c r="NDS324" s="66"/>
      <c r="NEB324" s="66"/>
      <c r="NED324" s="66"/>
      <c r="NEE324" s="66"/>
      <c r="NEG324" s="66"/>
      <c r="NEJ324" s="66"/>
      <c r="NEM324" s="66"/>
      <c r="NEP324" s="66"/>
      <c r="NES324" s="66"/>
      <c r="NEV324" s="66"/>
      <c r="NEX324" s="66"/>
      <c r="NEZ324" s="66"/>
      <c r="NFC324" s="66"/>
      <c r="NFF324" s="66"/>
      <c r="NFI324" s="66"/>
      <c r="NFL324" s="66"/>
      <c r="NFO324" s="66"/>
      <c r="NFR324" s="66"/>
      <c r="NFU324" s="66"/>
      <c r="NFW324" s="66"/>
      <c r="NFZ324" s="66"/>
      <c r="NGF324" s="66"/>
      <c r="NGL324" s="66"/>
      <c r="NGO324" s="66"/>
      <c r="NGQ324" s="66"/>
      <c r="NGS324" s="66"/>
      <c r="NGT324" s="66"/>
      <c r="NGU324" s="66"/>
      <c r="NGV324" s="66"/>
      <c r="NGW324" s="66"/>
      <c r="NGX324" s="66"/>
      <c r="NHP324" s="66"/>
      <c r="NHQ324" s="66"/>
      <c r="NHT324" s="66"/>
      <c r="NHW324" s="66"/>
      <c r="NHY324" s="66"/>
      <c r="NIA324" s="66"/>
      <c r="NID324" s="66"/>
      <c r="NIG324" s="66"/>
      <c r="NIJ324" s="66"/>
      <c r="NIN324" s="66"/>
      <c r="NIQ324" s="66"/>
      <c r="NIT324" s="66"/>
      <c r="NJB324" s="66"/>
      <c r="NJN324" s="66"/>
      <c r="NJO324" s="66"/>
      <c r="NJP324" s="66"/>
      <c r="NJQ324" s="66"/>
      <c r="NJR324" s="66"/>
      <c r="NJS324" s="66"/>
      <c r="NJT324" s="66"/>
      <c r="NJU324" s="66"/>
      <c r="NJV324" s="66"/>
      <c r="NJW324" s="66"/>
      <c r="NJX324" s="66"/>
      <c r="NJY324" s="66"/>
      <c r="NJZ324" s="66"/>
      <c r="NKA324" s="66"/>
      <c r="NKB324" s="66"/>
      <c r="NKC324" s="66"/>
      <c r="NKD324" s="66"/>
      <c r="NKE324" s="66"/>
      <c r="NKF324" s="66"/>
      <c r="NKG324" s="66"/>
      <c r="NKH324" s="66"/>
      <c r="NKI324" s="66"/>
      <c r="NKJ324" s="66"/>
      <c r="NKK324" s="66"/>
      <c r="NKL324" s="66"/>
      <c r="NKM324" s="66"/>
      <c r="NKO324" s="66"/>
      <c r="NKP324" s="66"/>
      <c r="NKQ324" s="66"/>
      <c r="NKR324" s="66"/>
      <c r="NKS324" s="66"/>
      <c r="NKT324" s="66"/>
      <c r="NKU324" s="66"/>
      <c r="NKV324" s="66"/>
      <c r="NKW324" s="66"/>
      <c r="NKX324" s="66"/>
      <c r="NKY324" s="66"/>
      <c r="NKZ324" s="66"/>
      <c r="NLA324" s="66"/>
      <c r="NLD324" s="66"/>
      <c r="NLG324" s="66"/>
      <c r="NLJ324" s="66"/>
      <c r="NLM324" s="66"/>
      <c r="NLP324" s="66"/>
      <c r="NLS324" s="66"/>
      <c r="NMB324" s="66"/>
      <c r="NME324" s="66"/>
      <c r="NMH324" s="66"/>
      <c r="NMK324" s="66"/>
      <c r="NMT324" s="66"/>
      <c r="NMZ324" s="66"/>
      <c r="NNC324" s="66"/>
      <c r="NNF324" s="66"/>
      <c r="NNI324" s="66"/>
      <c r="NNO324" s="66"/>
      <c r="NNX324" s="66"/>
      <c r="NNZ324" s="66"/>
      <c r="NOA324" s="66"/>
      <c r="NOC324" s="66"/>
      <c r="NOF324" s="66"/>
      <c r="NOI324" s="66"/>
      <c r="NOL324" s="66"/>
      <c r="NOO324" s="66"/>
      <c r="NOR324" s="66"/>
      <c r="NOT324" s="66"/>
      <c r="NOV324" s="66"/>
      <c r="NOY324" s="66"/>
      <c r="NPB324" s="66"/>
      <c r="NPE324" s="66"/>
      <c r="NPH324" s="66"/>
      <c r="NPK324" s="66"/>
      <c r="NPN324" s="66"/>
      <c r="NPQ324" s="66"/>
      <c r="NPS324" s="66"/>
      <c r="NPV324" s="66"/>
      <c r="NQB324" s="66"/>
      <c r="NQH324" s="66"/>
      <c r="NQK324" s="66"/>
      <c r="NQM324" s="66"/>
      <c r="NQO324" s="66"/>
      <c r="NQP324" s="66"/>
      <c r="NQQ324" s="66"/>
      <c r="NQR324" s="66"/>
      <c r="NQS324" s="66"/>
      <c r="NQT324" s="66"/>
      <c r="NRL324" s="66"/>
      <c r="NRM324" s="66"/>
      <c r="NRP324" s="66"/>
      <c r="NRS324" s="66"/>
      <c r="NRU324" s="66"/>
      <c r="NRW324" s="66"/>
      <c r="NRZ324" s="66"/>
      <c r="NSC324" s="66"/>
      <c r="NSF324" s="66"/>
      <c r="NSJ324" s="66"/>
      <c r="NSM324" s="66"/>
      <c r="NSP324" s="66"/>
      <c r="NSX324" s="66"/>
      <c r="NTJ324" s="66"/>
      <c r="NTK324" s="66"/>
      <c r="NTL324" s="66"/>
      <c r="NTM324" s="66"/>
      <c r="NTN324" s="66"/>
      <c r="NTO324" s="66"/>
      <c r="NTP324" s="66"/>
      <c r="NTQ324" s="66"/>
      <c r="NTR324" s="66"/>
      <c r="NTS324" s="66"/>
      <c r="NTT324" s="66"/>
      <c r="NTU324" s="66"/>
      <c r="NTV324" s="66"/>
      <c r="NTW324" s="66"/>
      <c r="NTX324" s="66"/>
      <c r="NTY324" s="66"/>
      <c r="NTZ324" s="66"/>
      <c r="NUA324" s="66"/>
      <c r="NUB324" s="66"/>
      <c r="NUC324" s="66"/>
      <c r="NUD324" s="66"/>
      <c r="NUE324" s="66"/>
      <c r="NUF324" s="66"/>
      <c r="NUG324" s="66"/>
      <c r="NUH324" s="66"/>
      <c r="NUI324" s="66"/>
      <c r="NUK324" s="66"/>
      <c r="NUL324" s="66"/>
      <c r="NUM324" s="66"/>
      <c r="NUN324" s="66"/>
      <c r="NUO324" s="66"/>
      <c r="NUP324" s="66"/>
      <c r="NUQ324" s="66"/>
      <c r="NUR324" s="66"/>
      <c r="NUS324" s="66"/>
      <c r="NUT324" s="66"/>
      <c r="NUU324" s="66"/>
      <c r="NUV324" s="66"/>
      <c r="NUW324" s="66"/>
      <c r="NUZ324" s="66"/>
      <c r="NVC324" s="66"/>
      <c r="NVF324" s="66"/>
      <c r="NVI324" s="66"/>
      <c r="NVL324" s="66"/>
      <c r="NVO324" s="66"/>
      <c r="NVX324" s="66"/>
      <c r="NWA324" s="66"/>
      <c r="NWD324" s="66"/>
      <c r="NWG324" s="66"/>
      <c r="NWP324" s="66"/>
      <c r="NWV324" s="66"/>
      <c r="NWY324" s="66"/>
      <c r="NXB324" s="66"/>
      <c r="NXE324" s="66"/>
      <c r="NXK324" s="66"/>
      <c r="NXT324" s="66"/>
      <c r="NXV324" s="66"/>
      <c r="NXW324" s="66"/>
      <c r="NXY324" s="66"/>
      <c r="NYB324" s="66"/>
      <c r="NYE324" s="66"/>
      <c r="NYH324" s="66"/>
      <c r="NYK324" s="66"/>
      <c r="NYN324" s="66"/>
      <c r="NYP324" s="66"/>
      <c r="NYR324" s="66"/>
      <c r="NYU324" s="66"/>
      <c r="NYX324" s="66"/>
      <c r="NZA324" s="66"/>
      <c r="NZD324" s="66"/>
      <c r="NZG324" s="66"/>
      <c r="NZJ324" s="66"/>
      <c r="NZM324" s="66"/>
      <c r="NZO324" s="66"/>
      <c r="NZR324" s="66"/>
      <c r="NZX324" s="66"/>
      <c r="OAD324" s="66"/>
      <c r="OAG324" s="66"/>
      <c r="OAI324" s="66"/>
      <c r="OAK324" s="66"/>
      <c r="OAL324" s="66"/>
      <c r="OAM324" s="66"/>
      <c r="OAN324" s="66"/>
      <c r="OAO324" s="66"/>
      <c r="OAP324" s="66"/>
      <c r="OBH324" s="66"/>
      <c r="OBI324" s="66"/>
      <c r="OBL324" s="66"/>
      <c r="OBO324" s="66"/>
      <c r="OBQ324" s="66"/>
      <c r="OBS324" s="66"/>
      <c r="OBV324" s="66"/>
      <c r="OBY324" s="66"/>
      <c r="OCB324" s="66"/>
      <c r="OCF324" s="66"/>
      <c r="OCI324" s="66"/>
      <c r="OCL324" s="66"/>
      <c r="OCT324" s="66"/>
      <c r="ODF324" s="66"/>
      <c r="ODG324" s="66"/>
      <c r="ODH324" s="66"/>
      <c r="ODI324" s="66"/>
      <c r="ODJ324" s="66"/>
      <c r="ODK324" s="66"/>
      <c r="ODL324" s="66"/>
      <c r="ODM324" s="66"/>
      <c r="ODN324" s="66"/>
      <c r="ODO324" s="66"/>
      <c r="ODP324" s="66"/>
      <c r="ODQ324" s="66"/>
      <c r="ODR324" s="66"/>
      <c r="ODS324" s="66"/>
      <c r="ODT324" s="66"/>
      <c r="ODU324" s="66"/>
      <c r="ODV324" s="66"/>
      <c r="ODW324" s="66"/>
      <c r="ODX324" s="66"/>
      <c r="ODY324" s="66"/>
      <c r="ODZ324" s="66"/>
      <c r="OEA324" s="66"/>
      <c r="OEB324" s="66"/>
      <c r="OEC324" s="66"/>
      <c r="OED324" s="66"/>
      <c r="OEE324" s="66"/>
      <c r="OEG324" s="66"/>
      <c r="OEH324" s="66"/>
      <c r="OEI324" s="66"/>
      <c r="OEJ324" s="66"/>
      <c r="OEK324" s="66"/>
      <c r="OEL324" s="66"/>
      <c r="OEM324" s="66"/>
      <c r="OEN324" s="66"/>
      <c r="OEO324" s="66"/>
      <c r="OEP324" s="66"/>
      <c r="OEQ324" s="66"/>
      <c r="OER324" s="66"/>
      <c r="OES324" s="66"/>
      <c r="OEV324" s="66"/>
      <c r="OEY324" s="66"/>
      <c r="OFB324" s="66"/>
      <c r="OFE324" s="66"/>
      <c r="OFH324" s="66"/>
      <c r="OFK324" s="66"/>
      <c r="OFT324" s="66"/>
      <c r="OFW324" s="66"/>
      <c r="OFZ324" s="66"/>
      <c r="OGC324" s="66"/>
      <c r="OGL324" s="66"/>
      <c r="OGR324" s="66"/>
      <c r="OGU324" s="66"/>
      <c r="OGX324" s="66"/>
      <c r="OHA324" s="66"/>
      <c r="OHG324" s="66"/>
      <c r="OHP324" s="66"/>
      <c r="OHR324" s="66"/>
      <c r="OHS324" s="66"/>
      <c r="OHU324" s="66"/>
      <c r="OHX324" s="66"/>
      <c r="OIA324" s="66"/>
      <c r="OID324" s="66"/>
      <c r="OIG324" s="66"/>
      <c r="OIJ324" s="66"/>
      <c r="OIL324" s="66"/>
      <c r="OIN324" s="66"/>
      <c r="OIQ324" s="66"/>
      <c r="OIT324" s="66"/>
      <c r="OIW324" s="66"/>
      <c r="OIZ324" s="66"/>
      <c r="OJC324" s="66"/>
      <c r="OJF324" s="66"/>
      <c r="OJI324" s="66"/>
      <c r="OJK324" s="66"/>
      <c r="OJN324" s="66"/>
      <c r="OJT324" s="66"/>
      <c r="OJZ324" s="66"/>
      <c r="OKC324" s="66"/>
      <c r="OKE324" s="66"/>
      <c r="OKG324" s="66"/>
      <c r="OKH324" s="66"/>
      <c r="OKI324" s="66"/>
      <c r="OKJ324" s="66"/>
      <c r="OKK324" s="66"/>
      <c r="OKL324" s="66"/>
      <c r="OLD324" s="66"/>
      <c r="OLE324" s="66"/>
      <c r="OLH324" s="66"/>
      <c r="OLK324" s="66"/>
      <c r="OLM324" s="66"/>
      <c r="OLO324" s="66"/>
      <c r="OLR324" s="66"/>
      <c r="OLU324" s="66"/>
      <c r="OLX324" s="66"/>
      <c r="OMB324" s="66"/>
      <c r="OME324" s="66"/>
      <c r="OMH324" s="66"/>
      <c r="OMP324" s="66"/>
      <c r="ONB324" s="66"/>
      <c r="ONC324" s="66"/>
      <c r="OND324" s="66"/>
      <c r="ONE324" s="66"/>
      <c r="ONF324" s="66"/>
      <c r="ONG324" s="66"/>
      <c r="ONH324" s="66"/>
      <c r="ONI324" s="66"/>
      <c r="ONJ324" s="66"/>
      <c r="ONK324" s="66"/>
      <c r="ONL324" s="66"/>
      <c r="ONM324" s="66"/>
      <c r="ONN324" s="66"/>
      <c r="ONO324" s="66"/>
      <c r="ONP324" s="66"/>
      <c r="ONQ324" s="66"/>
      <c r="ONR324" s="66"/>
      <c r="ONS324" s="66"/>
      <c r="ONT324" s="66"/>
      <c r="ONU324" s="66"/>
      <c r="ONV324" s="66"/>
      <c r="ONW324" s="66"/>
      <c r="ONX324" s="66"/>
      <c r="ONY324" s="66"/>
      <c r="ONZ324" s="66"/>
      <c r="OOA324" s="66"/>
      <c r="OOC324" s="66"/>
      <c r="OOD324" s="66"/>
      <c r="OOE324" s="66"/>
      <c r="OOF324" s="66"/>
      <c r="OOG324" s="66"/>
      <c r="OOH324" s="66"/>
      <c r="OOI324" s="66"/>
      <c r="OOJ324" s="66"/>
      <c r="OOK324" s="66"/>
      <c r="OOL324" s="66"/>
      <c r="OOM324" s="66"/>
      <c r="OON324" s="66"/>
      <c r="OOO324" s="66"/>
      <c r="OOR324" s="66"/>
      <c r="OOU324" s="66"/>
      <c r="OOX324" s="66"/>
      <c r="OPA324" s="66"/>
      <c r="OPD324" s="66"/>
      <c r="OPG324" s="66"/>
      <c r="OPP324" s="66"/>
      <c r="OPS324" s="66"/>
      <c r="OPV324" s="66"/>
      <c r="OPY324" s="66"/>
      <c r="OQH324" s="66"/>
      <c r="OQN324" s="66"/>
      <c r="OQQ324" s="66"/>
      <c r="OQT324" s="66"/>
      <c r="OQW324" s="66"/>
      <c r="ORC324" s="66"/>
      <c r="ORL324" s="66"/>
      <c r="ORN324" s="66"/>
      <c r="ORO324" s="66"/>
      <c r="ORQ324" s="66"/>
      <c r="ORT324" s="66"/>
      <c r="ORW324" s="66"/>
      <c r="ORZ324" s="66"/>
      <c r="OSC324" s="66"/>
      <c r="OSF324" s="66"/>
      <c r="OSH324" s="66"/>
      <c r="OSJ324" s="66"/>
      <c r="OSM324" s="66"/>
      <c r="OSP324" s="66"/>
      <c r="OSS324" s="66"/>
      <c r="OSV324" s="66"/>
      <c r="OSY324" s="66"/>
      <c r="OTB324" s="66"/>
      <c r="OTE324" s="66"/>
      <c r="OTG324" s="66"/>
      <c r="OTJ324" s="66"/>
      <c r="OTP324" s="66"/>
      <c r="OTV324" s="66"/>
      <c r="OTY324" s="66"/>
      <c r="OUA324" s="66"/>
      <c r="OUC324" s="66"/>
      <c r="OUD324" s="66"/>
      <c r="OUE324" s="66"/>
      <c r="OUF324" s="66"/>
      <c r="OUG324" s="66"/>
      <c r="OUH324" s="66"/>
      <c r="OUZ324" s="66"/>
      <c r="OVA324" s="66"/>
      <c r="OVD324" s="66"/>
      <c r="OVG324" s="66"/>
      <c r="OVI324" s="66"/>
      <c r="OVK324" s="66"/>
      <c r="OVN324" s="66"/>
      <c r="OVQ324" s="66"/>
      <c r="OVT324" s="66"/>
      <c r="OVX324" s="66"/>
      <c r="OWA324" s="66"/>
      <c r="OWD324" s="66"/>
      <c r="OWL324" s="66"/>
      <c r="OWX324" s="66"/>
      <c r="OWY324" s="66"/>
      <c r="OWZ324" s="66"/>
      <c r="OXA324" s="66"/>
      <c r="OXB324" s="66"/>
      <c r="OXC324" s="66"/>
      <c r="OXD324" s="66"/>
      <c r="OXE324" s="66"/>
      <c r="OXF324" s="66"/>
      <c r="OXG324" s="66"/>
      <c r="OXH324" s="66"/>
      <c r="OXI324" s="66"/>
      <c r="OXJ324" s="66"/>
      <c r="OXK324" s="66"/>
      <c r="OXL324" s="66"/>
      <c r="OXM324" s="66"/>
      <c r="OXN324" s="66"/>
      <c r="OXO324" s="66"/>
      <c r="OXP324" s="66"/>
      <c r="OXQ324" s="66"/>
      <c r="OXR324" s="66"/>
      <c r="OXS324" s="66"/>
      <c r="OXT324" s="66"/>
      <c r="OXU324" s="66"/>
      <c r="OXV324" s="66"/>
      <c r="OXW324" s="66"/>
      <c r="OXY324" s="66"/>
      <c r="OXZ324" s="66"/>
      <c r="OYA324" s="66"/>
      <c r="OYB324" s="66"/>
      <c r="OYC324" s="66"/>
      <c r="OYD324" s="66"/>
      <c r="OYE324" s="66"/>
      <c r="OYF324" s="66"/>
      <c r="OYG324" s="66"/>
      <c r="OYH324" s="66"/>
      <c r="OYI324" s="66"/>
      <c r="OYJ324" s="66"/>
      <c r="OYK324" s="66"/>
      <c r="OYN324" s="66"/>
      <c r="OYQ324" s="66"/>
      <c r="OYT324" s="66"/>
      <c r="OYW324" s="66"/>
      <c r="OYZ324" s="66"/>
      <c r="OZC324" s="66"/>
      <c r="OZL324" s="66"/>
      <c r="OZO324" s="66"/>
      <c r="OZR324" s="66"/>
      <c r="OZU324" s="66"/>
      <c r="PAD324" s="66"/>
      <c r="PAJ324" s="66"/>
      <c r="PAM324" s="66"/>
      <c r="PAP324" s="66"/>
      <c r="PAS324" s="66"/>
      <c r="PAY324" s="66"/>
      <c r="PBH324" s="66"/>
      <c r="PBJ324" s="66"/>
      <c r="PBK324" s="66"/>
      <c r="PBM324" s="66"/>
      <c r="PBP324" s="66"/>
      <c r="PBS324" s="66"/>
      <c r="PBV324" s="66"/>
      <c r="PBY324" s="66"/>
      <c r="PCB324" s="66"/>
      <c r="PCD324" s="66"/>
      <c r="PCF324" s="66"/>
      <c r="PCI324" s="66"/>
      <c r="PCL324" s="66"/>
      <c r="PCO324" s="66"/>
      <c r="PCR324" s="66"/>
      <c r="PCU324" s="66"/>
      <c r="PCX324" s="66"/>
      <c r="PDA324" s="66"/>
      <c r="PDC324" s="66"/>
      <c r="PDF324" s="66"/>
      <c r="PDL324" s="66"/>
      <c r="PDR324" s="66"/>
      <c r="PDU324" s="66"/>
      <c r="PDW324" s="66"/>
      <c r="PDY324" s="66"/>
      <c r="PDZ324" s="66"/>
      <c r="PEA324" s="66"/>
      <c r="PEB324" s="66"/>
      <c r="PEC324" s="66"/>
      <c r="PED324" s="66"/>
      <c r="PEV324" s="66"/>
      <c r="PEW324" s="66"/>
      <c r="PEZ324" s="66"/>
      <c r="PFC324" s="66"/>
      <c r="PFE324" s="66"/>
      <c r="PFG324" s="66"/>
      <c r="PFJ324" s="66"/>
      <c r="PFM324" s="66"/>
      <c r="PFP324" s="66"/>
      <c r="PFT324" s="66"/>
      <c r="PFW324" s="66"/>
      <c r="PFZ324" s="66"/>
      <c r="PGH324" s="66"/>
      <c r="PGT324" s="66"/>
      <c r="PGU324" s="66"/>
      <c r="PGV324" s="66"/>
      <c r="PGW324" s="66"/>
      <c r="PGX324" s="66"/>
      <c r="PGY324" s="66"/>
      <c r="PGZ324" s="66"/>
      <c r="PHA324" s="66"/>
      <c r="PHB324" s="66"/>
      <c r="PHC324" s="66"/>
      <c r="PHD324" s="66"/>
      <c r="PHE324" s="66"/>
      <c r="PHF324" s="66"/>
      <c r="PHG324" s="66"/>
      <c r="PHH324" s="66"/>
      <c r="PHI324" s="66"/>
      <c r="PHJ324" s="66"/>
      <c r="PHK324" s="66"/>
      <c r="PHL324" s="66"/>
      <c r="PHM324" s="66"/>
      <c r="PHN324" s="66"/>
      <c r="PHO324" s="66"/>
      <c r="PHP324" s="66"/>
      <c r="PHQ324" s="66"/>
      <c r="PHR324" s="66"/>
      <c r="PHS324" s="66"/>
      <c r="PHU324" s="66"/>
      <c r="PHV324" s="66"/>
      <c r="PHW324" s="66"/>
      <c r="PHX324" s="66"/>
      <c r="PHY324" s="66"/>
      <c r="PHZ324" s="66"/>
      <c r="PIA324" s="66"/>
      <c r="PIB324" s="66"/>
      <c r="PIC324" s="66"/>
      <c r="PID324" s="66"/>
      <c r="PIE324" s="66"/>
      <c r="PIF324" s="66"/>
      <c r="PIG324" s="66"/>
      <c r="PIJ324" s="66"/>
      <c r="PIM324" s="66"/>
      <c r="PIP324" s="66"/>
      <c r="PIS324" s="66"/>
      <c r="PIV324" s="66"/>
      <c r="PIY324" s="66"/>
      <c r="PJH324" s="66"/>
      <c r="PJK324" s="66"/>
      <c r="PJN324" s="66"/>
      <c r="PJQ324" s="66"/>
      <c r="PJZ324" s="66"/>
      <c r="PKF324" s="66"/>
      <c r="PKI324" s="66"/>
      <c r="PKL324" s="66"/>
      <c r="PKO324" s="66"/>
      <c r="PKU324" s="66"/>
      <c r="PLD324" s="66"/>
      <c r="PLF324" s="66"/>
      <c r="PLG324" s="66"/>
      <c r="PLI324" s="66"/>
      <c r="PLL324" s="66"/>
      <c r="PLO324" s="66"/>
      <c r="PLR324" s="66"/>
      <c r="PLU324" s="66"/>
      <c r="PLX324" s="66"/>
      <c r="PLZ324" s="66"/>
      <c r="PMB324" s="66"/>
      <c r="PME324" s="66"/>
      <c r="PMH324" s="66"/>
      <c r="PMK324" s="66"/>
      <c r="PMN324" s="66"/>
      <c r="PMQ324" s="66"/>
      <c r="PMT324" s="66"/>
      <c r="PMW324" s="66"/>
      <c r="PMY324" s="66"/>
      <c r="PNB324" s="66"/>
      <c r="PNH324" s="66"/>
      <c r="PNN324" s="66"/>
      <c r="PNQ324" s="66"/>
      <c r="PNS324" s="66"/>
      <c r="PNU324" s="66"/>
      <c r="PNV324" s="66"/>
      <c r="PNW324" s="66"/>
      <c r="PNX324" s="66"/>
      <c r="PNY324" s="66"/>
      <c r="PNZ324" s="66"/>
      <c r="POR324" s="66"/>
      <c r="POS324" s="66"/>
      <c r="POV324" s="66"/>
      <c r="POY324" s="66"/>
      <c r="PPA324" s="66"/>
      <c r="PPC324" s="66"/>
      <c r="PPF324" s="66"/>
      <c r="PPI324" s="66"/>
      <c r="PPL324" s="66"/>
      <c r="PPP324" s="66"/>
      <c r="PPS324" s="66"/>
      <c r="PPV324" s="66"/>
      <c r="PQD324" s="66"/>
      <c r="PQP324" s="66"/>
      <c r="PQQ324" s="66"/>
      <c r="PQR324" s="66"/>
      <c r="PQS324" s="66"/>
      <c r="PQT324" s="66"/>
      <c r="PQU324" s="66"/>
      <c r="PQV324" s="66"/>
      <c r="PQW324" s="66"/>
      <c r="PQX324" s="66"/>
      <c r="PQY324" s="66"/>
      <c r="PQZ324" s="66"/>
      <c r="PRA324" s="66"/>
      <c r="PRB324" s="66"/>
      <c r="PRC324" s="66"/>
      <c r="PRD324" s="66"/>
      <c r="PRE324" s="66"/>
      <c r="PRF324" s="66"/>
      <c r="PRG324" s="66"/>
      <c r="PRH324" s="66"/>
      <c r="PRI324" s="66"/>
      <c r="PRJ324" s="66"/>
      <c r="PRK324" s="66"/>
      <c r="PRL324" s="66"/>
      <c r="PRM324" s="66"/>
      <c r="PRN324" s="66"/>
      <c r="PRO324" s="66"/>
      <c r="PRQ324" s="66"/>
      <c r="PRR324" s="66"/>
      <c r="PRS324" s="66"/>
      <c r="PRT324" s="66"/>
      <c r="PRU324" s="66"/>
      <c r="PRV324" s="66"/>
      <c r="PRW324" s="66"/>
      <c r="PRX324" s="66"/>
      <c r="PRY324" s="66"/>
      <c r="PRZ324" s="66"/>
      <c r="PSA324" s="66"/>
      <c r="PSB324" s="66"/>
      <c r="PSC324" s="66"/>
      <c r="PSF324" s="66"/>
      <c r="PSI324" s="66"/>
      <c r="PSL324" s="66"/>
      <c r="PSO324" s="66"/>
      <c r="PSR324" s="66"/>
      <c r="PSU324" s="66"/>
      <c r="PTD324" s="66"/>
      <c r="PTG324" s="66"/>
      <c r="PTJ324" s="66"/>
      <c r="PTM324" s="66"/>
      <c r="PTV324" s="66"/>
      <c r="PUB324" s="66"/>
      <c r="PUE324" s="66"/>
      <c r="PUH324" s="66"/>
      <c r="PUK324" s="66"/>
      <c r="PUQ324" s="66"/>
      <c r="PUZ324" s="66"/>
      <c r="PVB324" s="66"/>
      <c r="PVC324" s="66"/>
      <c r="PVE324" s="66"/>
      <c r="PVH324" s="66"/>
      <c r="PVK324" s="66"/>
      <c r="PVN324" s="66"/>
      <c r="PVQ324" s="66"/>
      <c r="PVT324" s="66"/>
      <c r="PVV324" s="66"/>
      <c r="PVX324" s="66"/>
      <c r="PWA324" s="66"/>
      <c r="PWD324" s="66"/>
      <c r="PWG324" s="66"/>
      <c r="PWJ324" s="66"/>
      <c r="PWM324" s="66"/>
      <c r="PWP324" s="66"/>
      <c r="PWS324" s="66"/>
      <c r="PWU324" s="66"/>
      <c r="PWX324" s="66"/>
      <c r="PXD324" s="66"/>
      <c r="PXJ324" s="66"/>
      <c r="PXM324" s="66"/>
      <c r="PXO324" s="66"/>
      <c r="PXQ324" s="66"/>
      <c r="PXR324" s="66"/>
      <c r="PXS324" s="66"/>
      <c r="PXT324" s="66"/>
      <c r="PXU324" s="66"/>
      <c r="PXV324" s="66"/>
      <c r="PYN324" s="66"/>
      <c r="PYO324" s="66"/>
      <c r="PYR324" s="66"/>
      <c r="PYU324" s="66"/>
      <c r="PYW324" s="66"/>
      <c r="PYY324" s="66"/>
      <c r="PZB324" s="66"/>
      <c r="PZE324" s="66"/>
      <c r="PZH324" s="66"/>
      <c r="PZL324" s="66"/>
      <c r="PZO324" s="66"/>
      <c r="PZR324" s="66"/>
      <c r="PZZ324" s="66"/>
      <c r="QAL324" s="66"/>
      <c r="QAM324" s="66"/>
      <c r="QAN324" s="66"/>
      <c r="QAO324" s="66"/>
      <c r="QAP324" s="66"/>
      <c r="QAQ324" s="66"/>
      <c r="QAR324" s="66"/>
      <c r="QAS324" s="66"/>
      <c r="QAT324" s="66"/>
      <c r="QAU324" s="66"/>
      <c r="QAV324" s="66"/>
      <c r="QAW324" s="66"/>
      <c r="QAX324" s="66"/>
      <c r="QAY324" s="66"/>
      <c r="QAZ324" s="66"/>
      <c r="QBA324" s="66"/>
      <c r="QBB324" s="66"/>
      <c r="QBC324" s="66"/>
      <c r="QBD324" s="66"/>
      <c r="QBE324" s="66"/>
      <c r="QBF324" s="66"/>
      <c r="QBG324" s="66"/>
      <c r="QBH324" s="66"/>
      <c r="QBI324" s="66"/>
      <c r="QBJ324" s="66"/>
      <c r="QBK324" s="66"/>
      <c r="QBM324" s="66"/>
      <c r="QBN324" s="66"/>
      <c r="QBO324" s="66"/>
      <c r="QBP324" s="66"/>
      <c r="QBQ324" s="66"/>
      <c r="QBR324" s="66"/>
      <c r="QBS324" s="66"/>
      <c r="QBT324" s="66"/>
      <c r="QBU324" s="66"/>
      <c r="QBV324" s="66"/>
      <c r="QBW324" s="66"/>
      <c r="QBX324" s="66"/>
      <c r="QBY324" s="66"/>
      <c r="QCB324" s="66"/>
      <c r="QCE324" s="66"/>
      <c r="QCH324" s="66"/>
      <c r="QCK324" s="66"/>
      <c r="QCN324" s="66"/>
      <c r="QCQ324" s="66"/>
      <c r="QCZ324" s="66"/>
      <c r="QDC324" s="66"/>
      <c r="QDF324" s="66"/>
      <c r="QDI324" s="66"/>
      <c r="QDR324" s="66"/>
      <c r="QDX324" s="66"/>
      <c r="QEA324" s="66"/>
      <c r="QED324" s="66"/>
      <c r="QEG324" s="66"/>
      <c r="QEM324" s="66"/>
      <c r="QEV324" s="66"/>
      <c r="QEX324" s="66"/>
      <c r="QEY324" s="66"/>
      <c r="QFA324" s="66"/>
      <c r="QFD324" s="66"/>
      <c r="QFG324" s="66"/>
      <c r="QFJ324" s="66"/>
      <c r="QFM324" s="66"/>
      <c r="QFP324" s="66"/>
      <c r="QFR324" s="66"/>
      <c r="QFT324" s="66"/>
      <c r="QFW324" s="66"/>
      <c r="QFZ324" s="66"/>
      <c r="QGC324" s="66"/>
      <c r="QGF324" s="66"/>
      <c r="QGI324" s="66"/>
      <c r="QGL324" s="66"/>
      <c r="QGO324" s="66"/>
      <c r="QGQ324" s="66"/>
      <c r="QGT324" s="66"/>
      <c r="QGZ324" s="66"/>
      <c r="QHF324" s="66"/>
      <c r="QHI324" s="66"/>
      <c r="QHK324" s="66"/>
      <c r="QHM324" s="66"/>
      <c r="QHN324" s="66"/>
      <c r="QHO324" s="66"/>
      <c r="QHP324" s="66"/>
      <c r="QHQ324" s="66"/>
      <c r="QHR324" s="66"/>
      <c r="QIJ324" s="66"/>
      <c r="QIK324" s="66"/>
      <c r="QIN324" s="66"/>
      <c r="QIQ324" s="66"/>
      <c r="QIS324" s="66"/>
      <c r="QIU324" s="66"/>
      <c r="QIX324" s="66"/>
      <c r="QJA324" s="66"/>
      <c r="QJD324" s="66"/>
      <c r="QJH324" s="66"/>
      <c r="QJK324" s="66"/>
      <c r="QJN324" s="66"/>
      <c r="QJV324" s="66"/>
      <c r="QKH324" s="66"/>
      <c r="QKI324" s="66"/>
      <c r="QKJ324" s="66"/>
      <c r="QKK324" s="66"/>
      <c r="QKL324" s="66"/>
      <c r="QKM324" s="66"/>
      <c r="QKN324" s="66"/>
      <c r="QKO324" s="66"/>
      <c r="QKP324" s="66"/>
      <c r="QKQ324" s="66"/>
      <c r="QKR324" s="66"/>
      <c r="QKS324" s="66"/>
      <c r="QKT324" s="66"/>
      <c r="QKU324" s="66"/>
      <c r="QKV324" s="66"/>
      <c r="QKW324" s="66"/>
      <c r="QKX324" s="66"/>
      <c r="QKY324" s="66"/>
      <c r="QKZ324" s="66"/>
      <c r="QLA324" s="66"/>
      <c r="QLB324" s="66"/>
      <c r="QLC324" s="66"/>
      <c r="QLD324" s="66"/>
      <c r="QLE324" s="66"/>
      <c r="QLF324" s="66"/>
      <c r="QLG324" s="66"/>
      <c r="QLI324" s="66"/>
      <c r="QLJ324" s="66"/>
      <c r="QLK324" s="66"/>
      <c r="QLL324" s="66"/>
      <c r="QLM324" s="66"/>
      <c r="QLN324" s="66"/>
      <c r="QLO324" s="66"/>
      <c r="QLP324" s="66"/>
      <c r="QLQ324" s="66"/>
      <c r="QLR324" s="66"/>
      <c r="QLS324" s="66"/>
      <c r="QLT324" s="66"/>
      <c r="QLU324" s="66"/>
      <c r="QLX324" s="66"/>
      <c r="QMA324" s="66"/>
      <c r="QMD324" s="66"/>
      <c r="QMG324" s="66"/>
      <c r="QMJ324" s="66"/>
      <c r="QMM324" s="66"/>
      <c r="QMV324" s="66"/>
      <c r="QMY324" s="66"/>
      <c r="QNB324" s="66"/>
      <c r="QNE324" s="66"/>
      <c r="QNN324" s="66"/>
      <c r="QNT324" s="66"/>
      <c r="QNW324" s="66"/>
      <c r="QNZ324" s="66"/>
      <c r="QOC324" s="66"/>
      <c r="QOI324" s="66"/>
      <c r="QOR324" s="66"/>
      <c r="QOT324" s="66"/>
      <c r="QOU324" s="66"/>
      <c r="QOW324" s="66"/>
      <c r="QOZ324" s="66"/>
      <c r="QPC324" s="66"/>
      <c r="QPF324" s="66"/>
      <c r="QPI324" s="66"/>
      <c r="QPL324" s="66"/>
      <c r="QPN324" s="66"/>
      <c r="QPP324" s="66"/>
      <c r="QPS324" s="66"/>
      <c r="QPV324" s="66"/>
      <c r="QPY324" s="66"/>
      <c r="QQB324" s="66"/>
      <c r="QQE324" s="66"/>
      <c r="QQH324" s="66"/>
      <c r="QQK324" s="66"/>
      <c r="QQM324" s="66"/>
      <c r="QQP324" s="66"/>
      <c r="QQV324" s="66"/>
      <c r="QRB324" s="66"/>
      <c r="QRE324" s="66"/>
      <c r="QRG324" s="66"/>
      <c r="QRI324" s="66"/>
      <c r="QRJ324" s="66"/>
      <c r="QRK324" s="66"/>
      <c r="QRL324" s="66"/>
      <c r="QRM324" s="66"/>
      <c r="QRN324" s="66"/>
      <c r="QSF324" s="66"/>
      <c r="QSG324" s="66"/>
      <c r="QSJ324" s="66"/>
      <c r="QSM324" s="66"/>
      <c r="QSO324" s="66"/>
      <c r="QSQ324" s="66"/>
      <c r="QST324" s="66"/>
      <c r="QSW324" s="66"/>
      <c r="QSZ324" s="66"/>
      <c r="QTD324" s="66"/>
      <c r="QTG324" s="66"/>
      <c r="QTJ324" s="66"/>
      <c r="QTR324" s="66"/>
      <c r="QUD324" s="66"/>
      <c r="QUE324" s="66"/>
      <c r="QUF324" s="66"/>
      <c r="QUG324" s="66"/>
      <c r="QUH324" s="66"/>
      <c r="QUI324" s="66"/>
      <c r="QUJ324" s="66"/>
      <c r="QUK324" s="66"/>
      <c r="QUL324" s="66"/>
      <c r="QUM324" s="66"/>
      <c r="QUN324" s="66"/>
      <c r="QUO324" s="66"/>
      <c r="QUP324" s="66"/>
      <c r="QUQ324" s="66"/>
      <c r="QUR324" s="66"/>
      <c r="QUS324" s="66"/>
      <c r="QUT324" s="66"/>
      <c r="QUU324" s="66"/>
      <c r="QUV324" s="66"/>
      <c r="QUW324" s="66"/>
      <c r="QUX324" s="66"/>
      <c r="QUY324" s="66"/>
      <c r="QUZ324" s="66"/>
      <c r="QVA324" s="66"/>
      <c r="QVB324" s="66"/>
      <c r="QVC324" s="66"/>
      <c r="QVE324" s="66"/>
      <c r="QVF324" s="66"/>
      <c r="QVG324" s="66"/>
      <c r="QVH324" s="66"/>
      <c r="QVI324" s="66"/>
      <c r="QVJ324" s="66"/>
      <c r="QVK324" s="66"/>
      <c r="QVL324" s="66"/>
      <c r="QVM324" s="66"/>
      <c r="QVN324" s="66"/>
      <c r="QVO324" s="66"/>
      <c r="QVP324" s="66"/>
      <c r="QVQ324" s="66"/>
      <c r="QVT324" s="66"/>
      <c r="QVW324" s="66"/>
      <c r="QVZ324" s="66"/>
      <c r="QWC324" s="66"/>
      <c r="QWF324" s="66"/>
      <c r="QWI324" s="66"/>
      <c r="QWR324" s="66"/>
      <c r="QWU324" s="66"/>
      <c r="QWX324" s="66"/>
      <c r="QXA324" s="66"/>
      <c r="QXJ324" s="66"/>
      <c r="QXP324" s="66"/>
      <c r="QXS324" s="66"/>
      <c r="QXV324" s="66"/>
      <c r="QXY324" s="66"/>
      <c r="QYE324" s="66"/>
      <c r="QYN324" s="66"/>
      <c r="QYP324" s="66"/>
      <c r="QYQ324" s="66"/>
      <c r="QYS324" s="66"/>
      <c r="QYV324" s="66"/>
      <c r="QYY324" s="66"/>
      <c r="QZB324" s="66"/>
      <c r="QZE324" s="66"/>
      <c r="QZH324" s="66"/>
      <c r="QZJ324" s="66"/>
      <c r="QZL324" s="66"/>
      <c r="QZO324" s="66"/>
      <c r="QZR324" s="66"/>
      <c r="QZU324" s="66"/>
      <c r="QZX324" s="66"/>
      <c r="RAA324" s="66"/>
      <c r="RAD324" s="66"/>
      <c r="RAG324" s="66"/>
      <c r="RAI324" s="66"/>
      <c r="RAL324" s="66"/>
      <c r="RAR324" s="66"/>
      <c r="RAX324" s="66"/>
      <c r="RBA324" s="66"/>
      <c r="RBC324" s="66"/>
      <c r="RBE324" s="66"/>
      <c r="RBF324" s="66"/>
      <c r="RBG324" s="66"/>
      <c r="RBH324" s="66"/>
      <c r="RBI324" s="66"/>
      <c r="RBJ324" s="66"/>
      <c r="RCB324" s="66"/>
      <c r="RCC324" s="66"/>
      <c r="RCF324" s="66"/>
      <c r="RCI324" s="66"/>
      <c r="RCK324" s="66"/>
      <c r="RCM324" s="66"/>
      <c r="RCP324" s="66"/>
      <c r="RCS324" s="66"/>
      <c r="RCV324" s="66"/>
      <c r="RCZ324" s="66"/>
      <c r="RDC324" s="66"/>
      <c r="RDF324" s="66"/>
      <c r="RDN324" s="66"/>
      <c r="RDZ324" s="66"/>
      <c r="REA324" s="66"/>
      <c r="REB324" s="66"/>
      <c r="REC324" s="66"/>
      <c r="RED324" s="66"/>
      <c r="REE324" s="66"/>
      <c r="REF324" s="66"/>
      <c r="REG324" s="66"/>
      <c r="REH324" s="66"/>
      <c r="REI324" s="66"/>
      <c r="REJ324" s="66"/>
      <c r="REK324" s="66"/>
      <c r="REL324" s="66"/>
      <c r="REM324" s="66"/>
      <c r="REN324" s="66"/>
      <c r="REO324" s="66"/>
      <c r="REP324" s="66"/>
      <c r="REQ324" s="66"/>
      <c r="RER324" s="66"/>
      <c r="RES324" s="66"/>
      <c r="RET324" s="66"/>
      <c r="REU324" s="66"/>
      <c r="REV324" s="66"/>
      <c r="REW324" s="66"/>
      <c r="REX324" s="66"/>
      <c r="REY324" s="66"/>
      <c r="RFA324" s="66"/>
      <c r="RFB324" s="66"/>
      <c r="RFC324" s="66"/>
      <c r="RFD324" s="66"/>
      <c r="RFE324" s="66"/>
      <c r="RFF324" s="66"/>
      <c r="RFG324" s="66"/>
      <c r="RFH324" s="66"/>
      <c r="RFI324" s="66"/>
      <c r="RFJ324" s="66"/>
      <c r="RFK324" s="66"/>
      <c r="RFL324" s="66"/>
      <c r="RFM324" s="66"/>
      <c r="RFP324" s="66"/>
      <c r="RFS324" s="66"/>
      <c r="RFV324" s="66"/>
      <c r="RFY324" s="66"/>
      <c r="RGB324" s="66"/>
      <c r="RGE324" s="66"/>
      <c r="RGN324" s="66"/>
      <c r="RGQ324" s="66"/>
      <c r="RGT324" s="66"/>
      <c r="RGW324" s="66"/>
      <c r="RHF324" s="66"/>
      <c r="RHL324" s="66"/>
      <c r="RHO324" s="66"/>
      <c r="RHR324" s="66"/>
      <c r="RHU324" s="66"/>
      <c r="RIA324" s="66"/>
      <c r="RIJ324" s="66"/>
      <c r="RIL324" s="66"/>
      <c r="RIM324" s="66"/>
      <c r="RIO324" s="66"/>
      <c r="RIR324" s="66"/>
      <c r="RIU324" s="66"/>
      <c r="RIX324" s="66"/>
      <c r="RJA324" s="66"/>
      <c r="RJD324" s="66"/>
      <c r="RJF324" s="66"/>
      <c r="RJH324" s="66"/>
      <c r="RJK324" s="66"/>
      <c r="RJN324" s="66"/>
      <c r="RJQ324" s="66"/>
      <c r="RJT324" s="66"/>
      <c r="RJW324" s="66"/>
      <c r="RJZ324" s="66"/>
      <c r="RKC324" s="66"/>
      <c r="RKE324" s="66"/>
      <c r="RKH324" s="66"/>
      <c r="RKN324" s="66"/>
      <c r="RKT324" s="66"/>
      <c r="RKW324" s="66"/>
      <c r="RKY324" s="66"/>
      <c r="RLA324" s="66"/>
      <c r="RLB324" s="66"/>
      <c r="RLC324" s="66"/>
      <c r="RLD324" s="66"/>
      <c r="RLE324" s="66"/>
      <c r="RLF324" s="66"/>
      <c r="RLX324" s="66"/>
      <c r="RLY324" s="66"/>
      <c r="RMB324" s="66"/>
      <c r="RME324" s="66"/>
      <c r="RMG324" s="66"/>
      <c r="RMI324" s="66"/>
      <c r="RML324" s="66"/>
      <c r="RMO324" s="66"/>
      <c r="RMR324" s="66"/>
      <c r="RMV324" s="66"/>
      <c r="RMY324" s="66"/>
      <c r="RNB324" s="66"/>
      <c r="RNJ324" s="66"/>
      <c r="RNV324" s="66"/>
      <c r="RNW324" s="66"/>
      <c r="RNX324" s="66"/>
      <c r="RNY324" s="66"/>
      <c r="RNZ324" s="66"/>
      <c r="ROA324" s="66"/>
      <c r="ROB324" s="66"/>
      <c r="ROC324" s="66"/>
      <c r="ROD324" s="66"/>
      <c r="ROE324" s="66"/>
      <c r="ROF324" s="66"/>
      <c r="ROG324" s="66"/>
      <c r="ROH324" s="66"/>
      <c r="ROI324" s="66"/>
      <c r="ROJ324" s="66"/>
      <c r="ROK324" s="66"/>
      <c r="ROL324" s="66"/>
      <c r="ROM324" s="66"/>
      <c r="RON324" s="66"/>
      <c r="ROO324" s="66"/>
      <c r="ROP324" s="66"/>
      <c r="ROQ324" s="66"/>
      <c r="ROR324" s="66"/>
      <c r="ROS324" s="66"/>
      <c r="ROT324" s="66"/>
      <c r="ROU324" s="66"/>
      <c r="ROW324" s="66"/>
      <c r="ROX324" s="66"/>
      <c r="ROY324" s="66"/>
      <c r="ROZ324" s="66"/>
      <c r="RPA324" s="66"/>
      <c r="RPB324" s="66"/>
      <c r="RPC324" s="66"/>
      <c r="RPD324" s="66"/>
      <c r="RPE324" s="66"/>
      <c r="RPF324" s="66"/>
      <c r="RPG324" s="66"/>
      <c r="RPH324" s="66"/>
      <c r="RPI324" s="66"/>
      <c r="RPL324" s="66"/>
      <c r="RPO324" s="66"/>
      <c r="RPR324" s="66"/>
      <c r="RPU324" s="66"/>
      <c r="RPX324" s="66"/>
      <c r="RQA324" s="66"/>
      <c r="RQJ324" s="66"/>
      <c r="RQM324" s="66"/>
      <c r="RQP324" s="66"/>
      <c r="RQS324" s="66"/>
      <c r="RRB324" s="66"/>
      <c r="RRH324" s="66"/>
      <c r="RRK324" s="66"/>
      <c r="RRN324" s="66"/>
      <c r="RRQ324" s="66"/>
      <c r="RRW324" s="66"/>
      <c r="RSF324" s="66"/>
      <c r="RSH324" s="66"/>
      <c r="RSI324" s="66"/>
      <c r="RSK324" s="66"/>
      <c r="RSN324" s="66"/>
      <c r="RSQ324" s="66"/>
      <c r="RST324" s="66"/>
      <c r="RSW324" s="66"/>
      <c r="RSZ324" s="66"/>
      <c r="RTB324" s="66"/>
      <c r="RTD324" s="66"/>
      <c r="RTG324" s="66"/>
      <c r="RTJ324" s="66"/>
      <c r="RTM324" s="66"/>
      <c r="RTP324" s="66"/>
      <c r="RTS324" s="66"/>
      <c r="RTV324" s="66"/>
      <c r="RTY324" s="66"/>
      <c r="RUA324" s="66"/>
      <c r="RUD324" s="66"/>
      <c r="RUJ324" s="66"/>
      <c r="RUP324" s="66"/>
      <c r="RUS324" s="66"/>
      <c r="RUU324" s="66"/>
      <c r="RUW324" s="66"/>
      <c r="RUX324" s="66"/>
      <c r="RUY324" s="66"/>
      <c r="RUZ324" s="66"/>
      <c r="RVA324" s="66"/>
      <c r="RVB324" s="66"/>
      <c r="RVT324" s="66"/>
      <c r="RVU324" s="66"/>
      <c r="RVX324" s="66"/>
      <c r="RWA324" s="66"/>
      <c r="RWC324" s="66"/>
      <c r="RWE324" s="66"/>
      <c r="RWH324" s="66"/>
      <c r="RWK324" s="66"/>
      <c r="RWN324" s="66"/>
      <c r="RWR324" s="66"/>
      <c r="RWU324" s="66"/>
      <c r="RWX324" s="66"/>
      <c r="RXF324" s="66"/>
      <c r="RXR324" s="66"/>
      <c r="RXS324" s="66"/>
      <c r="RXT324" s="66"/>
      <c r="RXU324" s="66"/>
      <c r="RXV324" s="66"/>
      <c r="RXW324" s="66"/>
      <c r="RXX324" s="66"/>
      <c r="RXY324" s="66"/>
      <c r="RXZ324" s="66"/>
      <c r="RYA324" s="66"/>
      <c r="RYB324" s="66"/>
      <c r="RYC324" s="66"/>
      <c r="RYD324" s="66"/>
      <c r="RYE324" s="66"/>
      <c r="RYF324" s="66"/>
      <c r="RYG324" s="66"/>
      <c r="RYH324" s="66"/>
      <c r="RYI324" s="66"/>
      <c r="RYJ324" s="66"/>
      <c r="RYK324" s="66"/>
      <c r="RYL324" s="66"/>
      <c r="RYM324" s="66"/>
      <c r="RYN324" s="66"/>
      <c r="RYO324" s="66"/>
      <c r="RYP324" s="66"/>
      <c r="RYQ324" s="66"/>
      <c r="RYS324" s="66"/>
      <c r="RYT324" s="66"/>
      <c r="RYU324" s="66"/>
      <c r="RYV324" s="66"/>
      <c r="RYW324" s="66"/>
      <c r="RYX324" s="66"/>
      <c r="RYY324" s="66"/>
      <c r="RYZ324" s="66"/>
      <c r="RZA324" s="66"/>
      <c r="RZB324" s="66"/>
      <c r="RZC324" s="66"/>
      <c r="RZD324" s="66"/>
      <c r="RZE324" s="66"/>
      <c r="RZH324" s="66"/>
      <c r="RZK324" s="66"/>
      <c r="RZN324" s="66"/>
      <c r="RZQ324" s="66"/>
      <c r="RZT324" s="66"/>
      <c r="RZW324" s="66"/>
      <c r="SAF324" s="66"/>
      <c r="SAI324" s="66"/>
      <c r="SAL324" s="66"/>
      <c r="SAO324" s="66"/>
      <c r="SAX324" s="66"/>
      <c r="SBD324" s="66"/>
      <c r="SBG324" s="66"/>
      <c r="SBJ324" s="66"/>
      <c r="SBM324" s="66"/>
      <c r="SBS324" s="66"/>
      <c r="SCB324" s="66"/>
      <c r="SCD324" s="66"/>
      <c r="SCE324" s="66"/>
      <c r="SCG324" s="66"/>
      <c r="SCJ324" s="66"/>
      <c r="SCM324" s="66"/>
      <c r="SCP324" s="66"/>
      <c r="SCS324" s="66"/>
      <c r="SCV324" s="66"/>
      <c r="SCX324" s="66"/>
      <c r="SCZ324" s="66"/>
      <c r="SDC324" s="66"/>
      <c r="SDF324" s="66"/>
      <c r="SDI324" s="66"/>
      <c r="SDL324" s="66"/>
      <c r="SDO324" s="66"/>
      <c r="SDR324" s="66"/>
      <c r="SDU324" s="66"/>
      <c r="SDW324" s="66"/>
      <c r="SDZ324" s="66"/>
      <c r="SEF324" s="66"/>
      <c r="SEL324" s="66"/>
      <c r="SEO324" s="66"/>
      <c r="SEQ324" s="66"/>
      <c r="SES324" s="66"/>
      <c r="SET324" s="66"/>
      <c r="SEU324" s="66"/>
      <c r="SEV324" s="66"/>
      <c r="SEW324" s="66"/>
      <c r="SEX324" s="66"/>
      <c r="SFP324" s="66"/>
      <c r="SFQ324" s="66"/>
      <c r="SFT324" s="66"/>
      <c r="SFW324" s="66"/>
      <c r="SFY324" s="66"/>
      <c r="SGA324" s="66"/>
      <c r="SGD324" s="66"/>
      <c r="SGG324" s="66"/>
      <c r="SGJ324" s="66"/>
      <c r="SGN324" s="66"/>
      <c r="SGQ324" s="66"/>
      <c r="SGT324" s="66"/>
      <c r="SHB324" s="66"/>
      <c r="SHN324" s="66"/>
      <c r="SHO324" s="66"/>
      <c r="SHP324" s="66"/>
      <c r="SHQ324" s="66"/>
      <c r="SHR324" s="66"/>
      <c r="SHS324" s="66"/>
      <c r="SHT324" s="66"/>
      <c r="SHU324" s="66"/>
      <c r="SHV324" s="66"/>
      <c r="SHW324" s="66"/>
      <c r="SHX324" s="66"/>
      <c r="SHY324" s="66"/>
      <c r="SHZ324" s="66"/>
      <c r="SIA324" s="66"/>
      <c r="SIB324" s="66"/>
      <c r="SIC324" s="66"/>
      <c r="SID324" s="66"/>
      <c r="SIE324" s="66"/>
      <c r="SIF324" s="66"/>
      <c r="SIG324" s="66"/>
      <c r="SIH324" s="66"/>
      <c r="SII324" s="66"/>
      <c r="SIJ324" s="66"/>
      <c r="SIK324" s="66"/>
      <c r="SIL324" s="66"/>
      <c r="SIM324" s="66"/>
      <c r="SIO324" s="66"/>
      <c r="SIP324" s="66"/>
      <c r="SIQ324" s="66"/>
      <c r="SIR324" s="66"/>
      <c r="SIS324" s="66"/>
      <c r="SIT324" s="66"/>
      <c r="SIU324" s="66"/>
      <c r="SIV324" s="66"/>
      <c r="SIW324" s="66"/>
      <c r="SIX324" s="66"/>
      <c r="SIY324" s="66"/>
      <c r="SIZ324" s="66"/>
      <c r="SJA324" s="66"/>
      <c r="SJD324" s="66"/>
      <c r="SJG324" s="66"/>
      <c r="SJJ324" s="66"/>
      <c r="SJM324" s="66"/>
      <c r="SJP324" s="66"/>
      <c r="SJS324" s="66"/>
      <c r="SKB324" s="66"/>
      <c r="SKE324" s="66"/>
      <c r="SKH324" s="66"/>
      <c r="SKK324" s="66"/>
      <c r="SKT324" s="66"/>
      <c r="SKZ324" s="66"/>
      <c r="SLC324" s="66"/>
      <c r="SLF324" s="66"/>
      <c r="SLI324" s="66"/>
      <c r="SLO324" s="66"/>
      <c r="SLX324" s="66"/>
      <c r="SLZ324" s="66"/>
      <c r="SMA324" s="66"/>
      <c r="SMC324" s="66"/>
      <c r="SMF324" s="66"/>
      <c r="SMI324" s="66"/>
      <c r="SML324" s="66"/>
      <c r="SMO324" s="66"/>
      <c r="SMR324" s="66"/>
      <c r="SMT324" s="66"/>
      <c r="SMV324" s="66"/>
      <c r="SMY324" s="66"/>
      <c r="SNB324" s="66"/>
      <c r="SNE324" s="66"/>
      <c r="SNH324" s="66"/>
      <c r="SNK324" s="66"/>
      <c r="SNN324" s="66"/>
      <c r="SNQ324" s="66"/>
      <c r="SNS324" s="66"/>
      <c r="SNV324" s="66"/>
      <c r="SOB324" s="66"/>
      <c r="SOH324" s="66"/>
      <c r="SOK324" s="66"/>
      <c r="SOM324" s="66"/>
      <c r="SOO324" s="66"/>
      <c r="SOP324" s="66"/>
      <c r="SOQ324" s="66"/>
      <c r="SOR324" s="66"/>
      <c r="SOS324" s="66"/>
      <c r="SOT324" s="66"/>
      <c r="SPL324" s="66"/>
      <c r="SPM324" s="66"/>
      <c r="SPP324" s="66"/>
      <c r="SPS324" s="66"/>
      <c r="SPU324" s="66"/>
      <c r="SPW324" s="66"/>
      <c r="SPZ324" s="66"/>
      <c r="SQC324" s="66"/>
      <c r="SQF324" s="66"/>
      <c r="SQJ324" s="66"/>
      <c r="SQM324" s="66"/>
      <c r="SQP324" s="66"/>
      <c r="SQX324" s="66"/>
      <c r="SRJ324" s="66"/>
      <c r="SRK324" s="66"/>
      <c r="SRL324" s="66"/>
      <c r="SRM324" s="66"/>
      <c r="SRN324" s="66"/>
      <c r="SRO324" s="66"/>
      <c r="SRP324" s="66"/>
      <c r="SRQ324" s="66"/>
      <c r="SRR324" s="66"/>
      <c r="SRS324" s="66"/>
      <c r="SRT324" s="66"/>
      <c r="SRU324" s="66"/>
      <c r="SRV324" s="66"/>
      <c r="SRW324" s="66"/>
      <c r="SRX324" s="66"/>
      <c r="SRY324" s="66"/>
      <c r="SRZ324" s="66"/>
      <c r="SSA324" s="66"/>
      <c r="SSB324" s="66"/>
      <c r="SSC324" s="66"/>
      <c r="SSD324" s="66"/>
      <c r="SSE324" s="66"/>
      <c r="SSF324" s="66"/>
      <c r="SSG324" s="66"/>
      <c r="SSH324" s="66"/>
      <c r="SSI324" s="66"/>
      <c r="SSK324" s="66"/>
      <c r="SSL324" s="66"/>
      <c r="SSM324" s="66"/>
      <c r="SSN324" s="66"/>
      <c r="SSO324" s="66"/>
      <c r="SSP324" s="66"/>
      <c r="SSQ324" s="66"/>
      <c r="SSR324" s="66"/>
      <c r="SSS324" s="66"/>
      <c r="SST324" s="66"/>
      <c r="SSU324" s="66"/>
      <c r="SSV324" s="66"/>
      <c r="SSW324" s="66"/>
      <c r="SSZ324" s="66"/>
      <c r="STC324" s="66"/>
      <c r="STF324" s="66"/>
      <c r="STI324" s="66"/>
      <c r="STL324" s="66"/>
      <c r="STO324" s="66"/>
      <c r="STX324" s="66"/>
      <c r="SUA324" s="66"/>
      <c r="SUD324" s="66"/>
      <c r="SUG324" s="66"/>
      <c r="SUP324" s="66"/>
      <c r="SUV324" s="66"/>
      <c r="SUY324" s="66"/>
      <c r="SVB324" s="66"/>
      <c r="SVE324" s="66"/>
      <c r="SVK324" s="66"/>
      <c r="SVT324" s="66"/>
      <c r="SVV324" s="66"/>
      <c r="SVW324" s="66"/>
      <c r="SVY324" s="66"/>
      <c r="SWB324" s="66"/>
      <c r="SWE324" s="66"/>
      <c r="SWH324" s="66"/>
      <c r="SWK324" s="66"/>
      <c r="SWN324" s="66"/>
      <c r="SWP324" s="66"/>
      <c r="SWR324" s="66"/>
      <c r="SWU324" s="66"/>
      <c r="SWX324" s="66"/>
      <c r="SXA324" s="66"/>
      <c r="SXD324" s="66"/>
      <c r="SXG324" s="66"/>
      <c r="SXJ324" s="66"/>
      <c r="SXM324" s="66"/>
      <c r="SXO324" s="66"/>
      <c r="SXR324" s="66"/>
      <c r="SXX324" s="66"/>
      <c r="SYD324" s="66"/>
      <c r="SYG324" s="66"/>
      <c r="SYI324" s="66"/>
      <c r="SYK324" s="66"/>
      <c r="SYL324" s="66"/>
      <c r="SYM324" s="66"/>
      <c r="SYN324" s="66"/>
      <c r="SYO324" s="66"/>
      <c r="SYP324" s="66"/>
      <c r="SZH324" s="66"/>
      <c r="SZI324" s="66"/>
      <c r="SZL324" s="66"/>
      <c r="SZO324" s="66"/>
      <c r="SZQ324" s="66"/>
      <c r="SZS324" s="66"/>
      <c r="SZV324" s="66"/>
      <c r="SZY324" s="66"/>
      <c r="TAB324" s="66"/>
      <c r="TAF324" s="66"/>
      <c r="TAI324" s="66"/>
      <c r="TAL324" s="66"/>
      <c r="TAT324" s="66"/>
      <c r="TBF324" s="66"/>
      <c r="TBG324" s="66"/>
      <c r="TBH324" s="66"/>
      <c r="TBI324" s="66"/>
      <c r="TBJ324" s="66"/>
      <c r="TBK324" s="66"/>
      <c r="TBL324" s="66"/>
      <c r="TBM324" s="66"/>
      <c r="TBN324" s="66"/>
      <c r="TBO324" s="66"/>
      <c r="TBP324" s="66"/>
      <c r="TBQ324" s="66"/>
      <c r="TBR324" s="66"/>
      <c r="TBS324" s="66"/>
      <c r="TBT324" s="66"/>
      <c r="TBU324" s="66"/>
      <c r="TBV324" s="66"/>
      <c r="TBW324" s="66"/>
      <c r="TBX324" s="66"/>
      <c r="TBY324" s="66"/>
      <c r="TBZ324" s="66"/>
      <c r="TCA324" s="66"/>
      <c r="TCB324" s="66"/>
      <c r="TCC324" s="66"/>
      <c r="TCD324" s="66"/>
      <c r="TCE324" s="66"/>
      <c r="TCG324" s="66"/>
      <c r="TCH324" s="66"/>
      <c r="TCI324" s="66"/>
      <c r="TCJ324" s="66"/>
      <c r="TCK324" s="66"/>
      <c r="TCL324" s="66"/>
      <c r="TCM324" s="66"/>
      <c r="TCN324" s="66"/>
      <c r="TCO324" s="66"/>
      <c r="TCP324" s="66"/>
      <c r="TCQ324" s="66"/>
      <c r="TCR324" s="66"/>
      <c r="TCS324" s="66"/>
      <c r="TCV324" s="66"/>
      <c r="TCY324" s="66"/>
      <c r="TDB324" s="66"/>
      <c r="TDE324" s="66"/>
      <c r="TDH324" s="66"/>
      <c r="TDK324" s="66"/>
      <c r="TDT324" s="66"/>
      <c r="TDW324" s="66"/>
      <c r="TDZ324" s="66"/>
      <c r="TEC324" s="66"/>
      <c r="TEL324" s="66"/>
      <c r="TER324" s="66"/>
      <c r="TEU324" s="66"/>
      <c r="TEX324" s="66"/>
      <c r="TFA324" s="66"/>
      <c r="TFG324" s="66"/>
      <c r="TFP324" s="66"/>
      <c r="TFR324" s="66"/>
      <c r="TFS324" s="66"/>
      <c r="TFU324" s="66"/>
      <c r="TFX324" s="66"/>
      <c r="TGA324" s="66"/>
      <c r="TGD324" s="66"/>
      <c r="TGG324" s="66"/>
      <c r="TGJ324" s="66"/>
      <c r="TGL324" s="66"/>
      <c r="TGN324" s="66"/>
      <c r="TGQ324" s="66"/>
      <c r="TGT324" s="66"/>
      <c r="TGW324" s="66"/>
      <c r="TGZ324" s="66"/>
      <c r="THC324" s="66"/>
      <c r="THF324" s="66"/>
      <c r="THI324" s="66"/>
      <c r="THK324" s="66"/>
      <c r="THN324" s="66"/>
      <c r="THT324" s="66"/>
      <c r="THZ324" s="66"/>
      <c r="TIC324" s="66"/>
      <c r="TIE324" s="66"/>
      <c r="TIG324" s="66"/>
      <c r="TIH324" s="66"/>
      <c r="TII324" s="66"/>
      <c r="TIJ324" s="66"/>
      <c r="TIK324" s="66"/>
      <c r="TIL324" s="66"/>
      <c r="TJD324" s="66"/>
      <c r="TJE324" s="66"/>
      <c r="TJH324" s="66"/>
      <c r="TJK324" s="66"/>
      <c r="TJM324" s="66"/>
      <c r="TJO324" s="66"/>
      <c r="TJR324" s="66"/>
      <c r="TJU324" s="66"/>
      <c r="TJX324" s="66"/>
      <c r="TKB324" s="66"/>
      <c r="TKE324" s="66"/>
      <c r="TKH324" s="66"/>
      <c r="TKP324" s="66"/>
      <c r="TLB324" s="66"/>
      <c r="TLC324" s="66"/>
      <c r="TLD324" s="66"/>
      <c r="TLE324" s="66"/>
      <c r="TLF324" s="66"/>
      <c r="TLG324" s="66"/>
      <c r="TLH324" s="66"/>
      <c r="TLI324" s="66"/>
      <c r="TLJ324" s="66"/>
      <c r="TLK324" s="66"/>
      <c r="TLL324" s="66"/>
      <c r="TLM324" s="66"/>
      <c r="TLN324" s="66"/>
      <c r="TLO324" s="66"/>
      <c r="TLP324" s="66"/>
      <c r="TLQ324" s="66"/>
      <c r="TLR324" s="66"/>
      <c r="TLS324" s="66"/>
      <c r="TLT324" s="66"/>
      <c r="TLU324" s="66"/>
      <c r="TLV324" s="66"/>
      <c r="TLW324" s="66"/>
      <c r="TLX324" s="66"/>
      <c r="TLY324" s="66"/>
      <c r="TLZ324" s="66"/>
      <c r="TMA324" s="66"/>
      <c r="TMC324" s="66"/>
      <c r="TMD324" s="66"/>
      <c r="TME324" s="66"/>
      <c r="TMF324" s="66"/>
      <c r="TMG324" s="66"/>
      <c r="TMH324" s="66"/>
      <c r="TMI324" s="66"/>
      <c r="TMJ324" s="66"/>
      <c r="TMK324" s="66"/>
      <c r="TML324" s="66"/>
      <c r="TMM324" s="66"/>
      <c r="TMN324" s="66"/>
      <c r="TMO324" s="66"/>
      <c r="TMR324" s="66"/>
      <c r="TMU324" s="66"/>
      <c r="TMX324" s="66"/>
      <c r="TNA324" s="66"/>
      <c r="TND324" s="66"/>
      <c r="TNG324" s="66"/>
      <c r="TNP324" s="66"/>
      <c r="TNS324" s="66"/>
      <c r="TNV324" s="66"/>
      <c r="TNY324" s="66"/>
      <c r="TOH324" s="66"/>
      <c r="TON324" s="66"/>
      <c r="TOQ324" s="66"/>
      <c r="TOT324" s="66"/>
      <c r="TOW324" s="66"/>
      <c r="TPC324" s="66"/>
      <c r="TPL324" s="66"/>
      <c r="TPN324" s="66"/>
      <c r="TPO324" s="66"/>
      <c r="TPQ324" s="66"/>
      <c r="TPT324" s="66"/>
      <c r="TPW324" s="66"/>
      <c r="TPZ324" s="66"/>
      <c r="TQC324" s="66"/>
      <c r="TQF324" s="66"/>
      <c r="TQH324" s="66"/>
      <c r="TQJ324" s="66"/>
      <c r="TQM324" s="66"/>
      <c r="TQP324" s="66"/>
      <c r="TQS324" s="66"/>
      <c r="TQV324" s="66"/>
      <c r="TQY324" s="66"/>
      <c r="TRB324" s="66"/>
      <c r="TRE324" s="66"/>
      <c r="TRG324" s="66"/>
      <c r="TRJ324" s="66"/>
      <c r="TRP324" s="66"/>
      <c r="TRV324" s="66"/>
      <c r="TRY324" s="66"/>
      <c r="TSA324" s="66"/>
      <c r="TSC324" s="66"/>
      <c r="TSD324" s="66"/>
      <c r="TSE324" s="66"/>
      <c r="TSF324" s="66"/>
      <c r="TSG324" s="66"/>
      <c r="TSH324" s="66"/>
      <c r="TSZ324" s="66"/>
      <c r="TTA324" s="66"/>
      <c r="TTD324" s="66"/>
      <c r="TTG324" s="66"/>
      <c r="TTI324" s="66"/>
      <c r="TTK324" s="66"/>
      <c r="TTN324" s="66"/>
      <c r="TTQ324" s="66"/>
      <c r="TTT324" s="66"/>
      <c r="TTX324" s="66"/>
      <c r="TUA324" s="66"/>
      <c r="TUD324" s="66"/>
      <c r="TUL324" s="66"/>
      <c r="TUX324" s="66"/>
      <c r="TUY324" s="66"/>
      <c r="TUZ324" s="66"/>
      <c r="TVA324" s="66"/>
      <c r="TVB324" s="66"/>
      <c r="TVC324" s="66"/>
      <c r="TVD324" s="66"/>
      <c r="TVE324" s="66"/>
      <c r="TVF324" s="66"/>
      <c r="TVG324" s="66"/>
      <c r="TVH324" s="66"/>
      <c r="TVI324" s="66"/>
      <c r="TVJ324" s="66"/>
      <c r="TVK324" s="66"/>
      <c r="TVL324" s="66"/>
      <c r="TVM324" s="66"/>
      <c r="TVN324" s="66"/>
      <c r="TVO324" s="66"/>
      <c r="TVP324" s="66"/>
      <c r="TVQ324" s="66"/>
      <c r="TVR324" s="66"/>
      <c r="TVS324" s="66"/>
      <c r="TVT324" s="66"/>
      <c r="TVU324" s="66"/>
      <c r="TVV324" s="66"/>
      <c r="TVW324" s="66"/>
      <c r="TVY324" s="66"/>
      <c r="TVZ324" s="66"/>
      <c r="TWA324" s="66"/>
      <c r="TWB324" s="66"/>
      <c r="TWC324" s="66"/>
      <c r="TWD324" s="66"/>
      <c r="TWE324" s="66"/>
      <c r="TWF324" s="66"/>
      <c r="TWG324" s="66"/>
      <c r="TWH324" s="66"/>
      <c r="TWI324" s="66"/>
      <c r="TWJ324" s="66"/>
      <c r="TWK324" s="66"/>
      <c r="TWN324" s="66"/>
      <c r="TWQ324" s="66"/>
      <c r="TWT324" s="66"/>
      <c r="TWW324" s="66"/>
      <c r="TWZ324" s="66"/>
      <c r="TXC324" s="66"/>
      <c r="TXL324" s="66"/>
      <c r="TXO324" s="66"/>
      <c r="TXR324" s="66"/>
      <c r="TXU324" s="66"/>
      <c r="TYD324" s="66"/>
      <c r="TYJ324" s="66"/>
      <c r="TYM324" s="66"/>
      <c r="TYP324" s="66"/>
      <c r="TYS324" s="66"/>
      <c r="TYY324" s="66"/>
      <c r="TZH324" s="66"/>
      <c r="TZJ324" s="66"/>
      <c r="TZK324" s="66"/>
      <c r="TZM324" s="66"/>
      <c r="TZP324" s="66"/>
      <c r="TZS324" s="66"/>
      <c r="TZV324" s="66"/>
      <c r="TZY324" s="66"/>
      <c r="UAB324" s="66"/>
      <c r="UAD324" s="66"/>
      <c r="UAF324" s="66"/>
      <c r="UAI324" s="66"/>
      <c r="UAL324" s="66"/>
      <c r="UAO324" s="66"/>
      <c r="UAR324" s="66"/>
      <c r="UAU324" s="66"/>
      <c r="UAX324" s="66"/>
      <c r="UBA324" s="66"/>
      <c r="UBC324" s="66"/>
      <c r="UBF324" s="66"/>
      <c r="UBL324" s="66"/>
      <c r="UBR324" s="66"/>
      <c r="UBU324" s="66"/>
      <c r="UBW324" s="66"/>
      <c r="UBY324" s="66"/>
      <c r="UBZ324" s="66"/>
      <c r="UCA324" s="66"/>
      <c r="UCB324" s="66"/>
      <c r="UCC324" s="66"/>
      <c r="UCD324" s="66"/>
      <c r="UCV324" s="66"/>
      <c r="UCW324" s="66"/>
      <c r="UCZ324" s="66"/>
      <c r="UDC324" s="66"/>
      <c r="UDE324" s="66"/>
      <c r="UDG324" s="66"/>
      <c r="UDJ324" s="66"/>
      <c r="UDM324" s="66"/>
      <c r="UDP324" s="66"/>
      <c r="UDT324" s="66"/>
      <c r="UDW324" s="66"/>
      <c r="UDZ324" s="66"/>
      <c r="UEH324" s="66"/>
      <c r="UET324" s="66"/>
      <c r="UEU324" s="66"/>
      <c r="UEV324" s="66"/>
      <c r="UEW324" s="66"/>
      <c r="UEX324" s="66"/>
      <c r="UEY324" s="66"/>
      <c r="UEZ324" s="66"/>
      <c r="UFA324" s="66"/>
      <c r="UFB324" s="66"/>
      <c r="UFC324" s="66"/>
      <c r="UFD324" s="66"/>
      <c r="UFE324" s="66"/>
      <c r="UFF324" s="66"/>
      <c r="UFG324" s="66"/>
      <c r="UFH324" s="66"/>
      <c r="UFI324" s="66"/>
      <c r="UFJ324" s="66"/>
      <c r="UFK324" s="66"/>
      <c r="UFL324" s="66"/>
      <c r="UFM324" s="66"/>
      <c r="UFN324" s="66"/>
      <c r="UFO324" s="66"/>
      <c r="UFP324" s="66"/>
      <c r="UFQ324" s="66"/>
      <c r="UFR324" s="66"/>
      <c r="UFS324" s="66"/>
      <c r="UFU324" s="66"/>
      <c r="UFV324" s="66"/>
      <c r="UFW324" s="66"/>
      <c r="UFX324" s="66"/>
      <c r="UFY324" s="66"/>
      <c r="UFZ324" s="66"/>
      <c r="UGA324" s="66"/>
      <c r="UGB324" s="66"/>
      <c r="UGC324" s="66"/>
      <c r="UGD324" s="66"/>
      <c r="UGE324" s="66"/>
      <c r="UGF324" s="66"/>
      <c r="UGG324" s="66"/>
      <c r="UGJ324" s="66"/>
      <c r="UGM324" s="66"/>
      <c r="UGP324" s="66"/>
      <c r="UGS324" s="66"/>
      <c r="UGV324" s="66"/>
      <c r="UGY324" s="66"/>
      <c r="UHH324" s="66"/>
      <c r="UHK324" s="66"/>
      <c r="UHN324" s="66"/>
      <c r="UHQ324" s="66"/>
      <c r="UHZ324" s="66"/>
      <c r="UIF324" s="66"/>
      <c r="UII324" s="66"/>
      <c r="UIL324" s="66"/>
      <c r="UIO324" s="66"/>
      <c r="UIU324" s="66"/>
      <c r="UJD324" s="66"/>
      <c r="UJF324" s="66"/>
      <c r="UJG324" s="66"/>
      <c r="UJI324" s="66"/>
      <c r="UJL324" s="66"/>
      <c r="UJO324" s="66"/>
      <c r="UJR324" s="66"/>
      <c r="UJU324" s="66"/>
      <c r="UJX324" s="66"/>
      <c r="UJZ324" s="66"/>
      <c r="UKB324" s="66"/>
      <c r="UKE324" s="66"/>
      <c r="UKH324" s="66"/>
      <c r="UKK324" s="66"/>
      <c r="UKN324" s="66"/>
      <c r="UKQ324" s="66"/>
      <c r="UKT324" s="66"/>
      <c r="UKW324" s="66"/>
      <c r="UKY324" s="66"/>
      <c r="ULB324" s="66"/>
      <c r="ULH324" s="66"/>
      <c r="ULN324" s="66"/>
      <c r="ULQ324" s="66"/>
      <c r="ULS324" s="66"/>
      <c r="ULU324" s="66"/>
      <c r="ULV324" s="66"/>
      <c r="ULW324" s="66"/>
      <c r="ULX324" s="66"/>
      <c r="ULY324" s="66"/>
      <c r="ULZ324" s="66"/>
      <c r="UMR324" s="66"/>
      <c r="UMS324" s="66"/>
      <c r="UMV324" s="66"/>
      <c r="UMY324" s="66"/>
      <c r="UNA324" s="66"/>
      <c r="UNC324" s="66"/>
      <c r="UNF324" s="66"/>
      <c r="UNI324" s="66"/>
      <c r="UNL324" s="66"/>
      <c r="UNP324" s="66"/>
      <c r="UNS324" s="66"/>
      <c r="UNV324" s="66"/>
      <c r="UOD324" s="66"/>
      <c r="UOP324" s="66"/>
      <c r="UOQ324" s="66"/>
      <c r="UOR324" s="66"/>
      <c r="UOS324" s="66"/>
      <c r="UOT324" s="66"/>
      <c r="UOU324" s="66"/>
      <c r="UOV324" s="66"/>
      <c r="UOW324" s="66"/>
      <c r="UOX324" s="66"/>
      <c r="UOY324" s="66"/>
      <c r="UOZ324" s="66"/>
      <c r="UPA324" s="66"/>
      <c r="UPB324" s="66"/>
      <c r="UPC324" s="66"/>
      <c r="UPD324" s="66"/>
      <c r="UPE324" s="66"/>
      <c r="UPF324" s="66"/>
      <c r="UPG324" s="66"/>
      <c r="UPH324" s="66"/>
      <c r="UPI324" s="66"/>
      <c r="UPJ324" s="66"/>
      <c r="UPK324" s="66"/>
      <c r="UPL324" s="66"/>
      <c r="UPM324" s="66"/>
      <c r="UPN324" s="66"/>
      <c r="UPO324" s="66"/>
      <c r="UPQ324" s="66"/>
      <c r="UPR324" s="66"/>
      <c r="UPS324" s="66"/>
      <c r="UPT324" s="66"/>
      <c r="UPU324" s="66"/>
      <c r="UPV324" s="66"/>
      <c r="UPW324" s="66"/>
      <c r="UPX324" s="66"/>
      <c r="UPY324" s="66"/>
      <c r="UPZ324" s="66"/>
      <c r="UQA324" s="66"/>
      <c r="UQB324" s="66"/>
      <c r="UQC324" s="66"/>
      <c r="UQF324" s="66"/>
      <c r="UQI324" s="66"/>
      <c r="UQL324" s="66"/>
      <c r="UQO324" s="66"/>
      <c r="UQR324" s="66"/>
      <c r="UQU324" s="66"/>
      <c r="URD324" s="66"/>
      <c r="URG324" s="66"/>
      <c r="URJ324" s="66"/>
      <c r="URM324" s="66"/>
      <c r="URV324" s="66"/>
      <c r="USB324" s="66"/>
      <c r="USE324" s="66"/>
      <c r="USH324" s="66"/>
      <c r="USK324" s="66"/>
      <c r="USQ324" s="66"/>
      <c r="USZ324" s="66"/>
      <c r="UTB324" s="66"/>
      <c r="UTC324" s="66"/>
      <c r="UTE324" s="66"/>
      <c r="UTH324" s="66"/>
      <c r="UTK324" s="66"/>
      <c r="UTN324" s="66"/>
      <c r="UTQ324" s="66"/>
      <c r="UTT324" s="66"/>
      <c r="UTV324" s="66"/>
      <c r="UTX324" s="66"/>
      <c r="UUA324" s="66"/>
      <c r="UUD324" s="66"/>
      <c r="UUG324" s="66"/>
      <c r="UUJ324" s="66"/>
      <c r="UUM324" s="66"/>
      <c r="UUP324" s="66"/>
      <c r="UUS324" s="66"/>
      <c r="UUU324" s="66"/>
      <c r="UUX324" s="66"/>
      <c r="UVD324" s="66"/>
      <c r="UVJ324" s="66"/>
      <c r="UVM324" s="66"/>
      <c r="UVO324" s="66"/>
      <c r="UVQ324" s="66"/>
      <c r="UVR324" s="66"/>
      <c r="UVS324" s="66"/>
      <c r="UVT324" s="66"/>
      <c r="UVU324" s="66"/>
      <c r="UVV324" s="66"/>
      <c r="UWN324" s="66"/>
      <c r="UWO324" s="66"/>
      <c r="UWR324" s="66"/>
      <c r="UWU324" s="66"/>
      <c r="UWW324" s="66"/>
      <c r="UWY324" s="66"/>
      <c r="UXB324" s="66"/>
      <c r="UXE324" s="66"/>
      <c r="UXH324" s="66"/>
      <c r="UXL324" s="66"/>
      <c r="UXO324" s="66"/>
      <c r="UXR324" s="66"/>
      <c r="UXZ324" s="66"/>
      <c r="UYL324" s="66"/>
      <c r="UYM324" s="66"/>
      <c r="UYN324" s="66"/>
      <c r="UYO324" s="66"/>
      <c r="UYP324" s="66"/>
      <c r="UYQ324" s="66"/>
      <c r="UYR324" s="66"/>
      <c r="UYS324" s="66"/>
      <c r="UYT324" s="66"/>
      <c r="UYU324" s="66"/>
      <c r="UYV324" s="66"/>
      <c r="UYW324" s="66"/>
      <c r="UYX324" s="66"/>
      <c r="UYY324" s="66"/>
      <c r="UYZ324" s="66"/>
      <c r="UZA324" s="66"/>
      <c r="UZB324" s="66"/>
      <c r="UZC324" s="66"/>
      <c r="UZD324" s="66"/>
      <c r="UZE324" s="66"/>
      <c r="UZF324" s="66"/>
      <c r="UZG324" s="66"/>
      <c r="UZH324" s="66"/>
      <c r="UZI324" s="66"/>
      <c r="UZJ324" s="66"/>
      <c r="UZK324" s="66"/>
      <c r="UZM324" s="66"/>
      <c r="UZN324" s="66"/>
      <c r="UZO324" s="66"/>
      <c r="UZP324" s="66"/>
      <c r="UZQ324" s="66"/>
      <c r="UZR324" s="66"/>
      <c r="UZS324" s="66"/>
      <c r="UZT324" s="66"/>
      <c r="UZU324" s="66"/>
      <c r="UZV324" s="66"/>
      <c r="UZW324" s="66"/>
      <c r="UZX324" s="66"/>
      <c r="UZY324" s="66"/>
      <c r="VAB324" s="66"/>
      <c r="VAE324" s="66"/>
      <c r="VAH324" s="66"/>
      <c r="VAK324" s="66"/>
      <c r="VAN324" s="66"/>
      <c r="VAQ324" s="66"/>
      <c r="VAZ324" s="66"/>
      <c r="VBC324" s="66"/>
      <c r="VBF324" s="66"/>
      <c r="VBI324" s="66"/>
      <c r="VBR324" s="66"/>
      <c r="VBX324" s="66"/>
      <c r="VCA324" s="66"/>
      <c r="VCD324" s="66"/>
      <c r="VCG324" s="66"/>
      <c r="VCM324" s="66"/>
      <c r="VCV324" s="66"/>
      <c r="VCX324" s="66"/>
      <c r="VCY324" s="66"/>
      <c r="VDA324" s="66"/>
      <c r="VDD324" s="66"/>
      <c r="VDG324" s="66"/>
      <c r="VDJ324" s="66"/>
      <c r="VDM324" s="66"/>
      <c r="VDP324" s="66"/>
      <c r="VDR324" s="66"/>
      <c r="VDT324" s="66"/>
      <c r="VDW324" s="66"/>
      <c r="VDZ324" s="66"/>
      <c r="VEC324" s="66"/>
      <c r="VEF324" s="66"/>
      <c r="VEI324" s="66"/>
      <c r="VEL324" s="66"/>
      <c r="VEO324" s="66"/>
      <c r="VEQ324" s="66"/>
      <c r="VET324" s="66"/>
      <c r="VEZ324" s="66"/>
      <c r="VFF324" s="66"/>
      <c r="VFI324" s="66"/>
      <c r="VFK324" s="66"/>
      <c r="VFM324" s="66"/>
      <c r="VFN324" s="66"/>
      <c r="VFO324" s="66"/>
      <c r="VFP324" s="66"/>
      <c r="VFQ324" s="66"/>
      <c r="VFR324" s="66"/>
      <c r="VGJ324" s="66"/>
      <c r="VGK324" s="66"/>
      <c r="VGN324" s="66"/>
      <c r="VGQ324" s="66"/>
      <c r="VGS324" s="66"/>
      <c r="VGU324" s="66"/>
      <c r="VGX324" s="66"/>
      <c r="VHA324" s="66"/>
      <c r="VHD324" s="66"/>
      <c r="VHH324" s="66"/>
      <c r="VHK324" s="66"/>
      <c r="VHN324" s="66"/>
      <c r="VHV324" s="66"/>
      <c r="VIH324" s="66"/>
      <c r="VII324" s="66"/>
      <c r="VIJ324" s="66"/>
      <c r="VIK324" s="66"/>
      <c r="VIL324" s="66"/>
      <c r="VIM324" s="66"/>
      <c r="VIN324" s="66"/>
      <c r="VIO324" s="66"/>
      <c r="VIP324" s="66"/>
      <c r="VIQ324" s="66"/>
      <c r="VIR324" s="66"/>
      <c r="VIS324" s="66"/>
      <c r="VIT324" s="66"/>
      <c r="VIU324" s="66"/>
      <c r="VIV324" s="66"/>
      <c r="VIW324" s="66"/>
      <c r="VIX324" s="66"/>
      <c r="VIY324" s="66"/>
      <c r="VIZ324" s="66"/>
      <c r="VJA324" s="66"/>
      <c r="VJB324" s="66"/>
      <c r="VJC324" s="66"/>
      <c r="VJD324" s="66"/>
      <c r="VJE324" s="66"/>
      <c r="VJF324" s="66"/>
      <c r="VJG324" s="66"/>
      <c r="VJI324" s="66"/>
      <c r="VJJ324" s="66"/>
      <c r="VJK324" s="66"/>
      <c r="VJL324" s="66"/>
      <c r="VJM324" s="66"/>
      <c r="VJN324" s="66"/>
      <c r="VJO324" s="66"/>
      <c r="VJP324" s="66"/>
      <c r="VJQ324" s="66"/>
      <c r="VJR324" s="66"/>
      <c r="VJS324" s="66"/>
      <c r="VJT324" s="66"/>
      <c r="VJU324" s="66"/>
      <c r="VJX324" s="66"/>
      <c r="VKA324" s="66"/>
      <c r="VKD324" s="66"/>
      <c r="VKG324" s="66"/>
      <c r="VKJ324" s="66"/>
      <c r="VKM324" s="66"/>
      <c r="VKV324" s="66"/>
      <c r="VKY324" s="66"/>
      <c r="VLB324" s="66"/>
      <c r="VLE324" s="66"/>
      <c r="VLN324" s="66"/>
      <c r="VLT324" s="66"/>
      <c r="VLW324" s="66"/>
      <c r="VLZ324" s="66"/>
      <c r="VMC324" s="66"/>
      <c r="VMI324" s="66"/>
      <c r="VMR324" s="66"/>
      <c r="VMT324" s="66"/>
      <c r="VMU324" s="66"/>
      <c r="VMW324" s="66"/>
      <c r="VMZ324" s="66"/>
      <c r="VNC324" s="66"/>
      <c r="VNF324" s="66"/>
      <c r="VNI324" s="66"/>
      <c r="VNL324" s="66"/>
      <c r="VNN324" s="66"/>
      <c r="VNP324" s="66"/>
      <c r="VNS324" s="66"/>
      <c r="VNV324" s="66"/>
      <c r="VNY324" s="66"/>
      <c r="VOB324" s="66"/>
      <c r="VOE324" s="66"/>
      <c r="VOH324" s="66"/>
      <c r="VOK324" s="66"/>
      <c r="VOM324" s="66"/>
      <c r="VOP324" s="66"/>
      <c r="VOV324" s="66"/>
      <c r="VPB324" s="66"/>
      <c r="VPE324" s="66"/>
      <c r="VPG324" s="66"/>
      <c r="VPI324" s="66"/>
      <c r="VPJ324" s="66"/>
      <c r="VPK324" s="66"/>
      <c r="VPL324" s="66"/>
      <c r="VPM324" s="66"/>
      <c r="VPN324" s="66"/>
      <c r="VQF324" s="66"/>
      <c r="VQG324" s="66"/>
      <c r="VQJ324" s="66"/>
      <c r="VQM324" s="66"/>
      <c r="VQO324" s="66"/>
      <c r="VQQ324" s="66"/>
      <c r="VQT324" s="66"/>
      <c r="VQW324" s="66"/>
      <c r="VQZ324" s="66"/>
      <c r="VRD324" s="66"/>
      <c r="VRG324" s="66"/>
      <c r="VRJ324" s="66"/>
      <c r="VRR324" s="66"/>
      <c r="VSD324" s="66"/>
      <c r="VSE324" s="66"/>
      <c r="VSF324" s="66"/>
      <c r="VSG324" s="66"/>
      <c r="VSH324" s="66"/>
      <c r="VSI324" s="66"/>
      <c r="VSJ324" s="66"/>
      <c r="VSK324" s="66"/>
      <c r="VSL324" s="66"/>
      <c r="VSM324" s="66"/>
      <c r="VSN324" s="66"/>
      <c r="VSO324" s="66"/>
      <c r="VSP324" s="66"/>
      <c r="VSQ324" s="66"/>
      <c r="VSR324" s="66"/>
      <c r="VSS324" s="66"/>
      <c r="VST324" s="66"/>
      <c r="VSU324" s="66"/>
      <c r="VSV324" s="66"/>
      <c r="VSW324" s="66"/>
      <c r="VSX324" s="66"/>
      <c r="VSY324" s="66"/>
      <c r="VSZ324" s="66"/>
      <c r="VTA324" s="66"/>
      <c r="VTB324" s="66"/>
      <c r="VTC324" s="66"/>
      <c r="VTE324" s="66"/>
      <c r="VTF324" s="66"/>
      <c r="VTG324" s="66"/>
      <c r="VTH324" s="66"/>
      <c r="VTI324" s="66"/>
      <c r="VTJ324" s="66"/>
      <c r="VTK324" s="66"/>
      <c r="VTL324" s="66"/>
      <c r="VTM324" s="66"/>
      <c r="VTN324" s="66"/>
      <c r="VTO324" s="66"/>
      <c r="VTP324" s="66"/>
      <c r="VTQ324" s="66"/>
      <c r="VTT324" s="66"/>
      <c r="VTW324" s="66"/>
      <c r="VTZ324" s="66"/>
      <c r="VUC324" s="66"/>
      <c r="VUF324" s="66"/>
      <c r="VUI324" s="66"/>
      <c r="VUR324" s="66"/>
      <c r="VUU324" s="66"/>
      <c r="VUX324" s="66"/>
      <c r="VVA324" s="66"/>
      <c r="VVJ324" s="66"/>
      <c r="VVP324" s="66"/>
      <c r="VVS324" s="66"/>
      <c r="VVV324" s="66"/>
      <c r="VVY324" s="66"/>
      <c r="VWE324" s="66"/>
      <c r="VWN324" s="66"/>
      <c r="VWP324" s="66"/>
      <c r="VWQ324" s="66"/>
      <c r="VWS324" s="66"/>
      <c r="VWV324" s="66"/>
      <c r="VWY324" s="66"/>
      <c r="VXB324" s="66"/>
      <c r="VXE324" s="66"/>
      <c r="VXH324" s="66"/>
      <c r="VXJ324" s="66"/>
      <c r="VXL324" s="66"/>
      <c r="VXO324" s="66"/>
      <c r="VXR324" s="66"/>
      <c r="VXU324" s="66"/>
      <c r="VXX324" s="66"/>
      <c r="VYA324" s="66"/>
      <c r="VYD324" s="66"/>
      <c r="VYG324" s="66"/>
      <c r="VYI324" s="66"/>
      <c r="VYL324" s="66"/>
      <c r="VYR324" s="66"/>
      <c r="VYX324" s="66"/>
      <c r="VZA324" s="66"/>
      <c r="VZC324" s="66"/>
      <c r="VZE324" s="66"/>
      <c r="VZF324" s="66"/>
      <c r="VZG324" s="66"/>
      <c r="VZH324" s="66"/>
      <c r="VZI324" s="66"/>
      <c r="VZJ324" s="66"/>
      <c r="WAB324" s="66"/>
      <c r="WAC324" s="66"/>
      <c r="WAF324" s="66"/>
      <c r="WAI324" s="66"/>
      <c r="WAK324" s="66"/>
      <c r="WAM324" s="66"/>
      <c r="WAP324" s="66"/>
      <c r="WAS324" s="66"/>
      <c r="WAV324" s="66"/>
      <c r="WAZ324" s="66"/>
      <c r="WBC324" s="66"/>
      <c r="WBF324" s="66"/>
      <c r="WBN324" s="66"/>
      <c r="WBZ324" s="66"/>
      <c r="WCA324" s="66"/>
      <c r="WCB324" s="66"/>
      <c r="WCC324" s="66"/>
      <c r="WCD324" s="66"/>
      <c r="WCE324" s="66"/>
      <c r="WCF324" s="66"/>
      <c r="WCG324" s="66"/>
      <c r="WCH324" s="66"/>
      <c r="WCI324" s="66"/>
      <c r="WCJ324" s="66"/>
      <c r="WCK324" s="66"/>
      <c r="WCL324" s="66"/>
      <c r="WCM324" s="66"/>
      <c r="WCN324" s="66"/>
      <c r="WCO324" s="66"/>
      <c r="WCP324" s="66"/>
      <c r="WCQ324" s="66"/>
      <c r="WCR324" s="66"/>
      <c r="WCS324" s="66"/>
      <c r="WCT324" s="66"/>
      <c r="WCU324" s="66"/>
      <c r="WCV324" s="66"/>
      <c r="WCW324" s="66"/>
      <c r="WCX324" s="66"/>
      <c r="WCY324" s="66"/>
      <c r="WDA324" s="66"/>
      <c r="WDB324" s="66"/>
      <c r="WDC324" s="66"/>
      <c r="WDD324" s="66"/>
      <c r="WDE324" s="66"/>
      <c r="WDF324" s="66"/>
      <c r="WDG324" s="66"/>
      <c r="WDH324" s="66"/>
      <c r="WDI324" s="66"/>
      <c r="WDJ324" s="66"/>
      <c r="WDK324" s="66"/>
      <c r="WDL324" s="66"/>
      <c r="WDM324" s="66"/>
      <c r="WDP324" s="66"/>
      <c r="WDS324" s="66"/>
      <c r="WDV324" s="66"/>
      <c r="WDY324" s="66"/>
      <c r="WEB324" s="66"/>
      <c r="WEE324" s="66"/>
      <c r="WEN324" s="66"/>
      <c r="WEQ324" s="66"/>
      <c r="WET324" s="66"/>
      <c r="WEW324" s="66"/>
      <c r="WFF324" s="66"/>
      <c r="WFL324" s="66"/>
      <c r="WFO324" s="66"/>
      <c r="WFR324" s="66"/>
      <c r="WFU324" s="66"/>
      <c r="WGA324" s="66"/>
      <c r="WGJ324" s="66"/>
      <c r="WGL324" s="66"/>
      <c r="WGM324" s="66"/>
      <c r="WGO324" s="66"/>
      <c r="WGR324" s="66"/>
      <c r="WGU324" s="66"/>
      <c r="WGX324" s="66"/>
      <c r="WHA324" s="66"/>
      <c r="WHD324" s="66"/>
      <c r="WHF324" s="66"/>
      <c r="WHH324" s="66"/>
      <c r="WHK324" s="66"/>
      <c r="WHN324" s="66"/>
      <c r="WHQ324" s="66"/>
      <c r="WHT324" s="66"/>
      <c r="WHW324" s="66"/>
      <c r="WHZ324" s="66"/>
      <c r="WIC324" s="66"/>
      <c r="WIE324" s="66"/>
      <c r="WIH324" s="66"/>
      <c r="WIN324" s="66"/>
      <c r="WIT324" s="66"/>
      <c r="WIW324" s="66"/>
      <c r="WIY324" s="66"/>
      <c r="WJA324" s="66"/>
      <c r="WJB324" s="66"/>
      <c r="WJC324" s="66"/>
      <c r="WJD324" s="66"/>
      <c r="WJE324" s="66"/>
      <c r="WJF324" s="66"/>
      <c r="WJX324" s="66"/>
      <c r="WJY324" s="66"/>
      <c r="WKB324" s="66"/>
      <c r="WKE324" s="66"/>
      <c r="WKG324" s="66"/>
      <c r="WKI324" s="66"/>
      <c r="WKL324" s="66"/>
      <c r="WKO324" s="66"/>
      <c r="WKR324" s="66"/>
      <c r="WKV324" s="66"/>
      <c r="WKY324" s="66"/>
      <c r="WLB324" s="66"/>
      <c r="WLJ324" s="66"/>
      <c r="WLV324" s="66"/>
      <c r="WLW324" s="66"/>
      <c r="WLX324" s="66"/>
      <c r="WLY324" s="66"/>
      <c r="WLZ324" s="66"/>
      <c r="WMA324" s="66"/>
      <c r="WMB324" s="66"/>
      <c r="WMC324" s="66"/>
      <c r="WMD324" s="66"/>
      <c r="WME324" s="66"/>
      <c r="WMF324" s="66"/>
      <c r="WMG324" s="66"/>
      <c r="WMH324" s="66"/>
      <c r="WMI324" s="66"/>
      <c r="WMJ324" s="66"/>
      <c r="WMK324" s="66"/>
      <c r="WML324" s="66"/>
      <c r="WMM324" s="66"/>
      <c r="WMN324" s="66"/>
      <c r="WMO324" s="66"/>
      <c r="WMP324" s="66"/>
      <c r="WMQ324" s="66"/>
      <c r="WMR324" s="66"/>
      <c r="WMS324" s="66"/>
      <c r="WMT324" s="66"/>
      <c r="WMU324" s="66"/>
      <c r="WMW324" s="66"/>
      <c r="WMX324" s="66"/>
      <c r="WMY324" s="66"/>
      <c r="WMZ324" s="66"/>
      <c r="WNA324" s="66"/>
      <c r="WNB324" s="66"/>
      <c r="WNC324" s="66"/>
      <c r="WND324" s="66"/>
      <c r="WNE324" s="66"/>
      <c r="WNF324" s="66"/>
      <c r="WNG324" s="66"/>
      <c r="WNH324" s="66"/>
      <c r="WNI324" s="66"/>
      <c r="WNL324" s="66"/>
      <c r="WNO324" s="66"/>
      <c r="WNR324" s="66"/>
      <c r="WNU324" s="66"/>
      <c r="WNX324" s="66"/>
      <c r="WOA324" s="66"/>
      <c r="WOJ324" s="66"/>
      <c r="WOM324" s="66"/>
      <c r="WOP324" s="66"/>
      <c r="WOS324" s="66"/>
      <c r="WPB324" s="66"/>
      <c r="WPH324" s="66"/>
      <c r="WPK324" s="66"/>
      <c r="WPN324" s="66"/>
      <c r="WPQ324" s="66"/>
      <c r="WPW324" s="66"/>
      <c r="WQF324" s="66"/>
      <c r="WQH324" s="66"/>
      <c r="WQI324" s="66"/>
      <c r="WQK324" s="66"/>
      <c r="WQN324" s="66"/>
      <c r="WQQ324" s="66"/>
      <c r="WQT324" s="66"/>
      <c r="WQW324" s="66"/>
      <c r="WQZ324" s="66"/>
      <c r="WRB324" s="66"/>
      <c r="WRD324" s="66"/>
      <c r="WRG324" s="66"/>
      <c r="WRJ324" s="66"/>
      <c r="WRM324" s="66"/>
      <c r="WRP324" s="66"/>
      <c r="WRS324" s="66"/>
      <c r="WRV324" s="66"/>
      <c r="WRY324" s="66"/>
      <c r="WSA324" s="66"/>
      <c r="WSD324" s="66"/>
      <c r="WSJ324" s="66"/>
      <c r="WSP324" s="66"/>
      <c r="WSS324" s="66"/>
      <c r="WSU324" s="66"/>
      <c r="WSW324" s="66"/>
      <c r="WSX324" s="66"/>
      <c r="WSY324" s="66"/>
      <c r="WSZ324" s="66"/>
      <c r="WTA324" s="66"/>
      <c r="WTB324" s="66"/>
      <c r="WTT324" s="66"/>
      <c r="WTU324" s="66"/>
      <c r="WTX324" s="66"/>
      <c r="WUA324" s="66"/>
      <c r="WUC324" s="66"/>
      <c r="WUE324" s="66"/>
      <c r="WUH324" s="66"/>
      <c r="WUK324" s="66"/>
      <c r="WUN324" s="66"/>
      <c r="WUR324" s="66"/>
      <c r="WUU324" s="66"/>
      <c r="WUX324" s="66"/>
      <c r="WVF324" s="66"/>
    </row>
    <row r="325" spans="1:1022 1034:2046 2058:3070 3082:4094 4106:5118 5130:6142 6154:7166 7178:8190 8202:9214 9226:10238 10250:11262 11274:12286 12298:13310 13322:14334 14346:15358 15370:16126" s="50" customFormat="1" ht="21.75" hidden="1" customHeight="1">
      <c r="A325" s="7" t="s">
        <v>292</v>
      </c>
      <c r="B325" s="47" t="s">
        <v>344</v>
      </c>
      <c r="C325" s="4"/>
      <c r="D325" s="48">
        <f>_xlfn.IFNA(VLOOKUP(A325,'2.2'!A334:C626,3,),)</f>
        <v>0</v>
      </c>
      <c r="E325" s="54"/>
      <c r="F325" s="51"/>
      <c r="G325" s="51"/>
      <c r="H325" s="29">
        <v>124</v>
      </c>
      <c r="I325" s="52">
        <v>5</v>
      </c>
    </row>
    <row r="326" spans="1:1022 1034:2046 2058:3070 3082:4094 4106:5118 5130:6142 6154:7166 7178:8190 8202:9214 9226:10238 10250:11262 11274:12286 12298:13310 13322:14334 14346:15358 15370:16126" s="50" customFormat="1" ht="21.75" hidden="1" customHeight="1">
      <c r="A326" s="7" t="s">
        <v>265</v>
      </c>
      <c r="B326" s="47" t="s">
        <v>338</v>
      </c>
      <c r="C326" s="4"/>
      <c r="D326" s="48">
        <f>_xlfn.IFNA(VLOOKUP(A326,'2.2'!A335:C627,3,),)</f>
        <v>0</v>
      </c>
      <c r="E326" s="49"/>
      <c r="F326" s="51"/>
      <c r="G326" s="51"/>
      <c r="H326" s="29">
        <v>0</v>
      </c>
      <c r="I326" s="52">
        <v>5</v>
      </c>
    </row>
    <row r="327" spans="1:1022 1034:2046 2058:3070 3082:4094 4106:5118 5130:6142 6154:7166 7178:8190 8202:9214 9226:10238 10250:11262 11274:12286 12298:13310 13322:14334 14346:15358 15370:16126" s="50" customFormat="1" ht="21.75" hidden="1" customHeight="1">
      <c r="A327" s="7" t="s">
        <v>266</v>
      </c>
      <c r="B327" s="47" t="s">
        <v>338</v>
      </c>
      <c r="C327" s="4"/>
      <c r="D327" s="48">
        <f>_xlfn.IFNA(VLOOKUP(A327,'2.2'!A336:C628,3,),)</f>
        <v>0</v>
      </c>
      <c r="E327" s="49"/>
      <c r="F327" s="51"/>
      <c r="G327" s="51"/>
      <c r="H327" s="29">
        <v>0</v>
      </c>
      <c r="I327" s="52">
        <v>5</v>
      </c>
    </row>
    <row r="328" spans="1:1022 1034:2046 2058:3070 3082:4094 4106:5118 5130:6142 6154:7166 7178:8190 8202:9214 9226:10238 10250:11262 11274:12286 12298:13310 13322:14334 14346:15358 15370:16126" s="50" customFormat="1" ht="21.75" hidden="1" customHeight="1">
      <c r="A328" s="5" t="s">
        <v>325</v>
      </c>
      <c r="B328" s="47" t="s">
        <v>338</v>
      </c>
      <c r="C328" s="4"/>
      <c r="D328" s="48">
        <f>_xlfn.IFNA(VLOOKUP(A328,'2.2'!A337:C629,3,),)</f>
        <v>0</v>
      </c>
      <c r="E328" s="49"/>
      <c r="F328" s="51"/>
      <c r="G328" s="51"/>
      <c r="H328" s="29">
        <v>0</v>
      </c>
      <c r="I328" s="52">
        <v>20</v>
      </c>
    </row>
    <row r="329" spans="1:1022 1034:2046 2058:3070 3082:4094 4106:5118 5130:6142 6154:7166 7178:8190 8202:9214 9226:10238 10250:11262 11274:12286 12298:13310 13322:14334 14346:15358 15370:16126" s="50" customFormat="1" ht="20.25" customHeight="1">
      <c r="A329" s="36"/>
      <c r="B329" s="29">
        <v>0</v>
      </c>
      <c r="C329" s="29">
        <v>5961.5</v>
      </c>
      <c r="D329" s="48">
        <f>_xlfn.IFNA(VLOOKUP(A329,'2.2'!A338:C630,3,),)</f>
        <v>0</v>
      </c>
      <c r="E329" s="78">
        <f>SUBTOTAL(9,E7:E324)</f>
        <v>76216600</v>
      </c>
      <c r="F329" s="65">
        <v>1395</v>
      </c>
      <c r="G329" s="65">
        <v>15</v>
      </c>
      <c r="H329" s="33">
        <v>8524.5</v>
      </c>
      <c r="I329" s="33">
        <v>4788</v>
      </c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Z329" s="66"/>
      <c r="BC329" s="66"/>
      <c r="BF329" s="66"/>
      <c r="BI329" s="66"/>
      <c r="BL329" s="66"/>
      <c r="BO329" s="66"/>
      <c r="BX329" s="66"/>
      <c r="CA329" s="66"/>
      <c r="CD329" s="66"/>
      <c r="CG329" s="66"/>
      <c r="CP329" s="66"/>
      <c r="CV329" s="66"/>
      <c r="CY329" s="66"/>
      <c r="DB329" s="66"/>
      <c r="DE329" s="66"/>
      <c r="DK329" s="66"/>
      <c r="DT329" s="66"/>
      <c r="DV329" s="66"/>
      <c r="DW329" s="66"/>
      <c r="DY329" s="66"/>
      <c r="EB329" s="66"/>
      <c r="EE329" s="66"/>
      <c r="EH329" s="66"/>
      <c r="EK329" s="66"/>
      <c r="EN329" s="66"/>
      <c r="EP329" s="66"/>
      <c r="ER329" s="66"/>
      <c r="EU329" s="66"/>
      <c r="EX329" s="66"/>
      <c r="FA329" s="66"/>
      <c r="FD329" s="66"/>
      <c r="FG329" s="66"/>
      <c r="FJ329" s="66"/>
      <c r="FM329" s="66"/>
      <c r="FO329" s="66"/>
      <c r="FR329" s="66"/>
      <c r="FX329" s="66"/>
      <c r="GD329" s="66"/>
      <c r="GG329" s="66"/>
      <c r="GI329" s="66"/>
      <c r="GK329" s="66"/>
      <c r="GL329" s="66"/>
      <c r="GM329" s="66"/>
      <c r="GN329" s="66"/>
      <c r="GO329" s="66"/>
      <c r="GP329" s="66"/>
      <c r="HH329" s="66"/>
      <c r="HI329" s="66"/>
      <c r="HL329" s="66"/>
      <c r="HO329" s="66"/>
      <c r="HQ329" s="66"/>
      <c r="HS329" s="66"/>
      <c r="HV329" s="66"/>
      <c r="HY329" s="66"/>
      <c r="IB329" s="66"/>
      <c r="IF329" s="66"/>
      <c r="II329" s="66"/>
      <c r="IL329" s="66"/>
      <c r="IT329" s="66"/>
      <c r="JF329" s="66"/>
      <c r="JG329" s="66"/>
      <c r="JH329" s="66"/>
      <c r="JI329" s="66"/>
      <c r="JJ329" s="66"/>
      <c r="JK329" s="66"/>
      <c r="JL329" s="66"/>
      <c r="JM329" s="66"/>
      <c r="JN329" s="66"/>
      <c r="JO329" s="66"/>
      <c r="JP329" s="66"/>
      <c r="JQ329" s="66"/>
      <c r="JR329" s="66"/>
      <c r="JS329" s="66"/>
      <c r="JT329" s="66"/>
      <c r="JU329" s="66"/>
      <c r="JV329" s="66"/>
      <c r="JW329" s="66"/>
      <c r="JX329" s="66"/>
      <c r="JY329" s="66"/>
      <c r="JZ329" s="66"/>
      <c r="KA329" s="66"/>
      <c r="KB329" s="66"/>
      <c r="KC329" s="66"/>
      <c r="KD329" s="66"/>
      <c r="KE329" s="66"/>
      <c r="KG329" s="66"/>
      <c r="KH329" s="66"/>
      <c r="KI329" s="66"/>
      <c r="KJ329" s="66"/>
      <c r="KK329" s="66"/>
      <c r="KL329" s="66"/>
      <c r="KM329" s="66"/>
      <c r="KN329" s="66"/>
      <c r="KO329" s="66"/>
      <c r="KP329" s="66"/>
      <c r="KQ329" s="66"/>
      <c r="KR329" s="66"/>
      <c r="KS329" s="66"/>
      <c r="KV329" s="66"/>
      <c r="KY329" s="66"/>
      <c r="LB329" s="66"/>
      <c r="LE329" s="66"/>
      <c r="LH329" s="66"/>
      <c r="LK329" s="66"/>
      <c r="LT329" s="66"/>
      <c r="LW329" s="66"/>
      <c r="LZ329" s="66"/>
      <c r="MC329" s="66"/>
      <c r="ML329" s="66"/>
      <c r="MR329" s="66"/>
      <c r="MU329" s="66"/>
      <c r="MX329" s="66"/>
      <c r="NA329" s="66"/>
      <c r="NG329" s="66"/>
      <c r="NP329" s="66"/>
      <c r="NR329" s="66"/>
      <c r="NS329" s="66"/>
      <c r="NU329" s="66"/>
      <c r="NX329" s="66"/>
      <c r="OA329" s="66"/>
      <c r="OD329" s="66"/>
      <c r="OG329" s="66"/>
      <c r="OJ329" s="66"/>
      <c r="OL329" s="66"/>
      <c r="ON329" s="66"/>
      <c r="OQ329" s="66"/>
      <c r="OT329" s="66"/>
      <c r="OW329" s="66"/>
      <c r="OZ329" s="66"/>
      <c r="PC329" s="66"/>
      <c r="PF329" s="66"/>
      <c r="PI329" s="66"/>
      <c r="PK329" s="66"/>
      <c r="PN329" s="66"/>
      <c r="PT329" s="66"/>
      <c r="PZ329" s="66"/>
      <c r="QC329" s="66"/>
      <c r="QE329" s="66"/>
      <c r="QG329" s="66"/>
      <c r="QH329" s="66"/>
      <c r="QI329" s="66"/>
      <c r="QJ329" s="66"/>
      <c r="QK329" s="66"/>
      <c r="QL329" s="66"/>
      <c r="RD329" s="66"/>
      <c r="RE329" s="66"/>
      <c r="RH329" s="66"/>
      <c r="RK329" s="66"/>
      <c r="RM329" s="66"/>
      <c r="RO329" s="66"/>
      <c r="RR329" s="66"/>
      <c r="RU329" s="66"/>
      <c r="RX329" s="66"/>
      <c r="SB329" s="66"/>
      <c r="SE329" s="66"/>
      <c r="SH329" s="66"/>
      <c r="SP329" s="66"/>
      <c r="TB329" s="66"/>
      <c r="TC329" s="66"/>
      <c r="TD329" s="66"/>
      <c r="TE329" s="66"/>
      <c r="TF329" s="66"/>
      <c r="TG329" s="66"/>
      <c r="TH329" s="66"/>
      <c r="TI329" s="66"/>
      <c r="TJ329" s="66"/>
      <c r="TK329" s="66"/>
      <c r="TL329" s="66"/>
      <c r="TM329" s="66"/>
      <c r="TN329" s="66"/>
      <c r="TO329" s="66"/>
      <c r="TP329" s="66"/>
      <c r="TQ329" s="66"/>
      <c r="TR329" s="66"/>
      <c r="TS329" s="66"/>
      <c r="TT329" s="66"/>
      <c r="TU329" s="66"/>
      <c r="TV329" s="66"/>
      <c r="TW329" s="66"/>
      <c r="TX329" s="66"/>
      <c r="TY329" s="66"/>
      <c r="TZ329" s="66"/>
      <c r="UA329" s="66"/>
      <c r="UC329" s="66"/>
      <c r="UD329" s="66"/>
      <c r="UE329" s="66"/>
      <c r="UF329" s="66"/>
      <c r="UG329" s="66"/>
      <c r="UH329" s="66"/>
      <c r="UI329" s="66"/>
      <c r="UJ329" s="66"/>
      <c r="UK329" s="66"/>
      <c r="UL329" s="66"/>
      <c r="UM329" s="66"/>
      <c r="UN329" s="66"/>
      <c r="UO329" s="66"/>
      <c r="UR329" s="66"/>
      <c r="UU329" s="66"/>
      <c r="UX329" s="66"/>
      <c r="VA329" s="66"/>
      <c r="VD329" s="66"/>
      <c r="VG329" s="66"/>
      <c r="VP329" s="66"/>
      <c r="VS329" s="66"/>
      <c r="VV329" s="66"/>
      <c r="VY329" s="66"/>
      <c r="WH329" s="66"/>
      <c r="WN329" s="66"/>
      <c r="WQ329" s="66"/>
      <c r="WT329" s="66"/>
      <c r="WW329" s="66"/>
      <c r="XC329" s="66"/>
      <c r="XL329" s="66"/>
      <c r="XN329" s="66"/>
      <c r="XO329" s="66"/>
      <c r="XQ329" s="66"/>
      <c r="XT329" s="66"/>
      <c r="XW329" s="66"/>
      <c r="XZ329" s="66"/>
      <c r="YC329" s="66"/>
      <c r="YF329" s="66"/>
      <c r="YH329" s="66"/>
      <c r="YJ329" s="66"/>
      <c r="YM329" s="66"/>
      <c r="YP329" s="66"/>
      <c r="YS329" s="66"/>
      <c r="YV329" s="66"/>
      <c r="YY329" s="66"/>
      <c r="ZB329" s="66"/>
      <c r="ZE329" s="66"/>
      <c r="ZG329" s="66"/>
      <c r="ZJ329" s="66"/>
      <c r="ZP329" s="66"/>
      <c r="ZV329" s="66"/>
      <c r="ZY329" s="66"/>
      <c r="AAA329" s="66"/>
      <c r="AAC329" s="66"/>
      <c r="AAD329" s="66"/>
      <c r="AAE329" s="66"/>
      <c r="AAF329" s="66"/>
      <c r="AAG329" s="66"/>
      <c r="AAH329" s="66"/>
      <c r="AAZ329" s="66"/>
      <c r="ABA329" s="66"/>
      <c r="ABD329" s="66"/>
      <c r="ABG329" s="66"/>
      <c r="ABI329" s="66"/>
      <c r="ABK329" s="66"/>
      <c r="ABN329" s="66"/>
      <c r="ABQ329" s="66"/>
      <c r="ABT329" s="66"/>
      <c r="ABX329" s="66"/>
      <c r="ACA329" s="66"/>
      <c r="ACD329" s="66"/>
      <c r="ACL329" s="66"/>
      <c r="ACX329" s="66"/>
      <c r="ACY329" s="66"/>
      <c r="ACZ329" s="66"/>
      <c r="ADA329" s="66"/>
      <c r="ADB329" s="66"/>
      <c r="ADC329" s="66"/>
      <c r="ADD329" s="66"/>
      <c r="ADE329" s="66"/>
      <c r="ADF329" s="66"/>
      <c r="ADG329" s="66"/>
      <c r="ADH329" s="66"/>
      <c r="ADI329" s="66"/>
      <c r="ADJ329" s="66"/>
      <c r="ADK329" s="66"/>
      <c r="ADL329" s="66"/>
      <c r="ADM329" s="66"/>
      <c r="ADN329" s="66"/>
      <c r="ADO329" s="66"/>
      <c r="ADP329" s="66"/>
      <c r="ADQ329" s="66"/>
      <c r="ADR329" s="66"/>
      <c r="ADS329" s="66"/>
      <c r="ADT329" s="66"/>
      <c r="ADU329" s="66"/>
      <c r="ADV329" s="66"/>
      <c r="ADW329" s="66"/>
      <c r="ADY329" s="66"/>
      <c r="ADZ329" s="66"/>
      <c r="AEA329" s="66"/>
      <c r="AEB329" s="66"/>
      <c r="AEC329" s="66"/>
      <c r="AED329" s="66"/>
      <c r="AEE329" s="66"/>
      <c r="AEF329" s="66"/>
      <c r="AEG329" s="66"/>
      <c r="AEH329" s="66"/>
      <c r="AEI329" s="66"/>
      <c r="AEJ329" s="66"/>
      <c r="AEK329" s="66"/>
      <c r="AEN329" s="66"/>
      <c r="AEQ329" s="66"/>
      <c r="AET329" s="66"/>
      <c r="AEW329" s="66"/>
      <c r="AEZ329" s="66"/>
      <c r="AFC329" s="66"/>
      <c r="AFL329" s="66"/>
      <c r="AFO329" s="66"/>
      <c r="AFR329" s="66"/>
      <c r="AFU329" s="66"/>
      <c r="AGD329" s="66"/>
      <c r="AGJ329" s="66"/>
      <c r="AGM329" s="66"/>
      <c r="AGP329" s="66"/>
      <c r="AGS329" s="66"/>
      <c r="AGY329" s="66"/>
      <c r="AHH329" s="66"/>
      <c r="AHJ329" s="66"/>
      <c r="AHK329" s="66"/>
      <c r="AHM329" s="66"/>
      <c r="AHP329" s="66"/>
      <c r="AHS329" s="66"/>
      <c r="AHV329" s="66"/>
      <c r="AHY329" s="66"/>
      <c r="AIB329" s="66"/>
      <c r="AID329" s="66"/>
      <c r="AIF329" s="66"/>
      <c r="AII329" s="66"/>
      <c r="AIL329" s="66"/>
      <c r="AIO329" s="66"/>
      <c r="AIR329" s="66"/>
      <c r="AIU329" s="66"/>
      <c r="AIX329" s="66"/>
      <c r="AJA329" s="66"/>
      <c r="AJC329" s="66"/>
      <c r="AJF329" s="66"/>
      <c r="AJL329" s="66"/>
      <c r="AJR329" s="66"/>
      <c r="AJU329" s="66"/>
      <c r="AJW329" s="66"/>
      <c r="AJY329" s="66"/>
      <c r="AJZ329" s="66"/>
      <c r="AKA329" s="66"/>
      <c r="AKB329" s="66"/>
      <c r="AKC329" s="66"/>
      <c r="AKD329" s="66"/>
      <c r="AKV329" s="66"/>
      <c r="AKW329" s="66"/>
      <c r="AKZ329" s="66"/>
      <c r="ALC329" s="66"/>
      <c r="ALE329" s="66"/>
      <c r="ALG329" s="66"/>
      <c r="ALJ329" s="66"/>
      <c r="ALM329" s="66"/>
      <c r="ALP329" s="66"/>
      <c r="ALT329" s="66"/>
      <c r="ALW329" s="66"/>
      <c r="ALZ329" s="66"/>
      <c r="AMH329" s="66"/>
      <c r="AMT329" s="66"/>
      <c r="AMU329" s="66"/>
      <c r="AMV329" s="66"/>
      <c r="AMW329" s="66"/>
      <c r="AMX329" s="66"/>
      <c r="AMY329" s="66"/>
      <c r="AMZ329" s="66"/>
      <c r="ANA329" s="66"/>
      <c r="ANB329" s="66"/>
      <c r="ANC329" s="66"/>
      <c r="AND329" s="66"/>
      <c r="ANE329" s="66"/>
      <c r="ANF329" s="66"/>
      <c r="ANG329" s="66"/>
      <c r="ANH329" s="66"/>
      <c r="ANI329" s="66"/>
      <c r="ANJ329" s="66"/>
      <c r="ANK329" s="66"/>
      <c r="ANL329" s="66"/>
      <c r="ANM329" s="66"/>
      <c r="ANN329" s="66"/>
      <c r="ANO329" s="66"/>
      <c r="ANP329" s="66"/>
      <c r="ANQ329" s="66"/>
      <c r="ANR329" s="66"/>
      <c r="ANS329" s="66"/>
      <c r="ANU329" s="66"/>
      <c r="ANV329" s="66"/>
      <c r="ANW329" s="66"/>
      <c r="ANX329" s="66"/>
      <c r="ANY329" s="66"/>
      <c r="ANZ329" s="66"/>
      <c r="AOA329" s="66"/>
      <c r="AOB329" s="66"/>
      <c r="AOC329" s="66"/>
      <c r="AOD329" s="66"/>
      <c r="AOE329" s="66"/>
      <c r="AOF329" s="66"/>
      <c r="AOG329" s="66"/>
      <c r="AOJ329" s="66"/>
      <c r="AOM329" s="66"/>
      <c r="AOP329" s="66"/>
      <c r="AOS329" s="66"/>
      <c r="AOV329" s="66"/>
      <c r="AOY329" s="66"/>
      <c r="APH329" s="66"/>
      <c r="APK329" s="66"/>
      <c r="APN329" s="66"/>
      <c r="APQ329" s="66"/>
      <c r="APZ329" s="66"/>
      <c r="AQF329" s="66"/>
      <c r="AQI329" s="66"/>
      <c r="AQL329" s="66"/>
      <c r="AQO329" s="66"/>
      <c r="AQU329" s="66"/>
      <c r="ARD329" s="66"/>
      <c r="ARF329" s="66"/>
      <c r="ARG329" s="66"/>
      <c r="ARI329" s="66"/>
      <c r="ARL329" s="66"/>
      <c r="ARO329" s="66"/>
      <c r="ARR329" s="66"/>
      <c r="ARU329" s="66"/>
      <c r="ARX329" s="66"/>
      <c r="ARZ329" s="66"/>
      <c r="ASB329" s="66"/>
      <c r="ASE329" s="66"/>
      <c r="ASH329" s="66"/>
      <c r="ASK329" s="66"/>
      <c r="ASN329" s="66"/>
      <c r="ASQ329" s="66"/>
      <c r="AST329" s="66"/>
      <c r="ASW329" s="66"/>
      <c r="ASY329" s="66"/>
      <c r="ATB329" s="66"/>
      <c r="ATH329" s="66"/>
      <c r="ATN329" s="66"/>
      <c r="ATQ329" s="66"/>
      <c r="ATS329" s="66"/>
      <c r="ATU329" s="66"/>
      <c r="ATV329" s="66"/>
      <c r="ATW329" s="66"/>
      <c r="ATX329" s="66"/>
      <c r="ATY329" s="66"/>
      <c r="ATZ329" s="66"/>
      <c r="AUR329" s="66"/>
      <c r="AUS329" s="66"/>
      <c r="AUV329" s="66"/>
      <c r="AUY329" s="66"/>
      <c r="AVA329" s="66"/>
      <c r="AVC329" s="66"/>
      <c r="AVF329" s="66"/>
      <c r="AVI329" s="66"/>
      <c r="AVL329" s="66"/>
      <c r="AVP329" s="66"/>
      <c r="AVS329" s="66"/>
      <c r="AVV329" s="66"/>
      <c r="AWD329" s="66"/>
      <c r="AWP329" s="66"/>
      <c r="AWQ329" s="66"/>
      <c r="AWR329" s="66"/>
      <c r="AWS329" s="66"/>
      <c r="AWT329" s="66"/>
      <c r="AWU329" s="66"/>
      <c r="AWV329" s="66"/>
      <c r="AWW329" s="66"/>
      <c r="AWX329" s="66"/>
      <c r="AWY329" s="66"/>
      <c r="AWZ329" s="66"/>
      <c r="AXA329" s="66"/>
      <c r="AXB329" s="66"/>
      <c r="AXC329" s="66"/>
      <c r="AXD329" s="66"/>
      <c r="AXE329" s="66"/>
      <c r="AXF329" s="66"/>
      <c r="AXG329" s="66"/>
      <c r="AXH329" s="66"/>
      <c r="AXI329" s="66"/>
      <c r="AXJ329" s="66"/>
      <c r="AXK329" s="66"/>
      <c r="AXL329" s="66"/>
      <c r="AXM329" s="66"/>
      <c r="AXN329" s="66"/>
      <c r="AXO329" s="66"/>
      <c r="AXQ329" s="66"/>
      <c r="AXR329" s="66"/>
      <c r="AXS329" s="66"/>
      <c r="AXT329" s="66"/>
      <c r="AXU329" s="66"/>
      <c r="AXV329" s="66"/>
      <c r="AXW329" s="66"/>
      <c r="AXX329" s="66"/>
      <c r="AXY329" s="66"/>
      <c r="AXZ329" s="66"/>
      <c r="AYA329" s="66"/>
      <c r="AYB329" s="66"/>
      <c r="AYC329" s="66"/>
      <c r="AYF329" s="66"/>
      <c r="AYI329" s="66"/>
      <c r="AYL329" s="66"/>
      <c r="AYO329" s="66"/>
      <c r="AYR329" s="66"/>
      <c r="AYU329" s="66"/>
      <c r="AZD329" s="66"/>
      <c r="AZG329" s="66"/>
      <c r="AZJ329" s="66"/>
      <c r="AZM329" s="66"/>
      <c r="AZV329" s="66"/>
      <c r="BAB329" s="66"/>
      <c r="BAE329" s="66"/>
      <c r="BAH329" s="66"/>
      <c r="BAK329" s="66"/>
      <c r="BAQ329" s="66"/>
      <c r="BAZ329" s="66"/>
      <c r="BBB329" s="66"/>
      <c r="BBC329" s="66"/>
      <c r="BBE329" s="66"/>
      <c r="BBH329" s="66"/>
      <c r="BBK329" s="66"/>
      <c r="BBN329" s="66"/>
      <c r="BBQ329" s="66"/>
      <c r="BBT329" s="66"/>
      <c r="BBV329" s="66"/>
      <c r="BBX329" s="66"/>
      <c r="BCA329" s="66"/>
      <c r="BCD329" s="66"/>
      <c r="BCG329" s="66"/>
      <c r="BCJ329" s="66"/>
      <c r="BCM329" s="66"/>
      <c r="BCP329" s="66"/>
      <c r="BCS329" s="66"/>
      <c r="BCU329" s="66"/>
      <c r="BCX329" s="66"/>
      <c r="BDD329" s="66"/>
      <c r="BDJ329" s="66"/>
      <c r="BDM329" s="66"/>
      <c r="BDO329" s="66"/>
      <c r="BDQ329" s="66"/>
      <c r="BDR329" s="66"/>
      <c r="BDS329" s="66"/>
      <c r="BDT329" s="66"/>
      <c r="BDU329" s="66"/>
      <c r="BDV329" s="66"/>
      <c r="BEN329" s="66"/>
      <c r="BEO329" s="66"/>
      <c r="BER329" s="66"/>
      <c r="BEU329" s="66"/>
      <c r="BEW329" s="66"/>
      <c r="BEY329" s="66"/>
      <c r="BFB329" s="66"/>
      <c r="BFE329" s="66"/>
      <c r="BFH329" s="66"/>
      <c r="BFL329" s="66"/>
      <c r="BFO329" s="66"/>
      <c r="BFR329" s="66"/>
      <c r="BFZ329" s="66"/>
      <c r="BGL329" s="66"/>
      <c r="BGM329" s="66"/>
      <c r="BGN329" s="66"/>
      <c r="BGO329" s="66"/>
      <c r="BGP329" s="66"/>
      <c r="BGQ329" s="66"/>
      <c r="BGR329" s="66"/>
      <c r="BGS329" s="66"/>
      <c r="BGT329" s="66"/>
      <c r="BGU329" s="66"/>
      <c r="BGV329" s="66"/>
      <c r="BGW329" s="66"/>
      <c r="BGX329" s="66"/>
      <c r="BGY329" s="66"/>
      <c r="BGZ329" s="66"/>
      <c r="BHA329" s="66"/>
      <c r="BHB329" s="66"/>
      <c r="BHC329" s="66"/>
      <c r="BHD329" s="66"/>
      <c r="BHE329" s="66"/>
      <c r="BHF329" s="66"/>
      <c r="BHG329" s="66"/>
      <c r="BHH329" s="66"/>
      <c r="BHI329" s="66"/>
      <c r="BHJ329" s="66"/>
      <c r="BHK329" s="66"/>
      <c r="BHM329" s="66"/>
      <c r="BHN329" s="66"/>
      <c r="BHO329" s="66"/>
      <c r="BHP329" s="66"/>
      <c r="BHQ329" s="66"/>
      <c r="BHR329" s="66"/>
      <c r="BHS329" s="66"/>
      <c r="BHT329" s="66"/>
      <c r="BHU329" s="66"/>
      <c r="BHV329" s="66"/>
      <c r="BHW329" s="66"/>
      <c r="BHX329" s="66"/>
      <c r="BHY329" s="66"/>
      <c r="BIB329" s="66"/>
      <c r="BIE329" s="66"/>
      <c r="BIH329" s="66"/>
      <c r="BIK329" s="66"/>
      <c r="BIN329" s="66"/>
      <c r="BIQ329" s="66"/>
      <c r="BIZ329" s="66"/>
      <c r="BJC329" s="66"/>
      <c r="BJF329" s="66"/>
      <c r="BJI329" s="66"/>
      <c r="BJR329" s="66"/>
      <c r="BJX329" s="66"/>
      <c r="BKA329" s="66"/>
      <c r="BKD329" s="66"/>
      <c r="BKG329" s="66"/>
      <c r="BKM329" s="66"/>
      <c r="BKV329" s="66"/>
      <c r="BKX329" s="66"/>
      <c r="BKY329" s="66"/>
      <c r="BLA329" s="66"/>
      <c r="BLD329" s="66"/>
      <c r="BLG329" s="66"/>
      <c r="BLJ329" s="66"/>
      <c r="BLM329" s="66"/>
      <c r="BLP329" s="66"/>
      <c r="BLR329" s="66"/>
      <c r="BLT329" s="66"/>
      <c r="BLW329" s="66"/>
      <c r="BLZ329" s="66"/>
      <c r="BMC329" s="66"/>
      <c r="BMF329" s="66"/>
      <c r="BMI329" s="66"/>
      <c r="BML329" s="66"/>
      <c r="BMO329" s="66"/>
      <c r="BMQ329" s="66"/>
      <c r="BMT329" s="66"/>
      <c r="BMZ329" s="66"/>
      <c r="BNF329" s="66"/>
      <c r="BNI329" s="66"/>
      <c r="BNK329" s="66"/>
      <c r="BNM329" s="66"/>
      <c r="BNN329" s="66"/>
      <c r="BNO329" s="66"/>
      <c r="BNP329" s="66"/>
      <c r="BNQ329" s="66"/>
      <c r="BNR329" s="66"/>
      <c r="BOJ329" s="66"/>
      <c r="BOK329" s="66"/>
      <c r="BON329" s="66"/>
      <c r="BOQ329" s="66"/>
      <c r="BOS329" s="66"/>
      <c r="BOU329" s="66"/>
      <c r="BOX329" s="66"/>
      <c r="BPA329" s="66"/>
      <c r="BPD329" s="66"/>
      <c r="BPH329" s="66"/>
      <c r="BPK329" s="66"/>
      <c r="BPN329" s="66"/>
      <c r="BPV329" s="66"/>
      <c r="BQH329" s="66"/>
      <c r="BQI329" s="66"/>
      <c r="BQJ329" s="66"/>
      <c r="BQK329" s="66"/>
      <c r="BQL329" s="66"/>
      <c r="BQM329" s="66"/>
      <c r="BQN329" s="66"/>
      <c r="BQO329" s="66"/>
      <c r="BQP329" s="66"/>
      <c r="BQQ329" s="66"/>
      <c r="BQR329" s="66"/>
      <c r="BQS329" s="66"/>
      <c r="BQT329" s="66"/>
      <c r="BQU329" s="66"/>
      <c r="BQV329" s="66"/>
      <c r="BQW329" s="66"/>
      <c r="BQX329" s="66"/>
      <c r="BQY329" s="66"/>
      <c r="BQZ329" s="66"/>
      <c r="BRA329" s="66"/>
      <c r="BRB329" s="66"/>
      <c r="BRC329" s="66"/>
      <c r="BRD329" s="66"/>
      <c r="BRE329" s="66"/>
      <c r="BRF329" s="66"/>
      <c r="BRG329" s="66"/>
      <c r="BRI329" s="66"/>
      <c r="BRJ329" s="66"/>
      <c r="BRK329" s="66"/>
      <c r="BRL329" s="66"/>
      <c r="BRM329" s="66"/>
      <c r="BRN329" s="66"/>
      <c r="BRO329" s="66"/>
      <c r="BRP329" s="66"/>
      <c r="BRQ329" s="66"/>
      <c r="BRR329" s="66"/>
      <c r="BRS329" s="66"/>
      <c r="BRT329" s="66"/>
      <c r="BRU329" s="66"/>
      <c r="BRX329" s="66"/>
      <c r="BSA329" s="66"/>
      <c r="BSD329" s="66"/>
      <c r="BSG329" s="66"/>
      <c r="BSJ329" s="66"/>
      <c r="BSM329" s="66"/>
      <c r="BSV329" s="66"/>
      <c r="BSY329" s="66"/>
      <c r="BTB329" s="66"/>
      <c r="BTE329" s="66"/>
      <c r="BTN329" s="66"/>
      <c r="BTT329" s="66"/>
      <c r="BTW329" s="66"/>
      <c r="BTZ329" s="66"/>
      <c r="BUC329" s="66"/>
      <c r="BUI329" s="66"/>
      <c r="BUR329" s="66"/>
      <c r="BUT329" s="66"/>
      <c r="BUU329" s="66"/>
      <c r="BUW329" s="66"/>
      <c r="BUZ329" s="66"/>
      <c r="BVC329" s="66"/>
      <c r="BVF329" s="66"/>
      <c r="BVI329" s="66"/>
      <c r="BVL329" s="66"/>
      <c r="BVN329" s="66"/>
      <c r="BVP329" s="66"/>
      <c r="BVS329" s="66"/>
      <c r="BVV329" s="66"/>
      <c r="BVY329" s="66"/>
      <c r="BWB329" s="66"/>
      <c r="BWE329" s="66"/>
      <c r="BWH329" s="66"/>
      <c r="BWK329" s="66"/>
      <c r="BWM329" s="66"/>
      <c r="BWP329" s="66"/>
      <c r="BWV329" s="66"/>
      <c r="BXB329" s="66"/>
      <c r="BXE329" s="66"/>
      <c r="BXG329" s="66"/>
      <c r="BXI329" s="66"/>
      <c r="BXJ329" s="66"/>
      <c r="BXK329" s="66"/>
      <c r="BXL329" s="66"/>
      <c r="BXM329" s="66"/>
      <c r="BXN329" s="66"/>
      <c r="BYF329" s="66"/>
      <c r="BYG329" s="66"/>
      <c r="BYJ329" s="66"/>
      <c r="BYM329" s="66"/>
      <c r="BYO329" s="66"/>
      <c r="BYQ329" s="66"/>
      <c r="BYT329" s="66"/>
      <c r="BYW329" s="66"/>
      <c r="BYZ329" s="66"/>
      <c r="BZD329" s="66"/>
      <c r="BZG329" s="66"/>
      <c r="BZJ329" s="66"/>
      <c r="BZR329" s="66"/>
      <c r="CAD329" s="66"/>
      <c r="CAE329" s="66"/>
      <c r="CAF329" s="66"/>
      <c r="CAG329" s="66"/>
      <c r="CAH329" s="66"/>
      <c r="CAI329" s="66"/>
      <c r="CAJ329" s="66"/>
      <c r="CAK329" s="66"/>
      <c r="CAL329" s="66"/>
      <c r="CAM329" s="66"/>
      <c r="CAN329" s="66"/>
      <c r="CAO329" s="66"/>
      <c r="CAP329" s="66"/>
      <c r="CAQ329" s="66"/>
      <c r="CAR329" s="66"/>
      <c r="CAS329" s="66"/>
      <c r="CAT329" s="66"/>
      <c r="CAU329" s="66"/>
      <c r="CAV329" s="66"/>
      <c r="CAW329" s="66"/>
      <c r="CAX329" s="66"/>
      <c r="CAY329" s="66"/>
      <c r="CAZ329" s="66"/>
      <c r="CBA329" s="66"/>
      <c r="CBB329" s="66"/>
      <c r="CBC329" s="66"/>
      <c r="CBE329" s="66"/>
      <c r="CBF329" s="66"/>
      <c r="CBG329" s="66"/>
      <c r="CBH329" s="66"/>
      <c r="CBI329" s="66"/>
      <c r="CBJ329" s="66"/>
      <c r="CBK329" s="66"/>
      <c r="CBL329" s="66"/>
      <c r="CBM329" s="66"/>
      <c r="CBN329" s="66"/>
      <c r="CBO329" s="66"/>
      <c r="CBP329" s="66"/>
      <c r="CBQ329" s="66"/>
      <c r="CBT329" s="66"/>
      <c r="CBW329" s="66"/>
      <c r="CBZ329" s="66"/>
      <c r="CCC329" s="66"/>
      <c r="CCF329" s="66"/>
      <c r="CCI329" s="66"/>
      <c r="CCR329" s="66"/>
      <c r="CCU329" s="66"/>
      <c r="CCX329" s="66"/>
      <c r="CDA329" s="66"/>
      <c r="CDJ329" s="66"/>
      <c r="CDP329" s="66"/>
      <c r="CDS329" s="66"/>
      <c r="CDV329" s="66"/>
      <c r="CDY329" s="66"/>
      <c r="CEE329" s="66"/>
      <c r="CEN329" s="66"/>
      <c r="CEP329" s="66"/>
      <c r="CEQ329" s="66"/>
      <c r="CES329" s="66"/>
      <c r="CEV329" s="66"/>
      <c r="CEY329" s="66"/>
      <c r="CFB329" s="66"/>
      <c r="CFE329" s="66"/>
      <c r="CFH329" s="66"/>
      <c r="CFJ329" s="66"/>
      <c r="CFL329" s="66"/>
      <c r="CFO329" s="66"/>
      <c r="CFR329" s="66"/>
      <c r="CFU329" s="66"/>
      <c r="CFX329" s="66"/>
      <c r="CGA329" s="66"/>
      <c r="CGD329" s="66"/>
      <c r="CGG329" s="66"/>
      <c r="CGI329" s="66"/>
      <c r="CGL329" s="66"/>
      <c r="CGR329" s="66"/>
      <c r="CGX329" s="66"/>
      <c r="CHA329" s="66"/>
      <c r="CHC329" s="66"/>
      <c r="CHE329" s="66"/>
      <c r="CHF329" s="66"/>
      <c r="CHG329" s="66"/>
      <c r="CHH329" s="66"/>
      <c r="CHI329" s="66"/>
      <c r="CHJ329" s="66"/>
      <c r="CIB329" s="66"/>
      <c r="CIC329" s="66"/>
      <c r="CIF329" s="66"/>
      <c r="CII329" s="66"/>
      <c r="CIK329" s="66"/>
      <c r="CIM329" s="66"/>
      <c r="CIP329" s="66"/>
      <c r="CIS329" s="66"/>
      <c r="CIV329" s="66"/>
      <c r="CIZ329" s="66"/>
      <c r="CJC329" s="66"/>
      <c r="CJF329" s="66"/>
      <c r="CJN329" s="66"/>
      <c r="CJZ329" s="66"/>
      <c r="CKA329" s="66"/>
      <c r="CKB329" s="66"/>
      <c r="CKC329" s="66"/>
      <c r="CKD329" s="66"/>
      <c r="CKE329" s="66"/>
      <c r="CKF329" s="66"/>
      <c r="CKG329" s="66"/>
      <c r="CKH329" s="66"/>
      <c r="CKI329" s="66"/>
      <c r="CKJ329" s="66"/>
      <c r="CKK329" s="66"/>
      <c r="CKL329" s="66"/>
      <c r="CKM329" s="66"/>
      <c r="CKN329" s="66"/>
      <c r="CKO329" s="66"/>
      <c r="CKP329" s="66"/>
      <c r="CKQ329" s="66"/>
      <c r="CKR329" s="66"/>
      <c r="CKS329" s="66"/>
      <c r="CKT329" s="66"/>
      <c r="CKU329" s="66"/>
      <c r="CKV329" s="66"/>
      <c r="CKW329" s="66"/>
      <c r="CKX329" s="66"/>
      <c r="CKY329" s="66"/>
      <c r="CLA329" s="66"/>
      <c r="CLB329" s="66"/>
      <c r="CLC329" s="66"/>
      <c r="CLD329" s="66"/>
      <c r="CLE329" s="66"/>
      <c r="CLF329" s="66"/>
      <c r="CLG329" s="66"/>
      <c r="CLH329" s="66"/>
      <c r="CLI329" s="66"/>
      <c r="CLJ329" s="66"/>
      <c r="CLK329" s="66"/>
      <c r="CLL329" s="66"/>
      <c r="CLM329" s="66"/>
      <c r="CLP329" s="66"/>
      <c r="CLS329" s="66"/>
      <c r="CLV329" s="66"/>
      <c r="CLY329" s="66"/>
      <c r="CMB329" s="66"/>
      <c r="CME329" s="66"/>
      <c r="CMN329" s="66"/>
      <c r="CMQ329" s="66"/>
      <c r="CMT329" s="66"/>
      <c r="CMW329" s="66"/>
      <c r="CNF329" s="66"/>
      <c r="CNL329" s="66"/>
      <c r="CNO329" s="66"/>
      <c r="CNR329" s="66"/>
      <c r="CNU329" s="66"/>
      <c r="COA329" s="66"/>
      <c r="COJ329" s="66"/>
      <c r="COL329" s="66"/>
      <c r="COM329" s="66"/>
      <c r="COO329" s="66"/>
      <c r="COR329" s="66"/>
      <c r="COU329" s="66"/>
      <c r="COX329" s="66"/>
      <c r="CPA329" s="66"/>
      <c r="CPD329" s="66"/>
      <c r="CPF329" s="66"/>
      <c r="CPH329" s="66"/>
      <c r="CPK329" s="66"/>
      <c r="CPN329" s="66"/>
      <c r="CPQ329" s="66"/>
      <c r="CPT329" s="66"/>
      <c r="CPW329" s="66"/>
      <c r="CPZ329" s="66"/>
      <c r="CQC329" s="66"/>
      <c r="CQE329" s="66"/>
      <c r="CQH329" s="66"/>
      <c r="CQN329" s="66"/>
      <c r="CQT329" s="66"/>
      <c r="CQW329" s="66"/>
      <c r="CQY329" s="66"/>
      <c r="CRA329" s="66"/>
      <c r="CRB329" s="66"/>
      <c r="CRC329" s="66"/>
      <c r="CRD329" s="66"/>
      <c r="CRE329" s="66"/>
      <c r="CRF329" s="66"/>
      <c r="CRX329" s="66"/>
      <c r="CRY329" s="66"/>
      <c r="CSB329" s="66"/>
      <c r="CSE329" s="66"/>
      <c r="CSG329" s="66"/>
      <c r="CSI329" s="66"/>
      <c r="CSL329" s="66"/>
      <c r="CSO329" s="66"/>
      <c r="CSR329" s="66"/>
      <c r="CSV329" s="66"/>
      <c r="CSY329" s="66"/>
      <c r="CTB329" s="66"/>
      <c r="CTJ329" s="66"/>
      <c r="CTV329" s="66"/>
      <c r="CTW329" s="66"/>
      <c r="CTX329" s="66"/>
      <c r="CTY329" s="66"/>
      <c r="CTZ329" s="66"/>
      <c r="CUA329" s="66"/>
      <c r="CUB329" s="66"/>
      <c r="CUC329" s="66"/>
      <c r="CUD329" s="66"/>
      <c r="CUE329" s="66"/>
      <c r="CUF329" s="66"/>
      <c r="CUG329" s="66"/>
      <c r="CUH329" s="66"/>
      <c r="CUI329" s="66"/>
      <c r="CUJ329" s="66"/>
      <c r="CUK329" s="66"/>
      <c r="CUL329" s="66"/>
      <c r="CUM329" s="66"/>
      <c r="CUN329" s="66"/>
      <c r="CUO329" s="66"/>
      <c r="CUP329" s="66"/>
      <c r="CUQ329" s="66"/>
      <c r="CUR329" s="66"/>
      <c r="CUS329" s="66"/>
      <c r="CUT329" s="66"/>
      <c r="CUU329" s="66"/>
      <c r="CUW329" s="66"/>
      <c r="CUX329" s="66"/>
      <c r="CUY329" s="66"/>
      <c r="CUZ329" s="66"/>
      <c r="CVA329" s="66"/>
      <c r="CVB329" s="66"/>
      <c r="CVC329" s="66"/>
      <c r="CVD329" s="66"/>
      <c r="CVE329" s="66"/>
      <c r="CVF329" s="66"/>
      <c r="CVG329" s="66"/>
      <c r="CVH329" s="66"/>
      <c r="CVI329" s="66"/>
      <c r="CVL329" s="66"/>
      <c r="CVO329" s="66"/>
      <c r="CVR329" s="66"/>
      <c r="CVU329" s="66"/>
      <c r="CVX329" s="66"/>
      <c r="CWA329" s="66"/>
      <c r="CWJ329" s="66"/>
      <c r="CWM329" s="66"/>
      <c r="CWP329" s="66"/>
      <c r="CWS329" s="66"/>
      <c r="CXB329" s="66"/>
      <c r="CXH329" s="66"/>
      <c r="CXK329" s="66"/>
      <c r="CXN329" s="66"/>
      <c r="CXQ329" s="66"/>
      <c r="CXW329" s="66"/>
      <c r="CYF329" s="66"/>
      <c r="CYH329" s="66"/>
      <c r="CYI329" s="66"/>
      <c r="CYK329" s="66"/>
      <c r="CYN329" s="66"/>
      <c r="CYQ329" s="66"/>
      <c r="CYT329" s="66"/>
      <c r="CYW329" s="66"/>
      <c r="CYZ329" s="66"/>
      <c r="CZB329" s="66"/>
      <c r="CZD329" s="66"/>
      <c r="CZG329" s="66"/>
      <c r="CZJ329" s="66"/>
      <c r="CZM329" s="66"/>
      <c r="CZP329" s="66"/>
      <c r="CZS329" s="66"/>
      <c r="CZV329" s="66"/>
      <c r="CZY329" s="66"/>
      <c r="DAA329" s="66"/>
      <c r="DAD329" s="66"/>
      <c r="DAJ329" s="66"/>
      <c r="DAP329" s="66"/>
      <c r="DAS329" s="66"/>
      <c r="DAU329" s="66"/>
      <c r="DAW329" s="66"/>
      <c r="DAX329" s="66"/>
      <c r="DAY329" s="66"/>
      <c r="DAZ329" s="66"/>
      <c r="DBA329" s="66"/>
      <c r="DBB329" s="66"/>
      <c r="DBT329" s="66"/>
      <c r="DBU329" s="66"/>
      <c r="DBX329" s="66"/>
      <c r="DCA329" s="66"/>
      <c r="DCC329" s="66"/>
      <c r="DCE329" s="66"/>
      <c r="DCH329" s="66"/>
      <c r="DCK329" s="66"/>
      <c r="DCN329" s="66"/>
      <c r="DCR329" s="66"/>
      <c r="DCU329" s="66"/>
      <c r="DCX329" s="66"/>
      <c r="DDF329" s="66"/>
      <c r="DDR329" s="66"/>
      <c r="DDS329" s="66"/>
      <c r="DDT329" s="66"/>
      <c r="DDU329" s="66"/>
      <c r="DDV329" s="66"/>
      <c r="DDW329" s="66"/>
      <c r="DDX329" s="66"/>
      <c r="DDY329" s="66"/>
      <c r="DDZ329" s="66"/>
      <c r="DEA329" s="66"/>
      <c r="DEB329" s="66"/>
      <c r="DEC329" s="66"/>
      <c r="DED329" s="66"/>
      <c r="DEE329" s="66"/>
      <c r="DEF329" s="66"/>
      <c r="DEG329" s="66"/>
      <c r="DEH329" s="66"/>
      <c r="DEI329" s="66"/>
      <c r="DEJ329" s="66"/>
      <c r="DEK329" s="66"/>
      <c r="DEL329" s="66"/>
      <c r="DEM329" s="66"/>
      <c r="DEN329" s="66"/>
      <c r="DEO329" s="66"/>
      <c r="DEP329" s="66"/>
      <c r="DEQ329" s="66"/>
      <c r="DES329" s="66"/>
      <c r="DET329" s="66"/>
      <c r="DEU329" s="66"/>
      <c r="DEV329" s="66"/>
      <c r="DEW329" s="66"/>
      <c r="DEX329" s="66"/>
      <c r="DEY329" s="66"/>
      <c r="DEZ329" s="66"/>
      <c r="DFA329" s="66"/>
      <c r="DFB329" s="66"/>
      <c r="DFC329" s="66"/>
      <c r="DFD329" s="66"/>
      <c r="DFE329" s="66"/>
      <c r="DFH329" s="66"/>
      <c r="DFK329" s="66"/>
      <c r="DFN329" s="66"/>
      <c r="DFQ329" s="66"/>
      <c r="DFT329" s="66"/>
      <c r="DFW329" s="66"/>
      <c r="DGF329" s="66"/>
      <c r="DGI329" s="66"/>
      <c r="DGL329" s="66"/>
      <c r="DGO329" s="66"/>
      <c r="DGX329" s="66"/>
      <c r="DHD329" s="66"/>
      <c r="DHG329" s="66"/>
      <c r="DHJ329" s="66"/>
      <c r="DHM329" s="66"/>
      <c r="DHS329" s="66"/>
      <c r="DIB329" s="66"/>
      <c r="DID329" s="66"/>
      <c r="DIE329" s="66"/>
      <c r="DIG329" s="66"/>
      <c r="DIJ329" s="66"/>
      <c r="DIM329" s="66"/>
      <c r="DIP329" s="66"/>
      <c r="DIS329" s="66"/>
      <c r="DIV329" s="66"/>
      <c r="DIX329" s="66"/>
      <c r="DIZ329" s="66"/>
      <c r="DJC329" s="66"/>
      <c r="DJF329" s="66"/>
      <c r="DJI329" s="66"/>
      <c r="DJL329" s="66"/>
      <c r="DJO329" s="66"/>
      <c r="DJR329" s="66"/>
      <c r="DJU329" s="66"/>
      <c r="DJW329" s="66"/>
      <c r="DJZ329" s="66"/>
      <c r="DKF329" s="66"/>
      <c r="DKL329" s="66"/>
      <c r="DKO329" s="66"/>
      <c r="DKQ329" s="66"/>
      <c r="DKS329" s="66"/>
      <c r="DKT329" s="66"/>
      <c r="DKU329" s="66"/>
      <c r="DKV329" s="66"/>
      <c r="DKW329" s="66"/>
      <c r="DKX329" s="66"/>
      <c r="DLP329" s="66"/>
      <c r="DLQ329" s="66"/>
      <c r="DLT329" s="66"/>
      <c r="DLW329" s="66"/>
      <c r="DLY329" s="66"/>
      <c r="DMA329" s="66"/>
      <c r="DMD329" s="66"/>
      <c r="DMG329" s="66"/>
      <c r="DMJ329" s="66"/>
      <c r="DMN329" s="66"/>
      <c r="DMQ329" s="66"/>
      <c r="DMT329" s="66"/>
      <c r="DNB329" s="66"/>
      <c r="DNN329" s="66"/>
      <c r="DNO329" s="66"/>
      <c r="DNP329" s="66"/>
      <c r="DNQ329" s="66"/>
      <c r="DNR329" s="66"/>
      <c r="DNS329" s="66"/>
      <c r="DNT329" s="66"/>
      <c r="DNU329" s="66"/>
      <c r="DNV329" s="66"/>
      <c r="DNW329" s="66"/>
      <c r="DNX329" s="66"/>
      <c r="DNY329" s="66"/>
      <c r="DNZ329" s="66"/>
      <c r="DOA329" s="66"/>
      <c r="DOB329" s="66"/>
      <c r="DOC329" s="66"/>
      <c r="DOD329" s="66"/>
      <c r="DOE329" s="66"/>
      <c r="DOF329" s="66"/>
      <c r="DOG329" s="66"/>
      <c r="DOH329" s="66"/>
      <c r="DOI329" s="66"/>
      <c r="DOJ329" s="66"/>
      <c r="DOK329" s="66"/>
      <c r="DOL329" s="66"/>
      <c r="DOM329" s="66"/>
      <c r="DOO329" s="66"/>
      <c r="DOP329" s="66"/>
      <c r="DOQ329" s="66"/>
      <c r="DOR329" s="66"/>
      <c r="DOS329" s="66"/>
      <c r="DOT329" s="66"/>
      <c r="DOU329" s="66"/>
      <c r="DOV329" s="66"/>
      <c r="DOW329" s="66"/>
      <c r="DOX329" s="66"/>
      <c r="DOY329" s="66"/>
      <c r="DOZ329" s="66"/>
      <c r="DPA329" s="66"/>
      <c r="DPD329" s="66"/>
      <c r="DPG329" s="66"/>
      <c r="DPJ329" s="66"/>
      <c r="DPM329" s="66"/>
      <c r="DPP329" s="66"/>
      <c r="DPS329" s="66"/>
      <c r="DQB329" s="66"/>
      <c r="DQE329" s="66"/>
      <c r="DQH329" s="66"/>
      <c r="DQK329" s="66"/>
      <c r="DQT329" s="66"/>
      <c r="DQZ329" s="66"/>
      <c r="DRC329" s="66"/>
      <c r="DRF329" s="66"/>
      <c r="DRI329" s="66"/>
      <c r="DRO329" s="66"/>
      <c r="DRX329" s="66"/>
      <c r="DRZ329" s="66"/>
      <c r="DSA329" s="66"/>
      <c r="DSC329" s="66"/>
      <c r="DSF329" s="66"/>
      <c r="DSI329" s="66"/>
      <c r="DSL329" s="66"/>
      <c r="DSO329" s="66"/>
      <c r="DSR329" s="66"/>
      <c r="DST329" s="66"/>
      <c r="DSV329" s="66"/>
      <c r="DSY329" s="66"/>
      <c r="DTB329" s="66"/>
      <c r="DTE329" s="66"/>
      <c r="DTH329" s="66"/>
      <c r="DTK329" s="66"/>
      <c r="DTN329" s="66"/>
      <c r="DTQ329" s="66"/>
      <c r="DTS329" s="66"/>
      <c r="DTV329" s="66"/>
      <c r="DUB329" s="66"/>
      <c r="DUH329" s="66"/>
      <c r="DUK329" s="66"/>
      <c r="DUM329" s="66"/>
      <c r="DUO329" s="66"/>
      <c r="DUP329" s="66"/>
      <c r="DUQ329" s="66"/>
      <c r="DUR329" s="66"/>
      <c r="DUS329" s="66"/>
      <c r="DUT329" s="66"/>
      <c r="DVL329" s="66"/>
      <c r="DVM329" s="66"/>
      <c r="DVP329" s="66"/>
      <c r="DVS329" s="66"/>
      <c r="DVU329" s="66"/>
      <c r="DVW329" s="66"/>
      <c r="DVZ329" s="66"/>
      <c r="DWC329" s="66"/>
      <c r="DWF329" s="66"/>
      <c r="DWJ329" s="66"/>
      <c r="DWM329" s="66"/>
      <c r="DWP329" s="66"/>
      <c r="DWX329" s="66"/>
      <c r="DXJ329" s="66"/>
      <c r="DXK329" s="66"/>
      <c r="DXL329" s="66"/>
      <c r="DXM329" s="66"/>
      <c r="DXN329" s="66"/>
      <c r="DXO329" s="66"/>
      <c r="DXP329" s="66"/>
      <c r="DXQ329" s="66"/>
      <c r="DXR329" s="66"/>
      <c r="DXS329" s="66"/>
      <c r="DXT329" s="66"/>
      <c r="DXU329" s="66"/>
      <c r="DXV329" s="66"/>
      <c r="DXW329" s="66"/>
      <c r="DXX329" s="66"/>
      <c r="DXY329" s="66"/>
      <c r="DXZ329" s="66"/>
      <c r="DYA329" s="66"/>
      <c r="DYB329" s="66"/>
      <c r="DYC329" s="66"/>
      <c r="DYD329" s="66"/>
      <c r="DYE329" s="66"/>
      <c r="DYF329" s="66"/>
      <c r="DYG329" s="66"/>
      <c r="DYH329" s="66"/>
      <c r="DYI329" s="66"/>
      <c r="DYK329" s="66"/>
      <c r="DYL329" s="66"/>
      <c r="DYM329" s="66"/>
      <c r="DYN329" s="66"/>
      <c r="DYO329" s="66"/>
      <c r="DYP329" s="66"/>
      <c r="DYQ329" s="66"/>
      <c r="DYR329" s="66"/>
      <c r="DYS329" s="66"/>
      <c r="DYT329" s="66"/>
      <c r="DYU329" s="66"/>
      <c r="DYV329" s="66"/>
      <c r="DYW329" s="66"/>
      <c r="DYZ329" s="66"/>
      <c r="DZC329" s="66"/>
      <c r="DZF329" s="66"/>
      <c r="DZI329" s="66"/>
      <c r="DZL329" s="66"/>
      <c r="DZO329" s="66"/>
      <c r="DZX329" s="66"/>
      <c r="EAA329" s="66"/>
      <c r="EAD329" s="66"/>
      <c r="EAG329" s="66"/>
      <c r="EAP329" s="66"/>
      <c r="EAV329" s="66"/>
      <c r="EAY329" s="66"/>
      <c r="EBB329" s="66"/>
      <c r="EBE329" s="66"/>
      <c r="EBK329" s="66"/>
      <c r="EBT329" s="66"/>
      <c r="EBV329" s="66"/>
      <c r="EBW329" s="66"/>
      <c r="EBY329" s="66"/>
      <c r="ECB329" s="66"/>
      <c r="ECE329" s="66"/>
      <c r="ECH329" s="66"/>
      <c r="ECK329" s="66"/>
      <c r="ECN329" s="66"/>
      <c r="ECP329" s="66"/>
      <c r="ECR329" s="66"/>
      <c r="ECU329" s="66"/>
      <c r="ECX329" s="66"/>
      <c r="EDA329" s="66"/>
      <c r="EDD329" s="66"/>
      <c r="EDG329" s="66"/>
      <c r="EDJ329" s="66"/>
      <c r="EDM329" s="66"/>
      <c r="EDO329" s="66"/>
      <c r="EDR329" s="66"/>
      <c r="EDX329" s="66"/>
      <c r="EED329" s="66"/>
      <c r="EEG329" s="66"/>
      <c r="EEI329" s="66"/>
      <c r="EEK329" s="66"/>
      <c r="EEL329" s="66"/>
      <c r="EEM329" s="66"/>
      <c r="EEN329" s="66"/>
      <c r="EEO329" s="66"/>
      <c r="EEP329" s="66"/>
      <c r="EFH329" s="66"/>
      <c r="EFI329" s="66"/>
      <c r="EFL329" s="66"/>
      <c r="EFO329" s="66"/>
      <c r="EFQ329" s="66"/>
      <c r="EFS329" s="66"/>
      <c r="EFV329" s="66"/>
      <c r="EFY329" s="66"/>
      <c r="EGB329" s="66"/>
      <c r="EGF329" s="66"/>
      <c r="EGI329" s="66"/>
      <c r="EGL329" s="66"/>
      <c r="EGT329" s="66"/>
      <c r="EHF329" s="66"/>
      <c r="EHG329" s="66"/>
      <c r="EHH329" s="66"/>
      <c r="EHI329" s="66"/>
      <c r="EHJ329" s="66"/>
      <c r="EHK329" s="66"/>
      <c r="EHL329" s="66"/>
      <c r="EHM329" s="66"/>
      <c r="EHN329" s="66"/>
      <c r="EHO329" s="66"/>
      <c r="EHP329" s="66"/>
      <c r="EHQ329" s="66"/>
      <c r="EHR329" s="66"/>
      <c r="EHS329" s="66"/>
      <c r="EHT329" s="66"/>
      <c r="EHU329" s="66"/>
      <c r="EHV329" s="66"/>
      <c r="EHW329" s="66"/>
      <c r="EHX329" s="66"/>
      <c r="EHY329" s="66"/>
      <c r="EHZ329" s="66"/>
      <c r="EIA329" s="66"/>
      <c r="EIB329" s="66"/>
      <c r="EIC329" s="66"/>
      <c r="EID329" s="66"/>
      <c r="EIE329" s="66"/>
      <c r="EIG329" s="66"/>
      <c r="EIH329" s="66"/>
      <c r="EII329" s="66"/>
      <c r="EIJ329" s="66"/>
      <c r="EIK329" s="66"/>
      <c r="EIL329" s="66"/>
      <c r="EIM329" s="66"/>
      <c r="EIN329" s="66"/>
      <c r="EIO329" s="66"/>
      <c r="EIP329" s="66"/>
      <c r="EIQ329" s="66"/>
      <c r="EIR329" s="66"/>
      <c r="EIS329" s="66"/>
      <c r="EIV329" s="66"/>
      <c r="EIY329" s="66"/>
      <c r="EJB329" s="66"/>
      <c r="EJE329" s="66"/>
      <c r="EJH329" s="66"/>
      <c r="EJK329" s="66"/>
      <c r="EJT329" s="66"/>
      <c r="EJW329" s="66"/>
      <c r="EJZ329" s="66"/>
      <c r="EKC329" s="66"/>
      <c r="EKL329" s="66"/>
      <c r="EKR329" s="66"/>
      <c r="EKU329" s="66"/>
      <c r="EKX329" s="66"/>
      <c r="ELA329" s="66"/>
      <c r="ELG329" s="66"/>
      <c r="ELP329" s="66"/>
      <c r="ELR329" s="66"/>
      <c r="ELS329" s="66"/>
      <c r="ELU329" s="66"/>
      <c r="ELX329" s="66"/>
      <c r="EMA329" s="66"/>
      <c r="EMD329" s="66"/>
      <c r="EMG329" s="66"/>
      <c r="EMJ329" s="66"/>
      <c r="EML329" s="66"/>
      <c r="EMN329" s="66"/>
      <c r="EMQ329" s="66"/>
      <c r="EMT329" s="66"/>
      <c r="EMW329" s="66"/>
      <c r="EMZ329" s="66"/>
      <c r="ENC329" s="66"/>
      <c r="ENF329" s="66"/>
      <c r="ENI329" s="66"/>
      <c r="ENK329" s="66"/>
      <c r="ENN329" s="66"/>
      <c r="ENT329" s="66"/>
      <c r="ENZ329" s="66"/>
      <c r="EOC329" s="66"/>
      <c r="EOE329" s="66"/>
      <c r="EOG329" s="66"/>
      <c r="EOH329" s="66"/>
      <c r="EOI329" s="66"/>
      <c r="EOJ329" s="66"/>
      <c r="EOK329" s="66"/>
      <c r="EOL329" s="66"/>
      <c r="EPD329" s="66"/>
      <c r="EPE329" s="66"/>
      <c r="EPH329" s="66"/>
      <c r="EPK329" s="66"/>
      <c r="EPM329" s="66"/>
      <c r="EPO329" s="66"/>
      <c r="EPR329" s="66"/>
      <c r="EPU329" s="66"/>
      <c r="EPX329" s="66"/>
      <c r="EQB329" s="66"/>
      <c r="EQE329" s="66"/>
      <c r="EQH329" s="66"/>
      <c r="EQP329" s="66"/>
      <c r="ERB329" s="66"/>
      <c r="ERC329" s="66"/>
      <c r="ERD329" s="66"/>
      <c r="ERE329" s="66"/>
      <c r="ERF329" s="66"/>
      <c r="ERG329" s="66"/>
      <c r="ERH329" s="66"/>
      <c r="ERI329" s="66"/>
      <c r="ERJ329" s="66"/>
      <c r="ERK329" s="66"/>
      <c r="ERL329" s="66"/>
      <c r="ERM329" s="66"/>
      <c r="ERN329" s="66"/>
      <c r="ERO329" s="66"/>
      <c r="ERP329" s="66"/>
      <c r="ERQ329" s="66"/>
      <c r="ERR329" s="66"/>
      <c r="ERS329" s="66"/>
      <c r="ERT329" s="66"/>
      <c r="ERU329" s="66"/>
      <c r="ERV329" s="66"/>
      <c r="ERW329" s="66"/>
      <c r="ERX329" s="66"/>
      <c r="ERY329" s="66"/>
      <c r="ERZ329" s="66"/>
      <c r="ESA329" s="66"/>
      <c r="ESC329" s="66"/>
      <c r="ESD329" s="66"/>
      <c r="ESE329" s="66"/>
      <c r="ESF329" s="66"/>
      <c r="ESG329" s="66"/>
      <c r="ESH329" s="66"/>
      <c r="ESI329" s="66"/>
      <c r="ESJ329" s="66"/>
      <c r="ESK329" s="66"/>
      <c r="ESL329" s="66"/>
      <c r="ESM329" s="66"/>
      <c r="ESN329" s="66"/>
      <c r="ESO329" s="66"/>
      <c r="ESR329" s="66"/>
      <c r="ESU329" s="66"/>
      <c r="ESX329" s="66"/>
      <c r="ETA329" s="66"/>
      <c r="ETD329" s="66"/>
      <c r="ETG329" s="66"/>
      <c r="ETP329" s="66"/>
      <c r="ETS329" s="66"/>
      <c r="ETV329" s="66"/>
      <c r="ETY329" s="66"/>
      <c r="EUH329" s="66"/>
      <c r="EUN329" s="66"/>
      <c r="EUQ329" s="66"/>
      <c r="EUT329" s="66"/>
      <c r="EUW329" s="66"/>
      <c r="EVC329" s="66"/>
      <c r="EVL329" s="66"/>
      <c r="EVN329" s="66"/>
      <c r="EVO329" s="66"/>
      <c r="EVQ329" s="66"/>
      <c r="EVT329" s="66"/>
      <c r="EVW329" s="66"/>
      <c r="EVZ329" s="66"/>
      <c r="EWC329" s="66"/>
      <c r="EWF329" s="66"/>
      <c r="EWH329" s="66"/>
      <c r="EWJ329" s="66"/>
      <c r="EWM329" s="66"/>
      <c r="EWP329" s="66"/>
      <c r="EWS329" s="66"/>
      <c r="EWV329" s="66"/>
      <c r="EWY329" s="66"/>
      <c r="EXB329" s="66"/>
      <c r="EXE329" s="66"/>
      <c r="EXG329" s="66"/>
      <c r="EXJ329" s="66"/>
      <c r="EXP329" s="66"/>
      <c r="EXV329" s="66"/>
      <c r="EXY329" s="66"/>
      <c r="EYA329" s="66"/>
      <c r="EYC329" s="66"/>
      <c r="EYD329" s="66"/>
      <c r="EYE329" s="66"/>
      <c r="EYF329" s="66"/>
      <c r="EYG329" s="66"/>
      <c r="EYH329" s="66"/>
      <c r="EYZ329" s="66"/>
      <c r="EZA329" s="66"/>
      <c r="EZD329" s="66"/>
      <c r="EZG329" s="66"/>
      <c r="EZI329" s="66"/>
      <c r="EZK329" s="66"/>
      <c r="EZN329" s="66"/>
      <c r="EZQ329" s="66"/>
      <c r="EZT329" s="66"/>
      <c r="EZX329" s="66"/>
      <c r="FAA329" s="66"/>
      <c r="FAD329" s="66"/>
      <c r="FAL329" s="66"/>
      <c r="FAX329" s="66"/>
      <c r="FAY329" s="66"/>
      <c r="FAZ329" s="66"/>
      <c r="FBA329" s="66"/>
      <c r="FBB329" s="66"/>
      <c r="FBC329" s="66"/>
      <c r="FBD329" s="66"/>
      <c r="FBE329" s="66"/>
      <c r="FBF329" s="66"/>
      <c r="FBG329" s="66"/>
      <c r="FBH329" s="66"/>
      <c r="FBI329" s="66"/>
      <c r="FBJ329" s="66"/>
      <c r="FBK329" s="66"/>
      <c r="FBL329" s="66"/>
      <c r="FBM329" s="66"/>
      <c r="FBN329" s="66"/>
      <c r="FBO329" s="66"/>
      <c r="FBP329" s="66"/>
      <c r="FBQ329" s="66"/>
      <c r="FBR329" s="66"/>
      <c r="FBS329" s="66"/>
      <c r="FBT329" s="66"/>
      <c r="FBU329" s="66"/>
      <c r="FBV329" s="66"/>
      <c r="FBW329" s="66"/>
      <c r="FBY329" s="66"/>
      <c r="FBZ329" s="66"/>
      <c r="FCA329" s="66"/>
      <c r="FCB329" s="66"/>
      <c r="FCC329" s="66"/>
      <c r="FCD329" s="66"/>
      <c r="FCE329" s="66"/>
      <c r="FCF329" s="66"/>
      <c r="FCG329" s="66"/>
      <c r="FCH329" s="66"/>
      <c r="FCI329" s="66"/>
      <c r="FCJ329" s="66"/>
      <c r="FCK329" s="66"/>
      <c r="FCN329" s="66"/>
      <c r="FCQ329" s="66"/>
      <c r="FCT329" s="66"/>
      <c r="FCW329" s="66"/>
      <c r="FCZ329" s="66"/>
      <c r="FDC329" s="66"/>
      <c r="FDL329" s="66"/>
      <c r="FDO329" s="66"/>
      <c r="FDR329" s="66"/>
      <c r="FDU329" s="66"/>
      <c r="FED329" s="66"/>
      <c r="FEJ329" s="66"/>
      <c r="FEM329" s="66"/>
      <c r="FEP329" s="66"/>
      <c r="FES329" s="66"/>
      <c r="FEY329" s="66"/>
      <c r="FFH329" s="66"/>
      <c r="FFJ329" s="66"/>
      <c r="FFK329" s="66"/>
      <c r="FFM329" s="66"/>
      <c r="FFP329" s="66"/>
      <c r="FFS329" s="66"/>
      <c r="FFV329" s="66"/>
      <c r="FFY329" s="66"/>
      <c r="FGB329" s="66"/>
      <c r="FGD329" s="66"/>
      <c r="FGF329" s="66"/>
      <c r="FGI329" s="66"/>
      <c r="FGL329" s="66"/>
      <c r="FGO329" s="66"/>
      <c r="FGR329" s="66"/>
      <c r="FGU329" s="66"/>
      <c r="FGX329" s="66"/>
      <c r="FHA329" s="66"/>
      <c r="FHC329" s="66"/>
      <c r="FHF329" s="66"/>
      <c r="FHL329" s="66"/>
      <c r="FHR329" s="66"/>
      <c r="FHU329" s="66"/>
      <c r="FHW329" s="66"/>
      <c r="FHY329" s="66"/>
      <c r="FHZ329" s="66"/>
      <c r="FIA329" s="66"/>
      <c r="FIB329" s="66"/>
      <c r="FIC329" s="66"/>
      <c r="FID329" s="66"/>
      <c r="FIV329" s="66"/>
      <c r="FIW329" s="66"/>
      <c r="FIZ329" s="66"/>
      <c r="FJC329" s="66"/>
      <c r="FJE329" s="66"/>
      <c r="FJG329" s="66"/>
      <c r="FJJ329" s="66"/>
      <c r="FJM329" s="66"/>
      <c r="FJP329" s="66"/>
      <c r="FJT329" s="66"/>
      <c r="FJW329" s="66"/>
      <c r="FJZ329" s="66"/>
      <c r="FKH329" s="66"/>
      <c r="FKT329" s="66"/>
      <c r="FKU329" s="66"/>
      <c r="FKV329" s="66"/>
      <c r="FKW329" s="66"/>
      <c r="FKX329" s="66"/>
      <c r="FKY329" s="66"/>
      <c r="FKZ329" s="66"/>
      <c r="FLA329" s="66"/>
      <c r="FLB329" s="66"/>
      <c r="FLC329" s="66"/>
      <c r="FLD329" s="66"/>
      <c r="FLE329" s="66"/>
      <c r="FLF329" s="66"/>
      <c r="FLG329" s="66"/>
      <c r="FLH329" s="66"/>
      <c r="FLI329" s="66"/>
      <c r="FLJ329" s="66"/>
      <c r="FLK329" s="66"/>
      <c r="FLL329" s="66"/>
      <c r="FLM329" s="66"/>
      <c r="FLN329" s="66"/>
      <c r="FLO329" s="66"/>
      <c r="FLP329" s="66"/>
      <c r="FLQ329" s="66"/>
      <c r="FLR329" s="66"/>
      <c r="FLS329" s="66"/>
      <c r="FLU329" s="66"/>
      <c r="FLV329" s="66"/>
      <c r="FLW329" s="66"/>
      <c r="FLX329" s="66"/>
      <c r="FLY329" s="66"/>
      <c r="FLZ329" s="66"/>
      <c r="FMA329" s="66"/>
      <c r="FMB329" s="66"/>
      <c r="FMC329" s="66"/>
      <c r="FMD329" s="66"/>
      <c r="FME329" s="66"/>
      <c r="FMF329" s="66"/>
      <c r="FMG329" s="66"/>
      <c r="FMJ329" s="66"/>
      <c r="FMM329" s="66"/>
      <c r="FMP329" s="66"/>
      <c r="FMS329" s="66"/>
      <c r="FMV329" s="66"/>
      <c r="FMY329" s="66"/>
      <c r="FNH329" s="66"/>
      <c r="FNK329" s="66"/>
      <c r="FNN329" s="66"/>
      <c r="FNQ329" s="66"/>
      <c r="FNZ329" s="66"/>
      <c r="FOF329" s="66"/>
      <c r="FOI329" s="66"/>
      <c r="FOL329" s="66"/>
      <c r="FOO329" s="66"/>
      <c r="FOU329" s="66"/>
      <c r="FPD329" s="66"/>
      <c r="FPF329" s="66"/>
      <c r="FPG329" s="66"/>
      <c r="FPI329" s="66"/>
      <c r="FPL329" s="66"/>
      <c r="FPO329" s="66"/>
      <c r="FPR329" s="66"/>
      <c r="FPU329" s="66"/>
      <c r="FPX329" s="66"/>
      <c r="FPZ329" s="66"/>
      <c r="FQB329" s="66"/>
      <c r="FQE329" s="66"/>
      <c r="FQH329" s="66"/>
      <c r="FQK329" s="66"/>
      <c r="FQN329" s="66"/>
      <c r="FQQ329" s="66"/>
      <c r="FQT329" s="66"/>
      <c r="FQW329" s="66"/>
      <c r="FQY329" s="66"/>
      <c r="FRB329" s="66"/>
      <c r="FRH329" s="66"/>
      <c r="FRN329" s="66"/>
      <c r="FRQ329" s="66"/>
      <c r="FRS329" s="66"/>
      <c r="FRU329" s="66"/>
      <c r="FRV329" s="66"/>
      <c r="FRW329" s="66"/>
      <c r="FRX329" s="66"/>
      <c r="FRY329" s="66"/>
      <c r="FRZ329" s="66"/>
      <c r="FSR329" s="66"/>
      <c r="FSS329" s="66"/>
      <c r="FSV329" s="66"/>
      <c r="FSY329" s="66"/>
      <c r="FTA329" s="66"/>
      <c r="FTC329" s="66"/>
      <c r="FTF329" s="66"/>
      <c r="FTI329" s="66"/>
      <c r="FTL329" s="66"/>
      <c r="FTP329" s="66"/>
      <c r="FTS329" s="66"/>
      <c r="FTV329" s="66"/>
      <c r="FUD329" s="66"/>
      <c r="FUP329" s="66"/>
      <c r="FUQ329" s="66"/>
      <c r="FUR329" s="66"/>
      <c r="FUS329" s="66"/>
      <c r="FUT329" s="66"/>
      <c r="FUU329" s="66"/>
      <c r="FUV329" s="66"/>
      <c r="FUW329" s="66"/>
      <c r="FUX329" s="66"/>
      <c r="FUY329" s="66"/>
      <c r="FUZ329" s="66"/>
      <c r="FVA329" s="66"/>
      <c r="FVB329" s="66"/>
      <c r="FVC329" s="66"/>
      <c r="FVD329" s="66"/>
      <c r="FVE329" s="66"/>
      <c r="FVF329" s="66"/>
      <c r="FVG329" s="66"/>
      <c r="FVH329" s="66"/>
      <c r="FVI329" s="66"/>
      <c r="FVJ329" s="66"/>
      <c r="FVK329" s="66"/>
      <c r="FVL329" s="66"/>
      <c r="FVM329" s="66"/>
      <c r="FVN329" s="66"/>
      <c r="FVO329" s="66"/>
      <c r="FVQ329" s="66"/>
      <c r="FVR329" s="66"/>
      <c r="FVS329" s="66"/>
      <c r="FVT329" s="66"/>
      <c r="FVU329" s="66"/>
      <c r="FVV329" s="66"/>
      <c r="FVW329" s="66"/>
      <c r="FVX329" s="66"/>
      <c r="FVY329" s="66"/>
      <c r="FVZ329" s="66"/>
      <c r="FWA329" s="66"/>
      <c r="FWB329" s="66"/>
      <c r="FWC329" s="66"/>
      <c r="FWF329" s="66"/>
      <c r="FWI329" s="66"/>
      <c r="FWL329" s="66"/>
      <c r="FWO329" s="66"/>
      <c r="FWR329" s="66"/>
      <c r="FWU329" s="66"/>
      <c r="FXD329" s="66"/>
      <c r="FXG329" s="66"/>
      <c r="FXJ329" s="66"/>
      <c r="FXM329" s="66"/>
      <c r="FXV329" s="66"/>
      <c r="FYB329" s="66"/>
      <c r="FYE329" s="66"/>
      <c r="FYH329" s="66"/>
      <c r="FYK329" s="66"/>
      <c r="FYQ329" s="66"/>
      <c r="FYZ329" s="66"/>
      <c r="FZB329" s="66"/>
      <c r="FZC329" s="66"/>
      <c r="FZE329" s="66"/>
      <c r="FZH329" s="66"/>
      <c r="FZK329" s="66"/>
      <c r="FZN329" s="66"/>
      <c r="FZQ329" s="66"/>
      <c r="FZT329" s="66"/>
      <c r="FZV329" s="66"/>
      <c r="FZX329" s="66"/>
      <c r="GAA329" s="66"/>
      <c r="GAD329" s="66"/>
      <c r="GAG329" s="66"/>
      <c r="GAJ329" s="66"/>
      <c r="GAM329" s="66"/>
      <c r="GAP329" s="66"/>
      <c r="GAS329" s="66"/>
      <c r="GAU329" s="66"/>
      <c r="GAX329" s="66"/>
      <c r="GBD329" s="66"/>
      <c r="GBJ329" s="66"/>
      <c r="GBM329" s="66"/>
      <c r="GBO329" s="66"/>
      <c r="GBQ329" s="66"/>
      <c r="GBR329" s="66"/>
      <c r="GBS329" s="66"/>
      <c r="GBT329" s="66"/>
      <c r="GBU329" s="66"/>
      <c r="GBV329" s="66"/>
      <c r="GCN329" s="66"/>
      <c r="GCO329" s="66"/>
      <c r="GCR329" s="66"/>
      <c r="GCU329" s="66"/>
      <c r="GCW329" s="66"/>
      <c r="GCY329" s="66"/>
      <c r="GDB329" s="66"/>
      <c r="GDE329" s="66"/>
      <c r="GDH329" s="66"/>
      <c r="GDL329" s="66"/>
      <c r="GDO329" s="66"/>
      <c r="GDR329" s="66"/>
      <c r="GDZ329" s="66"/>
      <c r="GEL329" s="66"/>
      <c r="GEM329" s="66"/>
      <c r="GEN329" s="66"/>
      <c r="GEO329" s="66"/>
      <c r="GEP329" s="66"/>
      <c r="GEQ329" s="66"/>
      <c r="GER329" s="66"/>
      <c r="GES329" s="66"/>
      <c r="GET329" s="66"/>
      <c r="GEU329" s="66"/>
      <c r="GEV329" s="66"/>
      <c r="GEW329" s="66"/>
      <c r="GEX329" s="66"/>
      <c r="GEY329" s="66"/>
      <c r="GEZ329" s="66"/>
      <c r="GFA329" s="66"/>
      <c r="GFB329" s="66"/>
      <c r="GFC329" s="66"/>
      <c r="GFD329" s="66"/>
      <c r="GFE329" s="66"/>
      <c r="GFF329" s="66"/>
      <c r="GFG329" s="66"/>
      <c r="GFH329" s="66"/>
      <c r="GFI329" s="66"/>
      <c r="GFJ329" s="66"/>
      <c r="GFK329" s="66"/>
      <c r="GFM329" s="66"/>
      <c r="GFN329" s="66"/>
      <c r="GFO329" s="66"/>
      <c r="GFP329" s="66"/>
      <c r="GFQ329" s="66"/>
      <c r="GFR329" s="66"/>
      <c r="GFS329" s="66"/>
      <c r="GFT329" s="66"/>
      <c r="GFU329" s="66"/>
      <c r="GFV329" s="66"/>
      <c r="GFW329" s="66"/>
      <c r="GFX329" s="66"/>
      <c r="GFY329" s="66"/>
      <c r="GGB329" s="66"/>
      <c r="GGE329" s="66"/>
      <c r="GGH329" s="66"/>
      <c r="GGK329" s="66"/>
      <c r="GGN329" s="66"/>
      <c r="GGQ329" s="66"/>
      <c r="GGZ329" s="66"/>
      <c r="GHC329" s="66"/>
      <c r="GHF329" s="66"/>
      <c r="GHI329" s="66"/>
      <c r="GHR329" s="66"/>
      <c r="GHX329" s="66"/>
      <c r="GIA329" s="66"/>
      <c r="GID329" s="66"/>
      <c r="GIG329" s="66"/>
      <c r="GIM329" s="66"/>
      <c r="GIV329" s="66"/>
      <c r="GIX329" s="66"/>
      <c r="GIY329" s="66"/>
      <c r="GJA329" s="66"/>
      <c r="GJD329" s="66"/>
      <c r="GJG329" s="66"/>
      <c r="GJJ329" s="66"/>
      <c r="GJM329" s="66"/>
      <c r="GJP329" s="66"/>
      <c r="GJR329" s="66"/>
      <c r="GJT329" s="66"/>
      <c r="GJW329" s="66"/>
      <c r="GJZ329" s="66"/>
      <c r="GKC329" s="66"/>
      <c r="GKF329" s="66"/>
      <c r="GKI329" s="66"/>
      <c r="GKL329" s="66"/>
      <c r="GKO329" s="66"/>
      <c r="GKQ329" s="66"/>
      <c r="GKT329" s="66"/>
      <c r="GKZ329" s="66"/>
      <c r="GLF329" s="66"/>
      <c r="GLI329" s="66"/>
      <c r="GLK329" s="66"/>
      <c r="GLM329" s="66"/>
      <c r="GLN329" s="66"/>
      <c r="GLO329" s="66"/>
      <c r="GLP329" s="66"/>
      <c r="GLQ329" s="66"/>
      <c r="GLR329" s="66"/>
      <c r="GMJ329" s="66"/>
      <c r="GMK329" s="66"/>
      <c r="GMN329" s="66"/>
      <c r="GMQ329" s="66"/>
      <c r="GMS329" s="66"/>
      <c r="GMU329" s="66"/>
      <c r="GMX329" s="66"/>
      <c r="GNA329" s="66"/>
      <c r="GND329" s="66"/>
      <c r="GNH329" s="66"/>
      <c r="GNK329" s="66"/>
      <c r="GNN329" s="66"/>
      <c r="GNV329" s="66"/>
      <c r="GOH329" s="66"/>
      <c r="GOI329" s="66"/>
      <c r="GOJ329" s="66"/>
      <c r="GOK329" s="66"/>
      <c r="GOL329" s="66"/>
      <c r="GOM329" s="66"/>
      <c r="GON329" s="66"/>
      <c r="GOO329" s="66"/>
      <c r="GOP329" s="66"/>
      <c r="GOQ329" s="66"/>
      <c r="GOR329" s="66"/>
      <c r="GOS329" s="66"/>
      <c r="GOT329" s="66"/>
      <c r="GOU329" s="66"/>
      <c r="GOV329" s="66"/>
      <c r="GOW329" s="66"/>
      <c r="GOX329" s="66"/>
      <c r="GOY329" s="66"/>
      <c r="GOZ329" s="66"/>
      <c r="GPA329" s="66"/>
      <c r="GPB329" s="66"/>
      <c r="GPC329" s="66"/>
      <c r="GPD329" s="66"/>
      <c r="GPE329" s="66"/>
      <c r="GPF329" s="66"/>
      <c r="GPG329" s="66"/>
      <c r="GPI329" s="66"/>
      <c r="GPJ329" s="66"/>
      <c r="GPK329" s="66"/>
      <c r="GPL329" s="66"/>
      <c r="GPM329" s="66"/>
      <c r="GPN329" s="66"/>
      <c r="GPO329" s="66"/>
      <c r="GPP329" s="66"/>
      <c r="GPQ329" s="66"/>
      <c r="GPR329" s="66"/>
      <c r="GPS329" s="66"/>
      <c r="GPT329" s="66"/>
      <c r="GPU329" s="66"/>
      <c r="GPX329" s="66"/>
      <c r="GQA329" s="66"/>
      <c r="GQD329" s="66"/>
      <c r="GQG329" s="66"/>
      <c r="GQJ329" s="66"/>
      <c r="GQM329" s="66"/>
      <c r="GQV329" s="66"/>
      <c r="GQY329" s="66"/>
      <c r="GRB329" s="66"/>
      <c r="GRE329" s="66"/>
      <c r="GRN329" s="66"/>
      <c r="GRT329" s="66"/>
      <c r="GRW329" s="66"/>
      <c r="GRZ329" s="66"/>
      <c r="GSC329" s="66"/>
      <c r="GSI329" s="66"/>
      <c r="GSR329" s="66"/>
      <c r="GST329" s="66"/>
      <c r="GSU329" s="66"/>
      <c r="GSW329" s="66"/>
      <c r="GSZ329" s="66"/>
      <c r="GTC329" s="66"/>
      <c r="GTF329" s="66"/>
      <c r="GTI329" s="66"/>
      <c r="GTL329" s="66"/>
      <c r="GTN329" s="66"/>
      <c r="GTP329" s="66"/>
      <c r="GTS329" s="66"/>
      <c r="GTV329" s="66"/>
      <c r="GTY329" s="66"/>
      <c r="GUB329" s="66"/>
      <c r="GUE329" s="66"/>
      <c r="GUH329" s="66"/>
      <c r="GUK329" s="66"/>
      <c r="GUM329" s="66"/>
      <c r="GUP329" s="66"/>
      <c r="GUV329" s="66"/>
      <c r="GVB329" s="66"/>
      <c r="GVE329" s="66"/>
      <c r="GVG329" s="66"/>
      <c r="GVI329" s="66"/>
      <c r="GVJ329" s="66"/>
      <c r="GVK329" s="66"/>
      <c r="GVL329" s="66"/>
      <c r="GVM329" s="66"/>
      <c r="GVN329" s="66"/>
      <c r="GWF329" s="66"/>
      <c r="GWG329" s="66"/>
      <c r="GWJ329" s="66"/>
      <c r="GWM329" s="66"/>
      <c r="GWO329" s="66"/>
      <c r="GWQ329" s="66"/>
      <c r="GWT329" s="66"/>
      <c r="GWW329" s="66"/>
      <c r="GWZ329" s="66"/>
      <c r="GXD329" s="66"/>
      <c r="GXG329" s="66"/>
      <c r="GXJ329" s="66"/>
      <c r="GXR329" s="66"/>
      <c r="GYD329" s="66"/>
      <c r="GYE329" s="66"/>
      <c r="GYF329" s="66"/>
      <c r="GYG329" s="66"/>
      <c r="GYH329" s="66"/>
      <c r="GYI329" s="66"/>
      <c r="GYJ329" s="66"/>
      <c r="GYK329" s="66"/>
      <c r="GYL329" s="66"/>
      <c r="GYM329" s="66"/>
      <c r="GYN329" s="66"/>
      <c r="GYO329" s="66"/>
      <c r="GYP329" s="66"/>
      <c r="GYQ329" s="66"/>
      <c r="GYR329" s="66"/>
      <c r="GYS329" s="66"/>
      <c r="GYT329" s="66"/>
      <c r="GYU329" s="66"/>
      <c r="GYV329" s="66"/>
      <c r="GYW329" s="66"/>
      <c r="GYX329" s="66"/>
      <c r="GYY329" s="66"/>
      <c r="GYZ329" s="66"/>
      <c r="GZA329" s="66"/>
      <c r="GZB329" s="66"/>
      <c r="GZC329" s="66"/>
      <c r="GZE329" s="66"/>
      <c r="GZF329" s="66"/>
      <c r="GZG329" s="66"/>
      <c r="GZH329" s="66"/>
      <c r="GZI329" s="66"/>
      <c r="GZJ329" s="66"/>
      <c r="GZK329" s="66"/>
      <c r="GZL329" s="66"/>
      <c r="GZM329" s="66"/>
      <c r="GZN329" s="66"/>
      <c r="GZO329" s="66"/>
      <c r="GZP329" s="66"/>
      <c r="GZQ329" s="66"/>
      <c r="GZT329" s="66"/>
      <c r="GZW329" s="66"/>
      <c r="GZZ329" s="66"/>
      <c r="HAC329" s="66"/>
      <c r="HAF329" s="66"/>
      <c r="HAI329" s="66"/>
      <c r="HAR329" s="66"/>
      <c r="HAU329" s="66"/>
      <c r="HAX329" s="66"/>
      <c r="HBA329" s="66"/>
      <c r="HBJ329" s="66"/>
      <c r="HBP329" s="66"/>
      <c r="HBS329" s="66"/>
      <c r="HBV329" s="66"/>
      <c r="HBY329" s="66"/>
      <c r="HCE329" s="66"/>
      <c r="HCN329" s="66"/>
      <c r="HCP329" s="66"/>
      <c r="HCQ329" s="66"/>
      <c r="HCS329" s="66"/>
      <c r="HCV329" s="66"/>
      <c r="HCY329" s="66"/>
      <c r="HDB329" s="66"/>
      <c r="HDE329" s="66"/>
      <c r="HDH329" s="66"/>
      <c r="HDJ329" s="66"/>
      <c r="HDL329" s="66"/>
      <c r="HDO329" s="66"/>
      <c r="HDR329" s="66"/>
      <c r="HDU329" s="66"/>
      <c r="HDX329" s="66"/>
      <c r="HEA329" s="66"/>
      <c r="HED329" s="66"/>
      <c r="HEG329" s="66"/>
      <c r="HEI329" s="66"/>
      <c r="HEL329" s="66"/>
      <c r="HER329" s="66"/>
      <c r="HEX329" s="66"/>
      <c r="HFA329" s="66"/>
      <c r="HFC329" s="66"/>
      <c r="HFE329" s="66"/>
      <c r="HFF329" s="66"/>
      <c r="HFG329" s="66"/>
      <c r="HFH329" s="66"/>
      <c r="HFI329" s="66"/>
      <c r="HFJ329" s="66"/>
      <c r="HGB329" s="66"/>
      <c r="HGC329" s="66"/>
      <c r="HGF329" s="66"/>
      <c r="HGI329" s="66"/>
      <c r="HGK329" s="66"/>
      <c r="HGM329" s="66"/>
      <c r="HGP329" s="66"/>
      <c r="HGS329" s="66"/>
      <c r="HGV329" s="66"/>
      <c r="HGZ329" s="66"/>
      <c r="HHC329" s="66"/>
      <c r="HHF329" s="66"/>
      <c r="HHN329" s="66"/>
      <c r="HHZ329" s="66"/>
      <c r="HIA329" s="66"/>
      <c r="HIB329" s="66"/>
      <c r="HIC329" s="66"/>
      <c r="HID329" s="66"/>
      <c r="HIE329" s="66"/>
      <c r="HIF329" s="66"/>
      <c r="HIG329" s="66"/>
      <c r="HIH329" s="66"/>
      <c r="HII329" s="66"/>
      <c r="HIJ329" s="66"/>
      <c r="HIK329" s="66"/>
      <c r="HIL329" s="66"/>
      <c r="HIM329" s="66"/>
      <c r="HIN329" s="66"/>
      <c r="HIO329" s="66"/>
      <c r="HIP329" s="66"/>
      <c r="HIQ329" s="66"/>
      <c r="HIR329" s="66"/>
      <c r="HIS329" s="66"/>
      <c r="HIT329" s="66"/>
      <c r="HIU329" s="66"/>
      <c r="HIV329" s="66"/>
      <c r="HIW329" s="66"/>
      <c r="HIX329" s="66"/>
      <c r="HIY329" s="66"/>
      <c r="HJA329" s="66"/>
      <c r="HJB329" s="66"/>
      <c r="HJC329" s="66"/>
      <c r="HJD329" s="66"/>
      <c r="HJE329" s="66"/>
      <c r="HJF329" s="66"/>
      <c r="HJG329" s="66"/>
      <c r="HJH329" s="66"/>
      <c r="HJI329" s="66"/>
      <c r="HJJ329" s="66"/>
      <c r="HJK329" s="66"/>
      <c r="HJL329" s="66"/>
      <c r="HJM329" s="66"/>
      <c r="HJP329" s="66"/>
      <c r="HJS329" s="66"/>
      <c r="HJV329" s="66"/>
      <c r="HJY329" s="66"/>
      <c r="HKB329" s="66"/>
      <c r="HKE329" s="66"/>
      <c r="HKN329" s="66"/>
      <c r="HKQ329" s="66"/>
      <c r="HKT329" s="66"/>
      <c r="HKW329" s="66"/>
      <c r="HLF329" s="66"/>
      <c r="HLL329" s="66"/>
      <c r="HLO329" s="66"/>
      <c r="HLR329" s="66"/>
      <c r="HLU329" s="66"/>
      <c r="HMA329" s="66"/>
      <c r="HMJ329" s="66"/>
      <c r="HML329" s="66"/>
      <c r="HMM329" s="66"/>
      <c r="HMO329" s="66"/>
      <c r="HMR329" s="66"/>
      <c r="HMU329" s="66"/>
      <c r="HMX329" s="66"/>
      <c r="HNA329" s="66"/>
      <c r="HND329" s="66"/>
      <c r="HNF329" s="66"/>
      <c r="HNH329" s="66"/>
      <c r="HNK329" s="66"/>
      <c r="HNN329" s="66"/>
      <c r="HNQ329" s="66"/>
      <c r="HNT329" s="66"/>
      <c r="HNW329" s="66"/>
      <c r="HNZ329" s="66"/>
      <c r="HOC329" s="66"/>
      <c r="HOE329" s="66"/>
      <c r="HOH329" s="66"/>
      <c r="HON329" s="66"/>
      <c r="HOT329" s="66"/>
      <c r="HOW329" s="66"/>
      <c r="HOY329" s="66"/>
      <c r="HPA329" s="66"/>
      <c r="HPB329" s="66"/>
      <c r="HPC329" s="66"/>
      <c r="HPD329" s="66"/>
      <c r="HPE329" s="66"/>
      <c r="HPF329" s="66"/>
      <c r="HPX329" s="66"/>
      <c r="HPY329" s="66"/>
      <c r="HQB329" s="66"/>
      <c r="HQE329" s="66"/>
      <c r="HQG329" s="66"/>
      <c r="HQI329" s="66"/>
      <c r="HQL329" s="66"/>
      <c r="HQO329" s="66"/>
      <c r="HQR329" s="66"/>
      <c r="HQV329" s="66"/>
      <c r="HQY329" s="66"/>
      <c r="HRB329" s="66"/>
      <c r="HRJ329" s="66"/>
      <c r="HRV329" s="66"/>
      <c r="HRW329" s="66"/>
      <c r="HRX329" s="66"/>
      <c r="HRY329" s="66"/>
      <c r="HRZ329" s="66"/>
      <c r="HSA329" s="66"/>
      <c r="HSB329" s="66"/>
      <c r="HSC329" s="66"/>
      <c r="HSD329" s="66"/>
      <c r="HSE329" s="66"/>
      <c r="HSF329" s="66"/>
      <c r="HSG329" s="66"/>
      <c r="HSH329" s="66"/>
      <c r="HSI329" s="66"/>
      <c r="HSJ329" s="66"/>
      <c r="HSK329" s="66"/>
      <c r="HSL329" s="66"/>
      <c r="HSM329" s="66"/>
      <c r="HSN329" s="66"/>
      <c r="HSO329" s="66"/>
      <c r="HSP329" s="66"/>
      <c r="HSQ329" s="66"/>
      <c r="HSR329" s="66"/>
      <c r="HSS329" s="66"/>
      <c r="HST329" s="66"/>
      <c r="HSU329" s="66"/>
      <c r="HSW329" s="66"/>
      <c r="HSX329" s="66"/>
      <c r="HSY329" s="66"/>
      <c r="HSZ329" s="66"/>
      <c r="HTA329" s="66"/>
      <c r="HTB329" s="66"/>
      <c r="HTC329" s="66"/>
      <c r="HTD329" s="66"/>
      <c r="HTE329" s="66"/>
      <c r="HTF329" s="66"/>
      <c r="HTG329" s="66"/>
      <c r="HTH329" s="66"/>
      <c r="HTI329" s="66"/>
      <c r="HTL329" s="66"/>
      <c r="HTO329" s="66"/>
      <c r="HTR329" s="66"/>
      <c r="HTU329" s="66"/>
      <c r="HTX329" s="66"/>
      <c r="HUA329" s="66"/>
      <c r="HUJ329" s="66"/>
      <c r="HUM329" s="66"/>
      <c r="HUP329" s="66"/>
      <c r="HUS329" s="66"/>
      <c r="HVB329" s="66"/>
      <c r="HVH329" s="66"/>
      <c r="HVK329" s="66"/>
      <c r="HVN329" s="66"/>
      <c r="HVQ329" s="66"/>
      <c r="HVW329" s="66"/>
      <c r="HWF329" s="66"/>
      <c r="HWH329" s="66"/>
      <c r="HWI329" s="66"/>
      <c r="HWK329" s="66"/>
      <c r="HWN329" s="66"/>
      <c r="HWQ329" s="66"/>
      <c r="HWT329" s="66"/>
      <c r="HWW329" s="66"/>
      <c r="HWZ329" s="66"/>
      <c r="HXB329" s="66"/>
      <c r="HXD329" s="66"/>
      <c r="HXG329" s="66"/>
      <c r="HXJ329" s="66"/>
      <c r="HXM329" s="66"/>
      <c r="HXP329" s="66"/>
      <c r="HXS329" s="66"/>
      <c r="HXV329" s="66"/>
      <c r="HXY329" s="66"/>
      <c r="HYA329" s="66"/>
      <c r="HYD329" s="66"/>
      <c r="HYJ329" s="66"/>
      <c r="HYP329" s="66"/>
      <c r="HYS329" s="66"/>
      <c r="HYU329" s="66"/>
      <c r="HYW329" s="66"/>
      <c r="HYX329" s="66"/>
      <c r="HYY329" s="66"/>
      <c r="HYZ329" s="66"/>
      <c r="HZA329" s="66"/>
      <c r="HZB329" s="66"/>
      <c r="HZT329" s="66"/>
      <c r="HZU329" s="66"/>
      <c r="HZX329" s="66"/>
      <c r="IAA329" s="66"/>
      <c r="IAC329" s="66"/>
      <c r="IAE329" s="66"/>
      <c r="IAH329" s="66"/>
      <c r="IAK329" s="66"/>
      <c r="IAN329" s="66"/>
      <c r="IAR329" s="66"/>
      <c r="IAU329" s="66"/>
      <c r="IAX329" s="66"/>
      <c r="IBF329" s="66"/>
      <c r="IBR329" s="66"/>
      <c r="IBS329" s="66"/>
      <c r="IBT329" s="66"/>
      <c r="IBU329" s="66"/>
      <c r="IBV329" s="66"/>
      <c r="IBW329" s="66"/>
      <c r="IBX329" s="66"/>
      <c r="IBY329" s="66"/>
      <c r="IBZ329" s="66"/>
      <c r="ICA329" s="66"/>
      <c r="ICB329" s="66"/>
      <c r="ICC329" s="66"/>
      <c r="ICD329" s="66"/>
      <c r="ICE329" s="66"/>
      <c r="ICF329" s="66"/>
      <c r="ICG329" s="66"/>
      <c r="ICH329" s="66"/>
      <c r="ICI329" s="66"/>
      <c r="ICJ329" s="66"/>
      <c r="ICK329" s="66"/>
      <c r="ICL329" s="66"/>
      <c r="ICM329" s="66"/>
      <c r="ICN329" s="66"/>
      <c r="ICO329" s="66"/>
      <c r="ICP329" s="66"/>
      <c r="ICQ329" s="66"/>
      <c r="ICS329" s="66"/>
      <c r="ICT329" s="66"/>
      <c r="ICU329" s="66"/>
      <c r="ICV329" s="66"/>
      <c r="ICW329" s="66"/>
      <c r="ICX329" s="66"/>
      <c r="ICY329" s="66"/>
      <c r="ICZ329" s="66"/>
      <c r="IDA329" s="66"/>
      <c r="IDB329" s="66"/>
      <c r="IDC329" s="66"/>
      <c r="IDD329" s="66"/>
      <c r="IDE329" s="66"/>
      <c r="IDH329" s="66"/>
      <c r="IDK329" s="66"/>
      <c r="IDN329" s="66"/>
      <c r="IDQ329" s="66"/>
      <c r="IDT329" s="66"/>
      <c r="IDW329" s="66"/>
      <c r="IEF329" s="66"/>
      <c r="IEI329" s="66"/>
      <c r="IEL329" s="66"/>
      <c r="IEO329" s="66"/>
      <c r="IEX329" s="66"/>
      <c r="IFD329" s="66"/>
      <c r="IFG329" s="66"/>
      <c r="IFJ329" s="66"/>
      <c r="IFM329" s="66"/>
      <c r="IFS329" s="66"/>
      <c r="IGB329" s="66"/>
      <c r="IGD329" s="66"/>
      <c r="IGE329" s="66"/>
      <c r="IGG329" s="66"/>
      <c r="IGJ329" s="66"/>
      <c r="IGM329" s="66"/>
      <c r="IGP329" s="66"/>
      <c r="IGS329" s="66"/>
      <c r="IGV329" s="66"/>
      <c r="IGX329" s="66"/>
      <c r="IGZ329" s="66"/>
      <c r="IHC329" s="66"/>
      <c r="IHF329" s="66"/>
      <c r="IHI329" s="66"/>
      <c r="IHL329" s="66"/>
      <c r="IHO329" s="66"/>
      <c r="IHR329" s="66"/>
      <c r="IHU329" s="66"/>
      <c r="IHW329" s="66"/>
      <c r="IHZ329" s="66"/>
      <c r="IIF329" s="66"/>
      <c r="IIL329" s="66"/>
      <c r="IIO329" s="66"/>
      <c r="IIQ329" s="66"/>
      <c r="IIS329" s="66"/>
      <c r="IIT329" s="66"/>
      <c r="IIU329" s="66"/>
      <c r="IIV329" s="66"/>
      <c r="IIW329" s="66"/>
      <c r="IIX329" s="66"/>
      <c r="IJP329" s="66"/>
      <c r="IJQ329" s="66"/>
      <c r="IJT329" s="66"/>
      <c r="IJW329" s="66"/>
      <c r="IJY329" s="66"/>
      <c r="IKA329" s="66"/>
      <c r="IKD329" s="66"/>
      <c r="IKG329" s="66"/>
      <c r="IKJ329" s="66"/>
      <c r="IKN329" s="66"/>
      <c r="IKQ329" s="66"/>
      <c r="IKT329" s="66"/>
      <c r="ILB329" s="66"/>
      <c r="ILN329" s="66"/>
      <c r="ILO329" s="66"/>
      <c r="ILP329" s="66"/>
      <c r="ILQ329" s="66"/>
      <c r="ILR329" s="66"/>
      <c r="ILS329" s="66"/>
      <c r="ILT329" s="66"/>
      <c r="ILU329" s="66"/>
      <c r="ILV329" s="66"/>
      <c r="ILW329" s="66"/>
      <c r="ILX329" s="66"/>
      <c r="ILY329" s="66"/>
      <c r="ILZ329" s="66"/>
      <c r="IMA329" s="66"/>
      <c r="IMB329" s="66"/>
      <c r="IMC329" s="66"/>
      <c r="IMD329" s="66"/>
      <c r="IME329" s="66"/>
      <c r="IMF329" s="66"/>
      <c r="IMG329" s="66"/>
      <c r="IMH329" s="66"/>
      <c r="IMI329" s="66"/>
      <c r="IMJ329" s="66"/>
      <c r="IMK329" s="66"/>
      <c r="IML329" s="66"/>
      <c r="IMM329" s="66"/>
      <c r="IMO329" s="66"/>
      <c r="IMP329" s="66"/>
      <c r="IMQ329" s="66"/>
      <c r="IMR329" s="66"/>
      <c r="IMS329" s="66"/>
      <c r="IMT329" s="66"/>
      <c r="IMU329" s="66"/>
      <c r="IMV329" s="66"/>
      <c r="IMW329" s="66"/>
      <c r="IMX329" s="66"/>
      <c r="IMY329" s="66"/>
      <c r="IMZ329" s="66"/>
      <c r="INA329" s="66"/>
      <c r="IND329" s="66"/>
      <c r="ING329" s="66"/>
      <c r="INJ329" s="66"/>
      <c r="INM329" s="66"/>
      <c r="INP329" s="66"/>
      <c r="INS329" s="66"/>
      <c r="IOB329" s="66"/>
      <c r="IOE329" s="66"/>
      <c r="IOH329" s="66"/>
      <c r="IOK329" s="66"/>
      <c r="IOT329" s="66"/>
      <c r="IOZ329" s="66"/>
      <c r="IPC329" s="66"/>
      <c r="IPF329" s="66"/>
      <c r="IPI329" s="66"/>
      <c r="IPO329" s="66"/>
      <c r="IPX329" s="66"/>
      <c r="IPZ329" s="66"/>
      <c r="IQA329" s="66"/>
      <c r="IQC329" s="66"/>
      <c r="IQF329" s="66"/>
      <c r="IQI329" s="66"/>
      <c r="IQL329" s="66"/>
      <c r="IQO329" s="66"/>
      <c r="IQR329" s="66"/>
      <c r="IQT329" s="66"/>
      <c r="IQV329" s="66"/>
      <c r="IQY329" s="66"/>
      <c r="IRB329" s="66"/>
      <c r="IRE329" s="66"/>
      <c r="IRH329" s="66"/>
      <c r="IRK329" s="66"/>
      <c r="IRN329" s="66"/>
      <c r="IRQ329" s="66"/>
      <c r="IRS329" s="66"/>
      <c r="IRV329" s="66"/>
      <c r="ISB329" s="66"/>
      <c r="ISH329" s="66"/>
      <c r="ISK329" s="66"/>
      <c r="ISM329" s="66"/>
      <c r="ISO329" s="66"/>
      <c r="ISP329" s="66"/>
      <c r="ISQ329" s="66"/>
      <c r="ISR329" s="66"/>
      <c r="ISS329" s="66"/>
      <c r="IST329" s="66"/>
      <c r="ITL329" s="66"/>
      <c r="ITM329" s="66"/>
      <c r="ITP329" s="66"/>
      <c r="ITS329" s="66"/>
      <c r="ITU329" s="66"/>
      <c r="ITW329" s="66"/>
      <c r="ITZ329" s="66"/>
      <c r="IUC329" s="66"/>
      <c r="IUF329" s="66"/>
      <c r="IUJ329" s="66"/>
      <c r="IUM329" s="66"/>
      <c r="IUP329" s="66"/>
      <c r="IUX329" s="66"/>
      <c r="IVJ329" s="66"/>
      <c r="IVK329" s="66"/>
      <c r="IVL329" s="66"/>
      <c r="IVM329" s="66"/>
      <c r="IVN329" s="66"/>
      <c r="IVO329" s="66"/>
      <c r="IVP329" s="66"/>
      <c r="IVQ329" s="66"/>
      <c r="IVR329" s="66"/>
      <c r="IVS329" s="66"/>
      <c r="IVT329" s="66"/>
      <c r="IVU329" s="66"/>
      <c r="IVV329" s="66"/>
      <c r="IVW329" s="66"/>
      <c r="IVX329" s="66"/>
      <c r="IVY329" s="66"/>
      <c r="IVZ329" s="66"/>
      <c r="IWA329" s="66"/>
      <c r="IWB329" s="66"/>
      <c r="IWC329" s="66"/>
      <c r="IWD329" s="66"/>
      <c r="IWE329" s="66"/>
      <c r="IWF329" s="66"/>
      <c r="IWG329" s="66"/>
      <c r="IWH329" s="66"/>
      <c r="IWI329" s="66"/>
      <c r="IWK329" s="66"/>
      <c r="IWL329" s="66"/>
      <c r="IWM329" s="66"/>
      <c r="IWN329" s="66"/>
      <c r="IWO329" s="66"/>
      <c r="IWP329" s="66"/>
      <c r="IWQ329" s="66"/>
      <c r="IWR329" s="66"/>
      <c r="IWS329" s="66"/>
      <c r="IWT329" s="66"/>
      <c r="IWU329" s="66"/>
      <c r="IWV329" s="66"/>
      <c r="IWW329" s="66"/>
      <c r="IWZ329" s="66"/>
      <c r="IXC329" s="66"/>
      <c r="IXF329" s="66"/>
      <c r="IXI329" s="66"/>
      <c r="IXL329" s="66"/>
      <c r="IXO329" s="66"/>
      <c r="IXX329" s="66"/>
      <c r="IYA329" s="66"/>
      <c r="IYD329" s="66"/>
      <c r="IYG329" s="66"/>
      <c r="IYP329" s="66"/>
      <c r="IYV329" s="66"/>
      <c r="IYY329" s="66"/>
      <c r="IZB329" s="66"/>
      <c r="IZE329" s="66"/>
      <c r="IZK329" s="66"/>
      <c r="IZT329" s="66"/>
      <c r="IZV329" s="66"/>
      <c r="IZW329" s="66"/>
      <c r="IZY329" s="66"/>
      <c r="JAB329" s="66"/>
      <c r="JAE329" s="66"/>
      <c r="JAH329" s="66"/>
      <c r="JAK329" s="66"/>
      <c r="JAN329" s="66"/>
      <c r="JAP329" s="66"/>
      <c r="JAR329" s="66"/>
      <c r="JAU329" s="66"/>
      <c r="JAX329" s="66"/>
      <c r="JBA329" s="66"/>
      <c r="JBD329" s="66"/>
      <c r="JBG329" s="66"/>
      <c r="JBJ329" s="66"/>
      <c r="JBM329" s="66"/>
      <c r="JBO329" s="66"/>
      <c r="JBR329" s="66"/>
      <c r="JBX329" s="66"/>
      <c r="JCD329" s="66"/>
      <c r="JCG329" s="66"/>
      <c r="JCI329" s="66"/>
      <c r="JCK329" s="66"/>
      <c r="JCL329" s="66"/>
      <c r="JCM329" s="66"/>
      <c r="JCN329" s="66"/>
      <c r="JCO329" s="66"/>
      <c r="JCP329" s="66"/>
      <c r="JDH329" s="66"/>
      <c r="JDI329" s="66"/>
      <c r="JDL329" s="66"/>
      <c r="JDO329" s="66"/>
      <c r="JDQ329" s="66"/>
      <c r="JDS329" s="66"/>
      <c r="JDV329" s="66"/>
      <c r="JDY329" s="66"/>
      <c r="JEB329" s="66"/>
      <c r="JEF329" s="66"/>
      <c r="JEI329" s="66"/>
      <c r="JEL329" s="66"/>
      <c r="JET329" s="66"/>
      <c r="JFF329" s="66"/>
      <c r="JFG329" s="66"/>
      <c r="JFH329" s="66"/>
      <c r="JFI329" s="66"/>
      <c r="JFJ329" s="66"/>
      <c r="JFK329" s="66"/>
      <c r="JFL329" s="66"/>
      <c r="JFM329" s="66"/>
      <c r="JFN329" s="66"/>
      <c r="JFO329" s="66"/>
      <c r="JFP329" s="66"/>
      <c r="JFQ329" s="66"/>
      <c r="JFR329" s="66"/>
      <c r="JFS329" s="66"/>
      <c r="JFT329" s="66"/>
      <c r="JFU329" s="66"/>
      <c r="JFV329" s="66"/>
      <c r="JFW329" s="66"/>
      <c r="JFX329" s="66"/>
      <c r="JFY329" s="66"/>
      <c r="JFZ329" s="66"/>
      <c r="JGA329" s="66"/>
      <c r="JGB329" s="66"/>
      <c r="JGC329" s="66"/>
      <c r="JGD329" s="66"/>
      <c r="JGE329" s="66"/>
      <c r="JGG329" s="66"/>
      <c r="JGH329" s="66"/>
      <c r="JGI329" s="66"/>
      <c r="JGJ329" s="66"/>
      <c r="JGK329" s="66"/>
      <c r="JGL329" s="66"/>
      <c r="JGM329" s="66"/>
      <c r="JGN329" s="66"/>
      <c r="JGO329" s="66"/>
      <c r="JGP329" s="66"/>
      <c r="JGQ329" s="66"/>
      <c r="JGR329" s="66"/>
      <c r="JGS329" s="66"/>
      <c r="JGV329" s="66"/>
      <c r="JGY329" s="66"/>
      <c r="JHB329" s="66"/>
      <c r="JHE329" s="66"/>
      <c r="JHH329" s="66"/>
      <c r="JHK329" s="66"/>
      <c r="JHT329" s="66"/>
      <c r="JHW329" s="66"/>
      <c r="JHZ329" s="66"/>
      <c r="JIC329" s="66"/>
      <c r="JIL329" s="66"/>
      <c r="JIR329" s="66"/>
      <c r="JIU329" s="66"/>
      <c r="JIX329" s="66"/>
      <c r="JJA329" s="66"/>
      <c r="JJG329" s="66"/>
      <c r="JJP329" s="66"/>
      <c r="JJR329" s="66"/>
      <c r="JJS329" s="66"/>
      <c r="JJU329" s="66"/>
      <c r="JJX329" s="66"/>
      <c r="JKA329" s="66"/>
      <c r="JKD329" s="66"/>
      <c r="JKG329" s="66"/>
      <c r="JKJ329" s="66"/>
      <c r="JKL329" s="66"/>
      <c r="JKN329" s="66"/>
      <c r="JKQ329" s="66"/>
      <c r="JKT329" s="66"/>
      <c r="JKW329" s="66"/>
      <c r="JKZ329" s="66"/>
      <c r="JLC329" s="66"/>
      <c r="JLF329" s="66"/>
      <c r="JLI329" s="66"/>
      <c r="JLK329" s="66"/>
      <c r="JLN329" s="66"/>
      <c r="JLT329" s="66"/>
      <c r="JLZ329" s="66"/>
      <c r="JMC329" s="66"/>
      <c r="JME329" s="66"/>
      <c r="JMG329" s="66"/>
      <c r="JMH329" s="66"/>
      <c r="JMI329" s="66"/>
      <c r="JMJ329" s="66"/>
      <c r="JMK329" s="66"/>
      <c r="JML329" s="66"/>
      <c r="JND329" s="66"/>
      <c r="JNE329" s="66"/>
      <c r="JNH329" s="66"/>
      <c r="JNK329" s="66"/>
      <c r="JNM329" s="66"/>
      <c r="JNO329" s="66"/>
      <c r="JNR329" s="66"/>
      <c r="JNU329" s="66"/>
      <c r="JNX329" s="66"/>
      <c r="JOB329" s="66"/>
      <c r="JOE329" s="66"/>
      <c r="JOH329" s="66"/>
      <c r="JOP329" s="66"/>
      <c r="JPB329" s="66"/>
      <c r="JPC329" s="66"/>
      <c r="JPD329" s="66"/>
      <c r="JPE329" s="66"/>
      <c r="JPF329" s="66"/>
      <c r="JPG329" s="66"/>
      <c r="JPH329" s="66"/>
      <c r="JPI329" s="66"/>
      <c r="JPJ329" s="66"/>
      <c r="JPK329" s="66"/>
      <c r="JPL329" s="66"/>
      <c r="JPM329" s="66"/>
      <c r="JPN329" s="66"/>
      <c r="JPO329" s="66"/>
      <c r="JPP329" s="66"/>
      <c r="JPQ329" s="66"/>
      <c r="JPR329" s="66"/>
      <c r="JPS329" s="66"/>
      <c r="JPT329" s="66"/>
      <c r="JPU329" s="66"/>
      <c r="JPV329" s="66"/>
      <c r="JPW329" s="66"/>
      <c r="JPX329" s="66"/>
      <c r="JPY329" s="66"/>
      <c r="JPZ329" s="66"/>
      <c r="JQA329" s="66"/>
      <c r="JQC329" s="66"/>
      <c r="JQD329" s="66"/>
      <c r="JQE329" s="66"/>
      <c r="JQF329" s="66"/>
      <c r="JQG329" s="66"/>
      <c r="JQH329" s="66"/>
      <c r="JQI329" s="66"/>
      <c r="JQJ329" s="66"/>
      <c r="JQK329" s="66"/>
      <c r="JQL329" s="66"/>
      <c r="JQM329" s="66"/>
      <c r="JQN329" s="66"/>
      <c r="JQO329" s="66"/>
      <c r="JQR329" s="66"/>
      <c r="JQU329" s="66"/>
      <c r="JQX329" s="66"/>
      <c r="JRA329" s="66"/>
      <c r="JRD329" s="66"/>
      <c r="JRG329" s="66"/>
      <c r="JRP329" s="66"/>
      <c r="JRS329" s="66"/>
      <c r="JRV329" s="66"/>
      <c r="JRY329" s="66"/>
      <c r="JSH329" s="66"/>
      <c r="JSN329" s="66"/>
      <c r="JSQ329" s="66"/>
      <c r="JST329" s="66"/>
      <c r="JSW329" s="66"/>
      <c r="JTC329" s="66"/>
      <c r="JTL329" s="66"/>
      <c r="JTN329" s="66"/>
      <c r="JTO329" s="66"/>
      <c r="JTQ329" s="66"/>
      <c r="JTT329" s="66"/>
      <c r="JTW329" s="66"/>
      <c r="JTZ329" s="66"/>
      <c r="JUC329" s="66"/>
      <c r="JUF329" s="66"/>
      <c r="JUH329" s="66"/>
      <c r="JUJ329" s="66"/>
      <c r="JUM329" s="66"/>
      <c r="JUP329" s="66"/>
      <c r="JUS329" s="66"/>
      <c r="JUV329" s="66"/>
      <c r="JUY329" s="66"/>
      <c r="JVB329" s="66"/>
      <c r="JVE329" s="66"/>
      <c r="JVG329" s="66"/>
      <c r="JVJ329" s="66"/>
      <c r="JVP329" s="66"/>
      <c r="JVV329" s="66"/>
      <c r="JVY329" s="66"/>
      <c r="JWA329" s="66"/>
      <c r="JWC329" s="66"/>
      <c r="JWD329" s="66"/>
      <c r="JWE329" s="66"/>
      <c r="JWF329" s="66"/>
      <c r="JWG329" s="66"/>
      <c r="JWH329" s="66"/>
      <c r="JWZ329" s="66"/>
      <c r="JXA329" s="66"/>
      <c r="JXD329" s="66"/>
      <c r="JXG329" s="66"/>
      <c r="JXI329" s="66"/>
      <c r="JXK329" s="66"/>
      <c r="JXN329" s="66"/>
      <c r="JXQ329" s="66"/>
      <c r="JXT329" s="66"/>
      <c r="JXX329" s="66"/>
      <c r="JYA329" s="66"/>
      <c r="JYD329" s="66"/>
      <c r="JYL329" s="66"/>
      <c r="JYX329" s="66"/>
      <c r="JYY329" s="66"/>
      <c r="JYZ329" s="66"/>
      <c r="JZA329" s="66"/>
      <c r="JZB329" s="66"/>
      <c r="JZC329" s="66"/>
      <c r="JZD329" s="66"/>
      <c r="JZE329" s="66"/>
      <c r="JZF329" s="66"/>
      <c r="JZG329" s="66"/>
      <c r="JZH329" s="66"/>
      <c r="JZI329" s="66"/>
      <c r="JZJ329" s="66"/>
      <c r="JZK329" s="66"/>
      <c r="JZL329" s="66"/>
      <c r="JZM329" s="66"/>
      <c r="JZN329" s="66"/>
      <c r="JZO329" s="66"/>
      <c r="JZP329" s="66"/>
      <c r="JZQ329" s="66"/>
      <c r="JZR329" s="66"/>
      <c r="JZS329" s="66"/>
      <c r="JZT329" s="66"/>
      <c r="JZU329" s="66"/>
      <c r="JZV329" s="66"/>
      <c r="JZW329" s="66"/>
      <c r="JZY329" s="66"/>
      <c r="JZZ329" s="66"/>
      <c r="KAA329" s="66"/>
      <c r="KAB329" s="66"/>
      <c r="KAC329" s="66"/>
      <c r="KAD329" s="66"/>
      <c r="KAE329" s="66"/>
      <c r="KAF329" s="66"/>
      <c r="KAG329" s="66"/>
      <c r="KAH329" s="66"/>
      <c r="KAI329" s="66"/>
      <c r="KAJ329" s="66"/>
      <c r="KAK329" s="66"/>
      <c r="KAN329" s="66"/>
      <c r="KAQ329" s="66"/>
      <c r="KAT329" s="66"/>
      <c r="KAW329" s="66"/>
      <c r="KAZ329" s="66"/>
      <c r="KBC329" s="66"/>
      <c r="KBL329" s="66"/>
      <c r="KBO329" s="66"/>
      <c r="KBR329" s="66"/>
      <c r="KBU329" s="66"/>
      <c r="KCD329" s="66"/>
      <c r="KCJ329" s="66"/>
      <c r="KCM329" s="66"/>
      <c r="KCP329" s="66"/>
      <c r="KCS329" s="66"/>
      <c r="KCY329" s="66"/>
      <c r="KDH329" s="66"/>
      <c r="KDJ329" s="66"/>
      <c r="KDK329" s="66"/>
      <c r="KDM329" s="66"/>
      <c r="KDP329" s="66"/>
      <c r="KDS329" s="66"/>
      <c r="KDV329" s="66"/>
      <c r="KDY329" s="66"/>
      <c r="KEB329" s="66"/>
      <c r="KED329" s="66"/>
      <c r="KEF329" s="66"/>
      <c r="KEI329" s="66"/>
      <c r="KEL329" s="66"/>
      <c r="KEO329" s="66"/>
      <c r="KER329" s="66"/>
      <c r="KEU329" s="66"/>
      <c r="KEX329" s="66"/>
      <c r="KFA329" s="66"/>
      <c r="KFC329" s="66"/>
      <c r="KFF329" s="66"/>
      <c r="KFL329" s="66"/>
      <c r="KFR329" s="66"/>
      <c r="KFU329" s="66"/>
      <c r="KFW329" s="66"/>
      <c r="KFY329" s="66"/>
      <c r="KFZ329" s="66"/>
      <c r="KGA329" s="66"/>
      <c r="KGB329" s="66"/>
      <c r="KGC329" s="66"/>
      <c r="KGD329" s="66"/>
      <c r="KGV329" s="66"/>
      <c r="KGW329" s="66"/>
      <c r="KGZ329" s="66"/>
      <c r="KHC329" s="66"/>
      <c r="KHE329" s="66"/>
      <c r="KHG329" s="66"/>
      <c r="KHJ329" s="66"/>
      <c r="KHM329" s="66"/>
      <c r="KHP329" s="66"/>
      <c r="KHT329" s="66"/>
      <c r="KHW329" s="66"/>
      <c r="KHZ329" s="66"/>
      <c r="KIH329" s="66"/>
      <c r="KIT329" s="66"/>
      <c r="KIU329" s="66"/>
      <c r="KIV329" s="66"/>
      <c r="KIW329" s="66"/>
      <c r="KIX329" s="66"/>
      <c r="KIY329" s="66"/>
      <c r="KIZ329" s="66"/>
      <c r="KJA329" s="66"/>
      <c r="KJB329" s="66"/>
      <c r="KJC329" s="66"/>
      <c r="KJD329" s="66"/>
      <c r="KJE329" s="66"/>
      <c r="KJF329" s="66"/>
      <c r="KJG329" s="66"/>
      <c r="KJH329" s="66"/>
      <c r="KJI329" s="66"/>
      <c r="KJJ329" s="66"/>
      <c r="KJK329" s="66"/>
      <c r="KJL329" s="66"/>
      <c r="KJM329" s="66"/>
      <c r="KJN329" s="66"/>
      <c r="KJO329" s="66"/>
      <c r="KJP329" s="66"/>
      <c r="KJQ329" s="66"/>
      <c r="KJR329" s="66"/>
      <c r="KJS329" s="66"/>
      <c r="KJU329" s="66"/>
      <c r="KJV329" s="66"/>
      <c r="KJW329" s="66"/>
      <c r="KJX329" s="66"/>
      <c r="KJY329" s="66"/>
      <c r="KJZ329" s="66"/>
      <c r="KKA329" s="66"/>
      <c r="KKB329" s="66"/>
      <c r="KKC329" s="66"/>
      <c r="KKD329" s="66"/>
      <c r="KKE329" s="66"/>
      <c r="KKF329" s="66"/>
      <c r="KKG329" s="66"/>
      <c r="KKJ329" s="66"/>
      <c r="KKM329" s="66"/>
      <c r="KKP329" s="66"/>
      <c r="KKS329" s="66"/>
      <c r="KKV329" s="66"/>
      <c r="KKY329" s="66"/>
      <c r="KLH329" s="66"/>
      <c r="KLK329" s="66"/>
      <c r="KLN329" s="66"/>
      <c r="KLQ329" s="66"/>
      <c r="KLZ329" s="66"/>
      <c r="KMF329" s="66"/>
      <c r="KMI329" s="66"/>
      <c r="KML329" s="66"/>
      <c r="KMO329" s="66"/>
      <c r="KMU329" s="66"/>
      <c r="KND329" s="66"/>
      <c r="KNF329" s="66"/>
      <c r="KNG329" s="66"/>
      <c r="KNI329" s="66"/>
      <c r="KNL329" s="66"/>
      <c r="KNO329" s="66"/>
      <c r="KNR329" s="66"/>
      <c r="KNU329" s="66"/>
      <c r="KNX329" s="66"/>
      <c r="KNZ329" s="66"/>
      <c r="KOB329" s="66"/>
      <c r="KOE329" s="66"/>
      <c r="KOH329" s="66"/>
      <c r="KOK329" s="66"/>
      <c r="KON329" s="66"/>
      <c r="KOQ329" s="66"/>
      <c r="KOT329" s="66"/>
      <c r="KOW329" s="66"/>
      <c r="KOY329" s="66"/>
      <c r="KPB329" s="66"/>
      <c r="KPH329" s="66"/>
      <c r="KPN329" s="66"/>
      <c r="KPQ329" s="66"/>
      <c r="KPS329" s="66"/>
      <c r="KPU329" s="66"/>
      <c r="KPV329" s="66"/>
      <c r="KPW329" s="66"/>
      <c r="KPX329" s="66"/>
      <c r="KPY329" s="66"/>
      <c r="KPZ329" s="66"/>
      <c r="KQR329" s="66"/>
      <c r="KQS329" s="66"/>
      <c r="KQV329" s="66"/>
      <c r="KQY329" s="66"/>
      <c r="KRA329" s="66"/>
      <c r="KRC329" s="66"/>
      <c r="KRF329" s="66"/>
      <c r="KRI329" s="66"/>
      <c r="KRL329" s="66"/>
      <c r="KRP329" s="66"/>
      <c r="KRS329" s="66"/>
      <c r="KRV329" s="66"/>
      <c r="KSD329" s="66"/>
      <c r="KSP329" s="66"/>
      <c r="KSQ329" s="66"/>
      <c r="KSR329" s="66"/>
      <c r="KSS329" s="66"/>
      <c r="KST329" s="66"/>
      <c r="KSU329" s="66"/>
      <c r="KSV329" s="66"/>
      <c r="KSW329" s="66"/>
      <c r="KSX329" s="66"/>
      <c r="KSY329" s="66"/>
      <c r="KSZ329" s="66"/>
      <c r="KTA329" s="66"/>
      <c r="KTB329" s="66"/>
      <c r="KTC329" s="66"/>
      <c r="KTD329" s="66"/>
      <c r="KTE329" s="66"/>
      <c r="KTF329" s="66"/>
      <c r="KTG329" s="66"/>
      <c r="KTH329" s="66"/>
      <c r="KTI329" s="66"/>
      <c r="KTJ329" s="66"/>
      <c r="KTK329" s="66"/>
      <c r="KTL329" s="66"/>
      <c r="KTM329" s="66"/>
      <c r="KTN329" s="66"/>
      <c r="KTO329" s="66"/>
      <c r="KTQ329" s="66"/>
      <c r="KTR329" s="66"/>
      <c r="KTS329" s="66"/>
      <c r="KTT329" s="66"/>
      <c r="KTU329" s="66"/>
      <c r="KTV329" s="66"/>
      <c r="KTW329" s="66"/>
      <c r="KTX329" s="66"/>
      <c r="KTY329" s="66"/>
      <c r="KTZ329" s="66"/>
      <c r="KUA329" s="66"/>
      <c r="KUB329" s="66"/>
      <c r="KUC329" s="66"/>
      <c r="KUF329" s="66"/>
      <c r="KUI329" s="66"/>
      <c r="KUL329" s="66"/>
      <c r="KUO329" s="66"/>
      <c r="KUR329" s="66"/>
      <c r="KUU329" s="66"/>
      <c r="KVD329" s="66"/>
      <c r="KVG329" s="66"/>
      <c r="KVJ329" s="66"/>
      <c r="KVM329" s="66"/>
      <c r="KVV329" s="66"/>
      <c r="KWB329" s="66"/>
      <c r="KWE329" s="66"/>
      <c r="KWH329" s="66"/>
      <c r="KWK329" s="66"/>
      <c r="KWQ329" s="66"/>
      <c r="KWZ329" s="66"/>
      <c r="KXB329" s="66"/>
      <c r="KXC329" s="66"/>
      <c r="KXE329" s="66"/>
      <c r="KXH329" s="66"/>
      <c r="KXK329" s="66"/>
      <c r="KXN329" s="66"/>
      <c r="KXQ329" s="66"/>
      <c r="KXT329" s="66"/>
      <c r="KXV329" s="66"/>
      <c r="KXX329" s="66"/>
      <c r="KYA329" s="66"/>
      <c r="KYD329" s="66"/>
      <c r="KYG329" s="66"/>
      <c r="KYJ329" s="66"/>
      <c r="KYM329" s="66"/>
      <c r="KYP329" s="66"/>
      <c r="KYS329" s="66"/>
      <c r="KYU329" s="66"/>
      <c r="KYX329" s="66"/>
      <c r="KZD329" s="66"/>
      <c r="KZJ329" s="66"/>
      <c r="KZM329" s="66"/>
      <c r="KZO329" s="66"/>
      <c r="KZQ329" s="66"/>
      <c r="KZR329" s="66"/>
      <c r="KZS329" s="66"/>
      <c r="KZT329" s="66"/>
      <c r="KZU329" s="66"/>
      <c r="KZV329" s="66"/>
      <c r="LAN329" s="66"/>
      <c r="LAO329" s="66"/>
      <c r="LAR329" s="66"/>
      <c r="LAU329" s="66"/>
      <c r="LAW329" s="66"/>
      <c r="LAY329" s="66"/>
      <c r="LBB329" s="66"/>
      <c r="LBE329" s="66"/>
      <c r="LBH329" s="66"/>
      <c r="LBL329" s="66"/>
      <c r="LBO329" s="66"/>
      <c r="LBR329" s="66"/>
      <c r="LBZ329" s="66"/>
      <c r="LCL329" s="66"/>
      <c r="LCM329" s="66"/>
      <c r="LCN329" s="66"/>
      <c r="LCO329" s="66"/>
      <c r="LCP329" s="66"/>
      <c r="LCQ329" s="66"/>
      <c r="LCR329" s="66"/>
      <c r="LCS329" s="66"/>
      <c r="LCT329" s="66"/>
      <c r="LCU329" s="66"/>
      <c r="LCV329" s="66"/>
      <c r="LCW329" s="66"/>
      <c r="LCX329" s="66"/>
      <c r="LCY329" s="66"/>
      <c r="LCZ329" s="66"/>
      <c r="LDA329" s="66"/>
      <c r="LDB329" s="66"/>
      <c r="LDC329" s="66"/>
      <c r="LDD329" s="66"/>
      <c r="LDE329" s="66"/>
      <c r="LDF329" s="66"/>
      <c r="LDG329" s="66"/>
      <c r="LDH329" s="66"/>
      <c r="LDI329" s="66"/>
      <c r="LDJ329" s="66"/>
      <c r="LDK329" s="66"/>
      <c r="LDM329" s="66"/>
      <c r="LDN329" s="66"/>
      <c r="LDO329" s="66"/>
      <c r="LDP329" s="66"/>
      <c r="LDQ329" s="66"/>
      <c r="LDR329" s="66"/>
      <c r="LDS329" s="66"/>
      <c r="LDT329" s="66"/>
      <c r="LDU329" s="66"/>
      <c r="LDV329" s="66"/>
      <c r="LDW329" s="66"/>
      <c r="LDX329" s="66"/>
      <c r="LDY329" s="66"/>
      <c r="LEB329" s="66"/>
      <c r="LEE329" s="66"/>
      <c r="LEH329" s="66"/>
      <c r="LEK329" s="66"/>
      <c r="LEN329" s="66"/>
      <c r="LEQ329" s="66"/>
      <c r="LEZ329" s="66"/>
      <c r="LFC329" s="66"/>
      <c r="LFF329" s="66"/>
      <c r="LFI329" s="66"/>
      <c r="LFR329" s="66"/>
      <c r="LFX329" s="66"/>
      <c r="LGA329" s="66"/>
      <c r="LGD329" s="66"/>
      <c r="LGG329" s="66"/>
      <c r="LGM329" s="66"/>
      <c r="LGV329" s="66"/>
      <c r="LGX329" s="66"/>
      <c r="LGY329" s="66"/>
      <c r="LHA329" s="66"/>
      <c r="LHD329" s="66"/>
      <c r="LHG329" s="66"/>
      <c r="LHJ329" s="66"/>
      <c r="LHM329" s="66"/>
      <c r="LHP329" s="66"/>
      <c r="LHR329" s="66"/>
      <c r="LHT329" s="66"/>
      <c r="LHW329" s="66"/>
      <c r="LHZ329" s="66"/>
      <c r="LIC329" s="66"/>
      <c r="LIF329" s="66"/>
      <c r="LII329" s="66"/>
      <c r="LIL329" s="66"/>
      <c r="LIO329" s="66"/>
      <c r="LIQ329" s="66"/>
      <c r="LIT329" s="66"/>
      <c r="LIZ329" s="66"/>
      <c r="LJF329" s="66"/>
      <c r="LJI329" s="66"/>
      <c r="LJK329" s="66"/>
      <c r="LJM329" s="66"/>
      <c r="LJN329" s="66"/>
      <c r="LJO329" s="66"/>
      <c r="LJP329" s="66"/>
      <c r="LJQ329" s="66"/>
      <c r="LJR329" s="66"/>
      <c r="LKJ329" s="66"/>
      <c r="LKK329" s="66"/>
      <c r="LKN329" s="66"/>
      <c r="LKQ329" s="66"/>
      <c r="LKS329" s="66"/>
      <c r="LKU329" s="66"/>
      <c r="LKX329" s="66"/>
      <c r="LLA329" s="66"/>
      <c r="LLD329" s="66"/>
      <c r="LLH329" s="66"/>
      <c r="LLK329" s="66"/>
      <c r="LLN329" s="66"/>
      <c r="LLV329" s="66"/>
      <c r="LMH329" s="66"/>
      <c r="LMI329" s="66"/>
      <c r="LMJ329" s="66"/>
      <c r="LMK329" s="66"/>
      <c r="LML329" s="66"/>
      <c r="LMM329" s="66"/>
      <c r="LMN329" s="66"/>
      <c r="LMO329" s="66"/>
      <c r="LMP329" s="66"/>
      <c r="LMQ329" s="66"/>
      <c r="LMR329" s="66"/>
      <c r="LMS329" s="66"/>
      <c r="LMT329" s="66"/>
      <c r="LMU329" s="66"/>
      <c r="LMV329" s="66"/>
      <c r="LMW329" s="66"/>
      <c r="LMX329" s="66"/>
      <c r="LMY329" s="66"/>
      <c r="LMZ329" s="66"/>
      <c r="LNA329" s="66"/>
      <c r="LNB329" s="66"/>
      <c r="LNC329" s="66"/>
      <c r="LND329" s="66"/>
      <c r="LNE329" s="66"/>
      <c r="LNF329" s="66"/>
      <c r="LNG329" s="66"/>
      <c r="LNI329" s="66"/>
      <c r="LNJ329" s="66"/>
      <c r="LNK329" s="66"/>
      <c r="LNL329" s="66"/>
      <c r="LNM329" s="66"/>
      <c r="LNN329" s="66"/>
      <c r="LNO329" s="66"/>
      <c r="LNP329" s="66"/>
      <c r="LNQ329" s="66"/>
      <c r="LNR329" s="66"/>
      <c r="LNS329" s="66"/>
      <c r="LNT329" s="66"/>
      <c r="LNU329" s="66"/>
      <c r="LNX329" s="66"/>
      <c r="LOA329" s="66"/>
      <c r="LOD329" s="66"/>
      <c r="LOG329" s="66"/>
      <c r="LOJ329" s="66"/>
      <c r="LOM329" s="66"/>
      <c r="LOV329" s="66"/>
      <c r="LOY329" s="66"/>
      <c r="LPB329" s="66"/>
      <c r="LPE329" s="66"/>
      <c r="LPN329" s="66"/>
      <c r="LPT329" s="66"/>
      <c r="LPW329" s="66"/>
      <c r="LPZ329" s="66"/>
      <c r="LQC329" s="66"/>
      <c r="LQI329" s="66"/>
      <c r="LQR329" s="66"/>
      <c r="LQT329" s="66"/>
      <c r="LQU329" s="66"/>
      <c r="LQW329" s="66"/>
      <c r="LQZ329" s="66"/>
      <c r="LRC329" s="66"/>
      <c r="LRF329" s="66"/>
      <c r="LRI329" s="66"/>
      <c r="LRL329" s="66"/>
      <c r="LRN329" s="66"/>
      <c r="LRP329" s="66"/>
      <c r="LRS329" s="66"/>
      <c r="LRV329" s="66"/>
      <c r="LRY329" s="66"/>
      <c r="LSB329" s="66"/>
      <c r="LSE329" s="66"/>
      <c r="LSH329" s="66"/>
      <c r="LSK329" s="66"/>
      <c r="LSM329" s="66"/>
      <c r="LSP329" s="66"/>
      <c r="LSV329" s="66"/>
      <c r="LTB329" s="66"/>
      <c r="LTE329" s="66"/>
      <c r="LTG329" s="66"/>
      <c r="LTI329" s="66"/>
      <c r="LTJ329" s="66"/>
      <c r="LTK329" s="66"/>
      <c r="LTL329" s="66"/>
      <c r="LTM329" s="66"/>
      <c r="LTN329" s="66"/>
      <c r="LUF329" s="66"/>
      <c r="LUG329" s="66"/>
      <c r="LUJ329" s="66"/>
      <c r="LUM329" s="66"/>
      <c r="LUO329" s="66"/>
      <c r="LUQ329" s="66"/>
      <c r="LUT329" s="66"/>
      <c r="LUW329" s="66"/>
      <c r="LUZ329" s="66"/>
      <c r="LVD329" s="66"/>
      <c r="LVG329" s="66"/>
      <c r="LVJ329" s="66"/>
      <c r="LVR329" s="66"/>
      <c r="LWD329" s="66"/>
      <c r="LWE329" s="66"/>
      <c r="LWF329" s="66"/>
      <c r="LWG329" s="66"/>
      <c r="LWH329" s="66"/>
      <c r="LWI329" s="66"/>
      <c r="LWJ329" s="66"/>
      <c r="LWK329" s="66"/>
      <c r="LWL329" s="66"/>
      <c r="LWM329" s="66"/>
      <c r="LWN329" s="66"/>
      <c r="LWO329" s="66"/>
      <c r="LWP329" s="66"/>
      <c r="LWQ329" s="66"/>
      <c r="LWR329" s="66"/>
      <c r="LWS329" s="66"/>
      <c r="LWT329" s="66"/>
      <c r="LWU329" s="66"/>
      <c r="LWV329" s="66"/>
      <c r="LWW329" s="66"/>
      <c r="LWX329" s="66"/>
      <c r="LWY329" s="66"/>
      <c r="LWZ329" s="66"/>
      <c r="LXA329" s="66"/>
      <c r="LXB329" s="66"/>
      <c r="LXC329" s="66"/>
      <c r="LXE329" s="66"/>
      <c r="LXF329" s="66"/>
      <c r="LXG329" s="66"/>
      <c r="LXH329" s="66"/>
      <c r="LXI329" s="66"/>
      <c r="LXJ329" s="66"/>
      <c r="LXK329" s="66"/>
      <c r="LXL329" s="66"/>
      <c r="LXM329" s="66"/>
      <c r="LXN329" s="66"/>
      <c r="LXO329" s="66"/>
      <c r="LXP329" s="66"/>
      <c r="LXQ329" s="66"/>
      <c r="LXT329" s="66"/>
      <c r="LXW329" s="66"/>
      <c r="LXZ329" s="66"/>
      <c r="LYC329" s="66"/>
      <c r="LYF329" s="66"/>
      <c r="LYI329" s="66"/>
      <c r="LYR329" s="66"/>
      <c r="LYU329" s="66"/>
      <c r="LYX329" s="66"/>
      <c r="LZA329" s="66"/>
      <c r="LZJ329" s="66"/>
      <c r="LZP329" s="66"/>
      <c r="LZS329" s="66"/>
      <c r="LZV329" s="66"/>
      <c r="LZY329" s="66"/>
      <c r="MAE329" s="66"/>
      <c r="MAN329" s="66"/>
      <c r="MAP329" s="66"/>
      <c r="MAQ329" s="66"/>
      <c r="MAS329" s="66"/>
      <c r="MAV329" s="66"/>
      <c r="MAY329" s="66"/>
      <c r="MBB329" s="66"/>
      <c r="MBE329" s="66"/>
      <c r="MBH329" s="66"/>
      <c r="MBJ329" s="66"/>
      <c r="MBL329" s="66"/>
      <c r="MBO329" s="66"/>
      <c r="MBR329" s="66"/>
      <c r="MBU329" s="66"/>
      <c r="MBX329" s="66"/>
      <c r="MCA329" s="66"/>
      <c r="MCD329" s="66"/>
      <c r="MCG329" s="66"/>
      <c r="MCI329" s="66"/>
      <c r="MCL329" s="66"/>
      <c r="MCR329" s="66"/>
      <c r="MCX329" s="66"/>
      <c r="MDA329" s="66"/>
      <c r="MDC329" s="66"/>
      <c r="MDE329" s="66"/>
      <c r="MDF329" s="66"/>
      <c r="MDG329" s="66"/>
      <c r="MDH329" s="66"/>
      <c r="MDI329" s="66"/>
      <c r="MDJ329" s="66"/>
      <c r="MEB329" s="66"/>
      <c r="MEC329" s="66"/>
      <c r="MEF329" s="66"/>
      <c r="MEI329" s="66"/>
      <c r="MEK329" s="66"/>
      <c r="MEM329" s="66"/>
      <c r="MEP329" s="66"/>
      <c r="MES329" s="66"/>
      <c r="MEV329" s="66"/>
      <c r="MEZ329" s="66"/>
      <c r="MFC329" s="66"/>
      <c r="MFF329" s="66"/>
      <c r="MFN329" s="66"/>
      <c r="MFZ329" s="66"/>
      <c r="MGA329" s="66"/>
      <c r="MGB329" s="66"/>
      <c r="MGC329" s="66"/>
      <c r="MGD329" s="66"/>
      <c r="MGE329" s="66"/>
      <c r="MGF329" s="66"/>
      <c r="MGG329" s="66"/>
      <c r="MGH329" s="66"/>
      <c r="MGI329" s="66"/>
      <c r="MGJ329" s="66"/>
      <c r="MGK329" s="66"/>
      <c r="MGL329" s="66"/>
      <c r="MGM329" s="66"/>
      <c r="MGN329" s="66"/>
      <c r="MGO329" s="66"/>
      <c r="MGP329" s="66"/>
      <c r="MGQ329" s="66"/>
      <c r="MGR329" s="66"/>
      <c r="MGS329" s="66"/>
      <c r="MGT329" s="66"/>
      <c r="MGU329" s="66"/>
      <c r="MGV329" s="66"/>
      <c r="MGW329" s="66"/>
      <c r="MGX329" s="66"/>
      <c r="MGY329" s="66"/>
      <c r="MHA329" s="66"/>
      <c r="MHB329" s="66"/>
      <c r="MHC329" s="66"/>
      <c r="MHD329" s="66"/>
      <c r="MHE329" s="66"/>
      <c r="MHF329" s="66"/>
      <c r="MHG329" s="66"/>
      <c r="MHH329" s="66"/>
      <c r="MHI329" s="66"/>
      <c r="MHJ329" s="66"/>
      <c r="MHK329" s="66"/>
      <c r="MHL329" s="66"/>
      <c r="MHM329" s="66"/>
      <c r="MHP329" s="66"/>
      <c r="MHS329" s="66"/>
      <c r="MHV329" s="66"/>
      <c r="MHY329" s="66"/>
      <c r="MIB329" s="66"/>
      <c r="MIE329" s="66"/>
      <c r="MIN329" s="66"/>
      <c r="MIQ329" s="66"/>
      <c r="MIT329" s="66"/>
      <c r="MIW329" s="66"/>
      <c r="MJF329" s="66"/>
      <c r="MJL329" s="66"/>
      <c r="MJO329" s="66"/>
      <c r="MJR329" s="66"/>
      <c r="MJU329" s="66"/>
      <c r="MKA329" s="66"/>
      <c r="MKJ329" s="66"/>
      <c r="MKL329" s="66"/>
      <c r="MKM329" s="66"/>
      <c r="MKO329" s="66"/>
      <c r="MKR329" s="66"/>
      <c r="MKU329" s="66"/>
      <c r="MKX329" s="66"/>
      <c r="MLA329" s="66"/>
      <c r="MLD329" s="66"/>
      <c r="MLF329" s="66"/>
      <c r="MLH329" s="66"/>
      <c r="MLK329" s="66"/>
      <c r="MLN329" s="66"/>
      <c r="MLQ329" s="66"/>
      <c r="MLT329" s="66"/>
      <c r="MLW329" s="66"/>
      <c r="MLZ329" s="66"/>
      <c r="MMC329" s="66"/>
      <c r="MME329" s="66"/>
      <c r="MMH329" s="66"/>
      <c r="MMN329" s="66"/>
      <c r="MMT329" s="66"/>
      <c r="MMW329" s="66"/>
      <c r="MMY329" s="66"/>
      <c r="MNA329" s="66"/>
      <c r="MNB329" s="66"/>
      <c r="MNC329" s="66"/>
      <c r="MND329" s="66"/>
      <c r="MNE329" s="66"/>
      <c r="MNF329" s="66"/>
      <c r="MNX329" s="66"/>
      <c r="MNY329" s="66"/>
      <c r="MOB329" s="66"/>
      <c r="MOE329" s="66"/>
      <c r="MOG329" s="66"/>
      <c r="MOI329" s="66"/>
      <c r="MOL329" s="66"/>
      <c r="MOO329" s="66"/>
      <c r="MOR329" s="66"/>
      <c r="MOV329" s="66"/>
      <c r="MOY329" s="66"/>
      <c r="MPB329" s="66"/>
      <c r="MPJ329" s="66"/>
      <c r="MPV329" s="66"/>
      <c r="MPW329" s="66"/>
      <c r="MPX329" s="66"/>
      <c r="MPY329" s="66"/>
      <c r="MPZ329" s="66"/>
      <c r="MQA329" s="66"/>
      <c r="MQB329" s="66"/>
      <c r="MQC329" s="66"/>
      <c r="MQD329" s="66"/>
      <c r="MQE329" s="66"/>
      <c r="MQF329" s="66"/>
      <c r="MQG329" s="66"/>
      <c r="MQH329" s="66"/>
      <c r="MQI329" s="66"/>
      <c r="MQJ329" s="66"/>
      <c r="MQK329" s="66"/>
      <c r="MQL329" s="66"/>
      <c r="MQM329" s="66"/>
      <c r="MQN329" s="66"/>
      <c r="MQO329" s="66"/>
      <c r="MQP329" s="66"/>
      <c r="MQQ329" s="66"/>
      <c r="MQR329" s="66"/>
      <c r="MQS329" s="66"/>
      <c r="MQT329" s="66"/>
      <c r="MQU329" s="66"/>
      <c r="MQW329" s="66"/>
      <c r="MQX329" s="66"/>
      <c r="MQY329" s="66"/>
      <c r="MQZ329" s="66"/>
      <c r="MRA329" s="66"/>
      <c r="MRB329" s="66"/>
      <c r="MRC329" s="66"/>
      <c r="MRD329" s="66"/>
      <c r="MRE329" s="66"/>
      <c r="MRF329" s="66"/>
      <c r="MRG329" s="66"/>
      <c r="MRH329" s="66"/>
      <c r="MRI329" s="66"/>
      <c r="MRL329" s="66"/>
      <c r="MRO329" s="66"/>
      <c r="MRR329" s="66"/>
      <c r="MRU329" s="66"/>
      <c r="MRX329" s="66"/>
      <c r="MSA329" s="66"/>
      <c r="MSJ329" s="66"/>
      <c r="MSM329" s="66"/>
      <c r="MSP329" s="66"/>
      <c r="MSS329" s="66"/>
      <c r="MTB329" s="66"/>
      <c r="MTH329" s="66"/>
      <c r="MTK329" s="66"/>
      <c r="MTN329" s="66"/>
      <c r="MTQ329" s="66"/>
      <c r="MTW329" s="66"/>
      <c r="MUF329" s="66"/>
      <c r="MUH329" s="66"/>
      <c r="MUI329" s="66"/>
      <c r="MUK329" s="66"/>
      <c r="MUN329" s="66"/>
      <c r="MUQ329" s="66"/>
      <c r="MUT329" s="66"/>
      <c r="MUW329" s="66"/>
      <c r="MUZ329" s="66"/>
      <c r="MVB329" s="66"/>
      <c r="MVD329" s="66"/>
      <c r="MVG329" s="66"/>
      <c r="MVJ329" s="66"/>
      <c r="MVM329" s="66"/>
      <c r="MVP329" s="66"/>
      <c r="MVS329" s="66"/>
      <c r="MVV329" s="66"/>
      <c r="MVY329" s="66"/>
      <c r="MWA329" s="66"/>
      <c r="MWD329" s="66"/>
      <c r="MWJ329" s="66"/>
      <c r="MWP329" s="66"/>
      <c r="MWS329" s="66"/>
      <c r="MWU329" s="66"/>
      <c r="MWW329" s="66"/>
      <c r="MWX329" s="66"/>
      <c r="MWY329" s="66"/>
      <c r="MWZ329" s="66"/>
      <c r="MXA329" s="66"/>
      <c r="MXB329" s="66"/>
      <c r="MXT329" s="66"/>
      <c r="MXU329" s="66"/>
      <c r="MXX329" s="66"/>
      <c r="MYA329" s="66"/>
      <c r="MYC329" s="66"/>
      <c r="MYE329" s="66"/>
      <c r="MYH329" s="66"/>
      <c r="MYK329" s="66"/>
      <c r="MYN329" s="66"/>
      <c r="MYR329" s="66"/>
      <c r="MYU329" s="66"/>
      <c r="MYX329" s="66"/>
      <c r="MZF329" s="66"/>
      <c r="MZR329" s="66"/>
      <c r="MZS329" s="66"/>
      <c r="MZT329" s="66"/>
      <c r="MZU329" s="66"/>
      <c r="MZV329" s="66"/>
      <c r="MZW329" s="66"/>
      <c r="MZX329" s="66"/>
      <c r="MZY329" s="66"/>
      <c r="MZZ329" s="66"/>
      <c r="NAA329" s="66"/>
      <c r="NAB329" s="66"/>
      <c r="NAC329" s="66"/>
      <c r="NAD329" s="66"/>
      <c r="NAE329" s="66"/>
      <c r="NAF329" s="66"/>
      <c r="NAG329" s="66"/>
      <c r="NAH329" s="66"/>
      <c r="NAI329" s="66"/>
      <c r="NAJ329" s="66"/>
      <c r="NAK329" s="66"/>
      <c r="NAL329" s="66"/>
      <c r="NAM329" s="66"/>
      <c r="NAN329" s="66"/>
      <c r="NAO329" s="66"/>
      <c r="NAP329" s="66"/>
      <c r="NAQ329" s="66"/>
      <c r="NAS329" s="66"/>
      <c r="NAT329" s="66"/>
      <c r="NAU329" s="66"/>
      <c r="NAV329" s="66"/>
      <c r="NAW329" s="66"/>
      <c r="NAX329" s="66"/>
      <c r="NAY329" s="66"/>
      <c r="NAZ329" s="66"/>
      <c r="NBA329" s="66"/>
      <c r="NBB329" s="66"/>
      <c r="NBC329" s="66"/>
      <c r="NBD329" s="66"/>
      <c r="NBE329" s="66"/>
      <c r="NBH329" s="66"/>
      <c r="NBK329" s="66"/>
      <c r="NBN329" s="66"/>
      <c r="NBQ329" s="66"/>
      <c r="NBT329" s="66"/>
      <c r="NBW329" s="66"/>
      <c r="NCF329" s="66"/>
      <c r="NCI329" s="66"/>
      <c r="NCL329" s="66"/>
      <c r="NCO329" s="66"/>
      <c r="NCX329" s="66"/>
      <c r="NDD329" s="66"/>
      <c r="NDG329" s="66"/>
      <c r="NDJ329" s="66"/>
      <c r="NDM329" s="66"/>
      <c r="NDS329" s="66"/>
      <c r="NEB329" s="66"/>
      <c r="NED329" s="66"/>
      <c r="NEE329" s="66"/>
      <c r="NEG329" s="66"/>
      <c r="NEJ329" s="66"/>
      <c r="NEM329" s="66"/>
      <c r="NEP329" s="66"/>
      <c r="NES329" s="66"/>
      <c r="NEV329" s="66"/>
      <c r="NEX329" s="66"/>
      <c r="NEZ329" s="66"/>
      <c r="NFC329" s="66"/>
      <c r="NFF329" s="66"/>
      <c r="NFI329" s="66"/>
      <c r="NFL329" s="66"/>
      <c r="NFO329" s="66"/>
      <c r="NFR329" s="66"/>
      <c r="NFU329" s="66"/>
      <c r="NFW329" s="66"/>
      <c r="NFZ329" s="66"/>
      <c r="NGF329" s="66"/>
      <c r="NGL329" s="66"/>
      <c r="NGO329" s="66"/>
      <c r="NGQ329" s="66"/>
      <c r="NGS329" s="66"/>
      <c r="NGT329" s="66"/>
      <c r="NGU329" s="66"/>
      <c r="NGV329" s="66"/>
      <c r="NGW329" s="66"/>
      <c r="NGX329" s="66"/>
      <c r="NHP329" s="66"/>
      <c r="NHQ329" s="66"/>
      <c r="NHT329" s="66"/>
      <c r="NHW329" s="66"/>
      <c r="NHY329" s="66"/>
      <c r="NIA329" s="66"/>
      <c r="NID329" s="66"/>
      <c r="NIG329" s="66"/>
      <c r="NIJ329" s="66"/>
      <c r="NIN329" s="66"/>
      <c r="NIQ329" s="66"/>
      <c r="NIT329" s="66"/>
      <c r="NJB329" s="66"/>
      <c r="NJN329" s="66"/>
      <c r="NJO329" s="66"/>
      <c r="NJP329" s="66"/>
      <c r="NJQ329" s="66"/>
      <c r="NJR329" s="66"/>
      <c r="NJS329" s="66"/>
      <c r="NJT329" s="66"/>
      <c r="NJU329" s="66"/>
      <c r="NJV329" s="66"/>
      <c r="NJW329" s="66"/>
      <c r="NJX329" s="66"/>
      <c r="NJY329" s="66"/>
      <c r="NJZ329" s="66"/>
      <c r="NKA329" s="66"/>
      <c r="NKB329" s="66"/>
      <c r="NKC329" s="66"/>
      <c r="NKD329" s="66"/>
      <c r="NKE329" s="66"/>
      <c r="NKF329" s="66"/>
      <c r="NKG329" s="66"/>
      <c r="NKH329" s="66"/>
      <c r="NKI329" s="66"/>
      <c r="NKJ329" s="66"/>
      <c r="NKK329" s="66"/>
      <c r="NKL329" s="66"/>
      <c r="NKM329" s="66"/>
      <c r="NKO329" s="66"/>
      <c r="NKP329" s="66"/>
      <c r="NKQ329" s="66"/>
      <c r="NKR329" s="66"/>
      <c r="NKS329" s="66"/>
      <c r="NKT329" s="66"/>
      <c r="NKU329" s="66"/>
      <c r="NKV329" s="66"/>
      <c r="NKW329" s="66"/>
      <c r="NKX329" s="66"/>
      <c r="NKY329" s="66"/>
      <c r="NKZ329" s="66"/>
      <c r="NLA329" s="66"/>
      <c r="NLD329" s="66"/>
      <c r="NLG329" s="66"/>
      <c r="NLJ329" s="66"/>
      <c r="NLM329" s="66"/>
      <c r="NLP329" s="66"/>
      <c r="NLS329" s="66"/>
      <c r="NMB329" s="66"/>
      <c r="NME329" s="66"/>
      <c r="NMH329" s="66"/>
      <c r="NMK329" s="66"/>
      <c r="NMT329" s="66"/>
      <c r="NMZ329" s="66"/>
      <c r="NNC329" s="66"/>
      <c r="NNF329" s="66"/>
      <c r="NNI329" s="66"/>
      <c r="NNO329" s="66"/>
      <c r="NNX329" s="66"/>
      <c r="NNZ329" s="66"/>
      <c r="NOA329" s="66"/>
      <c r="NOC329" s="66"/>
      <c r="NOF329" s="66"/>
      <c r="NOI329" s="66"/>
      <c r="NOL329" s="66"/>
      <c r="NOO329" s="66"/>
      <c r="NOR329" s="66"/>
      <c r="NOT329" s="66"/>
      <c r="NOV329" s="66"/>
      <c r="NOY329" s="66"/>
      <c r="NPB329" s="66"/>
      <c r="NPE329" s="66"/>
      <c r="NPH329" s="66"/>
      <c r="NPK329" s="66"/>
      <c r="NPN329" s="66"/>
      <c r="NPQ329" s="66"/>
      <c r="NPS329" s="66"/>
      <c r="NPV329" s="66"/>
      <c r="NQB329" s="66"/>
      <c r="NQH329" s="66"/>
      <c r="NQK329" s="66"/>
      <c r="NQM329" s="66"/>
      <c r="NQO329" s="66"/>
      <c r="NQP329" s="66"/>
      <c r="NQQ329" s="66"/>
      <c r="NQR329" s="66"/>
      <c r="NQS329" s="66"/>
      <c r="NQT329" s="66"/>
      <c r="NRL329" s="66"/>
      <c r="NRM329" s="66"/>
      <c r="NRP329" s="66"/>
      <c r="NRS329" s="66"/>
      <c r="NRU329" s="66"/>
      <c r="NRW329" s="66"/>
      <c r="NRZ329" s="66"/>
      <c r="NSC329" s="66"/>
      <c r="NSF329" s="66"/>
      <c r="NSJ329" s="66"/>
      <c r="NSM329" s="66"/>
      <c r="NSP329" s="66"/>
      <c r="NSX329" s="66"/>
      <c r="NTJ329" s="66"/>
      <c r="NTK329" s="66"/>
      <c r="NTL329" s="66"/>
      <c r="NTM329" s="66"/>
      <c r="NTN329" s="66"/>
      <c r="NTO329" s="66"/>
      <c r="NTP329" s="66"/>
      <c r="NTQ329" s="66"/>
      <c r="NTR329" s="66"/>
      <c r="NTS329" s="66"/>
      <c r="NTT329" s="66"/>
      <c r="NTU329" s="66"/>
      <c r="NTV329" s="66"/>
      <c r="NTW329" s="66"/>
      <c r="NTX329" s="66"/>
      <c r="NTY329" s="66"/>
      <c r="NTZ329" s="66"/>
      <c r="NUA329" s="66"/>
      <c r="NUB329" s="66"/>
      <c r="NUC329" s="66"/>
      <c r="NUD329" s="66"/>
      <c r="NUE329" s="66"/>
      <c r="NUF329" s="66"/>
      <c r="NUG329" s="66"/>
      <c r="NUH329" s="66"/>
      <c r="NUI329" s="66"/>
      <c r="NUK329" s="66"/>
      <c r="NUL329" s="66"/>
      <c r="NUM329" s="66"/>
      <c r="NUN329" s="66"/>
      <c r="NUO329" s="66"/>
      <c r="NUP329" s="66"/>
      <c r="NUQ329" s="66"/>
      <c r="NUR329" s="66"/>
      <c r="NUS329" s="66"/>
      <c r="NUT329" s="66"/>
      <c r="NUU329" s="66"/>
      <c r="NUV329" s="66"/>
      <c r="NUW329" s="66"/>
      <c r="NUZ329" s="66"/>
      <c r="NVC329" s="66"/>
      <c r="NVF329" s="66"/>
      <c r="NVI329" s="66"/>
      <c r="NVL329" s="66"/>
      <c r="NVO329" s="66"/>
      <c r="NVX329" s="66"/>
      <c r="NWA329" s="66"/>
      <c r="NWD329" s="66"/>
      <c r="NWG329" s="66"/>
      <c r="NWP329" s="66"/>
      <c r="NWV329" s="66"/>
      <c r="NWY329" s="66"/>
      <c r="NXB329" s="66"/>
      <c r="NXE329" s="66"/>
      <c r="NXK329" s="66"/>
      <c r="NXT329" s="66"/>
      <c r="NXV329" s="66"/>
      <c r="NXW329" s="66"/>
      <c r="NXY329" s="66"/>
      <c r="NYB329" s="66"/>
      <c r="NYE329" s="66"/>
      <c r="NYH329" s="66"/>
      <c r="NYK329" s="66"/>
      <c r="NYN329" s="66"/>
      <c r="NYP329" s="66"/>
      <c r="NYR329" s="66"/>
      <c r="NYU329" s="66"/>
      <c r="NYX329" s="66"/>
      <c r="NZA329" s="66"/>
      <c r="NZD329" s="66"/>
      <c r="NZG329" s="66"/>
      <c r="NZJ329" s="66"/>
      <c r="NZM329" s="66"/>
      <c r="NZO329" s="66"/>
      <c r="NZR329" s="66"/>
      <c r="NZX329" s="66"/>
      <c r="OAD329" s="66"/>
      <c r="OAG329" s="66"/>
      <c r="OAI329" s="66"/>
      <c r="OAK329" s="66"/>
      <c r="OAL329" s="66"/>
      <c r="OAM329" s="66"/>
      <c r="OAN329" s="66"/>
      <c r="OAO329" s="66"/>
      <c r="OAP329" s="66"/>
      <c r="OBH329" s="66"/>
      <c r="OBI329" s="66"/>
      <c r="OBL329" s="66"/>
      <c r="OBO329" s="66"/>
      <c r="OBQ329" s="66"/>
      <c r="OBS329" s="66"/>
      <c r="OBV329" s="66"/>
      <c r="OBY329" s="66"/>
      <c r="OCB329" s="66"/>
      <c r="OCF329" s="66"/>
      <c r="OCI329" s="66"/>
      <c r="OCL329" s="66"/>
      <c r="OCT329" s="66"/>
      <c r="ODF329" s="66"/>
      <c r="ODG329" s="66"/>
      <c r="ODH329" s="66"/>
      <c r="ODI329" s="66"/>
      <c r="ODJ329" s="66"/>
      <c r="ODK329" s="66"/>
      <c r="ODL329" s="66"/>
      <c r="ODM329" s="66"/>
      <c r="ODN329" s="66"/>
      <c r="ODO329" s="66"/>
      <c r="ODP329" s="66"/>
      <c r="ODQ329" s="66"/>
      <c r="ODR329" s="66"/>
      <c r="ODS329" s="66"/>
      <c r="ODT329" s="66"/>
      <c r="ODU329" s="66"/>
      <c r="ODV329" s="66"/>
      <c r="ODW329" s="66"/>
      <c r="ODX329" s="66"/>
      <c r="ODY329" s="66"/>
      <c r="ODZ329" s="66"/>
      <c r="OEA329" s="66"/>
      <c r="OEB329" s="66"/>
      <c r="OEC329" s="66"/>
      <c r="OED329" s="66"/>
      <c r="OEE329" s="66"/>
      <c r="OEG329" s="66"/>
      <c r="OEH329" s="66"/>
      <c r="OEI329" s="66"/>
      <c r="OEJ329" s="66"/>
      <c r="OEK329" s="66"/>
      <c r="OEL329" s="66"/>
      <c r="OEM329" s="66"/>
      <c r="OEN329" s="66"/>
      <c r="OEO329" s="66"/>
      <c r="OEP329" s="66"/>
      <c r="OEQ329" s="66"/>
      <c r="OER329" s="66"/>
      <c r="OES329" s="66"/>
      <c r="OEV329" s="66"/>
      <c r="OEY329" s="66"/>
      <c r="OFB329" s="66"/>
      <c r="OFE329" s="66"/>
      <c r="OFH329" s="66"/>
      <c r="OFK329" s="66"/>
      <c r="OFT329" s="66"/>
      <c r="OFW329" s="66"/>
      <c r="OFZ329" s="66"/>
      <c r="OGC329" s="66"/>
      <c r="OGL329" s="66"/>
      <c r="OGR329" s="66"/>
      <c r="OGU329" s="66"/>
      <c r="OGX329" s="66"/>
      <c r="OHA329" s="66"/>
      <c r="OHG329" s="66"/>
      <c r="OHP329" s="66"/>
      <c r="OHR329" s="66"/>
      <c r="OHS329" s="66"/>
      <c r="OHU329" s="66"/>
      <c r="OHX329" s="66"/>
      <c r="OIA329" s="66"/>
      <c r="OID329" s="66"/>
      <c r="OIG329" s="66"/>
      <c r="OIJ329" s="66"/>
      <c r="OIL329" s="66"/>
      <c r="OIN329" s="66"/>
      <c r="OIQ329" s="66"/>
      <c r="OIT329" s="66"/>
      <c r="OIW329" s="66"/>
      <c r="OIZ329" s="66"/>
      <c r="OJC329" s="66"/>
      <c r="OJF329" s="66"/>
      <c r="OJI329" s="66"/>
      <c r="OJK329" s="66"/>
      <c r="OJN329" s="66"/>
      <c r="OJT329" s="66"/>
      <c r="OJZ329" s="66"/>
      <c r="OKC329" s="66"/>
      <c r="OKE329" s="66"/>
      <c r="OKG329" s="66"/>
      <c r="OKH329" s="66"/>
      <c r="OKI329" s="66"/>
      <c r="OKJ329" s="66"/>
      <c r="OKK329" s="66"/>
      <c r="OKL329" s="66"/>
      <c r="OLD329" s="66"/>
      <c r="OLE329" s="66"/>
      <c r="OLH329" s="66"/>
      <c r="OLK329" s="66"/>
      <c r="OLM329" s="66"/>
      <c r="OLO329" s="66"/>
      <c r="OLR329" s="66"/>
      <c r="OLU329" s="66"/>
      <c r="OLX329" s="66"/>
      <c r="OMB329" s="66"/>
      <c r="OME329" s="66"/>
      <c r="OMH329" s="66"/>
      <c r="OMP329" s="66"/>
      <c r="ONB329" s="66"/>
      <c r="ONC329" s="66"/>
      <c r="OND329" s="66"/>
      <c r="ONE329" s="66"/>
      <c r="ONF329" s="66"/>
      <c r="ONG329" s="66"/>
      <c r="ONH329" s="66"/>
      <c r="ONI329" s="66"/>
      <c r="ONJ329" s="66"/>
      <c r="ONK329" s="66"/>
      <c r="ONL329" s="66"/>
      <c r="ONM329" s="66"/>
      <c r="ONN329" s="66"/>
      <c r="ONO329" s="66"/>
      <c r="ONP329" s="66"/>
      <c r="ONQ329" s="66"/>
      <c r="ONR329" s="66"/>
      <c r="ONS329" s="66"/>
      <c r="ONT329" s="66"/>
      <c r="ONU329" s="66"/>
      <c r="ONV329" s="66"/>
      <c r="ONW329" s="66"/>
      <c r="ONX329" s="66"/>
      <c r="ONY329" s="66"/>
      <c r="ONZ329" s="66"/>
      <c r="OOA329" s="66"/>
      <c r="OOC329" s="66"/>
      <c r="OOD329" s="66"/>
      <c r="OOE329" s="66"/>
      <c r="OOF329" s="66"/>
      <c r="OOG329" s="66"/>
      <c r="OOH329" s="66"/>
      <c r="OOI329" s="66"/>
      <c r="OOJ329" s="66"/>
      <c r="OOK329" s="66"/>
      <c r="OOL329" s="66"/>
      <c r="OOM329" s="66"/>
      <c r="OON329" s="66"/>
      <c r="OOO329" s="66"/>
      <c r="OOR329" s="66"/>
      <c r="OOU329" s="66"/>
      <c r="OOX329" s="66"/>
      <c r="OPA329" s="66"/>
      <c r="OPD329" s="66"/>
      <c r="OPG329" s="66"/>
      <c r="OPP329" s="66"/>
      <c r="OPS329" s="66"/>
      <c r="OPV329" s="66"/>
      <c r="OPY329" s="66"/>
      <c r="OQH329" s="66"/>
      <c r="OQN329" s="66"/>
      <c r="OQQ329" s="66"/>
      <c r="OQT329" s="66"/>
      <c r="OQW329" s="66"/>
      <c r="ORC329" s="66"/>
      <c r="ORL329" s="66"/>
      <c r="ORN329" s="66"/>
      <c r="ORO329" s="66"/>
      <c r="ORQ329" s="66"/>
      <c r="ORT329" s="66"/>
      <c r="ORW329" s="66"/>
      <c r="ORZ329" s="66"/>
      <c r="OSC329" s="66"/>
      <c r="OSF329" s="66"/>
      <c r="OSH329" s="66"/>
      <c r="OSJ329" s="66"/>
      <c r="OSM329" s="66"/>
      <c r="OSP329" s="66"/>
      <c r="OSS329" s="66"/>
      <c r="OSV329" s="66"/>
      <c r="OSY329" s="66"/>
      <c r="OTB329" s="66"/>
      <c r="OTE329" s="66"/>
      <c r="OTG329" s="66"/>
      <c r="OTJ329" s="66"/>
      <c r="OTP329" s="66"/>
      <c r="OTV329" s="66"/>
      <c r="OTY329" s="66"/>
      <c r="OUA329" s="66"/>
      <c r="OUC329" s="66"/>
      <c r="OUD329" s="66"/>
      <c r="OUE329" s="66"/>
      <c r="OUF329" s="66"/>
      <c r="OUG329" s="66"/>
      <c r="OUH329" s="66"/>
      <c r="OUZ329" s="66"/>
      <c r="OVA329" s="66"/>
      <c r="OVD329" s="66"/>
      <c r="OVG329" s="66"/>
      <c r="OVI329" s="66"/>
      <c r="OVK329" s="66"/>
      <c r="OVN329" s="66"/>
      <c r="OVQ329" s="66"/>
      <c r="OVT329" s="66"/>
      <c r="OVX329" s="66"/>
      <c r="OWA329" s="66"/>
      <c r="OWD329" s="66"/>
      <c r="OWL329" s="66"/>
      <c r="OWX329" s="66"/>
      <c r="OWY329" s="66"/>
      <c r="OWZ329" s="66"/>
      <c r="OXA329" s="66"/>
      <c r="OXB329" s="66"/>
      <c r="OXC329" s="66"/>
      <c r="OXD329" s="66"/>
      <c r="OXE329" s="66"/>
      <c r="OXF329" s="66"/>
      <c r="OXG329" s="66"/>
      <c r="OXH329" s="66"/>
      <c r="OXI329" s="66"/>
      <c r="OXJ329" s="66"/>
      <c r="OXK329" s="66"/>
      <c r="OXL329" s="66"/>
      <c r="OXM329" s="66"/>
      <c r="OXN329" s="66"/>
      <c r="OXO329" s="66"/>
      <c r="OXP329" s="66"/>
      <c r="OXQ329" s="66"/>
      <c r="OXR329" s="66"/>
      <c r="OXS329" s="66"/>
      <c r="OXT329" s="66"/>
      <c r="OXU329" s="66"/>
      <c r="OXV329" s="66"/>
      <c r="OXW329" s="66"/>
      <c r="OXY329" s="66"/>
      <c r="OXZ329" s="66"/>
      <c r="OYA329" s="66"/>
      <c r="OYB329" s="66"/>
      <c r="OYC329" s="66"/>
      <c r="OYD329" s="66"/>
      <c r="OYE329" s="66"/>
      <c r="OYF329" s="66"/>
      <c r="OYG329" s="66"/>
      <c r="OYH329" s="66"/>
      <c r="OYI329" s="66"/>
      <c r="OYJ329" s="66"/>
      <c r="OYK329" s="66"/>
      <c r="OYN329" s="66"/>
      <c r="OYQ329" s="66"/>
      <c r="OYT329" s="66"/>
      <c r="OYW329" s="66"/>
      <c r="OYZ329" s="66"/>
      <c r="OZC329" s="66"/>
      <c r="OZL329" s="66"/>
      <c r="OZO329" s="66"/>
      <c r="OZR329" s="66"/>
      <c r="OZU329" s="66"/>
      <c r="PAD329" s="66"/>
      <c r="PAJ329" s="66"/>
      <c r="PAM329" s="66"/>
      <c r="PAP329" s="66"/>
      <c r="PAS329" s="66"/>
      <c r="PAY329" s="66"/>
      <c r="PBH329" s="66"/>
      <c r="PBJ329" s="66"/>
      <c r="PBK329" s="66"/>
      <c r="PBM329" s="66"/>
      <c r="PBP329" s="66"/>
      <c r="PBS329" s="66"/>
      <c r="PBV329" s="66"/>
      <c r="PBY329" s="66"/>
      <c r="PCB329" s="66"/>
      <c r="PCD329" s="66"/>
      <c r="PCF329" s="66"/>
      <c r="PCI329" s="66"/>
      <c r="PCL329" s="66"/>
      <c r="PCO329" s="66"/>
      <c r="PCR329" s="66"/>
      <c r="PCU329" s="66"/>
      <c r="PCX329" s="66"/>
      <c r="PDA329" s="66"/>
      <c r="PDC329" s="66"/>
      <c r="PDF329" s="66"/>
      <c r="PDL329" s="66"/>
      <c r="PDR329" s="66"/>
      <c r="PDU329" s="66"/>
      <c r="PDW329" s="66"/>
      <c r="PDY329" s="66"/>
      <c r="PDZ329" s="66"/>
      <c r="PEA329" s="66"/>
      <c r="PEB329" s="66"/>
      <c r="PEC329" s="66"/>
      <c r="PED329" s="66"/>
      <c r="PEV329" s="66"/>
      <c r="PEW329" s="66"/>
      <c r="PEZ329" s="66"/>
      <c r="PFC329" s="66"/>
      <c r="PFE329" s="66"/>
      <c r="PFG329" s="66"/>
      <c r="PFJ329" s="66"/>
      <c r="PFM329" s="66"/>
      <c r="PFP329" s="66"/>
      <c r="PFT329" s="66"/>
      <c r="PFW329" s="66"/>
      <c r="PFZ329" s="66"/>
      <c r="PGH329" s="66"/>
      <c r="PGT329" s="66"/>
      <c r="PGU329" s="66"/>
      <c r="PGV329" s="66"/>
      <c r="PGW329" s="66"/>
      <c r="PGX329" s="66"/>
      <c r="PGY329" s="66"/>
      <c r="PGZ329" s="66"/>
      <c r="PHA329" s="66"/>
      <c r="PHB329" s="66"/>
      <c r="PHC329" s="66"/>
      <c r="PHD329" s="66"/>
      <c r="PHE329" s="66"/>
      <c r="PHF329" s="66"/>
      <c r="PHG329" s="66"/>
      <c r="PHH329" s="66"/>
      <c r="PHI329" s="66"/>
      <c r="PHJ329" s="66"/>
      <c r="PHK329" s="66"/>
      <c r="PHL329" s="66"/>
      <c r="PHM329" s="66"/>
      <c r="PHN329" s="66"/>
      <c r="PHO329" s="66"/>
      <c r="PHP329" s="66"/>
      <c r="PHQ329" s="66"/>
      <c r="PHR329" s="66"/>
      <c r="PHS329" s="66"/>
      <c r="PHU329" s="66"/>
      <c r="PHV329" s="66"/>
      <c r="PHW329" s="66"/>
      <c r="PHX329" s="66"/>
      <c r="PHY329" s="66"/>
      <c r="PHZ329" s="66"/>
      <c r="PIA329" s="66"/>
      <c r="PIB329" s="66"/>
      <c r="PIC329" s="66"/>
      <c r="PID329" s="66"/>
      <c r="PIE329" s="66"/>
      <c r="PIF329" s="66"/>
      <c r="PIG329" s="66"/>
      <c r="PIJ329" s="66"/>
      <c r="PIM329" s="66"/>
      <c r="PIP329" s="66"/>
      <c r="PIS329" s="66"/>
      <c r="PIV329" s="66"/>
      <c r="PIY329" s="66"/>
      <c r="PJH329" s="66"/>
      <c r="PJK329" s="66"/>
      <c r="PJN329" s="66"/>
      <c r="PJQ329" s="66"/>
      <c r="PJZ329" s="66"/>
      <c r="PKF329" s="66"/>
      <c r="PKI329" s="66"/>
      <c r="PKL329" s="66"/>
      <c r="PKO329" s="66"/>
      <c r="PKU329" s="66"/>
      <c r="PLD329" s="66"/>
      <c r="PLF329" s="66"/>
      <c r="PLG329" s="66"/>
      <c r="PLI329" s="66"/>
      <c r="PLL329" s="66"/>
      <c r="PLO329" s="66"/>
      <c r="PLR329" s="66"/>
      <c r="PLU329" s="66"/>
      <c r="PLX329" s="66"/>
      <c r="PLZ329" s="66"/>
      <c r="PMB329" s="66"/>
      <c r="PME329" s="66"/>
      <c r="PMH329" s="66"/>
      <c r="PMK329" s="66"/>
      <c r="PMN329" s="66"/>
      <c r="PMQ329" s="66"/>
      <c r="PMT329" s="66"/>
      <c r="PMW329" s="66"/>
      <c r="PMY329" s="66"/>
      <c r="PNB329" s="66"/>
      <c r="PNH329" s="66"/>
      <c r="PNN329" s="66"/>
      <c r="PNQ329" s="66"/>
      <c r="PNS329" s="66"/>
      <c r="PNU329" s="66"/>
      <c r="PNV329" s="66"/>
      <c r="PNW329" s="66"/>
      <c r="PNX329" s="66"/>
      <c r="PNY329" s="66"/>
      <c r="PNZ329" s="66"/>
      <c r="POR329" s="66"/>
      <c r="POS329" s="66"/>
      <c r="POV329" s="66"/>
      <c r="POY329" s="66"/>
      <c r="PPA329" s="66"/>
      <c r="PPC329" s="66"/>
      <c r="PPF329" s="66"/>
      <c r="PPI329" s="66"/>
      <c r="PPL329" s="66"/>
      <c r="PPP329" s="66"/>
      <c r="PPS329" s="66"/>
      <c r="PPV329" s="66"/>
      <c r="PQD329" s="66"/>
      <c r="PQP329" s="66"/>
      <c r="PQQ329" s="66"/>
      <c r="PQR329" s="66"/>
      <c r="PQS329" s="66"/>
      <c r="PQT329" s="66"/>
      <c r="PQU329" s="66"/>
      <c r="PQV329" s="66"/>
      <c r="PQW329" s="66"/>
      <c r="PQX329" s="66"/>
      <c r="PQY329" s="66"/>
      <c r="PQZ329" s="66"/>
      <c r="PRA329" s="66"/>
      <c r="PRB329" s="66"/>
      <c r="PRC329" s="66"/>
      <c r="PRD329" s="66"/>
      <c r="PRE329" s="66"/>
      <c r="PRF329" s="66"/>
      <c r="PRG329" s="66"/>
      <c r="PRH329" s="66"/>
      <c r="PRI329" s="66"/>
      <c r="PRJ329" s="66"/>
      <c r="PRK329" s="66"/>
      <c r="PRL329" s="66"/>
      <c r="PRM329" s="66"/>
      <c r="PRN329" s="66"/>
      <c r="PRO329" s="66"/>
      <c r="PRQ329" s="66"/>
      <c r="PRR329" s="66"/>
      <c r="PRS329" s="66"/>
      <c r="PRT329" s="66"/>
      <c r="PRU329" s="66"/>
      <c r="PRV329" s="66"/>
      <c r="PRW329" s="66"/>
      <c r="PRX329" s="66"/>
      <c r="PRY329" s="66"/>
      <c r="PRZ329" s="66"/>
      <c r="PSA329" s="66"/>
      <c r="PSB329" s="66"/>
      <c r="PSC329" s="66"/>
      <c r="PSF329" s="66"/>
      <c r="PSI329" s="66"/>
      <c r="PSL329" s="66"/>
      <c r="PSO329" s="66"/>
      <c r="PSR329" s="66"/>
      <c r="PSU329" s="66"/>
      <c r="PTD329" s="66"/>
      <c r="PTG329" s="66"/>
      <c r="PTJ329" s="66"/>
      <c r="PTM329" s="66"/>
      <c r="PTV329" s="66"/>
      <c r="PUB329" s="66"/>
      <c r="PUE329" s="66"/>
      <c r="PUH329" s="66"/>
      <c r="PUK329" s="66"/>
      <c r="PUQ329" s="66"/>
      <c r="PUZ329" s="66"/>
      <c r="PVB329" s="66"/>
      <c r="PVC329" s="66"/>
      <c r="PVE329" s="66"/>
      <c r="PVH329" s="66"/>
      <c r="PVK329" s="66"/>
      <c r="PVN329" s="66"/>
      <c r="PVQ329" s="66"/>
      <c r="PVT329" s="66"/>
      <c r="PVV329" s="66"/>
      <c r="PVX329" s="66"/>
      <c r="PWA329" s="66"/>
      <c r="PWD329" s="66"/>
      <c r="PWG329" s="66"/>
      <c r="PWJ329" s="66"/>
      <c r="PWM329" s="66"/>
      <c r="PWP329" s="66"/>
      <c r="PWS329" s="66"/>
      <c r="PWU329" s="66"/>
      <c r="PWX329" s="66"/>
      <c r="PXD329" s="66"/>
      <c r="PXJ329" s="66"/>
      <c r="PXM329" s="66"/>
      <c r="PXO329" s="66"/>
      <c r="PXQ329" s="66"/>
      <c r="PXR329" s="66"/>
      <c r="PXS329" s="66"/>
      <c r="PXT329" s="66"/>
      <c r="PXU329" s="66"/>
      <c r="PXV329" s="66"/>
      <c r="PYN329" s="66"/>
      <c r="PYO329" s="66"/>
      <c r="PYR329" s="66"/>
      <c r="PYU329" s="66"/>
      <c r="PYW329" s="66"/>
      <c r="PYY329" s="66"/>
      <c r="PZB329" s="66"/>
      <c r="PZE329" s="66"/>
      <c r="PZH329" s="66"/>
      <c r="PZL329" s="66"/>
      <c r="PZO329" s="66"/>
      <c r="PZR329" s="66"/>
      <c r="PZZ329" s="66"/>
      <c r="QAL329" s="66"/>
      <c r="QAM329" s="66"/>
      <c r="QAN329" s="66"/>
      <c r="QAO329" s="66"/>
      <c r="QAP329" s="66"/>
      <c r="QAQ329" s="66"/>
      <c r="QAR329" s="66"/>
      <c r="QAS329" s="66"/>
      <c r="QAT329" s="66"/>
      <c r="QAU329" s="66"/>
      <c r="QAV329" s="66"/>
      <c r="QAW329" s="66"/>
      <c r="QAX329" s="66"/>
      <c r="QAY329" s="66"/>
      <c r="QAZ329" s="66"/>
      <c r="QBA329" s="66"/>
      <c r="QBB329" s="66"/>
      <c r="QBC329" s="66"/>
      <c r="QBD329" s="66"/>
      <c r="QBE329" s="66"/>
      <c r="QBF329" s="66"/>
      <c r="QBG329" s="66"/>
      <c r="QBH329" s="66"/>
      <c r="QBI329" s="66"/>
      <c r="QBJ329" s="66"/>
      <c r="QBK329" s="66"/>
      <c r="QBM329" s="66"/>
      <c r="QBN329" s="66"/>
      <c r="QBO329" s="66"/>
      <c r="QBP329" s="66"/>
      <c r="QBQ329" s="66"/>
      <c r="QBR329" s="66"/>
      <c r="QBS329" s="66"/>
      <c r="QBT329" s="66"/>
      <c r="QBU329" s="66"/>
      <c r="QBV329" s="66"/>
      <c r="QBW329" s="66"/>
      <c r="QBX329" s="66"/>
      <c r="QBY329" s="66"/>
      <c r="QCB329" s="66"/>
      <c r="QCE329" s="66"/>
      <c r="QCH329" s="66"/>
      <c r="QCK329" s="66"/>
      <c r="QCN329" s="66"/>
      <c r="QCQ329" s="66"/>
      <c r="QCZ329" s="66"/>
      <c r="QDC329" s="66"/>
      <c r="QDF329" s="66"/>
      <c r="QDI329" s="66"/>
      <c r="QDR329" s="66"/>
      <c r="QDX329" s="66"/>
      <c r="QEA329" s="66"/>
      <c r="QED329" s="66"/>
      <c r="QEG329" s="66"/>
      <c r="QEM329" s="66"/>
      <c r="QEV329" s="66"/>
      <c r="QEX329" s="66"/>
      <c r="QEY329" s="66"/>
      <c r="QFA329" s="66"/>
      <c r="QFD329" s="66"/>
      <c r="QFG329" s="66"/>
      <c r="QFJ329" s="66"/>
      <c r="QFM329" s="66"/>
      <c r="QFP329" s="66"/>
      <c r="QFR329" s="66"/>
      <c r="QFT329" s="66"/>
      <c r="QFW329" s="66"/>
      <c r="QFZ329" s="66"/>
      <c r="QGC329" s="66"/>
      <c r="QGF329" s="66"/>
      <c r="QGI329" s="66"/>
      <c r="QGL329" s="66"/>
      <c r="QGO329" s="66"/>
      <c r="QGQ329" s="66"/>
      <c r="QGT329" s="66"/>
      <c r="QGZ329" s="66"/>
      <c r="QHF329" s="66"/>
      <c r="QHI329" s="66"/>
      <c r="QHK329" s="66"/>
      <c r="QHM329" s="66"/>
      <c r="QHN329" s="66"/>
      <c r="QHO329" s="66"/>
      <c r="QHP329" s="66"/>
      <c r="QHQ329" s="66"/>
      <c r="QHR329" s="66"/>
      <c r="QIJ329" s="66"/>
      <c r="QIK329" s="66"/>
      <c r="QIN329" s="66"/>
      <c r="QIQ329" s="66"/>
      <c r="QIS329" s="66"/>
      <c r="QIU329" s="66"/>
      <c r="QIX329" s="66"/>
      <c r="QJA329" s="66"/>
      <c r="QJD329" s="66"/>
      <c r="QJH329" s="66"/>
      <c r="QJK329" s="66"/>
      <c r="QJN329" s="66"/>
      <c r="QJV329" s="66"/>
      <c r="QKH329" s="66"/>
      <c r="QKI329" s="66"/>
      <c r="QKJ329" s="66"/>
      <c r="QKK329" s="66"/>
      <c r="QKL329" s="66"/>
      <c r="QKM329" s="66"/>
      <c r="QKN329" s="66"/>
      <c r="QKO329" s="66"/>
      <c r="QKP329" s="66"/>
      <c r="QKQ329" s="66"/>
      <c r="QKR329" s="66"/>
      <c r="QKS329" s="66"/>
      <c r="QKT329" s="66"/>
      <c r="QKU329" s="66"/>
      <c r="QKV329" s="66"/>
      <c r="QKW329" s="66"/>
      <c r="QKX329" s="66"/>
      <c r="QKY329" s="66"/>
      <c r="QKZ329" s="66"/>
      <c r="QLA329" s="66"/>
      <c r="QLB329" s="66"/>
      <c r="QLC329" s="66"/>
      <c r="QLD329" s="66"/>
      <c r="QLE329" s="66"/>
      <c r="QLF329" s="66"/>
      <c r="QLG329" s="66"/>
      <c r="QLI329" s="66"/>
      <c r="QLJ329" s="66"/>
      <c r="QLK329" s="66"/>
      <c r="QLL329" s="66"/>
      <c r="QLM329" s="66"/>
      <c r="QLN329" s="66"/>
      <c r="QLO329" s="66"/>
      <c r="QLP329" s="66"/>
      <c r="QLQ329" s="66"/>
      <c r="QLR329" s="66"/>
      <c r="QLS329" s="66"/>
      <c r="QLT329" s="66"/>
      <c r="QLU329" s="66"/>
      <c r="QLX329" s="66"/>
      <c r="QMA329" s="66"/>
      <c r="QMD329" s="66"/>
      <c r="QMG329" s="66"/>
      <c r="QMJ329" s="66"/>
      <c r="QMM329" s="66"/>
      <c r="QMV329" s="66"/>
      <c r="QMY329" s="66"/>
      <c r="QNB329" s="66"/>
      <c r="QNE329" s="66"/>
      <c r="QNN329" s="66"/>
      <c r="QNT329" s="66"/>
      <c r="QNW329" s="66"/>
      <c r="QNZ329" s="66"/>
      <c r="QOC329" s="66"/>
      <c r="QOI329" s="66"/>
      <c r="QOR329" s="66"/>
      <c r="QOT329" s="66"/>
      <c r="QOU329" s="66"/>
      <c r="QOW329" s="66"/>
      <c r="QOZ329" s="66"/>
      <c r="QPC329" s="66"/>
      <c r="QPF329" s="66"/>
      <c r="QPI329" s="66"/>
      <c r="QPL329" s="66"/>
      <c r="QPN329" s="66"/>
      <c r="QPP329" s="66"/>
      <c r="QPS329" s="66"/>
      <c r="QPV329" s="66"/>
      <c r="QPY329" s="66"/>
      <c r="QQB329" s="66"/>
      <c r="QQE329" s="66"/>
      <c r="QQH329" s="66"/>
      <c r="QQK329" s="66"/>
      <c r="QQM329" s="66"/>
      <c r="QQP329" s="66"/>
      <c r="QQV329" s="66"/>
      <c r="QRB329" s="66"/>
      <c r="QRE329" s="66"/>
      <c r="QRG329" s="66"/>
      <c r="QRI329" s="66"/>
      <c r="QRJ329" s="66"/>
      <c r="QRK329" s="66"/>
      <c r="QRL329" s="66"/>
      <c r="QRM329" s="66"/>
      <c r="QRN329" s="66"/>
      <c r="QSF329" s="66"/>
      <c r="QSG329" s="66"/>
      <c r="QSJ329" s="66"/>
      <c r="QSM329" s="66"/>
      <c r="QSO329" s="66"/>
      <c r="QSQ329" s="66"/>
      <c r="QST329" s="66"/>
      <c r="QSW329" s="66"/>
      <c r="QSZ329" s="66"/>
      <c r="QTD329" s="66"/>
      <c r="QTG329" s="66"/>
      <c r="QTJ329" s="66"/>
      <c r="QTR329" s="66"/>
      <c r="QUD329" s="66"/>
      <c r="QUE329" s="66"/>
      <c r="QUF329" s="66"/>
      <c r="QUG329" s="66"/>
      <c r="QUH329" s="66"/>
      <c r="QUI329" s="66"/>
      <c r="QUJ329" s="66"/>
      <c r="QUK329" s="66"/>
      <c r="QUL329" s="66"/>
      <c r="QUM329" s="66"/>
      <c r="QUN329" s="66"/>
      <c r="QUO329" s="66"/>
      <c r="QUP329" s="66"/>
      <c r="QUQ329" s="66"/>
      <c r="QUR329" s="66"/>
      <c r="QUS329" s="66"/>
      <c r="QUT329" s="66"/>
      <c r="QUU329" s="66"/>
      <c r="QUV329" s="66"/>
      <c r="QUW329" s="66"/>
      <c r="QUX329" s="66"/>
      <c r="QUY329" s="66"/>
      <c r="QUZ329" s="66"/>
      <c r="QVA329" s="66"/>
      <c r="QVB329" s="66"/>
      <c r="QVC329" s="66"/>
      <c r="QVE329" s="66"/>
      <c r="QVF329" s="66"/>
      <c r="QVG329" s="66"/>
      <c r="QVH329" s="66"/>
      <c r="QVI329" s="66"/>
      <c r="QVJ329" s="66"/>
      <c r="QVK329" s="66"/>
      <c r="QVL329" s="66"/>
      <c r="QVM329" s="66"/>
      <c r="QVN329" s="66"/>
      <c r="QVO329" s="66"/>
      <c r="QVP329" s="66"/>
      <c r="QVQ329" s="66"/>
      <c r="QVT329" s="66"/>
      <c r="QVW329" s="66"/>
      <c r="QVZ329" s="66"/>
      <c r="QWC329" s="66"/>
      <c r="QWF329" s="66"/>
      <c r="QWI329" s="66"/>
      <c r="QWR329" s="66"/>
      <c r="QWU329" s="66"/>
      <c r="QWX329" s="66"/>
      <c r="QXA329" s="66"/>
      <c r="QXJ329" s="66"/>
      <c r="QXP329" s="66"/>
      <c r="QXS329" s="66"/>
      <c r="QXV329" s="66"/>
      <c r="QXY329" s="66"/>
      <c r="QYE329" s="66"/>
      <c r="QYN329" s="66"/>
      <c r="QYP329" s="66"/>
      <c r="QYQ329" s="66"/>
      <c r="QYS329" s="66"/>
      <c r="QYV329" s="66"/>
      <c r="QYY329" s="66"/>
      <c r="QZB329" s="66"/>
      <c r="QZE329" s="66"/>
      <c r="QZH329" s="66"/>
      <c r="QZJ329" s="66"/>
      <c r="QZL329" s="66"/>
      <c r="QZO329" s="66"/>
      <c r="QZR329" s="66"/>
      <c r="QZU329" s="66"/>
      <c r="QZX329" s="66"/>
      <c r="RAA329" s="66"/>
      <c r="RAD329" s="66"/>
      <c r="RAG329" s="66"/>
      <c r="RAI329" s="66"/>
      <c r="RAL329" s="66"/>
      <c r="RAR329" s="66"/>
      <c r="RAX329" s="66"/>
      <c r="RBA329" s="66"/>
      <c r="RBC329" s="66"/>
      <c r="RBE329" s="66"/>
      <c r="RBF329" s="66"/>
      <c r="RBG329" s="66"/>
      <c r="RBH329" s="66"/>
      <c r="RBI329" s="66"/>
      <c r="RBJ329" s="66"/>
      <c r="RCB329" s="66"/>
      <c r="RCC329" s="66"/>
      <c r="RCF329" s="66"/>
      <c r="RCI329" s="66"/>
      <c r="RCK329" s="66"/>
      <c r="RCM329" s="66"/>
      <c r="RCP329" s="66"/>
      <c r="RCS329" s="66"/>
      <c r="RCV329" s="66"/>
      <c r="RCZ329" s="66"/>
      <c r="RDC329" s="66"/>
      <c r="RDF329" s="66"/>
      <c r="RDN329" s="66"/>
      <c r="RDZ329" s="66"/>
      <c r="REA329" s="66"/>
      <c r="REB329" s="66"/>
      <c r="REC329" s="66"/>
      <c r="RED329" s="66"/>
      <c r="REE329" s="66"/>
      <c r="REF329" s="66"/>
      <c r="REG329" s="66"/>
      <c r="REH329" s="66"/>
      <c r="REI329" s="66"/>
      <c r="REJ329" s="66"/>
      <c r="REK329" s="66"/>
      <c r="REL329" s="66"/>
      <c r="REM329" s="66"/>
      <c r="REN329" s="66"/>
      <c r="REO329" s="66"/>
      <c r="REP329" s="66"/>
      <c r="REQ329" s="66"/>
      <c r="RER329" s="66"/>
      <c r="RES329" s="66"/>
      <c r="RET329" s="66"/>
      <c r="REU329" s="66"/>
      <c r="REV329" s="66"/>
      <c r="REW329" s="66"/>
      <c r="REX329" s="66"/>
      <c r="REY329" s="66"/>
      <c r="RFA329" s="66"/>
      <c r="RFB329" s="66"/>
      <c r="RFC329" s="66"/>
      <c r="RFD329" s="66"/>
      <c r="RFE329" s="66"/>
      <c r="RFF329" s="66"/>
      <c r="RFG329" s="66"/>
      <c r="RFH329" s="66"/>
      <c r="RFI329" s="66"/>
      <c r="RFJ329" s="66"/>
      <c r="RFK329" s="66"/>
      <c r="RFL329" s="66"/>
      <c r="RFM329" s="66"/>
      <c r="RFP329" s="66"/>
      <c r="RFS329" s="66"/>
      <c r="RFV329" s="66"/>
      <c r="RFY329" s="66"/>
      <c r="RGB329" s="66"/>
      <c r="RGE329" s="66"/>
      <c r="RGN329" s="66"/>
      <c r="RGQ329" s="66"/>
      <c r="RGT329" s="66"/>
      <c r="RGW329" s="66"/>
      <c r="RHF329" s="66"/>
      <c r="RHL329" s="66"/>
      <c r="RHO329" s="66"/>
      <c r="RHR329" s="66"/>
      <c r="RHU329" s="66"/>
      <c r="RIA329" s="66"/>
      <c r="RIJ329" s="66"/>
      <c r="RIL329" s="66"/>
      <c r="RIM329" s="66"/>
      <c r="RIO329" s="66"/>
      <c r="RIR329" s="66"/>
      <c r="RIU329" s="66"/>
      <c r="RIX329" s="66"/>
      <c r="RJA329" s="66"/>
      <c r="RJD329" s="66"/>
      <c r="RJF329" s="66"/>
      <c r="RJH329" s="66"/>
      <c r="RJK329" s="66"/>
      <c r="RJN329" s="66"/>
      <c r="RJQ329" s="66"/>
      <c r="RJT329" s="66"/>
      <c r="RJW329" s="66"/>
      <c r="RJZ329" s="66"/>
      <c r="RKC329" s="66"/>
      <c r="RKE329" s="66"/>
      <c r="RKH329" s="66"/>
      <c r="RKN329" s="66"/>
      <c r="RKT329" s="66"/>
      <c r="RKW329" s="66"/>
      <c r="RKY329" s="66"/>
      <c r="RLA329" s="66"/>
      <c r="RLB329" s="66"/>
      <c r="RLC329" s="66"/>
      <c r="RLD329" s="66"/>
      <c r="RLE329" s="66"/>
      <c r="RLF329" s="66"/>
      <c r="RLX329" s="66"/>
      <c r="RLY329" s="66"/>
      <c r="RMB329" s="66"/>
      <c r="RME329" s="66"/>
      <c r="RMG329" s="66"/>
      <c r="RMI329" s="66"/>
      <c r="RML329" s="66"/>
      <c r="RMO329" s="66"/>
      <c r="RMR329" s="66"/>
      <c r="RMV329" s="66"/>
      <c r="RMY329" s="66"/>
      <c r="RNB329" s="66"/>
      <c r="RNJ329" s="66"/>
      <c r="RNV329" s="66"/>
      <c r="RNW329" s="66"/>
      <c r="RNX329" s="66"/>
      <c r="RNY329" s="66"/>
      <c r="RNZ329" s="66"/>
      <c r="ROA329" s="66"/>
      <c r="ROB329" s="66"/>
      <c r="ROC329" s="66"/>
      <c r="ROD329" s="66"/>
      <c r="ROE329" s="66"/>
      <c r="ROF329" s="66"/>
      <c r="ROG329" s="66"/>
      <c r="ROH329" s="66"/>
      <c r="ROI329" s="66"/>
      <c r="ROJ329" s="66"/>
      <c r="ROK329" s="66"/>
      <c r="ROL329" s="66"/>
      <c r="ROM329" s="66"/>
      <c r="RON329" s="66"/>
      <c r="ROO329" s="66"/>
      <c r="ROP329" s="66"/>
      <c r="ROQ329" s="66"/>
      <c r="ROR329" s="66"/>
      <c r="ROS329" s="66"/>
      <c r="ROT329" s="66"/>
      <c r="ROU329" s="66"/>
      <c r="ROW329" s="66"/>
      <c r="ROX329" s="66"/>
      <c r="ROY329" s="66"/>
      <c r="ROZ329" s="66"/>
      <c r="RPA329" s="66"/>
      <c r="RPB329" s="66"/>
      <c r="RPC329" s="66"/>
      <c r="RPD329" s="66"/>
      <c r="RPE329" s="66"/>
      <c r="RPF329" s="66"/>
      <c r="RPG329" s="66"/>
      <c r="RPH329" s="66"/>
      <c r="RPI329" s="66"/>
      <c r="RPL329" s="66"/>
      <c r="RPO329" s="66"/>
      <c r="RPR329" s="66"/>
      <c r="RPU329" s="66"/>
      <c r="RPX329" s="66"/>
      <c r="RQA329" s="66"/>
      <c r="RQJ329" s="66"/>
      <c r="RQM329" s="66"/>
      <c r="RQP329" s="66"/>
      <c r="RQS329" s="66"/>
      <c r="RRB329" s="66"/>
      <c r="RRH329" s="66"/>
      <c r="RRK329" s="66"/>
      <c r="RRN329" s="66"/>
      <c r="RRQ329" s="66"/>
      <c r="RRW329" s="66"/>
      <c r="RSF329" s="66"/>
      <c r="RSH329" s="66"/>
      <c r="RSI329" s="66"/>
      <c r="RSK329" s="66"/>
      <c r="RSN329" s="66"/>
      <c r="RSQ329" s="66"/>
      <c r="RST329" s="66"/>
      <c r="RSW329" s="66"/>
      <c r="RSZ329" s="66"/>
      <c r="RTB329" s="66"/>
      <c r="RTD329" s="66"/>
      <c r="RTG329" s="66"/>
      <c r="RTJ329" s="66"/>
      <c r="RTM329" s="66"/>
      <c r="RTP329" s="66"/>
      <c r="RTS329" s="66"/>
      <c r="RTV329" s="66"/>
      <c r="RTY329" s="66"/>
      <c r="RUA329" s="66"/>
      <c r="RUD329" s="66"/>
      <c r="RUJ329" s="66"/>
      <c r="RUP329" s="66"/>
      <c r="RUS329" s="66"/>
      <c r="RUU329" s="66"/>
      <c r="RUW329" s="66"/>
      <c r="RUX329" s="66"/>
      <c r="RUY329" s="66"/>
      <c r="RUZ329" s="66"/>
      <c r="RVA329" s="66"/>
      <c r="RVB329" s="66"/>
      <c r="RVT329" s="66"/>
      <c r="RVU329" s="66"/>
      <c r="RVX329" s="66"/>
      <c r="RWA329" s="66"/>
      <c r="RWC329" s="66"/>
      <c r="RWE329" s="66"/>
      <c r="RWH329" s="66"/>
      <c r="RWK329" s="66"/>
      <c r="RWN329" s="66"/>
      <c r="RWR329" s="66"/>
      <c r="RWU329" s="66"/>
      <c r="RWX329" s="66"/>
      <c r="RXF329" s="66"/>
      <c r="RXR329" s="66"/>
      <c r="RXS329" s="66"/>
      <c r="RXT329" s="66"/>
      <c r="RXU329" s="66"/>
      <c r="RXV329" s="66"/>
      <c r="RXW329" s="66"/>
      <c r="RXX329" s="66"/>
      <c r="RXY329" s="66"/>
      <c r="RXZ329" s="66"/>
      <c r="RYA329" s="66"/>
      <c r="RYB329" s="66"/>
      <c r="RYC329" s="66"/>
      <c r="RYD329" s="66"/>
      <c r="RYE329" s="66"/>
      <c r="RYF329" s="66"/>
      <c r="RYG329" s="66"/>
      <c r="RYH329" s="66"/>
      <c r="RYI329" s="66"/>
      <c r="RYJ329" s="66"/>
      <c r="RYK329" s="66"/>
      <c r="RYL329" s="66"/>
      <c r="RYM329" s="66"/>
      <c r="RYN329" s="66"/>
      <c r="RYO329" s="66"/>
      <c r="RYP329" s="66"/>
      <c r="RYQ329" s="66"/>
      <c r="RYS329" s="66"/>
      <c r="RYT329" s="66"/>
      <c r="RYU329" s="66"/>
      <c r="RYV329" s="66"/>
      <c r="RYW329" s="66"/>
      <c r="RYX329" s="66"/>
      <c r="RYY329" s="66"/>
      <c r="RYZ329" s="66"/>
      <c r="RZA329" s="66"/>
      <c r="RZB329" s="66"/>
      <c r="RZC329" s="66"/>
      <c r="RZD329" s="66"/>
      <c r="RZE329" s="66"/>
      <c r="RZH329" s="66"/>
      <c r="RZK329" s="66"/>
      <c r="RZN329" s="66"/>
      <c r="RZQ329" s="66"/>
      <c r="RZT329" s="66"/>
      <c r="RZW329" s="66"/>
      <c r="SAF329" s="66"/>
      <c r="SAI329" s="66"/>
      <c r="SAL329" s="66"/>
      <c r="SAO329" s="66"/>
      <c r="SAX329" s="66"/>
      <c r="SBD329" s="66"/>
      <c r="SBG329" s="66"/>
      <c r="SBJ329" s="66"/>
      <c r="SBM329" s="66"/>
      <c r="SBS329" s="66"/>
      <c r="SCB329" s="66"/>
      <c r="SCD329" s="66"/>
      <c r="SCE329" s="66"/>
      <c r="SCG329" s="66"/>
      <c r="SCJ329" s="66"/>
      <c r="SCM329" s="66"/>
      <c r="SCP329" s="66"/>
      <c r="SCS329" s="66"/>
      <c r="SCV329" s="66"/>
      <c r="SCX329" s="66"/>
      <c r="SCZ329" s="66"/>
      <c r="SDC329" s="66"/>
      <c r="SDF329" s="66"/>
      <c r="SDI329" s="66"/>
      <c r="SDL329" s="66"/>
      <c r="SDO329" s="66"/>
      <c r="SDR329" s="66"/>
      <c r="SDU329" s="66"/>
      <c r="SDW329" s="66"/>
      <c r="SDZ329" s="66"/>
      <c r="SEF329" s="66"/>
      <c r="SEL329" s="66"/>
      <c r="SEO329" s="66"/>
      <c r="SEQ329" s="66"/>
      <c r="SES329" s="66"/>
      <c r="SET329" s="66"/>
      <c r="SEU329" s="66"/>
      <c r="SEV329" s="66"/>
      <c r="SEW329" s="66"/>
      <c r="SEX329" s="66"/>
      <c r="SFP329" s="66"/>
      <c r="SFQ329" s="66"/>
      <c r="SFT329" s="66"/>
      <c r="SFW329" s="66"/>
      <c r="SFY329" s="66"/>
      <c r="SGA329" s="66"/>
      <c r="SGD329" s="66"/>
      <c r="SGG329" s="66"/>
      <c r="SGJ329" s="66"/>
      <c r="SGN329" s="66"/>
      <c r="SGQ329" s="66"/>
      <c r="SGT329" s="66"/>
      <c r="SHB329" s="66"/>
      <c r="SHN329" s="66"/>
      <c r="SHO329" s="66"/>
      <c r="SHP329" s="66"/>
      <c r="SHQ329" s="66"/>
      <c r="SHR329" s="66"/>
      <c r="SHS329" s="66"/>
      <c r="SHT329" s="66"/>
      <c r="SHU329" s="66"/>
      <c r="SHV329" s="66"/>
      <c r="SHW329" s="66"/>
      <c r="SHX329" s="66"/>
      <c r="SHY329" s="66"/>
      <c r="SHZ329" s="66"/>
      <c r="SIA329" s="66"/>
      <c r="SIB329" s="66"/>
      <c r="SIC329" s="66"/>
      <c r="SID329" s="66"/>
      <c r="SIE329" s="66"/>
      <c r="SIF329" s="66"/>
      <c r="SIG329" s="66"/>
      <c r="SIH329" s="66"/>
      <c r="SII329" s="66"/>
      <c r="SIJ329" s="66"/>
      <c r="SIK329" s="66"/>
      <c r="SIL329" s="66"/>
      <c r="SIM329" s="66"/>
      <c r="SIO329" s="66"/>
      <c r="SIP329" s="66"/>
      <c r="SIQ329" s="66"/>
      <c r="SIR329" s="66"/>
      <c r="SIS329" s="66"/>
      <c r="SIT329" s="66"/>
      <c r="SIU329" s="66"/>
      <c r="SIV329" s="66"/>
      <c r="SIW329" s="66"/>
      <c r="SIX329" s="66"/>
      <c r="SIY329" s="66"/>
      <c r="SIZ329" s="66"/>
      <c r="SJA329" s="66"/>
      <c r="SJD329" s="66"/>
      <c r="SJG329" s="66"/>
      <c r="SJJ329" s="66"/>
      <c r="SJM329" s="66"/>
      <c r="SJP329" s="66"/>
      <c r="SJS329" s="66"/>
      <c r="SKB329" s="66"/>
      <c r="SKE329" s="66"/>
      <c r="SKH329" s="66"/>
      <c r="SKK329" s="66"/>
      <c r="SKT329" s="66"/>
      <c r="SKZ329" s="66"/>
      <c r="SLC329" s="66"/>
      <c r="SLF329" s="66"/>
      <c r="SLI329" s="66"/>
      <c r="SLO329" s="66"/>
      <c r="SLX329" s="66"/>
      <c r="SLZ329" s="66"/>
      <c r="SMA329" s="66"/>
      <c r="SMC329" s="66"/>
      <c r="SMF329" s="66"/>
      <c r="SMI329" s="66"/>
      <c r="SML329" s="66"/>
      <c r="SMO329" s="66"/>
      <c r="SMR329" s="66"/>
      <c r="SMT329" s="66"/>
      <c r="SMV329" s="66"/>
      <c r="SMY329" s="66"/>
      <c r="SNB329" s="66"/>
      <c r="SNE329" s="66"/>
      <c r="SNH329" s="66"/>
      <c r="SNK329" s="66"/>
      <c r="SNN329" s="66"/>
      <c r="SNQ329" s="66"/>
      <c r="SNS329" s="66"/>
      <c r="SNV329" s="66"/>
      <c r="SOB329" s="66"/>
      <c r="SOH329" s="66"/>
      <c r="SOK329" s="66"/>
      <c r="SOM329" s="66"/>
      <c r="SOO329" s="66"/>
      <c r="SOP329" s="66"/>
      <c r="SOQ329" s="66"/>
      <c r="SOR329" s="66"/>
      <c r="SOS329" s="66"/>
      <c r="SOT329" s="66"/>
      <c r="SPL329" s="66"/>
      <c r="SPM329" s="66"/>
      <c r="SPP329" s="66"/>
      <c r="SPS329" s="66"/>
      <c r="SPU329" s="66"/>
      <c r="SPW329" s="66"/>
      <c r="SPZ329" s="66"/>
      <c r="SQC329" s="66"/>
      <c r="SQF329" s="66"/>
      <c r="SQJ329" s="66"/>
      <c r="SQM329" s="66"/>
      <c r="SQP329" s="66"/>
      <c r="SQX329" s="66"/>
      <c r="SRJ329" s="66"/>
      <c r="SRK329" s="66"/>
      <c r="SRL329" s="66"/>
      <c r="SRM329" s="66"/>
      <c r="SRN329" s="66"/>
      <c r="SRO329" s="66"/>
      <c r="SRP329" s="66"/>
      <c r="SRQ329" s="66"/>
      <c r="SRR329" s="66"/>
      <c r="SRS329" s="66"/>
      <c r="SRT329" s="66"/>
      <c r="SRU329" s="66"/>
      <c r="SRV329" s="66"/>
      <c r="SRW329" s="66"/>
      <c r="SRX329" s="66"/>
      <c r="SRY329" s="66"/>
      <c r="SRZ329" s="66"/>
      <c r="SSA329" s="66"/>
      <c r="SSB329" s="66"/>
      <c r="SSC329" s="66"/>
      <c r="SSD329" s="66"/>
      <c r="SSE329" s="66"/>
      <c r="SSF329" s="66"/>
      <c r="SSG329" s="66"/>
      <c r="SSH329" s="66"/>
      <c r="SSI329" s="66"/>
      <c r="SSK329" s="66"/>
      <c r="SSL329" s="66"/>
      <c r="SSM329" s="66"/>
      <c r="SSN329" s="66"/>
      <c r="SSO329" s="66"/>
      <c r="SSP329" s="66"/>
      <c r="SSQ329" s="66"/>
      <c r="SSR329" s="66"/>
      <c r="SSS329" s="66"/>
      <c r="SST329" s="66"/>
      <c r="SSU329" s="66"/>
      <c r="SSV329" s="66"/>
      <c r="SSW329" s="66"/>
      <c r="SSZ329" s="66"/>
      <c r="STC329" s="66"/>
      <c r="STF329" s="66"/>
      <c r="STI329" s="66"/>
      <c r="STL329" s="66"/>
      <c r="STO329" s="66"/>
      <c r="STX329" s="66"/>
      <c r="SUA329" s="66"/>
      <c r="SUD329" s="66"/>
      <c r="SUG329" s="66"/>
      <c r="SUP329" s="66"/>
      <c r="SUV329" s="66"/>
      <c r="SUY329" s="66"/>
      <c r="SVB329" s="66"/>
      <c r="SVE329" s="66"/>
      <c r="SVK329" s="66"/>
      <c r="SVT329" s="66"/>
      <c r="SVV329" s="66"/>
      <c r="SVW329" s="66"/>
      <c r="SVY329" s="66"/>
      <c r="SWB329" s="66"/>
      <c r="SWE329" s="66"/>
      <c r="SWH329" s="66"/>
      <c r="SWK329" s="66"/>
      <c r="SWN329" s="66"/>
      <c r="SWP329" s="66"/>
      <c r="SWR329" s="66"/>
      <c r="SWU329" s="66"/>
      <c r="SWX329" s="66"/>
      <c r="SXA329" s="66"/>
      <c r="SXD329" s="66"/>
      <c r="SXG329" s="66"/>
      <c r="SXJ329" s="66"/>
      <c r="SXM329" s="66"/>
      <c r="SXO329" s="66"/>
      <c r="SXR329" s="66"/>
      <c r="SXX329" s="66"/>
      <c r="SYD329" s="66"/>
      <c r="SYG329" s="66"/>
      <c r="SYI329" s="66"/>
      <c r="SYK329" s="66"/>
      <c r="SYL329" s="66"/>
      <c r="SYM329" s="66"/>
      <c r="SYN329" s="66"/>
      <c r="SYO329" s="66"/>
      <c r="SYP329" s="66"/>
      <c r="SZH329" s="66"/>
      <c r="SZI329" s="66"/>
      <c r="SZL329" s="66"/>
      <c r="SZO329" s="66"/>
      <c r="SZQ329" s="66"/>
      <c r="SZS329" s="66"/>
      <c r="SZV329" s="66"/>
      <c r="SZY329" s="66"/>
      <c r="TAB329" s="66"/>
      <c r="TAF329" s="66"/>
      <c r="TAI329" s="66"/>
      <c r="TAL329" s="66"/>
      <c r="TAT329" s="66"/>
      <c r="TBF329" s="66"/>
      <c r="TBG329" s="66"/>
      <c r="TBH329" s="66"/>
      <c r="TBI329" s="66"/>
      <c r="TBJ329" s="66"/>
      <c r="TBK329" s="66"/>
      <c r="TBL329" s="66"/>
      <c r="TBM329" s="66"/>
      <c r="TBN329" s="66"/>
      <c r="TBO329" s="66"/>
      <c r="TBP329" s="66"/>
      <c r="TBQ329" s="66"/>
      <c r="TBR329" s="66"/>
      <c r="TBS329" s="66"/>
      <c r="TBT329" s="66"/>
      <c r="TBU329" s="66"/>
      <c r="TBV329" s="66"/>
      <c r="TBW329" s="66"/>
      <c r="TBX329" s="66"/>
      <c r="TBY329" s="66"/>
      <c r="TBZ329" s="66"/>
      <c r="TCA329" s="66"/>
      <c r="TCB329" s="66"/>
      <c r="TCC329" s="66"/>
      <c r="TCD329" s="66"/>
      <c r="TCE329" s="66"/>
      <c r="TCG329" s="66"/>
      <c r="TCH329" s="66"/>
      <c r="TCI329" s="66"/>
      <c r="TCJ329" s="66"/>
      <c r="TCK329" s="66"/>
      <c r="TCL329" s="66"/>
      <c r="TCM329" s="66"/>
      <c r="TCN329" s="66"/>
      <c r="TCO329" s="66"/>
      <c r="TCP329" s="66"/>
      <c r="TCQ329" s="66"/>
      <c r="TCR329" s="66"/>
      <c r="TCS329" s="66"/>
      <c r="TCV329" s="66"/>
      <c r="TCY329" s="66"/>
      <c r="TDB329" s="66"/>
      <c r="TDE329" s="66"/>
      <c r="TDH329" s="66"/>
      <c r="TDK329" s="66"/>
      <c r="TDT329" s="66"/>
      <c r="TDW329" s="66"/>
      <c r="TDZ329" s="66"/>
      <c r="TEC329" s="66"/>
      <c r="TEL329" s="66"/>
      <c r="TER329" s="66"/>
      <c r="TEU329" s="66"/>
      <c r="TEX329" s="66"/>
      <c r="TFA329" s="66"/>
      <c r="TFG329" s="66"/>
      <c r="TFP329" s="66"/>
      <c r="TFR329" s="66"/>
      <c r="TFS329" s="66"/>
      <c r="TFU329" s="66"/>
      <c r="TFX329" s="66"/>
      <c r="TGA329" s="66"/>
      <c r="TGD329" s="66"/>
      <c r="TGG329" s="66"/>
      <c r="TGJ329" s="66"/>
      <c r="TGL329" s="66"/>
      <c r="TGN329" s="66"/>
      <c r="TGQ329" s="66"/>
      <c r="TGT329" s="66"/>
      <c r="TGW329" s="66"/>
      <c r="TGZ329" s="66"/>
      <c r="THC329" s="66"/>
      <c r="THF329" s="66"/>
      <c r="THI329" s="66"/>
      <c r="THK329" s="66"/>
      <c r="THN329" s="66"/>
      <c r="THT329" s="66"/>
      <c r="THZ329" s="66"/>
      <c r="TIC329" s="66"/>
      <c r="TIE329" s="66"/>
      <c r="TIG329" s="66"/>
      <c r="TIH329" s="66"/>
      <c r="TII329" s="66"/>
      <c r="TIJ329" s="66"/>
      <c r="TIK329" s="66"/>
      <c r="TIL329" s="66"/>
      <c r="TJD329" s="66"/>
      <c r="TJE329" s="66"/>
      <c r="TJH329" s="66"/>
      <c r="TJK329" s="66"/>
      <c r="TJM329" s="66"/>
      <c r="TJO329" s="66"/>
      <c r="TJR329" s="66"/>
      <c r="TJU329" s="66"/>
      <c r="TJX329" s="66"/>
      <c r="TKB329" s="66"/>
      <c r="TKE329" s="66"/>
      <c r="TKH329" s="66"/>
      <c r="TKP329" s="66"/>
      <c r="TLB329" s="66"/>
      <c r="TLC329" s="66"/>
      <c r="TLD329" s="66"/>
      <c r="TLE329" s="66"/>
      <c r="TLF329" s="66"/>
      <c r="TLG329" s="66"/>
      <c r="TLH329" s="66"/>
      <c r="TLI329" s="66"/>
      <c r="TLJ329" s="66"/>
      <c r="TLK329" s="66"/>
      <c r="TLL329" s="66"/>
      <c r="TLM329" s="66"/>
      <c r="TLN329" s="66"/>
      <c r="TLO329" s="66"/>
      <c r="TLP329" s="66"/>
      <c r="TLQ329" s="66"/>
      <c r="TLR329" s="66"/>
      <c r="TLS329" s="66"/>
      <c r="TLT329" s="66"/>
      <c r="TLU329" s="66"/>
      <c r="TLV329" s="66"/>
      <c r="TLW329" s="66"/>
      <c r="TLX329" s="66"/>
      <c r="TLY329" s="66"/>
      <c r="TLZ329" s="66"/>
      <c r="TMA329" s="66"/>
      <c r="TMC329" s="66"/>
      <c r="TMD329" s="66"/>
      <c r="TME329" s="66"/>
      <c r="TMF329" s="66"/>
      <c r="TMG329" s="66"/>
      <c r="TMH329" s="66"/>
      <c r="TMI329" s="66"/>
      <c r="TMJ329" s="66"/>
      <c r="TMK329" s="66"/>
      <c r="TML329" s="66"/>
      <c r="TMM329" s="66"/>
      <c r="TMN329" s="66"/>
      <c r="TMO329" s="66"/>
      <c r="TMR329" s="66"/>
      <c r="TMU329" s="66"/>
      <c r="TMX329" s="66"/>
      <c r="TNA329" s="66"/>
      <c r="TND329" s="66"/>
      <c r="TNG329" s="66"/>
      <c r="TNP329" s="66"/>
      <c r="TNS329" s="66"/>
      <c r="TNV329" s="66"/>
      <c r="TNY329" s="66"/>
      <c r="TOH329" s="66"/>
      <c r="TON329" s="66"/>
      <c r="TOQ329" s="66"/>
      <c r="TOT329" s="66"/>
      <c r="TOW329" s="66"/>
      <c r="TPC329" s="66"/>
      <c r="TPL329" s="66"/>
      <c r="TPN329" s="66"/>
      <c r="TPO329" s="66"/>
      <c r="TPQ329" s="66"/>
      <c r="TPT329" s="66"/>
      <c r="TPW329" s="66"/>
      <c r="TPZ329" s="66"/>
      <c r="TQC329" s="66"/>
      <c r="TQF329" s="66"/>
      <c r="TQH329" s="66"/>
      <c r="TQJ329" s="66"/>
      <c r="TQM329" s="66"/>
      <c r="TQP329" s="66"/>
      <c r="TQS329" s="66"/>
      <c r="TQV329" s="66"/>
      <c r="TQY329" s="66"/>
      <c r="TRB329" s="66"/>
      <c r="TRE329" s="66"/>
      <c r="TRG329" s="66"/>
      <c r="TRJ329" s="66"/>
      <c r="TRP329" s="66"/>
      <c r="TRV329" s="66"/>
      <c r="TRY329" s="66"/>
      <c r="TSA329" s="66"/>
      <c r="TSC329" s="66"/>
      <c r="TSD329" s="66"/>
      <c r="TSE329" s="66"/>
      <c r="TSF329" s="66"/>
      <c r="TSG329" s="66"/>
      <c r="TSH329" s="66"/>
      <c r="TSZ329" s="66"/>
      <c r="TTA329" s="66"/>
      <c r="TTD329" s="66"/>
      <c r="TTG329" s="66"/>
      <c r="TTI329" s="66"/>
      <c r="TTK329" s="66"/>
      <c r="TTN329" s="66"/>
      <c r="TTQ329" s="66"/>
      <c r="TTT329" s="66"/>
      <c r="TTX329" s="66"/>
      <c r="TUA329" s="66"/>
      <c r="TUD329" s="66"/>
      <c r="TUL329" s="66"/>
      <c r="TUX329" s="66"/>
      <c r="TUY329" s="66"/>
      <c r="TUZ329" s="66"/>
      <c r="TVA329" s="66"/>
      <c r="TVB329" s="66"/>
      <c r="TVC329" s="66"/>
      <c r="TVD329" s="66"/>
      <c r="TVE329" s="66"/>
      <c r="TVF329" s="66"/>
      <c r="TVG329" s="66"/>
      <c r="TVH329" s="66"/>
      <c r="TVI329" s="66"/>
      <c r="TVJ329" s="66"/>
      <c r="TVK329" s="66"/>
      <c r="TVL329" s="66"/>
      <c r="TVM329" s="66"/>
      <c r="TVN329" s="66"/>
      <c r="TVO329" s="66"/>
      <c r="TVP329" s="66"/>
      <c r="TVQ329" s="66"/>
      <c r="TVR329" s="66"/>
      <c r="TVS329" s="66"/>
      <c r="TVT329" s="66"/>
      <c r="TVU329" s="66"/>
      <c r="TVV329" s="66"/>
      <c r="TVW329" s="66"/>
      <c r="TVY329" s="66"/>
      <c r="TVZ329" s="66"/>
      <c r="TWA329" s="66"/>
      <c r="TWB329" s="66"/>
      <c r="TWC329" s="66"/>
      <c r="TWD329" s="66"/>
      <c r="TWE329" s="66"/>
      <c r="TWF329" s="66"/>
      <c r="TWG329" s="66"/>
      <c r="TWH329" s="66"/>
      <c r="TWI329" s="66"/>
      <c r="TWJ329" s="66"/>
      <c r="TWK329" s="66"/>
      <c r="TWN329" s="66"/>
      <c r="TWQ329" s="66"/>
      <c r="TWT329" s="66"/>
      <c r="TWW329" s="66"/>
      <c r="TWZ329" s="66"/>
      <c r="TXC329" s="66"/>
      <c r="TXL329" s="66"/>
      <c r="TXO329" s="66"/>
      <c r="TXR329" s="66"/>
      <c r="TXU329" s="66"/>
      <c r="TYD329" s="66"/>
      <c r="TYJ329" s="66"/>
      <c r="TYM329" s="66"/>
      <c r="TYP329" s="66"/>
      <c r="TYS329" s="66"/>
      <c r="TYY329" s="66"/>
      <c r="TZH329" s="66"/>
      <c r="TZJ329" s="66"/>
      <c r="TZK329" s="66"/>
      <c r="TZM329" s="66"/>
      <c r="TZP329" s="66"/>
      <c r="TZS329" s="66"/>
      <c r="TZV329" s="66"/>
      <c r="TZY329" s="66"/>
      <c r="UAB329" s="66"/>
      <c r="UAD329" s="66"/>
      <c r="UAF329" s="66"/>
      <c r="UAI329" s="66"/>
      <c r="UAL329" s="66"/>
      <c r="UAO329" s="66"/>
      <c r="UAR329" s="66"/>
      <c r="UAU329" s="66"/>
      <c r="UAX329" s="66"/>
      <c r="UBA329" s="66"/>
      <c r="UBC329" s="66"/>
      <c r="UBF329" s="66"/>
      <c r="UBL329" s="66"/>
      <c r="UBR329" s="66"/>
      <c r="UBU329" s="66"/>
      <c r="UBW329" s="66"/>
      <c r="UBY329" s="66"/>
      <c r="UBZ329" s="66"/>
      <c r="UCA329" s="66"/>
      <c r="UCB329" s="66"/>
      <c r="UCC329" s="66"/>
      <c r="UCD329" s="66"/>
      <c r="UCV329" s="66"/>
      <c r="UCW329" s="66"/>
      <c r="UCZ329" s="66"/>
      <c r="UDC329" s="66"/>
      <c r="UDE329" s="66"/>
      <c r="UDG329" s="66"/>
      <c r="UDJ329" s="66"/>
      <c r="UDM329" s="66"/>
      <c r="UDP329" s="66"/>
      <c r="UDT329" s="66"/>
      <c r="UDW329" s="66"/>
      <c r="UDZ329" s="66"/>
      <c r="UEH329" s="66"/>
      <c r="UET329" s="66"/>
      <c r="UEU329" s="66"/>
      <c r="UEV329" s="66"/>
      <c r="UEW329" s="66"/>
      <c r="UEX329" s="66"/>
      <c r="UEY329" s="66"/>
      <c r="UEZ329" s="66"/>
      <c r="UFA329" s="66"/>
      <c r="UFB329" s="66"/>
      <c r="UFC329" s="66"/>
      <c r="UFD329" s="66"/>
      <c r="UFE329" s="66"/>
      <c r="UFF329" s="66"/>
      <c r="UFG329" s="66"/>
      <c r="UFH329" s="66"/>
      <c r="UFI329" s="66"/>
      <c r="UFJ329" s="66"/>
      <c r="UFK329" s="66"/>
      <c r="UFL329" s="66"/>
      <c r="UFM329" s="66"/>
      <c r="UFN329" s="66"/>
      <c r="UFO329" s="66"/>
      <c r="UFP329" s="66"/>
      <c r="UFQ329" s="66"/>
      <c r="UFR329" s="66"/>
      <c r="UFS329" s="66"/>
      <c r="UFU329" s="66"/>
      <c r="UFV329" s="66"/>
      <c r="UFW329" s="66"/>
      <c r="UFX329" s="66"/>
      <c r="UFY329" s="66"/>
      <c r="UFZ329" s="66"/>
      <c r="UGA329" s="66"/>
      <c r="UGB329" s="66"/>
      <c r="UGC329" s="66"/>
      <c r="UGD329" s="66"/>
      <c r="UGE329" s="66"/>
      <c r="UGF329" s="66"/>
      <c r="UGG329" s="66"/>
      <c r="UGJ329" s="66"/>
      <c r="UGM329" s="66"/>
      <c r="UGP329" s="66"/>
      <c r="UGS329" s="66"/>
      <c r="UGV329" s="66"/>
      <c r="UGY329" s="66"/>
      <c r="UHH329" s="66"/>
      <c r="UHK329" s="66"/>
      <c r="UHN329" s="66"/>
      <c r="UHQ329" s="66"/>
      <c r="UHZ329" s="66"/>
      <c r="UIF329" s="66"/>
      <c r="UII329" s="66"/>
      <c r="UIL329" s="66"/>
      <c r="UIO329" s="66"/>
      <c r="UIU329" s="66"/>
      <c r="UJD329" s="66"/>
      <c r="UJF329" s="66"/>
      <c r="UJG329" s="66"/>
      <c r="UJI329" s="66"/>
      <c r="UJL329" s="66"/>
      <c r="UJO329" s="66"/>
      <c r="UJR329" s="66"/>
      <c r="UJU329" s="66"/>
      <c r="UJX329" s="66"/>
      <c r="UJZ329" s="66"/>
      <c r="UKB329" s="66"/>
      <c r="UKE329" s="66"/>
      <c r="UKH329" s="66"/>
      <c r="UKK329" s="66"/>
      <c r="UKN329" s="66"/>
      <c r="UKQ329" s="66"/>
      <c r="UKT329" s="66"/>
      <c r="UKW329" s="66"/>
      <c r="UKY329" s="66"/>
      <c r="ULB329" s="66"/>
      <c r="ULH329" s="66"/>
      <c r="ULN329" s="66"/>
      <c r="ULQ329" s="66"/>
      <c r="ULS329" s="66"/>
      <c r="ULU329" s="66"/>
      <c r="ULV329" s="66"/>
      <c r="ULW329" s="66"/>
      <c r="ULX329" s="66"/>
      <c r="ULY329" s="66"/>
      <c r="ULZ329" s="66"/>
      <c r="UMR329" s="66"/>
      <c r="UMS329" s="66"/>
      <c r="UMV329" s="66"/>
      <c r="UMY329" s="66"/>
      <c r="UNA329" s="66"/>
      <c r="UNC329" s="66"/>
      <c r="UNF329" s="66"/>
      <c r="UNI329" s="66"/>
      <c r="UNL329" s="66"/>
      <c r="UNP329" s="66"/>
      <c r="UNS329" s="66"/>
      <c r="UNV329" s="66"/>
      <c r="UOD329" s="66"/>
      <c r="UOP329" s="66"/>
      <c r="UOQ329" s="66"/>
      <c r="UOR329" s="66"/>
      <c r="UOS329" s="66"/>
      <c r="UOT329" s="66"/>
      <c r="UOU329" s="66"/>
      <c r="UOV329" s="66"/>
      <c r="UOW329" s="66"/>
      <c r="UOX329" s="66"/>
      <c r="UOY329" s="66"/>
      <c r="UOZ329" s="66"/>
      <c r="UPA329" s="66"/>
      <c r="UPB329" s="66"/>
      <c r="UPC329" s="66"/>
      <c r="UPD329" s="66"/>
      <c r="UPE329" s="66"/>
      <c r="UPF329" s="66"/>
      <c r="UPG329" s="66"/>
      <c r="UPH329" s="66"/>
      <c r="UPI329" s="66"/>
      <c r="UPJ329" s="66"/>
      <c r="UPK329" s="66"/>
      <c r="UPL329" s="66"/>
      <c r="UPM329" s="66"/>
      <c r="UPN329" s="66"/>
      <c r="UPO329" s="66"/>
      <c r="UPQ329" s="66"/>
      <c r="UPR329" s="66"/>
      <c r="UPS329" s="66"/>
      <c r="UPT329" s="66"/>
      <c r="UPU329" s="66"/>
      <c r="UPV329" s="66"/>
      <c r="UPW329" s="66"/>
      <c r="UPX329" s="66"/>
      <c r="UPY329" s="66"/>
      <c r="UPZ329" s="66"/>
      <c r="UQA329" s="66"/>
      <c r="UQB329" s="66"/>
      <c r="UQC329" s="66"/>
      <c r="UQF329" s="66"/>
      <c r="UQI329" s="66"/>
      <c r="UQL329" s="66"/>
      <c r="UQO329" s="66"/>
      <c r="UQR329" s="66"/>
      <c r="UQU329" s="66"/>
      <c r="URD329" s="66"/>
      <c r="URG329" s="66"/>
      <c r="URJ329" s="66"/>
      <c r="URM329" s="66"/>
      <c r="URV329" s="66"/>
      <c r="USB329" s="66"/>
      <c r="USE329" s="66"/>
      <c r="USH329" s="66"/>
      <c r="USK329" s="66"/>
      <c r="USQ329" s="66"/>
      <c r="USZ329" s="66"/>
      <c r="UTB329" s="66"/>
      <c r="UTC329" s="66"/>
      <c r="UTE329" s="66"/>
      <c r="UTH329" s="66"/>
      <c r="UTK329" s="66"/>
      <c r="UTN329" s="66"/>
      <c r="UTQ329" s="66"/>
      <c r="UTT329" s="66"/>
      <c r="UTV329" s="66"/>
      <c r="UTX329" s="66"/>
      <c r="UUA329" s="66"/>
      <c r="UUD329" s="66"/>
      <c r="UUG329" s="66"/>
      <c r="UUJ329" s="66"/>
      <c r="UUM329" s="66"/>
      <c r="UUP329" s="66"/>
      <c r="UUS329" s="66"/>
      <c r="UUU329" s="66"/>
      <c r="UUX329" s="66"/>
      <c r="UVD329" s="66"/>
      <c r="UVJ329" s="66"/>
      <c r="UVM329" s="66"/>
      <c r="UVO329" s="66"/>
      <c r="UVQ329" s="66"/>
      <c r="UVR329" s="66"/>
      <c r="UVS329" s="66"/>
      <c r="UVT329" s="66"/>
      <c r="UVU329" s="66"/>
      <c r="UVV329" s="66"/>
      <c r="UWN329" s="66"/>
      <c r="UWO329" s="66"/>
      <c r="UWR329" s="66"/>
      <c r="UWU329" s="66"/>
      <c r="UWW329" s="66"/>
      <c r="UWY329" s="66"/>
      <c r="UXB329" s="66"/>
      <c r="UXE329" s="66"/>
      <c r="UXH329" s="66"/>
      <c r="UXL329" s="66"/>
      <c r="UXO329" s="66"/>
      <c r="UXR329" s="66"/>
      <c r="UXZ329" s="66"/>
      <c r="UYL329" s="66"/>
      <c r="UYM329" s="66"/>
      <c r="UYN329" s="66"/>
      <c r="UYO329" s="66"/>
      <c r="UYP329" s="66"/>
      <c r="UYQ329" s="66"/>
      <c r="UYR329" s="66"/>
      <c r="UYS329" s="66"/>
      <c r="UYT329" s="66"/>
      <c r="UYU329" s="66"/>
      <c r="UYV329" s="66"/>
      <c r="UYW329" s="66"/>
      <c r="UYX329" s="66"/>
      <c r="UYY329" s="66"/>
      <c r="UYZ329" s="66"/>
      <c r="UZA329" s="66"/>
      <c r="UZB329" s="66"/>
      <c r="UZC329" s="66"/>
      <c r="UZD329" s="66"/>
      <c r="UZE329" s="66"/>
      <c r="UZF329" s="66"/>
      <c r="UZG329" s="66"/>
      <c r="UZH329" s="66"/>
      <c r="UZI329" s="66"/>
      <c r="UZJ329" s="66"/>
      <c r="UZK329" s="66"/>
      <c r="UZM329" s="66"/>
      <c r="UZN329" s="66"/>
      <c r="UZO329" s="66"/>
      <c r="UZP329" s="66"/>
      <c r="UZQ329" s="66"/>
      <c r="UZR329" s="66"/>
      <c r="UZS329" s="66"/>
      <c r="UZT329" s="66"/>
      <c r="UZU329" s="66"/>
      <c r="UZV329" s="66"/>
      <c r="UZW329" s="66"/>
      <c r="UZX329" s="66"/>
      <c r="UZY329" s="66"/>
      <c r="VAB329" s="66"/>
      <c r="VAE329" s="66"/>
      <c r="VAH329" s="66"/>
      <c r="VAK329" s="66"/>
      <c r="VAN329" s="66"/>
      <c r="VAQ329" s="66"/>
      <c r="VAZ329" s="66"/>
      <c r="VBC329" s="66"/>
      <c r="VBF329" s="66"/>
      <c r="VBI329" s="66"/>
      <c r="VBR329" s="66"/>
      <c r="VBX329" s="66"/>
      <c r="VCA329" s="66"/>
      <c r="VCD329" s="66"/>
      <c r="VCG329" s="66"/>
      <c r="VCM329" s="66"/>
      <c r="VCV329" s="66"/>
      <c r="VCX329" s="66"/>
      <c r="VCY329" s="66"/>
      <c r="VDA329" s="66"/>
      <c r="VDD329" s="66"/>
      <c r="VDG329" s="66"/>
      <c r="VDJ329" s="66"/>
      <c r="VDM329" s="66"/>
      <c r="VDP329" s="66"/>
      <c r="VDR329" s="66"/>
      <c r="VDT329" s="66"/>
      <c r="VDW329" s="66"/>
      <c r="VDZ329" s="66"/>
      <c r="VEC329" s="66"/>
      <c r="VEF329" s="66"/>
      <c r="VEI329" s="66"/>
      <c r="VEL329" s="66"/>
      <c r="VEO329" s="66"/>
      <c r="VEQ329" s="66"/>
      <c r="VET329" s="66"/>
      <c r="VEZ329" s="66"/>
      <c r="VFF329" s="66"/>
      <c r="VFI329" s="66"/>
      <c r="VFK329" s="66"/>
      <c r="VFM329" s="66"/>
      <c r="VFN329" s="66"/>
      <c r="VFO329" s="66"/>
      <c r="VFP329" s="66"/>
      <c r="VFQ329" s="66"/>
      <c r="VFR329" s="66"/>
      <c r="VGJ329" s="66"/>
      <c r="VGK329" s="66"/>
      <c r="VGN329" s="66"/>
      <c r="VGQ329" s="66"/>
      <c r="VGS329" s="66"/>
      <c r="VGU329" s="66"/>
      <c r="VGX329" s="66"/>
      <c r="VHA329" s="66"/>
      <c r="VHD329" s="66"/>
      <c r="VHH329" s="66"/>
      <c r="VHK329" s="66"/>
      <c r="VHN329" s="66"/>
      <c r="VHV329" s="66"/>
      <c r="VIH329" s="66"/>
      <c r="VII329" s="66"/>
      <c r="VIJ329" s="66"/>
      <c r="VIK329" s="66"/>
      <c r="VIL329" s="66"/>
      <c r="VIM329" s="66"/>
      <c r="VIN329" s="66"/>
      <c r="VIO329" s="66"/>
      <c r="VIP329" s="66"/>
      <c r="VIQ329" s="66"/>
      <c r="VIR329" s="66"/>
      <c r="VIS329" s="66"/>
      <c r="VIT329" s="66"/>
      <c r="VIU329" s="66"/>
      <c r="VIV329" s="66"/>
      <c r="VIW329" s="66"/>
      <c r="VIX329" s="66"/>
      <c r="VIY329" s="66"/>
      <c r="VIZ329" s="66"/>
      <c r="VJA329" s="66"/>
      <c r="VJB329" s="66"/>
      <c r="VJC329" s="66"/>
      <c r="VJD329" s="66"/>
      <c r="VJE329" s="66"/>
      <c r="VJF329" s="66"/>
      <c r="VJG329" s="66"/>
      <c r="VJI329" s="66"/>
      <c r="VJJ329" s="66"/>
      <c r="VJK329" s="66"/>
      <c r="VJL329" s="66"/>
      <c r="VJM329" s="66"/>
      <c r="VJN329" s="66"/>
      <c r="VJO329" s="66"/>
      <c r="VJP329" s="66"/>
      <c r="VJQ329" s="66"/>
      <c r="VJR329" s="66"/>
      <c r="VJS329" s="66"/>
      <c r="VJT329" s="66"/>
      <c r="VJU329" s="66"/>
      <c r="VJX329" s="66"/>
      <c r="VKA329" s="66"/>
      <c r="VKD329" s="66"/>
      <c r="VKG329" s="66"/>
      <c r="VKJ329" s="66"/>
      <c r="VKM329" s="66"/>
      <c r="VKV329" s="66"/>
      <c r="VKY329" s="66"/>
      <c r="VLB329" s="66"/>
      <c r="VLE329" s="66"/>
      <c r="VLN329" s="66"/>
      <c r="VLT329" s="66"/>
      <c r="VLW329" s="66"/>
      <c r="VLZ329" s="66"/>
      <c r="VMC329" s="66"/>
      <c r="VMI329" s="66"/>
      <c r="VMR329" s="66"/>
      <c r="VMT329" s="66"/>
      <c r="VMU329" s="66"/>
      <c r="VMW329" s="66"/>
      <c r="VMZ329" s="66"/>
      <c r="VNC329" s="66"/>
      <c r="VNF329" s="66"/>
      <c r="VNI329" s="66"/>
      <c r="VNL329" s="66"/>
      <c r="VNN329" s="66"/>
      <c r="VNP329" s="66"/>
      <c r="VNS329" s="66"/>
      <c r="VNV329" s="66"/>
      <c r="VNY329" s="66"/>
      <c r="VOB329" s="66"/>
      <c r="VOE329" s="66"/>
      <c r="VOH329" s="66"/>
      <c r="VOK329" s="66"/>
      <c r="VOM329" s="66"/>
      <c r="VOP329" s="66"/>
      <c r="VOV329" s="66"/>
      <c r="VPB329" s="66"/>
      <c r="VPE329" s="66"/>
      <c r="VPG329" s="66"/>
      <c r="VPI329" s="66"/>
      <c r="VPJ329" s="66"/>
      <c r="VPK329" s="66"/>
      <c r="VPL329" s="66"/>
      <c r="VPM329" s="66"/>
      <c r="VPN329" s="66"/>
      <c r="VQF329" s="66"/>
      <c r="VQG329" s="66"/>
      <c r="VQJ329" s="66"/>
      <c r="VQM329" s="66"/>
      <c r="VQO329" s="66"/>
      <c r="VQQ329" s="66"/>
      <c r="VQT329" s="66"/>
      <c r="VQW329" s="66"/>
      <c r="VQZ329" s="66"/>
      <c r="VRD329" s="66"/>
      <c r="VRG329" s="66"/>
      <c r="VRJ329" s="66"/>
      <c r="VRR329" s="66"/>
      <c r="VSD329" s="66"/>
      <c r="VSE329" s="66"/>
      <c r="VSF329" s="66"/>
      <c r="VSG329" s="66"/>
      <c r="VSH329" s="66"/>
      <c r="VSI329" s="66"/>
      <c r="VSJ329" s="66"/>
      <c r="VSK329" s="66"/>
      <c r="VSL329" s="66"/>
      <c r="VSM329" s="66"/>
      <c r="VSN329" s="66"/>
      <c r="VSO329" s="66"/>
      <c r="VSP329" s="66"/>
      <c r="VSQ329" s="66"/>
      <c r="VSR329" s="66"/>
      <c r="VSS329" s="66"/>
      <c r="VST329" s="66"/>
      <c r="VSU329" s="66"/>
      <c r="VSV329" s="66"/>
      <c r="VSW329" s="66"/>
      <c r="VSX329" s="66"/>
      <c r="VSY329" s="66"/>
      <c r="VSZ329" s="66"/>
      <c r="VTA329" s="66"/>
      <c r="VTB329" s="66"/>
      <c r="VTC329" s="66"/>
      <c r="VTE329" s="66"/>
      <c r="VTF329" s="66"/>
      <c r="VTG329" s="66"/>
      <c r="VTH329" s="66"/>
      <c r="VTI329" s="66"/>
      <c r="VTJ329" s="66"/>
      <c r="VTK329" s="66"/>
      <c r="VTL329" s="66"/>
      <c r="VTM329" s="66"/>
      <c r="VTN329" s="66"/>
      <c r="VTO329" s="66"/>
      <c r="VTP329" s="66"/>
      <c r="VTQ329" s="66"/>
      <c r="VTT329" s="66"/>
      <c r="VTW329" s="66"/>
      <c r="VTZ329" s="66"/>
      <c r="VUC329" s="66"/>
      <c r="VUF329" s="66"/>
      <c r="VUI329" s="66"/>
      <c r="VUR329" s="66"/>
      <c r="VUU329" s="66"/>
      <c r="VUX329" s="66"/>
      <c r="VVA329" s="66"/>
      <c r="VVJ329" s="66"/>
      <c r="VVP329" s="66"/>
      <c r="VVS329" s="66"/>
      <c r="VVV329" s="66"/>
      <c r="VVY329" s="66"/>
      <c r="VWE329" s="66"/>
      <c r="VWN329" s="66"/>
      <c r="VWP329" s="66"/>
      <c r="VWQ329" s="66"/>
      <c r="VWS329" s="66"/>
      <c r="VWV329" s="66"/>
      <c r="VWY329" s="66"/>
      <c r="VXB329" s="66"/>
      <c r="VXE329" s="66"/>
      <c r="VXH329" s="66"/>
      <c r="VXJ329" s="66"/>
      <c r="VXL329" s="66"/>
      <c r="VXO329" s="66"/>
      <c r="VXR329" s="66"/>
      <c r="VXU329" s="66"/>
      <c r="VXX329" s="66"/>
      <c r="VYA329" s="66"/>
      <c r="VYD329" s="66"/>
      <c r="VYG329" s="66"/>
      <c r="VYI329" s="66"/>
      <c r="VYL329" s="66"/>
      <c r="VYR329" s="66"/>
      <c r="VYX329" s="66"/>
      <c r="VZA329" s="66"/>
      <c r="VZC329" s="66"/>
      <c r="VZE329" s="66"/>
      <c r="VZF329" s="66"/>
      <c r="VZG329" s="66"/>
      <c r="VZH329" s="66"/>
      <c r="VZI329" s="66"/>
      <c r="VZJ329" s="66"/>
      <c r="WAB329" s="66"/>
      <c r="WAC329" s="66"/>
      <c r="WAF329" s="66"/>
      <c r="WAI329" s="66"/>
      <c r="WAK329" s="66"/>
      <c r="WAM329" s="66"/>
      <c r="WAP329" s="66"/>
      <c r="WAS329" s="66"/>
      <c r="WAV329" s="66"/>
      <c r="WAZ329" s="66"/>
      <c r="WBC329" s="66"/>
      <c r="WBF329" s="66"/>
      <c r="WBN329" s="66"/>
      <c r="WBZ329" s="66"/>
      <c r="WCA329" s="66"/>
      <c r="WCB329" s="66"/>
      <c r="WCC329" s="66"/>
      <c r="WCD329" s="66"/>
      <c r="WCE329" s="66"/>
      <c r="WCF329" s="66"/>
      <c r="WCG329" s="66"/>
      <c r="WCH329" s="66"/>
      <c r="WCI329" s="66"/>
      <c r="WCJ329" s="66"/>
      <c r="WCK329" s="66"/>
      <c r="WCL329" s="66"/>
      <c r="WCM329" s="66"/>
      <c r="WCN329" s="66"/>
      <c r="WCO329" s="66"/>
      <c r="WCP329" s="66"/>
      <c r="WCQ329" s="66"/>
      <c r="WCR329" s="66"/>
      <c r="WCS329" s="66"/>
      <c r="WCT329" s="66"/>
      <c r="WCU329" s="66"/>
      <c r="WCV329" s="66"/>
      <c r="WCW329" s="66"/>
      <c r="WCX329" s="66"/>
      <c r="WCY329" s="66"/>
      <c r="WDA329" s="66"/>
      <c r="WDB329" s="66"/>
      <c r="WDC329" s="66"/>
      <c r="WDD329" s="66"/>
      <c r="WDE329" s="66"/>
      <c r="WDF329" s="66"/>
      <c r="WDG329" s="66"/>
      <c r="WDH329" s="66"/>
      <c r="WDI329" s="66"/>
      <c r="WDJ329" s="66"/>
      <c r="WDK329" s="66"/>
      <c r="WDL329" s="66"/>
      <c r="WDM329" s="66"/>
      <c r="WDP329" s="66"/>
      <c r="WDS329" s="66"/>
      <c r="WDV329" s="66"/>
      <c r="WDY329" s="66"/>
      <c r="WEB329" s="66"/>
      <c r="WEE329" s="66"/>
      <c r="WEN329" s="66"/>
      <c r="WEQ329" s="66"/>
      <c r="WET329" s="66"/>
      <c r="WEW329" s="66"/>
      <c r="WFF329" s="66"/>
      <c r="WFL329" s="66"/>
      <c r="WFO329" s="66"/>
      <c r="WFR329" s="66"/>
      <c r="WFU329" s="66"/>
      <c r="WGA329" s="66"/>
      <c r="WGJ329" s="66"/>
      <c r="WGL329" s="66"/>
      <c r="WGM329" s="66"/>
      <c r="WGO329" s="66"/>
      <c r="WGR329" s="66"/>
      <c r="WGU329" s="66"/>
      <c r="WGX329" s="66"/>
      <c r="WHA329" s="66"/>
      <c r="WHD329" s="66"/>
      <c r="WHF329" s="66"/>
      <c r="WHH329" s="66"/>
      <c r="WHK329" s="66"/>
      <c r="WHN329" s="66"/>
      <c r="WHQ329" s="66"/>
      <c r="WHT329" s="66"/>
      <c r="WHW329" s="66"/>
      <c r="WHZ329" s="66"/>
      <c r="WIC329" s="66"/>
      <c r="WIE329" s="66"/>
      <c r="WIH329" s="66"/>
      <c r="WIN329" s="66"/>
      <c r="WIT329" s="66"/>
      <c r="WIW329" s="66"/>
      <c r="WIY329" s="66"/>
      <c r="WJA329" s="66"/>
      <c r="WJB329" s="66"/>
      <c r="WJC329" s="66"/>
      <c r="WJD329" s="66"/>
      <c r="WJE329" s="66"/>
      <c r="WJF329" s="66"/>
      <c r="WJX329" s="66"/>
      <c r="WJY329" s="66"/>
      <c r="WKB329" s="66"/>
      <c r="WKE329" s="66"/>
      <c r="WKG329" s="66"/>
      <c r="WKI329" s="66"/>
      <c r="WKL329" s="66"/>
      <c r="WKO329" s="66"/>
      <c r="WKR329" s="66"/>
      <c r="WKV329" s="66"/>
      <c r="WKY329" s="66"/>
      <c r="WLB329" s="66"/>
      <c r="WLJ329" s="66"/>
      <c r="WLV329" s="66"/>
      <c r="WLW329" s="66"/>
      <c r="WLX329" s="66"/>
      <c r="WLY329" s="66"/>
      <c r="WLZ329" s="66"/>
      <c r="WMA329" s="66"/>
      <c r="WMB329" s="66"/>
      <c r="WMC329" s="66"/>
      <c r="WMD329" s="66"/>
      <c r="WME329" s="66"/>
      <c r="WMF329" s="66"/>
      <c r="WMG329" s="66"/>
      <c r="WMH329" s="66"/>
      <c r="WMI329" s="66"/>
      <c r="WMJ329" s="66"/>
      <c r="WMK329" s="66"/>
      <c r="WML329" s="66"/>
      <c r="WMM329" s="66"/>
      <c r="WMN329" s="66"/>
      <c r="WMO329" s="66"/>
      <c r="WMP329" s="66"/>
      <c r="WMQ329" s="66"/>
      <c r="WMR329" s="66"/>
      <c r="WMS329" s="66"/>
      <c r="WMT329" s="66"/>
      <c r="WMU329" s="66"/>
      <c r="WMW329" s="66"/>
      <c r="WMX329" s="66"/>
      <c r="WMY329" s="66"/>
      <c r="WMZ329" s="66"/>
      <c r="WNA329" s="66"/>
      <c r="WNB329" s="66"/>
      <c r="WNC329" s="66"/>
      <c r="WND329" s="66"/>
      <c r="WNE329" s="66"/>
      <c r="WNF329" s="66"/>
      <c r="WNG329" s="66"/>
      <c r="WNH329" s="66"/>
      <c r="WNI329" s="66"/>
      <c r="WNL329" s="66"/>
      <c r="WNO329" s="66"/>
      <c r="WNR329" s="66"/>
      <c r="WNU329" s="66"/>
      <c r="WNX329" s="66"/>
      <c r="WOA329" s="66"/>
      <c r="WOJ329" s="66"/>
      <c r="WOM329" s="66"/>
      <c r="WOP329" s="66"/>
      <c r="WOS329" s="66"/>
      <c r="WPB329" s="66"/>
      <c r="WPH329" s="66"/>
      <c r="WPK329" s="66"/>
      <c r="WPN329" s="66"/>
      <c r="WPQ329" s="66"/>
      <c r="WPW329" s="66"/>
      <c r="WQF329" s="66"/>
      <c r="WQH329" s="66"/>
      <c r="WQI329" s="66"/>
      <c r="WQK329" s="66"/>
      <c r="WQN329" s="66"/>
      <c r="WQQ329" s="66"/>
      <c r="WQT329" s="66"/>
      <c r="WQW329" s="66"/>
      <c r="WQZ329" s="66"/>
      <c r="WRB329" s="66"/>
      <c r="WRD329" s="66"/>
      <c r="WRG329" s="66"/>
      <c r="WRJ329" s="66"/>
      <c r="WRM329" s="66"/>
      <c r="WRP329" s="66"/>
      <c r="WRS329" s="66"/>
      <c r="WRV329" s="66"/>
      <c r="WRY329" s="66"/>
      <c r="WSA329" s="66"/>
      <c r="WSD329" s="66"/>
      <c r="WSJ329" s="66"/>
      <c r="WSP329" s="66"/>
      <c r="WSS329" s="66"/>
      <c r="WSU329" s="66"/>
      <c r="WSW329" s="66"/>
      <c r="WSX329" s="66"/>
      <c r="WSY329" s="66"/>
      <c r="WSZ329" s="66"/>
      <c r="WTA329" s="66"/>
      <c r="WTB329" s="66"/>
      <c r="WTT329" s="66"/>
      <c r="WTU329" s="66"/>
      <c r="WTX329" s="66"/>
      <c r="WUA329" s="66"/>
      <c r="WUC329" s="66"/>
      <c r="WUE329" s="66"/>
      <c r="WUH329" s="66"/>
      <c r="WUK329" s="66"/>
      <c r="WUN329" s="66"/>
      <c r="WUR329" s="66"/>
      <c r="WUU329" s="66"/>
      <c r="WUX329" s="66"/>
      <c r="WVF329" s="66"/>
    </row>
    <row r="330" spans="1:1022 1034:2046 2058:3070 3082:4094 4106:5118 5130:6142 6154:7166 7178:8190 8202:9214 9226:10238 10250:11262 11274:12286 12298:13310 13322:14334 14346:15358 15370:16126" ht="18.75" customHeight="1"/>
    <row r="331" spans="1:1022 1034:2046 2058:3070 3082:4094 4106:5118 5130:6142 6154:7166 7178:8190 8202:9214 9226:10238 10250:11262 11274:12286 12298:13310 13322:14334 14346:15358 15370:16126" ht="18.75" customHeight="1">
      <c r="D331" s="82"/>
      <c r="E331" s="82"/>
    </row>
  </sheetData>
  <protectedRanges>
    <protectedRange password="CF71" sqref="C1:C328 C330:C65536" name="tho"/>
    <protectedRange password="CF19" sqref="I330:I65536 I1" name="tho2_2_1_1_1_1_1_2_1"/>
    <protectedRange password="CF19" sqref="I2:I328" name="tho2_2_1_1_1_1_1_2_1_1"/>
  </protectedRanges>
  <autoFilter ref="A2:IV329" xr:uid="{00000000-0009-0000-0000-000002000000}">
    <filterColumn colId="2">
      <customFilters>
        <customFilter operator="notEqual" val=" "/>
      </customFilters>
    </filterColumn>
    <sortState xmlns:xlrd2="http://schemas.microsoft.com/office/spreadsheetml/2017/richdata2" ref="A5:IV329">
      <sortCondition ref="A2"/>
    </sortState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328"/>
  <sheetViews>
    <sheetView topLeftCell="A184" workbookViewId="0">
      <selection activeCell="D328" sqref="D328"/>
    </sheetView>
  </sheetViews>
  <sheetFormatPr defaultRowHeight="14.4"/>
  <cols>
    <col min="1" max="1" width="39.44140625" customWidth="1"/>
    <col min="2" max="2" width="10.6640625" customWidth="1"/>
    <col min="3" max="3" width="13" customWidth="1"/>
    <col min="4" max="4" width="16.6640625" customWidth="1"/>
  </cols>
  <sheetData>
    <row r="1" spans="1:4">
      <c r="A1" s="34" t="s">
        <v>348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3" t="s">
        <v>1</v>
      </c>
      <c r="B3" s="89"/>
      <c r="C3" s="89"/>
      <c r="D3" s="89">
        <f>B3*C3</f>
        <v>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>
      <c r="A12" s="3" t="s">
        <v>74</v>
      </c>
      <c r="B12" s="90">
        <v>5</v>
      </c>
      <c r="C12" s="90">
        <v>6000</v>
      </c>
      <c r="D12" s="89">
        <f t="shared" si="0"/>
        <v>30000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>
      <c r="A14" s="7" t="s">
        <v>81</v>
      </c>
      <c r="B14" s="89">
        <v>3</v>
      </c>
      <c r="C14" s="89">
        <v>6000</v>
      </c>
      <c r="D14" s="89">
        <f t="shared" si="0"/>
        <v>18000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>
      <c r="A16" s="10" t="s">
        <v>85</v>
      </c>
      <c r="B16" s="89">
        <v>10</v>
      </c>
      <c r="C16" s="89">
        <v>3000</v>
      </c>
      <c r="D16" s="89">
        <f t="shared" si="0"/>
        <v>30000</v>
      </c>
    </row>
    <row r="17" spans="1:4" ht="18">
      <c r="A17" s="5" t="s">
        <v>15</v>
      </c>
      <c r="B17" s="89">
        <v>15</v>
      </c>
      <c r="C17" s="89">
        <v>50000</v>
      </c>
      <c r="D17" s="89">
        <f t="shared" si="0"/>
        <v>750000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42</v>
      </c>
      <c r="C19" s="89">
        <v>9000</v>
      </c>
      <c r="D19" s="89">
        <f t="shared" si="0"/>
        <v>378000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80+50+20+45+16</f>
        <v>211</v>
      </c>
      <c r="C23" s="89">
        <v>40000</v>
      </c>
      <c r="D23" s="89">
        <f t="shared" si="0"/>
        <v>8440000</v>
      </c>
    </row>
    <row r="24" spans="1:4" ht="18">
      <c r="A24" s="7" t="s">
        <v>22</v>
      </c>
      <c r="B24" s="89">
        <v>20</v>
      </c>
      <c r="C24" s="89">
        <v>32000</v>
      </c>
      <c r="D24" s="89">
        <f t="shared" si="0"/>
        <v>640000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v>4</v>
      </c>
      <c r="C26" s="89">
        <v>16000</v>
      </c>
      <c r="D26" s="89">
        <f t="shared" si="0"/>
        <v>64000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v>60</v>
      </c>
      <c r="C28" s="89">
        <v>40000</v>
      </c>
      <c r="D28" s="89">
        <f t="shared" si="0"/>
        <v>2400000</v>
      </c>
    </row>
    <row r="29" spans="1:4" ht="18">
      <c r="A29" s="7" t="s">
        <v>27</v>
      </c>
      <c r="B29" s="89">
        <v>10</v>
      </c>
      <c r="C29" s="89">
        <v>32000</v>
      </c>
      <c r="D29" s="89">
        <f t="shared" si="0"/>
        <v>320000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5+6+16</f>
        <v>27</v>
      </c>
      <c r="C32" s="89">
        <v>30000</v>
      </c>
      <c r="D32" s="89">
        <f t="shared" si="0"/>
        <v>810000</v>
      </c>
    </row>
    <row r="33" spans="1:4" ht="18">
      <c r="A33" s="7" t="s">
        <v>31</v>
      </c>
      <c r="B33" s="89">
        <v>10</v>
      </c>
      <c r="C33" s="89">
        <v>23000</v>
      </c>
      <c r="D33" s="89">
        <f t="shared" si="0"/>
        <v>230000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f>12+70</f>
        <v>82</v>
      </c>
      <c r="C35" s="89">
        <v>10000</v>
      </c>
      <c r="D35" s="89">
        <f t="shared" si="0"/>
        <v>820000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6</v>
      </c>
      <c r="C40" s="89">
        <v>19000</v>
      </c>
      <c r="D40" s="89">
        <f t="shared" si="0"/>
        <v>114000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30+60</f>
        <v>90</v>
      </c>
      <c r="C43" s="89">
        <v>14500</v>
      </c>
      <c r="D43" s="89">
        <f t="shared" si="0"/>
        <v>1305000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>
      <c r="A47" s="26" t="s">
        <v>93</v>
      </c>
      <c r="B47" s="89">
        <v>40</v>
      </c>
      <c r="C47" s="89">
        <v>5000</v>
      </c>
      <c r="D47" s="89">
        <f t="shared" si="0"/>
        <v>200000</v>
      </c>
    </row>
    <row r="48" spans="1:4" ht="18" hidden="1">
      <c r="A48" s="12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>
      <c r="A52" s="7" t="s">
        <v>14</v>
      </c>
      <c r="B52" s="89">
        <f>16+27</f>
        <v>43</v>
      </c>
      <c r="C52" s="89">
        <v>18000</v>
      </c>
      <c r="D52" s="89">
        <f t="shared" si="0"/>
        <v>774000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17" t="s">
        <v>59</v>
      </c>
      <c r="B61" s="89"/>
      <c r="C61" s="89"/>
      <c r="D61" s="89">
        <f t="shared" si="0"/>
        <v>0</v>
      </c>
    </row>
    <row r="62" spans="1:4" ht="18" hidden="1">
      <c r="A62" s="7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v>240</v>
      </c>
      <c r="C67" s="89">
        <v>27000</v>
      </c>
      <c r="D67" s="89">
        <f t="shared" si="0"/>
        <v>6480000</v>
      </c>
    </row>
    <row r="68" spans="1:4" ht="18">
      <c r="A68" s="3" t="s">
        <v>189</v>
      </c>
      <c r="B68" s="89">
        <v>280</v>
      </c>
      <c r="C68" s="89">
        <v>26000</v>
      </c>
      <c r="D68" s="89">
        <f t="shared" ref="D68:D131" si="1">B68*C68</f>
        <v>7280000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f>40+25</f>
        <v>65</v>
      </c>
      <c r="C71" s="89">
        <v>10000</v>
      </c>
      <c r="D71" s="89">
        <f t="shared" si="1"/>
        <v>650000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30</v>
      </c>
      <c r="C73" s="89">
        <v>17000</v>
      </c>
      <c r="D73" s="89">
        <f t="shared" si="1"/>
        <v>510000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 hidden="1">
      <c r="A83" s="7" t="s">
        <v>76</v>
      </c>
      <c r="B83" s="89"/>
      <c r="C83" s="89"/>
      <c r="D83" s="89">
        <f t="shared" si="1"/>
        <v>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>
      <c r="A87" s="7" t="s">
        <v>165</v>
      </c>
      <c r="B87" s="89">
        <v>2</v>
      </c>
      <c r="C87" s="89">
        <v>30000</v>
      </c>
      <c r="D87" s="89">
        <f t="shared" si="1"/>
        <v>60000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v>22</v>
      </c>
      <c r="C95" s="89">
        <v>10000</v>
      </c>
      <c r="D95" s="89">
        <f t="shared" si="1"/>
        <v>220000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23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7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220+60+180+30+140</f>
        <v>630</v>
      </c>
      <c r="C113" s="89">
        <v>14000</v>
      </c>
      <c r="D113" s="89">
        <f t="shared" si="1"/>
        <v>8820000</v>
      </c>
    </row>
    <row r="114" spans="1:4" ht="18">
      <c r="A114" s="7" t="s">
        <v>112</v>
      </c>
      <c r="B114" s="89">
        <v>80</v>
      </c>
      <c r="C114" s="89">
        <v>9000</v>
      </c>
      <c r="D114" s="89">
        <f t="shared" si="1"/>
        <v>720000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1290+1290</f>
        <v>2580</v>
      </c>
      <c r="C120" s="89">
        <v>6000</v>
      </c>
      <c r="D120" s="89">
        <f t="shared" si="1"/>
        <v>15480000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>
      <c r="A137" s="12" t="s">
        <v>203</v>
      </c>
      <c r="B137" s="89">
        <v>8</v>
      </c>
      <c r="C137" s="89">
        <v>2600</v>
      </c>
      <c r="D137" s="89">
        <f t="shared" si="2"/>
        <v>20800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80+60+20+240</f>
        <v>400</v>
      </c>
      <c r="C145" s="89">
        <v>14500</v>
      </c>
      <c r="D145" s="89">
        <f t="shared" si="2"/>
        <v>5800000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v>8</v>
      </c>
      <c r="C156" s="89">
        <v>7000</v>
      </c>
      <c r="D156" s="89">
        <f t="shared" si="2"/>
        <v>56000</v>
      </c>
    </row>
    <row r="157" spans="1:4" ht="18" hidden="1">
      <c r="A157" s="26" t="s">
        <v>155</v>
      </c>
      <c r="B157" s="89"/>
      <c r="C157" s="89"/>
      <c r="D157" s="89">
        <f t="shared" si="2"/>
        <v>0</v>
      </c>
    </row>
    <row r="158" spans="1:4" ht="18" hidden="1">
      <c r="A158" s="7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>
      <c r="A164" s="7" t="s">
        <v>162</v>
      </c>
      <c r="B164" s="89">
        <v>9</v>
      </c>
      <c r="C164" s="89">
        <v>8000</v>
      </c>
      <c r="D164" s="89">
        <f t="shared" si="2"/>
        <v>72000</v>
      </c>
    </row>
    <row r="165" spans="1:4" ht="18" hidden="1">
      <c r="A165" s="7" t="s">
        <v>163</v>
      </c>
      <c r="B165" s="89"/>
      <c r="C165" s="89"/>
      <c r="D165" s="89">
        <f t="shared" si="2"/>
        <v>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70+160+40</f>
        <v>270</v>
      </c>
      <c r="C167" s="89">
        <v>12000</v>
      </c>
      <c r="D167" s="89">
        <f t="shared" si="2"/>
        <v>3240000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>
      <c r="A170" s="7" t="s">
        <v>71</v>
      </c>
      <c r="B170" s="89">
        <v>20</v>
      </c>
      <c r="C170" s="89">
        <v>10000</v>
      </c>
      <c r="D170" s="89">
        <f t="shared" si="2"/>
        <v>200000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40+340+300+10</f>
        <v>690</v>
      </c>
      <c r="C181" s="89">
        <v>10500</v>
      </c>
      <c r="D181" s="89">
        <f t="shared" si="2"/>
        <v>7245000</v>
      </c>
    </row>
    <row r="182" spans="1:4" ht="18" hidden="1">
      <c r="A182" s="7" t="s">
        <v>180</v>
      </c>
      <c r="B182" s="89"/>
      <c r="C182" s="89"/>
      <c r="D182" s="89">
        <f t="shared" si="2"/>
        <v>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f>10+16</f>
        <v>26</v>
      </c>
      <c r="C184" s="89">
        <v>28000</v>
      </c>
      <c r="D184" s="89">
        <f t="shared" si="2"/>
        <v>728000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f>15+75+15</f>
        <v>105</v>
      </c>
      <c r="C187" s="89">
        <v>8000</v>
      </c>
      <c r="D187" s="89">
        <f t="shared" si="2"/>
        <v>840000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95</v>
      </c>
      <c r="C195" s="89">
        <v>6500</v>
      </c>
      <c r="D195" s="89">
        <f t="shared" si="2"/>
        <v>617500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152</v>
      </c>
      <c r="C198" s="89">
        <v>6000</v>
      </c>
      <c r="D198" s="89">
        <f t="shared" si="3"/>
        <v>912000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139</v>
      </c>
      <c r="C200" s="89">
        <v>6000</v>
      </c>
      <c r="D200" s="89">
        <f t="shared" si="3"/>
        <v>834000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>
      <c r="A203" s="6" t="s">
        <v>201</v>
      </c>
      <c r="B203" s="89">
        <f>7+5</f>
        <v>12</v>
      </c>
      <c r="C203" s="89">
        <v>11000</v>
      </c>
      <c r="D203" s="89">
        <f t="shared" si="3"/>
        <v>132000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f>10+25</f>
        <v>35</v>
      </c>
      <c r="C205" s="89">
        <v>10000</v>
      </c>
      <c r="D205" s="89">
        <f t="shared" si="3"/>
        <v>350000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>
      <c r="A219" s="5" t="s">
        <v>217</v>
      </c>
      <c r="B219" s="89">
        <v>4</v>
      </c>
      <c r="C219" s="89">
        <v>38000</v>
      </c>
      <c r="D219" s="89">
        <f t="shared" si="3"/>
        <v>152000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>
      <c r="A222" s="7" t="s">
        <v>216</v>
      </c>
      <c r="B222" s="89">
        <v>2</v>
      </c>
      <c r="C222" s="89">
        <v>15000</v>
      </c>
      <c r="D222" s="89">
        <f t="shared" si="3"/>
        <v>30000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>
      <c r="A230" s="7" t="s">
        <v>228</v>
      </c>
      <c r="B230" s="89">
        <v>4</v>
      </c>
      <c r="C230" s="89">
        <v>5333</v>
      </c>
      <c r="D230" s="89">
        <f t="shared" si="3"/>
        <v>21332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>
      <c r="A238" s="7" t="s">
        <v>239</v>
      </c>
      <c r="B238" s="89">
        <v>17</v>
      </c>
      <c r="C238" s="89">
        <v>15000</v>
      </c>
      <c r="D238" s="89">
        <f t="shared" si="3"/>
        <v>255000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>
      <c r="A251" s="7" t="s">
        <v>282</v>
      </c>
      <c r="B251" s="89">
        <v>8</v>
      </c>
      <c r="C251" s="89">
        <v>26000</v>
      </c>
      <c r="D251" s="89">
        <f t="shared" si="3"/>
        <v>208000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>
      <c r="A266" s="7" t="s">
        <v>292</v>
      </c>
      <c r="B266" s="89">
        <v>4</v>
      </c>
      <c r="C266" s="89">
        <v>26000</v>
      </c>
      <c r="D266" s="89">
        <f t="shared" si="4"/>
        <v>104000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25+20+50+110</f>
        <v>205</v>
      </c>
      <c r="C274" s="89">
        <v>10000</v>
      </c>
      <c r="D274" s="89">
        <f t="shared" si="4"/>
        <v>2050000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v>140</v>
      </c>
      <c r="C280" s="89">
        <v>14000</v>
      </c>
      <c r="D280" s="89">
        <f t="shared" si="4"/>
        <v>1960000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120</v>
      </c>
      <c r="C286" s="89">
        <v>5000</v>
      </c>
      <c r="D286" s="89">
        <f t="shared" si="4"/>
        <v>600000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>
      <c r="A289" s="21" t="s">
        <v>287</v>
      </c>
      <c r="B289" s="89">
        <f>44+50+10</f>
        <v>104</v>
      </c>
      <c r="C289" s="89">
        <v>4000</v>
      </c>
      <c r="D289" s="89">
        <f t="shared" si="4"/>
        <v>416000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>
      <c r="A293" s="7" t="s">
        <v>291</v>
      </c>
      <c r="B293" s="89">
        <v>3</v>
      </c>
      <c r="C293" s="89">
        <v>8500</v>
      </c>
      <c r="D293" s="89">
        <f t="shared" si="4"/>
        <v>25500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30" t="s">
        <v>294</v>
      </c>
      <c r="B296" s="89"/>
      <c r="C296" s="89"/>
      <c r="D296" s="89">
        <f t="shared" si="4"/>
        <v>0</v>
      </c>
    </row>
    <row r="297" spans="1:4" ht="18" hidden="1">
      <c r="A297" s="3" t="s">
        <v>295</v>
      </c>
      <c r="B297" s="89"/>
      <c r="C297" s="89"/>
      <c r="D297" s="89">
        <f t="shared" si="4"/>
        <v>0</v>
      </c>
    </row>
    <row r="298" spans="1:4" ht="18" hidden="1">
      <c r="A298" s="5" t="s">
        <v>296</v>
      </c>
      <c r="B298" s="89"/>
      <c r="C298" s="89"/>
      <c r="D298" s="89">
        <f t="shared" si="4"/>
        <v>0</v>
      </c>
    </row>
    <row r="299" spans="1:4" ht="18" hidden="1">
      <c r="A299" s="31" t="s">
        <v>297</v>
      </c>
      <c r="B299" s="89"/>
      <c r="C299" s="89"/>
      <c r="D299" s="89">
        <f t="shared" si="4"/>
        <v>0</v>
      </c>
    </row>
    <row r="300" spans="1:4" ht="18" hidden="1">
      <c r="A300" s="7" t="s">
        <v>298</v>
      </c>
      <c r="B300" s="89"/>
      <c r="C300" s="89"/>
      <c r="D300" s="89">
        <f t="shared" si="4"/>
        <v>0</v>
      </c>
    </row>
    <row r="301" spans="1:4" ht="18" hidden="1">
      <c r="A301" s="5" t="s">
        <v>299</v>
      </c>
      <c r="B301" s="89"/>
      <c r="C301" s="89"/>
      <c r="D301" s="89">
        <f t="shared" si="4"/>
        <v>0</v>
      </c>
    </row>
    <row r="302" spans="1:4" ht="18" hidden="1">
      <c r="A302" s="5" t="s">
        <v>300</v>
      </c>
      <c r="B302" s="89"/>
      <c r="C302" s="89"/>
      <c r="D302" s="89">
        <f t="shared" si="4"/>
        <v>0</v>
      </c>
    </row>
    <row r="303" spans="1:4" ht="18" hidden="1">
      <c r="A303" s="7" t="s">
        <v>301</v>
      </c>
      <c r="B303" s="89"/>
      <c r="C303" s="89"/>
      <c r="D303" s="89">
        <f t="shared" si="4"/>
        <v>0</v>
      </c>
    </row>
    <row r="304" spans="1:4" ht="18" hidden="1">
      <c r="A304" s="12" t="s">
        <v>302</v>
      </c>
      <c r="B304" s="89"/>
      <c r="C304" s="89"/>
      <c r="D304" s="89">
        <f t="shared" si="4"/>
        <v>0</v>
      </c>
    </row>
    <row r="305" spans="1:4" ht="18" hidden="1">
      <c r="A305" s="12" t="s">
        <v>303</v>
      </c>
      <c r="B305" s="89"/>
      <c r="C305" s="89"/>
      <c r="D305" s="89">
        <f t="shared" si="4"/>
        <v>0</v>
      </c>
    </row>
    <row r="306" spans="1:4" ht="18" hidden="1">
      <c r="A306" s="12" t="s">
        <v>304</v>
      </c>
      <c r="B306" s="89"/>
      <c r="C306" s="89"/>
      <c r="D306" s="89">
        <f t="shared" si="4"/>
        <v>0</v>
      </c>
    </row>
    <row r="307" spans="1:4" ht="18">
      <c r="A307" s="12" t="s">
        <v>305</v>
      </c>
      <c r="B307" s="89">
        <f>2.5/0.5</f>
        <v>5</v>
      </c>
      <c r="C307" s="89">
        <v>85000</v>
      </c>
      <c r="D307" s="89">
        <f t="shared" si="4"/>
        <v>425000</v>
      </c>
    </row>
    <row r="308" spans="1:4" ht="18" hidden="1">
      <c r="A308" s="7" t="s">
        <v>306</v>
      </c>
      <c r="B308" s="89"/>
      <c r="C308" s="89"/>
      <c r="D308" s="89">
        <f t="shared" si="4"/>
        <v>0</v>
      </c>
    </row>
    <row r="309" spans="1:4" ht="18" hidden="1">
      <c r="A309" s="32" t="s">
        <v>307</v>
      </c>
      <c r="B309" s="89"/>
      <c r="C309" s="89"/>
      <c r="D309" s="89">
        <f t="shared" si="4"/>
        <v>0</v>
      </c>
    </row>
    <row r="310" spans="1:4" ht="18" hidden="1">
      <c r="A310" s="32" t="s">
        <v>308</v>
      </c>
      <c r="B310" s="89"/>
      <c r="C310" s="89"/>
      <c r="D310" s="89">
        <f t="shared" si="4"/>
        <v>0</v>
      </c>
    </row>
    <row r="311" spans="1:4" ht="18" hidden="1">
      <c r="A311" s="32" t="s">
        <v>309</v>
      </c>
      <c r="B311" s="89"/>
      <c r="C311" s="89"/>
      <c r="D311" s="89">
        <f t="shared" si="4"/>
        <v>0</v>
      </c>
    </row>
    <row r="312" spans="1:4" ht="18" hidden="1">
      <c r="A312" s="32" t="s">
        <v>310</v>
      </c>
      <c r="B312" s="89"/>
      <c r="C312" s="89"/>
      <c r="D312" s="89">
        <f t="shared" si="4"/>
        <v>0</v>
      </c>
    </row>
    <row r="313" spans="1:4" ht="18" hidden="1">
      <c r="A313" s="5" t="s">
        <v>311</v>
      </c>
      <c r="B313" s="89"/>
      <c r="C313" s="89"/>
      <c r="D313" s="89">
        <f t="shared" si="4"/>
        <v>0</v>
      </c>
    </row>
    <row r="314" spans="1:4" ht="18" hidden="1">
      <c r="A314" s="5" t="s">
        <v>312</v>
      </c>
      <c r="B314" s="89"/>
      <c r="C314" s="89"/>
      <c r="D314" s="89">
        <f t="shared" si="4"/>
        <v>0</v>
      </c>
    </row>
    <row r="315" spans="1:4" ht="18" hidden="1">
      <c r="A315" s="5" t="s">
        <v>313</v>
      </c>
      <c r="B315" s="89"/>
      <c r="C315" s="89"/>
      <c r="D315" s="89">
        <f t="shared" si="4"/>
        <v>0</v>
      </c>
    </row>
    <row r="316" spans="1:4" ht="18" hidden="1">
      <c r="A316" s="21" t="s">
        <v>314</v>
      </c>
      <c r="B316" s="89"/>
      <c r="C316" s="89"/>
      <c r="D316" s="89">
        <f t="shared" si="4"/>
        <v>0</v>
      </c>
    </row>
    <row r="317" spans="1:4" ht="18" hidden="1">
      <c r="A317" s="21" t="s">
        <v>315</v>
      </c>
      <c r="B317" s="89"/>
      <c r="C317" s="89"/>
      <c r="D317" s="89">
        <f t="shared" si="4"/>
        <v>0</v>
      </c>
    </row>
    <row r="318" spans="1:4" ht="18" hidden="1">
      <c r="A318" s="32" t="s">
        <v>316</v>
      </c>
      <c r="B318" s="89"/>
      <c r="C318" s="89"/>
      <c r="D318" s="89">
        <f t="shared" si="4"/>
        <v>0</v>
      </c>
    </row>
    <row r="319" spans="1:4" ht="18" hidden="1">
      <c r="A319" s="32" t="s">
        <v>317</v>
      </c>
      <c r="B319" s="89"/>
      <c r="C319" s="89"/>
      <c r="D319" s="89">
        <f t="shared" si="4"/>
        <v>0</v>
      </c>
    </row>
    <row r="320" spans="1:4" ht="18" hidden="1">
      <c r="A320" s="32" t="s">
        <v>318</v>
      </c>
      <c r="B320" s="89"/>
      <c r="C320" s="89"/>
      <c r="D320" s="89">
        <f t="shared" si="4"/>
        <v>0</v>
      </c>
    </row>
    <row r="321" spans="1:4" ht="18" hidden="1">
      <c r="A321" s="32" t="s">
        <v>319</v>
      </c>
      <c r="B321" s="89"/>
      <c r="C321" s="89"/>
      <c r="D321" s="89">
        <f t="shared" si="4"/>
        <v>0</v>
      </c>
    </row>
    <row r="322" spans="1:4" ht="18" hidden="1">
      <c r="A322" s="5" t="s">
        <v>320</v>
      </c>
      <c r="B322" s="89"/>
      <c r="C322" s="89"/>
      <c r="D322" s="89">
        <f t="shared" si="4"/>
        <v>0</v>
      </c>
    </row>
    <row r="323" spans="1:4" ht="18" hidden="1">
      <c r="A323" s="32" t="s">
        <v>321</v>
      </c>
      <c r="B323" s="89"/>
      <c r="C323" s="89"/>
      <c r="D323" s="89">
        <f t="shared" si="4"/>
        <v>0</v>
      </c>
    </row>
    <row r="324" spans="1:4" ht="18" hidden="1">
      <c r="A324" s="31" t="s">
        <v>322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323</v>
      </c>
      <c r="B325" s="89"/>
      <c r="C325" s="89"/>
      <c r="D325" s="89">
        <f t="shared" si="5"/>
        <v>0</v>
      </c>
    </row>
    <row r="326" spans="1:4" ht="18" hidden="1">
      <c r="A326" s="5" t="s">
        <v>324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7192</v>
      </c>
      <c r="C328" s="94"/>
      <c r="D328" s="94">
        <f t="shared" ref="D328" si="6">SUM(D3:D327)</f>
        <v>84837132</v>
      </c>
    </row>
  </sheetData>
  <protectedRanges>
    <protectedRange password="CF71" sqref="B1:D327" name="tho"/>
  </protectedRanges>
  <autoFilter ref="A2:D328" xr:uid="{00000000-0009-0000-0000-000003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328"/>
  <sheetViews>
    <sheetView workbookViewId="0">
      <selection activeCell="F35" sqref="F35"/>
    </sheetView>
  </sheetViews>
  <sheetFormatPr defaultRowHeight="14.4"/>
  <cols>
    <col min="1" max="1" width="40.88671875" customWidth="1"/>
    <col min="3" max="3" width="10.5546875" customWidth="1"/>
    <col min="4" max="4" width="19.44140625" customWidth="1"/>
  </cols>
  <sheetData>
    <row r="1" spans="1:4">
      <c r="A1" s="34" t="s">
        <v>349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350</v>
      </c>
    </row>
    <row r="3" spans="1:4" ht="18">
      <c r="A3" s="3" t="s">
        <v>1</v>
      </c>
      <c r="B3" s="89">
        <v>4</v>
      </c>
      <c r="C3" s="89">
        <v>5000</v>
      </c>
      <c r="D3" s="89">
        <f>B3*C3</f>
        <v>20000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>
      <c r="A16" s="10" t="s">
        <v>85</v>
      </c>
      <c r="B16" s="89">
        <f>10+3</f>
        <v>13</v>
      </c>
      <c r="C16" s="89">
        <v>3000</v>
      </c>
      <c r="D16" s="89">
        <f t="shared" si="0"/>
        <v>39000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36</v>
      </c>
      <c r="C19" s="89">
        <v>9000</v>
      </c>
      <c r="D19" s="89">
        <f t="shared" si="0"/>
        <v>324000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12+20+140</f>
        <v>172</v>
      </c>
      <c r="C23" s="89">
        <v>40000</v>
      </c>
      <c r="D23" s="89">
        <f t="shared" si="0"/>
        <v>6880000</v>
      </c>
    </row>
    <row r="24" spans="1:4" ht="18">
      <c r="A24" s="7" t="s">
        <v>22</v>
      </c>
      <c r="B24" s="89">
        <v>10</v>
      </c>
      <c r="C24" s="89">
        <v>34000</v>
      </c>
      <c r="D24" s="89">
        <f t="shared" si="0"/>
        <v>340000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f>25+15</f>
        <v>40</v>
      </c>
      <c r="C26" s="89">
        <v>13000</v>
      </c>
      <c r="D26" s="89">
        <f t="shared" si="0"/>
        <v>520000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10+40+50</f>
        <v>100</v>
      </c>
      <c r="C28" s="89">
        <v>40000</v>
      </c>
      <c r="D28" s="89">
        <f t="shared" si="0"/>
        <v>4000000</v>
      </c>
    </row>
    <row r="29" spans="1:4" ht="18">
      <c r="A29" s="7" t="s">
        <v>27</v>
      </c>
      <c r="B29" s="89">
        <v>20</v>
      </c>
      <c r="C29" s="89">
        <v>34000</v>
      </c>
      <c r="D29" s="89">
        <f t="shared" si="0"/>
        <v>680000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6+15+125</f>
        <v>146</v>
      </c>
      <c r="C32" s="89">
        <v>30000</v>
      </c>
      <c r="D32" s="89">
        <f t="shared" si="0"/>
        <v>4380000</v>
      </c>
    </row>
    <row r="33" spans="1:4" ht="18">
      <c r="A33" s="7" t="s">
        <v>31</v>
      </c>
      <c r="B33" s="89">
        <v>20</v>
      </c>
      <c r="C33" s="89">
        <v>23000</v>
      </c>
      <c r="D33" s="89">
        <f t="shared" si="0"/>
        <v>460000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f>55+20+50</f>
        <v>125</v>
      </c>
      <c r="C35" s="89">
        <v>10000</v>
      </c>
      <c r="D35" s="89">
        <f t="shared" si="0"/>
        <v>1250000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 hidden="1">
      <c r="A40" s="7" t="s">
        <v>38</v>
      </c>
      <c r="B40" s="89"/>
      <c r="C40" s="89"/>
      <c r="D40" s="89">
        <f t="shared" si="0"/>
        <v>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15+85+55</f>
        <v>155</v>
      </c>
      <c r="C43" s="89">
        <v>14500</v>
      </c>
      <c r="D43" s="89">
        <f t="shared" si="0"/>
        <v>2247500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26" t="s">
        <v>93</v>
      </c>
      <c r="B47" s="89"/>
      <c r="C47" s="89"/>
      <c r="D47" s="89">
        <f t="shared" si="0"/>
        <v>0</v>
      </c>
    </row>
    <row r="48" spans="1:4" ht="18" hidden="1">
      <c r="A48" s="12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>
      <c r="A52" s="7" t="s">
        <v>14</v>
      </c>
      <c r="B52" s="89">
        <v>4</v>
      </c>
      <c r="C52" s="89">
        <v>18000</v>
      </c>
      <c r="D52" s="89">
        <f t="shared" si="0"/>
        <v>72000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>
      <c r="A54" s="7" t="s">
        <v>52</v>
      </c>
      <c r="B54" s="89">
        <v>18</v>
      </c>
      <c r="C54" s="89">
        <v>13000</v>
      </c>
      <c r="D54" s="89">
        <f t="shared" si="0"/>
        <v>234000</v>
      </c>
    </row>
    <row r="55" spans="1:4" ht="18">
      <c r="A55" s="12" t="s">
        <v>53</v>
      </c>
      <c r="B55" s="89">
        <v>18</v>
      </c>
      <c r="C55" s="89">
        <v>10000</v>
      </c>
      <c r="D55" s="89">
        <f t="shared" si="0"/>
        <v>180000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17" t="s">
        <v>59</v>
      </c>
      <c r="B61" s="89"/>
      <c r="C61" s="89"/>
      <c r="D61" s="89">
        <f t="shared" si="0"/>
        <v>0</v>
      </c>
    </row>
    <row r="62" spans="1:4" ht="18" hidden="1">
      <c r="A62" s="7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160+200</f>
        <v>360</v>
      </c>
      <c r="C67" s="89">
        <v>27000</v>
      </c>
      <c r="D67" s="89">
        <f t="shared" si="0"/>
        <v>9720000</v>
      </c>
    </row>
    <row r="68" spans="1:4" ht="18">
      <c r="A68" s="3" t="s">
        <v>189</v>
      </c>
      <c r="B68" s="89">
        <f>120+40</f>
        <v>160</v>
      </c>
      <c r="C68" s="89">
        <v>26000</v>
      </c>
      <c r="D68" s="89">
        <f t="shared" ref="D68:D131" si="1">B68*C68</f>
        <v>4160000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f>17+10</f>
        <v>27</v>
      </c>
      <c r="C71" s="89">
        <v>10000</v>
      </c>
      <c r="D71" s="89">
        <f t="shared" si="1"/>
        <v>270000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3</v>
      </c>
      <c r="C73" s="89">
        <v>17000</v>
      </c>
      <c r="D73" s="89">
        <f t="shared" si="1"/>
        <v>51000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 hidden="1">
      <c r="A83" s="7" t="s">
        <v>76</v>
      </c>
      <c r="B83" s="89"/>
      <c r="C83" s="89"/>
      <c r="D83" s="89">
        <f t="shared" si="1"/>
        <v>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f>8+7</f>
        <v>15</v>
      </c>
      <c r="C95" s="89">
        <v>9500</v>
      </c>
      <c r="D95" s="89">
        <f t="shared" si="1"/>
        <v>142500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>
      <c r="A97" s="7" t="s">
        <v>41</v>
      </c>
      <c r="B97" s="89">
        <v>6</v>
      </c>
      <c r="C97" s="89">
        <v>11000</v>
      </c>
      <c r="D97" s="89">
        <f t="shared" si="1"/>
        <v>66000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23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7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200+90+180</f>
        <v>470</v>
      </c>
      <c r="C113" s="89">
        <v>10000</v>
      </c>
      <c r="D113" s="89">
        <f t="shared" si="1"/>
        <v>4700000</v>
      </c>
    </row>
    <row r="114" spans="1:4" ht="18">
      <c r="A114" s="7" t="s">
        <v>112</v>
      </c>
      <c r="B114" s="89">
        <f>70+42+15</f>
        <v>127</v>
      </c>
      <c r="C114" s="89">
        <v>9000</v>
      </c>
      <c r="D114" s="89">
        <f t="shared" si="1"/>
        <v>1143000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1290+960</f>
        <v>2250</v>
      </c>
      <c r="C120" s="89">
        <v>6000</v>
      </c>
      <c r="D120" s="89">
        <f t="shared" si="1"/>
        <v>13500000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40+240+300+40</f>
        <v>620</v>
      </c>
      <c r="C145" s="89">
        <v>15000</v>
      </c>
      <c r="D145" s="89">
        <f t="shared" si="2"/>
        <v>9300000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 hidden="1">
      <c r="A156" s="7" t="s">
        <v>61</v>
      </c>
      <c r="B156" s="89"/>
      <c r="C156" s="89"/>
      <c r="D156" s="89">
        <f t="shared" si="2"/>
        <v>0</v>
      </c>
    </row>
    <row r="157" spans="1:4" ht="18" hidden="1">
      <c r="A157" s="26" t="s">
        <v>155</v>
      </c>
      <c r="B157" s="89"/>
      <c r="C157" s="89"/>
      <c r="D157" s="89">
        <f t="shared" si="2"/>
        <v>0</v>
      </c>
    </row>
    <row r="158" spans="1:4" ht="18" hidden="1">
      <c r="A158" s="7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>
      <c r="A164" s="7" t="s">
        <v>162</v>
      </c>
      <c r="B164" s="89">
        <v>27</v>
      </c>
      <c r="C164" s="89">
        <v>8000</v>
      </c>
      <c r="D164" s="89">
        <f t="shared" si="2"/>
        <v>216000</v>
      </c>
    </row>
    <row r="165" spans="1:4" ht="18">
      <c r="A165" s="7" t="s">
        <v>163</v>
      </c>
      <c r="B165" s="89">
        <v>8</v>
      </c>
      <c r="C165" s="89">
        <v>8000</v>
      </c>
      <c r="D165" s="89">
        <f t="shared" si="2"/>
        <v>64000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 hidden="1">
      <c r="A167" s="7" t="s">
        <v>69</v>
      </c>
      <c r="B167" s="89"/>
      <c r="C167" s="89"/>
      <c r="D167" s="89">
        <f t="shared" si="2"/>
        <v>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60+100+20+160+70</f>
        <v>410</v>
      </c>
      <c r="C181" s="89">
        <v>10000</v>
      </c>
      <c r="D181" s="89">
        <f t="shared" si="2"/>
        <v>4100000</v>
      </c>
    </row>
    <row r="182" spans="1:4" ht="18" hidden="1">
      <c r="A182" s="7" t="s">
        <v>180</v>
      </c>
      <c r="B182" s="89"/>
      <c r="C182" s="89"/>
      <c r="D182" s="89">
        <f t="shared" si="2"/>
        <v>0</v>
      </c>
    </row>
    <row r="183" spans="1:4" ht="18">
      <c r="A183" s="3" t="s">
        <v>181</v>
      </c>
      <c r="B183" s="89">
        <v>70</v>
      </c>
      <c r="C183" s="89">
        <v>10000</v>
      </c>
      <c r="D183" s="89">
        <f t="shared" si="2"/>
        <v>700000</v>
      </c>
    </row>
    <row r="184" spans="1:4" ht="18" hidden="1">
      <c r="A184" s="3" t="s">
        <v>182</v>
      </c>
      <c r="B184" s="89"/>
      <c r="C184" s="89"/>
      <c r="D184" s="89">
        <f t="shared" si="2"/>
        <v>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f>150+30+7</f>
        <v>187</v>
      </c>
      <c r="C187" s="89">
        <v>10000</v>
      </c>
      <c r="D187" s="89">
        <f t="shared" si="2"/>
        <v>1870000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>
      <c r="A191" s="7" t="s">
        <v>95</v>
      </c>
      <c r="B191" s="89">
        <v>3</v>
      </c>
      <c r="C191" s="89">
        <v>15000</v>
      </c>
      <c r="D191" s="89">
        <f t="shared" si="2"/>
        <v>45000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>
      <c r="A193" s="7" t="s">
        <v>79</v>
      </c>
      <c r="B193" s="89">
        <v>5</v>
      </c>
      <c r="C193" s="89">
        <v>9000</v>
      </c>
      <c r="D193" s="89">
        <f t="shared" si="2"/>
        <v>45000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 hidden="1">
      <c r="A195" s="20" t="s">
        <v>10</v>
      </c>
      <c r="B195" s="89"/>
      <c r="C195" s="89"/>
      <c r="D195" s="89">
        <f t="shared" si="2"/>
        <v>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f>189+27</f>
        <v>216</v>
      </c>
      <c r="C198" s="89">
        <v>6000</v>
      </c>
      <c r="D198" s="89">
        <f t="shared" si="3"/>
        <v>1296000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189</v>
      </c>
      <c r="C200" s="89">
        <v>6000</v>
      </c>
      <c r="D200" s="89">
        <f t="shared" si="3"/>
        <v>1134000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>
      <c r="A203" s="6" t="s">
        <v>201</v>
      </c>
      <c r="B203" s="89">
        <f>10+220</f>
        <v>230</v>
      </c>
      <c r="C203" s="89">
        <v>11000</v>
      </c>
      <c r="D203" s="89">
        <f t="shared" si="3"/>
        <v>2530000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 hidden="1">
      <c r="A205" s="3" t="s">
        <v>17</v>
      </c>
      <c r="B205" s="89"/>
      <c r="C205" s="89"/>
      <c r="D205" s="89">
        <f t="shared" si="3"/>
        <v>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>
      <c r="A218" s="7" t="s">
        <v>193</v>
      </c>
      <c r="B218" s="89">
        <v>5</v>
      </c>
      <c r="C218" s="89">
        <v>27000</v>
      </c>
      <c r="D218" s="89">
        <f t="shared" si="3"/>
        <v>135000</v>
      </c>
    </row>
    <row r="219" spans="1:4" ht="18">
      <c r="A219" s="5" t="s">
        <v>217</v>
      </c>
      <c r="B219" s="89">
        <v>3</v>
      </c>
      <c r="C219" s="89">
        <v>38000</v>
      </c>
      <c r="D219" s="89">
        <f t="shared" si="3"/>
        <v>114000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>
      <c r="A229" s="7" t="s">
        <v>36</v>
      </c>
      <c r="B229" s="89">
        <v>4</v>
      </c>
      <c r="C229" s="89">
        <v>13000</v>
      </c>
      <c r="D229" s="89">
        <f t="shared" si="3"/>
        <v>52000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10+30+13+40</f>
        <v>93</v>
      </c>
      <c r="C274" s="89">
        <v>10000</v>
      </c>
      <c r="D274" s="89">
        <f t="shared" si="4"/>
        <v>930000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>
      <c r="A278" s="7" t="s">
        <v>276</v>
      </c>
      <c r="B278" s="89">
        <f>37+6+12+30</f>
        <v>85</v>
      </c>
      <c r="C278" s="89">
        <v>23000</v>
      </c>
      <c r="D278" s="89">
        <f t="shared" si="4"/>
        <v>1955000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v>7</v>
      </c>
      <c r="C280" s="89">
        <v>14000</v>
      </c>
      <c r="D280" s="89">
        <f t="shared" si="4"/>
        <v>98000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>
      <c r="A282" s="28" t="s">
        <v>280</v>
      </c>
      <c r="B282" s="89">
        <v>10</v>
      </c>
      <c r="C282" s="89">
        <v>4000</v>
      </c>
      <c r="D282" s="89">
        <f t="shared" si="4"/>
        <v>40000</v>
      </c>
    </row>
    <row r="283" spans="1:4" ht="18">
      <c r="A283" s="3" t="s">
        <v>281</v>
      </c>
      <c r="B283" s="90">
        <v>5</v>
      </c>
      <c r="C283" s="90">
        <v>16000</v>
      </c>
      <c r="D283" s="89">
        <f t="shared" si="4"/>
        <v>80000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8</v>
      </c>
      <c r="C286" s="89">
        <v>5000</v>
      </c>
      <c r="D286" s="89">
        <f t="shared" si="4"/>
        <v>40000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>
      <c r="A289" s="21" t="s">
        <v>287</v>
      </c>
      <c r="B289" s="89">
        <v>20</v>
      </c>
      <c r="C289" s="89">
        <v>12000</v>
      </c>
      <c r="D289" s="89">
        <f t="shared" si="4"/>
        <v>240000</v>
      </c>
    </row>
    <row r="290" spans="1:4" ht="18">
      <c r="A290" s="5" t="s">
        <v>21</v>
      </c>
      <c r="B290" s="89">
        <f>40+4</f>
        <v>44</v>
      </c>
      <c r="C290" s="89">
        <v>4000</v>
      </c>
      <c r="D290" s="89">
        <f t="shared" si="4"/>
        <v>176000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30" t="s">
        <v>294</v>
      </c>
      <c r="B296" s="89"/>
      <c r="C296" s="89"/>
      <c r="D296" s="89">
        <f t="shared" si="4"/>
        <v>0</v>
      </c>
    </row>
    <row r="297" spans="1:4" ht="18" hidden="1">
      <c r="A297" s="3" t="s">
        <v>295</v>
      </c>
      <c r="B297" s="89"/>
      <c r="C297" s="89"/>
      <c r="D297" s="89">
        <f t="shared" si="4"/>
        <v>0</v>
      </c>
    </row>
    <row r="298" spans="1:4" ht="18" hidden="1">
      <c r="A298" s="5" t="s">
        <v>296</v>
      </c>
      <c r="B298" s="89"/>
      <c r="C298" s="89"/>
      <c r="D298" s="89">
        <f t="shared" si="4"/>
        <v>0</v>
      </c>
    </row>
    <row r="299" spans="1:4" ht="18" hidden="1">
      <c r="A299" s="31" t="s">
        <v>297</v>
      </c>
      <c r="B299" s="89"/>
      <c r="C299" s="89"/>
      <c r="D299" s="89">
        <f t="shared" si="4"/>
        <v>0</v>
      </c>
    </row>
    <row r="300" spans="1:4" ht="18" hidden="1">
      <c r="A300" s="7" t="s">
        <v>298</v>
      </c>
      <c r="B300" s="89"/>
      <c r="C300" s="89"/>
      <c r="D300" s="89">
        <f t="shared" si="4"/>
        <v>0</v>
      </c>
    </row>
    <row r="301" spans="1:4" ht="18" hidden="1">
      <c r="A301" s="5" t="s">
        <v>299</v>
      </c>
      <c r="B301" s="89"/>
      <c r="C301" s="89"/>
      <c r="D301" s="89">
        <f t="shared" si="4"/>
        <v>0</v>
      </c>
    </row>
    <row r="302" spans="1:4" ht="18" hidden="1">
      <c r="A302" s="5" t="s">
        <v>300</v>
      </c>
      <c r="B302" s="89"/>
      <c r="C302" s="89"/>
      <c r="D302" s="89">
        <f t="shared" si="4"/>
        <v>0</v>
      </c>
    </row>
    <row r="303" spans="1:4" ht="18" hidden="1">
      <c r="A303" s="7" t="s">
        <v>301</v>
      </c>
      <c r="B303" s="89"/>
      <c r="C303" s="89"/>
      <c r="D303" s="89">
        <f t="shared" si="4"/>
        <v>0</v>
      </c>
    </row>
    <row r="304" spans="1:4" ht="18" hidden="1">
      <c r="A304" s="12" t="s">
        <v>302</v>
      </c>
      <c r="B304" s="89"/>
      <c r="C304" s="89"/>
      <c r="D304" s="89">
        <f t="shared" si="4"/>
        <v>0</v>
      </c>
    </row>
    <row r="305" spans="1:4" ht="18" hidden="1">
      <c r="A305" s="12" t="s">
        <v>303</v>
      </c>
      <c r="B305" s="89"/>
      <c r="C305" s="89"/>
      <c r="D305" s="89">
        <f t="shared" si="4"/>
        <v>0</v>
      </c>
    </row>
    <row r="306" spans="1:4" ht="18" hidden="1">
      <c r="A306" s="12" t="s">
        <v>304</v>
      </c>
      <c r="B306" s="89"/>
      <c r="C306" s="89"/>
      <c r="D306" s="89">
        <f t="shared" si="4"/>
        <v>0</v>
      </c>
    </row>
    <row r="307" spans="1:4" ht="18">
      <c r="A307" s="12" t="s">
        <v>305</v>
      </c>
      <c r="B307" s="89">
        <f>33/0.5</f>
        <v>66</v>
      </c>
      <c r="C307" s="89">
        <v>85000</v>
      </c>
      <c r="D307" s="89">
        <f t="shared" si="4"/>
        <v>5610000</v>
      </c>
    </row>
    <row r="308" spans="1:4" ht="18" hidden="1">
      <c r="A308" s="7" t="s">
        <v>306</v>
      </c>
      <c r="B308" s="89"/>
      <c r="C308" s="89"/>
      <c r="D308" s="89">
        <f t="shared" si="4"/>
        <v>0</v>
      </c>
    </row>
    <row r="309" spans="1:4" ht="18" hidden="1">
      <c r="A309" s="32" t="s">
        <v>307</v>
      </c>
      <c r="B309" s="89"/>
      <c r="C309" s="89"/>
      <c r="D309" s="89">
        <f t="shared" si="4"/>
        <v>0</v>
      </c>
    </row>
    <row r="310" spans="1:4" ht="18" hidden="1">
      <c r="A310" s="32" t="s">
        <v>308</v>
      </c>
      <c r="B310" s="89"/>
      <c r="C310" s="89"/>
      <c r="D310" s="89">
        <f t="shared" si="4"/>
        <v>0</v>
      </c>
    </row>
    <row r="311" spans="1:4" ht="18" hidden="1">
      <c r="A311" s="32" t="s">
        <v>309</v>
      </c>
      <c r="B311" s="89"/>
      <c r="C311" s="89"/>
      <c r="D311" s="89">
        <f t="shared" si="4"/>
        <v>0</v>
      </c>
    </row>
    <row r="312" spans="1:4" ht="18" hidden="1">
      <c r="A312" s="32" t="s">
        <v>310</v>
      </c>
      <c r="B312" s="89"/>
      <c r="C312" s="89"/>
      <c r="D312" s="89">
        <f t="shared" si="4"/>
        <v>0</v>
      </c>
    </row>
    <row r="313" spans="1:4" ht="18" hidden="1">
      <c r="A313" s="5" t="s">
        <v>311</v>
      </c>
      <c r="B313" s="89"/>
      <c r="C313" s="89"/>
      <c r="D313" s="89">
        <f t="shared" si="4"/>
        <v>0</v>
      </c>
    </row>
    <row r="314" spans="1:4" ht="18" hidden="1">
      <c r="A314" s="5" t="s">
        <v>312</v>
      </c>
      <c r="B314" s="89"/>
      <c r="C314" s="89"/>
      <c r="D314" s="89">
        <f t="shared" si="4"/>
        <v>0</v>
      </c>
    </row>
    <row r="315" spans="1:4" ht="18" hidden="1">
      <c r="A315" s="5" t="s">
        <v>313</v>
      </c>
      <c r="B315" s="89"/>
      <c r="C315" s="89"/>
      <c r="D315" s="89">
        <f t="shared" si="4"/>
        <v>0</v>
      </c>
    </row>
    <row r="316" spans="1:4" ht="18" hidden="1">
      <c r="A316" s="21" t="s">
        <v>314</v>
      </c>
      <c r="B316" s="89"/>
      <c r="C316" s="89"/>
      <c r="D316" s="89">
        <f t="shared" si="4"/>
        <v>0</v>
      </c>
    </row>
    <row r="317" spans="1:4" ht="18" hidden="1">
      <c r="A317" s="21" t="s">
        <v>315</v>
      </c>
      <c r="B317" s="89"/>
      <c r="C317" s="89"/>
      <c r="D317" s="89">
        <f t="shared" si="4"/>
        <v>0</v>
      </c>
    </row>
    <row r="318" spans="1:4" ht="18" hidden="1">
      <c r="A318" s="32" t="s">
        <v>316</v>
      </c>
      <c r="B318" s="89"/>
      <c r="C318" s="89"/>
      <c r="D318" s="89">
        <f t="shared" si="4"/>
        <v>0</v>
      </c>
    </row>
    <row r="319" spans="1:4" ht="18" hidden="1">
      <c r="A319" s="32" t="s">
        <v>317</v>
      </c>
      <c r="B319" s="89"/>
      <c r="C319" s="89"/>
      <c r="D319" s="89">
        <f t="shared" si="4"/>
        <v>0</v>
      </c>
    </row>
    <row r="320" spans="1:4" ht="18" hidden="1">
      <c r="A320" s="32" t="s">
        <v>318</v>
      </c>
      <c r="B320" s="89"/>
      <c r="C320" s="89"/>
      <c r="D320" s="89">
        <f t="shared" si="4"/>
        <v>0</v>
      </c>
    </row>
    <row r="321" spans="1:4" ht="18" hidden="1">
      <c r="A321" s="32" t="s">
        <v>319</v>
      </c>
      <c r="B321" s="89"/>
      <c r="C321" s="89"/>
      <c r="D321" s="89">
        <f t="shared" si="4"/>
        <v>0</v>
      </c>
    </row>
    <row r="322" spans="1:4" ht="18" hidden="1">
      <c r="A322" s="5" t="s">
        <v>320</v>
      </c>
      <c r="B322" s="89"/>
      <c r="C322" s="89"/>
      <c r="D322" s="89">
        <f t="shared" si="4"/>
        <v>0</v>
      </c>
    </row>
    <row r="323" spans="1:4" ht="18" hidden="1">
      <c r="A323" s="32" t="s">
        <v>321</v>
      </c>
      <c r="B323" s="89"/>
      <c r="C323" s="89"/>
      <c r="D323" s="89">
        <f t="shared" si="4"/>
        <v>0</v>
      </c>
    </row>
    <row r="324" spans="1:4" ht="18" hidden="1">
      <c r="A324" s="31" t="s">
        <v>322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323</v>
      </c>
      <c r="B325" s="89"/>
      <c r="C325" s="89"/>
      <c r="D325" s="89">
        <f t="shared" si="5"/>
        <v>0</v>
      </c>
    </row>
    <row r="326" spans="1:4" ht="18" hidden="1">
      <c r="A326" s="5" t="s">
        <v>324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6614</v>
      </c>
      <c r="C328" s="94"/>
      <c r="D328" s="94">
        <f t="shared" ref="D328" si="6">SUM(D3:D327)</f>
        <v>86149000</v>
      </c>
    </row>
  </sheetData>
  <protectedRanges>
    <protectedRange password="CF71" sqref="B1:D327" name="tho"/>
  </protectedRanges>
  <autoFilter ref="A2:D328" xr:uid="{00000000-0009-0000-0000-000004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328"/>
  <sheetViews>
    <sheetView workbookViewId="0">
      <selection activeCell="J54" sqref="J54"/>
    </sheetView>
  </sheetViews>
  <sheetFormatPr defaultRowHeight="14.4"/>
  <cols>
    <col min="1" max="1" width="35.6640625" customWidth="1"/>
    <col min="3" max="3" width="13.88671875" customWidth="1"/>
    <col min="4" max="4" width="22.88671875" customWidth="1"/>
  </cols>
  <sheetData>
    <row r="1" spans="1:4">
      <c r="A1" s="34" t="s">
        <v>351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352</v>
      </c>
      <c r="D2" s="2" t="s">
        <v>328</v>
      </c>
    </row>
    <row r="3" spans="1:4" ht="18" hidden="1">
      <c r="A3" s="3" t="s">
        <v>1</v>
      </c>
      <c r="B3" s="89"/>
      <c r="C3" s="89"/>
      <c r="D3" s="89">
        <f>B3*C3</f>
        <v>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57</v>
      </c>
      <c r="C19" s="89">
        <v>9000</v>
      </c>
      <c r="D19" s="89">
        <f t="shared" si="0"/>
        <v>513000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35+30+10+130+35+30+10+15+200+80+80</f>
        <v>655</v>
      </c>
      <c r="C23" s="89">
        <v>42000</v>
      </c>
      <c r="D23" s="89">
        <f t="shared" si="0"/>
        <v>27510000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v>34</v>
      </c>
      <c r="C26" s="89">
        <v>15000</v>
      </c>
      <c r="D26" s="89">
        <f t="shared" si="0"/>
        <v>510000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30+20+40+8+40+10+15</f>
        <v>163</v>
      </c>
      <c r="C28" s="89">
        <v>40000</v>
      </c>
      <c r="D28" s="89">
        <f t="shared" si="0"/>
        <v>6520000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310+90</f>
        <v>400</v>
      </c>
      <c r="C32" s="89">
        <v>30000</v>
      </c>
      <c r="D32" s="89">
        <f t="shared" si="0"/>
        <v>12000000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f>78+10+20+20</f>
        <v>128</v>
      </c>
      <c r="C35" s="89">
        <v>10000</v>
      </c>
      <c r="D35" s="89">
        <f t="shared" si="0"/>
        <v>1280000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20</v>
      </c>
      <c r="C40" s="89">
        <v>19000</v>
      </c>
      <c r="D40" s="89">
        <f t="shared" si="0"/>
        <v>380000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 hidden="1">
      <c r="A43" s="7" t="s">
        <v>199</v>
      </c>
      <c r="B43" s="89"/>
      <c r="C43" s="89"/>
      <c r="D43" s="89">
        <f t="shared" si="0"/>
        <v>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26" t="s">
        <v>93</v>
      </c>
      <c r="B47" s="89"/>
      <c r="C47" s="89"/>
      <c r="D47" s="89">
        <f t="shared" si="0"/>
        <v>0</v>
      </c>
    </row>
    <row r="48" spans="1:4" ht="18" hidden="1">
      <c r="A48" s="12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>
      <c r="A52" s="7" t="s">
        <v>14</v>
      </c>
      <c r="B52" s="89">
        <f>6+45+18+12+40</f>
        <v>121</v>
      </c>
      <c r="C52" s="89">
        <v>18000</v>
      </c>
      <c r="D52" s="89">
        <f t="shared" si="0"/>
        <v>2178000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>
      <c r="A54" s="7" t="s">
        <v>52</v>
      </c>
      <c r="B54" s="89">
        <v>38</v>
      </c>
      <c r="C54" s="89">
        <v>13000</v>
      </c>
      <c r="D54" s="89">
        <f t="shared" si="0"/>
        <v>494000</v>
      </c>
    </row>
    <row r="55" spans="1:4" ht="18">
      <c r="A55" s="12" t="s">
        <v>53</v>
      </c>
      <c r="B55" s="89">
        <v>17</v>
      </c>
      <c r="C55" s="89">
        <v>10000</v>
      </c>
      <c r="D55" s="89">
        <f t="shared" si="0"/>
        <v>170000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17" t="s">
        <v>59</v>
      </c>
      <c r="B61" s="89"/>
      <c r="C61" s="89"/>
      <c r="D61" s="89">
        <f t="shared" si="0"/>
        <v>0</v>
      </c>
    </row>
    <row r="62" spans="1:4" ht="18" hidden="1">
      <c r="A62" s="7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180+200+100</f>
        <v>480</v>
      </c>
      <c r="C67" s="89">
        <v>27000</v>
      </c>
      <c r="D67" s="89">
        <f t="shared" si="0"/>
        <v>12960000</v>
      </c>
    </row>
    <row r="68" spans="1:4" ht="18">
      <c r="A68" s="3" t="s">
        <v>189</v>
      </c>
      <c r="B68" s="89">
        <f>120+300+100</f>
        <v>520</v>
      </c>
      <c r="C68" s="89">
        <v>26000</v>
      </c>
      <c r="D68" s="89">
        <f t="shared" ref="D68:D131" si="1">B68*C68</f>
        <v>13520000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27</v>
      </c>
      <c r="C71" s="89">
        <v>10000</v>
      </c>
      <c r="D71" s="89">
        <f t="shared" si="1"/>
        <v>270000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30</v>
      </c>
      <c r="C73" s="89">
        <v>17000</v>
      </c>
      <c r="D73" s="89">
        <f t="shared" si="1"/>
        <v>510000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60</v>
      </c>
      <c r="C83" s="89">
        <v>10500</v>
      </c>
      <c r="D83" s="89">
        <f t="shared" si="1"/>
        <v>630000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v>15</v>
      </c>
      <c r="C95" s="89">
        <v>9500</v>
      </c>
      <c r="D95" s="89">
        <f t="shared" si="1"/>
        <v>142500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>
      <c r="A97" s="7" t="s">
        <v>41</v>
      </c>
      <c r="B97" s="89">
        <v>35</v>
      </c>
      <c r="C97" s="89">
        <v>11000</v>
      </c>
      <c r="D97" s="89">
        <f t="shared" si="1"/>
        <v>385000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23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7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 hidden="1">
      <c r="A113" s="3" t="s">
        <v>50</v>
      </c>
      <c r="B113" s="89"/>
      <c r="C113" s="89"/>
      <c r="D113" s="89">
        <f t="shared" si="1"/>
        <v>0</v>
      </c>
    </row>
    <row r="114" spans="1:4" ht="18">
      <c r="A114" s="7" t="s">
        <v>112</v>
      </c>
      <c r="B114" s="89">
        <f>13+15</f>
        <v>28</v>
      </c>
      <c r="C114" s="89">
        <v>9000</v>
      </c>
      <c r="D114" s="89">
        <f t="shared" si="1"/>
        <v>252000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1200+825</f>
        <v>2025</v>
      </c>
      <c r="C120" s="95">
        <v>6000</v>
      </c>
      <c r="D120" s="89">
        <f t="shared" si="1"/>
        <v>12150000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240+70+900</f>
        <v>1210</v>
      </c>
      <c r="C145" s="89">
        <v>14500</v>
      </c>
      <c r="D145" s="89">
        <f t="shared" si="2"/>
        <v>17545000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>
      <c r="A152" s="12" t="s">
        <v>150</v>
      </c>
      <c r="B152" s="89">
        <v>11</v>
      </c>
      <c r="C152" s="89">
        <v>4200</v>
      </c>
      <c r="D152" s="89">
        <f t="shared" si="2"/>
        <v>46200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 hidden="1">
      <c r="A156" s="7" t="s">
        <v>61</v>
      </c>
      <c r="B156" s="89"/>
      <c r="C156" s="89"/>
      <c r="D156" s="89">
        <f t="shared" si="2"/>
        <v>0</v>
      </c>
    </row>
    <row r="157" spans="1:4" ht="18" hidden="1">
      <c r="A157" s="26" t="s">
        <v>155</v>
      </c>
      <c r="B157" s="89"/>
      <c r="C157" s="89"/>
      <c r="D157" s="89">
        <f t="shared" si="2"/>
        <v>0</v>
      </c>
    </row>
    <row r="158" spans="1:4" ht="18" hidden="1">
      <c r="A158" s="7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>
      <c r="A165" s="7" t="s">
        <v>163</v>
      </c>
      <c r="B165" s="89">
        <v>210</v>
      </c>
      <c r="C165" s="89">
        <v>10000</v>
      </c>
      <c r="D165" s="89">
        <f t="shared" si="2"/>
        <v>2100000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120+60+20+60</f>
        <v>260</v>
      </c>
      <c r="C167" s="89">
        <v>16000</v>
      </c>
      <c r="D167" s="89">
        <f t="shared" si="2"/>
        <v>4160000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>
      <c r="A170" s="7" t="s">
        <v>71</v>
      </c>
      <c r="B170" s="89">
        <v>170</v>
      </c>
      <c r="C170" s="89">
        <v>14000</v>
      </c>
      <c r="D170" s="89">
        <f t="shared" si="2"/>
        <v>2380000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240+380+100</f>
        <v>720</v>
      </c>
      <c r="C181" s="89">
        <v>10000</v>
      </c>
      <c r="D181" s="89">
        <f t="shared" si="2"/>
        <v>7200000</v>
      </c>
    </row>
    <row r="182" spans="1:4" ht="18">
      <c r="A182" s="7" t="s">
        <v>180</v>
      </c>
      <c r="B182" s="89">
        <f>120*3</f>
        <v>360</v>
      </c>
      <c r="C182" s="89">
        <v>3000</v>
      </c>
      <c r="D182" s="89">
        <f t="shared" si="2"/>
        <v>1080000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f>15+7+60+40</f>
        <v>122</v>
      </c>
      <c r="C184" s="89">
        <v>28000</v>
      </c>
      <c r="D184" s="89">
        <f t="shared" si="2"/>
        <v>3416000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f>70+210+15</f>
        <v>295</v>
      </c>
      <c r="C187" s="89">
        <v>8000</v>
      </c>
      <c r="D187" s="89">
        <f t="shared" si="2"/>
        <v>2360000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24</v>
      </c>
      <c r="C195" s="89">
        <v>6500</v>
      </c>
      <c r="D195" s="89">
        <f t="shared" si="2"/>
        <v>156000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257</v>
      </c>
      <c r="C198" s="89">
        <v>6000</v>
      </c>
      <c r="D198" s="89">
        <f t="shared" si="3"/>
        <v>1542000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800</v>
      </c>
      <c r="C200" s="89">
        <v>6000</v>
      </c>
      <c r="D200" s="89">
        <f t="shared" si="3"/>
        <v>4800000</v>
      </c>
    </row>
    <row r="201" spans="1:4" ht="18">
      <c r="A201" s="7" t="s">
        <v>154</v>
      </c>
      <c r="B201" s="89">
        <v>100</v>
      </c>
      <c r="C201" s="89">
        <v>11000</v>
      </c>
      <c r="D201" s="89">
        <f t="shared" si="3"/>
        <v>1100000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>
      <c r="A203" s="6" t="s">
        <v>201</v>
      </c>
      <c r="B203" s="89">
        <v>500</v>
      </c>
      <c r="C203" s="89">
        <v>11000</v>
      </c>
      <c r="D203" s="89">
        <f t="shared" si="3"/>
        <v>5500000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6</v>
      </c>
      <c r="C205" s="89">
        <v>10000</v>
      </c>
      <c r="D205" s="89">
        <f t="shared" si="3"/>
        <v>60000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>
      <c r="A218" s="7" t="s">
        <v>193</v>
      </c>
      <c r="B218" s="89">
        <v>5</v>
      </c>
      <c r="C218" s="89">
        <v>27000</v>
      </c>
      <c r="D218" s="89">
        <f t="shared" si="3"/>
        <v>135000</v>
      </c>
    </row>
    <row r="219" spans="1:4" ht="18">
      <c r="A219" s="5" t="s">
        <v>217</v>
      </c>
      <c r="B219" s="89">
        <v>2</v>
      </c>
      <c r="C219" s="89">
        <v>38000</v>
      </c>
      <c r="D219" s="89">
        <f t="shared" si="3"/>
        <v>76000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>
      <c r="A230" s="7" t="s">
        <v>228</v>
      </c>
      <c r="B230" s="89">
        <v>15</v>
      </c>
      <c r="C230" s="89">
        <v>6000</v>
      </c>
      <c r="D230" s="89">
        <f t="shared" si="3"/>
        <v>90000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>
      <c r="A251" s="7" t="s">
        <v>282</v>
      </c>
      <c r="B251" s="89">
        <v>7</v>
      </c>
      <c r="C251" s="89">
        <v>26000</v>
      </c>
      <c r="D251" s="89">
        <f t="shared" si="3"/>
        <v>182000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>
      <c r="A264" s="7" t="s">
        <v>262</v>
      </c>
      <c r="B264" s="89">
        <v>20</v>
      </c>
      <c r="C264" s="89">
        <v>5500</v>
      </c>
      <c r="D264" s="89">
        <f t="shared" si="4"/>
        <v>110000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50+50+90+50</f>
        <v>240</v>
      </c>
      <c r="C274" s="89">
        <v>10000</v>
      </c>
      <c r="D274" s="89">
        <f t="shared" si="4"/>
        <v>2400000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>
      <c r="A277" s="7" t="s">
        <v>45</v>
      </c>
      <c r="B277" s="89">
        <f>30+12+8+20</f>
        <v>70</v>
      </c>
      <c r="C277" s="89">
        <v>17000</v>
      </c>
      <c r="D277" s="89">
        <f t="shared" si="4"/>
        <v>1190000</v>
      </c>
    </row>
    <row r="278" spans="1:4" ht="18">
      <c r="A278" s="7" t="s">
        <v>276</v>
      </c>
      <c r="B278" s="89">
        <v>66</v>
      </c>
      <c r="C278" s="89">
        <v>23000</v>
      </c>
      <c r="D278" s="89">
        <f t="shared" si="4"/>
        <v>1518000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f>23+20</f>
        <v>43</v>
      </c>
      <c r="C280" s="89">
        <v>14000</v>
      </c>
      <c r="D280" s="89">
        <f t="shared" si="4"/>
        <v>602000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>
      <c r="A283" s="3" t="s">
        <v>281</v>
      </c>
      <c r="B283" s="90">
        <v>7.5</v>
      </c>
      <c r="C283" s="90">
        <v>16000</v>
      </c>
      <c r="D283" s="89">
        <f t="shared" si="4"/>
        <v>120000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f>15+58</f>
        <v>73</v>
      </c>
      <c r="C286" s="89">
        <v>5000</v>
      </c>
      <c r="D286" s="89">
        <f t="shared" si="4"/>
        <v>365000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>
      <c r="A289" s="21" t="s">
        <v>287</v>
      </c>
      <c r="B289" s="89">
        <f>13+90+58</f>
        <v>161</v>
      </c>
      <c r="C289" s="89">
        <v>4000</v>
      </c>
      <c r="D289" s="89">
        <f t="shared" si="4"/>
        <v>644000</v>
      </c>
    </row>
    <row r="290" spans="1:4" ht="18">
      <c r="A290" s="5" t="s">
        <v>21</v>
      </c>
      <c r="B290" s="89">
        <v>10</v>
      </c>
      <c r="C290" s="89">
        <v>12000</v>
      </c>
      <c r="D290" s="89">
        <f t="shared" si="4"/>
        <v>120000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>
      <c r="A294" s="7" t="s">
        <v>140</v>
      </c>
      <c r="B294" s="89">
        <v>11</v>
      </c>
      <c r="C294" s="89">
        <v>6500</v>
      </c>
      <c r="D294" s="89">
        <f t="shared" si="4"/>
        <v>71500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30" t="s">
        <v>294</v>
      </c>
      <c r="B296" s="89"/>
      <c r="C296" s="89"/>
      <c r="D296" s="89">
        <f t="shared" si="4"/>
        <v>0</v>
      </c>
    </row>
    <row r="297" spans="1:4" ht="18" hidden="1">
      <c r="A297" s="3" t="s">
        <v>295</v>
      </c>
      <c r="B297" s="89"/>
      <c r="C297" s="89"/>
      <c r="D297" s="89">
        <f t="shared" si="4"/>
        <v>0</v>
      </c>
    </row>
    <row r="298" spans="1:4" ht="18" hidden="1">
      <c r="A298" s="5" t="s">
        <v>296</v>
      </c>
      <c r="B298" s="89"/>
      <c r="C298" s="89"/>
      <c r="D298" s="89">
        <f t="shared" si="4"/>
        <v>0</v>
      </c>
    </row>
    <row r="299" spans="1:4" ht="18" hidden="1">
      <c r="A299" s="31" t="s">
        <v>297</v>
      </c>
      <c r="B299" s="89"/>
      <c r="C299" s="89"/>
      <c r="D299" s="89">
        <f t="shared" si="4"/>
        <v>0</v>
      </c>
    </row>
    <row r="300" spans="1:4" ht="18" hidden="1">
      <c r="A300" s="7" t="s">
        <v>298</v>
      </c>
      <c r="B300" s="89"/>
      <c r="C300" s="89"/>
      <c r="D300" s="89">
        <f t="shared" si="4"/>
        <v>0</v>
      </c>
    </row>
    <row r="301" spans="1:4" ht="18" hidden="1">
      <c r="A301" s="5" t="s">
        <v>299</v>
      </c>
      <c r="B301" s="89"/>
      <c r="C301" s="89"/>
      <c r="D301" s="89">
        <f t="shared" si="4"/>
        <v>0</v>
      </c>
    </row>
    <row r="302" spans="1:4" ht="18" hidden="1">
      <c r="A302" s="5" t="s">
        <v>300</v>
      </c>
      <c r="B302" s="89"/>
      <c r="C302" s="89"/>
      <c r="D302" s="89">
        <f t="shared" si="4"/>
        <v>0</v>
      </c>
    </row>
    <row r="303" spans="1:4" ht="18" hidden="1">
      <c r="A303" s="7" t="s">
        <v>301</v>
      </c>
      <c r="B303" s="89"/>
      <c r="C303" s="89"/>
      <c r="D303" s="89">
        <f t="shared" si="4"/>
        <v>0</v>
      </c>
    </row>
    <row r="304" spans="1:4" ht="18" hidden="1">
      <c r="A304" s="12" t="s">
        <v>302</v>
      </c>
      <c r="B304" s="89"/>
      <c r="C304" s="89"/>
      <c r="D304" s="89">
        <f t="shared" si="4"/>
        <v>0</v>
      </c>
    </row>
    <row r="305" spans="1:4" ht="18" hidden="1">
      <c r="A305" s="12" t="s">
        <v>303</v>
      </c>
      <c r="B305" s="89"/>
      <c r="C305" s="89"/>
      <c r="D305" s="89">
        <f t="shared" si="4"/>
        <v>0</v>
      </c>
    </row>
    <row r="306" spans="1:4" ht="18" hidden="1">
      <c r="A306" s="12" t="s">
        <v>304</v>
      </c>
      <c r="B306" s="89"/>
      <c r="C306" s="89"/>
      <c r="D306" s="89">
        <f t="shared" si="4"/>
        <v>0</v>
      </c>
    </row>
    <row r="307" spans="1:4" ht="18">
      <c r="A307" s="12" t="s">
        <v>305</v>
      </c>
      <c r="B307" s="89">
        <v>60</v>
      </c>
      <c r="C307" s="89">
        <v>85000</v>
      </c>
      <c r="D307" s="89">
        <f t="shared" si="4"/>
        <v>5100000</v>
      </c>
    </row>
    <row r="308" spans="1:4" ht="18">
      <c r="A308" s="7" t="s">
        <v>306</v>
      </c>
      <c r="B308" s="89">
        <v>20</v>
      </c>
      <c r="C308" s="89">
        <v>135000</v>
      </c>
      <c r="D308" s="89">
        <f t="shared" si="4"/>
        <v>2700000</v>
      </c>
    </row>
    <row r="309" spans="1:4" ht="18" hidden="1">
      <c r="A309" s="32" t="s">
        <v>307</v>
      </c>
      <c r="B309" s="89"/>
      <c r="C309" s="89"/>
      <c r="D309" s="89">
        <f t="shared" si="4"/>
        <v>0</v>
      </c>
    </row>
    <row r="310" spans="1:4" ht="18" hidden="1">
      <c r="A310" s="32" t="s">
        <v>308</v>
      </c>
      <c r="B310" s="89"/>
      <c r="C310" s="89"/>
      <c r="D310" s="89">
        <f t="shared" si="4"/>
        <v>0</v>
      </c>
    </row>
    <row r="311" spans="1:4" ht="18" hidden="1">
      <c r="A311" s="32" t="s">
        <v>309</v>
      </c>
      <c r="B311" s="89"/>
      <c r="C311" s="89"/>
      <c r="D311" s="89">
        <f t="shared" si="4"/>
        <v>0</v>
      </c>
    </row>
    <row r="312" spans="1:4" ht="18" hidden="1">
      <c r="A312" s="32" t="s">
        <v>310</v>
      </c>
      <c r="B312" s="89"/>
      <c r="C312" s="89"/>
      <c r="D312" s="89">
        <f t="shared" si="4"/>
        <v>0</v>
      </c>
    </row>
    <row r="313" spans="1:4" ht="18" hidden="1">
      <c r="A313" s="5" t="s">
        <v>311</v>
      </c>
      <c r="B313" s="89"/>
      <c r="C313" s="89"/>
      <c r="D313" s="89">
        <f t="shared" si="4"/>
        <v>0</v>
      </c>
    </row>
    <row r="314" spans="1:4" ht="18" hidden="1">
      <c r="A314" s="5" t="s">
        <v>312</v>
      </c>
      <c r="B314" s="89"/>
      <c r="C314" s="89"/>
      <c r="D314" s="89">
        <f t="shared" si="4"/>
        <v>0</v>
      </c>
    </row>
    <row r="315" spans="1:4" ht="18" hidden="1">
      <c r="A315" s="5" t="s">
        <v>313</v>
      </c>
      <c r="B315" s="89"/>
      <c r="C315" s="89"/>
      <c r="D315" s="89">
        <f t="shared" si="4"/>
        <v>0</v>
      </c>
    </row>
    <row r="316" spans="1:4" ht="18" hidden="1">
      <c r="A316" s="21" t="s">
        <v>314</v>
      </c>
      <c r="B316" s="89"/>
      <c r="C316" s="89"/>
      <c r="D316" s="89">
        <f t="shared" si="4"/>
        <v>0</v>
      </c>
    </row>
    <row r="317" spans="1:4" ht="18" hidden="1">
      <c r="A317" s="21" t="s">
        <v>315</v>
      </c>
      <c r="B317" s="89"/>
      <c r="C317" s="89"/>
      <c r="D317" s="89">
        <f t="shared" si="4"/>
        <v>0</v>
      </c>
    </row>
    <row r="318" spans="1:4" ht="18" hidden="1">
      <c r="A318" s="32" t="s">
        <v>316</v>
      </c>
      <c r="B318" s="89"/>
      <c r="C318" s="89"/>
      <c r="D318" s="89">
        <f t="shared" si="4"/>
        <v>0</v>
      </c>
    </row>
    <row r="319" spans="1:4" ht="18" hidden="1">
      <c r="A319" s="32" t="s">
        <v>317</v>
      </c>
      <c r="B319" s="89"/>
      <c r="C319" s="89"/>
      <c r="D319" s="89">
        <f t="shared" si="4"/>
        <v>0</v>
      </c>
    </row>
    <row r="320" spans="1:4" ht="18" hidden="1">
      <c r="A320" s="32" t="s">
        <v>318</v>
      </c>
      <c r="B320" s="89"/>
      <c r="C320" s="89"/>
      <c r="D320" s="89">
        <f t="shared" si="4"/>
        <v>0</v>
      </c>
    </row>
    <row r="321" spans="1:4" ht="18" hidden="1">
      <c r="A321" s="32" t="s">
        <v>319</v>
      </c>
      <c r="B321" s="89"/>
      <c r="C321" s="89"/>
      <c r="D321" s="89">
        <f t="shared" si="4"/>
        <v>0</v>
      </c>
    </row>
    <row r="322" spans="1:4" ht="18" hidden="1">
      <c r="A322" s="5" t="s">
        <v>320</v>
      </c>
      <c r="B322" s="89"/>
      <c r="C322" s="89"/>
      <c r="D322" s="89">
        <f t="shared" si="4"/>
        <v>0</v>
      </c>
    </row>
    <row r="323" spans="1:4" ht="18" hidden="1">
      <c r="A323" s="32" t="s">
        <v>321</v>
      </c>
      <c r="B323" s="89"/>
      <c r="C323" s="89"/>
      <c r="D323" s="89">
        <f t="shared" si="4"/>
        <v>0</v>
      </c>
    </row>
    <row r="324" spans="1:4" ht="18" hidden="1">
      <c r="A324" s="31" t="s">
        <v>322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323</v>
      </c>
      <c r="B325" s="89"/>
      <c r="C325" s="89"/>
      <c r="D325" s="89">
        <f t="shared" si="5"/>
        <v>0</v>
      </c>
    </row>
    <row r="326" spans="1:4" ht="18" hidden="1">
      <c r="A326" s="5" t="s">
        <v>324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10708.5</v>
      </c>
      <c r="C328" s="94"/>
      <c r="D328" s="94">
        <f t="shared" ref="D328" si="6">SUM(D3:D327)</f>
        <v>161243200</v>
      </c>
    </row>
  </sheetData>
  <protectedRanges>
    <protectedRange password="CF71" sqref="B1:D327" name="tho"/>
  </protectedRanges>
  <autoFilter ref="A2:D328" xr:uid="{00000000-0009-0000-0000-000005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328"/>
  <sheetViews>
    <sheetView workbookViewId="0">
      <selection activeCell="N23" sqref="N23"/>
    </sheetView>
  </sheetViews>
  <sheetFormatPr defaultRowHeight="14.4"/>
  <cols>
    <col min="1" max="1" width="32.88671875" customWidth="1"/>
    <col min="2" max="2" width="11.6640625" customWidth="1"/>
    <col min="3" max="3" width="14.109375" customWidth="1"/>
    <col min="4" max="4" width="20.6640625" customWidth="1"/>
  </cols>
  <sheetData>
    <row r="1" spans="1:4">
      <c r="A1" s="34" t="s">
        <v>353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3" t="s">
        <v>1</v>
      </c>
      <c r="B3" s="89">
        <v>0</v>
      </c>
      <c r="C3" s="89"/>
      <c r="D3" s="89">
        <f>B3*C3</f>
        <v>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105</v>
      </c>
      <c r="C19" s="89">
        <v>9000</v>
      </c>
      <c r="D19" s="89">
        <f t="shared" si="0"/>
        <v>945000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>
        <v>0</v>
      </c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60+65+85+150</f>
        <v>360</v>
      </c>
      <c r="C23" s="89">
        <v>40000</v>
      </c>
      <c r="D23" s="89">
        <f t="shared" si="0"/>
        <v>14400000</v>
      </c>
    </row>
    <row r="24" spans="1:4" ht="18">
      <c r="A24" s="7" t="s">
        <v>22</v>
      </c>
      <c r="B24" s="89">
        <v>32</v>
      </c>
      <c r="C24" s="89">
        <v>24000</v>
      </c>
      <c r="D24" s="89">
        <f t="shared" si="0"/>
        <v>768000</v>
      </c>
    </row>
    <row r="25" spans="1:4" ht="18" hidden="1">
      <c r="A25" s="7" t="s">
        <v>23</v>
      </c>
      <c r="B25" s="89">
        <v>0</v>
      </c>
      <c r="C25" s="89"/>
      <c r="D25" s="89">
        <f t="shared" si="0"/>
        <v>0</v>
      </c>
    </row>
    <row r="26" spans="1:4" ht="18">
      <c r="A26" s="7" t="s">
        <v>24</v>
      </c>
      <c r="B26" s="89">
        <v>45</v>
      </c>
      <c r="C26" s="89">
        <v>15000</v>
      </c>
      <c r="D26" s="89">
        <f t="shared" si="0"/>
        <v>675000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45+40+55+65+45+60</f>
        <v>310</v>
      </c>
      <c r="C28" s="89">
        <v>40000</v>
      </c>
      <c r="D28" s="89">
        <f t="shared" si="0"/>
        <v>12400000</v>
      </c>
    </row>
    <row r="29" spans="1:4" ht="18">
      <c r="A29" s="7" t="s">
        <v>27</v>
      </c>
      <c r="B29" s="89">
        <v>31</v>
      </c>
      <c r="C29" s="89">
        <v>24000</v>
      </c>
      <c r="D29" s="89">
        <f t="shared" si="0"/>
        <v>744000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20+20+100+120+30</f>
        <v>290</v>
      </c>
      <c r="C32" s="89">
        <v>30000</v>
      </c>
      <c r="D32" s="89">
        <f t="shared" si="0"/>
        <v>8700000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123</v>
      </c>
      <c r="C35" s="89">
        <v>10000</v>
      </c>
      <c r="D35" s="89">
        <f t="shared" si="0"/>
        <v>1230000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 hidden="1">
      <c r="A40" s="7" t="s">
        <v>38</v>
      </c>
      <c r="B40" s="89"/>
      <c r="C40" s="89"/>
      <c r="D40" s="89">
        <f t="shared" si="0"/>
        <v>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 hidden="1">
      <c r="A43" s="7" t="s">
        <v>199</v>
      </c>
      <c r="B43" s="89"/>
      <c r="C43" s="89"/>
      <c r="D43" s="89">
        <f t="shared" si="0"/>
        <v>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>
      <c r="A46" s="7" t="s">
        <v>44</v>
      </c>
      <c r="B46" s="89">
        <f>200/0.5</f>
        <v>400</v>
      </c>
      <c r="C46" s="89">
        <v>6000</v>
      </c>
      <c r="D46" s="89">
        <f t="shared" si="0"/>
        <v>2400000</v>
      </c>
    </row>
    <row r="47" spans="1:4" ht="18" hidden="1">
      <c r="A47" s="26" t="s">
        <v>93</v>
      </c>
      <c r="B47" s="89"/>
      <c r="C47" s="89"/>
      <c r="D47" s="89">
        <f t="shared" si="0"/>
        <v>0</v>
      </c>
    </row>
    <row r="48" spans="1:4" ht="18" hidden="1">
      <c r="A48" s="12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>
      <c r="A52" s="7" t="s">
        <v>14</v>
      </c>
      <c r="B52" s="89">
        <v>65</v>
      </c>
      <c r="C52" s="89">
        <v>18000</v>
      </c>
      <c r="D52" s="89">
        <f t="shared" si="0"/>
        <v>1170000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>
      <c r="A54" s="7" t="s">
        <v>52</v>
      </c>
      <c r="B54" s="89">
        <v>47</v>
      </c>
      <c r="C54" s="89">
        <v>13000</v>
      </c>
      <c r="D54" s="89">
        <f t="shared" si="0"/>
        <v>611000</v>
      </c>
    </row>
    <row r="55" spans="1:4" ht="18">
      <c r="A55" s="12" t="s">
        <v>53</v>
      </c>
      <c r="B55" s="89">
        <v>17</v>
      </c>
      <c r="C55" s="89">
        <v>12000</v>
      </c>
      <c r="D55" s="89">
        <f t="shared" si="0"/>
        <v>204000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17" t="s">
        <v>59</v>
      </c>
      <c r="B61" s="89"/>
      <c r="C61" s="89"/>
      <c r="D61" s="89">
        <f t="shared" si="0"/>
        <v>0</v>
      </c>
    </row>
    <row r="62" spans="1:4" ht="18" hidden="1">
      <c r="A62" s="7" t="s">
        <v>60</v>
      </c>
      <c r="B62" s="89"/>
      <c r="C62" s="89"/>
      <c r="D62" s="89">
        <f t="shared" si="0"/>
        <v>0</v>
      </c>
    </row>
    <row r="63" spans="1:4" ht="18">
      <c r="A63" s="35" t="s">
        <v>161</v>
      </c>
      <c r="B63" s="91">
        <v>20</v>
      </c>
      <c r="C63" s="91">
        <v>15000</v>
      </c>
      <c r="D63" s="89">
        <f t="shared" si="0"/>
        <v>300000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v>160</v>
      </c>
      <c r="C67" s="89">
        <v>27000</v>
      </c>
      <c r="D67" s="89">
        <f t="shared" si="0"/>
        <v>4320000</v>
      </c>
    </row>
    <row r="68" spans="1:4" ht="18">
      <c r="A68" s="3" t="s">
        <v>189</v>
      </c>
      <c r="B68" s="89">
        <v>900</v>
      </c>
      <c r="C68" s="89">
        <v>26000</v>
      </c>
      <c r="D68" s="89">
        <f t="shared" ref="D68:D131" si="1">B68*C68</f>
        <v>23400000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20</v>
      </c>
      <c r="C71" s="89">
        <v>10000</v>
      </c>
      <c r="D71" s="89">
        <f t="shared" si="1"/>
        <v>200000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80</v>
      </c>
      <c r="C73" s="89">
        <v>17000</v>
      </c>
      <c r="D73" s="89">
        <f t="shared" si="1"/>
        <v>1360000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330</v>
      </c>
      <c r="C83" s="89">
        <v>10800</v>
      </c>
      <c r="D83" s="89">
        <f t="shared" si="1"/>
        <v>3564000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v>40</v>
      </c>
      <c r="C95" s="89">
        <v>9500</v>
      </c>
      <c r="D95" s="89">
        <f t="shared" si="1"/>
        <v>380000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23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7" t="s">
        <v>102</v>
      </c>
      <c r="B104" s="90"/>
      <c r="C104" s="90"/>
      <c r="D104" s="89">
        <f t="shared" si="1"/>
        <v>0</v>
      </c>
    </row>
    <row r="105" spans="1:4" ht="18">
      <c r="A105" s="7" t="s">
        <v>121</v>
      </c>
      <c r="B105" s="90">
        <v>2</v>
      </c>
      <c r="C105" s="90">
        <v>80000</v>
      </c>
      <c r="D105" s="89">
        <f t="shared" si="1"/>
        <v>160000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>
      <c r="A108" s="7" t="s">
        <v>123</v>
      </c>
      <c r="B108" s="90">
        <v>1.5</v>
      </c>
      <c r="C108" s="90">
        <v>70000</v>
      </c>
      <c r="D108" s="89">
        <f t="shared" si="1"/>
        <v>105000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>
      <c r="A111" s="7" t="s">
        <v>143</v>
      </c>
      <c r="B111" s="90">
        <v>1</v>
      </c>
      <c r="C111" s="90">
        <v>70000</v>
      </c>
      <c r="D111" s="89">
        <f t="shared" si="1"/>
        <v>70000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1060+190+420</f>
        <v>1670</v>
      </c>
      <c r="C113" s="89">
        <v>14000</v>
      </c>
      <c r="D113" s="89">
        <f t="shared" si="1"/>
        <v>23380000</v>
      </c>
    </row>
    <row r="114" spans="1:4" ht="18">
      <c r="A114" s="7" t="s">
        <v>112</v>
      </c>
      <c r="B114" s="89">
        <v>180</v>
      </c>
      <c r="C114" s="89">
        <v>9000</v>
      </c>
      <c r="D114" s="89">
        <f t="shared" si="1"/>
        <v>1620000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v>2600</v>
      </c>
      <c r="C120" s="89">
        <v>6000</v>
      </c>
      <c r="D120" s="89">
        <f t="shared" si="1"/>
        <v>15600000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>
      <c r="A137" s="12" t="s">
        <v>203</v>
      </c>
      <c r="B137" s="89">
        <v>25</v>
      </c>
      <c r="C137" s="89">
        <v>3250</v>
      </c>
      <c r="D137" s="89">
        <f t="shared" si="2"/>
        <v>81250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600+200+120+80</f>
        <v>1000</v>
      </c>
      <c r="C145" s="89">
        <v>14500</v>
      </c>
      <c r="D145" s="89">
        <f t="shared" si="2"/>
        <v>14500000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 hidden="1">
      <c r="A156" s="7" t="s">
        <v>61</v>
      </c>
      <c r="B156" s="89"/>
      <c r="C156" s="89"/>
      <c r="D156" s="89">
        <f t="shared" si="2"/>
        <v>0</v>
      </c>
    </row>
    <row r="157" spans="1:4" ht="18" hidden="1">
      <c r="A157" s="26" t="s">
        <v>155</v>
      </c>
      <c r="B157" s="89"/>
      <c r="C157" s="89"/>
      <c r="D157" s="89">
        <f t="shared" si="2"/>
        <v>0</v>
      </c>
    </row>
    <row r="158" spans="1:4" ht="18" hidden="1">
      <c r="A158" s="7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>
      <c r="A165" s="7" t="s">
        <v>163</v>
      </c>
      <c r="B165" s="89">
        <v>213</v>
      </c>
      <c r="C165" s="89">
        <v>14000</v>
      </c>
      <c r="D165" s="89">
        <f t="shared" si="2"/>
        <v>2982000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150+15+80</f>
        <v>245</v>
      </c>
      <c r="C167" s="89">
        <v>15000</v>
      </c>
      <c r="D167" s="89">
        <f t="shared" si="2"/>
        <v>3675000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>
      <c r="A169" s="7" t="s">
        <v>167</v>
      </c>
      <c r="B169" s="89">
        <f>130+12+40</f>
        <v>182</v>
      </c>
      <c r="C169" s="89">
        <v>16000</v>
      </c>
      <c r="D169" s="89">
        <f t="shared" si="2"/>
        <v>2912000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540+30+45+25</f>
        <v>640</v>
      </c>
      <c r="C181" s="89">
        <v>10000</v>
      </c>
      <c r="D181" s="89">
        <f t="shared" si="2"/>
        <v>6400000</v>
      </c>
    </row>
    <row r="182" spans="1:4" ht="18" hidden="1">
      <c r="A182" s="7" t="s">
        <v>180</v>
      </c>
      <c r="B182" s="89"/>
      <c r="C182" s="89"/>
      <c r="D182" s="89">
        <f t="shared" si="2"/>
        <v>0</v>
      </c>
    </row>
    <row r="183" spans="1:4" ht="18">
      <c r="A183" s="3" t="s">
        <v>181</v>
      </c>
      <c r="B183" s="89">
        <v>120</v>
      </c>
      <c r="C183" s="89">
        <v>10000</v>
      </c>
      <c r="D183" s="89">
        <f t="shared" si="2"/>
        <v>1200000</v>
      </c>
    </row>
    <row r="184" spans="1:4" ht="18">
      <c r="A184" s="3" t="s">
        <v>182</v>
      </c>
      <c r="B184" s="89">
        <v>120</v>
      </c>
      <c r="C184" s="89">
        <v>28000</v>
      </c>
      <c r="D184" s="89">
        <f t="shared" si="2"/>
        <v>3360000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 hidden="1">
      <c r="A187" s="7" t="s">
        <v>185</v>
      </c>
      <c r="B187" s="89"/>
      <c r="C187" s="89"/>
      <c r="D187" s="89">
        <f t="shared" si="2"/>
        <v>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 hidden="1">
      <c r="A195" s="20" t="s">
        <v>10</v>
      </c>
      <c r="B195" s="89"/>
      <c r="C195" s="89"/>
      <c r="D195" s="89">
        <f t="shared" si="2"/>
        <v>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18</v>
      </c>
      <c r="C198" s="89">
        <v>6000</v>
      </c>
      <c r="D198" s="89">
        <f t="shared" si="3"/>
        <v>108000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 hidden="1">
      <c r="A200" s="7" t="s">
        <v>198</v>
      </c>
      <c r="B200" s="89"/>
      <c r="C200" s="89"/>
      <c r="D200" s="89">
        <f t="shared" si="3"/>
        <v>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>
      <c r="A203" s="6" t="s">
        <v>201</v>
      </c>
      <c r="B203" s="89">
        <v>454</v>
      </c>
      <c r="C203" s="89">
        <v>11000</v>
      </c>
      <c r="D203" s="89">
        <f t="shared" si="3"/>
        <v>4994000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8</v>
      </c>
      <c r="C205" s="89">
        <v>10000</v>
      </c>
      <c r="D205" s="89">
        <f t="shared" si="3"/>
        <v>80000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>
      <c r="A218" s="7" t="s">
        <v>193</v>
      </c>
      <c r="B218" s="89">
        <v>10</v>
      </c>
      <c r="C218" s="89">
        <v>27000</v>
      </c>
      <c r="D218" s="89">
        <f t="shared" si="3"/>
        <v>270000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>
      <c r="A230" s="7" t="s">
        <v>228</v>
      </c>
      <c r="B230" s="89">
        <v>16</v>
      </c>
      <c r="C230" s="89">
        <v>5400</v>
      </c>
      <c r="D230" s="89">
        <f t="shared" si="3"/>
        <v>86400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>
      <c r="A250" s="7" t="s">
        <v>248</v>
      </c>
      <c r="B250" s="89">
        <v>10</v>
      </c>
      <c r="C250" s="89">
        <v>6800</v>
      </c>
      <c r="D250" s="89">
        <f t="shared" si="3"/>
        <v>68000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>
      <c r="A262" s="7" t="s">
        <v>260</v>
      </c>
      <c r="B262" s="89">
        <v>50</v>
      </c>
      <c r="C262" s="89">
        <v>6000</v>
      </c>
      <c r="D262" s="89">
        <f t="shared" si="4"/>
        <v>300000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v>215</v>
      </c>
      <c r="C274" s="89">
        <v>10000</v>
      </c>
      <c r="D274" s="89">
        <f t="shared" si="4"/>
        <v>2150000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>
      <c r="A278" s="7" t="s">
        <v>276</v>
      </c>
      <c r="B278" s="89">
        <f>50+15+20</f>
        <v>85</v>
      </c>
      <c r="C278" s="89">
        <v>23000</v>
      </c>
      <c r="D278" s="89">
        <f t="shared" si="4"/>
        <v>1955000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 hidden="1">
      <c r="A280" s="7" t="s">
        <v>278</v>
      </c>
      <c r="B280" s="89"/>
      <c r="C280" s="89"/>
      <c r="D280" s="89">
        <f t="shared" si="4"/>
        <v>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>
      <c r="A283" s="3" t="s">
        <v>281</v>
      </c>
      <c r="B283" s="90">
        <v>12</v>
      </c>
      <c r="C283" s="90">
        <v>16000</v>
      </c>
      <c r="D283" s="89">
        <f t="shared" si="4"/>
        <v>192000</v>
      </c>
    </row>
    <row r="284" spans="1:4" ht="18">
      <c r="A284" s="7" t="s">
        <v>109</v>
      </c>
      <c r="B284" s="89">
        <v>17</v>
      </c>
      <c r="C284" s="89">
        <v>5000</v>
      </c>
      <c r="D284" s="89">
        <f t="shared" si="4"/>
        <v>85000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110</v>
      </c>
      <c r="C286" s="89">
        <v>5000</v>
      </c>
      <c r="D286" s="89">
        <f t="shared" si="4"/>
        <v>550000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>
      <c r="A290" s="5" t="s">
        <v>21</v>
      </c>
      <c r="B290" s="89">
        <f>54+35</f>
        <v>89</v>
      </c>
      <c r="C290" s="89">
        <v>4000</v>
      </c>
      <c r="D290" s="89">
        <f t="shared" si="4"/>
        <v>356000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>
      <c r="A293" s="7" t="s">
        <v>291</v>
      </c>
      <c r="B293" s="89">
        <v>12</v>
      </c>
      <c r="C293" s="89">
        <v>7000</v>
      </c>
      <c r="D293" s="89">
        <f t="shared" si="4"/>
        <v>84000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30" t="s">
        <v>294</v>
      </c>
      <c r="B296" s="89"/>
      <c r="C296" s="89"/>
      <c r="D296" s="89">
        <f t="shared" si="4"/>
        <v>0</v>
      </c>
    </row>
    <row r="297" spans="1:4" ht="18" hidden="1">
      <c r="A297" s="3" t="s">
        <v>295</v>
      </c>
      <c r="B297" s="89"/>
      <c r="C297" s="89"/>
      <c r="D297" s="89">
        <f t="shared" si="4"/>
        <v>0</v>
      </c>
    </row>
    <row r="298" spans="1:4" ht="18" hidden="1">
      <c r="A298" s="5" t="s">
        <v>296</v>
      </c>
      <c r="B298" s="89"/>
      <c r="C298" s="89"/>
      <c r="D298" s="89">
        <f t="shared" si="4"/>
        <v>0</v>
      </c>
    </row>
    <row r="299" spans="1:4" ht="18" hidden="1">
      <c r="A299" s="31" t="s">
        <v>297</v>
      </c>
      <c r="B299" s="89"/>
      <c r="C299" s="89"/>
      <c r="D299" s="89">
        <f t="shared" si="4"/>
        <v>0</v>
      </c>
    </row>
    <row r="300" spans="1:4" ht="18" hidden="1">
      <c r="A300" s="7" t="s">
        <v>298</v>
      </c>
      <c r="B300" s="89"/>
      <c r="C300" s="89"/>
      <c r="D300" s="89">
        <f t="shared" si="4"/>
        <v>0</v>
      </c>
    </row>
    <row r="301" spans="1:4" ht="18" hidden="1">
      <c r="A301" s="5" t="s">
        <v>299</v>
      </c>
      <c r="B301" s="89"/>
      <c r="C301" s="89"/>
      <c r="D301" s="89">
        <f t="shared" si="4"/>
        <v>0</v>
      </c>
    </row>
    <row r="302" spans="1:4" ht="18" hidden="1">
      <c r="A302" s="5" t="s">
        <v>300</v>
      </c>
      <c r="B302" s="89"/>
      <c r="C302" s="89"/>
      <c r="D302" s="89">
        <f t="shared" si="4"/>
        <v>0</v>
      </c>
    </row>
    <row r="303" spans="1:4" ht="18" hidden="1">
      <c r="A303" s="7" t="s">
        <v>301</v>
      </c>
      <c r="B303" s="89"/>
      <c r="C303" s="89"/>
      <c r="D303" s="89">
        <f t="shared" si="4"/>
        <v>0</v>
      </c>
    </row>
    <row r="304" spans="1:4" ht="18" hidden="1">
      <c r="A304" s="12" t="s">
        <v>302</v>
      </c>
      <c r="B304" s="89"/>
      <c r="C304" s="89"/>
      <c r="D304" s="89">
        <f t="shared" si="4"/>
        <v>0</v>
      </c>
    </row>
    <row r="305" spans="1:4" ht="18" hidden="1">
      <c r="A305" s="12" t="s">
        <v>303</v>
      </c>
      <c r="B305" s="89"/>
      <c r="C305" s="89"/>
      <c r="D305" s="89">
        <f t="shared" si="4"/>
        <v>0</v>
      </c>
    </row>
    <row r="306" spans="1:4" ht="18" hidden="1">
      <c r="A306" s="12" t="s">
        <v>304</v>
      </c>
      <c r="B306" s="89"/>
      <c r="C306" s="89"/>
      <c r="D306" s="89">
        <f t="shared" si="4"/>
        <v>0</v>
      </c>
    </row>
    <row r="307" spans="1:4" ht="18" hidden="1">
      <c r="A307" s="12" t="s">
        <v>305</v>
      </c>
      <c r="B307" s="89"/>
      <c r="C307" s="89"/>
      <c r="D307" s="89">
        <f t="shared" si="4"/>
        <v>0</v>
      </c>
    </row>
    <row r="308" spans="1:4" ht="18">
      <c r="A308" s="7" t="s">
        <v>306</v>
      </c>
      <c r="B308" s="89">
        <v>69</v>
      </c>
      <c r="C308" s="89">
        <v>135000</v>
      </c>
      <c r="D308" s="89">
        <f t="shared" si="4"/>
        <v>9315000</v>
      </c>
    </row>
    <row r="309" spans="1:4" ht="18" hidden="1">
      <c r="A309" s="32" t="s">
        <v>307</v>
      </c>
      <c r="B309" s="89"/>
      <c r="C309" s="89"/>
      <c r="D309" s="89">
        <f t="shared" si="4"/>
        <v>0</v>
      </c>
    </row>
    <row r="310" spans="1:4" ht="18" hidden="1">
      <c r="A310" s="32" t="s">
        <v>308</v>
      </c>
      <c r="B310" s="89"/>
      <c r="C310" s="89"/>
      <c r="D310" s="89">
        <f t="shared" si="4"/>
        <v>0</v>
      </c>
    </row>
    <row r="311" spans="1:4" ht="18" hidden="1">
      <c r="A311" s="32" t="s">
        <v>309</v>
      </c>
      <c r="B311" s="89"/>
      <c r="C311" s="89"/>
      <c r="D311" s="89">
        <f t="shared" si="4"/>
        <v>0</v>
      </c>
    </row>
    <row r="312" spans="1:4" ht="18" hidden="1">
      <c r="A312" s="32" t="s">
        <v>310</v>
      </c>
      <c r="B312" s="89"/>
      <c r="C312" s="89"/>
      <c r="D312" s="89">
        <f t="shared" si="4"/>
        <v>0</v>
      </c>
    </row>
    <row r="313" spans="1:4" ht="18" hidden="1">
      <c r="A313" s="5" t="s">
        <v>311</v>
      </c>
      <c r="B313" s="89"/>
      <c r="C313" s="89"/>
      <c r="D313" s="89">
        <f t="shared" si="4"/>
        <v>0</v>
      </c>
    </row>
    <row r="314" spans="1:4" ht="18" hidden="1">
      <c r="A314" s="5" t="s">
        <v>312</v>
      </c>
      <c r="B314" s="89"/>
      <c r="C314" s="89"/>
      <c r="D314" s="89">
        <f t="shared" si="4"/>
        <v>0</v>
      </c>
    </row>
    <row r="315" spans="1:4" ht="18" hidden="1">
      <c r="A315" s="5" t="s">
        <v>313</v>
      </c>
      <c r="B315" s="89"/>
      <c r="C315" s="89"/>
      <c r="D315" s="89">
        <f t="shared" si="4"/>
        <v>0</v>
      </c>
    </row>
    <row r="316" spans="1:4" ht="18" hidden="1">
      <c r="A316" s="21" t="s">
        <v>314</v>
      </c>
      <c r="B316" s="89"/>
      <c r="C316" s="89"/>
      <c r="D316" s="89">
        <f t="shared" si="4"/>
        <v>0</v>
      </c>
    </row>
    <row r="317" spans="1:4" ht="18" hidden="1">
      <c r="A317" s="21" t="s">
        <v>315</v>
      </c>
      <c r="B317" s="89"/>
      <c r="C317" s="89"/>
      <c r="D317" s="89">
        <f t="shared" si="4"/>
        <v>0</v>
      </c>
    </row>
    <row r="318" spans="1:4" ht="18" hidden="1">
      <c r="A318" s="32" t="s">
        <v>316</v>
      </c>
      <c r="B318" s="89"/>
      <c r="C318" s="89"/>
      <c r="D318" s="89">
        <f t="shared" si="4"/>
        <v>0</v>
      </c>
    </row>
    <row r="319" spans="1:4" ht="18" hidden="1">
      <c r="A319" s="32" t="s">
        <v>317</v>
      </c>
      <c r="B319" s="89"/>
      <c r="C319" s="89"/>
      <c r="D319" s="89">
        <f t="shared" si="4"/>
        <v>0</v>
      </c>
    </row>
    <row r="320" spans="1:4" ht="18" hidden="1">
      <c r="A320" s="32" t="s">
        <v>318</v>
      </c>
      <c r="B320" s="89"/>
      <c r="C320" s="89"/>
      <c r="D320" s="89">
        <f t="shared" si="4"/>
        <v>0</v>
      </c>
    </row>
    <row r="321" spans="1:4" ht="18" hidden="1">
      <c r="A321" s="32" t="s">
        <v>319</v>
      </c>
      <c r="B321" s="89"/>
      <c r="C321" s="89"/>
      <c r="D321" s="89">
        <f t="shared" si="4"/>
        <v>0</v>
      </c>
    </row>
    <row r="322" spans="1:4" ht="18" hidden="1">
      <c r="A322" s="5" t="s">
        <v>320</v>
      </c>
      <c r="B322" s="89"/>
      <c r="C322" s="89"/>
      <c r="D322" s="89">
        <f t="shared" si="4"/>
        <v>0</v>
      </c>
    </row>
    <row r="323" spans="1:4" ht="18" hidden="1">
      <c r="A323" s="32" t="s">
        <v>321</v>
      </c>
      <c r="B323" s="89"/>
      <c r="C323" s="89"/>
      <c r="D323" s="89">
        <f t="shared" si="4"/>
        <v>0</v>
      </c>
    </row>
    <row r="324" spans="1:4" ht="18" hidden="1">
      <c r="A324" s="31" t="s">
        <v>322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323</v>
      </c>
      <c r="B325" s="89"/>
      <c r="C325" s="89"/>
      <c r="D325" s="89">
        <f t="shared" si="5"/>
        <v>0</v>
      </c>
    </row>
    <row r="326" spans="1:4" ht="18" hidden="1">
      <c r="A326" s="5" t="s">
        <v>324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11549.5</v>
      </c>
      <c r="C328" s="94"/>
      <c r="D328" s="94">
        <f t="shared" ref="D328" si="6">SUM(D3:D327)</f>
        <v>174409650</v>
      </c>
    </row>
  </sheetData>
  <protectedRanges>
    <protectedRange password="CF71" sqref="B1:D327" name="tho"/>
  </protectedRanges>
  <autoFilter ref="A2:D328" xr:uid="{00000000-0009-0000-0000-000006000000}">
    <filterColumn colId="1">
      <filters>
        <filter val="1,000"/>
        <filter val="1,670"/>
        <filter val="1.0"/>
        <filter val="1.5"/>
        <filter val="10"/>
        <filter val="105"/>
        <filter val="11,552"/>
        <filter val="110"/>
        <filter val="12"/>
        <filter val="12.0"/>
        <filter val="120"/>
        <filter val="123"/>
        <filter val="16"/>
        <filter val="160"/>
        <filter val="17"/>
        <filter val="18"/>
        <filter val="180"/>
        <filter val="182"/>
        <filter val="2,600"/>
        <filter val="2.0"/>
        <filter val="20"/>
        <filter val="213"/>
        <filter val="215"/>
        <filter val="245"/>
        <filter val="25"/>
        <filter val="290"/>
        <filter val="31"/>
        <filter val="310"/>
        <filter val="32"/>
        <filter val="330"/>
        <filter val="360"/>
        <filter val="40"/>
        <filter val="400"/>
        <filter val="45"/>
        <filter val="454"/>
        <filter val="47"/>
        <filter val="50"/>
        <filter val="640"/>
        <filter val="65"/>
        <filter val="71"/>
        <filter val="8"/>
        <filter val="80"/>
        <filter val="85"/>
        <filter val="89"/>
        <filter val="90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328"/>
  <sheetViews>
    <sheetView workbookViewId="0">
      <selection activeCell="J43" sqref="J43"/>
    </sheetView>
  </sheetViews>
  <sheetFormatPr defaultRowHeight="14.4"/>
  <cols>
    <col min="1" max="1" width="45.44140625" customWidth="1"/>
    <col min="3" max="3" width="13.44140625" customWidth="1"/>
    <col min="4" max="4" width="19" customWidth="1"/>
  </cols>
  <sheetData>
    <row r="1" spans="1:4">
      <c r="A1" s="34" t="s">
        <v>354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3" t="s">
        <v>1</v>
      </c>
      <c r="B3" s="89"/>
      <c r="C3" s="89"/>
      <c r="D3" s="89">
        <f>B3*C3</f>
        <v>0</v>
      </c>
    </row>
    <row r="4" spans="1:4" ht="18" hidden="1">
      <c r="A4" s="3" t="s">
        <v>66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 hidden="1">
      <c r="A6" s="3" t="s">
        <v>5</v>
      </c>
      <c r="B6" s="89"/>
      <c r="C6" s="89"/>
      <c r="D6" s="89">
        <f t="shared" si="0"/>
        <v>0</v>
      </c>
    </row>
    <row r="7" spans="1:4" ht="18" hidden="1">
      <c r="A7" s="10" t="s">
        <v>85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195</v>
      </c>
      <c r="B9" s="89"/>
      <c r="C9" s="89"/>
      <c r="D9" s="89">
        <f t="shared" si="0"/>
        <v>0</v>
      </c>
    </row>
    <row r="10" spans="1:4" ht="18" hidden="1">
      <c r="A10" s="5" t="s">
        <v>226</v>
      </c>
      <c r="B10" s="89"/>
      <c r="C10" s="89"/>
      <c r="D10" s="89">
        <f t="shared" si="0"/>
        <v>0</v>
      </c>
    </row>
    <row r="11" spans="1:4" ht="18" hidden="1">
      <c r="A11" s="7" t="s">
        <v>12</v>
      </c>
      <c r="B11" s="89"/>
      <c r="C11" s="89"/>
      <c r="D11" s="89">
        <f t="shared" si="0"/>
        <v>0</v>
      </c>
    </row>
    <row r="12" spans="1:4" ht="18" hidden="1">
      <c r="A12" s="10" t="s">
        <v>16</v>
      </c>
      <c r="B12" s="89"/>
      <c r="C12" s="89"/>
      <c r="D12" s="89">
        <f t="shared" si="0"/>
        <v>0</v>
      </c>
    </row>
    <row r="13" spans="1:4" ht="18" hidden="1">
      <c r="A13" s="7" t="s">
        <v>101</v>
      </c>
      <c r="B13" s="89"/>
      <c r="C13" s="89"/>
      <c r="D13" s="89">
        <f t="shared" si="0"/>
        <v>0</v>
      </c>
    </row>
    <row r="14" spans="1:4" ht="18">
      <c r="A14" s="3" t="s">
        <v>17</v>
      </c>
      <c r="B14" s="89">
        <v>13</v>
      </c>
      <c r="C14" s="89">
        <v>10000</v>
      </c>
      <c r="D14" s="89">
        <f t="shared" si="0"/>
        <v>130000</v>
      </c>
    </row>
    <row r="15" spans="1:4" ht="18" hidden="1">
      <c r="A15" s="7" t="s">
        <v>115</v>
      </c>
      <c r="B15" s="89"/>
      <c r="C15" s="89"/>
      <c r="D15" s="89">
        <f t="shared" si="0"/>
        <v>0</v>
      </c>
    </row>
    <row r="16" spans="1:4" ht="18" hidden="1">
      <c r="A16" s="7" t="s">
        <v>286</v>
      </c>
      <c r="B16" s="89"/>
      <c r="C16" s="89"/>
      <c r="D16" s="89">
        <f t="shared" si="0"/>
        <v>0</v>
      </c>
    </row>
    <row r="17" spans="1:4" ht="18" hidden="1">
      <c r="A17" s="7" t="s">
        <v>19</v>
      </c>
      <c r="B17" s="89"/>
      <c r="C17" s="89"/>
      <c r="D17" s="89">
        <f t="shared" si="0"/>
        <v>0</v>
      </c>
    </row>
    <row r="18" spans="1:4" ht="18" hidden="1">
      <c r="A18" s="5" t="s">
        <v>21</v>
      </c>
      <c r="B18" s="89"/>
      <c r="C18" s="89"/>
      <c r="D18" s="89">
        <f t="shared" si="0"/>
        <v>0</v>
      </c>
    </row>
    <row r="19" spans="1:4" ht="18">
      <c r="A19" s="7" t="s">
        <v>220</v>
      </c>
      <c r="B19" s="89">
        <f>240+65</f>
        <v>305</v>
      </c>
      <c r="C19" s="89">
        <v>35000</v>
      </c>
      <c r="D19" s="89">
        <f t="shared" si="0"/>
        <v>10675000</v>
      </c>
    </row>
    <row r="20" spans="1:4" ht="18" hidden="1">
      <c r="A20" s="7" t="s">
        <v>23</v>
      </c>
      <c r="B20" s="89"/>
      <c r="C20" s="89"/>
      <c r="D20" s="89">
        <f t="shared" si="0"/>
        <v>0</v>
      </c>
    </row>
    <row r="21" spans="1:4" ht="18">
      <c r="A21" s="3" t="s">
        <v>59</v>
      </c>
      <c r="B21" s="89">
        <v>9</v>
      </c>
      <c r="C21" s="89">
        <v>70000</v>
      </c>
      <c r="D21" s="89">
        <f t="shared" si="0"/>
        <v>630000</v>
      </c>
    </row>
    <row r="22" spans="1:4" ht="18" hidden="1">
      <c r="A22" s="7" t="s">
        <v>270</v>
      </c>
      <c r="B22" s="89"/>
      <c r="C22" s="89"/>
      <c r="D22" s="89">
        <f t="shared" si="0"/>
        <v>0</v>
      </c>
    </row>
    <row r="23" spans="1:4" ht="18" hidden="1">
      <c r="A23" s="7" t="s">
        <v>271</v>
      </c>
      <c r="B23" s="89"/>
      <c r="C23" s="89"/>
      <c r="D23" s="89">
        <f t="shared" si="0"/>
        <v>0</v>
      </c>
    </row>
    <row r="24" spans="1:4" ht="18" hidden="1">
      <c r="A24" s="7" t="s">
        <v>24</v>
      </c>
      <c r="B24" s="89"/>
      <c r="C24" s="89"/>
      <c r="D24" s="89">
        <f t="shared" si="0"/>
        <v>0</v>
      </c>
    </row>
    <row r="25" spans="1:4" ht="18">
      <c r="A25" s="7" t="s">
        <v>227</v>
      </c>
      <c r="B25" s="89">
        <f>20+60+55+60</f>
        <v>195</v>
      </c>
      <c r="C25" s="89">
        <v>40000</v>
      </c>
      <c r="D25" s="89">
        <f t="shared" si="0"/>
        <v>7800000</v>
      </c>
    </row>
    <row r="26" spans="1:4" ht="18" hidden="1">
      <c r="A26" s="7" t="s">
        <v>274</v>
      </c>
      <c r="B26" s="89"/>
      <c r="C26" s="89"/>
      <c r="D26" s="89">
        <f t="shared" si="0"/>
        <v>0</v>
      </c>
    </row>
    <row r="27" spans="1:4" ht="18" hidden="1">
      <c r="A27" s="7" t="s">
        <v>62</v>
      </c>
      <c r="B27" s="89"/>
      <c r="C27" s="89"/>
      <c r="D27" s="89">
        <f t="shared" si="0"/>
        <v>0</v>
      </c>
    </row>
    <row r="28" spans="1:4" ht="18" hidden="1">
      <c r="A28" s="3" t="s">
        <v>33</v>
      </c>
      <c r="B28" s="89"/>
      <c r="C28" s="89"/>
      <c r="D28" s="89">
        <f t="shared" si="0"/>
        <v>0</v>
      </c>
    </row>
    <row r="29" spans="1:4" ht="18" hidden="1">
      <c r="A29" s="3" t="s">
        <v>64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>
      <c r="A31" s="7" t="s">
        <v>236</v>
      </c>
      <c r="B31" s="89">
        <f>180+10+60</f>
        <v>250</v>
      </c>
      <c r="C31" s="89">
        <v>28000</v>
      </c>
      <c r="D31" s="89">
        <f t="shared" si="0"/>
        <v>7000000</v>
      </c>
    </row>
    <row r="32" spans="1:4" ht="18" hidden="1">
      <c r="A32" s="5" t="s">
        <v>229</v>
      </c>
      <c r="B32" s="90"/>
      <c r="C32" s="90"/>
      <c r="D32" s="89">
        <f t="shared" si="0"/>
        <v>0</v>
      </c>
    </row>
    <row r="33" spans="1:4" ht="18" hidden="1">
      <c r="A33" s="5" t="s">
        <v>230</v>
      </c>
      <c r="B33" s="90"/>
      <c r="C33" s="90"/>
      <c r="D33" s="89">
        <f t="shared" si="0"/>
        <v>0</v>
      </c>
    </row>
    <row r="34" spans="1:4" ht="18" hidden="1">
      <c r="A34" s="7" t="s">
        <v>119</v>
      </c>
      <c r="B34" s="89"/>
      <c r="C34" s="89"/>
      <c r="D34" s="89">
        <f t="shared" si="0"/>
        <v>0</v>
      </c>
    </row>
    <row r="35" spans="1:4" ht="18" hidden="1">
      <c r="A35" s="7" t="s">
        <v>146</v>
      </c>
      <c r="B35" s="89"/>
      <c r="C35" s="89"/>
      <c r="D35" s="89">
        <f t="shared" si="0"/>
        <v>0</v>
      </c>
    </row>
    <row r="36" spans="1:4" ht="18" hidden="1">
      <c r="A36" s="12" t="s">
        <v>94</v>
      </c>
      <c r="B36" s="89"/>
      <c r="C36" s="89"/>
      <c r="D36" s="89">
        <f t="shared" si="0"/>
        <v>0</v>
      </c>
    </row>
    <row r="37" spans="1:4" ht="18" hidden="1">
      <c r="A37" s="7" t="s">
        <v>32</v>
      </c>
      <c r="B37" s="89"/>
      <c r="C37" s="89"/>
      <c r="D37" s="89">
        <f t="shared" si="0"/>
        <v>0</v>
      </c>
    </row>
    <row r="38" spans="1:4" ht="18">
      <c r="A38" s="7" t="s">
        <v>111</v>
      </c>
      <c r="B38" s="89">
        <f>10+40+20+85</f>
        <v>155</v>
      </c>
      <c r="C38" s="89">
        <v>12000</v>
      </c>
      <c r="D38" s="89">
        <f t="shared" si="0"/>
        <v>1860000</v>
      </c>
    </row>
    <row r="39" spans="1:4" ht="18" hidden="1">
      <c r="A39" s="7" t="s">
        <v>45</v>
      </c>
      <c r="B39" s="89"/>
      <c r="C39" s="89"/>
      <c r="D39" s="89">
        <f t="shared" si="0"/>
        <v>0</v>
      </c>
    </row>
    <row r="40" spans="1:4" ht="18" hidden="1">
      <c r="A40" s="12" t="s">
        <v>34</v>
      </c>
      <c r="B40" s="89"/>
      <c r="C40" s="89"/>
      <c r="D40" s="89">
        <f t="shared" si="0"/>
        <v>0</v>
      </c>
    </row>
    <row r="41" spans="1:4" ht="18" hidden="1">
      <c r="A41" s="7" t="s">
        <v>37</v>
      </c>
      <c r="B41" s="89"/>
      <c r="C41" s="89"/>
      <c r="D41" s="89">
        <f t="shared" si="0"/>
        <v>0</v>
      </c>
    </row>
    <row r="42" spans="1:4" ht="18" hidden="1">
      <c r="A42" s="5" t="s">
        <v>120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v>735</v>
      </c>
      <c r="C43" s="89">
        <v>15000</v>
      </c>
      <c r="D43" s="89">
        <f t="shared" si="0"/>
        <v>11025000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279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26" t="s">
        <v>93</v>
      </c>
      <c r="B47" s="89"/>
      <c r="C47" s="89"/>
      <c r="D47" s="89">
        <f t="shared" si="0"/>
        <v>0</v>
      </c>
    </row>
    <row r="48" spans="1:4" ht="18" hidden="1">
      <c r="A48" s="12" t="s">
        <v>149</v>
      </c>
      <c r="B48" s="89"/>
      <c r="C48" s="89"/>
      <c r="D48" s="89">
        <f t="shared" si="0"/>
        <v>0</v>
      </c>
    </row>
    <row r="49" spans="1:4" ht="18" hidden="1">
      <c r="A49" s="12" t="s">
        <v>46</v>
      </c>
      <c r="B49" s="89"/>
      <c r="C49" s="89"/>
      <c r="D49" s="89">
        <f t="shared" si="0"/>
        <v>0</v>
      </c>
    </row>
    <row r="50" spans="1:4" ht="18" hidden="1">
      <c r="A50" s="12" t="s">
        <v>151</v>
      </c>
      <c r="B50" s="89"/>
      <c r="C50" s="89"/>
      <c r="D50" s="89">
        <f t="shared" si="0"/>
        <v>0</v>
      </c>
    </row>
    <row r="51" spans="1:4" ht="18" hidden="1">
      <c r="A51" s="7" t="s">
        <v>152</v>
      </c>
      <c r="B51" s="89"/>
      <c r="C51" s="89"/>
      <c r="D51" s="89">
        <f t="shared" si="0"/>
        <v>0</v>
      </c>
    </row>
    <row r="52" spans="1:4" ht="18" hidden="1">
      <c r="A52" s="5" t="s">
        <v>153</v>
      </c>
      <c r="B52" s="89"/>
      <c r="C52" s="89"/>
      <c r="D52" s="89">
        <f t="shared" si="0"/>
        <v>0</v>
      </c>
    </row>
    <row r="53" spans="1:4" ht="18">
      <c r="A53" s="7" t="s">
        <v>14</v>
      </c>
      <c r="B53" s="89">
        <v>170</v>
      </c>
      <c r="C53" s="89">
        <v>8000</v>
      </c>
      <c r="D53" s="89">
        <f t="shared" si="0"/>
        <v>1360000</v>
      </c>
    </row>
    <row r="54" spans="1:4" ht="18" hidden="1">
      <c r="A54" s="7" t="s">
        <v>155</v>
      </c>
      <c r="B54" s="89"/>
      <c r="C54" s="89"/>
      <c r="D54" s="89">
        <f t="shared" si="0"/>
        <v>0</v>
      </c>
    </row>
    <row r="55" spans="1:4" ht="18" hidden="1">
      <c r="A55" s="12" t="s">
        <v>63</v>
      </c>
      <c r="B55" s="89"/>
      <c r="C55" s="89"/>
      <c r="D55" s="89">
        <f t="shared" si="0"/>
        <v>0</v>
      </c>
    </row>
    <row r="56" spans="1:4" ht="18" hidden="1">
      <c r="A56" s="3" t="s">
        <v>51</v>
      </c>
      <c r="B56" s="89"/>
      <c r="C56" s="89"/>
      <c r="D56" s="89">
        <f t="shared" si="0"/>
        <v>0</v>
      </c>
    </row>
    <row r="57" spans="1:4" ht="18" hidden="1">
      <c r="A57" s="30" t="s">
        <v>294</v>
      </c>
      <c r="B57" s="89"/>
      <c r="C57" s="89"/>
      <c r="D57" s="89">
        <f t="shared" si="0"/>
        <v>0</v>
      </c>
    </row>
    <row r="58" spans="1:4" ht="18" hidden="1">
      <c r="A58" s="7" t="s">
        <v>156</v>
      </c>
      <c r="B58" s="89"/>
      <c r="C58" s="89"/>
      <c r="D58" s="89">
        <f t="shared" si="0"/>
        <v>0</v>
      </c>
    </row>
    <row r="59" spans="1:4" ht="18" hidden="1">
      <c r="A59" s="7" t="s">
        <v>157</v>
      </c>
      <c r="B59" s="89"/>
      <c r="C59" s="89"/>
      <c r="D59" s="89">
        <f t="shared" si="0"/>
        <v>0</v>
      </c>
    </row>
    <row r="60" spans="1:4" ht="18" hidden="1">
      <c r="A60" s="6" t="s">
        <v>158</v>
      </c>
      <c r="B60" s="89"/>
      <c r="C60" s="89"/>
      <c r="D60" s="89">
        <f t="shared" si="0"/>
        <v>0</v>
      </c>
    </row>
    <row r="61" spans="1:4" ht="18" hidden="1">
      <c r="A61" s="17" t="s">
        <v>295</v>
      </c>
      <c r="B61" s="89"/>
      <c r="C61" s="89"/>
      <c r="D61" s="89">
        <f t="shared" si="0"/>
        <v>0</v>
      </c>
    </row>
    <row r="62" spans="1:4" ht="18">
      <c r="A62" s="7" t="s">
        <v>52</v>
      </c>
      <c r="B62" s="89">
        <v>17</v>
      </c>
      <c r="C62" s="89">
        <v>13000</v>
      </c>
      <c r="D62" s="89">
        <f t="shared" si="0"/>
        <v>221000</v>
      </c>
    </row>
    <row r="63" spans="1:4" ht="18" hidden="1">
      <c r="A63" s="5" t="s">
        <v>2</v>
      </c>
      <c r="B63" s="89"/>
      <c r="C63" s="89"/>
      <c r="D63" s="89">
        <f t="shared" si="0"/>
        <v>0</v>
      </c>
    </row>
    <row r="64" spans="1:4" ht="18">
      <c r="A64" s="12" t="s">
        <v>53</v>
      </c>
      <c r="B64" s="89">
        <v>152</v>
      </c>
      <c r="C64" s="89">
        <v>12000</v>
      </c>
      <c r="D64" s="89">
        <f t="shared" si="0"/>
        <v>1824000</v>
      </c>
    </row>
    <row r="65" spans="1:4" ht="18" hidden="1">
      <c r="A65" s="3" t="s">
        <v>4</v>
      </c>
      <c r="B65" s="89"/>
      <c r="C65" s="89"/>
      <c r="D65" s="89">
        <f t="shared" si="0"/>
        <v>0</v>
      </c>
    </row>
    <row r="66" spans="1:4" ht="18">
      <c r="A66" s="16" t="s">
        <v>55</v>
      </c>
      <c r="B66" s="89">
        <f>15+85</f>
        <v>100</v>
      </c>
      <c r="C66" s="89">
        <v>15000</v>
      </c>
      <c r="D66" s="89">
        <f t="shared" si="0"/>
        <v>1500000</v>
      </c>
    </row>
    <row r="67" spans="1:4" ht="18" hidden="1">
      <c r="A67" s="6" t="s">
        <v>6</v>
      </c>
      <c r="B67" s="89"/>
      <c r="C67" s="89"/>
      <c r="D67" s="89">
        <f t="shared" si="0"/>
        <v>0</v>
      </c>
    </row>
    <row r="68" spans="1:4" ht="18" hidden="1">
      <c r="A68" s="7" t="s">
        <v>7</v>
      </c>
      <c r="B68" s="89"/>
      <c r="C68" s="89"/>
      <c r="D68" s="89">
        <f t="shared" ref="D68:D131" si="1">B68*C68</f>
        <v>0</v>
      </c>
    </row>
    <row r="69" spans="1:4" ht="18" hidden="1">
      <c r="A69" s="3" t="s">
        <v>58</v>
      </c>
      <c r="B69" s="89"/>
      <c r="C69" s="89"/>
      <c r="D69" s="89">
        <f t="shared" si="1"/>
        <v>0</v>
      </c>
    </row>
    <row r="70" spans="1:4" ht="18" hidden="1">
      <c r="A70" s="3" t="s">
        <v>114</v>
      </c>
      <c r="B70" s="89"/>
      <c r="C70" s="89"/>
      <c r="D70" s="89">
        <f t="shared" si="1"/>
        <v>0</v>
      </c>
    </row>
    <row r="71" spans="1:4" ht="18">
      <c r="A71" s="7" t="s">
        <v>65</v>
      </c>
      <c r="B71" s="89">
        <f>300+300+260</f>
        <v>860</v>
      </c>
      <c r="C71" s="89">
        <v>26000</v>
      </c>
      <c r="D71" s="89">
        <f t="shared" si="1"/>
        <v>22360000</v>
      </c>
    </row>
    <row r="72" spans="1:4" ht="18">
      <c r="A72" s="3" t="s">
        <v>189</v>
      </c>
      <c r="B72" s="89">
        <v>400</v>
      </c>
      <c r="C72" s="89">
        <v>26000</v>
      </c>
      <c r="D72" s="89">
        <f t="shared" si="1"/>
        <v>10400000</v>
      </c>
    </row>
    <row r="73" spans="1:4" ht="18" hidden="1">
      <c r="A73" s="7" t="s">
        <v>68</v>
      </c>
      <c r="B73" s="89"/>
      <c r="C73" s="89"/>
      <c r="D73" s="89">
        <f t="shared" si="1"/>
        <v>0</v>
      </c>
    </row>
    <row r="74" spans="1:4" ht="18" hidden="1">
      <c r="A74" s="7" t="s">
        <v>71</v>
      </c>
      <c r="B74" s="89"/>
      <c r="C74" s="89"/>
      <c r="D74" s="89">
        <f t="shared" si="1"/>
        <v>0</v>
      </c>
    </row>
    <row r="75" spans="1:4" ht="18" hidden="1">
      <c r="A75" s="7" t="s">
        <v>169</v>
      </c>
      <c r="B75" s="89"/>
      <c r="C75" s="89"/>
      <c r="D75" s="89">
        <f t="shared" si="1"/>
        <v>0</v>
      </c>
    </row>
    <row r="76" spans="1:4" ht="18" hidden="1">
      <c r="A76" s="3" t="s">
        <v>8</v>
      </c>
      <c r="B76" s="90"/>
      <c r="C76" s="90"/>
      <c r="D76" s="89">
        <f t="shared" si="1"/>
        <v>0</v>
      </c>
    </row>
    <row r="77" spans="1:4" ht="18" hidden="1">
      <c r="A77" s="3" t="s">
        <v>9</v>
      </c>
      <c r="B77" s="90"/>
      <c r="C77" s="90"/>
      <c r="D77" s="89">
        <f t="shared" si="1"/>
        <v>0</v>
      </c>
    </row>
    <row r="78" spans="1:4" ht="18" hidden="1">
      <c r="A78" s="3" t="s">
        <v>74</v>
      </c>
      <c r="B78" s="90"/>
      <c r="C78" s="90"/>
      <c r="D78" s="89">
        <f t="shared" si="1"/>
        <v>0</v>
      </c>
    </row>
    <row r="79" spans="1:4" ht="18" hidden="1">
      <c r="A79" s="7" t="s">
        <v>80</v>
      </c>
      <c r="B79" s="89"/>
      <c r="C79" s="89"/>
      <c r="D79" s="89">
        <f t="shared" si="1"/>
        <v>0</v>
      </c>
    </row>
    <row r="80" spans="1:4" ht="18">
      <c r="A80" s="7" t="s">
        <v>249</v>
      </c>
      <c r="B80" s="89">
        <f>17+5</f>
        <v>22</v>
      </c>
      <c r="C80" s="89">
        <v>10000</v>
      </c>
      <c r="D80" s="89">
        <f t="shared" si="1"/>
        <v>220000</v>
      </c>
    </row>
    <row r="81" spans="1:4" ht="18" hidden="1">
      <c r="A81" s="7" t="s">
        <v>70</v>
      </c>
      <c r="B81" s="89"/>
      <c r="C81" s="89"/>
      <c r="D81" s="89">
        <f t="shared" si="1"/>
        <v>0</v>
      </c>
    </row>
    <row r="82" spans="1:4" ht="18" hidden="1">
      <c r="A82" s="7" t="s">
        <v>83</v>
      </c>
      <c r="B82" s="89"/>
      <c r="C82" s="89"/>
      <c r="D82" s="89">
        <f t="shared" si="1"/>
        <v>0</v>
      </c>
    </row>
    <row r="83" spans="1:4" ht="18" hidden="1">
      <c r="A83" s="7" t="s">
        <v>84</v>
      </c>
      <c r="B83" s="89"/>
      <c r="C83" s="89"/>
      <c r="D83" s="89">
        <f t="shared" si="1"/>
        <v>0</v>
      </c>
    </row>
    <row r="84" spans="1:4" ht="18">
      <c r="A84" s="20" t="s">
        <v>3</v>
      </c>
      <c r="B84" s="89">
        <f>40+20</f>
        <v>60</v>
      </c>
      <c r="C84" s="89">
        <v>17000</v>
      </c>
      <c r="D84" s="89">
        <f t="shared" si="1"/>
        <v>1020000</v>
      </c>
    </row>
    <row r="85" spans="1:4" ht="18" hidden="1">
      <c r="A85" s="19" t="s">
        <v>72</v>
      </c>
      <c r="B85" s="89"/>
      <c r="C85" s="89"/>
      <c r="D85" s="89">
        <f t="shared" si="1"/>
        <v>0</v>
      </c>
    </row>
    <row r="86" spans="1:4" ht="18" hidden="1">
      <c r="A86" s="10" t="s">
        <v>174</v>
      </c>
      <c r="B86" s="89"/>
      <c r="C86" s="89"/>
      <c r="D86" s="89">
        <f t="shared" si="1"/>
        <v>0</v>
      </c>
    </row>
    <row r="87" spans="1:4" ht="18" hidden="1">
      <c r="A87" s="10" t="s">
        <v>175</v>
      </c>
      <c r="B87" s="89"/>
      <c r="C87" s="89"/>
      <c r="D87" s="89">
        <f t="shared" si="1"/>
        <v>0</v>
      </c>
    </row>
    <row r="88" spans="1:4" ht="18" hidden="1">
      <c r="A88" s="5" t="s">
        <v>176</v>
      </c>
      <c r="B88" s="89"/>
      <c r="C88" s="89"/>
      <c r="D88" s="89">
        <f t="shared" si="1"/>
        <v>0</v>
      </c>
    </row>
    <row r="89" spans="1:4" ht="18" hidden="1">
      <c r="A89" s="21" t="s">
        <v>275</v>
      </c>
      <c r="B89" s="89"/>
      <c r="C89" s="89"/>
      <c r="D89" s="89">
        <f t="shared" si="1"/>
        <v>0</v>
      </c>
    </row>
    <row r="90" spans="1:4" ht="18" hidden="1">
      <c r="A90" s="5" t="s">
        <v>204</v>
      </c>
      <c r="B90" s="89"/>
      <c r="C90" s="89"/>
      <c r="D90" s="89">
        <f t="shared" si="1"/>
        <v>0</v>
      </c>
    </row>
    <row r="91" spans="1:4" ht="18" hidden="1">
      <c r="A91" s="7" t="s">
        <v>11</v>
      </c>
      <c r="B91" s="89"/>
      <c r="C91" s="89"/>
      <c r="D91" s="89">
        <f t="shared" si="1"/>
        <v>0</v>
      </c>
    </row>
    <row r="92" spans="1:4" ht="18" hidden="1">
      <c r="A92" s="7" t="s">
        <v>81</v>
      </c>
      <c r="B92" s="89"/>
      <c r="C92" s="89"/>
      <c r="D92" s="89">
        <f t="shared" si="1"/>
        <v>0</v>
      </c>
    </row>
    <row r="93" spans="1:4" ht="18" hidden="1">
      <c r="A93" s="5" t="s">
        <v>205</v>
      </c>
      <c r="B93" s="89"/>
      <c r="C93" s="89"/>
      <c r="D93" s="89">
        <f t="shared" si="1"/>
        <v>0</v>
      </c>
    </row>
    <row r="94" spans="1:4" ht="18" hidden="1">
      <c r="A94" s="5" t="s">
        <v>206</v>
      </c>
      <c r="B94" s="89"/>
      <c r="C94" s="89"/>
      <c r="D94" s="89">
        <f t="shared" si="1"/>
        <v>0</v>
      </c>
    </row>
    <row r="95" spans="1:4" ht="18" hidden="1">
      <c r="A95" s="7" t="s">
        <v>13</v>
      </c>
      <c r="B95" s="90"/>
      <c r="C95" s="90"/>
      <c r="D95" s="89">
        <f t="shared" si="1"/>
        <v>0</v>
      </c>
    </row>
    <row r="96" spans="1:4" ht="18" hidden="1">
      <c r="A96" s="21" t="s">
        <v>77</v>
      </c>
      <c r="B96" s="89"/>
      <c r="C96" s="89"/>
      <c r="D96" s="89">
        <f t="shared" si="1"/>
        <v>0</v>
      </c>
    </row>
    <row r="97" spans="1:4" ht="18" hidden="1">
      <c r="A97" s="5" t="s">
        <v>296</v>
      </c>
      <c r="B97" s="89"/>
      <c r="C97" s="89"/>
      <c r="D97" s="89">
        <f t="shared" si="1"/>
        <v>0</v>
      </c>
    </row>
    <row r="98" spans="1:4" ht="18" hidden="1">
      <c r="A98" s="5" t="s">
        <v>207</v>
      </c>
      <c r="B98" s="89"/>
      <c r="C98" s="89"/>
      <c r="D98" s="89">
        <f t="shared" si="1"/>
        <v>0</v>
      </c>
    </row>
    <row r="99" spans="1:4" ht="18">
      <c r="A99" s="7" t="s">
        <v>76</v>
      </c>
      <c r="B99" s="89">
        <f>360+840+110</f>
        <v>1310</v>
      </c>
      <c r="C99" s="89">
        <v>10800</v>
      </c>
      <c r="D99" s="89">
        <f t="shared" si="1"/>
        <v>14148000</v>
      </c>
    </row>
    <row r="100" spans="1:4" ht="18" hidden="1">
      <c r="A100" s="7" t="s">
        <v>82</v>
      </c>
      <c r="B100" s="89"/>
      <c r="C100" s="89"/>
      <c r="D100" s="89">
        <f t="shared" si="1"/>
        <v>0</v>
      </c>
    </row>
    <row r="101" spans="1:4" ht="18" hidden="1">
      <c r="A101" s="23" t="s">
        <v>88</v>
      </c>
      <c r="B101" s="89"/>
      <c r="C101" s="89"/>
      <c r="D101" s="89">
        <f t="shared" si="1"/>
        <v>0</v>
      </c>
    </row>
    <row r="102" spans="1:4" ht="18">
      <c r="A102" s="23" t="s">
        <v>103</v>
      </c>
      <c r="B102" s="89">
        <f>10+4+380</f>
        <v>394</v>
      </c>
      <c r="C102" s="89">
        <v>9500</v>
      </c>
      <c r="D102" s="89">
        <f t="shared" si="1"/>
        <v>3743000</v>
      </c>
    </row>
    <row r="103" spans="1:4" ht="18" hidden="1">
      <c r="A103" s="68" t="s">
        <v>47</v>
      </c>
      <c r="B103" s="89"/>
      <c r="C103" s="89"/>
      <c r="D103" s="89">
        <f t="shared" si="1"/>
        <v>0</v>
      </c>
    </row>
    <row r="104" spans="1:4" ht="18" hidden="1">
      <c r="A104" s="31" t="s">
        <v>297</v>
      </c>
      <c r="B104" s="89"/>
      <c r="C104" s="89"/>
      <c r="D104" s="89">
        <f t="shared" si="1"/>
        <v>0</v>
      </c>
    </row>
    <row r="105" spans="1:4" ht="18" hidden="1">
      <c r="A105" s="7" t="s">
        <v>48</v>
      </c>
      <c r="B105" s="89"/>
      <c r="C105" s="89"/>
      <c r="D105" s="89">
        <f t="shared" si="1"/>
        <v>0</v>
      </c>
    </row>
    <row r="106" spans="1:4" ht="18" hidden="1">
      <c r="A106" s="7" t="s">
        <v>41</v>
      </c>
      <c r="B106" s="89"/>
      <c r="C106" s="89"/>
      <c r="D106" s="89">
        <f t="shared" si="1"/>
        <v>0</v>
      </c>
    </row>
    <row r="107" spans="1:4" ht="18" hidden="1">
      <c r="A107" s="7" t="s">
        <v>18</v>
      </c>
      <c r="B107" s="89"/>
      <c r="C107" s="89"/>
      <c r="D107" s="89">
        <f t="shared" si="1"/>
        <v>0</v>
      </c>
    </row>
    <row r="108" spans="1:4" ht="18" hidden="1">
      <c r="A108" s="7" t="s">
        <v>96</v>
      </c>
      <c r="B108" s="89"/>
      <c r="C108" s="89"/>
      <c r="D108" s="89">
        <f t="shared" si="1"/>
        <v>0</v>
      </c>
    </row>
    <row r="109" spans="1:4" ht="18" hidden="1">
      <c r="A109" s="7" t="s">
        <v>208</v>
      </c>
      <c r="B109" s="89"/>
      <c r="C109" s="89"/>
      <c r="D109" s="89">
        <f t="shared" si="1"/>
        <v>0</v>
      </c>
    </row>
    <row r="110" spans="1:4" ht="18" hidden="1">
      <c r="A110" s="7" t="s">
        <v>209</v>
      </c>
      <c r="B110" s="89"/>
      <c r="C110" s="89"/>
      <c r="D110" s="89">
        <f t="shared" si="1"/>
        <v>0</v>
      </c>
    </row>
    <row r="111" spans="1:4" ht="18" hidden="1">
      <c r="A111" s="7" t="s">
        <v>210</v>
      </c>
      <c r="B111" s="89"/>
      <c r="C111" s="89"/>
      <c r="D111" s="89">
        <f t="shared" si="1"/>
        <v>0</v>
      </c>
    </row>
    <row r="112" spans="1:4" ht="18" hidden="1">
      <c r="A112" s="7" t="s">
        <v>211</v>
      </c>
      <c r="B112" s="89"/>
      <c r="C112" s="89"/>
      <c r="D112" s="89">
        <f t="shared" si="1"/>
        <v>0</v>
      </c>
    </row>
    <row r="113" spans="1:4" ht="18" hidden="1">
      <c r="A113" s="5" t="s">
        <v>15</v>
      </c>
      <c r="B113" s="89"/>
      <c r="C113" s="89"/>
      <c r="D113" s="89">
        <f t="shared" si="1"/>
        <v>0</v>
      </c>
    </row>
    <row r="114" spans="1:4" ht="18" hidden="1">
      <c r="A114" s="7" t="s">
        <v>104</v>
      </c>
      <c r="B114" s="90"/>
      <c r="C114" s="90"/>
      <c r="D114" s="89">
        <f t="shared" si="1"/>
        <v>0</v>
      </c>
    </row>
    <row r="115" spans="1:4" ht="18" hidden="1">
      <c r="A115" s="7" t="s">
        <v>298</v>
      </c>
      <c r="B115" s="89"/>
      <c r="C115" s="89"/>
      <c r="D115" s="89">
        <f t="shared" si="1"/>
        <v>0</v>
      </c>
    </row>
    <row r="116" spans="1:4" ht="18" hidden="1">
      <c r="A116" s="5" t="s">
        <v>299</v>
      </c>
      <c r="B116" s="89"/>
      <c r="C116" s="89"/>
      <c r="D116" s="89">
        <f t="shared" si="1"/>
        <v>0</v>
      </c>
    </row>
    <row r="117" spans="1:4" ht="18" hidden="1">
      <c r="A117" s="5" t="s">
        <v>300</v>
      </c>
      <c r="B117" s="89"/>
      <c r="C117" s="89"/>
      <c r="D117" s="89">
        <f t="shared" si="1"/>
        <v>0</v>
      </c>
    </row>
    <row r="118" spans="1:4" ht="18" hidden="1">
      <c r="A118" s="7" t="s">
        <v>107</v>
      </c>
      <c r="B118" s="90"/>
      <c r="C118" s="90"/>
      <c r="D118" s="89">
        <f t="shared" si="1"/>
        <v>0</v>
      </c>
    </row>
    <row r="119" spans="1:4" ht="18" hidden="1">
      <c r="A119" s="24" t="s">
        <v>122</v>
      </c>
      <c r="B119" s="89"/>
      <c r="C119" s="89"/>
      <c r="D119" s="89">
        <f t="shared" si="1"/>
        <v>0</v>
      </c>
    </row>
    <row r="120" spans="1:4" ht="18" hidden="1">
      <c r="A120" s="7" t="s">
        <v>110</v>
      </c>
      <c r="B120" s="90"/>
      <c r="C120" s="90"/>
      <c r="D120" s="89">
        <f t="shared" si="1"/>
        <v>0</v>
      </c>
    </row>
    <row r="121" spans="1:4" ht="18" hidden="1">
      <c r="A121" s="3" t="s">
        <v>124</v>
      </c>
      <c r="B121" s="90"/>
      <c r="C121" s="90"/>
      <c r="D121" s="89">
        <f t="shared" si="1"/>
        <v>0</v>
      </c>
    </row>
    <row r="122" spans="1:4" ht="18" hidden="1">
      <c r="A122" s="3" t="s">
        <v>125</v>
      </c>
      <c r="B122" s="90"/>
      <c r="C122" s="90"/>
      <c r="D122" s="89">
        <f t="shared" si="1"/>
        <v>0</v>
      </c>
    </row>
    <row r="123" spans="1:4" ht="18" hidden="1">
      <c r="A123" s="3" t="s">
        <v>126</v>
      </c>
      <c r="B123" s="90"/>
      <c r="C123" s="90"/>
      <c r="D123" s="89">
        <f t="shared" si="1"/>
        <v>0</v>
      </c>
    </row>
    <row r="124" spans="1:4" ht="18" hidden="1">
      <c r="A124" s="3" t="s">
        <v>127</v>
      </c>
      <c r="B124" s="93"/>
      <c r="C124" s="93"/>
      <c r="D124" s="89">
        <f t="shared" si="1"/>
        <v>0</v>
      </c>
    </row>
    <row r="125" spans="1:4" ht="18" hidden="1">
      <c r="A125" s="28" t="s">
        <v>280</v>
      </c>
      <c r="B125" s="89"/>
      <c r="C125" s="89"/>
      <c r="D125" s="89">
        <f t="shared" si="1"/>
        <v>0</v>
      </c>
    </row>
    <row r="126" spans="1:4" ht="18">
      <c r="A126" s="3" t="s">
        <v>281</v>
      </c>
      <c r="B126" s="90">
        <v>7</v>
      </c>
      <c r="C126" s="90">
        <v>16000</v>
      </c>
      <c r="D126" s="89">
        <f t="shared" si="1"/>
        <v>112000</v>
      </c>
    </row>
    <row r="127" spans="1:4" ht="18">
      <c r="A127" s="3" t="s">
        <v>50</v>
      </c>
      <c r="B127" s="89">
        <f>80+1400+20+400+40+80+100+300</f>
        <v>2420</v>
      </c>
      <c r="C127" s="89">
        <v>14000</v>
      </c>
      <c r="D127" s="89">
        <f t="shared" si="1"/>
        <v>33880000</v>
      </c>
    </row>
    <row r="128" spans="1:4" ht="18">
      <c r="A128" s="7" t="s">
        <v>112</v>
      </c>
      <c r="B128" s="89">
        <f>20+40+120+20</f>
        <v>200</v>
      </c>
      <c r="C128" s="89">
        <v>9000</v>
      </c>
      <c r="D128" s="89">
        <f t="shared" si="1"/>
        <v>1800000</v>
      </c>
    </row>
    <row r="129" spans="1:4" ht="18" hidden="1">
      <c r="A129" s="7" t="s">
        <v>113</v>
      </c>
      <c r="B129" s="89"/>
      <c r="C129" s="89"/>
      <c r="D129" s="89">
        <f t="shared" si="1"/>
        <v>0</v>
      </c>
    </row>
    <row r="130" spans="1:4" ht="18">
      <c r="A130" s="7" t="s">
        <v>26</v>
      </c>
      <c r="B130" s="89">
        <f>220+210+540+700</f>
        <v>1670</v>
      </c>
      <c r="C130" s="89">
        <v>6000</v>
      </c>
      <c r="D130" s="89">
        <f t="shared" si="1"/>
        <v>10020000</v>
      </c>
    </row>
    <row r="131" spans="1:4" ht="18" hidden="1">
      <c r="A131" s="3" t="s">
        <v>212</v>
      </c>
      <c r="B131" s="89"/>
      <c r="C131" s="89"/>
      <c r="D131" s="89">
        <f t="shared" si="1"/>
        <v>0</v>
      </c>
    </row>
    <row r="132" spans="1:4" ht="18" hidden="1">
      <c r="A132" s="3" t="s">
        <v>213</v>
      </c>
      <c r="B132" s="89"/>
      <c r="C132" s="89"/>
      <c r="D132" s="89">
        <f t="shared" ref="D132:D195" si="2">B132*C132</f>
        <v>0</v>
      </c>
    </row>
    <row r="133" spans="1:4" ht="18" hidden="1">
      <c r="A133" s="7" t="s">
        <v>214</v>
      </c>
      <c r="B133" s="89"/>
      <c r="C133" s="89"/>
      <c r="D133" s="89">
        <f t="shared" si="2"/>
        <v>0</v>
      </c>
    </row>
    <row r="134" spans="1:4" ht="18" hidden="1">
      <c r="A134" s="7" t="s">
        <v>215</v>
      </c>
      <c r="B134" s="89"/>
      <c r="C134" s="89"/>
      <c r="D134" s="89">
        <f t="shared" si="2"/>
        <v>0</v>
      </c>
    </row>
    <row r="135" spans="1:4" ht="18" hidden="1">
      <c r="A135" s="7" t="s">
        <v>99</v>
      </c>
      <c r="B135" s="90"/>
      <c r="C135" s="90"/>
      <c r="D135" s="89">
        <f t="shared" si="2"/>
        <v>0</v>
      </c>
    </row>
    <row r="136" spans="1:4" ht="18" hidden="1">
      <c r="A136" s="7" t="s">
        <v>100</v>
      </c>
      <c r="B136" s="90"/>
      <c r="C136" s="90"/>
      <c r="D136" s="89">
        <f t="shared" si="2"/>
        <v>0</v>
      </c>
    </row>
    <row r="137" spans="1:4" ht="18" hidden="1">
      <c r="A137" s="7" t="s">
        <v>301</v>
      </c>
      <c r="B137" s="89"/>
      <c r="C137" s="89"/>
      <c r="D137" s="89">
        <f t="shared" si="2"/>
        <v>0</v>
      </c>
    </row>
    <row r="138" spans="1:4" ht="18" hidden="1">
      <c r="A138" s="7" t="s">
        <v>118</v>
      </c>
      <c r="B138" s="90"/>
      <c r="C138" s="90"/>
      <c r="D138" s="89">
        <f t="shared" si="2"/>
        <v>0</v>
      </c>
    </row>
    <row r="139" spans="1:4" ht="18" hidden="1">
      <c r="A139" s="7" t="s">
        <v>102</v>
      </c>
      <c r="B139" s="90"/>
      <c r="C139" s="90"/>
      <c r="D139" s="89">
        <f t="shared" si="2"/>
        <v>0</v>
      </c>
    </row>
    <row r="140" spans="1:4" ht="18">
      <c r="A140" s="7" t="s">
        <v>121</v>
      </c>
      <c r="B140" s="90">
        <v>2</v>
      </c>
      <c r="C140" s="90">
        <v>80000</v>
      </c>
      <c r="D140" s="89">
        <f t="shared" si="2"/>
        <v>160000</v>
      </c>
    </row>
    <row r="141" spans="1:4" ht="18" hidden="1">
      <c r="A141" s="21" t="s">
        <v>49</v>
      </c>
      <c r="B141" s="89"/>
      <c r="C141" s="89"/>
      <c r="D141" s="89">
        <f t="shared" si="2"/>
        <v>0</v>
      </c>
    </row>
    <row r="142" spans="1:4" ht="18" hidden="1">
      <c r="A142" s="7" t="s">
        <v>128</v>
      </c>
      <c r="B142" s="90"/>
      <c r="C142" s="90"/>
      <c r="D142" s="89">
        <f t="shared" si="2"/>
        <v>0</v>
      </c>
    </row>
    <row r="143" spans="1:4" ht="18" hidden="1">
      <c r="A143" s="7" t="s">
        <v>105</v>
      </c>
      <c r="B143" s="90"/>
      <c r="C143" s="90"/>
      <c r="D143" s="89">
        <f t="shared" si="2"/>
        <v>0</v>
      </c>
    </row>
    <row r="144" spans="1:4" ht="18">
      <c r="A144" s="7" t="s">
        <v>123</v>
      </c>
      <c r="B144" s="90">
        <v>7</v>
      </c>
      <c r="C144" s="90">
        <v>70000</v>
      </c>
      <c r="D144" s="89">
        <f t="shared" si="2"/>
        <v>490000</v>
      </c>
    </row>
    <row r="145" spans="1:4" ht="18" hidden="1">
      <c r="A145" s="21" t="s">
        <v>106</v>
      </c>
      <c r="B145" s="89"/>
      <c r="C145" s="89"/>
      <c r="D145" s="89">
        <f t="shared" si="2"/>
        <v>0</v>
      </c>
    </row>
    <row r="146" spans="1:4" ht="18" hidden="1">
      <c r="A146" s="7" t="s">
        <v>159</v>
      </c>
      <c r="B146" s="89"/>
      <c r="C146" s="89"/>
      <c r="D146" s="89">
        <f t="shared" si="2"/>
        <v>0</v>
      </c>
    </row>
    <row r="147" spans="1:4" ht="18" hidden="1">
      <c r="A147" s="7" t="s">
        <v>160</v>
      </c>
      <c r="B147" s="89"/>
      <c r="C147" s="89"/>
      <c r="D147" s="89">
        <f t="shared" si="2"/>
        <v>0</v>
      </c>
    </row>
    <row r="148" spans="1:4" ht="18" hidden="1">
      <c r="A148" s="7" t="s">
        <v>135</v>
      </c>
      <c r="B148" s="89"/>
      <c r="C148" s="89"/>
      <c r="D148" s="89">
        <f t="shared" si="2"/>
        <v>0</v>
      </c>
    </row>
    <row r="149" spans="1:4" ht="18" hidden="1">
      <c r="A149" s="12" t="s">
        <v>203</v>
      </c>
      <c r="B149" s="89"/>
      <c r="C149" s="89"/>
      <c r="D149" s="89">
        <f t="shared" si="2"/>
        <v>0</v>
      </c>
    </row>
    <row r="150" spans="1:4" ht="18" hidden="1">
      <c r="A150" s="7" t="s">
        <v>272</v>
      </c>
      <c r="B150" s="89"/>
      <c r="C150" s="89"/>
      <c r="D150" s="89">
        <f t="shared" si="2"/>
        <v>0</v>
      </c>
    </row>
    <row r="151" spans="1:4" ht="18" hidden="1">
      <c r="A151" s="21" t="s">
        <v>141</v>
      </c>
      <c r="B151" s="89"/>
      <c r="C151" s="89"/>
      <c r="D151" s="89">
        <f t="shared" si="2"/>
        <v>0</v>
      </c>
    </row>
    <row r="152" spans="1:4" ht="18" hidden="1">
      <c r="A152" s="7" t="s">
        <v>289</v>
      </c>
      <c r="B152" s="89"/>
      <c r="C152" s="89"/>
      <c r="D152" s="89">
        <f t="shared" si="2"/>
        <v>0</v>
      </c>
    </row>
    <row r="153" spans="1:4" ht="18" hidden="1">
      <c r="A153" s="7" t="s">
        <v>290</v>
      </c>
      <c r="B153" s="89"/>
      <c r="C153" s="89"/>
      <c r="D153" s="89">
        <f t="shared" si="2"/>
        <v>0</v>
      </c>
    </row>
    <row r="154" spans="1:4" ht="18">
      <c r="A154" s="7" t="s">
        <v>191</v>
      </c>
      <c r="B154" s="89">
        <f>150+220+10+230+80+1000+50+300</f>
        <v>2040</v>
      </c>
      <c r="C154" s="89">
        <v>14000</v>
      </c>
      <c r="D154" s="89">
        <f t="shared" si="2"/>
        <v>28560000</v>
      </c>
    </row>
    <row r="155" spans="1:4" ht="18" hidden="1">
      <c r="A155" s="22" t="s">
        <v>144</v>
      </c>
      <c r="B155" s="89"/>
      <c r="C155" s="89"/>
      <c r="D155" s="89">
        <f t="shared" si="2"/>
        <v>0</v>
      </c>
    </row>
    <row r="156" spans="1:4" ht="18" hidden="1">
      <c r="A156" s="7" t="s">
        <v>108</v>
      </c>
      <c r="B156" s="90"/>
      <c r="C156" s="90"/>
      <c r="D156" s="89">
        <f t="shared" si="2"/>
        <v>0</v>
      </c>
    </row>
    <row r="157" spans="1:4" ht="18" hidden="1">
      <c r="A157" s="26" t="s">
        <v>143</v>
      </c>
      <c r="B157" s="90"/>
      <c r="C157" s="90"/>
      <c r="D157" s="89">
        <f t="shared" si="2"/>
        <v>0</v>
      </c>
    </row>
    <row r="158" spans="1:4" ht="18" hidden="1">
      <c r="A158" s="22" t="s">
        <v>145</v>
      </c>
      <c r="B158" s="89"/>
      <c r="C158" s="89"/>
      <c r="D158" s="89">
        <f t="shared" si="2"/>
        <v>0</v>
      </c>
    </row>
    <row r="159" spans="1:4" ht="18">
      <c r="A159" s="7" t="s">
        <v>148</v>
      </c>
      <c r="B159" s="89">
        <v>13</v>
      </c>
      <c r="C159" s="89">
        <v>13000</v>
      </c>
      <c r="D159" s="89">
        <f t="shared" si="2"/>
        <v>169000</v>
      </c>
    </row>
    <row r="160" spans="1:4" ht="18">
      <c r="A160" s="12" t="s">
        <v>150</v>
      </c>
      <c r="B160" s="89">
        <f>11+70+40</f>
        <v>121</v>
      </c>
      <c r="C160" s="89">
        <v>4200</v>
      </c>
      <c r="D160" s="89">
        <f t="shared" si="2"/>
        <v>508200</v>
      </c>
    </row>
    <row r="161" spans="1:4" ht="18" hidden="1">
      <c r="A161" s="7" t="s">
        <v>61</v>
      </c>
      <c r="B161" s="89"/>
      <c r="C161" s="89"/>
      <c r="D161" s="89">
        <f t="shared" si="2"/>
        <v>0</v>
      </c>
    </row>
    <row r="162" spans="1:4" ht="18" hidden="1">
      <c r="A162" s="3" t="s">
        <v>197</v>
      </c>
      <c r="B162" s="89"/>
      <c r="C162" s="89"/>
      <c r="D162" s="89">
        <f t="shared" si="2"/>
        <v>0</v>
      </c>
    </row>
    <row r="163" spans="1:4" ht="18">
      <c r="A163" s="7" t="s">
        <v>162</v>
      </c>
      <c r="B163" s="89">
        <v>7</v>
      </c>
      <c r="C163" s="89">
        <v>14000</v>
      </c>
      <c r="D163" s="89">
        <f t="shared" si="2"/>
        <v>98000</v>
      </c>
    </row>
    <row r="164" spans="1:4" ht="18">
      <c r="A164" s="7" t="s">
        <v>163</v>
      </c>
      <c r="B164" s="89">
        <f>55+70+20+60</f>
        <v>205</v>
      </c>
      <c r="C164" s="89">
        <v>14000</v>
      </c>
      <c r="D164" s="89">
        <f t="shared" si="2"/>
        <v>2870000</v>
      </c>
    </row>
    <row r="165" spans="1:4" ht="18" hidden="1">
      <c r="A165" s="7" t="s">
        <v>200</v>
      </c>
      <c r="B165" s="89"/>
      <c r="C165" s="89"/>
      <c r="D165" s="89">
        <f t="shared" si="2"/>
        <v>0</v>
      </c>
    </row>
    <row r="166" spans="1:4" ht="18">
      <c r="A166" s="6" t="s">
        <v>201</v>
      </c>
      <c r="B166" s="89">
        <v>36</v>
      </c>
      <c r="C166" s="89">
        <v>11000</v>
      </c>
      <c r="D166" s="89">
        <f t="shared" si="2"/>
        <v>396000</v>
      </c>
    </row>
    <row r="167" spans="1:4" ht="18">
      <c r="A167" s="7" t="s">
        <v>60</v>
      </c>
      <c r="B167" s="89">
        <f>35+50</f>
        <v>85</v>
      </c>
      <c r="C167" s="89">
        <v>9000</v>
      </c>
      <c r="D167" s="89">
        <f t="shared" si="2"/>
        <v>765000</v>
      </c>
    </row>
    <row r="168" spans="1:4" ht="18" hidden="1">
      <c r="A168" s="35" t="s">
        <v>161</v>
      </c>
      <c r="B168" s="91"/>
      <c r="C168" s="91"/>
      <c r="D168" s="89">
        <f t="shared" si="2"/>
        <v>0</v>
      </c>
    </row>
    <row r="169" spans="1:4" ht="18">
      <c r="A169" s="7" t="s">
        <v>165</v>
      </c>
      <c r="B169" s="89">
        <v>11</v>
      </c>
      <c r="C169" s="89">
        <v>28000</v>
      </c>
      <c r="D169" s="89">
        <f t="shared" si="2"/>
        <v>308000</v>
      </c>
    </row>
    <row r="170" spans="1:4" ht="18" hidden="1">
      <c r="A170" s="7" t="s">
        <v>35</v>
      </c>
      <c r="B170" s="89"/>
      <c r="C170" s="89"/>
      <c r="D170" s="89">
        <f t="shared" si="2"/>
        <v>0</v>
      </c>
    </row>
    <row r="171" spans="1:4" ht="18" hidden="1">
      <c r="A171" s="3" t="s">
        <v>240</v>
      </c>
      <c r="B171" s="89"/>
      <c r="C171" s="89"/>
      <c r="D171" s="89">
        <f t="shared" si="2"/>
        <v>0</v>
      </c>
    </row>
    <row r="172" spans="1:4" ht="18" hidden="1">
      <c r="A172" s="7" t="s">
        <v>241</v>
      </c>
      <c r="B172" s="89"/>
      <c r="C172" s="89"/>
      <c r="D172" s="89">
        <f t="shared" si="2"/>
        <v>0</v>
      </c>
    </row>
    <row r="173" spans="1:4" ht="18" hidden="1">
      <c r="A173" s="7" t="s">
        <v>242</v>
      </c>
      <c r="B173" s="89"/>
      <c r="C173" s="89"/>
      <c r="D173" s="89">
        <f t="shared" si="2"/>
        <v>0</v>
      </c>
    </row>
    <row r="174" spans="1:4" ht="18" hidden="1">
      <c r="A174" s="3" t="s">
        <v>177</v>
      </c>
      <c r="B174" s="89"/>
      <c r="C174" s="89"/>
      <c r="D174" s="89">
        <f t="shared" si="2"/>
        <v>0</v>
      </c>
    </row>
    <row r="175" spans="1:4" ht="18" hidden="1">
      <c r="A175" s="3" t="s">
        <v>178</v>
      </c>
      <c r="B175" s="89"/>
      <c r="C175" s="89"/>
      <c r="D175" s="89">
        <f t="shared" si="2"/>
        <v>0</v>
      </c>
    </row>
    <row r="176" spans="1:4" ht="18" hidden="1">
      <c r="A176" s="12" t="s">
        <v>164</v>
      </c>
      <c r="B176" s="89"/>
      <c r="C176" s="89"/>
      <c r="D176" s="89">
        <f t="shared" si="2"/>
        <v>0</v>
      </c>
    </row>
    <row r="177" spans="1:4" ht="18">
      <c r="A177" s="7" t="s">
        <v>69</v>
      </c>
      <c r="B177" s="89">
        <v>120</v>
      </c>
      <c r="C177" s="89">
        <v>14000</v>
      </c>
      <c r="D177" s="89">
        <f t="shared" si="2"/>
        <v>1680000</v>
      </c>
    </row>
    <row r="178" spans="1:4" ht="18" hidden="1">
      <c r="A178" s="3" t="s">
        <v>181</v>
      </c>
      <c r="B178" s="89"/>
      <c r="C178" s="89"/>
      <c r="D178" s="89">
        <f t="shared" si="2"/>
        <v>0</v>
      </c>
    </row>
    <row r="179" spans="1:4" ht="18" hidden="1">
      <c r="A179" s="21" t="s">
        <v>166</v>
      </c>
      <c r="B179" s="89"/>
      <c r="C179" s="89"/>
      <c r="D179" s="89">
        <f t="shared" si="2"/>
        <v>0</v>
      </c>
    </row>
    <row r="180" spans="1:4" ht="18" hidden="1">
      <c r="A180" s="3" t="s">
        <v>183</v>
      </c>
      <c r="B180" s="89"/>
      <c r="C180" s="89"/>
      <c r="D180" s="89">
        <f t="shared" si="2"/>
        <v>0</v>
      </c>
    </row>
    <row r="181" spans="1:4" ht="18" hidden="1">
      <c r="A181" s="7" t="s">
        <v>184</v>
      </c>
      <c r="B181" s="89"/>
      <c r="C181" s="89"/>
      <c r="D181" s="89">
        <f t="shared" si="2"/>
        <v>0</v>
      </c>
    </row>
    <row r="182" spans="1:4" ht="18">
      <c r="A182" s="7" t="s">
        <v>167</v>
      </c>
      <c r="B182" s="89">
        <v>220</v>
      </c>
      <c r="C182" s="89">
        <v>15000</v>
      </c>
      <c r="D182" s="89">
        <f t="shared" si="2"/>
        <v>3300000</v>
      </c>
    </row>
    <row r="183" spans="1:4" ht="18" hidden="1">
      <c r="A183" s="12" t="s">
        <v>303</v>
      </c>
      <c r="B183" s="89"/>
      <c r="C183" s="89"/>
      <c r="D183" s="89">
        <f t="shared" si="2"/>
        <v>0</v>
      </c>
    </row>
    <row r="184" spans="1:4" ht="18" hidden="1">
      <c r="A184" s="12" t="s">
        <v>304</v>
      </c>
      <c r="B184" s="89"/>
      <c r="C184" s="89"/>
      <c r="D184" s="89">
        <f t="shared" si="2"/>
        <v>0</v>
      </c>
    </row>
    <row r="185" spans="1:4" ht="18" hidden="1">
      <c r="A185" s="12" t="s">
        <v>305</v>
      </c>
      <c r="B185" s="89"/>
      <c r="C185" s="89"/>
      <c r="D185" s="89">
        <f t="shared" si="2"/>
        <v>0</v>
      </c>
    </row>
    <row r="186" spans="1:4" ht="18" hidden="1">
      <c r="A186" s="3" t="s">
        <v>179</v>
      </c>
      <c r="B186" s="89"/>
      <c r="C186" s="89"/>
      <c r="D186" s="89">
        <f t="shared" si="2"/>
        <v>0</v>
      </c>
    </row>
    <row r="187" spans="1:4" ht="18" hidden="1">
      <c r="A187" s="7" t="s">
        <v>306</v>
      </c>
      <c r="B187" s="89"/>
      <c r="C187" s="89"/>
      <c r="D187" s="89">
        <f t="shared" si="2"/>
        <v>0</v>
      </c>
    </row>
    <row r="188" spans="1:4" ht="18" hidden="1">
      <c r="A188" s="32" t="s">
        <v>307</v>
      </c>
      <c r="B188" s="89"/>
      <c r="C188" s="89"/>
      <c r="D188" s="89">
        <f t="shared" si="2"/>
        <v>0</v>
      </c>
    </row>
    <row r="189" spans="1:4" ht="18" hidden="1">
      <c r="A189" s="32" t="s">
        <v>308</v>
      </c>
      <c r="B189" s="89"/>
      <c r="C189" s="89"/>
      <c r="D189" s="89">
        <f t="shared" si="2"/>
        <v>0</v>
      </c>
    </row>
    <row r="190" spans="1:4" ht="18" hidden="1">
      <c r="A190" s="32" t="s">
        <v>309</v>
      </c>
      <c r="B190" s="89"/>
      <c r="C190" s="89"/>
      <c r="D190" s="89">
        <f t="shared" si="2"/>
        <v>0</v>
      </c>
    </row>
    <row r="191" spans="1:4" ht="18" hidden="1">
      <c r="A191" s="32" t="s">
        <v>310</v>
      </c>
      <c r="B191" s="89"/>
      <c r="C191" s="89"/>
      <c r="D191" s="89">
        <f t="shared" si="2"/>
        <v>0</v>
      </c>
    </row>
    <row r="192" spans="1:4" ht="18" hidden="1">
      <c r="A192" s="7" t="s">
        <v>54</v>
      </c>
      <c r="B192" s="89"/>
      <c r="C192" s="89"/>
      <c r="D192" s="89">
        <f t="shared" si="2"/>
        <v>0</v>
      </c>
    </row>
    <row r="193" spans="1:4" ht="18" hidden="1">
      <c r="A193" s="21" t="s">
        <v>170</v>
      </c>
      <c r="B193" s="89"/>
      <c r="C193" s="89"/>
      <c r="D193" s="89">
        <f t="shared" si="2"/>
        <v>0</v>
      </c>
    </row>
    <row r="194" spans="1:4" ht="18" hidden="1">
      <c r="A194" s="7" t="s">
        <v>173</v>
      </c>
      <c r="B194" s="89"/>
      <c r="C194" s="89"/>
      <c r="D194" s="89">
        <f t="shared" si="2"/>
        <v>0</v>
      </c>
    </row>
    <row r="195" spans="1:4" ht="18">
      <c r="A195" s="3" t="s">
        <v>168</v>
      </c>
      <c r="B195" s="89">
        <f>80+120+20+120</f>
        <v>340</v>
      </c>
      <c r="C195" s="89">
        <v>10000</v>
      </c>
      <c r="D195" s="89">
        <f t="shared" si="2"/>
        <v>3400000</v>
      </c>
    </row>
    <row r="196" spans="1:4" ht="18" hidden="1">
      <c r="A196" s="7" t="s">
        <v>67</v>
      </c>
      <c r="B196" s="89"/>
      <c r="C196" s="89"/>
      <c r="D196" s="89">
        <f t="shared" ref="D196:D259" si="3">B196*C196</f>
        <v>0</v>
      </c>
    </row>
    <row r="197" spans="1:4" ht="18">
      <c r="A197" s="7" t="s">
        <v>180</v>
      </c>
      <c r="B197" s="89">
        <f>195/0.3</f>
        <v>650</v>
      </c>
      <c r="C197" s="89">
        <v>3000</v>
      </c>
      <c r="D197" s="89">
        <f t="shared" si="3"/>
        <v>1950000</v>
      </c>
    </row>
    <row r="198" spans="1:4" ht="18">
      <c r="A198" s="3" t="s">
        <v>182</v>
      </c>
      <c r="B198" s="89">
        <f>37+22+45</f>
        <v>104</v>
      </c>
      <c r="C198" s="89">
        <v>28000</v>
      </c>
      <c r="D198" s="89">
        <f t="shared" si="3"/>
        <v>2912000</v>
      </c>
    </row>
    <row r="199" spans="1:4" ht="18" hidden="1">
      <c r="A199" s="7" t="s">
        <v>186</v>
      </c>
      <c r="B199" s="89"/>
      <c r="C199" s="89"/>
      <c r="D199" s="89">
        <f t="shared" si="3"/>
        <v>0</v>
      </c>
    </row>
    <row r="200" spans="1:4" ht="18" hidden="1">
      <c r="A200" s="7" t="s">
        <v>95</v>
      </c>
      <c r="B200" s="89"/>
      <c r="C200" s="89"/>
      <c r="D200" s="89">
        <f t="shared" si="3"/>
        <v>0</v>
      </c>
    </row>
    <row r="201" spans="1:4" ht="18" hidden="1">
      <c r="A201" s="7" t="s">
        <v>190</v>
      </c>
      <c r="B201" s="89"/>
      <c r="C201" s="89"/>
      <c r="D201" s="89">
        <f t="shared" si="3"/>
        <v>0</v>
      </c>
    </row>
    <row r="202" spans="1:4" ht="18" hidden="1">
      <c r="A202" s="5" t="s">
        <v>217</v>
      </c>
      <c r="B202" s="89"/>
      <c r="C202" s="89"/>
      <c r="D202" s="89">
        <f t="shared" si="3"/>
        <v>0</v>
      </c>
    </row>
    <row r="203" spans="1:4" ht="18" hidden="1">
      <c r="A203" s="7" t="s">
        <v>218</v>
      </c>
      <c r="B203" s="89"/>
      <c r="C203" s="89"/>
      <c r="D203" s="89">
        <f t="shared" si="3"/>
        <v>0</v>
      </c>
    </row>
    <row r="204" spans="1:4" ht="18" hidden="1">
      <c r="A204" s="5" t="s">
        <v>219</v>
      </c>
      <c r="B204" s="89"/>
      <c r="C204" s="89"/>
      <c r="D204" s="89">
        <f t="shared" si="3"/>
        <v>0</v>
      </c>
    </row>
    <row r="205" spans="1:4" ht="18">
      <c r="A205" s="7" t="s">
        <v>185</v>
      </c>
      <c r="B205" s="89">
        <f>90+130+40</f>
        <v>260</v>
      </c>
      <c r="C205" s="89">
        <v>8000</v>
      </c>
      <c r="D205" s="89">
        <f t="shared" si="3"/>
        <v>2080000</v>
      </c>
    </row>
    <row r="206" spans="1:4" ht="18">
      <c r="A206" s="7" t="s">
        <v>79</v>
      </c>
      <c r="B206" s="89">
        <f>25+15</f>
        <v>40</v>
      </c>
      <c r="C206" s="89">
        <v>8000</v>
      </c>
      <c r="D206" s="89">
        <f t="shared" si="3"/>
        <v>320000</v>
      </c>
    </row>
    <row r="207" spans="1:4" ht="18" hidden="1">
      <c r="A207" s="7" t="s">
        <v>187</v>
      </c>
      <c r="B207" s="89"/>
      <c r="C207" s="89"/>
      <c r="D207" s="89">
        <f t="shared" si="3"/>
        <v>0</v>
      </c>
    </row>
    <row r="208" spans="1:4" ht="18" hidden="1">
      <c r="A208" s="7" t="s">
        <v>188</v>
      </c>
      <c r="B208" s="89"/>
      <c r="C208" s="89"/>
      <c r="D208" s="89">
        <f t="shared" si="3"/>
        <v>0</v>
      </c>
    </row>
    <row r="209" spans="1:4" ht="18" hidden="1">
      <c r="A209" s="7" t="s">
        <v>38</v>
      </c>
      <c r="B209" s="89"/>
      <c r="C209" s="89"/>
      <c r="D209" s="89">
        <f t="shared" si="3"/>
        <v>0</v>
      </c>
    </row>
    <row r="210" spans="1:4" ht="18" hidden="1">
      <c r="A210" s="13" t="s">
        <v>39</v>
      </c>
      <c r="B210" s="89"/>
      <c r="C210" s="89"/>
      <c r="D210" s="89">
        <f t="shared" si="3"/>
        <v>0</v>
      </c>
    </row>
    <row r="211" spans="1:4" ht="18" hidden="1">
      <c r="A211" s="7" t="s">
        <v>40</v>
      </c>
      <c r="B211" s="89"/>
      <c r="C211" s="89"/>
      <c r="D211" s="89">
        <f t="shared" si="3"/>
        <v>0</v>
      </c>
    </row>
    <row r="212" spans="1:4" ht="18" hidden="1">
      <c r="A212" s="10" t="s">
        <v>192</v>
      </c>
      <c r="B212" s="89"/>
      <c r="C212" s="89"/>
      <c r="D212" s="89">
        <f t="shared" si="3"/>
        <v>0</v>
      </c>
    </row>
    <row r="213" spans="1:4" ht="18">
      <c r="A213" s="20" t="s">
        <v>10</v>
      </c>
      <c r="B213" s="89">
        <f>120+156+200</f>
        <v>476</v>
      </c>
      <c r="C213" s="89">
        <v>6500</v>
      </c>
      <c r="D213" s="89">
        <f t="shared" si="3"/>
        <v>3094000</v>
      </c>
    </row>
    <row r="214" spans="1:4" ht="18" hidden="1">
      <c r="A214" s="7" t="s">
        <v>43</v>
      </c>
      <c r="B214" s="89"/>
      <c r="C214" s="89"/>
      <c r="D214" s="89">
        <f t="shared" si="3"/>
        <v>0</v>
      </c>
    </row>
    <row r="215" spans="1:4" ht="18" hidden="1">
      <c r="A215" s="7" t="s">
        <v>194</v>
      </c>
      <c r="B215" s="89"/>
      <c r="C215" s="89"/>
      <c r="D215" s="89">
        <f t="shared" si="3"/>
        <v>0</v>
      </c>
    </row>
    <row r="216" spans="1:4" ht="18" hidden="1">
      <c r="A216" s="12" t="s">
        <v>129</v>
      </c>
      <c r="B216" s="89"/>
      <c r="C216" s="89"/>
      <c r="D216" s="89">
        <f t="shared" si="3"/>
        <v>0</v>
      </c>
    </row>
    <row r="217" spans="1:4" ht="18" hidden="1">
      <c r="A217" s="12" t="s">
        <v>130</v>
      </c>
      <c r="B217" s="89"/>
      <c r="C217" s="89"/>
      <c r="D217" s="89">
        <f t="shared" si="3"/>
        <v>0</v>
      </c>
    </row>
    <row r="218" spans="1:4" ht="18" hidden="1">
      <c r="A218" s="12" t="s">
        <v>131</v>
      </c>
      <c r="B218" s="89"/>
      <c r="C218" s="89"/>
      <c r="D218" s="89">
        <f t="shared" si="3"/>
        <v>0</v>
      </c>
    </row>
    <row r="219" spans="1:4" ht="18" hidden="1">
      <c r="A219" s="12" t="s">
        <v>132</v>
      </c>
      <c r="B219" s="89"/>
      <c r="C219" s="89"/>
      <c r="D219" s="89">
        <f t="shared" si="3"/>
        <v>0</v>
      </c>
    </row>
    <row r="220" spans="1:4" ht="18" hidden="1">
      <c r="A220" s="7" t="s">
        <v>133</v>
      </c>
      <c r="B220" s="89"/>
      <c r="C220" s="89"/>
      <c r="D220" s="89">
        <f t="shared" si="3"/>
        <v>0</v>
      </c>
    </row>
    <row r="221" spans="1:4" ht="18" hidden="1">
      <c r="A221" s="7" t="s">
        <v>134</v>
      </c>
      <c r="B221" s="89"/>
      <c r="C221" s="89"/>
      <c r="D221" s="89">
        <f t="shared" si="3"/>
        <v>0</v>
      </c>
    </row>
    <row r="222" spans="1:4" ht="18" hidden="1">
      <c r="A222" s="7" t="s">
        <v>196</v>
      </c>
      <c r="B222" s="89"/>
      <c r="C222" s="89"/>
      <c r="D222" s="89">
        <f t="shared" si="3"/>
        <v>0</v>
      </c>
    </row>
    <row r="223" spans="1:4" ht="18" hidden="1">
      <c r="A223" s="12" t="s">
        <v>136</v>
      </c>
      <c r="B223" s="89"/>
      <c r="C223" s="89"/>
      <c r="D223" s="89">
        <f t="shared" si="3"/>
        <v>0</v>
      </c>
    </row>
    <row r="224" spans="1:4" ht="18" hidden="1">
      <c r="A224" s="5" t="s">
        <v>311</v>
      </c>
      <c r="B224" s="89"/>
      <c r="C224" s="89"/>
      <c r="D224" s="89">
        <f t="shared" si="3"/>
        <v>0</v>
      </c>
    </row>
    <row r="225" spans="1:4" ht="18" hidden="1">
      <c r="A225" s="3" t="s">
        <v>202</v>
      </c>
      <c r="B225" s="89"/>
      <c r="C225" s="89"/>
      <c r="D225" s="89">
        <f t="shared" si="3"/>
        <v>0</v>
      </c>
    </row>
    <row r="226" spans="1:4" ht="18" hidden="1">
      <c r="A226" s="5" t="s">
        <v>312</v>
      </c>
      <c r="B226" s="89"/>
      <c r="C226" s="89"/>
      <c r="D226" s="89">
        <f t="shared" si="3"/>
        <v>0</v>
      </c>
    </row>
    <row r="227" spans="1:4" ht="18" hidden="1">
      <c r="A227" s="5" t="s">
        <v>313</v>
      </c>
      <c r="B227" s="89"/>
      <c r="C227" s="89"/>
      <c r="D227" s="89">
        <f t="shared" si="3"/>
        <v>0</v>
      </c>
    </row>
    <row r="228" spans="1:4" ht="18" hidden="1">
      <c r="A228" s="22" t="s">
        <v>86</v>
      </c>
      <c r="B228" s="89"/>
      <c r="C228" s="89"/>
      <c r="D228" s="89">
        <f t="shared" si="3"/>
        <v>0</v>
      </c>
    </row>
    <row r="229" spans="1:4" ht="18" hidden="1">
      <c r="A229" s="7" t="s">
        <v>56</v>
      </c>
      <c r="B229" s="89"/>
      <c r="C229" s="89"/>
      <c r="D229" s="89">
        <f t="shared" si="3"/>
        <v>0</v>
      </c>
    </row>
    <row r="230" spans="1:4" ht="18" hidden="1">
      <c r="A230" s="7" t="s">
        <v>57</v>
      </c>
      <c r="B230" s="89"/>
      <c r="C230" s="89"/>
      <c r="D230" s="89">
        <f t="shared" si="3"/>
        <v>0</v>
      </c>
    </row>
    <row r="231" spans="1:4" ht="18" hidden="1">
      <c r="A231" s="21" t="s">
        <v>314</v>
      </c>
      <c r="B231" s="89"/>
      <c r="C231" s="89"/>
      <c r="D231" s="89">
        <f t="shared" si="3"/>
        <v>0</v>
      </c>
    </row>
    <row r="232" spans="1:4" ht="18" hidden="1">
      <c r="A232" s="21" t="s">
        <v>315</v>
      </c>
      <c r="B232" s="89"/>
      <c r="C232" s="89"/>
      <c r="D232" s="89">
        <f t="shared" si="3"/>
        <v>0</v>
      </c>
    </row>
    <row r="233" spans="1:4" ht="18" hidden="1">
      <c r="A233" s="32" t="s">
        <v>316</v>
      </c>
      <c r="B233" s="89"/>
      <c r="C233" s="89"/>
      <c r="D233" s="89">
        <f t="shared" si="3"/>
        <v>0</v>
      </c>
    </row>
    <row r="234" spans="1:4" ht="18" hidden="1">
      <c r="A234" s="7" t="s">
        <v>87</v>
      </c>
      <c r="B234" s="89"/>
      <c r="C234" s="89"/>
      <c r="D234" s="89">
        <f t="shared" si="3"/>
        <v>0</v>
      </c>
    </row>
    <row r="235" spans="1:4" ht="18" hidden="1">
      <c r="A235" s="7" t="s">
        <v>198</v>
      </c>
      <c r="B235" s="89"/>
      <c r="C235" s="89"/>
      <c r="D235" s="89">
        <f t="shared" si="3"/>
        <v>0</v>
      </c>
    </row>
    <row r="236" spans="1:4" ht="18" hidden="1">
      <c r="A236" s="7" t="s">
        <v>137</v>
      </c>
      <c r="B236" s="90"/>
      <c r="C236" s="90"/>
      <c r="D236" s="89">
        <f t="shared" si="3"/>
        <v>0</v>
      </c>
    </row>
    <row r="237" spans="1:4" ht="18" hidden="1">
      <c r="A237" s="32" t="s">
        <v>317</v>
      </c>
      <c r="B237" s="89"/>
      <c r="C237" s="89"/>
      <c r="D237" s="89">
        <f t="shared" si="3"/>
        <v>0</v>
      </c>
    </row>
    <row r="238" spans="1:4" ht="18" hidden="1">
      <c r="A238" s="7" t="s">
        <v>138</v>
      </c>
      <c r="B238" s="90"/>
      <c r="C238" s="90"/>
      <c r="D238" s="89">
        <f t="shared" si="3"/>
        <v>0</v>
      </c>
    </row>
    <row r="239" spans="1:4" ht="18" hidden="1">
      <c r="A239" s="7" t="s">
        <v>216</v>
      </c>
      <c r="B239" s="89"/>
      <c r="C239" s="89"/>
      <c r="D239" s="89">
        <f t="shared" si="3"/>
        <v>0</v>
      </c>
    </row>
    <row r="240" spans="1:4" ht="18" hidden="1">
      <c r="A240" s="5" t="s">
        <v>20</v>
      </c>
      <c r="B240" s="89"/>
      <c r="C240" s="89"/>
      <c r="D240" s="89">
        <f t="shared" si="3"/>
        <v>0</v>
      </c>
    </row>
    <row r="241" spans="1:4" ht="18" hidden="1">
      <c r="A241" s="7" t="s">
        <v>154</v>
      </c>
      <c r="B241" s="89"/>
      <c r="C241" s="89"/>
      <c r="D241" s="89">
        <f t="shared" si="3"/>
        <v>0</v>
      </c>
    </row>
    <row r="242" spans="1:4" ht="18">
      <c r="A242" s="7" t="s">
        <v>22</v>
      </c>
      <c r="B242" s="89">
        <v>32</v>
      </c>
      <c r="C242" s="89">
        <v>30000</v>
      </c>
      <c r="D242" s="89">
        <f t="shared" si="3"/>
        <v>960000</v>
      </c>
    </row>
    <row r="243" spans="1:4" ht="18">
      <c r="A243" s="7" t="s">
        <v>193</v>
      </c>
      <c r="B243" s="89">
        <v>25</v>
      </c>
      <c r="C243" s="89">
        <v>27000</v>
      </c>
      <c r="D243" s="89">
        <f t="shared" si="3"/>
        <v>675000</v>
      </c>
    </row>
    <row r="244" spans="1:4" ht="18" hidden="1">
      <c r="A244" s="7" t="s">
        <v>36</v>
      </c>
      <c r="B244" s="89"/>
      <c r="C244" s="89"/>
      <c r="D244" s="89">
        <f t="shared" si="3"/>
        <v>0</v>
      </c>
    </row>
    <row r="245" spans="1:4" ht="18" hidden="1">
      <c r="A245" s="7" t="s">
        <v>25</v>
      </c>
      <c r="B245" s="89"/>
      <c r="C245" s="89"/>
      <c r="D245" s="89">
        <f t="shared" si="3"/>
        <v>0</v>
      </c>
    </row>
    <row r="246" spans="1:4" ht="18">
      <c r="A246" s="12" t="s">
        <v>231</v>
      </c>
      <c r="B246" s="89">
        <f>20+20</f>
        <v>40</v>
      </c>
      <c r="C246" s="89">
        <v>50000</v>
      </c>
      <c r="D246" s="89">
        <f t="shared" si="3"/>
        <v>2000000</v>
      </c>
    </row>
    <row r="247" spans="1:4" ht="18" hidden="1">
      <c r="A247" s="10" t="s">
        <v>232</v>
      </c>
      <c r="B247" s="89"/>
      <c r="C247" s="89"/>
      <c r="D247" s="89">
        <f t="shared" si="3"/>
        <v>0</v>
      </c>
    </row>
    <row r="248" spans="1:4" ht="18" hidden="1">
      <c r="A248" s="10" t="s">
        <v>233</v>
      </c>
      <c r="B248" s="89"/>
      <c r="C248" s="89"/>
      <c r="D248" s="89">
        <f t="shared" si="3"/>
        <v>0</v>
      </c>
    </row>
    <row r="249" spans="1:4" ht="18" hidden="1">
      <c r="A249" s="7" t="s">
        <v>228</v>
      </c>
      <c r="B249" s="89"/>
      <c r="C249" s="89"/>
      <c r="D249" s="89">
        <f t="shared" si="3"/>
        <v>0</v>
      </c>
    </row>
    <row r="250" spans="1:4" ht="18">
      <c r="A250" s="7" t="s">
        <v>27</v>
      </c>
      <c r="B250" s="89">
        <v>31</v>
      </c>
      <c r="C250" s="89">
        <v>35000</v>
      </c>
      <c r="D250" s="89">
        <f t="shared" si="3"/>
        <v>1085000</v>
      </c>
    </row>
    <row r="251" spans="1:4" ht="18">
      <c r="A251" s="7" t="s">
        <v>239</v>
      </c>
      <c r="B251" s="89">
        <v>8</v>
      </c>
      <c r="C251" s="89">
        <v>18000</v>
      </c>
      <c r="D251" s="89">
        <f t="shared" si="3"/>
        <v>144000</v>
      </c>
    </row>
    <row r="252" spans="1:4" ht="18" hidden="1">
      <c r="A252" s="7" t="s">
        <v>29</v>
      </c>
      <c r="B252" s="89"/>
      <c r="C252" s="89"/>
      <c r="D252" s="89">
        <f t="shared" si="3"/>
        <v>0</v>
      </c>
    </row>
    <row r="253" spans="1:4" ht="18" hidden="1">
      <c r="A253" s="7" t="s">
        <v>238</v>
      </c>
      <c r="B253" s="89"/>
      <c r="C253" s="89"/>
      <c r="D253" s="89">
        <f t="shared" si="3"/>
        <v>0</v>
      </c>
    </row>
    <row r="254" spans="1:4" ht="18" hidden="1">
      <c r="A254" s="7" t="s">
        <v>31</v>
      </c>
      <c r="B254" s="89"/>
      <c r="C254" s="89"/>
      <c r="D254" s="89">
        <f t="shared" si="3"/>
        <v>0</v>
      </c>
    </row>
    <row r="255" spans="1:4" ht="18" hidden="1">
      <c r="A255" s="12" t="s">
        <v>256</v>
      </c>
      <c r="B255" s="89"/>
      <c r="C255" s="89"/>
      <c r="D255" s="89">
        <f t="shared" si="3"/>
        <v>0</v>
      </c>
    </row>
    <row r="256" spans="1:4" ht="18" hidden="1">
      <c r="A256" s="7" t="s">
        <v>89</v>
      </c>
      <c r="B256" s="90"/>
      <c r="C256" s="90"/>
      <c r="D256" s="89">
        <f t="shared" si="3"/>
        <v>0</v>
      </c>
    </row>
    <row r="257" spans="1:4" ht="18" hidden="1">
      <c r="A257" s="21" t="s">
        <v>90</v>
      </c>
      <c r="B257" s="89"/>
      <c r="C257" s="89"/>
      <c r="D257" s="89">
        <f t="shared" si="3"/>
        <v>0</v>
      </c>
    </row>
    <row r="258" spans="1:4" ht="18" hidden="1">
      <c r="A258" s="7" t="s">
        <v>221</v>
      </c>
      <c r="B258" s="89"/>
      <c r="C258" s="89"/>
      <c r="D258" s="89">
        <f t="shared" si="3"/>
        <v>0</v>
      </c>
    </row>
    <row r="259" spans="1:4" ht="18" hidden="1">
      <c r="A259" s="5" t="s">
        <v>234</v>
      </c>
      <c r="B259" s="89"/>
      <c r="C259" s="89"/>
      <c r="D259" s="89">
        <f t="shared" si="3"/>
        <v>0</v>
      </c>
    </row>
    <row r="260" spans="1:4" ht="18" hidden="1">
      <c r="A260" s="5" t="s">
        <v>235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248</v>
      </c>
      <c r="B261" s="89"/>
      <c r="C261" s="89"/>
      <c r="D261" s="89">
        <f t="shared" si="4"/>
        <v>0</v>
      </c>
    </row>
    <row r="262" spans="1:4" ht="18" hidden="1">
      <c r="A262" s="7" t="s">
        <v>237</v>
      </c>
      <c r="B262" s="89"/>
      <c r="C262" s="89"/>
      <c r="D262" s="89">
        <f t="shared" si="4"/>
        <v>0</v>
      </c>
    </row>
    <row r="263" spans="1:4" ht="18" hidden="1">
      <c r="A263" s="7" t="s">
        <v>222</v>
      </c>
      <c r="B263" s="89"/>
      <c r="C263" s="89"/>
      <c r="D263" s="89">
        <f t="shared" si="4"/>
        <v>0</v>
      </c>
    </row>
    <row r="264" spans="1:4" ht="18" hidden="1">
      <c r="A264" s="7" t="s">
        <v>116</v>
      </c>
      <c r="B264" s="89"/>
      <c r="C264" s="89"/>
      <c r="D264" s="89">
        <f t="shared" si="4"/>
        <v>0</v>
      </c>
    </row>
    <row r="265" spans="1:4" ht="18">
      <c r="A265" s="7" t="s">
        <v>282</v>
      </c>
      <c r="B265" s="89">
        <v>60</v>
      </c>
      <c r="C265" s="89">
        <v>26000</v>
      </c>
      <c r="D265" s="89">
        <f t="shared" si="4"/>
        <v>1560000</v>
      </c>
    </row>
    <row r="266" spans="1:4" ht="18">
      <c r="A266" s="7" t="s">
        <v>288</v>
      </c>
      <c r="B266" s="89">
        <v>30</v>
      </c>
      <c r="C266" s="89">
        <v>25000</v>
      </c>
      <c r="D266" s="89">
        <f t="shared" si="4"/>
        <v>750000</v>
      </c>
    </row>
    <row r="267" spans="1:4" ht="18">
      <c r="A267" s="7" t="s">
        <v>259</v>
      </c>
      <c r="B267" s="89">
        <v>20</v>
      </c>
      <c r="C267" s="89">
        <v>6000</v>
      </c>
      <c r="D267" s="89">
        <f t="shared" si="4"/>
        <v>120000</v>
      </c>
    </row>
    <row r="268" spans="1:4" ht="18" hidden="1">
      <c r="A268" s="32" t="s">
        <v>318</v>
      </c>
      <c r="B268" s="89"/>
      <c r="C268" s="89"/>
      <c r="D268" s="89">
        <f t="shared" si="4"/>
        <v>0</v>
      </c>
    </row>
    <row r="269" spans="1:4" ht="18" hidden="1">
      <c r="A269" s="7" t="s">
        <v>147</v>
      </c>
      <c r="B269" s="89"/>
      <c r="C269" s="89"/>
      <c r="D269" s="89">
        <f t="shared" si="4"/>
        <v>0</v>
      </c>
    </row>
    <row r="270" spans="1:4" ht="18" hidden="1">
      <c r="A270" s="32" t="s">
        <v>319</v>
      </c>
      <c r="B270" s="89"/>
      <c r="C270" s="89"/>
      <c r="D270" s="89">
        <f t="shared" si="4"/>
        <v>0</v>
      </c>
    </row>
    <row r="271" spans="1:4" ht="18" hidden="1">
      <c r="A271" s="5" t="s">
        <v>320</v>
      </c>
      <c r="B271" s="89"/>
      <c r="C271" s="89"/>
      <c r="D271" s="89">
        <f t="shared" si="4"/>
        <v>0</v>
      </c>
    </row>
    <row r="272" spans="1:4" ht="18" hidden="1">
      <c r="A272" s="32" t="s">
        <v>321</v>
      </c>
      <c r="B272" s="89"/>
      <c r="C272" s="89"/>
      <c r="D272" s="89">
        <f t="shared" si="4"/>
        <v>0</v>
      </c>
    </row>
    <row r="273" spans="1:4" ht="18" hidden="1">
      <c r="A273" s="3" t="s">
        <v>139</v>
      </c>
      <c r="B273" s="90"/>
      <c r="C273" s="90"/>
      <c r="D273" s="89">
        <f t="shared" si="4"/>
        <v>0</v>
      </c>
    </row>
    <row r="274" spans="1:4" ht="18" hidden="1">
      <c r="A274" s="7" t="s">
        <v>260</v>
      </c>
      <c r="B274" s="89"/>
      <c r="C274" s="89"/>
      <c r="D274" s="89">
        <f t="shared" si="4"/>
        <v>0</v>
      </c>
    </row>
    <row r="275" spans="1:4" ht="18" hidden="1">
      <c r="A275" s="12" t="s">
        <v>97</v>
      </c>
      <c r="B275" s="89"/>
      <c r="C275" s="89"/>
      <c r="D275" s="89">
        <f t="shared" si="4"/>
        <v>0</v>
      </c>
    </row>
    <row r="276" spans="1:4" ht="18" hidden="1">
      <c r="A276" s="12" t="s">
        <v>98</v>
      </c>
      <c r="B276" s="89"/>
      <c r="C276" s="89"/>
      <c r="D276" s="89">
        <f t="shared" si="4"/>
        <v>0</v>
      </c>
    </row>
    <row r="277" spans="1:4" ht="18" hidden="1">
      <c r="A277" s="7" t="s">
        <v>262</v>
      </c>
      <c r="B277" s="89"/>
      <c r="C277" s="89"/>
      <c r="D277" s="89">
        <f t="shared" si="4"/>
        <v>0</v>
      </c>
    </row>
    <row r="278" spans="1:4" ht="18" hidden="1">
      <c r="A278" s="7" t="s">
        <v>263</v>
      </c>
      <c r="B278" s="89"/>
      <c r="C278" s="89"/>
      <c r="D278" s="89">
        <f t="shared" si="4"/>
        <v>0</v>
      </c>
    </row>
    <row r="279" spans="1:4" ht="18" hidden="1">
      <c r="A279" s="7" t="s">
        <v>269</v>
      </c>
      <c r="B279" s="89"/>
      <c r="C279" s="89"/>
      <c r="D279" s="89">
        <f t="shared" si="4"/>
        <v>0</v>
      </c>
    </row>
    <row r="280" spans="1:4" ht="18" hidden="1">
      <c r="A280" s="7" t="s">
        <v>292</v>
      </c>
      <c r="B280" s="89"/>
      <c r="C280" s="89"/>
      <c r="D280" s="89">
        <f t="shared" si="4"/>
        <v>0</v>
      </c>
    </row>
    <row r="281" spans="1:4" ht="18">
      <c r="A281" s="7" t="s">
        <v>264</v>
      </c>
      <c r="B281" s="89">
        <f>18+82</f>
        <v>100</v>
      </c>
      <c r="C281" s="89">
        <v>6000</v>
      </c>
      <c r="D281" s="89">
        <f t="shared" si="4"/>
        <v>600000</v>
      </c>
    </row>
    <row r="282" spans="1:4" ht="18" hidden="1">
      <c r="A282" s="31" t="s">
        <v>322</v>
      </c>
      <c r="B282" s="89"/>
      <c r="C282" s="89"/>
      <c r="D282" s="89">
        <f t="shared" si="4"/>
        <v>0</v>
      </c>
    </row>
    <row r="283" spans="1:4" ht="18" hidden="1">
      <c r="A283" s="12" t="s">
        <v>268</v>
      </c>
      <c r="B283" s="89"/>
      <c r="C283" s="89"/>
      <c r="D283" s="89">
        <f t="shared" si="4"/>
        <v>0</v>
      </c>
    </row>
    <row r="284" spans="1:4" ht="18">
      <c r="A284" s="7" t="s">
        <v>30</v>
      </c>
      <c r="B284" s="89">
        <f>10+125+20</f>
        <v>155</v>
      </c>
      <c r="C284" s="89">
        <v>10000</v>
      </c>
      <c r="D284" s="89">
        <f t="shared" si="4"/>
        <v>1550000</v>
      </c>
    </row>
    <row r="285" spans="1:4" ht="18" hidden="1">
      <c r="A285" s="3" t="s">
        <v>91</v>
      </c>
      <c r="B285" s="89"/>
      <c r="C285" s="89"/>
      <c r="D285" s="89">
        <f t="shared" si="4"/>
        <v>0</v>
      </c>
    </row>
    <row r="286" spans="1:4" ht="18" hidden="1">
      <c r="A286" s="12" t="s">
        <v>92</v>
      </c>
      <c r="B286" s="89"/>
      <c r="C286" s="89"/>
      <c r="D286" s="89">
        <f t="shared" si="4"/>
        <v>0</v>
      </c>
    </row>
    <row r="287" spans="1:4" ht="18" hidden="1">
      <c r="A287" s="21" t="s">
        <v>75</v>
      </c>
      <c r="B287" s="89"/>
      <c r="C287" s="89"/>
      <c r="D287" s="89">
        <f t="shared" si="4"/>
        <v>0</v>
      </c>
    </row>
    <row r="288" spans="1:4" ht="18" hidden="1">
      <c r="A288" s="7" t="s">
        <v>223</v>
      </c>
      <c r="B288" s="89"/>
      <c r="C288" s="89"/>
      <c r="D288" s="89">
        <f t="shared" si="4"/>
        <v>0</v>
      </c>
    </row>
    <row r="289" spans="1:4" ht="18" hidden="1">
      <c r="A289" s="12" t="s">
        <v>224</v>
      </c>
      <c r="B289" s="89"/>
      <c r="C289" s="89"/>
      <c r="D289" s="89">
        <f t="shared" si="4"/>
        <v>0</v>
      </c>
    </row>
    <row r="290" spans="1:4" ht="18" hidden="1">
      <c r="A290" s="3" t="s">
        <v>225</v>
      </c>
      <c r="B290" s="89"/>
      <c r="C290" s="89"/>
      <c r="D290" s="89">
        <f t="shared" si="4"/>
        <v>0</v>
      </c>
    </row>
    <row r="291" spans="1:4" ht="18" hidden="1">
      <c r="A291" s="7" t="s">
        <v>323</v>
      </c>
      <c r="B291" s="89"/>
      <c r="C291" s="89"/>
      <c r="D291" s="89">
        <f t="shared" si="4"/>
        <v>0</v>
      </c>
    </row>
    <row r="292" spans="1:4" ht="18" hidden="1">
      <c r="A292" s="5" t="s">
        <v>324</v>
      </c>
      <c r="B292" s="89"/>
      <c r="C292" s="89"/>
      <c r="D292" s="89">
        <f t="shared" si="4"/>
        <v>0</v>
      </c>
    </row>
    <row r="293" spans="1:4" ht="18" hidden="1">
      <c r="A293" s="7" t="s">
        <v>117</v>
      </c>
      <c r="B293" s="89"/>
      <c r="C293" s="89"/>
      <c r="D293" s="89">
        <f t="shared" si="4"/>
        <v>0</v>
      </c>
    </row>
    <row r="294" spans="1:4" ht="18" hidden="1">
      <c r="A294" s="3" t="s">
        <v>142</v>
      </c>
      <c r="B294" s="89"/>
      <c r="C294" s="89"/>
      <c r="D294" s="89">
        <f t="shared" si="4"/>
        <v>0</v>
      </c>
    </row>
    <row r="295" spans="1:4" ht="18" hidden="1">
      <c r="A295" s="3" t="s">
        <v>243</v>
      </c>
      <c r="B295" s="89"/>
      <c r="C295" s="89"/>
      <c r="D295" s="89">
        <f t="shared" si="4"/>
        <v>0</v>
      </c>
    </row>
    <row r="296" spans="1:4" ht="18" hidden="1">
      <c r="A296" s="7" t="s">
        <v>171</v>
      </c>
      <c r="B296" s="89"/>
      <c r="C296" s="89"/>
      <c r="D296" s="89">
        <f t="shared" si="4"/>
        <v>0</v>
      </c>
    </row>
    <row r="297" spans="1:4" ht="18" hidden="1">
      <c r="A297" s="7" t="s">
        <v>244</v>
      </c>
      <c r="B297" s="89"/>
      <c r="C297" s="89"/>
      <c r="D297" s="89">
        <f t="shared" si="4"/>
        <v>0</v>
      </c>
    </row>
    <row r="298" spans="1:4" ht="18" hidden="1">
      <c r="A298" s="7" t="s">
        <v>245</v>
      </c>
      <c r="B298" s="89"/>
      <c r="C298" s="89"/>
      <c r="D298" s="89">
        <f t="shared" si="4"/>
        <v>0</v>
      </c>
    </row>
    <row r="299" spans="1:4" ht="18" hidden="1">
      <c r="A299" s="7" t="s">
        <v>273</v>
      </c>
      <c r="B299" s="89"/>
      <c r="C299" s="89"/>
      <c r="D299" s="89">
        <f t="shared" si="4"/>
        <v>0</v>
      </c>
    </row>
    <row r="300" spans="1:4" ht="18" hidden="1">
      <c r="A300" s="7" t="s">
        <v>276</v>
      </c>
      <c r="B300" s="89"/>
      <c r="C300" s="89"/>
      <c r="D300" s="89">
        <f t="shared" si="4"/>
        <v>0</v>
      </c>
    </row>
    <row r="301" spans="1:4" ht="18" hidden="1">
      <c r="A301" s="10" t="s">
        <v>246</v>
      </c>
      <c r="B301" s="89"/>
      <c r="C301" s="89"/>
      <c r="D301" s="89">
        <f t="shared" si="4"/>
        <v>0</v>
      </c>
    </row>
    <row r="302" spans="1:4" ht="18" hidden="1">
      <c r="A302" s="21" t="s">
        <v>78</v>
      </c>
      <c r="B302" s="89"/>
      <c r="C302" s="89"/>
      <c r="D302" s="89">
        <f t="shared" si="4"/>
        <v>0</v>
      </c>
    </row>
    <row r="303" spans="1:4" ht="18">
      <c r="A303" s="7" t="s">
        <v>247</v>
      </c>
      <c r="B303" s="89">
        <v>10</v>
      </c>
      <c r="C303" s="89">
        <v>6800</v>
      </c>
      <c r="D303" s="89">
        <f t="shared" si="4"/>
        <v>68000</v>
      </c>
    </row>
    <row r="304" spans="1:4" ht="18" hidden="1">
      <c r="A304" s="21" t="s">
        <v>277</v>
      </c>
      <c r="B304" s="89"/>
      <c r="C304" s="89"/>
      <c r="D304" s="89">
        <f t="shared" si="4"/>
        <v>0</v>
      </c>
    </row>
    <row r="305" spans="1:4" ht="18" hidden="1">
      <c r="A305" s="7" t="s">
        <v>278</v>
      </c>
      <c r="B305" s="89"/>
      <c r="C305" s="89"/>
      <c r="D305" s="89">
        <f t="shared" si="4"/>
        <v>0</v>
      </c>
    </row>
    <row r="306" spans="1:4" ht="18" hidden="1">
      <c r="A306" s="7" t="s">
        <v>250</v>
      </c>
      <c r="B306" s="89"/>
      <c r="C306" s="89"/>
      <c r="D306" s="89">
        <f t="shared" si="4"/>
        <v>0</v>
      </c>
    </row>
    <row r="307" spans="1:4" ht="18" hidden="1">
      <c r="A307" s="10" t="s">
        <v>251</v>
      </c>
      <c r="B307" s="89"/>
      <c r="C307" s="89"/>
      <c r="D307" s="89">
        <f t="shared" si="4"/>
        <v>0</v>
      </c>
    </row>
    <row r="308" spans="1:4" ht="18" hidden="1">
      <c r="A308" s="7" t="s">
        <v>252</v>
      </c>
      <c r="B308" s="89"/>
      <c r="C308" s="89"/>
      <c r="D308" s="89">
        <f t="shared" si="4"/>
        <v>0</v>
      </c>
    </row>
    <row r="309" spans="1:4" ht="18">
      <c r="A309" s="7" t="s">
        <v>109</v>
      </c>
      <c r="B309" s="89">
        <v>250</v>
      </c>
      <c r="C309" s="89">
        <v>6000</v>
      </c>
      <c r="D309" s="89">
        <f t="shared" si="4"/>
        <v>1500000</v>
      </c>
    </row>
    <row r="310" spans="1:4" ht="18" hidden="1">
      <c r="A310" s="3" t="s">
        <v>172</v>
      </c>
      <c r="B310" s="89"/>
      <c r="C310" s="89"/>
      <c r="D310" s="89">
        <f t="shared" si="4"/>
        <v>0</v>
      </c>
    </row>
    <row r="311" spans="1:4" ht="18" hidden="1">
      <c r="A311" s="7" t="s">
        <v>284</v>
      </c>
      <c r="B311" s="92"/>
      <c r="C311" s="92"/>
      <c r="D311" s="89">
        <f t="shared" si="4"/>
        <v>0</v>
      </c>
    </row>
    <row r="312" spans="1:4" ht="18" hidden="1">
      <c r="A312" s="7" t="s">
        <v>253</v>
      </c>
      <c r="B312" s="89"/>
      <c r="C312" s="89"/>
      <c r="D312" s="89">
        <f t="shared" si="4"/>
        <v>0</v>
      </c>
    </row>
    <row r="313" spans="1:4" ht="18" hidden="1">
      <c r="A313" s="7" t="s">
        <v>283</v>
      </c>
      <c r="B313" s="89"/>
      <c r="C313" s="89"/>
      <c r="D313" s="89">
        <f t="shared" si="4"/>
        <v>0</v>
      </c>
    </row>
    <row r="314" spans="1:4" ht="18" hidden="1">
      <c r="A314" s="10" t="s">
        <v>254</v>
      </c>
      <c r="B314" s="89"/>
      <c r="C314" s="89"/>
      <c r="D314" s="89">
        <f t="shared" si="4"/>
        <v>0</v>
      </c>
    </row>
    <row r="315" spans="1:4" ht="18" hidden="1">
      <c r="A315" s="10" t="s">
        <v>255</v>
      </c>
      <c r="B315" s="89"/>
      <c r="C315" s="89"/>
      <c r="D315" s="89">
        <f t="shared" si="4"/>
        <v>0</v>
      </c>
    </row>
    <row r="316" spans="1:4" ht="18">
      <c r="A316" s="7" t="s">
        <v>267</v>
      </c>
      <c r="B316" s="89">
        <f>180+100+10</f>
        <v>290</v>
      </c>
      <c r="C316" s="89">
        <v>7000</v>
      </c>
      <c r="D316" s="89">
        <f t="shared" si="4"/>
        <v>2030000</v>
      </c>
    </row>
    <row r="317" spans="1:4" ht="18" hidden="1">
      <c r="A317" s="7" t="s">
        <v>257</v>
      </c>
      <c r="B317" s="89"/>
      <c r="C317" s="89"/>
      <c r="D317" s="89">
        <f t="shared" si="4"/>
        <v>0</v>
      </c>
    </row>
    <row r="318" spans="1:4" ht="18" hidden="1">
      <c r="A318" s="10" t="s">
        <v>258</v>
      </c>
      <c r="B318" s="89"/>
      <c r="C318" s="89"/>
      <c r="D318" s="89">
        <f t="shared" si="4"/>
        <v>0</v>
      </c>
    </row>
    <row r="319" spans="1:4" ht="18" hidden="1">
      <c r="A319" s="12" t="s">
        <v>285</v>
      </c>
      <c r="B319" s="89"/>
      <c r="C319" s="89"/>
      <c r="D319" s="89">
        <f t="shared" si="4"/>
        <v>0</v>
      </c>
    </row>
    <row r="320" spans="1:4" ht="18">
      <c r="A320" s="21" t="s">
        <v>287</v>
      </c>
      <c r="B320" s="89">
        <f>50+26+200</f>
        <v>276</v>
      </c>
      <c r="C320" s="89">
        <v>4000</v>
      </c>
      <c r="D320" s="89">
        <f t="shared" si="4"/>
        <v>1104000</v>
      </c>
    </row>
    <row r="321" spans="1:4" ht="18" hidden="1">
      <c r="A321" s="7" t="s">
        <v>261</v>
      </c>
      <c r="B321" s="89"/>
      <c r="C321" s="89"/>
      <c r="D321" s="89">
        <f t="shared" si="4"/>
        <v>0</v>
      </c>
    </row>
    <row r="322" spans="1:4" ht="18" hidden="1">
      <c r="A322" s="7" t="s">
        <v>291</v>
      </c>
      <c r="B322" s="89"/>
      <c r="C322" s="89"/>
      <c r="D322" s="89">
        <f t="shared" si="4"/>
        <v>0</v>
      </c>
    </row>
    <row r="323" spans="1:4" ht="18">
      <c r="A323" s="7" t="s">
        <v>140</v>
      </c>
      <c r="B323" s="89">
        <f>10+22</f>
        <v>32</v>
      </c>
      <c r="C323" s="89">
        <v>7500</v>
      </c>
      <c r="D323" s="89">
        <f t="shared" si="4"/>
        <v>240000</v>
      </c>
    </row>
    <row r="324" spans="1:4" ht="18" hidden="1">
      <c r="A324" s="12" t="s">
        <v>302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265</v>
      </c>
      <c r="B325" s="89"/>
      <c r="C325" s="89"/>
      <c r="D325" s="89">
        <f t="shared" si="5"/>
        <v>0</v>
      </c>
    </row>
    <row r="326" spans="1:4" ht="18" hidden="1">
      <c r="A326" s="7" t="s">
        <v>266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15540</v>
      </c>
      <c r="C328" s="94"/>
      <c r="D328" s="94">
        <f t="shared" ref="D328" si="6">SUM(D3:D327)</f>
        <v>209174200</v>
      </c>
    </row>
  </sheetData>
  <protectedRanges>
    <protectedRange password="CF71" sqref="B1:D327" name="tho"/>
  </protectedRanges>
  <autoFilter ref="A2:D328" xr:uid="{00000000-0009-0000-0000-000007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329"/>
  <sheetViews>
    <sheetView workbookViewId="0">
      <selection activeCell="J68" sqref="J68"/>
    </sheetView>
  </sheetViews>
  <sheetFormatPr defaultRowHeight="14.4"/>
  <cols>
    <col min="1" max="1" width="29.5546875" customWidth="1"/>
    <col min="2" max="2" width="13.5546875" customWidth="1"/>
    <col min="3" max="3" width="11" customWidth="1"/>
    <col min="4" max="4" width="23.44140625" customWidth="1"/>
  </cols>
  <sheetData>
    <row r="1" spans="1:4">
      <c r="A1" s="34" t="s">
        <v>355</v>
      </c>
      <c r="B1" s="1"/>
      <c r="C1" s="1"/>
      <c r="D1" s="1"/>
    </row>
    <row r="2" spans="1:4" ht="33.6" customHeight="1">
      <c r="A2" s="124" t="s">
        <v>330</v>
      </c>
      <c r="B2" s="2" t="s">
        <v>0</v>
      </c>
      <c r="C2" s="2" t="s">
        <v>327</v>
      </c>
      <c r="D2" s="2" t="s">
        <v>328</v>
      </c>
    </row>
    <row r="3" spans="1:4" hidden="1">
      <c r="A3" s="123"/>
      <c r="B3" s="44"/>
      <c r="C3" s="44"/>
      <c r="D3" s="44"/>
    </row>
    <row r="4" spans="1:4" ht="18" hidden="1">
      <c r="A4" s="3" t="s">
        <v>1</v>
      </c>
      <c r="B4" s="89"/>
      <c r="C4" s="89"/>
      <c r="D4" s="89">
        <f>B4*C4</f>
        <v>0</v>
      </c>
    </row>
    <row r="5" spans="1:4" ht="18" hidden="1">
      <c r="A5" s="5" t="s">
        <v>2</v>
      </c>
      <c r="B5" s="89"/>
      <c r="C5" s="89"/>
      <c r="D5" s="89">
        <f t="shared" ref="D5:D68" si="0">B5*C5</f>
        <v>0</v>
      </c>
    </row>
    <row r="6" spans="1:4" ht="18" hidden="1">
      <c r="A6" s="3" t="s">
        <v>66</v>
      </c>
      <c r="B6" s="89"/>
      <c r="C6" s="89"/>
      <c r="D6" s="89">
        <f t="shared" si="0"/>
        <v>0</v>
      </c>
    </row>
    <row r="7" spans="1:4" ht="18" hidden="1">
      <c r="A7" s="3" t="s">
        <v>4</v>
      </c>
      <c r="B7" s="89"/>
      <c r="C7" s="89"/>
      <c r="D7" s="89">
        <f t="shared" si="0"/>
        <v>0</v>
      </c>
    </row>
    <row r="8" spans="1:4" ht="18" hidden="1">
      <c r="A8" s="3" t="s">
        <v>5</v>
      </c>
      <c r="B8" s="89"/>
      <c r="C8" s="89"/>
      <c r="D8" s="89">
        <f t="shared" si="0"/>
        <v>0</v>
      </c>
    </row>
    <row r="9" spans="1:4" ht="18" hidden="1">
      <c r="A9" s="6" t="s">
        <v>6</v>
      </c>
      <c r="B9" s="89"/>
      <c r="C9" s="89"/>
      <c r="D9" s="89">
        <f t="shared" si="0"/>
        <v>0</v>
      </c>
    </row>
    <row r="10" spans="1:4" ht="18" hidden="1">
      <c r="A10" s="7" t="s">
        <v>7</v>
      </c>
      <c r="B10" s="89"/>
      <c r="C10" s="89"/>
      <c r="D10" s="89">
        <f t="shared" si="0"/>
        <v>0</v>
      </c>
    </row>
    <row r="11" spans="1:4" ht="18" hidden="1">
      <c r="A11" s="3" t="s">
        <v>8</v>
      </c>
      <c r="B11" s="90"/>
      <c r="C11" s="90"/>
      <c r="D11" s="89">
        <f t="shared" si="0"/>
        <v>0</v>
      </c>
    </row>
    <row r="12" spans="1:4" ht="18" hidden="1">
      <c r="A12" s="3" t="s">
        <v>9</v>
      </c>
      <c r="B12" s="90"/>
      <c r="C12" s="90"/>
      <c r="D12" s="89">
        <f t="shared" si="0"/>
        <v>0</v>
      </c>
    </row>
    <row r="13" spans="1:4" ht="18" hidden="1">
      <c r="A13" s="3" t="s">
        <v>74</v>
      </c>
      <c r="B13" s="90"/>
      <c r="C13" s="90"/>
      <c r="D13" s="89">
        <f t="shared" si="0"/>
        <v>0</v>
      </c>
    </row>
    <row r="14" spans="1:4" ht="18" hidden="1">
      <c r="A14" s="7" t="s">
        <v>11</v>
      </c>
      <c r="B14" s="89"/>
      <c r="C14" s="89"/>
      <c r="D14" s="89">
        <f t="shared" si="0"/>
        <v>0</v>
      </c>
    </row>
    <row r="15" spans="1:4" ht="18" hidden="1">
      <c r="A15" s="7" t="s">
        <v>81</v>
      </c>
      <c r="B15" s="89"/>
      <c r="C15" s="89"/>
      <c r="D15" s="89">
        <f t="shared" si="0"/>
        <v>0</v>
      </c>
    </row>
    <row r="16" spans="1:4" ht="18" hidden="1">
      <c r="A16" s="7" t="s">
        <v>13</v>
      </c>
      <c r="B16" s="90"/>
      <c r="C16" s="90"/>
      <c r="D16" s="89">
        <f t="shared" si="0"/>
        <v>0</v>
      </c>
    </row>
    <row r="17" spans="1:4" ht="18" hidden="1">
      <c r="A17" s="10" t="s">
        <v>85</v>
      </c>
      <c r="B17" s="89"/>
      <c r="C17" s="89"/>
      <c r="D17" s="89">
        <f t="shared" si="0"/>
        <v>0</v>
      </c>
    </row>
    <row r="18" spans="1:4" ht="18" hidden="1">
      <c r="A18" s="5" t="s">
        <v>15</v>
      </c>
      <c r="B18" s="89"/>
      <c r="C18" s="89"/>
      <c r="D18" s="89">
        <f t="shared" si="0"/>
        <v>0</v>
      </c>
    </row>
    <row r="19" spans="1:4" ht="18" hidden="1">
      <c r="A19" s="10" t="s">
        <v>16</v>
      </c>
      <c r="B19" s="89"/>
      <c r="C19" s="89"/>
      <c r="D19" s="89">
        <f t="shared" si="0"/>
        <v>0</v>
      </c>
    </row>
    <row r="20" spans="1:4" ht="18">
      <c r="A20" s="7" t="s">
        <v>101</v>
      </c>
      <c r="B20" s="89">
        <f>44+35+10+20</f>
        <v>109</v>
      </c>
      <c r="C20" s="89">
        <v>9000</v>
      </c>
      <c r="D20" s="89">
        <f t="shared" si="0"/>
        <v>981000</v>
      </c>
    </row>
    <row r="21" spans="1:4" ht="18" hidden="1">
      <c r="A21" s="7" t="s">
        <v>18</v>
      </c>
      <c r="B21" s="89"/>
      <c r="C21" s="89"/>
      <c r="D21" s="89">
        <f t="shared" si="0"/>
        <v>0</v>
      </c>
    </row>
    <row r="22" spans="1:4" ht="18" hidden="1">
      <c r="A22" s="7" t="s">
        <v>19</v>
      </c>
      <c r="B22" s="89"/>
      <c r="C22" s="89"/>
      <c r="D22" s="89">
        <f t="shared" si="0"/>
        <v>0</v>
      </c>
    </row>
    <row r="23" spans="1:4" ht="18" hidden="1">
      <c r="A23" s="5" t="s">
        <v>20</v>
      </c>
      <c r="B23" s="89"/>
      <c r="C23" s="89"/>
      <c r="D23" s="89">
        <f t="shared" si="0"/>
        <v>0</v>
      </c>
    </row>
    <row r="24" spans="1:4" ht="18">
      <c r="A24" s="7" t="s">
        <v>220</v>
      </c>
      <c r="B24" s="89">
        <f>150+40+65+20</f>
        <v>275</v>
      </c>
      <c r="C24" s="89">
        <v>35000</v>
      </c>
      <c r="D24" s="89">
        <f t="shared" si="0"/>
        <v>9625000</v>
      </c>
    </row>
    <row r="25" spans="1:4" ht="18">
      <c r="A25" s="7" t="s">
        <v>22</v>
      </c>
      <c r="B25" s="89">
        <v>32</v>
      </c>
      <c r="C25" s="89">
        <v>30000</v>
      </c>
      <c r="D25" s="89">
        <f t="shared" si="0"/>
        <v>960000</v>
      </c>
    </row>
    <row r="26" spans="1:4" ht="18" hidden="1">
      <c r="A26" s="7" t="s">
        <v>23</v>
      </c>
      <c r="B26" s="89"/>
      <c r="C26" s="89"/>
      <c r="D26" s="89">
        <f t="shared" si="0"/>
        <v>0</v>
      </c>
    </row>
    <row r="27" spans="1:4" ht="18" hidden="1">
      <c r="A27" s="7" t="s">
        <v>24</v>
      </c>
      <c r="B27" s="89"/>
      <c r="C27" s="89"/>
      <c r="D27" s="89">
        <f t="shared" si="0"/>
        <v>0</v>
      </c>
    </row>
    <row r="28" spans="1:4" ht="18" hidden="1">
      <c r="A28" s="7" t="s">
        <v>25</v>
      </c>
      <c r="B28" s="89"/>
      <c r="C28" s="89"/>
      <c r="D28" s="89">
        <f t="shared" si="0"/>
        <v>0</v>
      </c>
    </row>
    <row r="29" spans="1:4" ht="18">
      <c r="A29" s="7" t="s">
        <v>227</v>
      </c>
      <c r="B29" s="89">
        <f>40+55</f>
        <v>95</v>
      </c>
      <c r="C29" s="89">
        <v>40000</v>
      </c>
      <c r="D29" s="89">
        <f t="shared" si="0"/>
        <v>3800000</v>
      </c>
    </row>
    <row r="30" spans="1:4" ht="18">
      <c r="A30" s="7" t="s">
        <v>27</v>
      </c>
      <c r="B30" s="89">
        <v>31</v>
      </c>
      <c r="C30" s="89">
        <v>35000</v>
      </c>
      <c r="D30" s="89">
        <f t="shared" si="0"/>
        <v>1085000</v>
      </c>
    </row>
    <row r="31" spans="1:4" ht="18" hidden="1">
      <c r="A31" s="7" t="s">
        <v>28</v>
      </c>
      <c r="B31" s="89"/>
      <c r="C31" s="89"/>
      <c r="D31" s="89">
        <f t="shared" si="0"/>
        <v>0</v>
      </c>
    </row>
    <row r="32" spans="1:4" ht="18" hidden="1">
      <c r="A32" s="7" t="s">
        <v>29</v>
      </c>
      <c r="B32" s="89"/>
      <c r="C32" s="89"/>
      <c r="D32" s="89">
        <f t="shared" si="0"/>
        <v>0</v>
      </c>
    </row>
    <row r="33" spans="1:4" ht="18">
      <c r="A33" s="7" t="s">
        <v>236</v>
      </c>
      <c r="B33" s="89">
        <f>30+60+30+10</f>
        <v>130</v>
      </c>
      <c r="C33" s="89">
        <v>30000</v>
      </c>
      <c r="D33" s="89">
        <f t="shared" si="0"/>
        <v>3900000</v>
      </c>
    </row>
    <row r="34" spans="1:4" ht="18" hidden="1">
      <c r="A34" s="7" t="s">
        <v>31</v>
      </c>
      <c r="B34" s="89"/>
      <c r="C34" s="89"/>
      <c r="D34" s="89">
        <f t="shared" si="0"/>
        <v>0</v>
      </c>
    </row>
    <row r="35" spans="1:4" ht="18" hidden="1">
      <c r="A35" s="7" t="s">
        <v>32</v>
      </c>
      <c r="B35" s="89"/>
      <c r="C35" s="89"/>
      <c r="D35" s="89">
        <f t="shared" si="0"/>
        <v>0</v>
      </c>
    </row>
    <row r="36" spans="1:4" ht="18">
      <c r="A36" s="7" t="s">
        <v>111</v>
      </c>
      <c r="B36" s="89">
        <f>50+30+30+40+35</f>
        <v>185</v>
      </c>
      <c r="C36" s="89">
        <v>12000</v>
      </c>
      <c r="D36" s="89">
        <f t="shared" si="0"/>
        <v>2220000</v>
      </c>
    </row>
    <row r="37" spans="1:4" ht="18" hidden="1">
      <c r="A37" s="12" t="s">
        <v>34</v>
      </c>
      <c r="B37" s="89"/>
      <c r="C37" s="89"/>
      <c r="D37" s="89">
        <f t="shared" si="0"/>
        <v>0</v>
      </c>
    </row>
    <row r="38" spans="1:4" ht="18" hidden="1">
      <c r="A38" s="7" t="s">
        <v>35</v>
      </c>
      <c r="B38" s="89"/>
      <c r="C38" s="89"/>
      <c r="D38" s="89">
        <f t="shared" si="0"/>
        <v>0</v>
      </c>
    </row>
    <row r="39" spans="1:4" ht="18" hidden="1">
      <c r="A39" s="3" t="s">
        <v>179</v>
      </c>
      <c r="B39" s="89"/>
      <c r="C39" s="89"/>
      <c r="D39" s="89">
        <f t="shared" si="0"/>
        <v>0</v>
      </c>
    </row>
    <row r="40" spans="1:4" ht="18" hidden="1">
      <c r="A40" s="7" t="s">
        <v>37</v>
      </c>
      <c r="B40" s="89"/>
      <c r="C40" s="89"/>
      <c r="D40" s="89">
        <f t="shared" si="0"/>
        <v>0</v>
      </c>
    </row>
    <row r="41" spans="1:4" ht="18">
      <c r="A41" s="7" t="s">
        <v>38</v>
      </c>
      <c r="B41" s="89">
        <f>20+20</f>
        <v>40</v>
      </c>
      <c r="C41" s="89">
        <v>19000</v>
      </c>
      <c r="D41" s="89">
        <f t="shared" si="0"/>
        <v>760000</v>
      </c>
    </row>
    <row r="42" spans="1:4" ht="18" hidden="1">
      <c r="A42" s="13" t="s">
        <v>39</v>
      </c>
      <c r="B42" s="89"/>
      <c r="C42" s="89"/>
      <c r="D42" s="89">
        <f t="shared" si="0"/>
        <v>0</v>
      </c>
    </row>
    <row r="43" spans="1:4" ht="18" hidden="1">
      <c r="A43" s="7" t="s">
        <v>40</v>
      </c>
      <c r="B43" s="89"/>
      <c r="C43" s="89"/>
      <c r="D43" s="89">
        <f t="shared" si="0"/>
        <v>0</v>
      </c>
    </row>
    <row r="44" spans="1:4" ht="18">
      <c r="A44" s="7" t="s">
        <v>199</v>
      </c>
      <c r="B44" s="89">
        <f>120+50+50+30</f>
        <v>250</v>
      </c>
      <c r="C44" s="89">
        <v>15000</v>
      </c>
      <c r="D44" s="89">
        <f t="shared" si="0"/>
        <v>3750000</v>
      </c>
    </row>
    <row r="45" spans="1:4" ht="18" hidden="1">
      <c r="A45" s="7" t="s">
        <v>42</v>
      </c>
      <c r="B45" s="89"/>
      <c r="C45" s="89"/>
      <c r="D45" s="89">
        <f t="shared" si="0"/>
        <v>0</v>
      </c>
    </row>
    <row r="46" spans="1:4" ht="18" hidden="1">
      <c r="A46" s="7" t="s">
        <v>43</v>
      </c>
      <c r="B46" s="89"/>
      <c r="C46" s="89"/>
      <c r="D46" s="89">
        <f t="shared" si="0"/>
        <v>0</v>
      </c>
    </row>
    <row r="47" spans="1:4" ht="18" hidden="1">
      <c r="A47" s="7" t="s">
        <v>44</v>
      </c>
      <c r="B47" s="89"/>
      <c r="C47" s="89"/>
      <c r="D47" s="89">
        <f t="shared" si="0"/>
        <v>0</v>
      </c>
    </row>
    <row r="48" spans="1:4" ht="18" hidden="1">
      <c r="A48" s="26" t="s">
        <v>93</v>
      </c>
      <c r="B48" s="89"/>
      <c r="C48" s="89"/>
      <c r="D48" s="89">
        <f t="shared" si="0"/>
        <v>0</v>
      </c>
    </row>
    <row r="49" spans="1:4" ht="18" hidden="1">
      <c r="A49" s="12" t="s">
        <v>46</v>
      </c>
      <c r="B49" s="89"/>
      <c r="C49" s="89"/>
      <c r="D49" s="89">
        <f t="shared" si="0"/>
        <v>0</v>
      </c>
    </row>
    <row r="50" spans="1:4" ht="18" hidden="1">
      <c r="A50" s="5" t="s">
        <v>47</v>
      </c>
      <c r="B50" s="89"/>
      <c r="C50" s="89"/>
      <c r="D50" s="89">
        <f t="shared" si="0"/>
        <v>0</v>
      </c>
    </row>
    <row r="51" spans="1:4" ht="18" hidden="1">
      <c r="A51" s="7" t="s">
        <v>48</v>
      </c>
      <c r="B51" s="89"/>
      <c r="C51" s="89"/>
      <c r="D51" s="89">
        <f t="shared" si="0"/>
        <v>0</v>
      </c>
    </row>
    <row r="52" spans="1:4" ht="18" hidden="1">
      <c r="A52" s="7" t="s">
        <v>12</v>
      </c>
      <c r="B52" s="89"/>
      <c r="C52" s="89"/>
      <c r="D52" s="89">
        <f t="shared" si="0"/>
        <v>0</v>
      </c>
    </row>
    <row r="53" spans="1:4" ht="18">
      <c r="A53" s="7" t="s">
        <v>14</v>
      </c>
      <c r="B53" s="89">
        <v>180</v>
      </c>
      <c r="C53" s="89">
        <v>8000</v>
      </c>
      <c r="D53" s="89">
        <f t="shared" si="0"/>
        <v>1440000</v>
      </c>
    </row>
    <row r="54" spans="1:4" ht="18" hidden="1">
      <c r="A54" s="3" t="s">
        <v>51</v>
      </c>
      <c r="B54" s="89"/>
      <c r="C54" s="89"/>
      <c r="D54" s="89">
        <f t="shared" si="0"/>
        <v>0</v>
      </c>
    </row>
    <row r="55" spans="1:4" ht="18">
      <c r="A55" s="7" t="s">
        <v>52</v>
      </c>
      <c r="B55" s="89">
        <v>40</v>
      </c>
      <c r="C55" s="89">
        <v>13000</v>
      </c>
      <c r="D55" s="89">
        <f t="shared" si="0"/>
        <v>520000</v>
      </c>
    </row>
    <row r="56" spans="1:4" ht="18">
      <c r="A56" s="12" t="s">
        <v>53</v>
      </c>
      <c r="B56" s="89">
        <v>40</v>
      </c>
      <c r="C56" s="89">
        <v>12000</v>
      </c>
      <c r="D56" s="89">
        <f t="shared" si="0"/>
        <v>480000</v>
      </c>
    </row>
    <row r="57" spans="1:4" ht="18" hidden="1">
      <c r="A57" s="7" t="s">
        <v>54</v>
      </c>
      <c r="B57" s="89"/>
      <c r="C57" s="89"/>
      <c r="D57" s="89">
        <f t="shared" si="0"/>
        <v>0</v>
      </c>
    </row>
    <row r="58" spans="1:4" ht="18" hidden="1">
      <c r="A58" s="16" t="s">
        <v>55</v>
      </c>
      <c r="B58" s="89"/>
      <c r="C58" s="89"/>
      <c r="D58" s="89">
        <f t="shared" si="0"/>
        <v>0</v>
      </c>
    </row>
    <row r="59" spans="1:4" ht="18" hidden="1">
      <c r="A59" s="7" t="s">
        <v>56</v>
      </c>
      <c r="B59" s="89"/>
      <c r="C59" s="89"/>
      <c r="D59" s="89">
        <f t="shared" si="0"/>
        <v>0</v>
      </c>
    </row>
    <row r="60" spans="1:4" ht="18" hidden="1">
      <c r="A60" s="7" t="s">
        <v>57</v>
      </c>
      <c r="B60" s="89"/>
      <c r="C60" s="89"/>
      <c r="D60" s="89">
        <f t="shared" si="0"/>
        <v>0</v>
      </c>
    </row>
    <row r="61" spans="1:4" ht="18">
      <c r="A61" s="3" t="s">
        <v>58</v>
      </c>
      <c r="B61" s="89">
        <v>19</v>
      </c>
      <c r="C61" s="89">
        <v>24000</v>
      </c>
      <c r="D61" s="89">
        <f t="shared" si="0"/>
        <v>456000</v>
      </c>
    </row>
    <row r="62" spans="1:4" ht="18" hidden="1">
      <c r="A62" s="17" t="s">
        <v>59</v>
      </c>
      <c r="B62" s="89"/>
      <c r="C62" s="89"/>
      <c r="D62" s="89">
        <f t="shared" si="0"/>
        <v>0</v>
      </c>
    </row>
    <row r="63" spans="1:4" ht="18" hidden="1">
      <c r="A63" s="7" t="s">
        <v>60</v>
      </c>
      <c r="B63" s="89"/>
      <c r="C63" s="89"/>
      <c r="D63" s="89">
        <f t="shared" si="0"/>
        <v>0</v>
      </c>
    </row>
    <row r="64" spans="1:4" ht="18" hidden="1">
      <c r="A64" s="35" t="s">
        <v>161</v>
      </c>
      <c r="B64" s="91"/>
      <c r="C64" s="91"/>
      <c r="D64" s="89">
        <f t="shared" si="0"/>
        <v>0</v>
      </c>
    </row>
    <row r="65" spans="1:4" ht="18" hidden="1">
      <c r="A65" s="7" t="s">
        <v>62</v>
      </c>
      <c r="B65" s="89"/>
      <c r="C65" s="89"/>
      <c r="D65" s="89">
        <f t="shared" si="0"/>
        <v>0</v>
      </c>
    </row>
    <row r="66" spans="1:4" ht="18" hidden="1">
      <c r="A66" s="3" t="s">
        <v>33</v>
      </c>
      <c r="B66" s="89"/>
      <c r="C66" s="89"/>
      <c r="D66" s="89">
        <f t="shared" si="0"/>
        <v>0</v>
      </c>
    </row>
    <row r="67" spans="1:4" ht="18" hidden="1">
      <c r="A67" s="3" t="s">
        <v>64</v>
      </c>
      <c r="B67" s="89"/>
      <c r="C67" s="89"/>
      <c r="D67" s="89">
        <f t="shared" si="0"/>
        <v>0</v>
      </c>
    </row>
    <row r="68" spans="1:4" ht="18">
      <c r="A68" s="7" t="s">
        <v>65</v>
      </c>
      <c r="B68" s="89">
        <f>125+200+580+240+120</f>
        <v>1265</v>
      </c>
      <c r="C68" s="89">
        <v>26000</v>
      </c>
      <c r="D68" s="89">
        <f t="shared" si="0"/>
        <v>32890000</v>
      </c>
    </row>
    <row r="69" spans="1:4" ht="18" hidden="1">
      <c r="A69" s="3" t="s">
        <v>189</v>
      </c>
      <c r="B69" s="89"/>
      <c r="C69" s="89"/>
      <c r="D69" s="89">
        <f t="shared" ref="D69:D132" si="1">B69*C69</f>
        <v>0</v>
      </c>
    </row>
    <row r="70" spans="1:4" ht="18" hidden="1">
      <c r="A70" s="7" t="s">
        <v>67</v>
      </c>
      <c r="B70" s="89"/>
      <c r="C70" s="89"/>
      <c r="D70" s="89">
        <f t="shared" si="1"/>
        <v>0</v>
      </c>
    </row>
    <row r="71" spans="1:4" ht="18" hidden="1">
      <c r="A71" s="7" t="s">
        <v>68</v>
      </c>
      <c r="B71" s="89"/>
      <c r="C71" s="89"/>
      <c r="D71" s="89">
        <f t="shared" si="1"/>
        <v>0</v>
      </c>
    </row>
    <row r="72" spans="1:4" ht="18">
      <c r="A72" s="7" t="s">
        <v>249</v>
      </c>
      <c r="B72" s="89">
        <v>20</v>
      </c>
      <c r="C72" s="89">
        <v>10000</v>
      </c>
      <c r="D72" s="89">
        <f t="shared" si="1"/>
        <v>200000</v>
      </c>
    </row>
    <row r="73" spans="1:4" ht="18" hidden="1">
      <c r="A73" s="7" t="s">
        <v>70</v>
      </c>
      <c r="B73" s="89"/>
      <c r="C73" s="89"/>
      <c r="D73" s="89">
        <f t="shared" si="1"/>
        <v>0</v>
      </c>
    </row>
    <row r="74" spans="1:4" ht="18">
      <c r="A74" s="20" t="s">
        <v>3</v>
      </c>
      <c r="B74" s="89">
        <v>30</v>
      </c>
      <c r="C74" s="89">
        <v>17000</v>
      </c>
      <c r="D74" s="89">
        <f t="shared" si="1"/>
        <v>510000</v>
      </c>
    </row>
    <row r="75" spans="1:4" ht="18" hidden="1">
      <c r="A75" s="19" t="s">
        <v>72</v>
      </c>
      <c r="B75" s="89"/>
      <c r="C75" s="89"/>
      <c r="D75" s="89">
        <f t="shared" si="1"/>
        <v>0</v>
      </c>
    </row>
    <row r="76" spans="1:4" ht="18" hidden="1">
      <c r="A76" s="20" t="s">
        <v>73</v>
      </c>
      <c r="B76" s="89"/>
      <c r="C76" s="89"/>
      <c r="D76" s="89">
        <f t="shared" si="1"/>
        <v>0</v>
      </c>
    </row>
    <row r="77" spans="1:4" ht="18" hidden="1">
      <c r="A77" s="12" t="s">
        <v>63</v>
      </c>
      <c r="B77" s="89"/>
      <c r="C77" s="89"/>
      <c r="D77" s="89">
        <f t="shared" si="1"/>
        <v>0</v>
      </c>
    </row>
    <row r="78" spans="1:4" ht="18" hidden="1">
      <c r="A78" s="21" t="s">
        <v>75</v>
      </c>
      <c r="B78" s="89"/>
      <c r="C78" s="89"/>
      <c r="D78" s="89">
        <f t="shared" si="1"/>
        <v>0</v>
      </c>
    </row>
    <row r="79" spans="1:4" ht="18" hidden="1">
      <c r="A79" s="21" t="s">
        <v>275</v>
      </c>
      <c r="B79" s="89"/>
      <c r="C79" s="89"/>
      <c r="D79" s="89">
        <f t="shared" si="1"/>
        <v>0</v>
      </c>
    </row>
    <row r="80" spans="1:4" ht="18" hidden="1">
      <c r="A80" s="21" t="s">
        <v>77</v>
      </c>
      <c r="B80" s="89"/>
      <c r="C80" s="89"/>
      <c r="D80" s="89">
        <f t="shared" si="1"/>
        <v>0</v>
      </c>
    </row>
    <row r="81" spans="1:4" ht="18" hidden="1">
      <c r="A81" s="21" t="s">
        <v>78</v>
      </c>
      <c r="B81" s="89"/>
      <c r="C81" s="89"/>
      <c r="D81" s="89">
        <f t="shared" si="1"/>
        <v>0</v>
      </c>
    </row>
    <row r="82" spans="1:4" ht="18" hidden="1">
      <c r="A82" s="7" t="s">
        <v>284</v>
      </c>
      <c r="B82" s="92"/>
      <c r="C82" s="92"/>
      <c r="D82" s="89">
        <f t="shared" si="1"/>
        <v>0</v>
      </c>
    </row>
    <row r="83" spans="1:4" ht="18" hidden="1">
      <c r="A83" s="7" t="s">
        <v>80</v>
      </c>
      <c r="B83" s="89"/>
      <c r="C83" s="89"/>
      <c r="D83" s="89">
        <f t="shared" si="1"/>
        <v>0</v>
      </c>
    </row>
    <row r="84" spans="1:4" ht="18">
      <c r="A84" s="7" t="s">
        <v>76</v>
      </c>
      <c r="B84" s="89">
        <f>200+140</f>
        <v>340</v>
      </c>
      <c r="C84" s="89">
        <v>10800</v>
      </c>
      <c r="D84" s="89">
        <f t="shared" si="1"/>
        <v>3672000</v>
      </c>
    </row>
    <row r="85" spans="1:4" ht="18" hidden="1">
      <c r="A85" s="7" t="s">
        <v>82</v>
      </c>
      <c r="B85" s="89"/>
      <c r="C85" s="89"/>
      <c r="D85" s="89">
        <f t="shared" si="1"/>
        <v>0</v>
      </c>
    </row>
    <row r="86" spans="1:4" ht="18" hidden="1">
      <c r="A86" s="7" t="s">
        <v>83</v>
      </c>
      <c r="B86" s="89"/>
      <c r="C86" s="89"/>
      <c r="D86" s="89">
        <f t="shared" si="1"/>
        <v>0</v>
      </c>
    </row>
    <row r="87" spans="1:4" ht="18" hidden="1">
      <c r="A87" s="7" t="s">
        <v>84</v>
      </c>
      <c r="B87" s="89"/>
      <c r="C87" s="89"/>
      <c r="D87" s="89">
        <f t="shared" si="1"/>
        <v>0</v>
      </c>
    </row>
    <row r="88" spans="1:4" ht="18">
      <c r="A88" s="7" t="s">
        <v>165</v>
      </c>
      <c r="B88" s="89">
        <v>10</v>
      </c>
      <c r="C88" s="89">
        <v>28000</v>
      </c>
      <c r="D88" s="89">
        <f t="shared" si="1"/>
        <v>280000</v>
      </c>
    </row>
    <row r="89" spans="1:4" ht="18" hidden="1">
      <c r="A89" s="22" t="s">
        <v>86</v>
      </c>
      <c r="B89" s="89"/>
      <c r="C89" s="89"/>
      <c r="D89" s="89">
        <f t="shared" si="1"/>
        <v>0</v>
      </c>
    </row>
    <row r="90" spans="1:4" ht="18" hidden="1">
      <c r="A90" s="7" t="s">
        <v>87</v>
      </c>
      <c r="B90" s="89"/>
      <c r="C90" s="89"/>
      <c r="D90" s="89">
        <f t="shared" si="1"/>
        <v>0</v>
      </c>
    </row>
    <row r="91" spans="1:4" ht="18" hidden="1">
      <c r="A91" s="7" t="s">
        <v>88</v>
      </c>
      <c r="B91" s="89"/>
      <c r="C91" s="89"/>
      <c r="D91" s="89">
        <f t="shared" si="1"/>
        <v>0</v>
      </c>
    </row>
    <row r="92" spans="1:4" ht="18" hidden="1">
      <c r="A92" s="7" t="s">
        <v>89</v>
      </c>
      <c r="B92" s="90"/>
      <c r="C92" s="90"/>
      <c r="D92" s="89">
        <f t="shared" si="1"/>
        <v>0</v>
      </c>
    </row>
    <row r="93" spans="1:4" ht="18" hidden="1">
      <c r="A93" s="21" t="s">
        <v>90</v>
      </c>
      <c r="B93" s="89"/>
      <c r="C93" s="89"/>
      <c r="D93" s="89">
        <f t="shared" si="1"/>
        <v>0</v>
      </c>
    </row>
    <row r="94" spans="1:4" ht="18" hidden="1">
      <c r="A94" s="3" t="s">
        <v>91</v>
      </c>
      <c r="B94" s="89"/>
      <c r="C94" s="89"/>
      <c r="D94" s="89">
        <f t="shared" si="1"/>
        <v>0</v>
      </c>
    </row>
    <row r="95" spans="1:4" ht="18" hidden="1">
      <c r="A95" s="12" t="s">
        <v>92</v>
      </c>
      <c r="B95" s="89"/>
      <c r="C95" s="89"/>
      <c r="D95" s="89">
        <f t="shared" si="1"/>
        <v>0</v>
      </c>
    </row>
    <row r="96" spans="1:4" ht="18">
      <c r="A96" s="7" t="s">
        <v>103</v>
      </c>
      <c r="B96" s="89">
        <v>330</v>
      </c>
      <c r="C96" s="89">
        <v>9500</v>
      </c>
      <c r="D96" s="89">
        <f t="shared" si="1"/>
        <v>3135000</v>
      </c>
    </row>
    <row r="97" spans="1:4" ht="18" hidden="1">
      <c r="A97" s="12" t="s">
        <v>94</v>
      </c>
      <c r="B97" s="89"/>
      <c r="C97" s="89"/>
      <c r="D97" s="89">
        <f t="shared" si="1"/>
        <v>0</v>
      </c>
    </row>
    <row r="98" spans="1:4" ht="18">
      <c r="A98" s="7" t="s">
        <v>41</v>
      </c>
      <c r="B98" s="89">
        <v>44</v>
      </c>
      <c r="C98" s="89">
        <v>11000</v>
      </c>
      <c r="D98" s="89">
        <f t="shared" si="1"/>
        <v>484000</v>
      </c>
    </row>
    <row r="99" spans="1:4" ht="18" hidden="1">
      <c r="A99" s="7" t="s">
        <v>96</v>
      </c>
      <c r="B99" s="89"/>
      <c r="C99" s="89"/>
      <c r="D99" s="89">
        <f t="shared" si="1"/>
        <v>0</v>
      </c>
    </row>
    <row r="100" spans="1:4" ht="18" hidden="1">
      <c r="A100" s="12" t="s">
        <v>97</v>
      </c>
      <c r="B100" s="89"/>
      <c r="C100" s="89"/>
      <c r="D100" s="89">
        <f t="shared" si="1"/>
        <v>0</v>
      </c>
    </row>
    <row r="101" spans="1:4" ht="18" hidden="1">
      <c r="A101" s="12" t="s">
        <v>98</v>
      </c>
      <c r="B101" s="89"/>
      <c r="C101" s="89"/>
      <c r="D101" s="89">
        <f t="shared" si="1"/>
        <v>0</v>
      </c>
    </row>
    <row r="102" spans="1:4" ht="18" hidden="1">
      <c r="A102" s="23" t="s">
        <v>99</v>
      </c>
      <c r="B102" s="90"/>
      <c r="C102" s="90"/>
      <c r="D102" s="89">
        <f t="shared" si="1"/>
        <v>0</v>
      </c>
    </row>
    <row r="103" spans="1:4" ht="18" hidden="1">
      <c r="A103" s="23" t="s">
        <v>100</v>
      </c>
      <c r="B103" s="90"/>
      <c r="C103" s="90"/>
      <c r="D103" s="89">
        <f t="shared" si="1"/>
        <v>0</v>
      </c>
    </row>
    <row r="104" spans="1:4" ht="18" hidden="1">
      <c r="A104" s="23" t="s">
        <v>118</v>
      </c>
      <c r="B104" s="90"/>
      <c r="C104" s="90"/>
      <c r="D104" s="89">
        <f t="shared" si="1"/>
        <v>0</v>
      </c>
    </row>
    <row r="105" spans="1:4" ht="18" hidden="1">
      <c r="A105" s="7" t="s">
        <v>102</v>
      </c>
      <c r="B105" s="90"/>
      <c r="C105" s="90"/>
      <c r="D105" s="89">
        <f t="shared" si="1"/>
        <v>0</v>
      </c>
    </row>
    <row r="106" spans="1:4" ht="18" hidden="1">
      <c r="A106" s="7" t="s">
        <v>121</v>
      </c>
      <c r="B106" s="90"/>
      <c r="C106" s="90"/>
      <c r="D106" s="89">
        <f t="shared" si="1"/>
        <v>0</v>
      </c>
    </row>
    <row r="107" spans="1:4" ht="18" hidden="1">
      <c r="A107" s="7" t="s">
        <v>104</v>
      </c>
      <c r="B107" s="90"/>
      <c r="C107" s="90"/>
      <c r="D107" s="89">
        <f t="shared" si="1"/>
        <v>0</v>
      </c>
    </row>
    <row r="108" spans="1:4" ht="18" hidden="1">
      <c r="A108" s="7" t="s">
        <v>105</v>
      </c>
      <c r="B108" s="90"/>
      <c r="C108" s="90"/>
      <c r="D108" s="89">
        <f t="shared" si="1"/>
        <v>0</v>
      </c>
    </row>
    <row r="109" spans="1:4" ht="18">
      <c r="A109" s="7" t="s">
        <v>123</v>
      </c>
      <c r="B109" s="90">
        <v>4.5</v>
      </c>
      <c r="C109" s="90">
        <v>70000</v>
      </c>
      <c r="D109" s="89">
        <f t="shared" si="1"/>
        <v>315000</v>
      </c>
    </row>
    <row r="110" spans="1:4" ht="18" hidden="1">
      <c r="A110" s="7" t="s">
        <v>107</v>
      </c>
      <c r="B110" s="90"/>
      <c r="C110" s="90"/>
      <c r="D110" s="89">
        <f t="shared" si="1"/>
        <v>0</v>
      </c>
    </row>
    <row r="111" spans="1:4" ht="18" hidden="1">
      <c r="A111" s="7" t="s">
        <v>108</v>
      </c>
      <c r="B111" s="90"/>
      <c r="C111" s="90"/>
      <c r="D111" s="89">
        <f t="shared" si="1"/>
        <v>0</v>
      </c>
    </row>
    <row r="112" spans="1:4" ht="18" hidden="1">
      <c r="A112" s="7" t="s">
        <v>143</v>
      </c>
      <c r="B112" s="90"/>
      <c r="C112" s="90"/>
      <c r="D112" s="89">
        <f t="shared" si="1"/>
        <v>0</v>
      </c>
    </row>
    <row r="113" spans="1:4" ht="18" hidden="1">
      <c r="A113" s="7" t="s">
        <v>110</v>
      </c>
      <c r="B113" s="90"/>
      <c r="C113" s="90"/>
      <c r="D113" s="89">
        <f t="shared" si="1"/>
        <v>0</v>
      </c>
    </row>
    <row r="114" spans="1:4" ht="18">
      <c r="A114" s="3" t="s">
        <v>50</v>
      </c>
      <c r="B114" s="89">
        <f>360+1200+180+120</f>
        <v>1860</v>
      </c>
      <c r="C114" s="89">
        <v>14000</v>
      </c>
      <c r="D114" s="89">
        <f t="shared" si="1"/>
        <v>26040000</v>
      </c>
    </row>
    <row r="115" spans="1:4" ht="18">
      <c r="A115" s="7" t="s">
        <v>112</v>
      </c>
      <c r="B115" s="89">
        <v>160</v>
      </c>
      <c r="C115" s="89">
        <v>9000</v>
      </c>
      <c r="D115" s="89">
        <f t="shared" si="1"/>
        <v>1440000</v>
      </c>
    </row>
    <row r="116" spans="1:4" ht="18" hidden="1">
      <c r="A116" s="7" t="s">
        <v>113</v>
      </c>
      <c r="B116" s="89"/>
      <c r="C116" s="89"/>
      <c r="D116" s="89">
        <f t="shared" si="1"/>
        <v>0</v>
      </c>
    </row>
    <row r="117" spans="1:4" ht="18" hidden="1">
      <c r="A117" s="3" t="s">
        <v>114</v>
      </c>
      <c r="B117" s="89"/>
      <c r="C117" s="89"/>
      <c r="D117" s="89">
        <f t="shared" si="1"/>
        <v>0</v>
      </c>
    </row>
    <row r="118" spans="1:4" ht="18" hidden="1">
      <c r="A118" s="7" t="s">
        <v>115</v>
      </c>
      <c r="B118" s="89"/>
      <c r="C118" s="89"/>
      <c r="D118" s="89">
        <f t="shared" si="1"/>
        <v>0</v>
      </c>
    </row>
    <row r="119" spans="1:4" ht="18" hidden="1">
      <c r="A119" s="7" t="s">
        <v>116</v>
      </c>
      <c r="B119" s="89"/>
      <c r="C119" s="89"/>
      <c r="D119" s="89">
        <f t="shared" si="1"/>
        <v>0</v>
      </c>
    </row>
    <row r="120" spans="1:4" ht="18" hidden="1">
      <c r="A120" s="7" t="s">
        <v>117</v>
      </c>
      <c r="B120" s="89"/>
      <c r="C120" s="89"/>
      <c r="D120" s="89">
        <f t="shared" si="1"/>
        <v>0</v>
      </c>
    </row>
    <row r="121" spans="1:4" ht="18">
      <c r="A121" s="7" t="s">
        <v>26</v>
      </c>
      <c r="B121" s="89">
        <v>1465</v>
      </c>
      <c r="C121" s="89">
        <v>6000</v>
      </c>
      <c r="D121" s="89">
        <f t="shared" si="1"/>
        <v>8790000</v>
      </c>
    </row>
    <row r="122" spans="1:4" ht="18" hidden="1">
      <c r="A122" s="7" t="s">
        <v>119</v>
      </c>
      <c r="B122" s="89"/>
      <c r="C122" s="89"/>
      <c r="D122" s="89">
        <f t="shared" si="1"/>
        <v>0</v>
      </c>
    </row>
    <row r="123" spans="1:4" ht="18" hidden="1">
      <c r="A123" s="5" t="s">
        <v>120</v>
      </c>
      <c r="B123" s="89"/>
      <c r="C123" s="89"/>
      <c r="D123" s="89">
        <f t="shared" si="1"/>
        <v>0</v>
      </c>
    </row>
    <row r="124" spans="1:4" ht="18" hidden="1">
      <c r="A124" s="21" t="s">
        <v>49</v>
      </c>
      <c r="B124" s="89"/>
      <c r="C124" s="89"/>
      <c r="D124" s="89">
        <f t="shared" si="1"/>
        <v>0</v>
      </c>
    </row>
    <row r="125" spans="1:4" ht="18" hidden="1">
      <c r="A125" s="24" t="s">
        <v>122</v>
      </c>
      <c r="B125" s="89"/>
      <c r="C125" s="89"/>
      <c r="D125" s="89">
        <f t="shared" si="1"/>
        <v>0</v>
      </c>
    </row>
    <row r="126" spans="1:4" ht="18" hidden="1">
      <c r="A126" s="21" t="s">
        <v>106</v>
      </c>
      <c r="B126" s="89"/>
      <c r="C126" s="89"/>
      <c r="D126" s="89">
        <f t="shared" si="1"/>
        <v>0</v>
      </c>
    </row>
    <row r="127" spans="1:4" ht="18" hidden="1">
      <c r="A127" s="3" t="s">
        <v>124</v>
      </c>
      <c r="B127" s="90"/>
      <c r="C127" s="90"/>
      <c r="D127" s="89">
        <f t="shared" si="1"/>
        <v>0</v>
      </c>
    </row>
    <row r="128" spans="1:4" ht="18" hidden="1">
      <c r="A128" s="3" t="s">
        <v>125</v>
      </c>
      <c r="B128" s="90"/>
      <c r="C128" s="90"/>
      <c r="D128" s="89">
        <f t="shared" si="1"/>
        <v>0</v>
      </c>
    </row>
    <row r="129" spans="1:4" ht="18" hidden="1">
      <c r="A129" s="3" t="s">
        <v>126</v>
      </c>
      <c r="B129" s="90"/>
      <c r="C129" s="90"/>
      <c r="D129" s="89">
        <f t="shared" si="1"/>
        <v>0</v>
      </c>
    </row>
    <row r="130" spans="1:4" ht="18" hidden="1">
      <c r="A130" s="3" t="s">
        <v>127</v>
      </c>
      <c r="B130" s="93"/>
      <c r="C130" s="93"/>
      <c r="D130" s="89">
        <f t="shared" si="1"/>
        <v>0</v>
      </c>
    </row>
    <row r="131" spans="1:4" ht="18" hidden="1">
      <c r="A131" s="7" t="s">
        <v>128</v>
      </c>
      <c r="B131" s="90"/>
      <c r="C131" s="90"/>
      <c r="D131" s="89">
        <f t="shared" si="1"/>
        <v>0</v>
      </c>
    </row>
    <row r="132" spans="1:4" ht="18" hidden="1">
      <c r="A132" s="12" t="s">
        <v>129</v>
      </c>
      <c r="B132" s="89"/>
      <c r="C132" s="89"/>
      <c r="D132" s="89">
        <f t="shared" si="1"/>
        <v>0</v>
      </c>
    </row>
    <row r="133" spans="1:4" ht="18" hidden="1">
      <c r="A133" s="12" t="s">
        <v>130</v>
      </c>
      <c r="B133" s="89"/>
      <c r="C133" s="89"/>
      <c r="D133" s="89">
        <f t="shared" ref="D133:D196" si="2">B133*C133</f>
        <v>0</v>
      </c>
    </row>
    <row r="134" spans="1:4" ht="18" hidden="1">
      <c r="A134" s="12" t="s">
        <v>131</v>
      </c>
      <c r="B134" s="89"/>
      <c r="C134" s="89"/>
      <c r="D134" s="89">
        <f t="shared" si="2"/>
        <v>0</v>
      </c>
    </row>
    <row r="135" spans="1:4" ht="18" hidden="1">
      <c r="A135" s="12" t="s">
        <v>132</v>
      </c>
      <c r="B135" s="89"/>
      <c r="C135" s="89"/>
      <c r="D135" s="89">
        <f t="shared" si="2"/>
        <v>0</v>
      </c>
    </row>
    <row r="136" spans="1:4" ht="18" hidden="1">
      <c r="A136" s="7" t="s">
        <v>133</v>
      </c>
      <c r="B136" s="89"/>
      <c r="C136" s="89"/>
      <c r="D136" s="89">
        <f t="shared" si="2"/>
        <v>0</v>
      </c>
    </row>
    <row r="137" spans="1:4" ht="18" hidden="1">
      <c r="A137" s="7" t="s">
        <v>134</v>
      </c>
      <c r="B137" s="89"/>
      <c r="C137" s="89"/>
      <c r="D137" s="89">
        <f t="shared" si="2"/>
        <v>0</v>
      </c>
    </row>
    <row r="138" spans="1:4" ht="18">
      <c r="A138" s="12" t="s">
        <v>203</v>
      </c>
      <c r="B138" s="89">
        <v>25</v>
      </c>
      <c r="C138" s="89">
        <v>3000</v>
      </c>
      <c r="D138" s="89">
        <f t="shared" si="2"/>
        <v>75000</v>
      </c>
    </row>
    <row r="139" spans="1:4" ht="18" hidden="1">
      <c r="A139" s="12" t="s">
        <v>136</v>
      </c>
      <c r="B139" s="89"/>
      <c r="C139" s="89"/>
      <c r="D139" s="89">
        <f t="shared" si="2"/>
        <v>0</v>
      </c>
    </row>
    <row r="140" spans="1:4" ht="18" hidden="1">
      <c r="A140" s="7" t="s">
        <v>137</v>
      </c>
      <c r="B140" s="90"/>
      <c r="C140" s="90"/>
      <c r="D140" s="89">
        <f t="shared" si="2"/>
        <v>0</v>
      </c>
    </row>
    <row r="141" spans="1:4" ht="18" hidden="1">
      <c r="A141" s="7" t="s">
        <v>138</v>
      </c>
      <c r="B141" s="90"/>
      <c r="C141" s="90"/>
      <c r="D141" s="89">
        <f t="shared" si="2"/>
        <v>0</v>
      </c>
    </row>
    <row r="142" spans="1:4" ht="18" hidden="1">
      <c r="A142" s="3" t="s">
        <v>139</v>
      </c>
      <c r="B142" s="90"/>
      <c r="C142" s="90"/>
      <c r="D142" s="89">
        <f t="shared" si="2"/>
        <v>0</v>
      </c>
    </row>
    <row r="143" spans="1:4" ht="18" hidden="1">
      <c r="A143" s="7" t="s">
        <v>272</v>
      </c>
      <c r="B143" s="89"/>
      <c r="C143" s="89"/>
      <c r="D143" s="89">
        <f t="shared" si="2"/>
        <v>0</v>
      </c>
    </row>
    <row r="144" spans="1:4" ht="18" hidden="1">
      <c r="A144" s="21" t="s">
        <v>141</v>
      </c>
      <c r="B144" s="89"/>
      <c r="C144" s="89"/>
      <c r="D144" s="89">
        <f t="shared" si="2"/>
        <v>0</v>
      </c>
    </row>
    <row r="145" spans="1:4" ht="18" hidden="1">
      <c r="A145" s="3" t="s">
        <v>142</v>
      </c>
      <c r="B145" s="89"/>
      <c r="C145" s="89"/>
      <c r="D145" s="89">
        <f t="shared" si="2"/>
        <v>0</v>
      </c>
    </row>
    <row r="146" spans="1:4" ht="18">
      <c r="A146" s="7" t="s">
        <v>191</v>
      </c>
      <c r="B146" s="89">
        <f>400+200+100+460+40</f>
        <v>1200</v>
      </c>
      <c r="C146" s="89">
        <v>14000</v>
      </c>
      <c r="D146" s="89">
        <f t="shared" si="2"/>
        <v>16800000</v>
      </c>
    </row>
    <row r="147" spans="1:4" ht="18" hidden="1">
      <c r="A147" s="22" t="s">
        <v>144</v>
      </c>
      <c r="B147" s="89"/>
      <c r="C147" s="89"/>
      <c r="D147" s="89">
        <f t="shared" si="2"/>
        <v>0</v>
      </c>
    </row>
    <row r="148" spans="1:4" ht="18" hidden="1">
      <c r="A148" s="22" t="s">
        <v>145</v>
      </c>
      <c r="B148" s="89"/>
      <c r="C148" s="89"/>
      <c r="D148" s="89">
        <f t="shared" si="2"/>
        <v>0</v>
      </c>
    </row>
    <row r="149" spans="1:4" ht="18" hidden="1">
      <c r="A149" s="7" t="s">
        <v>146</v>
      </c>
      <c r="B149" s="89"/>
      <c r="C149" s="89"/>
      <c r="D149" s="89">
        <f t="shared" si="2"/>
        <v>0</v>
      </c>
    </row>
    <row r="150" spans="1:4" ht="18" hidden="1">
      <c r="A150" s="7" t="s">
        <v>147</v>
      </c>
      <c r="B150" s="89"/>
      <c r="C150" s="89"/>
      <c r="D150" s="89">
        <f t="shared" si="2"/>
        <v>0</v>
      </c>
    </row>
    <row r="151" spans="1:4" ht="18">
      <c r="A151" s="7" t="s">
        <v>148</v>
      </c>
      <c r="B151" s="89">
        <v>1</v>
      </c>
      <c r="C151" s="89">
        <v>13000</v>
      </c>
      <c r="D151" s="89">
        <f t="shared" si="2"/>
        <v>13000</v>
      </c>
    </row>
    <row r="152" spans="1:4" ht="18" hidden="1">
      <c r="A152" s="12" t="s">
        <v>149</v>
      </c>
      <c r="B152" s="89"/>
      <c r="C152" s="89"/>
      <c r="D152" s="89">
        <f t="shared" si="2"/>
        <v>0</v>
      </c>
    </row>
    <row r="153" spans="1:4" ht="18" hidden="1">
      <c r="A153" s="12" t="s">
        <v>150</v>
      </c>
      <c r="B153" s="89"/>
      <c r="C153" s="89"/>
      <c r="D153" s="89">
        <f t="shared" si="2"/>
        <v>0</v>
      </c>
    </row>
    <row r="154" spans="1:4" ht="18" hidden="1">
      <c r="A154" s="12" t="s">
        <v>151</v>
      </c>
      <c r="B154" s="89"/>
      <c r="C154" s="89"/>
      <c r="D154" s="89">
        <f t="shared" si="2"/>
        <v>0</v>
      </c>
    </row>
    <row r="155" spans="1:4" ht="18" hidden="1">
      <c r="A155" s="7" t="s">
        <v>152</v>
      </c>
      <c r="B155" s="89"/>
      <c r="C155" s="89"/>
      <c r="D155" s="89">
        <f t="shared" si="2"/>
        <v>0</v>
      </c>
    </row>
    <row r="156" spans="1:4" ht="18" hidden="1">
      <c r="A156" s="5" t="s">
        <v>153</v>
      </c>
      <c r="B156" s="89"/>
      <c r="C156" s="89"/>
      <c r="D156" s="89">
        <f t="shared" si="2"/>
        <v>0</v>
      </c>
    </row>
    <row r="157" spans="1:4" ht="18" hidden="1">
      <c r="A157" s="7" t="s">
        <v>61</v>
      </c>
      <c r="B157" s="89"/>
      <c r="C157" s="89"/>
      <c r="D157" s="89">
        <f t="shared" si="2"/>
        <v>0</v>
      </c>
    </row>
    <row r="158" spans="1:4" ht="18" hidden="1">
      <c r="A158" s="26" t="s">
        <v>155</v>
      </c>
      <c r="B158" s="89"/>
      <c r="C158" s="89"/>
      <c r="D158" s="89">
        <f t="shared" si="2"/>
        <v>0</v>
      </c>
    </row>
    <row r="159" spans="1:4" ht="18" hidden="1">
      <c r="A159" s="7" t="s">
        <v>156</v>
      </c>
      <c r="B159" s="89"/>
      <c r="C159" s="89"/>
      <c r="D159" s="89">
        <f t="shared" si="2"/>
        <v>0</v>
      </c>
    </row>
    <row r="160" spans="1:4" ht="18" hidden="1">
      <c r="A160" s="7" t="s">
        <v>157</v>
      </c>
      <c r="B160" s="89"/>
      <c r="C160" s="89"/>
      <c r="D160" s="89">
        <f t="shared" si="2"/>
        <v>0</v>
      </c>
    </row>
    <row r="161" spans="1:4" ht="18" hidden="1">
      <c r="A161" s="6" t="s">
        <v>158</v>
      </c>
      <c r="B161" s="89"/>
      <c r="C161" s="89"/>
      <c r="D161" s="89">
        <f t="shared" si="2"/>
        <v>0</v>
      </c>
    </row>
    <row r="162" spans="1:4" ht="18" hidden="1">
      <c r="A162" s="7" t="s">
        <v>159</v>
      </c>
      <c r="B162" s="89"/>
      <c r="C162" s="89"/>
      <c r="D162" s="89">
        <f t="shared" si="2"/>
        <v>0</v>
      </c>
    </row>
    <row r="163" spans="1:4" ht="18" hidden="1">
      <c r="A163" s="7" t="s">
        <v>160</v>
      </c>
      <c r="B163" s="89"/>
      <c r="C163" s="89"/>
      <c r="D163" s="89">
        <f t="shared" si="2"/>
        <v>0</v>
      </c>
    </row>
    <row r="164" spans="1:4" ht="18" hidden="1">
      <c r="A164" s="7" t="s">
        <v>135</v>
      </c>
      <c r="B164" s="89"/>
      <c r="C164" s="89"/>
      <c r="D164" s="89">
        <f t="shared" si="2"/>
        <v>0</v>
      </c>
    </row>
    <row r="165" spans="1:4" ht="18">
      <c r="A165" s="7" t="s">
        <v>162</v>
      </c>
      <c r="B165" s="89">
        <f>10+19+40</f>
        <v>69</v>
      </c>
      <c r="C165" s="89">
        <v>14000</v>
      </c>
      <c r="D165" s="89">
        <f t="shared" si="2"/>
        <v>966000</v>
      </c>
    </row>
    <row r="166" spans="1:4" ht="18" hidden="1">
      <c r="A166" s="7" t="s">
        <v>163</v>
      </c>
      <c r="B166" s="89"/>
      <c r="C166" s="89"/>
      <c r="D166" s="89">
        <f t="shared" si="2"/>
        <v>0</v>
      </c>
    </row>
    <row r="167" spans="1:4" ht="18" hidden="1">
      <c r="A167" s="12" t="s">
        <v>164</v>
      </c>
      <c r="B167" s="89"/>
      <c r="C167" s="89"/>
      <c r="D167" s="89">
        <f t="shared" si="2"/>
        <v>0</v>
      </c>
    </row>
    <row r="168" spans="1:4" ht="18">
      <c r="A168" s="7" t="s">
        <v>69</v>
      </c>
      <c r="B168" s="89">
        <f>140+80+60+50</f>
        <v>330</v>
      </c>
      <c r="C168" s="89">
        <v>14000</v>
      </c>
      <c r="D168" s="89">
        <f t="shared" si="2"/>
        <v>4620000</v>
      </c>
    </row>
    <row r="169" spans="1:4" ht="18">
      <c r="A169" s="21" t="s">
        <v>166</v>
      </c>
      <c r="B169" s="89">
        <v>38</v>
      </c>
      <c r="C169" s="89">
        <v>12000</v>
      </c>
      <c r="D169" s="89">
        <f t="shared" si="2"/>
        <v>456000</v>
      </c>
    </row>
    <row r="170" spans="1:4" ht="18">
      <c r="A170" s="7" t="s">
        <v>167</v>
      </c>
      <c r="B170" s="89">
        <f>140+80</f>
        <v>220</v>
      </c>
      <c r="C170" s="89">
        <v>16000</v>
      </c>
      <c r="D170" s="89">
        <f t="shared" si="2"/>
        <v>3520000</v>
      </c>
    </row>
    <row r="171" spans="1:4" ht="18">
      <c r="A171" s="7" t="s">
        <v>71</v>
      </c>
      <c r="B171" s="89">
        <v>24</v>
      </c>
      <c r="C171" s="89">
        <v>12000</v>
      </c>
      <c r="D171" s="89">
        <f t="shared" si="2"/>
        <v>288000</v>
      </c>
    </row>
    <row r="172" spans="1:4" ht="18" hidden="1">
      <c r="A172" s="7" t="s">
        <v>169</v>
      </c>
      <c r="B172" s="89"/>
      <c r="C172" s="89"/>
      <c r="D172" s="89">
        <f t="shared" si="2"/>
        <v>0</v>
      </c>
    </row>
    <row r="173" spans="1:4" ht="18" hidden="1">
      <c r="A173" s="21" t="s">
        <v>170</v>
      </c>
      <c r="B173" s="89"/>
      <c r="C173" s="89"/>
      <c r="D173" s="89">
        <f t="shared" si="2"/>
        <v>0</v>
      </c>
    </row>
    <row r="174" spans="1:4" ht="18" hidden="1">
      <c r="A174" s="7" t="s">
        <v>171</v>
      </c>
      <c r="B174" s="89"/>
      <c r="C174" s="89"/>
      <c r="D174" s="89">
        <f t="shared" si="2"/>
        <v>0</v>
      </c>
    </row>
    <row r="175" spans="1:4" ht="18" hidden="1">
      <c r="A175" s="3" t="s">
        <v>172</v>
      </c>
      <c r="B175" s="89"/>
      <c r="C175" s="89"/>
      <c r="D175" s="89">
        <f t="shared" si="2"/>
        <v>0</v>
      </c>
    </row>
    <row r="176" spans="1:4" ht="18" hidden="1">
      <c r="A176" s="7" t="s">
        <v>173</v>
      </c>
      <c r="B176" s="89"/>
      <c r="C176" s="89"/>
      <c r="D176" s="89">
        <f t="shared" si="2"/>
        <v>0</v>
      </c>
    </row>
    <row r="177" spans="1:4" ht="18" hidden="1">
      <c r="A177" s="10" t="s">
        <v>174</v>
      </c>
      <c r="B177" s="89"/>
      <c r="C177" s="89"/>
      <c r="D177" s="89">
        <f t="shared" si="2"/>
        <v>0</v>
      </c>
    </row>
    <row r="178" spans="1:4" ht="18" hidden="1">
      <c r="A178" s="10" t="s">
        <v>175</v>
      </c>
      <c r="B178" s="89"/>
      <c r="C178" s="89"/>
      <c r="D178" s="89">
        <f t="shared" si="2"/>
        <v>0</v>
      </c>
    </row>
    <row r="179" spans="1:4" ht="18" hidden="1">
      <c r="A179" s="5" t="s">
        <v>176</v>
      </c>
      <c r="B179" s="89"/>
      <c r="C179" s="89"/>
      <c r="D179" s="89">
        <f t="shared" si="2"/>
        <v>0</v>
      </c>
    </row>
    <row r="180" spans="1:4" ht="18" hidden="1">
      <c r="A180" s="3" t="s">
        <v>177</v>
      </c>
      <c r="B180" s="89"/>
      <c r="C180" s="89"/>
      <c r="D180" s="89">
        <f t="shared" si="2"/>
        <v>0</v>
      </c>
    </row>
    <row r="181" spans="1:4" ht="18" hidden="1">
      <c r="A181" s="3" t="s">
        <v>178</v>
      </c>
      <c r="B181" s="89"/>
      <c r="C181" s="89"/>
      <c r="D181" s="89">
        <f t="shared" si="2"/>
        <v>0</v>
      </c>
    </row>
    <row r="182" spans="1:4" ht="18">
      <c r="A182" s="3" t="s">
        <v>168</v>
      </c>
      <c r="B182" s="89">
        <f>380+100+70</f>
        <v>550</v>
      </c>
      <c r="C182" s="89">
        <v>10000</v>
      </c>
      <c r="D182" s="89">
        <f t="shared" si="2"/>
        <v>5500000</v>
      </c>
    </row>
    <row r="183" spans="1:4" ht="18">
      <c r="A183" s="7" t="s">
        <v>180</v>
      </c>
      <c r="B183" s="89">
        <f>225/0.3</f>
        <v>750</v>
      </c>
      <c r="C183" s="89">
        <v>30000</v>
      </c>
      <c r="D183" s="89">
        <f t="shared" si="2"/>
        <v>22500000</v>
      </c>
    </row>
    <row r="184" spans="1:4" ht="18" hidden="1">
      <c r="A184" s="3" t="s">
        <v>181</v>
      </c>
      <c r="B184" s="89"/>
      <c r="C184" s="89"/>
      <c r="D184" s="89">
        <f t="shared" si="2"/>
        <v>0</v>
      </c>
    </row>
    <row r="185" spans="1:4" ht="18">
      <c r="A185" s="3" t="s">
        <v>182</v>
      </c>
      <c r="B185" s="89">
        <v>104</v>
      </c>
      <c r="C185" s="89">
        <v>28000</v>
      </c>
      <c r="D185" s="89">
        <f t="shared" si="2"/>
        <v>2912000</v>
      </c>
    </row>
    <row r="186" spans="1:4" ht="18" hidden="1">
      <c r="A186" s="3" t="s">
        <v>183</v>
      </c>
      <c r="B186" s="89"/>
      <c r="C186" s="89"/>
      <c r="D186" s="89">
        <f t="shared" si="2"/>
        <v>0</v>
      </c>
    </row>
    <row r="187" spans="1:4" ht="18" hidden="1">
      <c r="A187" s="7" t="s">
        <v>184</v>
      </c>
      <c r="B187" s="89"/>
      <c r="C187" s="89"/>
      <c r="D187" s="89">
        <f t="shared" si="2"/>
        <v>0</v>
      </c>
    </row>
    <row r="188" spans="1:4" ht="18">
      <c r="A188" s="7" t="s">
        <v>185</v>
      </c>
      <c r="B188" s="89">
        <v>220</v>
      </c>
      <c r="C188" s="89">
        <v>8000</v>
      </c>
      <c r="D188" s="89">
        <f t="shared" si="2"/>
        <v>1760000</v>
      </c>
    </row>
    <row r="189" spans="1:4" ht="18" hidden="1">
      <c r="A189" s="7" t="s">
        <v>186</v>
      </c>
      <c r="B189" s="89"/>
      <c r="C189" s="89"/>
      <c r="D189" s="89">
        <f t="shared" si="2"/>
        <v>0</v>
      </c>
    </row>
    <row r="190" spans="1:4" ht="18" hidden="1">
      <c r="A190" s="7" t="s">
        <v>187</v>
      </c>
      <c r="B190" s="89"/>
      <c r="C190" s="89"/>
      <c r="D190" s="89">
        <f t="shared" si="2"/>
        <v>0</v>
      </c>
    </row>
    <row r="191" spans="1:4" ht="18" hidden="1">
      <c r="A191" s="7" t="s">
        <v>188</v>
      </c>
      <c r="B191" s="89"/>
      <c r="C191" s="89"/>
      <c r="D191" s="89">
        <f t="shared" si="2"/>
        <v>0</v>
      </c>
    </row>
    <row r="192" spans="1:4" ht="18" hidden="1">
      <c r="A192" s="7" t="s">
        <v>95</v>
      </c>
      <c r="B192" s="89"/>
      <c r="C192" s="89"/>
      <c r="D192" s="89">
        <f t="shared" si="2"/>
        <v>0</v>
      </c>
    </row>
    <row r="193" spans="1:4" ht="18" hidden="1">
      <c r="A193" s="7" t="s">
        <v>190</v>
      </c>
      <c r="B193" s="89"/>
      <c r="C193" s="89"/>
      <c r="D193" s="89">
        <f t="shared" si="2"/>
        <v>0</v>
      </c>
    </row>
    <row r="194" spans="1:4" ht="18" hidden="1">
      <c r="A194" s="7" t="s">
        <v>79</v>
      </c>
      <c r="B194" s="89"/>
      <c r="C194" s="89"/>
      <c r="D194" s="89">
        <f t="shared" si="2"/>
        <v>0</v>
      </c>
    </row>
    <row r="195" spans="1:4" ht="18" hidden="1">
      <c r="A195" s="10" t="s">
        <v>192</v>
      </c>
      <c r="B195" s="89"/>
      <c r="C195" s="89"/>
      <c r="D195" s="89">
        <f t="shared" si="2"/>
        <v>0</v>
      </c>
    </row>
    <row r="196" spans="1:4" ht="18">
      <c r="A196" s="20" t="s">
        <v>10</v>
      </c>
      <c r="B196" s="89">
        <v>500</v>
      </c>
      <c r="C196" s="89">
        <v>6500</v>
      </c>
      <c r="D196" s="89">
        <f t="shared" si="2"/>
        <v>3250000</v>
      </c>
    </row>
    <row r="197" spans="1:4" ht="18" hidden="1">
      <c r="A197" s="7" t="s">
        <v>194</v>
      </c>
      <c r="B197" s="89"/>
      <c r="C197" s="89"/>
      <c r="D197" s="89">
        <f t="shared" ref="D197:D260" si="3">B197*C197</f>
        <v>0</v>
      </c>
    </row>
    <row r="198" spans="1:4" ht="18" hidden="1">
      <c r="A198" s="20" t="s">
        <v>195</v>
      </c>
      <c r="B198" s="89"/>
      <c r="C198" s="89"/>
      <c r="D198" s="89">
        <f t="shared" si="3"/>
        <v>0</v>
      </c>
    </row>
    <row r="199" spans="1:4" ht="18" hidden="1">
      <c r="A199" s="7" t="s">
        <v>196</v>
      </c>
      <c r="B199" s="89"/>
      <c r="C199" s="89"/>
      <c r="D199" s="89">
        <f t="shared" si="3"/>
        <v>0</v>
      </c>
    </row>
    <row r="200" spans="1:4" ht="18" hidden="1">
      <c r="A200" s="3" t="s">
        <v>197</v>
      </c>
      <c r="B200" s="89"/>
      <c r="C200" s="89"/>
      <c r="D200" s="89">
        <f t="shared" si="3"/>
        <v>0</v>
      </c>
    </row>
    <row r="201" spans="1:4" ht="18" hidden="1">
      <c r="A201" s="7" t="s">
        <v>198</v>
      </c>
      <c r="B201" s="89"/>
      <c r="C201" s="89"/>
      <c r="D201" s="89">
        <f t="shared" si="3"/>
        <v>0</v>
      </c>
    </row>
    <row r="202" spans="1:4" ht="18">
      <c r="A202" s="7" t="s">
        <v>154</v>
      </c>
      <c r="B202" s="89">
        <v>20</v>
      </c>
      <c r="C202" s="89">
        <v>11000</v>
      </c>
      <c r="D202" s="89">
        <f t="shared" si="3"/>
        <v>220000</v>
      </c>
    </row>
    <row r="203" spans="1:4" ht="18" hidden="1">
      <c r="A203" s="7" t="s">
        <v>200</v>
      </c>
      <c r="B203" s="89"/>
      <c r="C203" s="89"/>
      <c r="D203" s="89">
        <f t="shared" si="3"/>
        <v>0</v>
      </c>
    </row>
    <row r="204" spans="1:4" ht="18" hidden="1">
      <c r="A204" s="6" t="s">
        <v>201</v>
      </c>
      <c r="B204" s="89"/>
      <c r="C204" s="89"/>
      <c r="D204" s="89">
        <f t="shared" si="3"/>
        <v>0</v>
      </c>
    </row>
    <row r="205" spans="1:4" ht="18" hidden="1">
      <c r="A205" s="3" t="s">
        <v>202</v>
      </c>
      <c r="B205" s="89"/>
      <c r="C205" s="89"/>
      <c r="D205" s="89">
        <f t="shared" si="3"/>
        <v>0</v>
      </c>
    </row>
    <row r="206" spans="1:4" ht="18">
      <c r="A206" s="3" t="s">
        <v>17</v>
      </c>
      <c r="B206" s="89">
        <v>13</v>
      </c>
      <c r="C206" s="89">
        <v>10000</v>
      </c>
      <c r="D206" s="89">
        <f t="shared" si="3"/>
        <v>130000</v>
      </c>
    </row>
    <row r="207" spans="1:4" ht="18" hidden="1">
      <c r="A207" s="5" t="s">
        <v>204</v>
      </c>
      <c r="B207" s="89"/>
      <c r="C207" s="89"/>
      <c r="D207" s="89">
        <f t="shared" si="3"/>
        <v>0</v>
      </c>
    </row>
    <row r="208" spans="1:4" ht="18" hidden="1">
      <c r="A208" s="5" t="s">
        <v>205</v>
      </c>
      <c r="B208" s="89"/>
      <c r="C208" s="89"/>
      <c r="D208" s="89">
        <f t="shared" si="3"/>
        <v>0</v>
      </c>
    </row>
    <row r="209" spans="1:4" ht="18" hidden="1">
      <c r="A209" s="5" t="s">
        <v>206</v>
      </c>
      <c r="B209" s="89"/>
      <c r="C209" s="89"/>
      <c r="D209" s="89">
        <f t="shared" si="3"/>
        <v>0</v>
      </c>
    </row>
    <row r="210" spans="1:4" ht="18" hidden="1">
      <c r="A210" s="5" t="s">
        <v>207</v>
      </c>
      <c r="B210" s="89"/>
      <c r="C210" s="89"/>
      <c r="D210" s="89">
        <f t="shared" si="3"/>
        <v>0</v>
      </c>
    </row>
    <row r="211" spans="1:4" ht="18" hidden="1">
      <c r="A211" s="7" t="s">
        <v>208</v>
      </c>
      <c r="B211" s="89"/>
      <c r="C211" s="89"/>
      <c r="D211" s="89">
        <f t="shared" si="3"/>
        <v>0</v>
      </c>
    </row>
    <row r="212" spans="1:4" ht="18" hidden="1">
      <c r="A212" s="7" t="s">
        <v>209</v>
      </c>
      <c r="B212" s="89"/>
      <c r="C212" s="89"/>
      <c r="D212" s="89">
        <f t="shared" si="3"/>
        <v>0</v>
      </c>
    </row>
    <row r="213" spans="1:4" ht="18" hidden="1">
      <c r="A213" s="7" t="s">
        <v>210</v>
      </c>
      <c r="B213" s="89"/>
      <c r="C213" s="89"/>
      <c r="D213" s="89">
        <f t="shared" si="3"/>
        <v>0</v>
      </c>
    </row>
    <row r="214" spans="1:4" ht="18" hidden="1">
      <c r="A214" s="7" t="s">
        <v>211</v>
      </c>
      <c r="B214" s="89"/>
      <c r="C214" s="89"/>
      <c r="D214" s="89">
        <f t="shared" si="3"/>
        <v>0</v>
      </c>
    </row>
    <row r="215" spans="1:4" ht="18" hidden="1">
      <c r="A215" s="3" t="s">
        <v>212</v>
      </c>
      <c r="B215" s="89"/>
      <c r="C215" s="89"/>
      <c r="D215" s="89">
        <f t="shared" si="3"/>
        <v>0</v>
      </c>
    </row>
    <row r="216" spans="1:4" ht="18" hidden="1">
      <c r="A216" s="3" t="s">
        <v>213</v>
      </c>
      <c r="B216" s="89"/>
      <c r="C216" s="89"/>
      <c r="D216" s="89">
        <f t="shared" si="3"/>
        <v>0</v>
      </c>
    </row>
    <row r="217" spans="1:4" ht="18" hidden="1">
      <c r="A217" s="7" t="s">
        <v>214</v>
      </c>
      <c r="B217" s="89"/>
      <c r="C217" s="89"/>
      <c r="D217" s="89">
        <f t="shared" si="3"/>
        <v>0</v>
      </c>
    </row>
    <row r="218" spans="1:4" ht="18" hidden="1">
      <c r="A218" s="7" t="s">
        <v>215</v>
      </c>
      <c r="B218" s="89"/>
      <c r="C218" s="89"/>
      <c r="D218" s="89">
        <f t="shared" si="3"/>
        <v>0</v>
      </c>
    </row>
    <row r="219" spans="1:4" ht="18" hidden="1">
      <c r="A219" s="7" t="s">
        <v>193</v>
      </c>
      <c r="B219" s="89"/>
      <c r="C219" s="89"/>
      <c r="D219" s="89">
        <f t="shared" si="3"/>
        <v>0</v>
      </c>
    </row>
    <row r="220" spans="1:4" ht="18" hidden="1">
      <c r="A220" s="5" t="s">
        <v>217</v>
      </c>
      <c r="B220" s="89"/>
      <c r="C220" s="89"/>
      <c r="D220" s="89">
        <f t="shared" si="3"/>
        <v>0</v>
      </c>
    </row>
    <row r="221" spans="1:4" ht="18" hidden="1">
      <c r="A221" s="7" t="s">
        <v>218</v>
      </c>
      <c r="B221" s="89"/>
      <c r="C221" s="89"/>
      <c r="D221" s="89">
        <f t="shared" si="3"/>
        <v>0</v>
      </c>
    </row>
    <row r="222" spans="1:4" ht="18" hidden="1">
      <c r="A222" s="5" t="s">
        <v>219</v>
      </c>
      <c r="B222" s="89"/>
      <c r="C222" s="89"/>
      <c r="D222" s="89">
        <f t="shared" si="3"/>
        <v>0</v>
      </c>
    </row>
    <row r="223" spans="1:4" ht="18" hidden="1">
      <c r="A223" s="7" t="s">
        <v>216</v>
      </c>
      <c r="B223" s="89"/>
      <c r="C223" s="89"/>
      <c r="D223" s="89">
        <f t="shared" si="3"/>
        <v>0</v>
      </c>
    </row>
    <row r="224" spans="1:4" ht="18" hidden="1">
      <c r="A224" s="7" t="s">
        <v>221</v>
      </c>
      <c r="B224" s="89"/>
      <c r="C224" s="89"/>
      <c r="D224" s="89">
        <f t="shared" si="3"/>
        <v>0</v>
      </c>
    </row>
    <row r="225" spans="1:4" ht="18" hidden="1">
      <c r="A225" s="7" t="s">
        <v>222</v>
      </c>
      <c r="B225" s="89"/>
      <c r="C225" s="89"/>
      <c r="D225" s="89">
        <f t="shared" si="3"/>
        <v>0</v>
      </c>
    </row>
    <row r="226" spans="1:4" ht="18" hidden="1">
      <c r="A226" s="7" t="s">
        <v>223</v>
      </c>
      <c r="B226" s="89"/>
      <c r="C226" s="89"/>
      <c r="D226" s="89">
        <f t="shared" si="3"/>
        <v>0</v>
      </c>
    </row>
    <row r="227" spans="1:4" ht="18" hidden="1">
      <c r="A227" s="12" t="s">
        <v>224</v>
      </c>
      <c r="B227" s="89"/>
      <c r="C227" s="89"/>
      <c r="D227" s="89">
        <f t="shared" si="3"/>
        <v>0</v>
      </c>
    </row>
    <row r="228" spans="1:4" ht="18" hidden="1">
      <c r="A228" s="3" t="s">
        <v>225</v>
      </c>
      <c r="B228" s="89"/>
      <c r="C228" s="89"/>
      <c r="D228" s="89">
        <f t="shared" si="3"/>
        <v>0</v>
      </c>
    </row>
    <row r="229" spans="1:4" ht="18" hidden="1">
      <c r="A229" s="5" t="s">
        <v>226</v>
      </c>
      <c r="B229" s="89"/>
      <c r="C229" s="89"/>
      <c r="D229" s="89">
        <f t="shared" si="3"/>
        <v>0</v>
      </c>
    </row>
    <row r="230" spans="1:4" ht="18" hidden="1">
      <c r="A230" s="7" t="s">
        <v>36</v>
      </c>
      <c r="B230" s="89"/>
      <c r="C230" s="89"/>
      <c r="D230" s="89">
        <f t="shared" si="3"/>
        <v>0</v>
      </c>
    </row>
    <row r="231" spans="1:4" ht="18" hidden="1">
      <c r="A231" s="7" t="s">
        <v>228</v>
      </c>
      <c r="B231" s="89"/>
      <c r="C231" s="89"/>
      <c r="D231" s="89">
        <f t="shared" si="3"/>
        <v>0</v>
      </c>
    </row>
    <row r="232" spans="1:4" ht="18" hidden="1">
      <c r="A232" s="5" t="s">
        <v>229</v>
      </c>
      <c r="B232" s="90"/>
      <c r="C232" s="90"/>
      <c r="D232" s="89">
        <f t="shared" si="3"/>
        <v>0</v>
      </c>
    </row>
    <row r="233" spans="1:4" ht="18" hidden="1">
      <c r="A233" s="5" t="s">
        <v>230</v>
      </c>
      <c r="B233" s="90"/>
      <c r="C233" s="90"/>
      <c r="D233" s="89">
        <f t="shared" si="3"/>
        <v>0</v>
      </c>
    </row>
    <row r="234" spans="1:4" ht="18" hidden="1">
      <c r="A234" s="12" t="s">
        <v>231</v>
      </c>
      <c r="B234" s="89"/>
      <c r="C234" s="89"/>
      <c r="D234" s="89">
        <f t="shared" si="3"/>
        <v>0</v>
      </c>
    </row>
    <row r="235" spans="1:4" ht="18" hidden="1">
      <c r="A235" s="10" t="s">
        <v>232</v>
      </c>
      <c r="B235" s="89"/>
      <c r="C235" s="89"/>
      <c r="D235" s="89">
        <f t="shared" si="3"/>
        <v>0</v>
      </c>
    </row>
    <row r="236" spans="1:4" ht="18" hidden="1">
      <c r="A236" s="10" t="s">
        <v>233</v>
      </c>
      <c r="B236" s="89"/>
      <c r="C236" s="89"/>
      <c r="D236" s="89">
        <f t="shared" si="3"/>
        <v>0</v>
      </c>
    </row>
    <row r="237" spans="1:4" ht="18" hidden="1">
      <c r="A237" s="5" t="s">
        <v>234</v>
      </c>
      <c r="B237" s="89"/>
      <c r="C237" s="89"/>
      <c r="D237" s="89">
        <f t="shared" si="3"/>
        <v>0</v>
      </c>
    </row>
    <row r="238" spans="1:4" ht="18" hidden="1">
      <c r="A238" s="5" t="s">
        <v>235</v>
      </c>
      <c r="B238" s="89"/>
      <c r="C238" s="89"/>
      <c r="D238" s="89">
        <f t="shared" si="3"/>
        <v>0</v>
      </c>
    </row>
    <row r="239" spans="1:4" ht="18">
      <c r="A239" s="7" t="s">
        <v>239</v>
      </c>
      <c r="B239" s="89">
        <v>37</v>
      </c>
      <c r="C239" s="89">
        <v>18000</v>
      </c>
      <c r="D239" s="89">
        <f t="shared" si="3"/>
        <v>666000</v>
      </c>
    </row>
    <row r="240" spans="1:4" ht="18" hidden="1">
      <c r="A240" s="7" t="s">
        <v>237</v>
      </c>
      <c r="B240" s="89"/>
      <c r="C240" s="89"/>
      <c r="D240" s="89">
        <f t="shared" si="3"/>
        <v>0</v>
      </c>
    </row>
    <row r="241" spans="1:4" ht="18" hidden="1">
      <c r="A241" s="7" t="s">
        <v>238</v>
      </c>
      <c r="B241" s="89"/>
      <c r="C241" s="89"/>
      <c r="D241" s="89">
        <f t="shared" si="3"/>
        <v>0</v>
      </c>
    </row>
    <row r="242" spans="1:4" ht="18" hidden="1">
      <c r="A242" s="12" t="s">
        <v>256</v>
      </c>
      <c r="B242" s="89"/>
      <c r="C242" s="89"/>
      <c r="D242" s="89">
        <f t="shared" si="3"/>
        <v>0</v>
      </c>
    </row>
    <row r="243" spans="1:4" ht="18" hidden="1">
      <c r="A243" s="3" t="s">
        <v>240</v>
      </c>
      <c r="B243" s="89"/>
      <c r="C243" s="89"/>
      <c r="D243" s="89">
        <f t="shared" si="3"/>
        <v>0</v>
      </c>
    </row>
    <row r="244" spans="1:4" ht="18" hidden="1">
      <c r="A244" s="7" t="s">
        <v>241</v>
      </c>
      <c r="B244" s="89"/>
      <c r="C244" s="89"/>
      <c r="D244" s="89">
        <f t="shared" si="3"/>
        <v>0</v>
      </c>
    </row>
    <row r="245" spans="1:4" ht="18" hidden="1">
      <c r="A245" s="7" t="s">
        <v>242</v>
      </c>
      <c r="B245" s="89"/>
      <c r="C245" s="89"/>
      <c r="D245" s="89">
        <f t="shared" si="3"/>
        <v>0</v>
      </c>
    </row>
    <row r="246" spans="1:4" ht="18" hidden="1">
      <c r="A246" s="3" t="s">
        <v>243</v>
      </c>
      <c r="B246" s="89"/>
      <c r="C246" s="89"/>
      <c r="D246" s="89">
        <f t="shared" si="3"/>
        <v>0</v>
      </c>
    </row>
    <row r="247" spans="1:4" ht="18" hidden="1">
      <c r="A247" s="7" t="s">
        <v>244</v>
      </c>
      <c r="B247" s="89"/>
      <c r="C247" s="89"/>
      <c r="D247" s="89">
        <f t="shared" si="3"/>
        <v>0</v>
      </c>
    </row>
    <row r="248" spans="1:4" ht="18" hidden="1">
      <c r="A248" s="7" t="s">
        <v>245</v>
      </c>
      <c r="B248" s="89"/>
      <c r="C248" s="89"/>
      <c r="D248" s="89">
        <f t="shared" si="3"/>
        <v>0</v>
      </c>
    </row>
    <row r="249" spans="1:4" ht="18" hidden="1">
      <c r="A249" s="10" t="s">
        <v>246</v>
      </c>
      <c r="B249" s="89"/>
      <c r="C249" s="89"/>
      <c r="D249" s="89">
        <f t="shared" si="3"/>
        <v>0</v>
      </c>
    </row>
    <row r="250" spans="1:4" ht="18" hidden="1">
      <c r="A250" s="7" t="s">
        <v>247</v>
      </c>
      <c r="B250" s="89"/>
      <c r="C250" s="89"/>
      <c r="D250" s="89">
        <f t="shared" si="3"/>
        <v>0</v>
      </c>
    </row>
    <row r="251" spans="1:4" ht="18" hidden="1">
      <c r="A251" s="7" t="s">
        <v>248</v>
      </c>
      <c r="B251" s="89"/>
      <c r="C251" s="89"/>
      <c r="D251" s="89">
        <f t="shared" si="3"/>
        <v>0</v>
      </c>
    </row>
    <row r="252" spans="1:4" ht="18" hidden="1">
      <c r="A252" s="7" t="s">
        <v>282</v>
      </c>
      <c r="B252" s="89"/>
      <c r="C252" s="89"/>
      <c r="D252" s="89">
        <f t="shared" si="3"/>
        <v>0</v>
      </c>
    </row>
    <row r="253" spans="1:4" ht="18" hidden="1">
      <c r="A253" s="7" t="s">
        <v>250</v>
      </c>
      <c r="B253" s="89"/>
      <c r="C253" s="89"/>
      <c r="D253" s="89">
        <f t="shared" si="3"/>
        <v>0</v>
      </c>
    </row>
    <row r="254" spans="1:4" ht="18" hidden="1">
      <c r="A254" s="10" t="s">
        <v>251</v>
      </c>
      <c r="B254" s="89"/>
      <c r="C254" s="89"/>
      <c r="D254" s="89">
        <f t="shared" si="3"/>
        <v>0</v>
      </c>
    </row>
    <row r="255" spans="1:4" ht="18" hidden="1">
      <c r="A255" s="7" t="s">
        <v>252</v>
      </c>
      <c r="B255" s="89"/>
      <c r="C255" s="89"/>
      <c r="D255" s="89">
        <f t="shared" si="3"/>
        <v>0</v>
      </c>
    </row>
    <row r="256" spans="1:4" ht="18" hidden="1">
      <c r="A256" s="7" t="s">
        <v>253</v>
      </c>
      <c r="B256" s="89"/>
      <c r="C256" s="89"/>
      <c r="D256" s="89">
        <f t="shared" si="3"/>
        <v>0</v>
      </c>
    </row>
    <row r="257" spans="1:4" ht="18" hidden="1">
      <c r="A257" s="10" t="s">
        <v>254</v>
      </c>
      <c r="B257" s="89"/>
      <c r="C257" s="89"/>
      <c r="D257" s="89">
        <f t="shared" si="3"/>
        <v>0</v>
      </c>
    </row>
    <row r="258" spans="1:4" ht="18" hidden="1">
      <c r="A258" s="10" t="s">
        <v>255</v>
      </c>
      <c r="B258" s="89"/>
      <c r="C258" s="89"/>
      <c r="D258" s="89">
        <f t="shared" si="3"/>
        <v>0</v>
      </c>
    </row>
    <row r="259" spans="1:4" ht="18" hidden="1">
      <c r="A259" s="7" t="s">
        <v>288</v>
      </c>
      <c r="B259" s="89"/>
      <c r="C259" s="89"/>
      <c r="D259" s="89">
        <f t="shared" si="3"/>
        <v>0</v>
      </c>
    </row>
    <row r="260" spans="1:4" ht="18" hidden="1">
      <c r="A260" s="7" t="s">
        <v>257</v>
      </c>
      <c r="B260" s="89"/>
      <c r="C260" s="89"/>
      <c r="D260" s="89">
        <f t="shared" si="3"/>
        <v>0</v>
      </c>
    </row>
    <row r="261" spans="1:4" ht="18" hidden="1">
      <c r="A261" s="10" t="s">
        <v>258</v>
      </c>
      <c r="B261" s="89"/>
      <c r="C261" s="89"/>
      <c r="D261" s="89">
        <f t="shared" ref="D261:D324" si="4">B261*C261</f>
        <v>0</v>
      </c>
    </row>
    <row r="262" spans="1:4" ht="18">
      <c r="A262" s="7" t="s">
        <v>259</v>
      </c>
      <c r="B262" s="89">
        <v>15</v>
      </c>
      <c r="C262" s="89">
        <v>6000</v>
      </c>
      <c r="D262" s="89">
        <f t="shared" si="4"/>
        <v>90000</v>
      </c>
    </row>
    <row r="263" spans="1:4" ht="18">
      <c r="A263" s="7" t="s">
        <v>260</v>
      </c>
      <c r="B263" s="89">
        <v>65</v>
      </c>
      <c r="C263" s="89">
        <v>6000</v>
      </c>
      <c r="D263" s="89">
        <f t="shared" si="4"/>
        <v>390000</v>
      </c>
    </row>
    <row r="264" spans="1:4" ht="18" hidden="1">
      <c r="A264" s="7" t="s">
        <v>261</v>
      </c>
      <c r="B264" s="89"/>
      <c r="C264" s="89"/>
      <c r="D264" s="89">
        <f t="shared" si="4"/>
        <v>0</v>
      </c>
    </row>
    <row r="265" spans="1:4" ht="18" hidden="1">
      <c r="A265" s="7" t="s">
        <v>262</v>
      </c>
      <c r="B265" s="89"/>
      <c r="C265" s="89"/>
      <c r="D265" s="89">
        <f t="shared" si="4"/>
        <v>0</v>
      </c>
    </row>
    <row r="266" spans="1:4" ht="18">
      <c r="A266" s="7" t="s">
        <v>263</v>
      </c>
      <c r="B266" s="89">
        <v>10</v>
      </c>
      <c r="C266" s="89">
        <v>6800</v>
      </c>
      <c r="D266" s="89">
        <f t="shared" si="4"/>
        <v>68000</v>
      </c>
    </row>
    <row r="267" spans="1:4" ht="18" hidden="1">
      <c r="A267" s="7" t="s">
        <v>292</v>
      </c>
      <c r="B267" s="89"/>
      <c r="C267" s="89"/>
      <c r="D267" s="89">
        <f t="shared" si="4"/>
        <v>0</v>
      </c>
    </row>
    <row r="268" spans="1:4" ht="18" hidden="1">
      <c r="A268" s="7" t="s">
        <v>265</v>
      </c>
      <c r="B268" s="89"/>
      <c r="C268" s="89"/>
      <c r="D268" s="89">
        <f t="shared" si="4"/>
        <v>0</v>
      </c>
    </row>
    <row r="269" spans="1:4" ht="18" hidden="1">
      <c r="A269" s="7" t="s">
        <v>266</v>
      </c>
      <c r="B269" s="89"/>
      <c r="C269" s="89"/>
      <c r="D269" s="89">
        <f t="shared" si="4"/>
        <v>0</v>
      </c>
    </row>
    <row r="270" spans="1:4" ht="18" hidden="1">
      <c r="A270" s="7" t="s">
        <v>264</v>
      </c>
      <c r="B270" s="89"/>
      <c r="C270" s="89"/>
      <c r="D270" s="89">
        <f t="shared" si="4"/>
        <v>0</v>
      </c>
    </row>
    <row r="271" spans="1:4" ht="18" hidden="1">
      <c r="A271" s="12" t="s">
        <v>268</v>
      </c>
      <c r="B271" s="89"/>
      <c r="C271" s="89"/>
      <c r="D271" s="89">
        <f t="shared" si="4"/>
        <v>0</v>
      </c>
    </row>
    <row r="272" spans="1:4" ht="18" hidden="1">
      <c r="A272" s="7" t="s">
        <v>269</v>
      </c>
      <c r="B272" s="89"/>
      <c r="C272" s="89"/>
      <c r="D272" s="89">
        <f t="shared" si="4"/>
        <v>0</v>
      </c>
    </row>
    <row r="273" spans="1:4" ht="18" hidden="1">
      <c r="A273" s="7" t="s">
        <v>270</v>
      </c>
      <c r="B273" s="89"/>
      <c r="C273" s="89"/>
      <c r="D273" s="89">
        <f t="shared" si="4"/>
        <v>0</v>
      </c>
    </row>
    <row r="274" spans="1:4" ht="18" hidden="1">
      <c r="A274" s="7" t="s">
        <v>271</v>
      </c>
      <c r="B274" s="89"/>
      <c r="C274" s="89"/>
      <c r="D274" s="89">
        <f t="shared" si="4"/>
        <v>0</v>
      </c>
    </row>
    <row r="275" spans="1:4" ht="18">
      <c r="A275" s="7" t="s">
        <v>30</v>
      </c>
      <c r="B275" s="89">
        <v>180</v>
      </c>
      <c r="C275" s="89">
        <v>10000</v>
      </c>
      <c r="D275" s="89">
        <f t="shared" si="4"/>
        <v>1800000</v>
      </c>
    </row>
    <row r="276" spans="1:4" ht="18" hidden="1">
      <c r="A276" s="7" t="s">
        <v>273</v>
      </c>
      <c r="B276" s="89"/>
      <c r="C276" s="89"/>
      <c r="D276" s="89">
        <f t="shared" si="4"/>
        <v>0</v>
      </c>
    </row>
    <row r="277" spans="1:4" ht="18" hidden="1">
      <c r="A277" s="7" t="s">
        <v>274</v>
      </c>
      <c r="B277" s="89"/>
      <c r="C277" s="89"/>
      <c r="D277" s="89">
        <f t="shared" si="4"/>
        <v>0</v>
      </c>
    </row>
    <row r="278" spans="1:4" ht="18" hidden="1">
      <c r="A278" s="7" t="s">
        <v>45</v>
      </c>
      <c r="B278" s="89"/>
      <c r="C278" s="89"/>
      <c r="D278" s="89">
        <f t="shared" si="4"/>
        <v>0</v>
      </c>
    </row>
    <row r="279" spans="1:4" ht="18" hidden="1">
      <c r="A279" s="7" t="s">
        <v>276</v>
      </c>
      <c r="B279" s="89"/>
      <c r="C279" s="89"/>
      <c r="D279" s="89">
        <f t="shared" si="4"/>
        <v>0</v>
      </c>
    </row>
    <row r="280" spans="1:4" ht="18" hidden="1">
      <c r="A280" s="21" t="s">
        <v>277</v>
      </c>
      <c r="B280" s="89"/>
      <c r="C280" s="89"/>
      <c r="D280" s="89">
        <f t="shared" si="4"/>
        <v>0</v>
      </c>
    </row>
    <row r="281" spans="1:4" ht="18">
      <c r="A281" s="7" t="s">
        <v>278</v>
      </c>
      <c r="B281" s="89">
        <f>56+20-36</f>
        <v>40</v>
      </c>
      <c r="C281" s="89">
        <v>14000</v>
      </c>
      <c r="D281" s="89">
        <f t="shared" si="4"/>
        <v>560000</v>
      </c>
    </row>
    <row r="282" spans="1:4" ht="18" hidden="1">
      <c r="A282" s="7" t="s">
        <v>279</v>
      </c>
      <c r="B282" s="89"/>
      <c r="C282" s="89"/>
      <c r="D282" s="89">
        <f t="shared" si="4"/>
        <v>0</v>
      </c>
    </row>
    <row r="283" spans="1:4" ht="18" hidden="1">
      <c r="A283" s="28" t="s">
        <v>280</v>
      </c>
      <c r="B283" s="89"/>
      <c r="C283" s="89"/>
      <c r="D283" s="89">
        <f t="shared" si="4"/>
        <v>0</v>
      </c>
    </row>
    <row r="284" spans="1:4" ht="18">
      <c r="A284" s="3" t="s">
        <v>281</v>
      </c>
      <c r="B284" s="90">
        <v>7</v>
      </c>
      <c r="C284" s="90">
        <v>16000</v>
      </c>
      <c r="D284" s="89">
        <f t="shared" si="4"/>
        <v>112000</v>
      </c>
    </row>
    <row r="285" spans="1:4" ht="18">
      <c r="A285" s="7" t="s">
        <v>109</v>
      </c>
      <c r="B285" s="89">
        <v>40</v>
      </c>
      <c r="C285" s="89">
        <v>6000</v>
      </c>
      <c r="D285" s="89">
        <f t="shared" si="4"/>
        <v>240000</v>
      </c>
    </row>
    <row r="286" spans="1:4" ht="18" hidden="1">
      <c r="A286" s="7" t="s">
        <v>283</v>
      </c>
      <c r="B286" s="89"/>
      <c r="C286" s="89"/>
      <c r="D286" s="89">
        <f t="shared" si="4"/>
        <v>0</v>
      </c>
    </row>
    <row r="287" spans="1:4" ht="18">
      <c r="A287" s="7" t="s">
        <v>267</v>
      </c>
      <c r="B287" s="89">
        <f>60+10+20</f>
        <v>90</v>
      </c>
      <c r="C287" s="89">
        <v>7000</v>
      </c>
      <c r="D287" s="89">
        <f t="shared" si="4"/>
        <v>630000</v>
      </c>
    </row>
    <row r="288" spans="1:4" ht="18" hidden="1">
      <c r="A288" s="12" t="s">
        <v>285</v>
      </c>
      <c r="B288" s="89"/>
      <c r="C288" s="89"/>
      <c r="D288" s="89">
        <f t="shared" si="4"/>
        <v>0</v>
      </c>
    </row>
    <row r="289" spans="1:4" ht="18" hidden="1">
      <c r="A289" s="7" t="s">
        <v>286</v>
      </c>
      <c r="B289" s="89"/>
      <c r="C289" s="89"/>
      <c r="D289" s="89">
        <f t="shared" si="4"/>
        <v>0</v>
      </c>
    </row>
    <row r="290" spans="1:4" ht="18">
      <c r="A290" s="21" t="s">
        <v>287</v>
      </c>
      <c r="B290" s="89">
        <v>75</v>
      </c>
      <c r="C290" s="89">
        <v>4000</v>
      </c>
      <c r="D290" s="89">
        <f t="shared" si="4"/>
        <v>300000</v>
      </c>
    </row>
    <row r="291" spans="1:4" ht="18" hidden="1">
      <c r="A291" s="5" t="s">
        <v>21</v>
      </c>
      <c r="B291" s="89"/>
      <c r="C291" s="89"/>
      <c r="D291" s="89">
        <f t="shared" si="4"/>
        <v>0</v>
      </c>
    </row>
    <row r="292" spans="1:4" ht="18" hidden="1">
      <c r="A292" s="7" t="s">
        <v>289</v>
      </c>
      <c r="B292" s="89"/>
      <c r="C292" s="89"/>
      <c r="D292" s="89">
        <f t="shared" si="4"/>
        <v>0</v>
      </c>
    </row>
    <row r="293" spans="1:4" ht="18" hidden="1">
      <c r="A293" s="7" t="s">
        <v>290</v>
      </c>
      <c r="B293" s="89"/>
      <c r="C293" s="89"/>
      <c r="D293" s="89">
        <f t="shared" si="4"/>
        <v>0</v>
      </c>
    </row>
    <row r="294" spans="1:4" ht="18" hidden="1">
      <c r="A294" s="7" t="s">
        <v>291</v>
      </c>
      <c r="B294" s="89"/>
      <c r="C294" s="89"/>
      <c r="D294" s="89">
        <f t="shared" si="4"/>
        <v>0</v>
      </c>
    </row>
    <row r="295" spans="1:4" ht="18" hidden="1">
      <c r="A295" s="7" t="s">
        <v>140</v>
      </c>
      <c r="B295" s="89"/>
      <c r="C295" s="89"/>
      <c r="D295" s="89">
        <f t="shared" si="4"/>
        <v>0</v>
      </c>
    </row>
    <row r="296" spans="1:4" ht="31.2" hidden="1">
      <c r="A296" s="24" t="s">
        <v>293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>
      <c r="A305" s="12" t="s">
        <v>302</v>
      </c>
      <c r="B305" s="89">
        <v>500</v>
      </c>
      <c r="C305" s="89">
        <v>59000</v>
      </c>
      <c r="D305" s="89">
        <f t="shared" si="4"/>
        <v>29500000</v>
      </c>
    </row>
    <row r="306" spans="1:4" ht="18" hidden="1">
      <c r="A306" s="12" t="s">
        <v>303</v>
      </c>
      <c r="B306" s="89"/>
      <c r="C306" s="89"/>
      <c r="D306" s="89">
        <f t="shared" si="4"/>
        <v>0</v>
      </c>
    </row>
    <row r="307" spans="1:4" ht="18" hidden="1">
      <c r="A307" s="12" t="s">
        <v>304</v>
      </c>
      <c r="B307" s="89"/>
      <c r="C307" s="89"/>
      <c r="D307" s="89">
        <f t="shared" si="4"/>
        <v>0</v>
      </c>
    </row>
    <row r="308" spans="1:4" ht="18">
      <c r="A308" s="12" t="s">
        <v>305</v>
      </c>
      <c r="B308" s="89">
        <f>46/0.5</f>
        <v>92</v>
      </c>
      <c r="C308" s="89">
        <v>85000</v>
      </c>
      <c r="D308" s="89">
        <f t="shared" si="4"/>
        <v>7820000</v>
      </c>
    </row>
    <row r="309" spans="1:4" ht="18">
      <c r="A309" s="7" t="s">
        <v>306</v>
      </c>
      <c r="B309" s="89">
        <v>69</v>
      </c>
      <c r="C309" s="89">
        <v>135000</v>
      </c>
      <c r="D309" s="89">
        <f t="shared" si="4"/>
        <v>9315000</v>
      </c>
    </row>
    <row r="310" spans="1:4" ht="18" hidden="1">
      <c r="A310" s="32" t="s">
        <v>307</v>
      </c>
      <c r="B310" s="89"/>
      <c r="C310" s="89"/>
      <c r="D310" s="89">
        <f t="shared" si="4"/>
        <v>0</v>
      </c>
    </row>
    <row r="311" spans="1:4" ht="18" hidden="1">
      <c r="A311" s="32" t="s">
        <v>308</v>
      </c>
      <c r="B311" s="89"/>
      <c r="C311" s="89"/>
      <c r="D311" s="89">
        <f t="shared" si="4"/>
        <v>0</v>
      </c>
    </row>
    <row r="312" spans="1:4" ht="18" hidden="1">
      <c r="A312" s="32" t="s">
        <v>309</v>
      </c>
      <c r="B312" s="89"/>
      <c r="C312" s="89"/>
      <c r="D312" s="89">
        <f t="shared" si="4"/>
        <v>0</v>
      </c>
    </row>
    <row r="313" spans="1:4" ht="18" hidden="1">
      <c r="A313" s="32" t="s">
        <v>310</v>
      </c>
      <c r="B313" s="89"/>
      <c r="C313" s="89"/>
      <c r="D313" s="89">
        <f t="shared" si="4"/>
        <v>0</v>
      </c>
    </row>
    <row r="314" spans="1:4" ht="18" hidden="1">
      <c r="A314" s="5" t="s">
        <v>311</v>
      </c>
      <c r="B314" s="89"/>
      <c r="C314" s="89"/>
      <c r="D314" s="89">
        <f t="shared" si="4"/>
        <v>0</v>
      </c>
    </row>
    <row r="315" spans="1:4" ht="18">
      <c r="A315" s="5" t="s">
        <v>312</v>
      </c>
      <c r="B315" s="89">
        <v>11</v>
      </c>
      <c r="C315" s="89">
        <v>65000</v>
      </c>
      <c r="D315" s="89">
        <f t="shared" si="4"/>
        <v>715000</v>
      </c>
    </row>
    <row r="316" spans="1:4" ht="18" hidden="1">
      <c r="A316" s="5" t="s">
        <v>313</v>
      </c>
      <c r="B316" s="89"/>
      <c r="C316" s="89"/>
      <c r="D316" s="89">
        <f t="shared" si="4"/>
        <v>0</v>
      </c>
    </row>
    <row r="317" spans="1:4" ht="18" hidden="1">
      <c r="A317" s="21" t="s">
        <v>314</v>
      </c>
      <c r="B317" s="89"/>
      <c r="C317" s="89"/>
      <c r="D317" s="89">
        <f t="shared" si="4"/>
        <v>0</v>
      </c>
    </row>
    <row r="318" spans="1:4" ht="18">
      <c r="A318" s="21" t="s">
        <v>315</v>
      </c>
      <c r="B318" s="89">
        <v>7</v>
      </c>
      <c r="C318" s="89">
        <v>180000</v>
      </c>
      <c r="D318" s="89">
        <f t="shared" si="4"/>
        <v>1260000</v>
      </c>
    </row>
    <row r="319" spans="1:4" ht="18" hidden="1">
      <c r="A319" s="32" t="s">
        <v>316</v>
      </c>
      <c r="B319" s="89"/>
      <c r="C319" s="89"/>
      <c r="D319" s="89">
        <f t="shared" si="4"/>
        <v>0</v>
      </c>
    </row>
    <row r="320" spans="1:4" ht="18" hidden="1">
      <c r="A320" s="32" t="s">
        <v>317</v>
      </c>
      <c r="B320" s="89"/>
      <c r="C320" s="89"/>
      <c r="D320" s="89">
        <f t="shared" si="4"/>
        <v>0</v>
      </c>
    </row>
    <row r="321" spans="1:4" ht="18" hidden="1">
      <c r="A321" s="32" t="s">
        <v>318</v>
      </c>
      <c r="B321" s="89"/>
      <c r="C321" s="89"/>
      <c r="D321" s="89">
        <f t="shared" si="4"/>
        <v>0</v>
      </c>
    </row>
    <row r="322" spans="1:4" ht="18" hidden="1">
      <c r="A322" s="32" t="s">
        <v>319</v>
      </c>
      <c r="B322" s="89"/>
      <c r="C322" s="89"/>
      <c r="D322" s="89">
        <f t="shared" si="4"/>
        <v>0</v>
      </c>
    </row>
    <row r="323" spans="1:4" ht="18" hidden="1">
      <c r="A323" s="5" t="s">
        <v>320</v>
      </c>
      <c r="B323" s="89"/>
      <c r="C323" s="89"/>
      <c r="D323" s="89">
        <f t="shared" si="4"/>
        <v>0</v>
      </c>
    </row>
    <row r="324" spans="1:4" ht="18" hidden="1">
      <c r="A324" s="32" t="s">
        <v>321</v>
      </c>
      <c r="B324" s="89"/>
      <c r="C324" s="89"/>
      <c r="D324" s="89">
        <f t="shared" si="4"/>
        <v>0</v>
      </c>
    </row>
    <row r="325" spans="1:4" ht="18" hidden="1">
      <c r="A325" s="31" t="s">
        <v>322</v>
      </c>
      <c r="B325" s="89"/>
      <c r="C325" s="89"/>
      <c r="D325" s="89">
        <f t="shared" ref="D325:D328" si="5">B325*C325</f>
        <v>0</v>
      </c>
    </row>
    <row r="326" spans="1:4" ht="18" hidden="1">
      <c r="A326" s="7" t="s">
        <v>323</v>
      </c>
      <c r="B326" s="89"/>
      <c r="C326" s="89"/>
      <c r="D326" s="89">
        <f t="shared" si="5"/>
        <v>0</v>
      </c>
    </row>
    <row r="327" spans="1:4" ht="18" hidden="1">
      <c r="A327" s="5" t="s">
        <v>324</v>
      </c>
      <c r="B327" s="89"/>
      <c r="C327" s="89"/>
      <c r="D327" s="89">
        <f t="shared" si="5"/>
        <v>0</v>
      </c>
    </row>
    <row r="328" spans="1:4" ht="18" hidden="1">
      <c r="A328" s="5" t="s">
        <v>325</v>
      </c>
      <c r="B328" s="89"/>
      <c r="C328" s="89"/>
      <c r="D328" s="89">
        <f t="shared" si="5"/>
        <v>0</v>
      </c>
    </row>
    <row r="329" spans="1:4" ht="17.399999999999999">
      <c r="A329" s="36"/>
      <c r="B329" s="94">
        <f>SUM(B4:B328)</f>
        <v>12256.5</v>
      </c>
      <c r="C329" s="94"/>
      <c r="D329" s="94">
        <f t="shared" ref="D329" si="6">SUM(D4:D328)</f>
        <v>224209000</v>
      </c>
    </row>
  </sheetData>
  <protectedRanges>
    <protectedRange password="CF71" sqref="B1:D328" name="tho"/>
  </protectedRanges>
  <autoFilter ref="A2:D329" xr:uid="{00000000-0009-0000-0000-000008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328"/>
  <sheetViews>
    <sheetView workbookViewId="0">
      <selection activeCell="K14" sqref="K14"/>
    </sheetView>
  </sheetViews>
  <sheetFormatPr defaultRowHeight="14.4"/>
  <cols>
    <col min="1" max="1" width="28.6640625" customWidth="1"/>
    <col min="3" max="3" width="13" customWidth="1"/>
    <col min="4" max="4" width="18.6640625" customWidth="1"/>
  </cols>
  <sheetData>
    <row r="1" spans="1:4">
      <c r="A1" s="34" t="s">
        <v>356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20</v>
      </c>
      <c r="C3" s="89">
        <v>17000</v>
      </c>
      <c r="D3" s="89">
        <f>B3*C3</f>
        <v>340000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v>240</v>
      </c>
      <c r="C6" s="89">
        <v>6500</v>
      </c>
      <c r="D6" s="89">
        <f t="shared" si="0"/>
        <v>1560000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31.2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195</v>
      </c>
      <c r="B9" s="89"/>
      <c r="C9" s="89"/>
      <c r="D9" s="89">
        <f t="shared" si="0"/>
        <v>0</v>
      </c>
    </row>
    <row r="10" spans="1:4" ht="18" hidden="1">
      <c r="A10" s="5" t="s">
        <v>226</v>
      </c>
      <c r="B10" s="89"/>
      <c r="C10" s="89"/>
      <c r="D10" s="89">
        <f t="shared" si="0"/>
        <v>0</v>
      </c>
    </row>
    <row r="11" spans="1:4" ht="18" hidden="1">
      <c r="A11" s="7" t="s">
        <v>12</v>
      </c>
      <c r="B11" s="89"/>
      <c r="C11" s="89"/>
      <c r="D11" s="89">
        <f t="shared" si="0"/>
        <v>0</v>
      </c>
    </row>
    <row r="12" spans="1:4" ht="18">
      <c r="A12" s="7" t="s">
        <v>14</v>
      </c>
      <c r="B12" s="89">
        <v>140</v>
      </c>
      <c r="C12" s="89">
        <v>8000</v>
      </c>
      <c r="D12" s="89">
        <f t="shared" si="0"/>
        <v>1120000</v>
      </c>
    </row>
    <row r="13" spans="1:4" ht="18" hidden="1">
      <c r="A13" s="3" t="s">
        <v>51</v>
      </c>
      <c r="B13" s="89"/>
      <c r="C13" s="89"/>
      <c r="D13" s="89">
        <f t="shared" si="0"/>
        <v>0</v>
      </c>
    </row>
    <row r="14" spans="1:4" ht="18">
      <c r="A14" s="3" t="s">
        <v>17</v>
      </c>
      <c r="B14" s="89">
        <v>13</v>
      </c>
      <c r="C14" s="89">
        <v>10000</v>
      </c>
      <c r="D14" s="89">
        <f t="shared" si="0"/>
        <v>130000</v>
      </c>
    </row>
    <row r="15" spans="1:4" ht="18" hidden="1">
      <c r="A15" s="7" t="s">
        <v>115</v>
      </c>
      <c r="B15" s="89"/>
      <c r="C15" s="89"/>
      <c r="D15" s="89">
        <f t="shared" si="0"/>
        <v>0</v>
      </c>
    </row>
    <row r="16" spans="1:4" ht="18" hidden="1">
      <c r="A16" s="7" t="s">
        <v>286</v>
      </c>
      <c r="B16" s="89"/>
      <c r="C16" s="89"/>
      <c r="D16" s="89">
        <f t="shared" si="0"/>
        <v>0</v>
      </c>
    </row>
    <row r="17" spans="1:4" ht="18">
      <c r="A17" s="21" t="s">
        <v>287</v>
      </c>
      <c r="B17" s="89">
        <v>40</v>
      </c>
      <c r="C17" s="89">
        <v>4000</v>
      </c>
      <c r="D17" s="89">
        <f t="shared" si="0"/>
        <v>160000</v>
      </c>
    </row>
    <row r="18" spans="1:4" ht="18" hidden="1">
      <c r="A18" s="5" t="s">
        <v>21</v>
      </c>
      <c r="B18" s="89"/>
      <c r="C18" s="89"/>
      <c r="D18" s="89">
        <f t="shared" si="0"/>
        <v>0</v>
      </c>
    </row>
    <row r="19" spans="1:4" ht="18">
      <c r="A19" s="7" t="s">
        <v>26</v>
      </c>
      <c r="B19" s="89">
        <v>1250</v>
      </c>
      <c r="C19" s="89">
        <v>6000</v>
      </c>
      <c r="D19" s="89">
        <f t="shared" si="0"/>
        <v>7500000</v>
      </c>
    </row>
    <row r="20" spans="1:4" ht="18" hidden="1">
      <c r="A20" s="3" t="s">
        <v>58</v>
      </c>
      <c r="B20" s="89"/>
      <c r="C20" s="89"/>
      <c r="D20" s="89">
        <f t="shared" si="0"/>
        <v>0</v>
      </c>
    </row>
    <row r="21" spans="1:4" ht="18" hidden="1">
      <c r="A21" s="3" t="s">
        <v>59</v>
      </c>
      <c r="B21" s="89"/>
      <c r="C21" s="89"/>
      <c r="D21" s="89">
        <f t="shared" si="0"/>
        <v>0</v>
      </c>
    </row>
    <row r="22" spans="1:4" ht="18" hidden="1">
      <c r="A22" s="7" t="s">
        <v>270</v>
      </c>
      <c r="B22" s="89"/>
      <c r="C22" s="89"/>
      <c r="D22" s="89">
        <f t="shared" si="0"/>
        <v>0</v>
      </c>
    </row>
    <row r="23" spans="1:4" ht="18" hidden="1">
      <c r="A23" s="7" t="s">
        <v>271</v>
      </c>
      <c r="B23" s="89"/>
      <c r="C23" s="89"/>
      <c r="D23" s="89">
        <f t="shared" si="0"/>
        <v>0</v>
      </c>
    </row>
    <row r="24" spans="1:4" ht="18">
      <c r="A24" s="7" t="s">
        <v>30</v>
      </c>
      <c r="B24" s="89">
        <v>60</v>
      </c>
      <c r="C24" s="89">
        <v>10000</v>
      </c>
      <c r="D24" s="89">
        <f t="shared" si="0"/>
        <v>600000</v>
      </c>
    </row>
    <row r="25" spans="1:4" ht="18" hidden="1">
      <c r="A25" s="7" t="s">
        <v>273</v>
      </c>
      <c r="B25" s="89"/>
      <c r="C25" s="89"/>
      <c r="D25" s="89">
        <f t="shared" si="0"/>
        <v>0</v>
      </c>
    </row>
    <row r="26" spans="1:4" ht="18" hidden="1">
      <c r="A26" s="7" t="s">
        <v>274</v>
      </c>
      <c r="B26" s="89"/>
      <c r="C26" s="89"/>
      <c r="D26" s="89">
        <f t="shared" si="0"/>
        <v>0</v>
      </c>
    </row>
    <row r="27" spans="1:4" ht="18" hidden="1">
      <c r="A27" s="7" t="s">
        <v>62</v>
      </c>
      <c r="B27" s="89"/>
      <c r="C27" s="89"/>
      <c r="D27" s="89">
        <f t="shared" si="0"/>
        <v>0</v>
      </c>
    </row>
    <row r="28" spans="1:4" ht="18" hidden="1">
      <c r="A28" s="3" t="s">
        <v>33</v>
      </c>
      <c r="B28" s="89"/>
      <c r="C28" s="89"/>
      <c r="D28" s="89">
        <f t="shared" si="0"/>
        <v>0</v>
      </c>
    </row>
    <row r="29" spans="1:4" ht="18" hidden="1">
      <c r="A29" s="3" t="s">
        <v>64</v>
      </c>
      <c r="B29" s="89"/>
      <c r="C29" s="89"/>
      <c r="D29" s="89">
        <f t="shared" si="0"/>
        <v>0</v>
      </c>
    </row>
    <row r="30" spans="1:4" ht="18" hidden="1">
      <c r="A30" s="7" t="s">
        <v>36</v>
      </c>
      <c r="B30" s="89"/>
      <c r="C30" s="89"/>
      <c r="D30" s="89">
        <f t="shared" si="0"/>
        <v>0</v>
      </c>
    </row>
    <row r="31" spans="1:4" ht="18">
      <c r="A31" s="7" t="s">
        <v>228</v>
      </c>
      <c r="B31" s="89">
        <v>12</v>
      </c>
      <c r="C31" s="89">
        <v>4800</v>
      </c>
      <c r="D31" s="89">
        <f t="shared" si="0"/>
        <v>57600</v>
      </c>
    </row>
    <row r="32" spans="1:4" ht="18" hidden="1">
      <c r="A32" s="5" t="s">
        <v>229</v>
      </c>
      <c r="B32" s="90"/>
      <c r="C32" s="90"/>
      <c r="D32" s="89">
        <f t="shared" si="0"/>
        <v>0</v>
      </c>
    </row>
    <row r="33" spans="1:4" ht="18" hidden="1">
      <c r="A33" s="5" t="s">
        <v>230</v>
      </c>
      <c r="B33" s="90"/>
      <c r="C33" s="90"/>
      <c r="D33" s="89">
        <f t="shared" si="0"/>
        <v>0</v>
      </c>
    </row>
    <row r="34" spans="1:4" ht="18" hidden="1">
      <c r="A34" s="7" t="s">
        <v>119</v>
      </c>
      <c r="B34" s="89"/>
      <c r="C34" s="89"/>
      <c r="D34" s="89">
        <f t="shared" si="0"/>
        <v>0</v>
      </c>
    </row>
    <row r="35" spans="1:4" ht="18" hidden="1">
      <c r="A35" s="7" t="s">
        <v>146</v>
      </c>
      <c r="B35" s="89"/>
      <c r="C35" s="89"/>
      <c r="D35" s="89">
        <f t="shared" si="0"/>
        <v>0</v>
      </c>
    </row>
    <row r="36" spans="1:4" ht="18" hidden="1">
      <c r="A36" s="12" t="s">
        <v>94</v>
      </c>
      <c r="B36" s="89"/>
      <c r="C36" s="89"/>
      <c r="D36" s="89">
        <f t="shared" si="0"/>
        <v>0</v>
      </c>
    </row>
    <row r="37" spans="1:4" ht="18" hidden="1">
      <c r="A37" s="7" t="s">
        <v>41</v>
      </c>
      <c r="B37" s="89"/>
      <c r="C37" s="89"/>
      <c r="D37" s="89">
        <f t="shared" si="0"/>
        <v>0</v>
      </c>
    </row>
    <row r="38" spans="1:4" ht="18" hidden="1">
      <c r="A38" s="7" t="s">
        <v>96</v>
      </c>
      <c r="B38" s="89"/>
      <c r="C38" s="89"/>
      <c r="D38" s="89">
        <f t="shared" si="0"/>
        <v>0</v>
      </c>
    </row>
    <row r="39" spans="1:4" ht="18" hidden="1">
      <c r="A39" s="7" t="s">
        <v>45</v>
      </c>
      <c r="B39" s="89"/>
      <c r="C39" s="89"/>
      <c r="D39" s="89">
        <f t="shared" si="0"/>
        <v>0</v>
      </c>
    </row>
    <row r="40" spans="1:4" ht="18">
      <c r="A40" s="7" t="s">
        <v>276</v>
      </c>
      <c r="B40" s="89">
        <v>25</v>
      </c>
      <c r="C40" s="89">
        <v>23000</v>
      </c>
      <c r="D40" s="89">
        <f t="shared" si="0"/>
        <v>575000</v>
      </c>
    </row>
    <row r="41" spans="1:4" ht="18" hidden="1">
      <c r="A41" s="21" t="s">
        <v>277</v>
      </c>
      <c r="B41" s="89"/>
      <c r="C41" s="89"/>
      <c r="D41" s="89">
        <f t="shared" si="0"/>
        <v>0</v>
      </c>
    </row>
    <row r="42" spans="1:4" ht="18" hidden="1">
      <c r="A42" s="5" t="s">
        <v>120</v>
      </c>
      <c r="B42" s="89"/>
      <c r="C42" s="89"/>
      <c r="D42" s="89">
        <f t="shared" si="0"/>
        <v>0</v>
      </c>
    </row>
    <row r="43" spans="1:4" ht="18" hidden="1">
      <c r="A43" s="21" t="s">
        <v>49</v>
      </c>
      <c r="B43" s="89"/>
      <c r="C43" s="89"/>
      <c r="D43" s="89">
        <f t="shared" si="0"/>
        <v>0</v>
      </c>
    </row>
    <row r="44" spans="1:4" ht="18">
      <c r="A44" s="7" t="s">
        <v>278</v>
      </c>
      <c r="B44" s="89">
        <f>27+15</f>
        <v>42</v>
      </c>
      <c r="C44" s="89">
        <v>14000</v>
      </c>
      <c r="D44" s="89">
        <f t="shared" si="0"/>
        <v>588000</v>
      </c>
    </row>
    <row r="45" spans="1:4" ht="18" hidden="1">
      <c r="A45" s="7" t="s">
        <v>279</v>
      </c>
      <c r="B45" s="89"/>
      <c r="C45" s="89"/>
      <c r="D45" s="89">
        <f t="shared" si="0"/>
        <v>0</v>
      </c>
    </row>
    <row r="46" spans="1:4" ht="18">
      <c r="A46" s="3" t="s">
        <v>50</v>
      </c>
      <c r="B46" s="89">
        <f>1260+80</f>
        <v>1340</v>
      </c>
      <c r="C46" s="89">
        <v>14000</v>
      </c>
      <c r="D46" s="89">
        <f t="shared" si="0"/>
        <v>18760000</v>
      </c>
    </row>
    <row r="47" spans="1:4" ht="18" hidden="1">
      <c r="A47" s="26" t="s">
        <v>148</v>
      </c>
      <c r="B47" s="89"/>
      <c r="C47" s="89"/>
      <c r="D47" s="89">
        <f t="shared" si="0"/>
        <v>0</v>
      </c>
    </row>
    <row r="48" spans="1:4" ht="18" hidden="1">
      <c r="A48" s="12" t="s">
        <v>149</v>
      </c>
      <c r="B48" s="89"/>
      <c r="C48" s="89"/>
      <c r="D48" s="89">
        <f t="shared" si="0"/>
        <v>0</v>
      </c>
    </row>
    <row r="49" spans="1:4" ht="18" hidden="1">
      <c r="A49" s="12" t="s">
        <v>150</v>
      </c>
      <c r="B49" s="89"/>
      <c r="C49" s="89"/>
      <c r="D49" s="89">
        <f t="shared" si="0"/>
        <v>0</v>
      </c>
    </row>
    <row r="50" spans="1:4" ht="18" hidden="1">
      <c r="A50" s="12" t="s">
        <v>151</v>
      </c>
      <c r="B50" s="89"/>
      <c r="C50" s="89"/>
      <c r="D50" s="89">
        <f t="shared" si="0"/>
        <v>0</v>
      </c>
    </row>
    <row r="51" spans="1:4" ht="18" hidden="1">
      <c r="A51" s="7" t="s">
        <v>152</v>
      </c>
      <c r="B51" s="89"/>
      <c r="C51" s="89"/>
      <c r="D51" s="89">
        <f t="shared" si="0"/>
        <v>0</v>
      </c>
    </row>
    <row r="52" spans="1:4" ht="18" hidden="1">
      <c r="A52" s="5" t="s">
        <v>153</v>
      </c>
      <c r="B52" s="89"/>
      <c r="C52" s="89"/>
      <c r="D52" s="89">
        <f t="shared" si="0"/>
        <v>0</v>
      </c>
    </row>
    <row r="53" spans="1:4" ht="18" hidden="1">
      <c r="A53" s="7" t="s">
        <v>61</v>
      </c>
      <c r="B53" s="89"/>
      <c r="C53" s="89"/>
      <c r="D53" s="89">
        <f t="shared" si="0"/>
        <v>0</v>
      </c>
    </row>
    <row r="54" spans="1:4" ht="18" hidden="1">
      <c r="A54" s="7" t="s">
        <v>155</v>
      </c>
      <c r="B54" s="89"/>
      <c r="C54" s="89"/>
      <c r="D54" s="89">
        <f t="shared" si="0"/>
        <v>0</v>
      </c>
    </row>
    <row r="55" spans="1:4" ht="18" hidden="1">
      <c r="A55" s="12" t="s">
        <v>63</v>
      </c>
      <c r="B55" s="89"/>
      <c r="C55" s="89"/>
      <c r="D55" s="89">
        <f t="shared" si="0"/>
        <v>0</v>
      </c>
    </row>
    <row r="56" spans="1:4" ht="18">
      <c r="A56" s="7" t="s">
        <v>112</v>
      </c>
      <c r="B56" s="89">
        <v>100</v>
      </c>
      <c r="C56" s="89">
        <v>9000</v>
      </c>
      <c r="D56" s="89">
        <f t="shared" si="0"/>
        <v>900000</v>
      </c>
    </row>
    <row r="57" spans="1:4" ht="18" hidden="1">
      <c r="A57" s="30" t="s">
        <v>294</v>
      </c>
      <c r="B57" s="89"/>
      <c r="C57" s="89"/>
      <c r="D57" s="89">
        <f t="shared" si="0"/>
        <v>0</v>
      </c>
    </row>
    <row r="58" spans="1:4" ht="18" hidden="1">
      <c r="A58" s="7" t="s">
        <v>156</v>
      </c>
      <c r="B58" s="89"/>
      <c r="C58" s="89"/>
      <c r="D58" s="89">
        <f t="shared" si="0"/>
        <v>0</v>
      </c>
    </row>
    <row r="59" spans="1:4" ht="18" hidden="1">
      <c r="A59" s="7" t="s">
        <v>157</v>
      </c>
      <c r="B59" s="89"/>
      <c r="C59" s="89"/>
      <c r="D59" s="89">
        <f t="shared" si="0"/>
        <v>0</v>
      </c>
    </row>
    <row r="60" spans="1:4" ht="18" hidden="1">
      <c r="A60" s="6" t="s">
        <v>158</v>
      </c>
      <c r="B60" s="89"/>
      <c r="C60" s="89"/>
      <c r="D60" s="89">
        <f t="shared" si="0"/>
        <v>0</v>
      </c>
    </row>
    <row r="61" spans="1:4" ht="18" hidden="1">
      <c r="A61" s="17" t="s">
        <v>295</v>
      </c>
      <c r="B61" s="89"/>
      <c r="C61" s="89"/>
      <c r="D61" s="89">
        <f t="shared" si="0"/>
        <v>0</v>
      </c>
    </row>
    <row r="62" spans="1:4" ht="18" hidden="1">
      <c r="A62" s="3" t="s">
        <v>1</v>
      </c>
      <c r="B62" s="89"/>
      <c r="C62" s="89"/>
      <c r="D62" s="89">
        <f t="shared" si="0"/>
        <v>0</v>
      </c>
    </row>
    <row r="63" spans="1:4" ht="18" hidden="1">
      <c r="A63" s="5" t="s">
        <v>2</v>
      </c>
      <c r="B63" s="89"/>
      <c r="C63" s="89"/>
      <c r="D63" s="89">
        <f t="shared" si="0"/>
        <v>0</v>
      </c>
    </row>
    <row r="64" spans="1:4" ht="18" hidden="1">
      <c r="A64" s="3" t="s">
        <v>66</v>
      </c>
      <c r="B64" s="89"/>
      <c r="C64" s="89"/>
      <c r="D64" s="89">
        <f t="shared" si="0"/>
        <v>0</v>
      </c>
    </row>
    <row r="65" spans="1:4" ht="18" hidden="1">
      <c r="A65" s="3" t="s">
        <v>4</v>
      </c>
      <c r="B65" s="89"/>
      <c r="C65" s="89"/>
      <c r="D65" s="89">
        <f t="shared" si="0"/>
        <v>0</v>
      </c>
    </row>
    <row r="66" spans="1:4" ht="18" hidden="1">
      <c r="A66" s="3" t="s">
        <v>5</v>
      </c>
      <c r="B66" s="89"/>
      <c r="C66" s="89"/>
      <c r="D66" s="89">
        <f t="shared" si="0"/>
        <v>0</v>
      </c>
    </row>
    <row r="67" spans="1:4" ht="18" hidden="1">
      <c r="A67" s="6" t="s">
        <v>6</v>
      </c>
      <c r="B67" s="89"/>
      <c r="C67" s="89"/>
      <c r="D67" s="89">
        <f t="shared" si="0"/>
        <v>0</v>
      </c>
    </row>
    <row r="68" spans="1:4" ht="18" hidden="1">
      <c r="A68" s="7" t="s">
        <v>7</v>
      </c>
      <c r="B68" s="89"/>
      <c r="C68" s="89"/>
      <c r="D68" s="89">
        <f t="shared" ref="D68:D131" si="1">B68*C68</f>
        <v>0</v>
      </c>
    </row>
    <row r="69" spans="1:4" ht="18" hidden="1">
      <c r="A69" s="7" t="s">
        <v>113</v>
      </c>
      <c r="B69" s="89"/>
      <c r="C69" s="89"/>
      <c r="D69" s="89">
        <f t="shared" si="1"/>
        <v>0</v>
      </c>
    </row>
    <row r="70" spans="1:4" ht="18" hidden="1">
      <c r="A70" s="3" t="s">
        <v>114</v>
      </c>
      <c r="B70" s="89"/>
      <c r="C70" s="89"/>
      <c r="D70" s="89">
        <f t="shared" si="1"/>
        <v>0</v>
      </c>
    </row>
    <row r="71" spans="1:4" ht="18">
      <c r="A71" s="7" t="s">
        <v>69</v>
      </c>
      <c r="B71" s="89">
        <f>140+30+50+20</f>
        <v>240</v>
      </c>
      <c r="C71" s="89">
        <v>14000</v>
      </c>
      <c r="D71" s="89">
        <f t="shared" si="1"/>
        <v>3360000</v>
      </c>
    </row>
    <row r="72" spans="1:4" ht="18">
      <c r="A72" s="21" t="s">
        <v>166</v>
      </c>
      <c r="B72" s="89">
        <v>29</v>
      </c>
      <c r="C72" s="89">
        <v>12000</v>
      </c>
      <c r="D72" s="89">
        <f t="shared" si="1"/>
        <v>348000</v>
      </c>
    </row>
    <row r="73" spans="1:4" ht="18">
      <c r="A73" s="7" t="s">
        <v>167</v>
      </c>
      <c r="B73" s="89">
        <f>180+20</f>
        <v>200</v>
      </c>
      <c r="C73" s="89">
        <v>16000</v>
      </c>
      <c r="D73" s="89">
        <f t="shared" si="1"/>
        <v>3200000</v>
      </c>
    </row>
    <row r="74" spans="1:4" ht="18" hidden="1">
      <c r="A74" s="7" t="s">
        <v>71</v>
      </c>
      <c r="B74" s="89"/>
      <c r="C74" s="89"/>
      <c r="D74" s="89">
        <f t="shared" si="1"/>
        <v>0</v>
      </c>
    </row>
    <row r="75" spans="1:4" ht="18" hidden="1">
      <c r="A75" s="7" t="s">
        <v>169</v>
      </c>
      <c r="B75" s="89"/>
      <c r="C75" s="89"/>
      <c r="D75" s="89">
        <f t="shared" si="1"/>
        <v>0</v>
      </c>
    </row>
    <row r="76" spans="1:4" ht="18" hidden="1">
      <c r="A76" s="3" t="s">
        <v>8</v>
      </c>
      <c r="B76" s="90"/>
      <c r="C76" s="90"/>
      <c r="D76" s="89">
        <f t="shared" si="1"/>
        <v>0</v>
      </c>
    </row>
    <row r="77" spans="1:4" ht="18" hidden="1">
      <c r="A77" s="3" t="s">
        <v>9</v>
      </c>
      <c r="B77" s="90"/>
      <c r="C77" s="90"/>
      <c r="D77" s="89">
        <f t="shared" si="1"/>
        <v>0</v>
      </c>
    </row>
    <row r="78" spans="1:4" ht="18" hidden="1">
      <c r="A78" s="3" t="s">
        <v>74</v>
      </c>
      <c r="B78" s="90"/>
      <c r="C78" s="90"/>
      <c r="D78" s="89">
        <f t="shared" si="1"/>
        <v>0</v>
      </c>
    </row>
    <row r="79" spans="1:4" ht="18" hidden="1">
      <c r="A79" s="7" t="s">
        <v>80</v>
      </c>
      <c r="B79" s="89"/>
      <c r="C79" s="89"/>
      <c r="D79" s="89">
        <f t="shared" si="1"/>
        <v>0</v>
      </c>
    </row>
    <row r="80" spans="1:4" ht="18">
      <c r="A80" s="7" t="s">
        <v>76</v>
      </c>
      <c r="B80" s="89">
        <f>180+30</f>
        <v>210</v>
      </c>
      <c r="C80" s="89">
        <v>10800</v>
      </c>
      <c r="D80" s="89">
        <f t="shared" si="1"/>
        <v>2268000</v>
      </c>
    </row>
    <row r="81" spans="1:4" ht="18" hidden="1">
      <c r="A81" s="7" t="s">
        <v>82</v>
      </c>
      <c r="B81" s="89"/>
      <c r="C81" s="89"/>
      <c r="D81" s="89">
        <f t="shared" si="1"/>
        <v>0</v>
      </c>
    </row>
    <row r="82" spans="1:4" ht="18" hidden="1">
      <c r="A82" s="7" t="s">
        <v>83</v>
      </c>
      <c r="B82" s="89"/>
      <c r="C82" s="89"/>
      <c r="D82" s="89">
        <f t="shared" si="1"/>
        <v>0</v>
      </c>
    </row>
    <row r="83" spans="1:4" ht="18" hidden="1">
      <c r="A83" s="7" t="s">
        <v>84</v>
      </c>
      <c r="B83" s="89"/>
      <c r="C83" s="89"/>
      <c r="D83" s="89">
        <f t="shared" si="1"/>
        <v>0</v>
      </c>
    </row>
    <row r="84" spans="1:4" ht="18">
      <c r="A84" s="7" t="s">
        <v>79</v>
      </c>
      <c r="B84" s="89">
        <v>14</v>
      </c>
      <c r="C84" s="89">
        <v>9000</v>
      </c>
      <c r="D84" s="89">
        <f t="shared" si="1"/>
        <v>126000</v>
      </c>
    </row>
    <row r="85" spans="1:4" ht="18" hidden="1">
      <c r="A85" s="10" t="s">
        <v>192</v>
      </c>
      <c r="B85" s="89"/>
      <c r="C85" s="89"/>
      <c r="D85" s="89">
        <f t="shared" si="1"/>
        <v>0</v>
      </c>
    </row>
    <row r="86" spans="1:4" ht="18" hidden="1">
      <c r="A86" s="10" t="s">
        <v>174</v>
      </c>
      <c r="B86" s="89"/>
      <c r="C86" s="89"/>
      <c r="D86" s="89">
        <f t="shared" si="1"/>
        <v>0</v>
      </c>
    </row>
    <row r="87" spans="1:4" ht="18" hidden="1">
      <c r="A87" s="10" t="s">
        <v>175</v>
      </c>
      <c r="B87" s="89"/>
      <c r="C87" s="89"/>
      <c r="D87" s="89">
        <f t="shared" si="1"/>
        <v>0</v>
      </c>
    </row>
    <row r="88" spans="1:4" ht="18" hidden="1">
      <c r="A88" s="5" t="s">
        <v>176</v>
      </c>
      <c r="B88" s="89"/>
      <c r="C88" s="89"/>
      <c r="D88" s="89">
        <f t="shared" si="1"/>
        <v>0</v>
      </c>
    </row>
    <row r="89" spans="1:4" ht="18" hidden="1">
      <c r="A89" s="21" t="s">
        <v>170</v>
      </c>
      <c r="B89" s="89"/>
      <c r="C89" s="89"/>
      <c r="D89" s="89">
        <f t="shared" si="1"/>
        <v>0</v>
      </c>
    </row>
    <row r="90" spans="1:4" ht="18" hidden="1">
      <c r="A90" s="5" t="s">
        <v>204</v>
      </c>
      <c r="B90" s="89"/>
      <c r="C90" s="89"/>
      <c r="D90" s="89">
        <f t="shared" si="1"/>
        <v>0</v>
      </c>
    </row>
    <row r="91" spans="1:4" ht="18" hidden="1">
      <c r="A91" s="7" t="s">
        <v>11</v>
      </c>
      <c r="B91" s="89"/>
      <c r="C91" s="89"/>
      <c r="D91" s="89">
        <f t="shared" si="1"/>
        <v>0</v>
      </c>
    </row>
    <row r="92" spans="1:4" ht="18" hidden="1">
      <c r="A92" s="7" t="s">
        <v>81</v>
      </c>
      <c r="B92" s="89"/>
      <c r="C92" s="89"/>
      <c r="D92" s="89">
        <f t="shared" si="1"/>
        <v>0</v>
      </c>
    </row>
    <row r="93" spans="1:4" ht="18" hidden="1">
      <c r="A93" s="5" t="s">
        <v>205</v>
      </c>
      <c r="B93" s="89"/>
      <c r="C93" s="89"/>
      <c r="D93" s="89">
        <f t="shared" si="1"/>
        <v>0</v>
      </c>
    </row>
    <row r="94" spans="1:4" ht="18" hidden="1">
      <c r="A94" s="5" t="s">
        <v>206</v>
      </c>
      <c r="B94" s="89"/>
      <c r="C94" s="89"/>
      <c r="D94" s="89">
        <f t="shared" si="1"/>
        <v>0</v>
      </c>
    </row>
    <row r="95" spans="1:4" ht="18" hidden="1">
      <c r="A95" s="7" t="s">
        <v>13</v>
      </c>
      <c r="B95" s="90"/>
      <c r="C95" s="90"/>
      <c r="D95" s="89">
        <f t="shared" si="1"/>
        <v>0</v>
      </c>
    </row>
    <row r="96" spans="1:4" ht="18" hidden="1">
      <c r="A96" s="10" t="s">
        <v>85</v>
      </c>
      <c r="B96" s="89"/>
      <c r="C96" s="89"/>
      <c r="D96" s="89">
        <f t="shared" si="1"/>
        <v>0</v>
      </c>
    </row>
    <row r="97" spans="1:4" ht="18" hidden="1">
      <c r="A97" s="5" t="s">
        <v>296</v>
      </c>
      <c r="B97" s="89"/>
      <c r="C97" s="89"/>
      <c r="D97" s="89">
        <f t="shared" si="1"/>
        <v>0</v>
      </c>
    </row>
    <row r="98" spans="1:4" ht="18" hidden="1">
      <c r="A98" s="5" t="s">
        <v>207</v>
      </c>
      <c r="B98" s="89"/>
      <c r="C98" s="89"/>
      <c r="D98" s="89">
        <f t="shared" si="1"/>
        <v>0</v>
      </c>
    </row>
    <row r="99" spans="1:4" ht="18">
      <c r="A99" s="7" t="s">
        <v>93</v>
      </c>
      <c r="B99" s="89">
        <v>30</v>
      </c>
      <c r="C99" s="89">
        <v>5500</v>
      </c>
      <c r="D99" s="89">
        <f t="shared" si="1"/>
        <v>165000</v>
      </c>
    </row>
    <row r="100" spans="1:4" ht="18" hidden="1">
      <c r="A100" s="12" t="s">
        <v>46</v>
      </c>
      <c r="B100" s="89"/>
      <c r="C100" s="89"/>
      <c r="D100" s="89">
        <f t="shared" si="1"/>
        <v>0</v>
      </c>
    </row>
    <row r="101" spans="1:4" ht="18" hidden="1">
      <c r="A101" s="23" t="s">
        <v>95</v>
      </c>
      <c r="B101" s="89"/>
      <c r="C101" s="89"/>
      <c r="D101" s="89">
        <f t="shared" si="1"/>
        <v>0</v>
      </c>
    </row>
    <row r="102" spans="1:4" ht="18" hidden="1">
      <c r="A102" s="23" t="s">
        <v>190</v>
      </c>
      <c r="B102" s="89"/>
      <c r="C102" s="89"/>
      <c r="D102" s="89">
        <f t="shared" si="1"/>
        <v>0</v>
      </c>
    </row>
    <row r="103" spans="1:4" ht="18" hidden="1">
      <c r="A103" s="68" t="s">
        <v>47</v>
      </c>
      <c r="B103" s="89"/>
      <c r="C103" s="89"/>
      <c r="D103" s="89">
        <f t="shared" si="1"/>
        <v>0</v>
      </c>
    </row>
    <row r="104" spans="1:4" ht="18" hidden="1">
      <c r="A104" s="31" t="s">
        <v>297</v>
      </c>
      <c r="B104" s="89"/>
      <c r="C104" s="89"/>
      <c r="D104" s="89">
        <f t="shared" si="1"/>
        <v>0</v>
      </c>
    </row>
    <row r="105" spans="1:4" ht="18" hidden="1">
      <c r="A105" s="7" t="s">
        <v>48</v>
      </c>
      <c r="B105" s="89"/>
      <c r="C105" s="89"/>
      <c r="D105" s="89">
        <f t="shared" si="1"/>
        <v>0</v>
      </c>
    </row>
    <row r="106" spans="1:4" ht="18" hidden="1">
      <c r="A106" s="7" t="s">
        <v>101</v>
      </c>
      <c r="B106" s="89"/>
      <c r="C106" s="89"/>
      <c r="D106" s="89">
        <f t="shared" si="1"/>
        <v>0</v>
      </c>
    </row>
    <row r="107" spans="1:4" ht="18" hidden="1">
      <c r="A107" s="7" t="s">
        <v>18</v>
      </c>
      <c r="B107" s="89"/>
      <c r="C107" s="89"/>
      <c r="D107" s="89">
        <f t="shared" si="1"/>
        <v>0</v>
      </c>
    </row>
    <row r="108" spans="1:4" ht="18">
      <c r="A108" s="7" t="s">
        <v>19</v>
      </c>
      <c r="B108" s="89">
        <v>5</v>
      </c>
      <c r="C108" s="89">
        <v>9000</v>
      </c>
      <c r="D108" s="89">
        <f t="shared" si="1"/>
        <v>45000</v>
      </c>
    </row>
    <row r="109" spans="1:4" ht="18" hidden="1">
      <c r="A109" s="7" t="s">
        <v>208</v>
      </c>
      <c r="B109" s="89"/>
      <c r="C109" s="89"/>
      <c r="D109" s="89">
        <f t="shared" si="1"/>
        <v>0</v>
      </c>
    </row>
    <row r="110" spans="1:4" ht="18" hidden="1">
      <c r="A110" s="7" t="s">
        <v>209</v>
      </c>
      <c r="B110" s="89"/>
      <c r="C110" s="89"/>
      <c r="D110" s="89">
        <f t="shared" si="1"/>
        <v>0</v>
      </c>
    </row>
    <row r="111" spans="1:4" ht="18" hidden="1">
      <c r="A111" s="7" t="s">
        <v>210</v>
      </c>
      <c r="B111" s="89"/>
      <c r="C111" s="89"/>
      <c r="D111" s="89">
        <f t="shared" si="1"/>
        <v>0</v>
      </c>
    </row>
    <row r="112" spans="1:4" ht="18" hidden="1">
      <c r="A112" s="7" t="s">
        <v>211</v>
      </c>
      <c r="B112" s="89"/>
      <c r="C112" s="89"/>
      <c r="D112" s="89">
        <f t="shared" si="1"/>
        <v>0</v>
      </c>
    </row>
    <row r="113" spans="1:4" ht="18" hidden="1">
      <c r="A113" s="5" t="s">
        <v>15</v>
      </c>
      <c r="B113" s="89"/>
      <c r="C113" s="89"/>
      <c r="D113" s="89">
        <f t="shared" si="1"/>
        <v>0</v>
      </c>
    </row>
    <row r="114" spans="1:4" ht="18" hidden="1">
      <c r="A114" s="10" t="s">
        <v>16</v>
      </c>
      <c r="B114" s="89"/>
      <c r="C114" s="89"/>
      <c r="D114" s="89">
        <f t="shared" si="1"/>
        <v>0</v>
      </c>
    </row>
    <row r="115" spans="1:4" ht="18" hidden="1">
      <c r="A115" s="7" t="s">
        <v>298</v>
      </c>
      <c r="B115" s="89"/>
      <c r="C115" s="89"/>
      <c r="D115" s="89">
        <f t="shared" si="1"/>
        <v>0</v>
      </c>
    </row>
    <row r="116" spans="1:4" ht="18" hidden="1">
      <c r="A116" s="5" t="s">
        <v>299</v>
      </c>
      <c r="B116" s="89"/>
      <c r="C116" s="89"/>
      <c r="D116" s="89">
        <f t="shared" si="1"/>
        <v>0</v>
      </c>
    </row>
    <row r="117" spans="1:4" ht="18" hidden="1">
      <c r="A117" s="5" t="s">
        <v>300</v>
      </c>
      <c r="B117" s="89"/>
      <c r="C117" s="89"/>
      <c r="D117" s="89">
        <f t="shared" si="1"/>
        <v>0</v>
      </c>
    </row>
    <row r="118" spans="1:4" ht="18">
      <c r="A118" s="7" t="s">
        <v>103</v>
      </c>
      <c r="B118" s="89">
        <v>230</v>
      </c>
      <c r="C118" s="89">
        <v>9500</v>
      </c>
      <c r="D118" s="89">
        <f t="shared" si="1"/>
        <v>2185000</v>
      </c>
    </row>
    <row r="119" spans="1:4" ht="18" hidden="1">
      <c r="A119" s="24" t="s">
        <v>122</v>
      </c>
      <c r="B119" s="89"/>
      <c r="C119" s="89"/>
      <c r="D119" s="89">
        <f t="shared" si="1"/>
        <v>0</v>
      </c>
    </row>
    <row r="120" spans="1:4" ht="18" hidden="1">
      <c r="A120" s="21" t="s">
        <v>106</v>
      </c>
      <c r="B120" s="89"/>
      <c r="C120" s="89"/>
      <c r="D120" s="89">
        <f t="shared" si="1"/>
        <v>0</v>
      </c>
    </row>
    <row r="121" spans="1:4" ht="18" hidden="1">
      <c r="A121" s="3" t="s">
        <v>124</v>
      </c>
      <c r="B121" s="90"/>
      <c r="C121" s="90"/>
      <c r="D121" s="89">
        <f t="shared" si="1"/>
        <v>0</v>
      </c>
    </row>
    <row r="122" spans="1:4" ht="18" hidden="1">
      <c r="A122" s="3" t="s">
        <v>125</v>
      </c>
      <c r="B122" s="90"/>
      <c r="C122" s="90"/>
      <c r="D122" s="89">
        <f t="shared" si="1"/>
        <v>0</v>
      </c>
    </row>
    <row r="123" spans="1:4" ht="18" hidden="1">
      <c r="A123" s="3" t="s">
        <v>126</v>
      </c>
      <c r="B123" s="90"/>
      <c r="C123" s="90"/>
      <c r="D123" s="89">
        <f t="shared" si="1"/>
        <v>0</v>
      </c>
    </row>
    <row r="124" spans="1:4" ht="18" hidden="1">
      <c r="A124" s="3" t="s">
        <v>127</v>
      </c>
      <c r="B124" s="93"/>
      <c r="C124" s="93"/>
      <c r="D124" s="89">
        <f t="shared" si="1"/>
        <v>0</v>
      </c>
    </row>
    <row r="125" spans="1:4" ht="18" hidden="1">
      <c r="A125" s="28" t="s">
        <v>280</v>
      </c>
      <c r="B125" s="89"/>
      <c r="C125" s="89"/>
      <c r="D125" s="89">
        <f t="shared" si="1"/>
        <v>0</v>
      </c>
    </row>
    <row r="126" spans="1:4" ht="18">
      <c r="A126" s="3" t="s">
        <v>281</v>
      </c>
      <c r="B126" s="90">
        <v>7</v>
      </c>
      <c r="C126" s="90">
        <v>16000</v>
      </c>
      <c r="D126" s="89">
        <f t="shared" si="1"/>
        <v>112000</v>
      </c>
    </row>
    <row r="127" spans="1:4" ht="18" hidden="1">
      <c r="A127" s="7" t="s">
        <v>109</v>
      </c>
      <c r="B127" s="89"/>
      <c r="C127" s="89"/>
      <c r="D127" s="89">
        <f t="shared" si="1"/>
        <v>0</v>
      </c>
    </row>
    <row r="128" spans="1:4" ht="18" hidden="1">
      <c r="A128" s="7" t="s">
        <v>283</v>
      </c>
      <c r="B128" s="89"/>
      <c r="C128" s="89"/>
      <c r="D128" s="89">
        <f t="shared" si="1"/>
        <v>0</v>
      </c>
    </row>
    <row r="129" spans="1:4" ht="18">
      <c r="A129" s="7" t="s">
        <v>111</v>
      </c>
      <c r="B129" s="89">
        <f>30+40+30</f>
        <v>100</v>
      </c>
      <c r="C129" s="89">
        <v>12000</v>
      </c>
      <c r="D129" s="89">
        <f t="shared" si="1"/>
        <v>1200000</v>
      </c>
    </row>
    <row r="130" spans="1:4" ht="18" hidden="1">
      <c r="A130" s="12" t="s">
        <v>34</v>
      </c>
      <c r="B130" s="89"/>
      <c r="C130" s="89"/>
      <c r="D130" s="89">
        <f t="shared" si="1"/>
        <v>0</v>
      </c>
    </row>
    <row r="131" spans="1:4" ht="18" hidden="1">
      <c r="A131" s="3" t="s">
        <v>212</v>
      </c>
      <c r="B131" s="89"/>
      <c r="C131" s="89"/>
      <c r="D131" s="89">
        <f t="shared" si="1"/>
        <v>0</v>
      </c>
    </row>
    <row r="132" spans="1:4" ht="18" hidden="1">
      <c r="A132" s="3" t="s">
        <v>213</v>
      </c>
      <c r="B132" s="89"/>
      <c r="C132" s="89"/>
      <c r="D132" s="89">
        <f t="shared" ref="D132:D195" si="2">B132*C132</f>
        <v>0</v>
      </c>
    </row>
    <row r="133" spans="1:4" ht="18" hidden="1">
      <c r="A133" s="7" t="s">
        <v>214</v>
      </c>
      <c r="B133" s="89"/>
      <c r="C133" s="89"/>
      <c r="D133" s="89">
        <f t="shared" si="2"/>
        <v>0</v>
      </c>
    </row>
    <row r="134" spans="1:4" ht="18" hidden="1">
      <c r="A134" s="7" t="s">
        <v>215</v>
      </c>
      <c r="B134" s="89"/>
      <c r="C134" s="89"/>
      <c r="D134" s="89">
        <f t="shared" si="2"/>
        <v>0</v>
      </c>
    </row>
    <row r="135" spans="1:4" ht="18" hidden="1">
      <c r="A135" s="7" t="s">
        <v>99</v>
      </c>
      <c r="B135" s="90"/>
      <c r="C135" s="90"/>
      <c r="D135" s="89">
        <f t="shared" si="2"/>
        <v>0</v>
      </c>
    </row>
    <row r="136" spans="1:4" ht="18" hidden="1">
      <c r="A136" s="7" t="s">
        <v>100</v>
      </c>
      <c r="B136" s="90"/>
      <c r="C136" s="90"/>
      <c r="D136" s="89">
        <f t="shared" si="2"/>
        <v>0</v>
      </c>
    </row>
    <row r="137" spans="1:4" ht="18" hidden="1">
      <c r="A137" s="7" t="s">
        <v>301</v>
      </c>
      <c r="B137" s="89"/>
      <c r="C137" s="89"/>
      <c r="D137" s="89">
        <f t="shared" si="2"/>
        <v>0</v>
      </c>
    </row>
    <row r="138" spans="1:4" ht="18" hidden="1">
      <c r="A138" s="7" t="s">
        <v>118</v>
      </c>
      <c r="B138" s="90"/>
      <c r="C138" s="90"/>
      <c r="D138" s="89">
        <f t="shared" si="2"/>
        <v>0</v>
      </c>
    </row>
    <row r="139" spans="1:4" ht="18" hidden="1">
      <c r="A139" s="7" t="s">
        <v>102</v>
      </c>
      <c r="B139" s="90"/>
      <c r="C139" s="90"/>
      <c r="D139" s="89">
        <f t="shared" si="2"/>
        <v>0</v>
      </c>
    </row>
    <row r="140" spans="1:4" ht="18" hidden="1">
      <c r="A140" s="7" t="s">
        <v>121</v>
      </c>
      <c r="B140" s="90"/>
      <c r="C140" s="90"/>
      <c r="D140" s="89">
        <f t="shared" si="2"/>
        <v>0</v>
      </c>
    </row>
    <row r="141" spans="1:4" ht="18" hidden="1">
      <c r="A141" s="7" t="s">
        <v>104</v>
      </c>
      <c r="B141" s="90"/>
      <c r="C141" s="90"/>
      <c r="D141" s="89">
        <f t="shared" si="2"/>
        <v>0</v>
      </c>
    </row>
    <row r="142" spans="1:4" ht="18" hidden="1">
      <c r="A142" s="7" t="s">
        <v>128</v>
      </c>
      <c r="B142" s="90"/>
      <c r="C142" s="90"/>
      <c r="D142" s="89">
        <f t="shared" si="2"/>
        <v>0</v>
      </c>
    </row>
    <row r="143" spans="1:4" ht="18" hidden="1">
      <c r="A143" s="7" t="s">
        <v>105</v>
      </c>
      <c r="B143" s="90"/>
      <c r="C143" s="90"/>
      <c r="D143" s="89">
        <f t="shared" si="2"/>
        <v>0</v>
      </c>
    </row>
    <row r="144" spans="1:4" ht="18">
      <c r="A144" s="7" t="s">
        <v>123</v>
      </c>
      <c r="B144" s="90">
        <v>2</v>
      </c>
      <c r="C144" s="90">
        <v>70000</v>
      </c>
      <c r="D144" s="89">
        <f t="shared" si="2"/>
        <v>140000</v>
      </c>
    </row>
    <row r="145" spans="1:4" ht="18" hidden="1">
      <c r="A145" s="7" t="s">
        <v>107</v>
      </c>
      <c r="B145" s="90"/>
      <c r="C145" s="90"/>
      <c r="D145" s="89">
        <f t="shared" si="2"/>
        <v>0</v>
      </c>
    </row>
    <row r="146" spans="1:4" ht="18" hidden="1">
      <c r="A146" s="7" t="s">
        <v>159</v>
      </c>
      <c r="B146" s="89"/>
      <c r="C146" s="89"/>
      <c r="D146" s="89">
        <f t="shared" si="2"/>
        <v>0</v>
      </c>
    </row>
    <row r="147" spans="1:4" ht="18" hidden="1">
      <c r="A147" s="7" t="s">
        <v>160</v>
      </c>
      <c r="B147" s="89"/>
      <c r="C147" s="89"/>
      <c r="D147" s="89">
        <f t="shared" si="2"/>
        <v>0</v>
      </c>
    </row>
    <row r="148" spans="1:4" ht="18" hidden="1">
      <c r="A148" s="7" t="s">
        <v>135</v>
      </c>
      <c r="B148" s="89"/>
      <c r="C148" s="89"/>
      <c r="D148" s="89">
        <f t="shared" si="2"/>
        <v>0</v>
      </c>
    </row>
    <row r="149" spans="1:4" ht="18">
      <c r="A149" s="7" t="s">
        <v>162</v>
      </c>
      <c r="B149" s="89">
        <f>12+20</f>
        <v>32</v>
      </c>
      <c r="C149" s="89">
        <v>14000</v>
      </c>
      <c r="D149" s="89">
        <f t="shared" si="2"/>
        <v>448000</v>
      </c>
    </row>
    <row r="150" spans="1:4" ht="18" hidden="1">
      <c r="A150" s="7" t="s">
        <v>163</v>
      </c>
      <c r="B150" s="89"/>
      <c r="C150" s="89"/>
      <c r="D150" s="89">
        <f t="shared" si="2"/>
        <v>0</v>
      </c>
    </row>
    <row r="151" spans="1:4" ht="18" hidden="1">
      <c r="A151" s="12" t="s">
        <v>164</v>
      </c>
      <c r="B151" s="89"/>
      <c r="C151" s="89"/>
      <c r="D151" s="89">
        <f t="shared" si="2"/>
        <v>0</v>
      </c>
    </row>
    <row r="152" spans="1:4" ht="18" hidden="1">
      <c r="A152" s="7" t="s">
        <v>289</v>
      </c>
      <c r="B152" s="89"/>
      <c r="C152" s="89"/>
      <c r="D152" s="89">
        <f t="shared" si="2"/>
        <v>0</v>
      </c>
    </row>
    <row r="153" spans="1:4" ht="18" hidden="1">
      <c r="A153" s="7" t="s">
        <v>290</v>
      </c>
      <c r="B153" s="89"/>
      <c r="C153" s="89"/>
      <c r="D153" s="89">
        <f t="shared" si="2"/>
        <v>0</v>
      </c>
    </row>
    <row r="154" spans="1:4" ht="18">
      <c r="A154" s="7" t="s">
        <v>291</v>
      </c>
      <c r="B154" s="89">
        <v>12</v>
      </c>
      <c r="C154" s="89">
        <v>14000</v>
      </c>
      <c r="D154" s="89">
        <f t="shared" si="2"/>
        <v>168000</v>
      </c>
    </row>
    <row r="155" spans="1:4" ht="18" hidden="1">
      <c r="A155" s="7" t="s">
        <v>140</v>
      </c>
      <c r="B155" s="89"/>
      <c r="C155" s="89"/>
      <c r="D155" s="89">
        <f t="shared" si="2"/>
        <v>0</v>
      </c>
    </row>
    <row r="156" spans="1:4" ht="18" hidden="1">
      <c r="A156" s="7" t="s">
        <v>108</v>
      </c>
      <c r="B156" s="90"/>
      <c r="C156" s="90"/>
      <c r="D156" s="89">
        <f t="shared" si="2"/>
        <v>0</v>
      </c>
    </row>
    <row r="157" spans="1:4" ht="18">
      <c r="A157" s="26" t="s">
        <v>143</v>
      </c>
      <c r="B157" s="90">
        <v>0.5</v>
      </c>
      <c r="C157" s="90">
        <v>70000</v>
      </c>
      <c r="D157" s="89">
        <f t="shared" si="2"/>
        <v>35000</v>
      </c>
    </row>
    <row r="158" spans="1:4" ht="18">
      <c r="A158" s="7" t="s">
        <v>110</v>
      </c>
      <c r="B158" s="90">
        <v>19</v>
      </c>
      <c r="C158" s="90">
        <v>24000</v>
      </c>
      <c r="D158" s="89">
        <f t="shared" si="2"/>
        <v>456000</v>
      </c>
    </row>
    <row r="159" spans="1:4" ht="18" hidden="1">
      <c r="A159" s="7" t="s">
        <v>52</v>
      </c>
      <c r="B159" s="89"/>
      <c r="C159" s="89"/>
      <c r="D159" s="89">
        <f t="shared" si="2"/>
        <v>0</v>
      </c>
    </row>
    <row r="160" spans="1:4" ht="18" hidden="1">
      <c r="A160" s="12" t="s">
        <v>53</v>
      </c>
      <c r="B160" s="89"/>
      <c r="C160" s="89"/>
      <c r="D160" s="89">
        <f t="shared" si="2"/>
        <v>0</v>
      </c>
    </row>
    <row r="161" spans="1:4" ht="18" hidden="1">
      <c r="A161" s="7" t="s">
        <v>196</v>
      </c>
      <c r="B161" s="89"/>
      <c r="C161" s="89"/>
      <c r="D161" s="89">
        <f t="shared" si="2"/>
        <v>0</v>
      </c>
    </row>
    <row r="162" spans="1:4" ht="18" hidden="1">
      <c r="A162" s="3" t="s">
        <v>197</v>
      </c>
      <c r="B162" s="89"/>
      <c r="C162" s="89"/>
      <c r="D162" s="89">
        <f t="shared" si="2"/>
        <v>0</v>
      </c>
    </row>
    <row r="163" spans="1:4" ht="18">
      <c r="A163" s="7" t="s">
        <v>198</v>
      </c>
      <c r="B163" s="89">
        <v>90</v>
      </c>
      <c r="C163" s="89">
        <v>6000</v>
      </c>
      <c r="D163" s="89">
        <f t="shared" si="2"/>
        <v>540000</v>
      </c>
    </row>
    <row r="164" spans="1:4" ht="18" hidden="1">
      <c r="A164" s="7" t="s">
        <v>154</v>
      </c>
      <c r="B164" s="89"/>
      <c r="C164" s="89"/>
      <c r="D164" s="89">
        <f t="shared" si="2"/>
        <v>0</v>
      </c>
    </row>
    <row r="165" spans="1:4" ht="18" hidden="1">
      <c r="A165" s="7" t="s">
        <v>200</v>
      </c>
      <c r="B165" s="89"/>
      <c r="C165" s="89"/>
      <c r="D165" s="89">
        <f t="shared" si="2"/>
        <v>0</v>
      </c>
    </row>
    <row r="166" spans="1:4" ht="18" hidden="1">
      <c r="A166" s="6" t="s">
        <v>201</v>
      </c>
      <c r="B166" s="89"/>
      <c r="C166" s="89"/>
      <c r="D166" s="89">
        <f t="shared" si="2"/>
        <v>0</v>
      </c>
    </row>
    <row r="167" spans="1:4" ht="18" hidden="1">
      <c r="A167" s="7" t="s">
        <v>60</v>
      </c>
      <c r="B167" s="89"/>
      <c r="C167" s="89"/>
      <c r="D167" s="89">
        <f t="shared" si="2"/>
        <v>0</v>
      </c>
    </row>
    <row r="168" spans="1:4" ht="18" hidden="1">
      <c r="A168" s="35" t="s">
        <v>161</v>
      </c>
      <c r="B168" s="91"/>
      <c r="C168" s="91"/>
      <c r="D168" s="89">
        <f t="shared" si="2"/>
        <v>0</v>
      </c>
    </row>
    <row r="169" spans="1:4" ht="18">
      <c r="A169" s="7" t="s">
        <v>165</v>
      </c>
      <c r="B169" s="89">
        <v>10</v>
      </c>
      <c r="C169" s="89">
        <v>28000</v>
      </c>
      <c r="D169" s="89">
        <f t="shared" si="2"/>
        <v>280000</v>
      </c>
    </row>
    <row r="170" spans="1:4" ht="18" hidden="1">
      <c r="A170" s="7" t="s">
        <v>35</v>
      </c>
      <c r="B170" s="89"/>
      <c r="C170" s="89"/>
      <c r="D170" s="89">
        <f t="shared" si="2"/>
        <v>0</v>
      </c>
    </row>
    <row r="171" spans="1:4" ht="18" hidden="1">
      <c r="A171" s="3" t="s">
        <v>240</v>
      </c>
      <c r="B171" s="89"/>
      <c r="C171" s="89"/>
      <c r="D171" s="89">
        <f t="shared" si="2"/>
        <v>0</v>
      </c>
    </row>
    <row r="172" spans="1:4" ht="18" hidden="1">
      <c r="A172" s="7" t="s">
        <v>241</v>
      </c>
      <c r="B172" s="89"/>
      <c r="C172" s="89"/>
      <c r="D172" s="89">
        <f t="shared" si="2"/>
        <v>0</v>
      </c>
    </row>
    <row r="173" spans="1:4" ht="18" hidden="1">
      <c r="A173" s="7" t="s">
        <v>242</v>
      </c>
      <c r="B173" s="89"/>
      <c r="C173" s="89"/>
      <c r="D173" s="89">
        <f t="shared" si="2"/>
        <v>0</v>
      </c>
    </row>
    <row r="174" spans="1:4" ht="18" hidden="1">
      <c r="A174" s="3" t="s">
        <v>177</v>
      </c>
      <c r="B174" s="89"/>
      <c r="C174" s="89"/>
      <c r="D174" s="89">
        <f t="shared" si="2"/>
        <v>0</v>
      </c>
    </row>
    <row r="175" spans="1:4" ht="18" hidden="1">
      <c r="A175" s="3" t="s">
        <v>178</v>
      </c>
      <c r="B175" s="89"/>
      <c r="C175" s="89"/>
      <c r="D175" s="89">
        <f t="shared" si="2"/>
        <v>0</v>
      </c>
    </row>
    <row r="176" spans="1:4" ht="18">
      <c r="A176" s="3" t="s">
        <v>168</v>
      </c>
      <c r="B176" s="89">
        <f>140+60+80+60+80</f>
        <v>420</v>
      </c>
      <c r="C176" s="89">
        <v>10000</v>
      </c>
      <c r="D176" s="89">
        <f t="shared" si="2"/>
        <v>4200000</v>
      </c>
    </row>
    <row r="177" spans="1:4" ht="18">
      <c r="A177" s="7" t="s">
        <v>180</v>
      </c>
      <c r="B177" s="89">
        <f>220/0.3</f>
        <v>733.33333333333337</v>
      </c>
      <c r="C177" s="89">
        <v>3000</v>
      </c>
      <c r="D177" s="89">
        <f t="shared" si="2"/>
        <v>2200000</v>
      </c>
    </row>
    <row r="178" spans="1:4" ht="18" hidden="1">
      <c r="A178" s="3" t="s">
        <v>181</v>
      </c>
      <c r="B178" s="89"/>
      <c r="C178" s="89"/>
      <c r="D178" s="89">
        <f t="shared" si="2"/>
        <v>0</v>
      </c>
    </row>
    <row r="179" spans="1:4" ht="18">
      <c r="A179" s="3" t="s">
        <v>182</v>
      </c>
      <c r="B179" s="89">
        <v>104</v>
      </c>
      <c r="C179" s="89">
        <v>28000</v>
      </c>
      <c r="D179" s="89">
        <f t="shared" si="2"/>
        <v>2912000</v>
      </c>
    </row>
    <row r="180" spans="1:4" ht="18" hidden="1">
      <c r="A180" s="3" t="s">
        <v>183</v>
      </c>
      <c r="B180" s="89"/>
      <c r="C180" s="89"/>
      <c r="D180" s="89">
        <f t="shared" si="2"/>
        <v>0</v>
      </c>
    </row>
    <row r="181" spans="1:4" ht="18" hidden="1">
      <c r="A181" s="7" t="s">
        <v>184</v>
      </c>
      <c r="B181" s="89"/>
      <c r="C181" s="89"/>
      <c r="D181" s="89">
        <f t="shared" si="2"/>
        <v>0</v>
      </c>
    </row>
    <row r="182" spans="1:4" ht="18">
      <c r="A182" s="12" t="s">
        <v>302</v>
      </c>
      <c r="B182" s="89">
        <v>435</v>
      </c>
      <c r="C182" s="89">
        <v>59000</v>
      </c>
      <c r="D182" s="89">
        <f t="shared" si="2"/>
        <v>25665000</v>
      </c>
    </row>
    <row r="183" spans="1:4" ht="18" hidden="1">
      <c r="A183" s="12" t="s">
        <v>303</v>
      </c>
      <c r="B183" s="89"/>
      <c r="C183" s="89"/>
      <c r="D183" s="89">
        <f t="shared" si="2"/>
        <v>0</v>
      </c>
    </row>
    <row r="184" spans="1:4" ht="18" hidden="1">
      <c r="A184" s="12" t="s">
        <v>304</v>
      </c>
      <c r="B184" s="89"/>
      <c r="C184" s="89"/>
      <c r="D184" s="89">
        <f t="shared" si="2"/>
        <v>0</v>
      </c>
    </row>
    <row r="185" spans="1:4" ht="18">
      <c r="A185" s="12" t="s">
        <v>305</v>
      </c>
      <c r="B185" s="89">
        <f>46/0.5</f>
        <v>92</v>
      </c>
      <c r="C185" s="89">
        <v>85000</v>
      </c>
      <c r="D185" s="89">
        <f t="shared" si="2"/>
        <v>7820000</v>
      </c>
    </row>
    <row r="186" spans="1:4" ht="18" hidden="1">
      <c r="A186" s="3" t="s">
        <v>179</v>
      </c>
      <c r="B186" s="89"/>
      <c r="C186" s="89"/>
      <c r="D186" s="89">
        <f t="shared" si="2"/>
        <v>0</v>
      </c>
    </row>
    <row r="187" spans="1:4" ht="18">
      <c r="A187" s="7" t="s">
        <v>306</v>
      </c>
      <c r="B187" s="89">
        <v>50</v>
      </c>
      <c r="C187" s="89">
        <v>135000</v>
      </c>
      <c r="D187" s="89">
        <f t="shared" si="2"/>
        <v>6750000</v>
      </c>
    </row>
    <row r="188" spans="1:4" ht="18" hidden="1">
      <c r="A188" s="32" t="s">
        <v>307</v>
      </c>
      <c r="B188" s="89"/>
      <c r="C188" s="89"/>
      <c r="D188" s="89">
        <f t="shared" si="2"/>
        <v>0</v>
      </c>
    </row>
    <row r="189" spans="1:4" ht="18" hidden="1">
      <c r="A189" s="32" t="s">
        <v>308</v>
      </c>
      <c r="B189" s="89"/>
      <c r="C189" s="89"/>
      <c r="D189" s="89">
        <f t="shared" si="2"/>
        <v>0</v>
      </c>
    </row>
    <row r="190" spans="1:4" ht="18" hidden="1">
      <c r="A190" s="32" t="s">
        <v>309</v>
      </c>
      <c r="B190" s="89"/>
      <c r="C190" s="89"/>
      <c r="D190" s="89">
        <f t="shared" si="2"/>
        <v>0</v>
      </c>
    </row>
    <row r="191" spans="1:4" ht="18" hidden="1">
      <c r="A191" s="32" t="s">
        <v>310</v>
      </c>
      <c r="B191" s="89"/>
      <c r="C191" s="89"/>
      <c r="D191" s="89">
        <f t="shared" si="2"/>
        <v>0</v>
      </c>
    </row>
    <row r="192" spans="1:4" ht="18" hidden="1">
      <c r="A192" s="7" t="s">
        <v>54</v>
      </c>
      <c r="B192" s="89"/>
      <c r="C192" s="89"/>
      <c r="D192" s="89">
        <f t="shared" si="2"/>
        <v>0</v>
      </c>
    </row>
    <row r="193" spans="1:4" ht="18" hidden="1">
      <c r="A193" s="16" t="s">
        <v>55</v>
      </c>
      <c r="B193" s="89"/>
      <c r="C193" s="89"/>
      <c r="D193" s="89">
        <f t="shared" si="2"/>
        <v>0</v>
      </c>
    </row>
    <row r="194" spans="1:4" ht="18" hidden="1">
      <c r="A194" s="7" t="s">
        <v>65</v>
      </c>
      <c r="B194" s="89"/>
      <c r="C194" s="89"/>
      <c r="D194" s="89">
        <f t="shared" si="2"/>
        <v>0</v>
      </c>
    </row>
    <row r="195" spans="1:4" ht="18" hidden="1">
      <c r="A195" s="3" t="s">
        <v>189</v>
      </c>
      <c r="B195" s="89"/>
      <c r="C195" s="89"/>
      <c r="D195" s="89">
        <f t="shared" si="2"/>
        <v>0</v>
      </c>
    </row>
    <row r="196" spans="1:4" ht="18" hidden="1">
      <c r="A196" s="7" t="s">
        <v>67</v>
      </c>
      <c r="B196" s="89"/>
      <c r="C196" s="89"/>
      <c r="D196" s="89">
        <f t="shared" ref="D196:D259" si="3">B196*C196</f>
        <v>0</v>
      </c>
    </row>
    <row r="197" spans="1:4" ht="18">
      <c r="A197" s="7" t="s">
        <v>68</v>
      </c>
      <c r="B197" s="89">
        <v>12</v>
      </c>
      <c r="C197" s="89">
        <v>14000</v>
      </c>
      <c r="D197" s="89">
        <f t="shared" si="3"/>
        <v>168000</v>
      </c>
    </row>
    <row r="198" spans="1:4" ht="18">
      <c r="A198" s="7" t="s">
        <v>191</v>
      </c>
      <c r="B198" s="89">
        <f>260+240+520+90</f>
        <v>1110</v>
      </c>
      <c r="C198" s="89">
        <v>14000</v>
      </c>
      <c r="D198" s="89">
        <f t="shared" si="3"/>
        <v>15540000</v>
      </c>
    </row>
    <row r="199" spans="1:4" ht="18" hidden="1">
      <c r="A199" s="22" t="s">
        <v>144</v>
      </c>
      <c r="B199" s="89"/>
      <c r="C199" s="89"/>
      <c r="D199" s="89">
        <f t="shared" si="3"/>
        <v>0</v>
      </c>
    </row>
    <row r="200" spans="1:4" ht="18" hidden="1">
      <c r="A200" s="22" t="s">
        <v>145</v>
      </c>
      <c r="B200" s="89"/>
      <c r="C200" s="89"/>
      <c r="D200" s="89">
        <f t="shared" si="3"/>
        <v>0</v>
      </c>
    </row>
    <row r="201" spans="1:4" ht="18">
      <c r="A201" s="7" t="s">
        <v>193</v>
      </c>
      <c r="B201" s="89">
        <v>10</v>
      </c>
      <c r="C201" s="89">
        <v>27000</v>
      </c>
      <c r="D201" s="89">
        <f t="shared" si="3"/>
        <v>270000</v>
      </c>
    </row>
    <row r="202" spans="1:4" ht="18" hidden="1">
      <c r="A202" s="5" t="s">
        <v>217</v>
      </c>
      <c r="B202" s="89"/>
      <c r="C202" s="89"/>
      <c r="D202" s="89">
        <f t="shared" si="3"/>
        <v>0</v>
      </c>
    </row>
    <row r="203" spans="1:4" ht="18" hidden="1">
      <c r="A203" s="7" t="s">
        <v>218</v>
      </c>
      <c r="B203" s="89"/>
      <c r="C203" s="89"/>
      <c r="D203" s="89">
        <f t="shared" si="3"/>
        <v>0</v>
      </c>
    </row>
    <row r="204" spans="1:4" ht="18" hidden="1">
      <c r="A204" s="5" t="s">
        <v>219</v>
      </c>
      <c r="B204" s="89"/>
      <c r="C204" s="89"/>
      <c r="D204" s="89">
        <f t="shared" si="3"/>
        <v>0</v>
      </c>
    </row>
    <row r="205" spans="1:4" ht="18" hidden="1">
      <c r="A205" s="7" t="s">
        <v>185</v>
      </c>
      <c r="B205" s="89"/>
      <c r="C205" s="89"/>
      <c r="D205" s="89">
        <f t="shared" si="3"/>
        <v>0</v>
      </c>
    </row>
    <row r="206" spans="1:4" ht="18" hidden="1">
      <c r="A206" s="7" t="s">
        <v>186</v>
      </c>
      <c r="B206" s="89"/>
      <c r="C206" s="89"/>
      <c r="D206" s="89">
        <f t="shared" si="3"/>
        <v>0</v>
      </c>
    </row>
    <row r="207" spans="1:4" ht="18" hidden="1">
      <c r="A207" s="7" t="s">
        <v>187</v>
      </c>
      <c r="B207" s="89"/>
      <c r="C207" s="89"/>
      <c r="D207" s="89">
        <f t="shared" si="3"/>
        <v>0</v>
      </c>
    </row>
    <row r="208" spans="1:4" ht="18" hidden="1">
      <c r="A208" s="7" t="s">
        <v>188</v>
      </c>
      <c r="B208" s="89"/>
      <c r="C208" s="89"/>
      <c r="D208" s="89">
        <f t="shared" si="3"/>
        <v>0</v>
      </c>
    </row>
    <row r="209" spans="1:4" ht="18">
      <c r="A209" s="7" t="s">
        <v>38</v>
      </c>
      <c r="B209" s="89">
        <v>40</v>
      </c>
      <c r="C209" s="89">
        <v>19000</v>
      </c>
      <c r="D209" s="89">
        <f t="shared" si="3"/>
        <v>760000</v>
      </c>
    </row>
    <row r="210" spans="1:4" ht="18" hidden="1">
      <c r="A210" s="13" t="s">
        <v>39</v>
      </c>
      <c r="B210" s="89"/>
      <c r="C210" s="89"/>
      <c r="D210" s="89">
        <f t="shared" si="3"/>
        <v>0</v>
      </c>
    </row>
    <row r="211" spans="1:4" ht="18" hidden="1">
      <c r="A211" s="7" t="s">
        <v>40</v>
      </c>
      <c r="B211" s="89"/>
      <c r="C211" s="89"/>
      <c r="D211" s="89">
        <f t="shared" si="3"/>
        <v>0</v>
      </c>
    </row>
    <row r="212" spans="1:4" ht="18">
      <c r="A212" s="7" t="s">
        <v>199</v>
      </c>
      <c r="B212" s="89">
        <f>235+20</f>
        <v>255</v>
      </c>
      <c r="C212" s="89">
        <v>15000</v>
      </c>
      <c r="D212" s="89">
        <f t="shared" si="3"/>
        <v>3825000</v>
      </c>
    </row>
    <row r="213" spans="1:4" ht="18" hidden="1">
      <c r="A213" s="7" t="s">
        <v>42</v>
      </c>
      <c r="B213" s="89"/>
      <c r="C213" s="89"/>
      <c r="D213" s="89">
        <f t="shared" si="3"/>
        <v>0</v>
      </c>
    </row>
    <row r="214" spans="1:4" ht="18" hidden="1">
      <c r="A214" s="7" t="s">
        <v>43</v>
      </c>
      <c r="B214" s="89"/>
      <c r="C214" s="89"/>
      <c r="D214" s="89">
        <f t="shared" si="3"/>
        <v>0</v>
      </c>
    </row>
    <row r="215" spans="1:4" ht="18">
      <c r="A215" s="7" t="s">
        <v>44</v>
      </c>
      <c r="B215" s="89">
        <f>230/0.5</f>
        <v>460</v>
      </c>
      <c r="C215" s="89">
        <v>10000</v>
      </c>
      <c r="D215" s="89">
        <f t="shared" si="3"/>
        <v>4600000</v>
      </c>
    </row>
    <row r="216" spans="1:4" ht="18" hidden="1">
      <c r="A216" s="12" t="s">
        <v>129</v>
      </c>
      <c r="B216" s="89"/>
      <c r="C216" s="89"/>
      <c r="D216" s="89">
        <f t="shared" si="3"/>
        <v>0</v>
      </c>
    </row>
    <row r="217" spans="1:4" ht="18" hidden="1">
      <c r="A217" s="12" t="s">
        <v>130</v>
      </c>
      <c r="B217" s="89"/>
      <c r="C217" s="89"/>
      <c r="D217" s="89">
        <f t="shared" si="3"/>
        <v>0</v>
      </c>
    </row>
    <row r="218" spans="1:4" ht="18" hidden="1">
      <c r="A218" s="12" t="s">
        <v>131</v>
      </c>
      <c r="B218" s="89"/>
      <c r="C218" s="89"/>
      <c r="D218" s="89">
        <f t="shared" si="3"/>
        <v>0</v>
      </c>
    </row>
    <row r="219" spans="1:4" ht="18" hidden="1">
      <c r="A219" s="12" t="s">
        <v>132</v>
      </c>
      <c r="B219" s="89"/>
      <c r="C219" s="89"/>
      <c r="D219" s="89">
        <f t="shared" si="3"/>
        <v>0</v>
      </c>
    </row>
    <row r="220" spans="1:4" ht="18" hidden="1">
      <c r="A220" s="7" t="s">
        <v>133</v>
      </c>
      <c r="B220" s="89"/>
      <c r="C220" s="89"/>
      <c r="D220" s="89">
        <f t="shared" si="3"/>
        <v>0</v>
      </c>
    </row>
    <row r="221" spans="1:4" ht="18" hidden="1">
      <c r="A221" s="7" t="s">
        <v>134</v>
      </c>
      <c r="B221" s="89"/>
      <c r="C221" s="89"/>
      <c r="D221" s="89">
        <f t="shared" si="3"/>
        <v>0</v>
      </c>
    </row>
    <row r="222" spans="1:4" ht="18">
      <c r="A222" s="12" t="s">
        <v>203</v>
      </c>
      <c r="B222" s="89">
        <v>8</v>
      </c>
      <c r="C222" s="89">
        <v>3000</v>
      </c>
      <c r="D222" s="89">
        <f t="shared" si="3"/>
        <v>24000</v>
      </c>
    </row>
    <row r="223" spans="1:4" ht="18" hidden="1">
      <c r="A223" s="12" t="s">
        <v>136</v>
      </c>
      <c r="B223" s="89"/>
      <c r="C223" s="89"/>
      <c r="D223" s="89">
        <f t="shared" si="3"/>
        <v>0</v>
      </c>
    </row>
    <row r="224" spans="1:4" ht="18" hidden="1">
      <c r="A224" s="5" t="s">
        <v>311</v>
      </c>
      <c r="B224" s="89"/>
      <c r="C224" s="89"/>
      <c r="D224" s="89">
        <f t="shared" si="3"/>
        <v>0</v>
      </c>
    </row>
    <row r="225" spans="1:4" ht="18" hidden="1">
      <c r="A225" s="3" t="s">
        <v>202</v>
      </c>
      <c r="B225" s="89"/>
      <c r="C225" s="89"/>
      <c r="D225" s="89">
        <f t="shared" si="3"/>
        <v>0</v>
      </c>
    </row>
    <row r="226" spans="1:4" ht="18" hidden="1">
      <c r="A226" s="5" t="s">
        <v>312</v>
      </c>
      <c r="B226" s="89"/>
      <c r="C226" s="89"/>
      <c r="D226" s="89">
        <f t="shared" si="3"/>
        <v>0</v>
      </c>
    </row>
    <row r="227" spans="1:4" ht="18" hidden="1">
      <c r="A227" s="5" t="s">
        <v>313</v>
      </c>
      <c r="B227" s="89"/>
      <c r="C227" s="89"/>
      <c r="D227" s="89">
        <f t="shared" si="3"/>
        <v>0</v>
      </c>
    </row>
    <row r="228" spans="1:4" ht="18" hidden="1">
      <c r="A228" s="22" t="s">
        <v>86</v>
      </c>
      <c r="B228" s="89"/>
      <c r="C228" s="89"/>
      <c r="D228" s="89">
        <f t="shared" si="3"/>
        <v>0</v>
      </c>
    </row>
    <row r="229" spans="1:4" ht="18" hidden="1">
      <c r="A229" s="7" t="s">
        <v>56</v>
      </c>
      <c r="B229" s="89"/>
      <c r="C229" s="89"/>
      <c r="D229" s="89">
        <f t="shared" si="3"/>
        <v>0</v>
      </c>
    </row>
    <row r="230" spans="1:4" ht="18" hidden="1">
      <c r="A230" s="7" t="s">
        <v>57</v>
      </c>
      <c r="B230" s="89"/>
      <c r="C230" s="89"/>
      <c r="D230" s="89">
        <f t="shared" si="3"/>
        <v>0</v>
      </c>
    </row>
    <row r="231" spans="1:4" ht="18" hidden="1">
      <c r="A231" s="21" t="s">
        <v>314</v>
      </c>
      <c r="B231" s="89"/>
      <c r="C231" s="89"/>
      <c r="D231" s="89">
        <f t="shared" si="3"/>
        <v>0</v>
      </c>
    </row>
    <row r="232" spans="1:4" ht="18">
      <c r="A232" s="21" t="s">
        <v>315</v>
      </c>
      <c r="B232" s="89">
        <v>7</v>
      </c>
      <c r="C232" s="89">
        <v>180000</v>
      </c>
      <c r="D232" s="89">
        <f t="shared" si="3"/>
        <v>1260000</v>
      </c>
    </row>
    <row r="233" spans="1:4" ht="18" hidden="1">
      <c r="A233" s="32" t="s">
        <v>316</v>
      </c>
      <c r="B233" s="89"/>
      <c r="C233" s="89"/>
      <c r="D233" s="89">
        <f t="shared" si="3"/>
        <v>0</v>
      </c>
    </row>
    <row r="234" spans="1:4" ht="18" hidden="1">
      <c r="A234" s="7" t="s">
        <v>87</v>
      </c>
      <c r="B234" s="89"/>
      <c r="C234" s="89"/>
      <c r="D234" s="89">
        <f t="shared" si="3"/>
        <v>0</v>
      </c>
    </row>
    <row r="235" spans="1:4" ht="18" hidden="1">
      <c r="A235" s="7" t="s">
        <v>88</v>
      </c>
      <c r="B235" s="89"/>
      <c r="C235" s="89"/>
      <c r="D235" s="89">
        <f t="shared" si="3"/>
        <v>0</v>
      </c>
    </row>
    <row r="236" spans="1:4" ht="18" hidden="1">
      <c r="A236" s="7" t="s">
        <v>137</v>
      </c>
      <c r="B236" s="90"/>
      <c r="C236" s="90"/>
      <c r="D236" s="89">
        <f t="shared" si="3"/>
        <v>0</v>
      </c>
    </row>
    <row r="237" spans="1:4" ht="18" hidden="1">
      <c r="A237" s="32" t="s">
        <v>317</v>
      </c>
      <c r="B237" s="89"/>
      <c r="C237" s="89"/>
      <c r="D237" s="89">
        <f t="shared" si="3"/>
        <v>0</v>
      </c>
    </row>
    <row r="238" spans="1:4" ht="18" hidden="1">
      <c r="A238" s="7" t="s">
        <v>138</v>
      </c>
      <c r="B238" s="90"/>
      <c r="C238" s="90"/>
      <c r="D238" s="89">
        <f t="shared" si="3"/>
        <v>0</v>
      </c>
    </row>
    <row r="239" spans="1:4" ht="18" hidden="1">
      <c r="A239" s="7" t="s">
        <v>216</v>
      </c>
      <c r="B239" s="89"/>
      <c r="C239" s="89"/>
      <c r="D239" s="89">
        <f t="shared" si="3"/>
        <v>0</v>
      </c>
    </row>
    <row r="240" spans="1:4" ht="18" hidden="1">
      <c r="A240" s="5" t="s">
        <v>20</v>
      </c>
      <c r="B240" s="89"/>
      <c r="C240" s="89"/>
      <c r="D240" s="89">
        <f t="shared" si="3"/>
        <v>0</v>
      </c>
    </row>
    <row r="241" spans="1:4" ht="18">
      <c r="A241" s="7" t="s">
        <v>220</v>
      </c>
      <c r="B241" s="89">
        <v>50</v>
      </c>
      <c r="C241" s="89">
        <v>35000</v>
      </c>
      <c r="D241" s="89">
        <f t="shared" si="3"/>
        <v>1750000</v>
      </c>
    </row>
    <row r="242" spans="1:4" ht="18" hidden="1">
      <c r="A242" s="7" t="s">
        <v>22</v>
      </c>
      <c r="B242" s="89"/>
      <c r="C242" s="89"/>
      <c r="D242" s="89">
        <f t="shared" si="3"/>
        <v>0</v>
      </c>
    </row>
    <row r="243" spans="1:4" ht="18" hidden="1">
      <c r="A243" s="7" t="s">
        <v>23</v>
      </c>
      <c r="B243" s="89"/>
      <c r="C243" s="89"/>
      <c r="D243" s="89">
        <f t="shared" si="3"/>
        <v>0</v>
      </c>
    </row>
    <row r="244" spans="1:4" ht="18" hidden="1">
      <c r="A244" s="7" t="s">
        <v>24</v>
      </c>
      <c r="B244" s="89"/>
      <c r="C244" s="89"/>
      <c r="D244" s="89">
        <f t="shared" si="3"/>
        <v>0</v>
      </c>
    </row>
    <row r="245" spans="1:4" ht="18" hidden="1">
      <c r="A245" s="7" t="s">
        <v>25</v>
      </c>
      <c r="B245" s="89"/>
      <c r="C245" s="89"/>
      <c r="D245" s="89">
        <f t="shared" si="3"/>
        <v>0</v>
      </c>
    </row>
    <row r="246" spans="1:4" ht="18" hidden="1">
      <c r="A246" s="12" t="s">
        <v>231</v>
      </c>
      <c r="B246" s="89"/>
      <c r="C246" s="89"/>
      <c r="D246" s="89">
        <f t="shared" si="3"/>
        <v>0</v>
      </c>
    </row>
    <row r="247" spans="1:4" ht="18" hidden="1">
      <c r="A247" s="10" t="s">
        <v>232</v>
      </c>
      <c r="B247" s="89"/>
      <c r="C247" s="89"/>
      <c r="D247" s="89">
        <f t="shared" si="3"/>
        <v>0</v>
      </c>
    </row>
    <row r="248" spans="1:4" ht="18" hidden="1">
      <c r="A248" s="10" t="s">
        <v>233</v>
      </c>
      <c r="B248" s="89"/>
      <c r="C248" s="89"/>
      <c r="D248" s="89">
        <f t="shared" si="3"/>
        <v>0</v>
      </c>
    </row>
    <row r="249" spans="1:4" ht="18">
      <c r="A249" s="7" t="s">
        <v>227</v>
      </c>
      <c r="B249" s="89">
        <v>40</v>
      </c>
      <c r="C249" s="89">
        <v>40000</v>
      </c>
      <c r="D249" s="89">
        <f t="shared" si="3"/>
        <v>1600000</v>
      </c>
    </row>
    <row r="250" spans="1:4" ht="18">
      <c r="A250" s="7" t="s">
        <v>27</v>
      </c>
      <c r="B250" s="89">
        <v>30</v>
      </c>
      <c r="C250" s="89">
        <v>35000</v>
      </c>
      <c r="D250" s="89">
        <f t="shared" si="3"/>
        <v>1050000</v>
      </c>
    </row>
    <row r="251" spans="1:4" ht="18" hidden="1">
      <c r="A251" s="7" t="s">
        <v>28</v>
      </c>
      <c r="B251" s="89"/>
      <c r="C251" s="89"/>
      <c r="D251" s="89">
        <f t="shared" si="3"/>
        <v>0</v>
      </c>
    </row>
    <row r="252" spans="1:4" ht="18" hidden="1">
      <c r="A252" s="7" t="s">
        <v>29</v>
      </c>
      <c r="B252" s="89"/>
      <c r="C252" s="89"/>
      <c r="D252" s="89">
        <f t="shared" si="3"/>
        <v>0</v>
      </c>
    </row>
    <row r="253" spans="1:4" ht="18">
      <c r="A253" s="7" t="s">
        <v>236</v>
      </c>
      <c r="B253" s="89">
        <v>20</v>
      </c>
      <c r="C253" s="89">
        <v>30000</v>
      </c>
      <c r="D253" s="89">
        <f t="shared" si="3"/>
        <v>600000</v>
      </c>
    </row>
    <row r="254" spans="1:4" ht="18" hidden="1">
      <c r="A254" s="7" t="s">
        <v>31</v>
      </c>
      <c r="B254" s="89"/>
      <c r="C254" s="89"/>
      <c r="D254" s="89">
        <f t="shared" si="3"/>
        <v>0</v>
      </c>
    </row>
    <row r="255" spans="1:4" ht="18" hidden="1">
      <c r="A255" s="7" t="s">
        <v>32</v>
      </c>
      <c r="B255" s="89"/>
      <c r="C255" s="89"/>
      <c r="D255" s="89">
        <f t="shared" si="3"/>
        <v>0</v>
      </c>
    </row>
    <row r="256" spans="1:4" ht="18" hidden="1">
      <c r="A256" s="7" t="s">
        <v>89</v>
      </c>
      <c r="B256" s="90"/>
      <c r="C256" s="90"/>
      <c r="D256" s="89">
        <f t="shared" si="3"/>
        <v>0</v>
      </c>
    </row>
    <row r="257" spans="1:4" ht="18" hidden="1">
      <c r="A257" s="21" t="s">
        <v>90</v>
      </c>
      <c r="B257" s="89"/>
      <c r="C257" s="89"/>
      <c r="D257" s="89">
        <f t="shared" si="3"/>
        <v>0</v>
      </c>
    </row>
    <row r="258" spans="1:4" ht="18" hidden="1">
      <c r="A258" s="7" t="s">
        <v>221</v>
      </c>
      <c r="B258" s="89"/>
      <c r="C258" s="89"/>
      <c r="D258" s="89">
        <f t="shared" si="3"/>
        <v>0</v>
      </c>
    </row>
    <row r="259" spans="1:4" ht="18" hidden="1">
      <c r="A259" s="5" t="s">
        <v>234</v>
      </c>
      <c r="B259" s="89"/>
      <c r="C259" s="89"/>
      <c r="D259" s="89">
        <f t="shared" si="3"/>
        <v>0</v>
      </c>
    </row>
    <row r="260" spans="1:4" ht="18" hidden="1">
      <c r="A260" s="5" t="s">
        <v>235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239</v>
      </c>
      <c r="B261" s="89"/>
      <c r="C261" s="89"/>
      <c r="D261" s="89">
        <f t="shared" si="4"/>
        <v>0</v>
      </c>
    </row>
    <row r="262" spans="1:4" ht="18" hidden="1">
      <c r="A262" s="7" t="s">
        <v>237</v>
      </c>
      <c r="B262" s="89"/>
      <c r="C262" s="89"/>
      <c r="D262" s="89">
        <f t="shared" si="4"/>
        <v>0</v>
      </c>
    </row>
    <row r="263" spans="1:4" ht="18" hidden="1">
      <c r="A263" s="7" t="s">
        <v>222</v>
      </c>
      <c r="B263" s="89"/>
      <c r="C263" s="89"/>
      <c r="D263" s="89">
        <f t="shared" si="4"/>
        <v>0</v>
      </c>
    </row>
    <row r="264" spans="1:4" ht="18" hidden="1">
      <c r="A264" s="7" t="s">
        <v>116</v>
      </c>
      <c r="B264" s="89"/>
      <c r="C264" s="89"/>
      <c r="D264" s="89">
        <f t="shared" si="4"/>
        <v>0</v>
      </c>
    </row>
    <row r="265" spans="1:4" ht="18" hidden="1">
      <c r="A265" s="7" t="s">
        <v>238</v>
      </c>
      <c r="B265" s="89"/>
      <c r="C265" s="89"/>
      <c r="D265" s="89">
        <f t="shared" si="4"/>
        <v>0</v>
      </c>
    </row>
    <row r="266" spans="1:4" ht="18">
      <c r="A266" s="7" t="s">
        <v>249</v>
      </c>
      <c r="B266" s="89">
        <v>15</v>
      </c>
      <c r="C266" s="89">
        <v>10000</v>
      </c>
      <c r="D266" s="89">
        <f t="shared" si="4"/>
        <v>150000</v>
      </c>
    </row>
    <row r="267" spans="1:4" ht="18" hidden="1">
      <c r="A267" s="7" t="s">
        <v>70</v>
      </c>
      <c r="B267" s="89"/>
      <c r="C267" s="89"/>
      <c r="D267" s="89">
        <f t="shared" si="4"/>
        <v>0</v>
      </c>
    </row>
    <row r="268" spans="1:4" ht="18" hidden="1">
      <c r="A268" s="32" t="s">
        <v>318</v>
      </c>
      <c r="B268" s="89"/>
      <c r="C268" s="89"/>
      <c r="D268" s="89">
        <f t="shared" si="4"/>
        <v>0</v>
      </c>
    </row>
    <row r="269" spans="1:4" ht="18" hidden="1">
      <c r="A269" s="7" t="s">
        <v>147</v>
      </c>
      <c r="B269" s="89"/>
      <c r="C269" s="89"/>
      <c r="D269" s="89">
        <f t="shared" si="4"/>
        <v>0</v>
      </c>
    </row>
    <row r="270" spans="1:4" ht="18" hidden="1">
      <c r="A270" s="32" t="s">
        <v>319</v>
      </c>
      <c r="B270" s="89"/>
      <c r="C270" s="89"/>
      <c r="D270" s="89">
        <f t="shared" si="4"/>
        <v>0</v>
      </c>
    </row>
    <row r="271" spans="1:4" ht="18" hidden="1">
      <c r="A271" s="5" t="s">
        <v>320</v>
      </c>
      <c r="B271" s="89"/>
      <c r="C271" s="89"/>
      <c r="D271" s="89">
        <f t="shared" si="4"/>
        <v>0</v>
      </c>
    </row>
    <row r="272" spans="1:4" ht="18" hidden="1">
      <c r="A272" s="32" t="s">
        <v>321</v>
      </c>
      <c r="B272" s="89"/>
      <c r="C272" s="89"/>
      <c r="D272" s="89">
        <f t="shared" si="4"/>
        <v>0</v>
      </c>
    </row>
    <row r="273" spans="1:4" ht="18" hidden="1">
      <c r="A273" s="3" t="s">
        <v>139</v>
      </c>
      <c r="B273" s="90"/>
      <c r="C273" s="90"/>
      <c r="D273" s="89">
        <f t="shared" si="4"/>
        <v>0</v>
      </c>
    </row>
    <row r="274" spans="1:4" ht="18" hidden="1">
      <c r="A274" s="12" t="s">
        <v>256</v>
      </c>
      <c r="B274" s="89"/>
      <c r="C274" s="89"/>
      <c r="D274" s="89">
        <f t="shared" si="4"/>
        <v>0</v>
      </c>
    </row>
    <row r="275" spans="1:4" ht="18" hidden="1">
      <c r="A275" s="12" t="s">
        <v>97</v>
      </c>
      <c r="B275" s="89"/>
      <c r="C275" s="89"/>
      <c r="D275" s="89">
        <f t="shared" si="4"/>
        <v>0</v>
      </c>
    </row>
    <row r="276" spans="1:4" ht="18" hidden="1">
      <c r="A276" s="12" t="s">
        <v>98</v>
      </c>
      <c r="B276" s="89"/>
      <c r="C276" s="89"/>
      <c r="D276" s="89">
        <f t="shared" si="4"/>
        <v>0</v>
      </c>
    </row>
    <row r="277" spans="1:4" ht="18">
      <c r="A277" s="7" t="s">
        <v>264</v>
      </c>
      <c r="B277" s="89">
        <v>4</v>
      </c>
      <c r="C277" s="89">
        <v>6000</v>
      </c>
      <c r="D277" s="89">
        <f t="shared" si="4"/>
        <v>24000</v>
      </c>
    </row>
    <row r="278" spans="1:4" ht="18" hidden="1">
      <c r="A278" s="12" t="s">
        <v>268</v>
      </c>
      <c r="B278" s="89"/>
      <c r="C278" s="89"/>
      <c r="D278" s="89">
        <f t="shared" si="4"/>
        <v>0</v>
      </c>
    </row>
    <row r="279" spans="1:4" ht="18" hidden="1">
      <c r="A279" s="7" t="s">
        <v>269</v>
      </c>
      <c r="B279" s="89"/>
      <c r="C279" s="89"/>
      <c r="D279" s="89">
        <f t="shared" si="4"/>
        <v>0</v>
      </c>
    </row>
    <row r="280" spans="1:4" ht="18">
      <c r="A280" s="7" t="s">
        <v>267</v>
      </c>
      <c r="B280" s="89">
        <v>30</v>
      </c>
      <c r="C280" s="89">
        <v>7000</v>
      </c>
      <c r="D280" s="89">
        <f t="shared" si="4"/>
        <v>210000</v>
      </c>
    </row>
    <row r="281" spans="1:4" ht="18" hidden="1">
      <c r="A281" s="12" t="s">
        <v>285</v>
      </c>
      <c r="B281" s="89"/>
      <c r="C281" s="89"/>
      <c r="D281" s="89">
        <f t="shared" si="4"/>
        <v>0</v>
      </c>
    </row>
    <row r="282" spans="1:4" ht="18" hidden="1">
      <c r="A282" s="31" t="s">
        <v>322</v>
      </c>
      <c r="B282" s="89"/>
      <c r="C282" s="89"/>
      <c r="D282" s="89">
        <f t="shared" si="4"/>
        <v>0</v>
      </c>
    </row>
    <row r="283" spans="1:4" ht="18" hidden="1">
      <c r="A283" s="7" t="s">
        <v>272</v>
      </c>
      <c r="B283" s="89"/>
      <c r="C283" s="89"/>
      <c r="D283" s="89">
        <f t="shared" si="4"/>
        <v>0</v>
      </c>
    </row>
    <row r="284" spans="1:4" ht="18" hidden="1">
      <c r="A284" s="21" t="s">
        <v>141</v>
      </c>
      <c r="B284" s="89"/>
      <c r="C284" s="89"/>
      <c r="D284" s="89">
        <f t="shared" si="4"/>
        <v>0</v>
      </c>
    </row>
    <row r="285" spans="1:4" ht="18" hidden="1">
      <c r="A285" s="3" t="s">
        <v>91</v>
      </c>
      <c r="B285" s="89"/>
      <c r="C285" s="89"/>
      <c r="D285" s="89">
        <f t="shared" si="4"/>
        <v>0</v>
      </c>
    </row>
    <row r="286" spans="1:4" ht="18" hidden="1">
      <c r="A286" s="12" t="s">
        <v>92</v>
      </c>
      <c r="B286" s="89"/>
      <c r="C286" s="89"/>
      <c r="D286" s="89">
        <f t="shared" si="4"/>
        <v>0</v>
      </c>
    </row>
    <row r="287" spans="1:4" ht="18" hidden="1">
      <c r="A287" s="21" t="s">
        <v>75</v>
      </c>
      <c r="B287" s="89"/>
      <c r="C287" s="89"/>
      <c r="D287" s="89">
        <f t="shared" si="4"/>
        <v>0</v>
      </c>
    </row>
    <row r="288" spans="1:4" ht="18" hidden="1">
      <c r="A288" s="7" t="s">
        <v>223</v>
      </c>
      <c r="B288" s="89"/>
      <c r="C288" s="89"/>
      <c r="D288" s="89">
        <f t="shared" si="4"/>
        <v>0</v>
      </c>
    </row>
    <row r="289" spans="1:4" ht="18" hidden="1">
      <c r="A289" s="12" t="s">
        <v>224</v>
      </c>
      <c r="B289" s="89"/>
      <c r="C289" s="89"/>
      <c r="D289" s="89">
        <f t="shared" si="4"/>
        <v>0</v>
      </c>
    </row>
    <row r="290" spans="1:4" ht="18" hidden="1">
      <c r="A290" s="3" t="s">
        <v>225</v>
      </c>
      <c r="B290" s="89"/>
      <c r="C290" s="89"/>
      <c r="D290" s="89">
        <f t="shared" si="4"/>
        <v>0</v>
      </c>
    </row>
    <row r="291" spans="1:4" ht="18" hidden="1">
      <c r="A291" s="7" t="s">
        <v>323</v>
      </c>
      <c r="B291" s="89"/>
      <c r="C291" s="89"/>
      <c r="D291" s="89">
        <f t="shared" si="4"/>
        <v>0</v>
      </c>
    </row>
    <row r="292" spans="1:4" ht="18" hidden="1">
      <c r="A292" s="5" t="s">
        <v>324</v>
      </c>
      <c r="B292" s="89"/>
      <c r="C292" s="89"/>
      <c r="D292" s="89">
        <f t="shared" si="4"/>
        <v>0</v>
      </c>
    </row>
    <row r="293" spans="1:4" ht="18" hidden="1">
      <c r="A293" s="7" t="s">
        <v>117</v>
      </c>
      <c r="B293" s="89"/>
      <c r="C293" s="89"/>
      <c r="D293" s="89">
        <f t="shared" si="4"/>
        <v>0</v>
      </c>
    </row>
    <row r="294" spans="1:4" ht="18" hidden="1">
      <c r="A294" s="3" t="s">
        <v>142</v>
      </c>
      <c r="B294" s="89"/>
      <c r="C294" s="89"/>
      <c r="D294" s="89">
        <f t="shared" si="4"/>
        <v>0</v>
      </c>
    </row>
    <row r="295" spans="1:4" ht="18" hidden="1">
      <c r="A295" s="3" t="s">
        <v>243</v>
      </c>
      <c r="B295" s="89"/>
      <c r="C295" s="89"/>
      <c r="D295" s="89">
        <f t="shared" si="4"/>
        <v>0</v>
      </c>
    </row>
    <row r="296" spans="1:4" ht="18" hidden="1">
      <c r="A296" s="7" t="s">
        <v>171</v>
      </c>
      <c r="B296" s="89"/>
      <c r="C296" s="89"/>
      <c r="D296" s="89">
        <f t="shared" si="4"/>
        <v>0</v>
      </c>
    </row>
    <row r="297" spans="1:4" ht="18" hidden="1">
      <c r="A297" s="7" t="s">
        <v>244</v>
      </c>
      <c r="B297" s="89"/>
      <c r="C297" s="89"/>
      <c r="D297" s="89">
        <f t="shared" si="4"/>
        <v>0</v>
      </c>
    </row>
    <row r="298" spans="1:4" ht="18" hidden="1">
      <c r="A298" s="7" t="s">
        <v>245</v>
      </c>
      <c r="B298" s="89"/>
      <c r="C298" s="89"/>
      <c r="D298" s="89">
        <f t="shared" si="4"/>
        <v>0</v>
      </c>
    </row>
    <row r="299" spans="1:4" ht="18" hidden="1">
      <c r="A299" s="21" t="s">
        <v>275</v>
      </c>
      <c r="B299" s="89"/>
      <c r="C299" s="89"/>
      <c r="D299" s="89">
        <f t="shared" si="4"/>
        <v>0</v>
      </c>
    </row>
    <row r="300" spans="1:4" ht="18" hidden="1">
      <c r="A300" s="21" t="s">
        <v>77</v>
      </c>
      <c r="B300" s="89"/>
      <c r="C300" s="89"/>
      <c r="D300" s="89">
        <f t="shared" si="4"/>
        <v>0</v>
      </c>
    </row>
    <row r="301" spans="1:4" ht="18" hidden="1">
      <c r="A301" s="10" t="s">
        <v>246</v>
      </c>
      <c r="B301" s="89"/>
      <c r="C301" s="89"/>
      <c r="D301" s="89">
        <f t="shared" si="4"/>
        <v>0</v>
      </c>
    </row>
    <row r="302" spans="1:4" ht="18" hidden="1">
      <c r="A302" s="21" t="s">
        <v>78</v>
      </c>
      <c r="B302" s="89"/>
      <c r="C302" s="89"/>
      <c r="D302" s="89">
        <f t="shared" si="4"/>
        <v>0</v>
      </c>
    </row>
    <row r="303" spans="1:4" ht="18" hidden="1">
      <c r="A303" s="7" t="s">
        <v>247</v>
      </c>
      <c r="B303" s="89"/>
      <c r="C303" s="89"/>
      <c r="D303" s="89">
        <f t="shared" si="4"/>
        <v>0</v>
      </c>
    </row>
    <row r="304" spans="1:4" ht="18" hidden="1">
      <c r="A304" s="7" t="s">
        <v>248</v>
      </c>
      <c r="B304" s="89"/>
      <c r="C304" s="89"/>
      <c r="D304" s="89">
        <f t="shared" si="4"/>
        <v>0</v>
      </c>
    </row>
    <row r="305" spans="1:4" ht="18" hidden="1">
      <c r="A305" s="7" t="s">
        <v>282</v>
      </c>
      <c r="B305" s="89"/>
      <c r="C305" s="89"/>
      <c r="D305" s="89">
        <f t="shared" si="4"/>
        <v>0</v>
      </c>
    </row>
    <row r="306" spans="1:4" ht="18" hidden="1">
      <c r="A306" s="7" t="s">
        <v>250</v>
      </c>
      <c r="B306" s="89"/>
      <c r="C306" s="89"/>
      <c r="D306" s="89">
        <f t="shared" si="4"/>
        <v>0</v>
      </c>
    </row>
    <row r="307" spans="1:4" ht="18" hidden="1">
      <c r="A307" s="10" t="s">
        <v>251</v>
      </c>
      <c r="B307" s="89"/>
      <c r="C307" s="89"/>
      <c r="D307" s="89">
        <f t="shared" si="4"/>
        <v>0</v>
      </c>
    </row>
    <row r="308" spans="1:4" ht="18" hidden="1">
      <c r="A308" s="7" t="s">
        <v>252</v>
      </c>
      <c r="B308" s="89"/>
      <c r="C308" s="89"/>
      <c r="D308" s="89">
        <f t="shared" si="4"/>
        <v>0</v>
      </c>
    </row>
    <row r="309" spans="1:4" ht="18" hidden="1">
      <c r="A309" s="7" t="s">
        <v>37</v>
      </c>
      <c r="B309" s="89"/>
      <c r="C309" s="89"/>
      <c r="D309" s="89">
        <f t="shared" si="4"/>
        <v>0</v>
      </c>
    </row>
    <row r="310" spans="1:4" ht="18" hidden="1">
      <c r="A310" s="3" t="s">
        <v>172</v>
      </c>
      <c r="B310" s="89"/>
      <c r="C310" s="89"/>
      <c r="D310" s="89">
        <f t="shared" si="4"/>
        <v>0</v>
      </c>
    </row>
    <row r="311" spans="1:4" ht="18" hidden="1">
      <c r="A311" s="7" t="s">
        <v>284</v>
      </c>
      <c r="B311" s="92"/>
      <c r="C311" s="92"/>
      <c r="D311" s="89">
        <f t="shared" si="4"/>
        <v>0</v>
      </c>
    </row>
    <row r="312" spans="1:4" ht="18" hidden="1">
      <c r="A312" s="7" t="s">
        <v>253</v>
      </c>
      <c r="B312" s="89"/>
      <c r="C312" s="89"/>
      <c r="D312" s="89">
        <f t="shared" si="4"/>
        <v>0</v>
      </c>
    </row>
    <row r="313" spans="1:4" ht="18" hidden="1">
      <c r="A313" s="7" t="s">
        <v>173</v>
      </c>
      <c r="B313" s="89"/>
      <c r="C313" s="89"/>
      <c r="D313" s="89">
        <f t="shared" si="4"/>
        <v>0</v>
      </c>
    </row>
    <row r="314" spans="1:4" ht="18" hidden="1">
      <c r="A314" s="10" t="s">
        <v>254</v>
      </c>
      <c r="B314" s="89"/>
      <c r="C314" s="89"/>
      <c r="D314" s="89">
        <f t="shared" si="4"/>
        <v>0</v>
      </c>
    </row>
    <row r="315" spans="1:4" ht="18" hidden="1">
      <c r="A315" s="10" t="s">
        <v>255</v>
      </c>
      <c r="B315" s="89"/>
      <c r="C315" s="89"/>
      <c r="D315" s="89">
        <f t="shared" si="4"/>
        <v>0</v>
      </c>
    </row>
    <row r="316" spans="1:4" ht="18" hidden="1">
      <c r="A316" s="7" t="s">
        <v>288</v>
      </c>
      <c r="B316" s="89"/>
      <c r="C316" s="89"/>
      <c r="D316" s="89">
        <f t="shared" si="4"/>
        <v>0</v>
      </c>
    </row>
    <row r="317" spans="1:4" ht="18" hidden="1">
      <c r="A317" s="7" t="s">
        <v>257</v>
      </c>
      <c r="B317" s="89"/>
      <c r="C317" s="89"/>
      <c r="D317" s="89">
        <f t="shared" si="4"/>
        <v>0</v>
      </c>
    </row>
    <row r="318" spans="1:4" ht="18" hidden="1">
      <c r="A318" s="10" t="s">
        <v>258</v>
      </c>
      <c r="B318" s="89"/>
      <c r="C318" s="89"/>
      <c r="D318" s="89">
        <f t="shared" si="4"/>
        <v>0</v>
      </c>
    </row>
    <row r="319" spans="1:4" ht="18" hidden="1">
      <c r="A319" s="7" t="s">
        <v>259</v>
      </c>
      <c r="B319" s="89"/>
      <c r="C319" s="89"/>
      <c r="D319" s="89">
        <f t="shared" si="4"/>
        <v>0</v>
      </c>
    </row>
    <row r="320" spans="1:4" ht="18" hidden="1">
      <c r="A320" s="7" t="s">
        <v>260</v>
      </c>
      <c r="B320" s="89"/>
      <c r="C320" s="89"/>
      <c r="D320" s="89">
        <f t="shared" si="4"/>
        <v>0</v>
      </c>
    </row>
    <row r="321" spans="1:4" ht="18" hidden="1">
      <c r="A321" s="7" t="s">
        <v>261</v>
      </c>
      <c r="B321" s="89"/>
      <c r="C321" s="89"/>
      <c r="D321" s="89">
        <f t="shared" si="4"/>
        <v>0</v>
      </c>
    </row>
    <row r="322" spans="1:4" ht="18" hidden="1">
      <c r="A322" s="7" t="s">
        <v>262</v>
      </c>
      <c r="B322" s="89"/>
      <c r="C322" s="89"/>
      <c r="D322" s="89">
        <f t="shared" si="4"/>
        <v>0</v>
      </c>
    </row>
    <row r="323" spans="1:4" ht="18" hidden="1">
      <c r="A323" s="7" t="s">
        <v>263</v>
      </c>
      <c r="B323" s="89"/>
      <c r="C323" s="89"/>
      <c r="D323" s="89">
        <f t="shared" si="4"/>
        <v>0</v>
      </c>
    </row>
    <row r="324" spans="1:4" ht="18" hidden="1">
      <c r="A324" s="7" t="s">
        <v>292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265</v>
      </c>
      <c r="B325" s="89"/>
      <c r="C325" s="89"/>
      <c r="D325" s="89">
        <f t="shared" si="5"/>
        <v>0</v>
      </c>
    </row>
    <row r="326" spans="1:4" ht="18" hidden="1">
      <c r="A326" s="7" t="s">
        <v>266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8437.8333333333321</v>
      </c>
      <c r="C328" s="94"/>
      <c r="D328" s="94">
        <f t="shared" ref="D328" si="6">SUM(D3:D327)</f>
        <v>128744600</v>
      </c>
    </row>
  </sheetData>
  <protectedRanges>
    <protectedRange password="CF71" sqref="B1:D327" name="tho"/>
  </protectedRanges>
  <autoFilter ref="A2:D328" xr:uid="{00000000-0009-0000-0000-000009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328"/>
  <sheetViews>
    <sheetView workbookViewId="0">
      <selection activeCell="C332" sqref="C332"/>
    </sheetView>
  </sheetViews>
  <sheetFormatPr defaultRowHeight="14.4"/>
  <cols>
    <col min="1" max="1" width="39.109375" customWidth="1"/>
    <col min="3" max="3" width="12.6640625" customWidth="1"/>
    <col min="4" max="4" width="23.5546875" customWidth="1"/>
  </cols>
  <sheetData>
    <row r="1" spans="1:4">
      <c r="A1" s="34" t="s">
        <v>357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20</v>
      </c>
      <c r="C3" s="89">
        <v>17000</v>
      </c>
      <c r="D3" s="89">
        <f>B3*C3</f>
        <v>340000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v>135</v>
      </c>
      <c r="C6" s="89">
        <v>6500</v>
      </c>
      <c r="D6" s="89">
        <f t="shared" si="0"/>
        <v>877500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195</v>
      </c>
      <c r="B9" s="89"/>
      <c r="C9" s="89"/>
      <c r="D9" s="89">
        <f t="shared" si="0"/>
        <v>0</v>
      </c>
    </row>
    <row r="10" spans="1:4" ht="18" hidden="1">
      <c r="A10" s="5" t="s">
        <v>226</v>
      </c>
      <c r="B10" s="89"/>
      <c r="C10" s="89"/>
      <c r="D10" s="89">
        <f t="shared" si="0"/>
        <v>0</v>
      </c>
    </row>
    <row r="11" spans="1:4" ht="18" hidden="1">
      <c r="A11" s="7" t="s">
        <v>12</v>
      </c>
      <c r="B11" s="89"/>
      <c r="C11" s="89"/>
      <c r="D11" s="89">
        <f t="shared" si="0"/>
        <v>0</v>
      </c>
    </row>
    <row r="12" spans="1:4" ht="18">
      <c r="A12" s="7" t="s">
        <v>14</v>
      </c>
      <c r="B12" s="89">
        <v>120</v>
      </c>
      <c r="C12" s="89">
        <v>8000</v>
      </c>
      <c r="D12" s="89">
        <f t="shared" si="0"/>
        <v>960000</v>
      </c>
    </row>
    <row r="13" spans="1:4" ht="18" hidden="1">
      <c r="A13" s="3" t="s">
        <v>51</v>
      </c>
      <c r="B13" s="89"/>
      <c r="C13" s="89"/>
      <c r="D13" s="89">
        <f t="shared" si="0"/>
        <v>0</v>
      </c>
    </row>
    <row r="14" spans="1:4" ht="18" hidden="1">
      <c r="A14" s="3" t="s">
        <v>17</v>
      </c>
      <c r="B14" s="89"/>
      <c r="C14" s="89"/>
      <c r="D14" s="89">
        <f t="shared" si="0"/>
        <v>0</v>
      </c>
    </row>
    <row r="15" spans="1:4" ht="18" hidden="1">
      <c r="A15" s="7" t="s">
        <v>115</v>
      </c>
      <c r="B15" s="89"/>
      <c r="C15" s="89"/>
      <c r="D15" s="89">
        <f t="shared" si="0"/>
        <v>0</v>
      </c>
    </row>
    <row r="16" spans="1:4" ht="18" hidden="1">
      <c r="A16" s="7" t="s">
        <v>286</v>
      </c>
      <c r="B16" s="89"/>
      <c r="C16" s="89"/>
      <c r="D16" s="89">
        <f t="shared" si="0"/>
        <v>0</v>
      </c>
    </row>
    <row r="17" spans="1:4" ht="18">
      <c r="A17" s="21" t="s">
        <v>287</v>
      </c>
      <c r="B17" s="89">
        <v>32</v>
      </c>
      <c r="C17" s="89">
        <v>4000</v>
      </c>
      <c r="D17" s="89">
        <f t="shared" si="0"/>
        <v>128000</v>
      </c>
    </row>
    <row r="18" spans="1:4" ht="18">
      <c r="A18" s="5" t="s">
        <v>21</v>
      </c>
      <c r="B18" s="89">
        <f>40+10</f>
        <v>50</v>
      </c>
      <c r="C18" s="89">
        <v>12000</v>
      </c>
      <c r="D18" s="89">
        <f t="shared" si="0"/>
        <v>600000</v>
      </c>
    </row>
    <row r="19" spans="1:4" ht="18">
      <c r="A19" s="7" t="s">
        <v>26</v>
      </c>
      <c r="B19" s="89">
        <v>1030</v>
      </c>
      <c r="C19" s="89">
        <v>6000</v>
      </c>
      <c r="D19" s="89">
        <f t="shared" si="0"/>
        <v>6180000</v>
      </c>
    </row>
    <row r="20" spans="1:4" ht="18" hidden="1">
      <c r="A20" s="3" t="s">
        <v>58</v>
      </c>
      <c r="B20" s="89"/>
      <c r="C20" s="89"/>
      <c r="D20" s="89">
        <f t="shared" si="0"/>
        <v>0</v>
      </c>
    </row>
    <row r="21" spans="1:4" ht="18" hidden="1">
      <c r="A21" s="3" t="s">
        <v>59</v>
      </c>
      <c r="B21" s="89"/>
      <c r="C21" s="89"/>
      <c r="D21" s="89">
        <f t="shared" si="0"/>
        <v>0</v>
      </c>
    </row>
    <row r="22" spans="1:4" ht="18" hidden="1">
      <c r="A22" s="7" t="s">
        <v>270</v>
      </c>
      <c r="B22" s="89"/>
      <c r="C22" s="89"/>
      <c r="D22" s="89">
        <f t="shared" si="0"/>
        <v>0</v>
      </c>
    </row>
    <row r="23" spans="1:4" ht="18" hidden="1">
      <c r="A23" s="7" t="s">
        <v>271</v>
      </c>
      <c r="B23" s="89"/>
      <c r="C23" s="89"/>
      <c r="D23" s="89">
        <f t="shared" si="0"/>
        <v>0</v>
      </c>
    </row>
    <row r="24" spans="1:4" ht="18">
      <c r="A24" s="7" t="s">
        <v>30</v>
      </c>
      <c r="B24" s="89">
        <f>50+30</f>
        <v>80</v>
      </c>
      <c r="C24" s="89">
        <v>10000</v>
      </c>
      <c r="D24" s="89">
        <f t="shared" si="0"/>
        <v>800000</v>
      </c>
    </row>
    <row r="25" spans="1:4" ht="18" hidden="1">
      <c r="A25" s="7" t="s">
        <v>273</v>
      </c>
      <c r="B25" s="89"/>
      <c r="C25" s="89"/>
      <c r="D25" s="89">
        <f t="shared" si="0"/>
        <v>0</v>
      </c>
    </row>
    <row r="26" spans="1:4" ht="18" hidden="1">
      <c r="A26" s="7" t="s">
        <v>274</v>
      </c>
      <c r="B26" s="89"/>
      <c r="C26" s="89"/>
      <c r="D26" s="89">
        <f t="shared" si="0"/>
        <v>0</v>
      </c>
    </row>
    <row r="27" spans="1:4" ht="18" hidden="1">
      <c r="A27" s="7" t="s">
        <v>62</v>
      </c>
      <c r="B27" s="89"/>
      <c r="C27" s="89"/>
      <c r="D27" s="89">
        <f t="shared" si="0"/>
        <v>0</v>
      </c>
    </row>
    <row r="28" spans="1:4" ht="18" hidden="1">
      <c r="A28" s="3" t="s">
        <v>33</v>
      </c>
      <c r="B28" s="89"/>
      <c r="C28" s="89"/>
      <c r="D28" s="89">
        <f t="shared" si="0"/>
        <v>0</v>
      </c>
    </row>
    <row r="29" spans="1:4" ht="18" hidden="1">
      <c r="A29" s="3" t="s">
        <v>64</v>
      </c>
      <c r="B29" s="89"/>
      <c r="C29" s="89"/>
      <c r="D29" s="89">
        <f t="shared" si="0"/>
        <v>0</v>
      </c>
    </row>
    <row r="30" spans="1:4" ht="18" hidden="1">
      <c r="A30" s="7" t="s">
        <v>36</v>
      </c>
      <c r="B30" s="89"/>
      <c r="C30" s="89"/>
      <c r="D30" s="89">
        <f t="shared" si="0"/>
        <v>0</v>
      </c>
    </row>
    <row r="31" spans="1:4" ht="18" hidden="1">
      <c r="A31" s="7" t="s">
        <v>228</v>
      </c>
      <c r="B31" s="89"/>
      <c r="C31" s="89"/>
      <c r="D31" s="89">
        <f t="shared" si="0"/>
        <v>0</v>
      </c>
    </row>
    <row r="32" spans="1:4" ht="18" hidden="1">
      <c r="A32" s="5" t="s">
        <v>229</v>
      </c>
      <c r="B32" s="90"/>
      <c r="C32" s="90"/>
      <c r="D32" s="89">
        <f t="shared" si="0"/>
        <v>0</v>
      </c>
    </row>
    <row r="33" spans="1:4" ht="18" hidden="1">
      <c r="A33" s="5" t="s">
        <v>230</v>
      </c>
      <c r="B33" s="90"/>
      <c r="C33" s="90"/>
      <c r="D33" s="89">
        <f t="shared" si="0"/>
        <v>0</v>
      </c>
    </row>
    <row r="34" spans="1:4" ht="18" hidden="1">
      <c r="A34" s="7" t="s">
        <v>119</v>
      </c>
      <c r="B34" s="89"/>
      <c r="C34" s="89"/>
      <c r="D34" s="89">
        <f t="shared" si="0"/>
        <v>0</v>
      </c>
    </row>
    <row r="35" spans="1:4" ht="18" hidden="1">
      <c r="A35" s="7" t="s">
        <v>146</v>
      </c>
      <c r="B35" s="89"/>
      <c r="C35" s="89"/>
      <c r="D35" s="89">
        <f t="shared" si="0"/>
        <v>0</v>
      </c>
    </row>
    <row r="36" spans="1:4" ht="18" hidden="1">
      <c r="A36" s="12" t="s">
        <v>94</v>
      </c>
      <c r="B36" s="89"/>
      <c r="C36" s="89"/>
      <c r="D36" s="89">
        <f t="shared" si="0"/>
        <v>0</v>
      </c>
    </row>
    <row r="37" spans="1:4" ht="18" hidden="1">
      <c r="A37" s="7" t="s">
        <v>41</v>
      </c>
      <c r="B37" s="89"/>
      <c r="C37" s="89"/>
      <c r="D37" s="89">
        <f t="shared" si="0"/>
        <v>0</v>
      </c>
    </row>
    <row r="38" spans="1:4" ht="18" hidden="1">
      <c r="A38" s="7" t="s">
        <v>96</v>
      </c>
      <c r="B38" s="89"/>
      <c r="C38" s="89"/>
      <c r="D38" s="89">
        <f t="shared" si="0"/>
        <v>0</v>
      </c>
    </row>
    <row r="39" spans="1:4" ht="18" hidden="1">
      <c r="A39" s="7" t="s">
        <v>45</v>
      </c>
      <c r="B39" s="89"/>
      <c r="C39" s="89"/>
      <c r="D39" s="89">
        <f t="shared" si="0"/>
        <v>0</v>
      </c>
    </row>
    <row r="40" spans="1:4" ht="18" hidden="1">
      <c r="A40" s="7" t="s">
        <v>276</v>
      </c>
      <c r="B40" s="89"/>
      <c r="C40" s="89"/>
      <c r="D40" s="89">
        <f t="shared" si="0"/>
        <v>0</v>
      </c>
    </row>
    <row r="41" spans="1:4" ht="18" hidden="1">
      <c r="A41" s="21" t="s">
        <v>277</v>
      </c>
      <c r="B41" s="89"/>
      <c r="C41" s="89"/>
      <c r="D41" s="89">
        <f t="shared" si="0"/>
        <v>0</v>
      </c>
    </row>
    <row r="42" spans="1:4" ht="18" hidden="1">
      <c r="A42" s="5" t="s">
        <v>120</v>
      </c>
      <c r="B42" s="89"/>
      <c r="C42" s="89"/>
      <c r="D42" s="89">
        <f t="shared" si="0"/>
        <v>0</v>
      </c>
    </row>
    <row r="43" spans="1:4" ht="18" hidden="1">
      <c r="A43" s="21" t="s">
        <v>49</v>
      </c>
      <c r="B43" s="89"/>
      <c r="C43" s="89"/>
      <c r="D43" s="89">
        <f t="shared" si="0"/>
        <v>0</v>
      </c>
    </row>
    <row r="44" spans="1:4" ht="18">
      <c r="A44" s="7" t="s">
        <v>278</v>
      </c>
      <c r="B44" s="89">
        <v>22</v>
      </c>
      <c r="C44" s="89">
        <v>14000</v>
      </c>
      <c r="D44" s="89">
        <f t="shared" si="0"/>
        <v>308000</v>
      </c>
    </row>
    <row r="45" spans="1:4" ht="18" hidden="1">
      <c r="A45" s="7" t="s">
        <v>279</v>
      </c>
      <c r="B45" s="89"/>
      <c r="C45" s="89"/>
      <c r="D45" s="89">
        <f t="shared" si="0"/>
        <v>0</v>
      </c>
    </row>
    <row r="46" spans="1:4" ht="18">
      <c r="A46" s="3" t="s">
        <v>50</v>
      </c>
      <c r="B46" s="89">
        <f>1040+460+50+160</f>
        <v>1710</v>
      </c>
      <c r="C46" s="89">
        <v>14000</v>
      </c>
      <c r="D46" s="89">
        <f t="shared" si="0"/>
        <v>23940000</v>
      </c>
    </row>
    <row r="47" spans="1:4" ht="18" hidden="1">
      <c r="A47" s="26" t="s">
        <v>148</v>
      </c>
      <c r="B47" s="89"/>
      <c r="C47" s="89"/>
      <c r="D47" s="89">
        <f t="shared" si="0"/>
        <v>0</v>
      </c>
    </row>
    <row r="48" spans="1:4" ht="18" hidden="1">
      <c r="A48" s="12" t="s">
        <v>149</v>
      </c>
      <c r="B48" s="89"/>
      <c r="C48" s="89"/>
      <c r="D48" s="89">
        <f t="shared" si="0"/>
        <v>0</v>
      </c>
    </row>
    <row r="49" spans="1:4" ht="18">
      <c r="A49" s="12" t="s">
        <v>150</v>
      </c>
      <c r="B49" s="89">
        <v>2</v>
      </c>
      <c r="C49" s="89">
        <v>13000</v>
      </c>
      <c r="D49" s="89">
        <f t="shared" si="0"/>
        <v>26000</v>
      </c>
    </row>
    <row r="50" spans="1:4" ht="18" hidden="1">
      <c r="A50" s="12" t="s">
        <v>151</v>
      </c>
      <c r="B50" s="89"/>
      <c r="C50" s="89"/>
      <c r="D50" s="89">
        <f t="shared" si="0"/>
        <v>0</v>
      </c>
    </row>
    <row r="51" spans="1:4" ht="18" hidden="1">
      <c r="A51" s="7" t="s">
        <v>152</v>
      </c>
      <c r="B51" s="89"/>
      <c r="C51" s="89"/>
      <c r="D51" s="89">
        <f t="shared" si="0"/>
        <v>0</v>
      </c>
    </row>
    <row r="52" spans="1:4" ht="18" hidden="1">
      <c r="A52" s="5" t="s">
        <v>153</v>
      </c>
      <c r="B52" s="89"/>
      <c r="C52" s="89"/>
      <c r="D52" s="89">
        <f t="shared" si="0"/>
        <v>0</v>
      </c>
    </row>
    <row r="53" spans="1:4" ht="18" hidden="1">
      <c r="A53" s="7" t="s">
        <v>61</v>
      </c>
      <c r="B53" s="89"/>
      <c r="C53" s="89"/>
      <c r="D53" s="89">
        <f t="shared" si="0"/>
        <v>0</v>
      </c>
    </row>
    <row r="54" spans="1:4" ht="18" hidden="1">
      <c r="A54" s="7" t="s">
        <v>155</v>
      </c>
      <c r="B54" s="89"/>
      <c r="C54" s="89"/>
      <c r="D54" s="89">
        <f t="shared" si="0"/>
        <v>0</v>
      </c>
    </row>
    <row r="55" spans="1:4" ht="18" hidden="1">
      <c r="A55" s="12" t="s">
        <v>63</v>
      </c>
      <c r="B55" s="89"/>
      <c r="C55" s="89"/>
      <c r="D55" s="89">
        <f t="shared" si="0"/>
        <v>0</v>
      </c>
    </row>
    <row r="56" spans="1:4" ht="18" hidden="1">
      <c r="A56" s="7" t="s">
        <v>112</v>
      </c>
      <c r="B56" s="89"/>
      <c r="C56" s="89"/>
      <c r="D56" s="89">
        <f t="shared" si="0"/>
        <v>0</v>
      </c>
    </row>
    <row r="57" spans="1:4" ht="18" hidden="1">
      <c r="A57" s="30" t="s">
        <v>294</v>
      </c>
      <c r="B57" s="89"/>
      <c r="C57" s="89"/>
      <c r="D57" s="89">
        <f t="shared" si="0"/>
        <v>0</v>
      </c>
    </row>
    <row r="58" spans="1:4" ht="18" hidden="1">
      <c r="A58" s="7" t="s">
        <v>156</v>
      </c>
      <c r="B58" s="89"/>
      <c r="C58" s="89"/>
      <c r="D58" s="89">
        <f t="shared" si="0"/>
        <v>0</v>
      </c>
    </row>
    <row r="59" spans="1:4" ht="18" hidden="1">
      <c r="A59" s="7" t="s">
        <v>157</v>
      </c>
      <c r="B59" s="89"/>
      <c r="C59" s="89"/>
      <c r="D59" s="89">
        <f t="shared" si="0"/>
        <v>0</v>
      </c>
    </row>
    <row r="60" spans="1:4" ht="18" hidden="1">
      <c r="A60" s="6" t="s">
        <v>158</v>
      </c>
      <c r="B60" s="89"/>
      <c r="C60" s="89"/>
      <c r="D60" s="89">
        <f t="shared" si="0"/>
        <v>0</v>
      </c>
    </row>
    <row r="61" spans="1:4" ht="18" hidden="1">
      <c r="A61" s="17" t="s">
        <v>295</v>
      </c>
      <c r="B61" s="89"/>
      <c r="C61" s="89"/>
      <c r="D61" s="89">
        <f t="shared" si="0"/>
        <v>0</v>
      </c>
    </row>
    <row r="62" spans="1:4" ht="18" hidden="1">
      <c r="A62" s="3" t="s">
        <v>1</v>
      </c>
      <c r="B62" s="89"/>
      <c r="C62" s="89"/>
      <c r="D62" s="89">
        <f t="shared" si="0"/>
        <v>0</v>
      </c>
    </row>
    <row r="63" spans="1:4" ht="18" hidden="1">
      <c r="A63" s="5" t="s">
        <v>2</v>
      </c>
      <c r="B63" s="89"/>
      <c r="C63" s="89"/>
      <c r="D63" s="89">
        <f t="shared" si="0"/>
        <v>0</v>
      </c>
    </row>
    <row r="64" spans="1:4" ht="18" hidden="1">
      <c r="A64" s="3" t="s">
        <v>66</v>
      </c>
      <c r="B64" s="89"/>
      <c r="C64" s="89"/>
      <c r="D64" s="89">
        <f t="shared" si="0"/>
        <v>0</v>
      </c>
    </row>
    <row r="65" spans="1:4" ht="18" hidden="1">
      <c r="A65" s="3" t="s">
        <v>4</v>
      </c>
      <c r="B65" s="89"/>
      <c r="C65" s="89"/>
      <c r="D65" s="89">
        <f t="shared" si="0"/>
        <v>0</v>
      </c>
    </row>
    <row r="66" spans="1:4" ht="18" hidden="1">
      <c r="A66" s="3" t="s">
        <v>5</v>
      </c>
      <c r="B66" s="89"/>
      <c r="C66" s="89"/>
      <c r="D66" s="89">
        <f t="shared" si="0"/>
        <v>0</v>
      </c>
    </row>
    <row r="67" spans="1:4" ht="18" hidden="1">
      <c r="A67" s="6" t="s">
        <v>6</v>
      </c>
      <c r="B67" s="89"/>
      <c r="C67" s="89"/>
      <c r="D67" s="89">
        <f t="shared" si="0"/>
        <v>0</v>
      </c>
    </row>
    <row r="68" spans="1:4" ht="18" hidden="1">
      <c r="A68" s="7" t="s">
        <v>7</v>
      </c>
      <c r="B68" s="89"/>
      <c r="C68" s="89"/>
      <c r="D68" s="89">
        <f t="shared" ref="D68:D131" si="1">B68*C68</f>
        <v>0</v>
      </c>
    </row>
    <row r="69" spans="1:4" ht="18">
      <c r="A69" s="7" t="s">
        <v>113</v>
      </c>
      <c r="B69" s="89">
        <v>30</v>
      </c>
      <c r="C69" s="89">
        <v>6000</v>
      </c>
      <c r="D69" s="89">
        <f t="shared" si="1"/>
        <v>180000</v>
      </c>
    </row>
    <row r="70" spans="1:4" ht="18" hidden="1">
      <c r="A70" s="3" t="s">
        <v>114</v>
      </c>
      <c r="B70" s="89"/>
      <c r="C70" s="89"/>
      <c r="D70" s="89">
        <f t="shared" si="1"/>
        <v>0</v>
      </c>
    </row>
    <row r="71" spans="1:4" ht="18">
      <c r="A71" s="7" t="s">
        <v>69</v>
      </c>
      <c r="B71" s="89">
        <f>170+80+20</f>
        <v>270</v>
      </c>
      <c r="C71" s="89">
        <v>14000</v>
      </c>
      <c r="D71" s="89">
        <f t="shared" si="1"/>
        <v>3780000</v>
      </c>
    </row>
    <row r="72" spans="1:4" ht="18" hidden="1">
      <c r="A72" s="21" t="s">
        <v>166</v>
      </c>
      <c r="B72" s="89"/>
      <c r="C72" s="89"/>
      <c r="D72" s="89">
        <f t="shared" si="1"/>
        <v>0</v>
      </c>
    </row>
    <row r="73" spans="1:4" ht="18">
      <c r="A73" s="7" t="s">
        <v>167</v>
      </c>
      <c r="B73" s="89">
        <v>60</v>
      </c>
      <c r="C73" s="89">
        <v>16000</v>
      </c>
      <c r="D73" s="89">
        <f t="shared" si="1"/>
        <v>960000</v>
      </c>
    </row>
    <row r="74" spans="1:4" ht="18">
      <c r="A74" s="7" t="s">
        <v>71</v>
      </c>
      <c r="B74" s="89">
        <f>20+6</f>
        <v>26</v>
      </c>
      <c r="C74" s="89">
        <v>12000</v>
      </c>
      <c r="D74" s="89">
        <f t="shared" si="1"/>
        <v>312000</v>
      </c>
    </row>
    <row r="75" spans="1:4" ht="18" hidden="1">
      <c r="A75" s="7" t="s">
        <v>169</v>
      </c>
      <c r="B75" s="89"/>
      <c r="C75" s="89"/>
      <c r="D75" s="89">
        <f t="shared" si="1"/>
        <v>0</v>
      </c>
    </row>
    <row r="76" spans="1:4" ht="18" hidden="1">
      <c r="A76" s="3" t="s">
        <v>8</v>
      </c>
      <c r="B76" s="90"/>
      <c r="C76" s="90"/>
      <c r="D76" s="89">
        <f t="shared" si="1"/>
        <v>0</v>
      </c>
    </row>
    <row r="77" spans="1:4" ht="18" hidden="1">
      <c r="A77" s="3" t="s">
        <v>9</v>
      </c>
      <c r="B77" s="90"/>
      <c r="C77" s="90"/>
      <c r="D77" s="89">
        <f t="shared" si="1"/>
        <v>0</v>
      </c>
    </row>
    <row r="78" spans="1:4" ht="18" hidden="1">
      <c r="A78" s="3" t="s">
        <v>74</v>
      </c>
      <c r="B78" s="90"/>
      <c r="C78" s="90"/>
      <c r="D78" s="89">
        <f t="shared" si="1"/>
        <v>0</v>
      </c>
    </row>
    <row r="79" spans="1:4" ht="18" hidden="1">
      <c r="A79" s="7" t="s">
        <v>80</v>
      </c>
      <c r="B79" s="89"/>
      <c r="C79" s="89"/>
      <c r="D79" s="89">
        <f t="shared" si="1"/>
        <v>0</v>
      </c>
    </row>
    <row r="80" spans="1:4" ht="18">
      <c r="A80" s="7" t="s">
        <v>76</v>
      </c>
      <c r="B80" s="89">
        <f>110+180+17</f>
        <v>307</v>
      </c>
      <c r="C80" s="89">
        <v>10800</v>
      </c>
      <c r="D80" s="89">
        <f t="shared" si="1"/>
        <v>3315600</v>
      </c>
    </row>
    <row r="81" spans="1:4" ht="18" hidden="1">
      <c r="A81" s="7" t="s">
        <v>82</v>
      </c>
      <c r="B81" s="89"/>
      <c r="C81" s="89"/>
      <c r="D81" s="89">
        <f t="shared" si="1"/>
        <v>0</v>
      </c>
    </row>
    <row r="82" spans="1:4" ht="18" hidden="1">
      <c r="A82" s="7" t="s">
        <v>83</v>
      </c>
      <c r="B82" s="89"/>
      <c r="C82" s="89"/>
      <c r="D82" s="89">
        <f t="shared" si="1"/>
        <v>0</v>
      </c>
    </row>
    <row r="83" spans="1:4" ht="18" hidden="1">
      <c r="A83" s="7" t="s">
        <v>84</v>
      </c>
      <c r="B83" s="89"/>
      <c r="C83" s="89"/>
      <c r="D83" s="89">
        <f t="shared" si="1"/>
        <v>0</v>
      </c>
    </row>
    <row r="84" spans="1:4" ht="18">
      <c r="A84" s="7" t="s">
        <v>79</v>
      </c>
      <c r="B84" s="89">
        <v>26</v>
      </c>
      <c r="C84" s="89">
        <v>9000</v>
      </c>
      <c r="D84" s="89">
        <f t="shared" si="1"/>
        <v>234000</v>
      </c>
    </row>
    <row r="85" spans="1:4" ht="18" hidden="1">
      <c r="A85" s="10" t="s">
        <v>192</v>
      </c>
      <c r="B85" s="89"/>
      <c r="C85" s="89"/>
      <c r="D85" s="89">
        <f t="shared" si="1"/>
        <v>0</v>
      </c>
    </row>
    <row r="86" spans="1:4" ht="18" hidden="1">
      <c r="A86" s="10" t="s">
        <v>174</v>
      </c>
      <c r="B86" s="89"/>
      <c r="C86" s="89"/>
      <c r="D86" s="89">
        <f t="shared" si="1"/>
        <v>0</v>
      </c>
    </row>
    <row r="87" spans="1:4" ht="18" hidden="1">
      <c r="A87" s="10" t="s">
        <v>175</v>
      </c>
      <c r="B87" s="89"/>
      <c r="C87" s="89"/>
      <c r="D87" s="89">
        <f t="shared" si="1"/>
        <v>0</v>
      </c>
    </row>
    <row r="88" spans="1:4" ht="18" hidden="1">
      <c r="A88" s="5" t="s">
        <v>176</v>
      </c>
      <c r="B88" s="89"/>
      <c r="C88" s="89"/>
      <c r="D88" s="89">
        <f t="shared" si="1"/>
        <v>0</v>
      </c>
    </row>
    <row r="89" spans="1:4" ht="18" hidden="1">
      <c r="A89" s="21" t="s">
        <v>170</v>
      </c>
      <c r="B89" s="89"/>
      <c r="C89" s="89"/>
      <c r="D89" s="89">
        <f t="shared" si="1"/>
        <v>0</v>
      </c>
    </row>
    <row r="90" spans="1:4" ht="18" hidden="1">
      <c r="A90" s="5" t="s">
        <v>204</v>
      </c>
      <c r="B90" s="89"/>
      <c r="C90" s="89"/>
      <c r="D90" s="89">
        <f t="shared" si="1"/>
        <v>0</v>
      </c>
    </row>
    <row r="91" spans="1:4" ht="18" hidden="1">
      <c r="A91" s="7" t="s">
        <v>11</v>
      </c>
      <c r="B91" s="89"/>
      <c r="C91" s="89"/>
      <c r="D91" s="89">
        <f t="shared" si="1"/>
        <v>0</v>
      </c>
    </row>
    <row r="92" spans="1:4" ht="18" hidden="1">
      <c r="A92" s="7" t="s">
        <v>81</v>
      </c>
      <c r="B92" s="89"/>
      <c r="C92" s="89"/>
      <c r="D92" s="89">
        <f t="shared" si="1"/>
        <v>0</v>
      </c>
    </row>
    <row r="93" spans="1:4" ht="18" hidden="1">
      <c r="A93" s="5" t="s">
        <v>205</v>
      </c>
      <c r="B93" s="89"/>
      <c r="C93" s="89"/>
      <c r="D93" s="89">
        <f t="shared" si="1"/>
        <v>0</v>
      </c>
    </row>
    <row r="94" spans="1:4" ht="18" hidden="1">
      <c r="A94" s="5" t="s">
        <v>206</v>
      </c>
      <c r="B94" s="89"/>
      <c r="C94" s="89"/>
      <c r="D94" s="89">
        <f t="shared" si="1"/>
        <v>0</v>
      </c>
    </row>
    <row r="95" spans="1:4" ht="18" hidden="1">
      <c r="A95" s="7" t="s">
        <v>13</v>
      </c>
      <c r="B95" s="90"/>
      <c r="C95" s="90"/>
      <c r="D95" s="89">
        <f t="shared" si="1"/>
        <v>0</v>
      </c>
    </row>
    <row r="96" spans="1:4" ht="18" hidden="1">
      <c r="A96" s="10" t="s">
        <v>85</v>
      </c>
      <c r="B96" s="89"/>
      <c r="C96" s="89"/>
      <c r="D96" s="89">
        <f t="shared" si="1"/>
        <v>0</v>
      </c>
    </row>
    <row r="97" spans="1:4" ht="18" hidden="1">
      <c r="A97" s="5" t="s">
        <v>296</v>
      </c>
      <c r="B97" s="89"/>
      <c r="C97" s="89"/>
      <c r="D97" s="89">
        <f t="shared" si="1"/>
        <v>0</v>
      </c>
    </row>
    <row r="98" spans="1:4" ht="18" hidden="1">
      <c r="A98" s="5" t="s">
        <v>207</v>
      </c>
      <c r="B98" s="89"/>
      <c r="C98" s="89"/>
      <c r="D98" s="89">
        <f t="shared" si="1"/>
        <v>0</v>
      </c>
    </row>
    <row r="99" spans="1:4" ht="18">
      <c r="A99" s="7" t="s">
        <v>93</v>
      </c>
      <c r="B99" s="89">
        <v>170</v>
      </c>
      <c r="C99" s="89">
        <v>5500</v>
      </c>
      <c r="D99" s="89">
        <f t="shared" si="1"/>
        <v>935000</v>
      </c>
    </row>
    <row r="100" spans="1:4" ht="18" hidden="1">
      <c r="A100" s="12" t="s">
        <v>46</v>
      </c>
      <c r="B100" s="89"/>
      <c r="C100" s="89"/>
      <c r="D100" s="89">
        <f t="shared" si="1"/>
        <v>0</v>
      </c>
    </row>
    <row r="101" spans="1:4" ht="18" hidden="1">
      <c r="A101" s="23" t="s">
        <v>95</v>
      </c>
      <c r="B101" s="89"/>
      <c r="C101" s="89"/>
      <c r="D101" s="89">
        <f t="shared" si="1"/>
        <v>0</v>
      </c>
    </row>
    <row r="102" spans="1:4" ht="18" hidden="1">
      <c r="A102" s="23" t="s">
        <v>190</v>
      </c>
      <c r="B102" s="89"/>
      <c r="C102" s="89"/>
      <c r="D102" s="89">
        <f t="shared" si="1"/>
        <v>0</v>
      </c>
    </row>
    <row r="103" spans="1:4" ht="18" hidden="1">
      <c r="A103" s="68" t="s">
        <v>47</v>
      </c>
      <c r="B103" s="89"/>
      <c r="C103" s="89"/>
      <c r="D103" s="89">
        <f t="shared" si="1"/>
        <v>0</v>
      </c>
    </row>
    <row r="104" spans="1:4" ht="18" hidden="1">
      <c r="A104" s="31" t="s">
        <v>297</v>
      </c>
      <c r="B104" s="89"/>
      <c r="C104" s="89"/>
      <c r="D104" s="89">
        <f t="shared" si="1"/>
        <v>0</v>
      </c>
    </row>
    <row r="105" spans="1:4" ht="18" hidden="1">
      <c r="A105" s="7" t="s">
        <v>48</v>
      </c>
      <c r="B105" s="89"/>
      <c r="C105" s="89"/>
      <c r="D105" s="89">
        <f t="shared" si="1"/>
        <v>0</v>
      </c>
    </row>
    <row r="106" spans="1:4" ht="18">
      <c r="A106" s="7" t="s">
        <v>101</v>
      </c>
      <c r="B106" s="89">
        <v>5</v>
      </c>
      <c r="C106" s="89">
        <v>9000</v>
      </c>
      <c r="D106" s="89">
        <f t="shared" si="1"/>
        <v>45000</v>
      </c>
    </row>
    <row r="107" spans="1:4" ht="18" hidden="1">
      <c r="A107" s="7" t="s">
        <v>18</v>
      </c>
      <c r="B107" s="89"/>
      <c r="C107" s="89"/>
      <c r="D107" s="89">
        <f t="shared" si="1"/>
        <v>0</v>
      </c>
    </row>
    <row r="108" spans="1:4" ht="18" hidden="1">
      <c r="A108" s="7" t="s">
        <v>19</v>
      </c>
      <c r="B108" s="89"/>
      <c r="C108" s="89"/>
      <c r="D108" s="89">
        <f t="shared" si="1"/>
        <v>0</v>
      </c>
    </row>
    <row r="109" spans="1:4" ht="18" hidden="1">
      <c r="A109" s="7" t="s">
        <v>208</v>
      </c>
      <c r="B109" s="89"/>
      <c r="C109" s="89"/>
      <c r="D109" s="89">
        <f t="shared" si="1"/>
        <v>0</v>
      </c>
    </row>
    <row r="110" spans="1:4" ht="18" hidden="1">
      <c r="A110" s="7" t="s">
        <v>209</v>
      </c>
      <c r="B110" s="89"/>
      <c r="C110" s="89"/>
      <c r="D110" s="89">
        <f t="shared" si="1"/>
        <v>0</v>
      </c>
    </row>
    <row r="111" spans="1:4" ht="18" hidden="1">
      <c r="A111" s="7" t="s">
        <v>210</v>
      </c>
      <c r="B111" s="89"/>
      <c r="C111" s="89"/>
      <c r="D111" s="89">
        <f t="shared" si="1"/>
        <v>0</v>
      </c>
    </row>
    <row r="112" spans="1:4" ht="18" hidden="1">
      <c r="A112" s="7" t="s">
        <v>211</v>
      </c>
      <c r="B112" s="89"/>
      <c r="C112" s="89"/>
      <c r="D112" s="89">
        <f t="shared" si="1"/>
        <v>0</v>
      </c>
    </row>
    <row r="113" spans="1:4" ht="18" hidden="1">
      <c r="A113" s="5" t="s">
        <v>15</v>
      </c>
      <c r="B113" s="89"/>
      <c r="C113" s="89"/>
      <c r="D113" s="89">
        <f t="shared" si="1"/>
        <v>0</v>
      </c>
    </row>
    <row r="114" spans="1:4" ht="18" hidden="1">
      <c r="A114" s="10" t="s">
        <v>16</v>
      </c>
      <c r="B114" s="89"/>
      <c r="C114" s="89"/>
      <c r="D114" s="89">
        <f t="shared" si="1"/>
        <v>0</v>
      </c>
    </row>
    <row r="115" spans="1:4" ht="18" hidden="1">
      <c r="A115" s="7" t="s">
        <v>298</v>
      </c>
      <c r="B115" s="89"/>
      <c r="C115" s="89"/>
      <c r="D115" s="89">
        <f t="shared" si="1"/>
        <v>0</v>
      </c>
    </row>
    <row r="116" spans="1:4" ht="18" hidden="1">
      <c r="A116" s="5" t="s">
        <v>299</v>
      </c>
      <c r="B116" s="89"/>
      <c r="C116" s="89"/>
      <c r="D116" s="89">
        <f t="shared" si="1"/>
        <v>0</v>
      </c>
    </row>
    <row r="117" spans="1:4" ht="18" hidden="1">
      <c r="A117" s="5" t="s">
        <v>300</v>
      </c>
      <c r="B117" s="89"/>
      <c r="C117" s="89"/>
      <c r="D117" s="89">
        <f t="shared" si="1"/>
        <v>0</v>
      </c>
    </row>
    <row r="118" spans="1:4" ht="18">
      <c r="A118" s="7" t="s">
        <v>103</v>
      </c>
      <c r="B118" s="89">
        <v>140</v>
      </c>
      <c r="C118" s="89">
        <v>9500</v>
      </c>
      <c r="D118" s="89">
        <f t="shared" si="1"/>
        <v>1330000</v>
      </c>
    </row>
    <row r="119" spans="1:4" ht="18" hidden="1">
      <c r="A119" s="24" t="s">
        <v>122</v>
      </c>
      <c r="B119" s="89"/>
      <c r="C119" s="89"/>
      <c r="D119" s="89">
        <f t="shared" si="1"/>
        <v>0</v>
      </c>
    </row>
    <row r="120" spans="1:4" ht="18" hidden="1">
      <c r="A120" s="21" t="s">
        <v>106</v>
      </c>
      <c r="B120" s="89"/>
      <c r="C120" s="89"/>
      <c r="D120" s="89">
        <f t="shared" si="1"/>
        <v>0</v>
      </c>
    </row>
    <row r="121" spans="1:4" ht="18" hidden="1">
      <c r="A121" s="3" t="s">
        <v>124</v>
      </c>
      <c r="B121" s="90"/>
      <c r="C121" s="90"/>
      <c r="D121" s="89">
        <f t="shared" si="1"/>
        <v>0</v>
      </c>
    </row>
    <row r="122" spans="1:4" ht="18" hidden="1">
      <c r="A122" s="3" t="s">
        <v>125</v>
      </c>
      <c r="B122" s="90"/>
      <c r="C122" s="90"/>
      <c r="D122" s="89">
        <f t="shared" si="1"/>
        <v>0</v>
      </c>
    </row>
    <row r="123" spans="1:4" ht="18" hidden="1">
      <c r="A123" s="3" t="s">
        <v>126</v>
      </c>
      <c r="B123" s="90"/>
      <c r="C123" s="90"/>
      <c r="D123" s="89">
        <f t="shared" si="1"/>
        <v>0</v>
      </c>
    </row>
    <row r="124" spans="1:4" ht="18" hidden="1">
      <c r="A124" s="3" t="s">
        <v>127</v>
      </c>
      <c r="B124" s="93"/>
      <c r="C124" s="93"/>
      <c r="D124" s="89">
        <f t="shared" si="1"/>
        <v>0</v>
      </c>
    </row>
    <row r="125" spans="1:4" ht="18" hidden="1">
      <c r="A125" s="28" t="s">
        <v>280</v>
      </c>
      <c r="B125" s="89"/>
      <c r="C125" s="89"/>
      <c r="D125" s="89">
        <f t="shared" si="1"/>
        <v>0</v>
      </c>
    </row>
    <row r="126" spans="1:4" ht="18" hidden="1">
      <c r="A126" s="3" t="s">
        <v>281</v>
      </c>
      <c r="B126" s="90"/>
      <c r="C126" s="90"/>
      <c r="D126" s="89">
        <f t="shared" si="1"/>
        <v>0</v>
      </c>
    </row>
    <row r="127" spans="1:4" ht="18" hidden="1">
      <c r="A127" s="7" t="s">
        <v>109</v>
      </c>
      <c r="B127" s="89"/>
      <c r="C127" s="89"/>
      <c r="D127" s="89">
        <f t="shared" si="1"/>
        <v>0</v>
      </c>
    </row>
    <row r="128" spans="1:4" ht="18" hidden="1">
      <c r="A128" s="7" t="s">
        <v>283</v>
      </c>
      <c r="B128" s="89"/>
      <c r="C128" s="89"/>
      <c r="D128" s="89">
        <f t="shared" si="1"/>
        <v>0</v>
      </c>
    </row>
    <row r="129" spans="1:4" ht="18">
      <c r="A129" s="7" t="s">
        <v>111</v>
      </c>
      <c r="B129" s="89">
        <f>45+10</f>
        <v>55</v>
      </c>
      <c r="C129" s="89">
        <v>12000</v>
      </c>
      <c r="D129" s="89">
        <f t="shared" si="1"/>
        <v>660000</v>
      </c>
    </row>
    <row r="130" spans="1:4" ht="18" hidden="1">
      <c r="A130" s="12" t="s">
        <v>34</v>
      </c>
      <c r="B130" s="89"/>
      <c r="C130" s="89"/>
      <c r="D130" s="89">
        <f t="shared" si="1"/>
        <v>0</v>
      </c>
    </row>
    <row r="131" spans="1:4" ht="18" hidden="1">
      <c r="A131" s="3" t="s">
        <v>212</v>
      </c>
      <c r="B131" s="89"/>
      <c r="C131" s="89"/>
      <c r="D131" s="89">
        <f t="shared" si="1"/>
        <v>0</v>
      </c>
    </row>
    <row r="132" spans="1:4" ht="18" hidden="1">
      <c r="A132" s="3" t="s">
        <v>213</v>
      </c>
      <c r="B132" s="89"/>
      <c r="C132" s="89"/>
      <c r="D132" s="89">
        <f t="shared" ref="D132:D195" si="2">B132*C132</f>
        <v>0</v>
      </c>
    </row>
    <row r="133" spans="1:4" ht="18" hidden="1">
      <c r="A133" s="7" t="s">
        <v>214</v>
      </c>
      <c r="B133" s="89"/>
      <c r="C133" s="89"/>
      <c r="D133" s="89">
        <f t="shared" si="2"/>
        <v>0</v>
      </c>
    </row>
    <row r="134" spans="1:4" ht="18" hidden="1">
      <c r="A134" s="7" t="s">
        <v>215</v>
      </c>
      <c r="B134" s="89"/>
      <c r="C134" s="89"/>
      <c r="D134" s="89">
        <f t="shared" si="2"/>
        <v>0</v>
      </c>
    </row>
    <row r="135" spans="1:4" ht="18" hidden="1">
      <c r="A135" s="7" t="s">
        <v>99</v>
      </c>
      <c r="B135" s="90"/>
      <c r="C135" s="90"/>
      <c r="D135" s="89">
        <f t="shared" si="2"/>
        <v>0</v>
      </c>
    </row>
    <row r="136" spans="1:4" ht="18" hidden="1">
      <c r="A136" s="7" t="s">
        <v>100</v>
      </c>
      <c r="B136" s="90"/>
      <c r="C136" s="90"/>
      <c r="D136" s="89">
        <f t="shared" si="2"/>
        <v>0</v>
      </c>
    </row>
    <row r="137" spans="1:4" ht="18" hidden="1">
      <c r="A137" s="7" t="s">
        <v>301</v>
      </c>
      <c r="B137" s="89"/>
      <c r="C137" s="89"/>
      <c r="D137" s="89">
        <f t="shared" si="2"/>
        <v>0</v>
      </c>
    </row>
    <row r="138" spans="1:4" ht="18" hidden="1">
      <c r="A138" s="7" t="s">
        <v>118</v>
      </c>
      <c r="B138" s="90"/>
      <c r="C138" s="90"/>
      <c r="D138" s="89">
        <f t="shared" si="2"/>
        <v>0</v>
      </c>
    </row>
    <row r="139" spans="1:4" ht="18" hidden="1">
      <c r="A139" s="7" t="s">
        <v>102</v>
      </c>
      <c r="B139" s="90"/>
      <c r="C139" s="90"/>
      <c r="D139" s="89">
        <f t="shared" si="2"/>
        <v>0</v>
      </c>
    </row>
    <row r="140" spans="1:4" ht="18" hidden="1">
      <c r="A140" s="7" t="s">
        <v>121</v>
      </c>
      <c r="B140" s="90"/>
      <c r="C140" s="90"/>
      <c r="D140" s="89">
        <f t="shared" si="2"/>
        <v>0</v>
      </c>
    </row>
    <row r="141" spans="1:4" ht="18" hidden="1">
      <c r="A141" s="7" t="s">
        <v>104</v>
      </c>
      <c r="B141" s="90"/>
      <c r="C141" s="90"/>
      <c r="D141" s="89">
        <f t="shared" si="2"/>
        <v>0</v>
      </c>
    </row>
    <row r="142" spans="1:4" ht="18" hidden="1">
      <c r="A142" s="7" t="s">
        <v>128</v>
      </c>
      <c r="B142" s="90"/>
      <c r="C142" s="90"/>
      <c r="D142" s="89">
        <f t="shared" si="2"/>
        <v>0</v>
      </c>
    </row>
    <row r="143" spans="1:4" ht="18" hidden="1">
      <c r="A143" s="7" t="s">
        <v>105</v>
      </c>
      <c r="B143" s="90"/>
      <c r="C143" s="90"/>
      <c r="D143" s="89">
        <f t="shared" si="2"/>
        <v>0</v>
      </c>
    </row>
    <row r="144" spans="1:4" ht="18" hidden="1">
      <c r="A144" s="7" t="s">
        <v>123</v>
      </c>
      <c r="B144" s="90"/>
      <c r="C144" s="90"/>
      <c r="D144" s="89">
        <f t="shared" si="2"/>
        <v>0</v>
      </c>
    </row>
    <row r="145" spans="1:4" ht="18">
      <c r="A145" s="7" t="s">
        <v>107</v>
      </c>
      <c r="B145" s="90">
        <v>6</v>
      </c>
      <c r="C145" s="90">
        <v>24000</v>
      </c>
      <c r="D145" s="89">
        <f t="shared" si="2"/>
        <v>144000</v>
      </c>
    </row>
    <row r="146" spans="1:4" ht="18" hidden="1">
      <c r="A146" s="7" t="s">
        <v>159</v>
      </c>
      <c r="B146" s="89"/>
      <c r="C146" s="89"/>
      <c r="D146" s="89">
        <f t="shared" si="2"/>
        <v>0</v>
      </c>
    </row>
    <row r="147" spans="1:4" ht="18" hidden="1">
      <c r="A147" s="7" t="s">
        <v>160</v>
      </c>
      <c r="B147" s="89"/>
      <c r="C147" s="89"/>
      <c r="D147" s="89">
        <f t="shared" si="2"/>
        <v>0</v>
      </c>
    </row>
    <row r="148" spans="1:4" ht="18" hidden="1">
      <c r="A148" s="7" t="s">
        <v>135</v>
      </c>
      <c r="B148" s="89"/>
      <c r="C148" s="89"/>
      <c r="D148" s="89">
        <f t="shared" si="2"/>
        <v>0</v>
      </c>
    </row>
    <row r="149" spans="1:4" ht="18" hidden="1">
      <c r="A149" s="7" t="s">
        <v>162</v>
      </c>
      <c r="B149" s="89"/>
      <c r="C149" s="89"/>
      <c r="D149" s="89">
        <f t="shared" si="2"/>
        <v>0</v>
      </c>
    </row>
    <row r="150" spans="1:4" ht="18" hidden="1">
      <c r="A150" s="7" t="s">
        <v>163</v>
      </c>
      <c r="B150" s="89"/>
      <c r="C150" s="89"/>
      <c r="D150" s="89">
        <f t="shared" si="2"/>
        <v>0</v>
      </c>
    </row>
    <row r="151" spans="1:4" ht="18" hidden="1">
      <c r="A151" s="12" t="s">
        <v>164</v>
      </c>
      <c r="B151" s="89"/>
      <c r="C151" s="89"/>
      <c r="D151" s="89">
        <f t="shared" si="2"/>
        <v>0</v>
      </c>
    </row>
    <row r="152" spans="1:4" ht="18" hidden="1">
      <c r="A152" s="7" t="s">
        <v>289</v>
      </c>
      <c r="B152" s="89"/>
      <c r="C152" s="89"/>
      <c r="D152" s="89">
        <f t="shared" si="2"/>
        <v>0</v>
      </c>
    </row>
    <row r="153" spans="1:4" ht="18" hidden="1">
      <c r="A153" s="7" t="s">
        <v>290</v>
      </c>
      <c r="B153" s="89"/>
      <c r="C153" s="89"/>
      <c r="D153" s="89">
        <f t="shared" si="2"/>
        <v>0</v>
      </c>
    </row>
    <row r="154" spans="1:4" ht="18" hidden="1">
      <c r="A154" s="7" t="s">
        <v>291</v>
      </c>
      <c r="B154" s="89"/>
      <c r="C154" s="89"/>
      <c r="D154" s="89">
        <f t="shared" si="2"/>
        <v>0</v>
      </c>
    </row>
    <row r="155" spans="1:4" ht="18" hidden="1">
      <c r="A155" s="7" t="s">
        <v>140</v>
      </c>
      <c r="B155" s="89"/>
      <c r="C155" s="89"/>
      <c r="D155" s="89">
        <f t="shared" si="2"/>
        <v>0</v>
      </c>
    </row>
    <row r="156" spans="1:4" ht="18" hidden="1">
      <c r="A156" s="7" t="s">
        <v>108</v>
      </c>
      <c r="B156" s="90"/>
      <c r="C156" s="90"/>
      <c r="D156" s="89">
        <f t="shared" si="2"/>
        <v>0</v>
      </c>
    </row>
    <row r="157" spans="1:4" ht="18" hidden="1">
      <c r="A157" s="26" t="s">
        <v>143</v>
      </c>
      <c r="B157" s="90"/>
      <c r="C157" s="90"/>
      <c r="D157" s="89">
        <f t="shared" si="2"/>
        <v>0</v>
      </c>
    </row>
    <row r="158" spans="1:4" ht="18" hidden="1">
      <c r="A158" s="7" t="s">
        <v>110</v>
      </c>
      <c r="B158" s="90"/>
      <c r="C158" s="90"/>
      <c r="D158" s="89">
        <f t="shared" si="2"/>
        <v>0</v>
      </c>
    </row>
    <row r="159" spans="1:4" ht="18">
      <c r="A159" s="7" t="s">
        <v>52</v>
      </c>
      <c r="B159" s="89">
        <f>23+50</f>
        <v>73</v>
      </c>
      <c r="C159" s="89">
        <v>13000</v>
      </c>
      <c r="D159" s="89">
        <f t="shared" si="2"/>
        <v>949000</v>
      </c>
    </row>
    <row r="160" spans="1:4" ht="18" hidden="1">
      <c r="A160" s="12" t="s">
        <v>53</v>
      </c>
      <c r="B160" s="89"/>
      <c r="C160" s="89"/>
      <c r="D160" s="89">
        <f t="shared" si="2"/>
        <v>0</v>
      </c>
    </row>
    <row r="161" spans="1:4" ht="18" hidden="1">
      <c r="A161" s="7" t="s">
        <v>196</v>
      </c>
      <c r="B161" s="89"/>
      <c r="C161" s="89"/>
      <c r="D161" s="89">
        <f t="shared" si="2"/>
        <v>0</v>
      </c>
    </row>
    <row r="162" spans="1:4" ht="18" hidden="1">
      <c r="A162" s="3" t="s">
        <v>197</v>
      </c>
      <c r="B162" s="89"/>
      <c r="C162" s="89"/>
      <c r="D162" s="89">
        <f t="shared" si="2"/>
        <v>0</v>
      </c>
    </row>
    <row r="163" spans="1:4" ht="18" hidden="1">
      <c r="A163" s="7" t="s">
        <v>198</v>
      </c>
      <c r="B163" s="89"/>
      <c r="C163" s="89"/>
      <c r="D163" s="89">
        <f t="shared" si="2"/>
        <v>0</v>
      </c>
    </row>
    <row r="164" spans="1:4" ht="18">
      <c r="A164" s="7" t="s">
        <v>154</v>
      </c>
      <c r="B164" s="89">
        <v>10</v>
      </c>
      <c r="C164" s="89">
        <v>11000</v>
      </c>
      <c r="D164" s="89">
        <f t="shared" si="2"/>
        <v>110000</v>
      </c>
    </row>
    <row r="165" spans="1:4" ht="18" hidden="1">
      <c r="A165" s="7" t="s">
        <v>200</v>
      </c>
      <c r="B165" s="89"/>
      <c r="C165" s="89"/>
      <c r="D165" s="89">
        <f t="shared" si="2"/>
        <v>0</v>
      </c>
    </row>
    <row r="166" spans="1:4" ht="18" hidden="1">
      <c r="A166" s="6" t="s">
        <v>201</v>
      </c>
      <c r="B166" s="89"/>
      <c r="C166" s="89"/>
      <c r="D166" s="89">
        <f t="shared" si="2"/>
        <v>0</v>
      </c>
    </row>
    <row r="167" spans="1:4" ht="18" hidden="1">
      <c r="A167" s="7" t="s">
        <v>60</v>
      </c>
      <c r="B167" s="89"/>
      <c r="C167" s="89"/>
      <c r="D167" s="89">
        <f t="shared" si="2"/>
        <v>0</v>
      </c>
    </row>
    <row r="168" spans="1:4" ht="18" hidden="1">
      <c r="A168" s="35" t="s">
        <v>161</v>
      </c>
      <c r="B168" s="91"/>
      <c r="C168" s="91"/>
      <c r="D168" s="89">
        <f t="shared" si="2"/>
        <v>0</v>
      </c>
    </row>
    <row r="169" spans="1:4" ht="18" hidden="1">
      <c r="A169" s="7" t="s">
        <v>165</v>
      </c>
      <c r="B169" s="89"/>
      <c r="C169" s="89"/>
      <c r="D169" s="89">
        <f t="shared" si="2"/>
        <v>0</v>
      </c>
    </row>
    <row r="170" spans="1:4" ht="18" hidden="1">
      <c r="A170" s="7" t="s">
        <v>35</v>
      </c>
      <c r="B170" s="89"/>
      <c r="C170" s="89"/>
      <c r="D170" s="89">
        <f t="shared" si="2"/>
        <v>0</v>
      </c>
    </row>
    <row r="171" spans="1:4" ht="18" hidden="1">
      <c r="A171" s="3" t="s">
        <v>240</v>
      </c>
      <c r="B171" s="89"/>
      <c r="C171" s="89"/>
      <c r="D171" s="89">
        <f t="shared" si="2"/>
        <v>0</v>
      </c>
    </row>
    <row r="172" spans="1:4" ht="18" hidden="1">
      <c r="A172" s="7" t="s">
        <v>241</v>
      </c>
      <c r="B172" s="89"/>
      <c r="C172" s="89"/>
      <c r="D172" s="89">
        <f t="shared" si="2"/>
        <v>0</v>
      </c>
    </row>
    <row r="173" spans="1:4" ht="18" hidden="1">
      <c r="A173" s="7" t="s">
        <v>242</v>
      </c>
      <c r="B173" s="89"/>
      <c r="C173" s="89"/>
      <c r="D173" s="89">
        <f t="shared" si="2"/>
        <v>0</v>
      </c>
    </row>
    <row r="174" spans="1:4" ht="18" hidden="1">
      <c r="A174" s="3" t="s">
        <v>177</v>
      </c>
      <c r="B174" s="89"/>
      <c r="C174" s="89"/>
      <c r="D174" s="89">
        <f t="shared" si="2"/>
        <v>0</v>
      </c>
    </row>
    <row r="175" spans="1:4" ht="18" hidden="1">
      <c r="A175" s="3" t="s">
        <v>178</v>
      </c>
      <c r="B175" s="89"/>
      <c r="C175" s="89"/>
      <c r="D175" s="89">
        <f t="shared" si="2"/>
        <v>0</v>
      </c>
    </row>
    <row r="176" spans="1:4" ht="18">
      <c r="A176" s="3" t="s">
        <v>168</v>
      </c>
      <c r="B176" s="89">
        <f>340+30</f>
        <v>370</v>
      </c>
      <c r="C176" s="89">
        <v>10000</v>
      </c>
      <c r="D176" s="89">
        <f t="shared" si="2"/>
        <v>3700000</v>
      </c>
    </row>
    <row r="177" spans="1:4" ht="18">
      <c r="A177" s="7" t="s">
        <v>180</v>
      </c>
      <c r="B177" s="89">
        <f>185/0.3</f>
        <v>616.66666666666674</v>
      </c>
      <c r="C177" s="89">
        <v>3000</v>
      </c>
      <c r="D177" s="89">
        <f t="shared" si="2"/>
        <v>1850000.0000000002</v>
      </c>
    </row>
    <row r="178" spans="1:4" ht="18" hidden="1">
      <c r="A178" s="3" t="s">
        <v>181</v>
      </c>
      <c r="B178" s="89"/>
      <c r="C178" s="89"/>
      <c r="D178" s="89">
        <f t="shared" si="2"/>
        <v>0</v>
      </c>
    </row>
    <row r="179" spans="1:4" ht="18">
      <c r="A179" s="3" t="s">
        <v>182</v>
      </c>
      <c r="B179" s="89">
        <v>90</v>
      </c>
      <c r="C179" s="89">
        <v>28000</v>
      </c>
      <c r="D179" s="89">
        <f t="shared" si="2"/>
        <v>2520000</v>
      </c>
    </row>
    <row r="180" spans="1:4" ht="18" hidden="1">
      <c r="A180" s="3" t="s">
        <v>183</v>
      </c>
      <c r="B180" s="89"/>
      <c r="C180" s="89"/>
      <c r="D180" s="89">
        <f t="shared" si="2"/>
        <v>0</v>
      </c>
    </row>
    <row r="181" spans="1:4" ht="18" hidden="1">
      <c r="A181" s="7" t="s">
        <v>184</v>
      </c>
      <c r="B181" s="89"/>
      <c r="C181" s="89"/>
      <c r="D181" s="89">
        <f t="shared" si="2"/>
        <v>0</v>
      </c>
    </row>
    <row r="182" spans="1:4" ht="18">
      <c r="A182" s="12" t="s">
        <v>302</v>
      </c>
      <c r="B182" s="89">
        <v>390</v>
      </c>
      <c r="C182" s="89">
        <v>59000</v>
      </c>
      <c r="D182" s="89">
        <f t="shared" si="2"/>
        <v>23010000</v>
      </c>
    </row>
    <row r="183" spans="1:4" ht="18" hidden="1">
      <c r="A183" s="12" t="s">
        <v>303</v>
      </c>
      <c r="B183" s="89"/>
      <c r="C183" s="89"/>
      <c r="D183" s="89">
        <f t="shared" si="2"/>
        <v>0</v>
      </c>
    </row>
    <row r="184" spans="1:4" ht="18" hidden="1">
      <c r="A184" s="12" t="s">
        <v>304</v>
      </c>
      <c r="B184" s="89"/>
      <c r="C184" s="89"/>
      <c r="D184" s="89">
        <f t="shared" si="2"/>
        <v>0</v>
      </c>
    </row>
    <row r="185" spans="1:4" ht="18">
      <c r="A185" s="12" t="s">
        <v>305</v>
      </c>
      <c r="B185" s="89">
        <v>92</v>
      </c>
      <c r="C185" s="89">
        <v>85000</v>
      </c>
      <c r="D185" s="89">
        <f t="shared" si="2"/>
        <v>7820000</v>
      </c>
    </row>
    <row r="186" spans="1:4" ht="18" hidden="1">
      <c r="A186" s="3" t="s">
        <v>179</v>
      </c>
      <c r="B186" s="89"/>
      <c r="C186" s="89"/>
      <c r="D186" s="89">
        <f t="shared" si="2"/>
        <v>0</v>
      </c>
    </row>
    <row r="187" spans="1:4" ht="18" hidden="1">
      <c r="A187" s="7" t="s">
        <v>306</v>
      </c>
      <c r="B187" s="89"/>
      <c r="C187" s="89"/>
      <c r="D187" s="89">
        <f t="shared" si="2"/>
        <v>0</v>
      </c>
    </row>
    <row r="188" spans="1:4" ht="18" hidden="1">
      <c r="A188" s="32" t="s">
        <v>307</v>
      </c>
      <c r="B188" s="89"/>
      <c r="C188" s="89"/>
      <c r="D188" s="89">
        <f t="shared" si="2"/>
        <v>0</v>
      </c>
    </row>
    <row r="189" spans="1:4" ht="18" hidden="1">
      <c r="A189" s="32" t="s">
        <v>308</v>
      </c>
      <c r="B189" s="89"/>
      <c r="C189" s="89"/>
      <c r="D189" s="89">
        <f t="shared" si="2"/>
        <v>0</v>
      </c>
    </row>
    <row r="190" spans="1:4" ht="18" hidden="1">
      <c r="A190" s="32" t="s">
        <v>309</v>
      </c>
      <c r="B190" s="89"/>
      <c r="C190" s="89"/>
      <c r="D190" s="89">
        <f t="shared" si="2"/>
        <v>0</v>
      </c>
    </row>
    <row r="191" spans="1:4" ht="18" hidden="1">
      <c r="A191" s="32" t="s">
        <v>310</v>
      </c>
      <c r="B191" s="89"/>
      <c r="C191" s="89"/>
      <c r="D191" s="89">
        <f t="shared" si="2"/>
        <v>0</v>
      </c>
    </row>
    <row r="192" spans="1:4" ht="18" hidden="1">
      <c r="A192" s="7" t="s">
        <v>54</v>
      </c>
      <c r="B192" s="89"/>
      <c r="C192" s="89"/>
      <c r="D192" s="89">
        <f t="shared" si="2"/>
        <v>0</v>
      </c>
    </row>
    <row r="193" spans="1:4" ht="18" hidden="1">
      <c r="A193" s="16" t="s">
        <v>55</v>
      </c>
      <c r="B193" s="89"/>
      <c r="C193" s="89"/>
      <c r="D193" s="89">
        <f t="shared" si="2"/>
        <v>0</v>
      </c>
    </row>
    <row r="194" spans="1:4" ht="18">
      <c r="A194" s="7" t="s">
        <v>65</v>
      </c>
      <c r="B194" s="96">
        <v>1300</v>
      </c>
      <c r="C194" s="96">
        <v>26000</v>
      </c>
      <c r="D194" s="89">
        <f t="shared" si="2"/>
        <v>33800000</v>
      </c>
    </row>
    <row r="195" spans="1:4" ht="18" hidden="1">
      <c r="A195" s="3" t="s">
        <v>189</v>
      </c>
      <c r="B195" s="96"/>
      <c r="C195" s="96"/>
      <c r="D195" s="89">
        <f t="shared" si="2"/>
        <v>0</v>
      </c>
    </row>
    <row r="196" spans="1:4" ht="18" hidden="1">
      <c r="A196" s="7" t="s">
        <v>67</v>
      </c>
      <c r="B196" s="89"/>
      <c r="C196" s="89"/>
      <c r="D196" s="89">
        <f t="shared" ref="D196:D259" si="3">B196*C196</f>
        <v>0</v>
      </c>
    </row>
    <row r="197" spans="1:4" ht="18" hidden="1">
      <c r="A197" s="7" t="s">
        <v>68</v>
      </c>
      <c r="B197" s="89"/>
      <c r="C197" s="89"/>
      <c r="D197" s="89">
        <f t="shared" si="3"/>
        <v>0</v>
      </c>
    </row>
    <row r="198" spans="1:4" ht="18">
      <c r="A198" s="7" t="s">
        <v>191</v>
      </c>
      <c r="B198" s="89">
        <v>560</v>
      </c>
      <c r="C198" s="89">
        <v>14000</v>
      </c>
      <c r="D198" s="89">
        <f t="shared" si="3"/>
        <v>7840000</v>
      </c>
    </row>
    <row r="199" spans="1:4" ht="18" hidden="1">
      <c r="A199" s="22" t="s">
        <v>144</v>
      </c>
      <c r="B199" s="89"/>
      <c r="C199" s="89"/>
      <c r="D199" s="89">
        <f t="shared" si="3"/>
        <v>0</v>
      </c>
    </row>
    <row r="200" spans="1:4" ht="18" hidden="1">
      <c r="A200" s="22" t="s">
        <v>145</v>
      </c>
      <c r="B200" s="89"/>
      <c r="C200" s="89"/>
      <c r="D200" s="89">
        <f t="shared" si="3"/>
        <v>0</v>
      </c>
    </row>
    <row r="201" spans="1:4" ht="18" hidden="1">
      <c r="A201" s="7" t="s">
        <v>193</v>
      </c>
      <c r="B201" s="89"/>
      <c r="C201" s="89"/>
      <c r="D201" s="89">
        <f t="shared" si="3"/>
        <v>0</v>
      </c>
    </row>
    <row r="202" spans="1:4" ht="18" hidden="1">
      <c r="A202" s="5" t="s">
        <v>217</v>
      </c>
      <c r="B202" s="89"/>
      <c r="C202" s="89"/>
      <c r="D202" s="89">
        <f t="shared" si="3"/>
        <v>0</v>
      </c>
    </row>
    <row r="203" spans="1:4" ht="18" hidden="1">
      <c r="A203" s="7" t="s">
        <v>218</v>
      </c>
      <c r="B203" s="89"/>
      <c r="C203" s="89"/>
      <c r="D203" s="89">
        <f t="shared" si="3"/>
        <v>0</v>
      </c>
    </row>
    <row r="204" spans="1:4" ht="18" hidden="1">
      <c r="A204" s="5" t="s">
        <v>219</v>
      </c>
      <c r="B204" s="89"/>
      <c r="C204" s="89"/>
      <c r="D204" s="89">
        <f t="shared" si="3"/>
        <v>0</v>
      </c>
    </row>
    <row r="205" spans="1:4" ht="18">
      <c r="A205" s="7" t="s">
        <v>185</v>
      </c>
      <c r="B205" s="89">
        <f>80+130+10</f>
        <v>220</v>
      </c>
      <c r="C205" s="89">
        <v>8000</v>
      </c>
      <c r="D205" s="89">
        <f t="shared" si="3"/>
        <v>1760000</v>
      </c>
    </row>
    <row r="206" spans="1:4" ht="18" hidden="1">
      <c r="A206" s="7" t="s">
        <v>186</v>
      </c>
      <c r="B206" s="89"/>
      <c r="C206" s="89"/>
      <c r="D206" s="89">
        <f t="shared" si="3"/>
        <v>0</v>
      </c>
    </row>
    <row r="207" spans="1:4" ht="18" hidden="1">
      <c r="A207" s="7" t="s">
        <v>187</v>
      </c>
      <c r="B207" s="89"/>
      <c r="C207" s="89"/>
      <c r="D207" s="89">
        <f t="shared" si="3"/>
        <v>0</v>
      </c>
    </row>
    <row r="208" spans="1:4" ht="18" hidden="1">
      <c r="A208" s="7" t="s">
        <v>188</v>
      </c>
      <c r="B208" s="89"/>
      <c r="C208" s="89"/>
      <c r="D208" s="89">
        <f t="shared" si="3"/>
        <v>0</v>
      </c>
    </row>
    <row r="209" spans="1:4" ht="18" hidden="1">
      <c r="A209" s="7" t="s">
        <v>38</v>
      </c>
      <c r="B209" s="89"/>
      <c r="C209" s="89"/>
      <c r="D209" s="89">
        <f t="shared" si="3"/>
        <v>0</v>
      </c>
    </row>
    <row r="210" spans="1:4" ht="18" hidden="1">
      <c r="A210" s="13" t="s">
        <v>39</v>
      </c>
      <c r="B210" s="89"/>
      <c r="C210" s="89"/>
      <c r="D210" s="89">
        <f t="shared" si="3"/>
        <v>0</v>
      </c>
    </row>
    <row r="211" spans="1:4" ht="18" hidden="1">
      <c r="A211" s="7" t="s">
        <v>40</v>
      </c>
      <c r="B211" s="89"/>
      <c r="C211" s="89"/>
      <c r="D211" s="89">
        <f t="shared" si="3"/>
        <v>0</v>
      </c>
    </row>
    <row r="212" spans="1:4" ht="18">
      <c r="A212" s="7" t="s">
        <v>199</v>
      </c>
      <c r="B212" s="89">
        <f>50+30</f>
        <v>80</v>
      </c>
      <c r="C212" s="89">
        <v>15000</v>
      </c>
      <c r="D212" s="89">
        <f t="shared" si="3"/>
        <v>1200000</v>
      </c>
    </row>
    <row r="213" spans="1:4" ht="18" hidden="1">
      <c r="A213" s="7" t="s">
        <v>42</v>
      </c>
      <c r="B213" s="89"/>
      <c r="C213" s="89"/>
      <c r="D213" s="89">
        <f t="shared" si="3"/>
        <v>0</v>
      </c>
    </row>
    <row r="214" spans="1:4" ht="18" hidden="1">
      <c r="A214" s="7" t="s">
        <v>43</v>
      </c>
      <c r="B214" s="89"/>
      <c r="C214" s="89"/>
      <c r="D214" s="89">
        <f t="shared" si="3"/>
        <v>0</v>
      </c>
    </row>
    <row r="215" spans="1:4" ht="18" hidden="1">
      <c r="A215" s="7" t="s">
        <v>44</v>
      </c>
      <c r="B215" s="89"/>
      <c r="C215" s="89"/>
      <c r="D215" s="89">
        <f t="shared" si="3"/>
        <v>0</v>
      </c>
    </row>
    <row r="216" spans="1:4" ht="18" hidden="1">
      <c r="A216" s="12" t="s">
        <v>129</v>
      </c>
      <c r="B216" s="89"/>
      <c r="C216" s="89"/>
      <c r="D216" s="89">
        <f t="shared" si="3"/>
        <v>0</v>
      </c>
    </row>
    <row r="217" spans="1:4" ht="18" hidden="1">
      <c r="A217" s="12" t="s">
        <v>130</v>
      </c>
      <c r="B217" s="89"/>
      <c r="C217" s="89"/>
      <c r="D217" s="89">
        <f t="shared" si="3"/>
        <v>0</v>
      </c>
    </row>
    <row r="218" spans="1:4" ht="18" hidden="1">
      <c r="A218" s="12" t="s">
        <v>131</v>
      </c>
      <c r="B218" s="89"/>
      <c r="C218" s="89"/>
      <c r="D218" s="89">
        <f t="shared" si="3"/>
        <v>0</v>
      </c>
    </row>
    <row r="219" spans="1:4" ht="18" hidden="1">
      <c r="A219" s="12" t="s">
        <v>132</v>
      </c>
      <c r="B219" s="89"/>
      <c r="C219" s="89"/>
      <c r="D219" s="89">
        <f t="shared" si="3"/>
        <v>0</v>
      </c>
    </row>
    <row r="220" spans="1:4" ht="18" hidden="1">
      <c r="A220" s="7" t="s">
        <v>133</v>
      </c>
      <c r="B220" s="89"/>
      <c r="C220" s="89"/>
      <c r="D220" s="89">
        <f t="shared" si="3"/>
        <v>0</v>
      </c>
    </row>
    <row r="221" spans="1:4" ht="18" hidden="1">
      <c r="A221" s="7" t="s">
        <v>134</v>
      </c>
      <c r="B221" s="89"/>
      <c r="C221" s="89"/>
      <c r="D221" s="89">
        <f t="shared" si="3"/>
        <v>0</v>
      </c>
    </row>
    <row r="222" spans="1:4" ht="18" hidden="1">
      <c r="A222" s="12" t="s">
        <v>203</v>
      </c>
      <c r="B222" s="89"/>
      <c r="C222" s="89"/>
      <c r="D222" s="89">
        <f t="shared" si="3"/>
        <v>0</v>
      </c>
    </row>
    <row r="223" spans="1:4" ht="18" hidden="1">
      <c r="A223" s="12" t="s">
        <v>136</v>
      </c>
      <c r="B223" s="89"/>
      <c r="C223" s="89"/>
      <c r="D223" s="89">
        <f t="shared" si="3"/>
        <v>0</v>
      </c>
    </row>
    <row r="224" spans="1:4" ht="18" hidden="1">
      <c r="A224" s="5" t="s">
        <v>311</v>
      </c>
      <c r="B224" s="89"/>
      <c r="C224" s="89"/>
      <c r="D224" s="89">
        <f t="shared" si="3"/>
        <v>0</v>
      </c>
    </row>
    <row r="225" spans="1:4" ht="18" hidden="1">
      <c r="A225" s="3" t="s">
        <v>202</v>
      </c>
      <c r="B225" s="89"/>
      <c r="C225" s="89"/>
      <c r="D225" s="89">
        <f t="shared" si="3"/>
        <v>0</v>
      </c>
    </row>
    <row r="226" spans="1:4" ht="18" hidden="1">
      <c r="A226" s="5" t="s">
        <v>312</v>
      </c>
      <c r="B226" s="89"/>
      <c r="C226" s="89"/>
      <c r="D226" s="89">
        <f t="shared" si="3"/>
        <v>0</v>
      </c>
    </row>
    <row r="227" spans="1:4" ht="18" hidden="1">
      <c r="A227" s="5" t="s">
        <v>313</v>
      </c>
      <c r="B227" s="89"/>
      <c r="C227" s="89"/>
      <c r="D227" s="89">
        <f t="shared" si="3"/>
        <v>0</v>
      </c>
    </row>
    <row r="228" spans="1:4" ht="18" hidden="1">
      <c r="A228" s="22" t="s">
        <v>86</v>
      </c>
      <c r="B228" s="89"/>
      <c r="C228" s="89"/>
      <c r="D228" s="89">
        <f t="shared" si="3"/>
        <v>0</v>
      </c>
    </row>
    <row r="229" spans="1:4" ht="18" hidden="1">
      <c r="A229" s="7" t="s">
        <v>56</v>
      </c>
      <c r="B229" s="89"/>
      <c r="C229" s="89"/>
      <c r="D229" s="89">
        <f t="shared" si="3"/>
        <v>0</v>
      </c>
    </row>
    <row r="230" spans="1:4" ht="18" hidden="1">
      <c r="A230" s="7" t="s">
        <v>57</v>
      </c>
      <c r="B230" s="89"/>
      <c r="C230" s="89"/>
      <c r="D230" s="89">
        <f t="shared" si="3"/>
        <v>0</v>
      </c>
    </row>
    <row r="231" spans="1:4" ht="18" hidden="1">
      <c r="A231" s="21" t="s">
        <v>314</v>
      </c>
      <c r="B231" s="89"/>
      <c r="C231" s="89"/>
      <c r="D231" s="89">
        <f t="shared" si="3"/>
        <v>0</v>
      </c>
    </row>
    <row r="232" spans="1:4" ht="18" hidden="1">
      <c r="A232" s="21" t="s">
        <v>315</v>
      </c>
      <c r="B232" s="89"/>
      <c r="C232" s="89"/>
      <c r="D232" s="89">
        <f t="shared" si="3"/>
        <v>0</v>
      </c>
    </row>
    <row r="233" spans="1:4" ht="18" hidden="1">
      <c r="A233" s="32" t="s">
        <v>316</v>
      </c>
      <c r="B233" s="89"/>
      <c r="C233" s="89"/>
      <c r="D233" s="89">
        <f t="shared" si="3"/>
        <v>0</v>
      </c>
    </row>
    <row r="234" spans="1:4" ht="18" hidden="1">
      <c r="A234" s="7" t="s">
        <v>87</v>
      </c>
      <c r="B234" s="89"/>
      <c r="C234" s="89"/>
      <c r="D234" s="89">
        <f t="shared" si="3"/>
        <v>0</v>
      </c>
    </row>
    <row r="235" spans="1:4" ht="18" hidden="1">
      <c r="A235" s="7" t="s">
        <v>88</v>
      </c>
      <c r="B235" s="89"/>
      <c r="C235" s="89"/>
      <c r="D235" s="89">
        <f t="shared" si="3"/>
        <v>0</v>
      </c>
    </row>
    <row r="236" spans="1:4" ht="18" hidden="1">
      <c r="A236" s="7" t="s">
        <v>137</v>
      </c>
      <c r="B236" s="90"/>
      <c r="C236" s="90"/>
      <c r="D236" s="89">
        <f t="shared" si="3"/>
        <v>0</v>
      </c>
    </row>
    <row r="237" spans="1:4" ht="18" hidden="1">
      <c r="A237" s="32" t="s">
        <v>317</v>
      </c>
      <c r="B237" s="89"/>
      <c r="C237" s="89"/>
      <c r="D237" s="89">
        <f t="shared" si="3"/>
        <v>0</v>
      </c>
    </row>
    <row r="238" spans="1:4" ht="18" hidden="1">
      <c r="A238" s="7" t="s">
        <v>138</v>
      </c>
      <c r="B238" s="90"/>
      <c r="C238" s="90"/>
      <c r="D238" s="89">
        <f t="shared" si="3"/>
        <v>0</v>
      </c>
    </row>
    <row r="239" spans="1:4" ht="18" hidden="1">
      <c r="A239" s="7" t="s">
        <v>216</v>
      </c>
      <c r="B239" s="89"/>
      <c r="C239" s="89"/>
      <c r="D239" s="89">
        <f t="shared" si="3"/>
        <v>0</v>
      </c>
    </row>
    <row r="240" spans="1:4" ht="18" hidden="1">
      <c r="A240" s="5" t="s">
        <v>20</v>
      </c>
      <c r="B240" s="89"/>
      <c r="C240" s="89"/>
      <c r="D240" s="89">
        <f t="shared" si="3"/>
        <v>0</v>
      </c>
    </row>
    <row r="241" spans="1:4" ht="18">
      <c r="A241" s="7" t="s">
        <v>220</v>
      </c>
      <c r="B241" s="89">
        <f>230+10</f>
        <v>240</v>
      </c>
      <c r="C241" s="89">
        <v>35000</v>
      </c>
      <c r="D241" s="89">
        <f t="shared" si="3"/>
        <v>8400000</v>
      </c>
    </row>
    <row r="242" spans="1:4" ht="18" hidden="1">
      <c r="A242" s="7" t="s">
        <v>22</v>
      </c>
      <c r="B242" s="89"/>
      <c r="C242" s="89"/>
      <c r="D242" s="89">
        <f t="shared" si="3"/>
        <v>0</v>
      </c>
    </row>
    <row r="243" spans="1:4" ht="18" hidden="1">
      <c r="A243" s="7" t="s">
        <v>23</v>
      </c>
      <c r="B243" s="89"/>
      <c r="C243" s="89"/>
      <c r="D243" s="89">
        <f t="shared" si="3"/>
        <v>0</v>
      </c>
    </row>
    <row r="244" spans="1:4" ht="18" hidden="1">
      <c r="A244" s="7" t="s">
        <v>24</v>
      </c>
      <c r="B244" s="89"/>
      <c r="C244" s="89"/>
      <c r="D244" s="89">
        <f t="shared" si="3"/>
        <v>0</v>
      </c>
    </row>
    <row r="245" spans="1:4" ht="18" hidden="1">
      <c r="A245" s="7" t="s">
        <v>25</v>
      </c>
      <c r="B245" s="89"/>
      <c r="C245" s="89"/>
      <c r="D245" s="89">
        <f t="shared" si="3"/>
        <v>0</v>
      </c>
    </row>
    <row r="246" spans="1:4" ht="18" hidden="1">
      <c r="A246" s="12" t="s">
        <v>231</v>
      </c>
      <c r="B246" s="89"/>
      <c r="C246" s="89"/>
      <c r="D246" s="89">
        <f t="shared" si="3"/>
        <v>0</v>
      </c>
    </row>
    <row r="247" spans="1:4" ht="18" hidden="1">
      <c r="A247" s="10" t="s">
        <v>232</v>
      </c>
      <c r="B247" s="89"/>
      <c r="C247" s="89"/>
      <c r="D247" s="89">
        <f t="shared" si="3"/>
        <v>0</v>
      </c>
    </row>
    <row r="248" spans="1:4" ht="18" hidden="1">
      <c r="A248" s="10" t="s">
        <v>233</v>
      </c>
      <c r="B248" s="89"/>
      <c r="C248" s="89"/>
      <c r="D248" s="89">
        <f t="shared" si="3"/>
        <v>0</v>
      </c>
    </row>
    <row r="249" spans="1:4" ht="18">
      <c r="A249" s="7" t="s">
        <v>227</v>
      </c>
      <c r="B249" s="89">
        <v>40</v>
      </c>
      <c r="C249" s="89">
        <v>40000</v>
      </c>
      <c r="D249" s="89">
        <f t="shared" si="3"/>
        <v>1600000</v>
      </c>
    </row>
    <row r="250" spans="1:4" ht="18">
      <c r="A250" s="7" t="s">
        <v>27</v>
      </c>
      <c r="B250" s="89">
        <v>20</v>
      </c>
      <c r="C250" s="89">
        <v>35000</v>
      </c>
      <c r="D250" s="89">
        <f t="shared" si="3"/>
        <v>700000</v>
      </c>
    </row>
    <row r="251" spans="1:4" ht="18" hidden="1">
      <c r="A251" s="7" t="s">
        <v>28</v>
      </c>
      <c r="B251" s="89"/>
      <c r="C251" s="89"/>
      <c r="D251" s="89">
        <f t="shared" si="3"/>
        <v>0</v>
      </c>
    </row>
    <row r="252" spans="1:4" ht="18" hidden="1">
      <c r="A252" s="7" t="s">
        <v>29</v>
      </c>
      <c r="B252" s="89"/>
      <c r="C252" s="89"/>
      <c r="D252" s="89">
        <f t="shared" si="3"/>
        <v>0</v>
      </c>
    </row>
    <row r="253" spans="1:4" ht="18">
      <c r="A253" s="7" t="s">
        <v>236</v>
      </c>
      <c r="B253" s="89">
        <v>3</v>
      </c>
      <c r="C253" s="89">
        <v>30000</v>
      </c>
      <c r="D253" s="89">
        <f t="shared" si="3"/>
        <v>90000</v>
      </c>
    </row>
    <row r="254" spans="1:4" ht="18" hidden="1">
      <c r="A254" s="7" t="s">
        <v>31</v>
      </c>
      <c r="B254" s="89"/>
      <c r="C254" s="89"/>
      <c r="D254" s="89">
        <f t="shared" si="3"/>
        <v>0</v>
      </c>
    </row>
    <row r="255" spans="1:4" ht="18" hidden="1">
      <c r="A255" s="7" t="s">
        <v>32</v>
      </c>
      <c r="B255" s="89"/>
      <c r="C255" s="89"/>
      <c r="D255" s="89">
        <f t="shared" si="3"/>
        <v>0</v>
      </c>
    </row>
    <row r="256" spans="1:4" ht="18" hidden="1">
      <c r="A256" s="7" t="s">
        <v>89</v>
      </c>
      <c r="B256" s="90"/>
      <c r="C256" s="90"/>
      <c r="D256" s="89">
        <f t="shared" si="3"/>
        <v>0</v>
      </c>
    </row>
    <row r="257" spans="1:4" ht="18" hidden="1">
      <c r="A257" s="21" t="s">
        <v>90</v>
      </c>
      <c r="B257" s="89"/>
      <c r="C257" s="89"/>
      <c r="D257" s="89">
        <f t="shared" si="3"/>
        <v>0</v>
      </c>
    </row>
    <row r="258" spans="1:4" ht="18" hidden="1">
      <c r="A258" s="7" t="s">
        <v>221</v>
      </c>
      <c r="B258" s="89"/>
      <c r="C258" s="89"/>
      <c r="D258" s="89">
        <f t="shared" si="3"/>
        <v>0</v>
      </c>
    </row>
    <row r="259" spans="1:4" ht="18" hidden="1">
      <c r="A259" s="5" t="s">
        <v>234</v>
      </c>
      <c r="B259" s="89"/>
      <c r="C259" s="89"/>
      <c r="D259" s="89">
        <f t="shared" si="3"/>
        <v>0</v>
      </c>
    </row>
    <row r="260" spans="1:4" ht="18" hidden="1">
      <c r="A260" s="5" t="s">
        <v>235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239</v>
      </c>
      <c r="B261" s="89"/>
      <c r="C261" s="89"/>
      <c r="D261" s="89">
        <f t="shared" si="4"/>
        <v>0</v>
      </c>
    </row>
    <row r="262" spans="1:4" ht="18">
      <c r="A262" s="7" t="s">
        <v>237</v>
      </c>
      <c r="B262" s="89">
        <v>100</v>
      </c>
      <c r="C262" s="89">
        <v>18000</v>
      </c>
      <c r="D262" s="89">
        <f t="shared" si="4"/>
        <v>1800000</v>
      </c>
    </row>
    <row r="263" spans="1:4" ht="18" hidden="1">
      <c r="A263" s="7" t="s">
        <v>222</v>
      </c>
      <c r="B263" s="89"/>
      <c r="C263" s="89"/>
      <c r="D263" s="89">
        <f t="shared" si="4"/>
        <v>0</v>
      </c>
    </row>
    <row r="264" spans="1:4" ht="18" hidden="1">
      <c r="A264" s="7" t="s">
        <v>116</v>
      </c>
      <c r="B264" s="89"/>
      <c r="C264" s="89"/>
      <c r="D264" s="89">
        <f t="shared" si="4"/>
        <v>0</v>
      </c>
    </row>
    <row r="265" spans="1:4" ht="18" hidden="1">
      <c r="A265" s="7" t="s">
        <v>238</v>
      </c>
      <c r="B265" s="89"/>
      <c r="C265" s="89"/>
      <c r="D265" s="89">
        <f t="shared" si="4"/>
        <v>0</v>
      </c>
    </row>
    <row r="266" spans="1:4" ht="18" hidden="1">
      <c r="A266" s="7" t="s">
        <v>249</v>
      </c>
      <c r="B266" s="89"/>
      <c r="C266" s="89"/>
      <c r="D266" s="89">
        <f t="shared" si="4"/>
        <v>0</v>
      </c>
    </row>
    <row r="267" spans="1:4" ht="18" hidden="1">
      <c r="A267" s="7" t="s">
        <v>70</v>
      </c>
      <c r="B267" s="89"/>
      <c r="C267" s="89"/>
      <c r="D267" s="89">
        <f t="shared" si="4"/>
        <v>0</v>
      </c>
    </row>
    <row r="268" spans="1:4" ht="18" hidden="1">
      <c r="A268" s="32" t="s">
        <v>318</v>
      </c>
      <c r="B268" s="89"/>
      <c r="C268" s="89"/>
      <c r="D268" s="89">
        <f t="shared" si="4"/>
        <v>0</v>
      </c>
    </row>
    <row r="269" spans="1:4" ht="18" hidden="1">
      <c r="A269" s="7" t="s">
        <v>147</v>
      </c>
      <c r="B269" s="89"/>
      <c r="C269" s="89"/>
      <c r="D269" s="89">
        <f t="shared" si="4"/>
        <v>0</v>
      </c>
    </row>
    <row r="270" spans="1:4" ht="18" hidden="1">
      <c r="A270" s="32" t="s">
        <v>319</v>
      </c>
      <c r="B270" s="89"/>
      <c r="C270" s="89"/>
      <c r="D270" s="89">
        <f t="shared" si="4"/>
        <v>0</v>
      </c>
    </row>
    <row r="271" spans="1:4" ht="18" hidden="1">
      <c r="A271" s="5" t="s">
        <v>320</v>
      </c>
      <c r="B271" s="89"/>
      <c r="C271" s="89"/>
      <c r="D271" s="89">
        <f t="shared" si="4"/>
        <v>0</v>
      </c>
    </row>
    <row r="272" spans="1:4" ht="18" hidden="1">
      <c r="A272" s="32" t="s">
        <v>321</v>
      </c>
      <c r="B272" s="89"/>
      <c r="C272" s="89"/>
      <c r="D272" s="89">
        <f t="shared" si="4"/>
        <v>0</v>
      </c>
    </row>
    <row r="273" spans="1:4" ht="18" hidden="1">
      <c r="A273" s="3" t="s">
        <v>139</v>
      </c>
      <c r="B273" s="90"/>
      <c r="C273" s="90"/>
      <c r="D273" s="89">
        <f t="shared" si="4"/>
        <v>0</v>
      </c>
    </row>
    <row r="274" spans="1:4" ht="18" hidden="1">
      <c r="A274" s="12" t="s">
        <v>256</v>
      </c>
      <c r="B274" s="89"/>
      <c r="C274" s="89"/>
      <c r="D274" s="89">
        <f t="shared" si="4"/>
        <v>0</v>
      </c>
    </row>
    <row r="275" spans="1:4" ht="18" hidden="1">
      <c r="A275" s="12" t="s">
        <v>97</v>
      </c>
      <c r="B275" s="89"/>
      <c r="C275" s="89"/>
      <c r="D275" s="89">
        <f t="shared" si="4"/>
        <v>0</v>
      </c>
    </row>
    <row r="276" spans="1:4" ht="18" hidden="1">
      <c r="A276" s="12" t="s">
        <v>98</v>
      </c>
      <c r="B276" s="89"/>
      <c r="C276" s="89"/>
      <c r="D276" s="89">
        <f t="shared" si="4"/>
        <v>0</v>
      </c>
    </row>
    <row r="277" spans="1:4" ht="18" hidden="1">
      <c r="A277" s="7" t="s">
        <v>264</v>
      </c>
      <c r="B277" s="89"/>
      <c r="C277" s="89"/>
      <c r="D277" s="89">
        <f t="shared" si="4"/>
        <v>0</v>
      </c>
    </row>
    <row r="278" spans="1:4" ht="18" hidden="1">
      <c r="A278" s="12" t="s">
        <v>268</v>
      </c>
      <c r="B278" s="89"/>
      <c r="C278" s="89"/>
      <c r="D278" s="89">
        <f t="shared" si="4"/>
        <v>0</v>
      </c>
    </row>
    <row r="279" spans="1:4" ht="18" hidden="1">
      <c r="A279" s="7" t="s">
        <v>269</v>
      </c>
      <c r="B279" s="89"/>
      <c r="C279" s="89"/>
      <c r="D279" s="89">
        <f t="shared" si="4"/>
        <v>0</v>
      </c>
    </row>
    <row r="280" spans="1:4" ht="18">
      <c r="A280" s="7" t="s">
        <v>267</v>
      </c>
      <c r="B280" s="89">
        <v>22</v>
      </c>
      <c r="C280" s="89">
        <v>7000</v>
      </c>
      <c r="D280" s="89">
        <f t="shared" si="4"/>
        <v>154000</v>
      </c>
    </row>
    <row r="281" spans="1:4" ht="18" hidden="1">
      <c r="A281" s="12" t="s">
        <v>285</v>
      </c>
      <c r="B281" s="89"/>
      <c r="C281" s="89"/>
      <c r="D281" s="89">
        <f t="shared" si="4"/>
        <v>0</v>
      </c>
    </row>
    <row r="282" spans="1:4" ht="18" hidden="1">
      <c r="A282" s="31" t="s">
        <v>322</v>
      </c>
      <c r="B282" s="89"/>
      <c r="C282" s="89"/>
      <c r="D282" s="89">
        <f t="shared" si="4"/>
        <v>0</v>
      </c>
    </row>
    <row r="283" spans="1:4" ht="18" hidden="1">
      <c r="A283" s="7" t="s">
        <v>272</v>
      </c>
      <c r="B283" s="89"/>
      <c r="C283" s="89"/>
      <c r="D283" s="89">
        <f t="shared" si="4"/>
        <v>0</v>
      </c>
    </row>
    <row r="284" spans="1:4" ht="18" hidden="1">
      <c r="A284" s="21" t="s">
        <v>141</v>
      </c>
      <c r="B284" s="89"/>
      <c r="C284" s="89"/>
      <c r="D284" s="89">
        <f t="shared" si="4"/>
        <v>0</v>
      </c>
    </row>
    <row r="285" spans="1:4" ht="18" hidden="1">
      <c r="A285" s="3" t="s">
        <v>91</v>
      </c>
      <c r="B285" s="89"/>
      <c r="C285" s="89"/>
      <c r="D285" s="89">
        <f t="shared" si="4"/>
        <v>0</v>
      </c>
    </row>
    <row r="286" spans="1:4" ht="18" hidden="1">
      <c r="A286" s="12" t="s">
        <v>92</v>
      </c>
      <c r="B286" s="89"/>
      <c r="C286" s="89"/>
      <c r="D286" s="89">
        <f t="shared" si="4"/>
        <v>0</v>
      </c>
    </row>
    <row r="287" spans="1:4" ht="18" hidden="1">
      <c r="A287" s="21" t="s">
        <v>75</v>
      </c>
      <c r="B287" s="89"/>
      <c r="C287" s="89"/>
      <c r="D287" s="89">
        <f t="shared" si="4"/>
        <v>0</v>
      </c>
    </row>
    <row r="288" spans="1:4" ht="18" hidden="1">
      <c r="A288" s="7" t="s">
        <v>223</v>
      </c>
      <c r="B288" s="89"/>
      <c r="C288" s="89"/>
      <c r="D288" s="89">
        <f t="shared" si="4"/>
        <v>0</v>
      </c>
    </row>
    <row r="289" spans="1:4" ht="18" hidden="1">
      <c r="A289" s="12" t="s">
        <v>224</v>
      </c>
      <c r="B289" s="89"/>
      <c r="C289" s="89"/>
      <c r="D289" s="89">
        <f t="shared" si="4"/>
        <v>0</v>
      </c>
    </row>
    <row r="290" spans="1:4" ht="18" hidden="1">
      <c r="A290" s="3" t="s">
        <v>225</v>
      </c>
      <c r="B290" s="89"/>
      <c r="C290" s="89"/>
      <c r="D290" s="89">
        <f t="shared" si="4"/>
        <v>0</v>
      </c>
    </row>
    <row r="291" spans="1:4" ht="18" hidden="1">
      <c r="A291" s="7" t="s">
        <v>323</v>
      </c>
      <c r="B291" s="89"/>
      <c r="C291" s="89"/>
      <c r="D291" s="89">
        <f t="shared" si="4"/>
        <v>0</v>
      </c>
    </row>
    <row r="292" spans="1:4" ht="18" hidden="1">
      <c r="A292" s="5" t="s">
        <v>324</v>
      </c>
      <c r="B292" s="89"/>
      <c r="C292" s="89"/>
      <c r="D292" s="89">
        <f t="shared" si="4"/>
        <v>0</v>
      </c>
    </row>
    <row r="293" spans="1:4" ht="18" hidden="1">
      <c r="A293" s="7" t="s">
        <v>117</v>
      </c>
      <c r="B293" s="89"/>
      <c r="C293" s="89"/>
      <c r="D293" s="89">
        <f t="shared" si="4"/>
        <v>0</v>
      </c>
    </row>
    <row r="294" spans="1:4" ht="18" hidden="1">
      <c r="A294" s="3" t="s">
        <v>142</v>
      </c>
      <c r="B294" s="89"/>
      <c r="C294" s="89"/>
      <c r="D294" s="89">
        <f t="shared" si="4"/>
        <v>0</v>
      </c>
    </row>
    <row r="295" spans="1:4" ht="18" hidden="1">
      <c r="A295" s="3" t="s">
        <v>243</v>
      </c>
      <c r="B295" s="89"/>
      <c r="C295" s="89"/>
      <c r="D295" s="89">
        <f t="shared" si="4"/>
        <v>0</v>
      </c>
    </row>
    <row r="296" spans="1:4" ht="18" hidden="1">
      <c r="A296" s="7" t="s">
        <v>171</v>
      </c>
      <c r="B296" s="89"/>
      <c r="C296" s="89"/>
      <c r="D296" s="89">
        <f t="shared" si="4"/>
        <v>0</v>
      </c>
    </row>
    <row r="297" spans="1:4" ht="18" hidden="1">
      <c r="A297" s="7" t="s">
        <v>244</v>
      </c>
      <c r="B297" s="89"/>
      <c r="C297" s="89"/>
      <c r="D297" s="89">
        <f t="shared" si="4"/>
        <v>0</v>
      </c>
    </row>
    <row r="298" spans="1:4" ht="18" hidden="1">
      <c r="A298" s="7" t="s">
        <v>245</v>
      </c>
      <c r="B298" s="89"/>
      <c r="C298" s="89"/>
      <c r="D298" s="89">
        <f t="shared" si="4"/>
        <v>0</v>
      </c>
    </row>
    <row r="299" spans="1:4" ht="18" hidden="1">
      <c r="A299" s="21" t="s">
        <v>275</v>
      </c>
      <c r="B299" s="89"/>
      <c r="C299" s="89"/>
      <c r="D299" s="89">
        <f t="shared" si="4"/>
        <v>0</v>
      </c>
    </row>
    <row r="300" spans="1:4" ht="18" hidden="1">
      <c r="A300" s="21" t="s">
        <v>77</v>
      </c>
      <c r="B300" s="89"/>
      <c r="C300" s="89"/>
      <c r="D300" s="89">
        <f t="shared" si="4"/>
        <v>0</v>
      </c>
    </row>
    <row r="301" spans="1:4" ht="18" hidden="1">
      <c r="A301" s="10" t="s">
        <v>246</v>
      </c>
      <c r="B301" s="89"/>
      <c r="C301" s="89"/>
      <c r="D301" s="89">
        <f t="shared" si="4"/>
        <v>0</v>
      </c>
    </row>
    <row r="302" spans="1:4" ht="18" hidden="1">
      <c r="A302" s="21" t="s">
        <v>78</v>
      </c>
      <c r="B302" s="89"/>
      <c r="C302" s="89"/>
      <c r="D302" s="89">
        <f t="shared" si="4"/>
        <v>0</v>
      </c>
    </row>
    <row r="303" spans="1:4" ht="18" hidden="1">
      <c r="A303" s="7" t="s">
        <v>247</v>
      </c>
      <c r="B303" s="89"/>
      <c r="C303" s="89"/>
      <c r="D303" s="89">
        <f t="shared" si="4"/>
        <v>0</v>
      </c>
    </row>
    <row r="304" spans="1:4" ht="18">
      <c r="A304" s="7" t="s">
        <v>248</v>
      </c>
      <c r="B304" s="89">
        <v>60</v>
      </c>
      <c r="C304" s="89">
        <v>6800</v>
      </c>
      <c r="D304" s="89">
        <f t="shared" si="4"/>
        <v>408000</v>
      </c>
    </row>
    <row r="305" spans="1:4" ht="18" hidden="1">
      <c r="A305" s="7" t="s">
        <v>282</v>
      </c>
      <c r="B305" s="89"/>
      <c r="C305" s="89"/>
      <c r="D305" s="89">
        <f t="shared" si="4"/>
        <v>0</v>
      </c>
    </row>
    <row r="306" spans="1:4" ht="18" hidden="1">
      <c r="A306" s="7" t="s">
        <v>250</v>
      </c>
      <c r="B306" s="89"/>
      <c r="C306" s="89"/>
      <c r="D306" s="89">
        <f t="shared" si="4"/>
        <v>0</v>
      </c>
    </row>
    <row r="307" spans="1:4" ht="18" hidden="1">
      <c r="A307" s="10" t="s">
        <v>251</v>
      </c>
      <c r="B307" s="89"/>
      <c r="C307" s="89"/>
      <c r="D307" s="89">
        <f t="shared" si="4"/>
        <v>0</v>
      </c>
    </row>
    <row r="308" spans="1:4" ht="18" hidden="1">
      <c r="A308" s="7" t="s">
        <v>252</v>
      </c>
      <c r="B308" s="89"/>
      <c r="C308" s="89"/>
      <c r="D308" s="89">
        <f t="shared" si="4"/>
        <v>0</v>
      </c>
    </row>
    <row r="309" spans="1:4" ht="18" hidden="1">
      <c r="A309" s="7" t="s">
        <v>37</v>
      </c>
      <c r="B309" s="89"/>
      <c r="C309" s="89"/>
      <c r="D309" s="89">
        <f t="shared" si="4"/>
        <v>0</v>
      </c>
    </row>
    <row r="310" spans="1:4" ht="18" hidden="1">
      <c r="A310" s="3" t="s">
        <v>172</v>
      </c>
      <c r="B310" s="89"/>
      <c r="C310" s="89"/>
      <c r="D310" s="89">
        <f t="shared" si="4"/>
        <v>0</v>
      </c>
    </row>
    <row r="311" spans="1:4" ht="18" hidden="1">
      <c r="A311" s="7" t="s">
        <v>284</v>
      </c>
      <c r="B311" s="92"/>
      <c r="C311" s="92"/>
      <c r="D311" s="89">
        <f t="shared" si="4"/>
        <v>0</v>
      </c>
    </row>
    <row r="312" spans="1:4" ht="18" hidden="1">
      <c r="A312" s="7" t="s">
        <v>253</v>
      </c>
      <c r="B312" s="89"/>
      <c r="C312" s="89"/>
      <c r="D312" s="89">
        <f t="shared" si="4"/>
        <v>0</v>
      </c>
    </row>
    <row r="313" spans="1:4" ht="18" hidden="1">
      <c r="A313" s="7" t="s">
        <v>173</v>
      </c>
      <c r="B313" s="89"/>
      <c r="C313" s="89"/>
      <c r="D313" s="89">
        <f t="shared" si="4"/>
        <v>0</v>
      </c>
    </row>
    <row r="314" spans="1:4" ht="18" hidden="1">
      <c r="A314" s="10" t="s">
        <v>254</v>
      </c>
      <c r="B314" s="89"/>
      <c r="C314" s="89"/>
      <c r="D314" s="89">
        <f t="shared" si="4"/>
        <v>0</v>
      </c>
    </row>
    <row r="315" spans="1:4" ht="18" hidden="1">
      <c r="A315" s="10" t="s">
        <v>255</v>
      </c>
      <c r="B315" s="89"/>
      <c r="C315" s="89"/>
      <c r="D315" s="89">
        <f t="shared" si="4"/>
        <v>0</v>
      </c>
    </row>
    <row r="316" spans="1:4" ht="18" hidden="1">
      <c r="A316" s="7" t="s">
        <v>288</v>
      </c>
      <c r="B316" s="89"/>
      <c r="C316" s="89"/>
      <c r="D316" s="89">
        <f t="shared" si="4"/>
        <v>0</v>
      </c>
    </row>
    <row r="317" spans="1:4" ht="18" hidden="1">
      <c r="A317" s="7" t="s">
        <v>257</v>
      </c>
      <c r="B317" s="89"/>
      <c r="C317" s="89"/>
      <c r="D317" s="89">
        <f t="shared" si="4"/>
        <v>0</v>
      </c>
    </row>
    <row r="318" spans="1:4" ht="18" hidden="1">
      <c r="A318" s="10" t="s">
        <v>258</v>
      </c>
      <c r="B318" s="89"/>
      <c r="C318" s="89"/>
      <c r="D318" s="89">
        <f t="shared" si="4"/>
        <v>0</v>
      </c>
    </row>
    <row r="319" spans="1:4" ht="18" hidden="1">
      <c r="A319" s="7" t="s">
        <v>259</v>
      </c>
      <c r="B319" s="89"/>
      <c r="C319" s="89"/>
      <c r="D319" s="89">
        <f t="shared" si="4"/>
        <v>0</v>
      </c>
    </row>
    <row r="320" spans="1:4" ht="18">
      <c r="A320" s="7" t="s">
        <v>260</v>
      </c>
      <c r="B320" s="89">
        <v>100</v>
      </c>
      <c r="C320" s="89">
        <v>6000</v>
      </c>
      <c r="D320" s="89">
        <f t="shared" si="4"/>
        <v>600000</v>
      </c>
    </row>
    <row r="321" spans="1:4" ht="18" hidden="1">
      <c r="A321" s="7" t="s">
        <v>261</v>
      </c>
      <c r="B321" s="89"/>
      <c r="C321" s="89"/>
      <c r="D321" s="89">
        <f t="shared" si="4"/>
        <v>0</v>
      </c>
    </row>
    <row r="322" spans="1:4" ht="18" hidden="1">
      <c r="A322" s="7" t="s">
        <v>262</v>
      </c>
      <c r="B322" s="89"/>
      <c r="C322" s="89"/>
      <c r="D322" s="89">
        <f t="shared" si="4"/>
        <v>0</v>
      </c>
    </row>
    <row r="323" spans="1:4" ht="18" hidden="1">
      <c r="A323" s="7" t="s">
        <v>263</v>
      </c>
      <c r="B323" s="89"/>
      <c r="C323" s="89"/>
      <c r="D323" s="89">
        <f t="shared" si="4"/>
        <v>0</v>
      </c>
    </row>
    <row r="324" spans="1:4" ht="18" hidden="1">
      <c r="A324" s="7" t="s">
        <v>292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265</v>
      </c>
      <c r="B325" s="89"/>
      <c r="C325" s="89"/>
      <c r="D325" s="89">
        <f t="shared" si="5"/>
        <v>0</v>
      </c>
    </row>
    <row r="326" spans="1:4" ht="18" hidden="1">
      <c r="A326" s="7" t="s">
        <v>266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8682.6666666666679</v>
      </c>
      <c r="C328" s="94"/>
      <c r="D328" s="94">
        <f t="shared" ref="D328" si="6">SUM(D3:D327)</f>
        <v>144366100</v>
      </c>
    </row>
  </sheetData>
  <protectedRanges>
    <protectedRange password="CF71" sqref="B1:D327" name="tho"/>
  </protectedRanges>
  <autoFilter ref="A2:D328" xr:uid="{00000000-0009-0000-0000-00000A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328"/>
  <sheetViews>
    <sheetView workbookViewId="0">
      <selection activeCell="F62" sqref="F62"/>
    </sheetView>
  </sheetViews>
  <sheetFormatPr defaultRowHeight="14.4"/>
  <cols>
    <col min="1" max="1" width="30.5546875" customWidth="1"/>
    <col min="3" max="3" width="11.5546875" customWidth="1"/>
    <col min="4" max="4" width="20.6640625" customWidth="1"/>
  </cols>
  <sheetData>
    <row r="1" spans="1:4">
      <c r="A1" s="34" t="s">
        <v>358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5</v>
      </c>
      <c r="C3" s="89">
        <v>17000</v>
      </c>
      <c r="D3" s="89">
        <f>B3*C3</f>
        <v>85000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v>144</v>
      </c>
      <c r="C6" s="89">
        <v>6500</v>
      </c>
      <c r="D6" s="89">
        <f t="shared" si="0"/>
        <v>936000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195</v>
      </c>
      <c r="B9" s="89"/>
      <c r="C9" s="89"/>
      <c r="D9" s="89">
        <f t="shared" si="0"/>
        <v>0</v>
      </c>
    </row>
    <row r="10" spans="1:4" ht="18" hidden="1">
      <c r="A10" s="5" t="s">
        <v>226</v>
      </c>
      <c r="B10" s="89"/>
      <c r="C10" s="89"/>
      <c r="D10" s="89">
        <f t="shared" si="0"/>
        <v>0</v>
      </c>
    </row>
    <row r="11" spans="1:4" ht="18" hidden="1">
      <c r="A11" s="7" t="s">
        <v>12</v>
      </c>
      <c r="B11" s="89"/>
      <c r="C11" s="89"/>
      <c r="D11" s="89">
        <f t="shared" si="0"/>
        <v>0</v>
      </c>
    </row>
    <row r="12" spans="1:4" ht="18">
      <c r="A12" s="7" t="s">
        <v>14</v>
      </c>
      <c r="B12" s="89">
        <v>120</v>
      </c>
      <c r="C12" s="89">
        <v>8000</v>
      </c>
      <c r="D12" s="89">
        <f t="shared" si="0"/>
        <v>960000</v>
      </c>
    </row>
    <row r="13" spans="1:4" ht="18" hidden="1">
      <c r="A13" s="3" t="s">
        <v>51</v>
      </c>
      <c r="B13" s="89"/>
      <c r="C13" s="89"/>
      <c r="D13" s="89">
        <f t="shared" si="0"/>
        <v>0</v>
      </c>
    </row>
    <row r="14" spans="1:4" ht="18">
      <c r="A14" s="3" t="s">
        <v>17</v>
      </c>
      <c r="B14" s="89">
        <v>16</v>
      </c>
      <c r="C14" s="89">
        <v>10000</v>
      </c>
      <c r="D14" s="89">
        <f t="shared" si="0"/>
        <v>160000</v>
      </c>
    </row>
    <row r="15" spans="1:4" ht="18" hidden="1">
      <c r="A15" s="7" t="s">
        <v>115</v>
      </c>
      <c r="B15" s="89"/>
      <c r="C15" s="89"/>
      <c r="D15" s="89">
        <f t="shared" si="0"/>
        <v>0</v>
      </c>
    </row>
    <row r="16" spans="1:4" ht="18" hidden="1">
      <c r="A16" s="7" t="s">
        <v>286</v>
      </c>
      <c r="B16" s="89"/>
      <c r="C16" s="89"/>
      <c r="D16" s="89">
        <f t="shared" si="0"/>
        <v>0</v>
      </c>
    </row>
    <row r="17" spans="1:4" ht="18" hidden="1">
      <c r="A17" s="21" t="s">
        <v>287</v>
      </c>
      <c r="B17" s="89"/>
      <c r="C17" s="89"/>
      <c r="D17" s="89">
        <f t="shared" si="0"/>
        <v>0</v>
      </c>
    </row>
    <row r="18" spans="1:4" ht="18" hidden="1">
      <c r="A18" s="5" t="s">
        <v>21</v>
      </c>
      <c r="B18" s="89"/>
      <c r="C18" s="89"/>
      <c r="D18" s="89">
        <f t="shared" si="0"/>
        <v>0</v>
      </c>
    </row>
    <row r="19" spans="1:4" ht="18">
      <c r="A19" s="7" t="s">
        <v>26</v>
      </c>
      <c r="B19" s="89">
        <f>1200+2300</f>
        <v>3500</v>
      </c>
      <c r="C19" s="89">
        <v>6500</v>
      </c>
      <c r="D19" s="89">
        <f t="shared" si="0"/>
        <v>22750000</v>
      </c>
    </row>
    <row r="20" spans="1:4" ht="18" hidden="1">
      <c r="A20" s="3" t="s">
        <v>58</v>
      </c>
      <c r="B20" s="89"/>
      <c r="C20" s="89"/>
      <c r="D20" s="89">
        <f t="shared" si="0"/>
        <v>0</v>
      </c>
    </row>
    <row r="21" spans="1:4" ht="18" hidden="1">
      <c r="A21" s="3" t="s">
        <v>59</v>
      </c>
      <c r="B21" s="89"/>
      <c r="C21" s="89"/>
      <c r="D21" s="89">
        <f t="shared" si="0"/>
        <v>0</v>
      </c>
    </row>
    <row r="22" spans="1:4" ht="18" hidden="1">
      <c r="A22" s="7" t="s">
        <v>270</v>
      </c>
      <c r="B22" s="89"/>
      <c r="C22" s="89"/>
      <c r="D22" s="89">
        <f t="shared" si="0"/>
        <v>0</v>
      </c>
    </row>
    <row r="23" spans="1:4" ht="18" hidden="1">
      <c r="A23" s="7" t="s">
        <v>271</v>
      </c>
      <c r="B23" s="89"/>
      <c r="C23" s="89"/>
      <c r="D23" s="89">
        <f t="shared" si="0"/>
        <v>0</v>
      </c>
    </row>
    <row r="24" spans="1:4" ht="18">
      <c r="A24" s="7" t="s">
        <v>30</v>
      </c>
      <c r="B24" s="89">
        <f>60+20+82</f>
        <v>162</v>
      </c>
      <c r="C24" s="89">
        <v>10000</v>
      </c>
      <c r="D24" s="89">
        <f t="shared" si="0"/>
        <v>1620000</v>
      </c>
    </row>
    <row r="25" spans="1:4" ht="18" hidden="1">
      <c r="A25" s="7" t="s">
        <v>273</v>
      </c>
      <c r="B25" s="89"/>
      <c r="C25" s="89"/>
      <c r="D25" s="89">
        <f t="shared" si="0"/>
        <v>0</v>
      </c>
    </row>
    <row r="26" spans="1:4" ht="18" hidden="1">
      <c r="A26" s="7" t="s">
        <v>274</v>
      </c>
      <c r="B26" s="89"/>
      <c r="C26" s="89"/>
      <c r="D26" s="89">
        <f t="shared" si="0"/>
        <v>0</v>
      </c>
    </row>
    <row r="27" spans="1:4" ht="18" hidden="1">
      <c r="A27" s="7" t="s">
        <v>62</v>
      </c>
      <c r="B27" s="89"/>
      <c r="C27" s="89"/>
      <c r="D27" s="89">
        <f t="shared" si="0"/>
        <v>0</v>
      </c>
    </row>
    <row r="28" spans="1:4" ht="18" hidden="1">
      <c r="A28" s="3" t="s">
        <v>33</v>
      </c>
      <c r="B28" s="89"/>
      <c r="C28" s="89"/>
      <c r="D28" s="89">
        <f t="shared" si="0"/>
        <v>0</v>
      </c>
    </row>
    <row r="29" spans="1:4" ht="18" hidden="1">
      <c r="A29" s="3" t="s">
        <v>64</v>
      </c>
      <c r="B29" s="89"/>
      <c r="C29" s="89"/>
      <c r="D29" s="89">
        <f t="shared" si="0"/>
        <v>0</v>
      </c>
    </row>
    <row r="30" spans="1:4" ht="18">
      <c r="A30" s="7" t="s">
        <v>36</v>
      </c>
      <c r="B30" s="89">
        <f>4+10+1+4</f>
        <v>19</v>
      </c>
      <c r="C30" s="89">
        <v>16000</v>
      </c>
      <c r="D30" s="89">
        <f t="shared" si="0"/>
        <v>304000</v>
      </c>
    </row>
    <row r="31" spans="1:4" ht="18" hidden="1">
      <c r="A31" s="7" t="s">
        <v>228</v>
      </c>
      <c r="B31" s="89"/>
      <c r="C31" s="89"/>
      <c r="D31" s="89">
        <f t="shared" si="0"/>
        <v>0</v>
      </c>
    </row>
    <row r="32" spans="1:4" ht="18" hidden="1">
      <c r="A32" s="5" t="s">
        <v>229</v>
      </c>
      <c r="B32" s="90"/>
      <c r="C32" s="90"/>
      <c r="D32" s="89">
        <f t="shared" si="0"/>
        <v>0</v>
      </c>
    </row>
    <row r="33" spans="1:4" ht="18" hidden="1">
      <c r="A33" s="5" t="s">
        <v>230</v>
      </c>
      <c r="B33" s="90"/>
      <c r="C33" s="90"/>
      <c r="D33" s="89">
        <f t="shared" si="0"/>
        <v>0</v>
      </c>
    </row>
    <row r="34" spans="1:4" ht="18" hidden="1">
      <c r="A34" s="7" t="s">
        <v>119</v>
      </c>
      <c r="B34" s="89"/>
      <c r="C34" s="89"/>
      <c r="D34" s="89">
        <f t="shared" si="0"/>
        <v>0</v>
      </c>
    </row>
    <row r="35" spans="1:4" ht="18" hidden="1">
      <c r="A35" s="7" t="s">
        <v>146</v>
      </c>
      <c r="B35" s="89"/>
      <c r="C35" s="89"/>
      <c r="D35" s="89">
        <f t="shared" si="0"/>
        <v>0</v>
      </c>
    </row>
    <row r="36" spans="1:4" ht="18" hidden="1">
      <c r="A36" s="12" t="s">
        <v>94</v>
      </c>
      <c r="B36" s="89"/>
      <c r="C36" s="89"/>
      <c r="D36" s="89">
        <f t="shared" si="0"/>
        <v>0</v>
      </c>
    </row>
    <row r="37" spans="1:4" ht="18" hidden="1">
      <c r="A37" s="7" t="s">
        <v>41</v>
      </c>
      <c r="B37" s="89"/>
      <c r="C37" s="89"/>
      <c r="D37" s="89">
        <f t="shared" si="0"/>
        <v>0</v>
      </c>
    </row>
    <row r="38" spans="1:4" ht="18" hidden="1">
      <c r="A38" s="7" t="s">
        <v>96</v>
      </c>
      <c r="B38" s="89"/>
      <c r="C38" s="89"/>
      <c r="D38" s="89">
        <f t="shared" si="0"/>
        <v>0</v>
      </c>
    </row>
    <row r="39" spans="1:4" ht="18" hidden="1">
      <c r="A39" s="7" t="s">
        <v>45</v>
      </c>
      <c r="B39" s="89"/>
      <c r="C39" s="89"/>
      <c r="D39" s="89">
        <f t="shared" si="0"/>
        <v>0</v>
      </c>
    </row>
    <row r="40" spans="1:4" ht="18">
      <c r="A40" s="7" t="s">
        <v>276</v>
      </c>
      <c r="B40" s="89">
        <v>24</v>
      </c>
      <c r="C40" s="89">
        <v>23000</v>
      </c>
      <c r="D40" s="89">
        <f t="shared" si="0"/>
        <v>552000</v>
      </c>
    </row>
    <row r="41" spans="1:4" ht="18" hidden="1">
      <c r="A41" s="21" t="s">
        <v>277</v>
      </c>
      <c r="B41" s="89"/>
      <c r="C41" s="89"/>
      <c r="D41" s="89">
        <f t="shared" si="0"/>
        <v>0</v>
      </c>
    </row>
    <row r="42" spans="1:4" ht="18" hidden="1">
      <c r="A42" s="5" t="s">
        <v>120</v>
      </c>
      <c r="B42" s="89"/>
      <c r="C42" s="89"/>
      <c r="D42" s="89">
        <f t="shared" si="0"/>
        <v>0</v>
      </c>
    </row>
    <row r="43" spans="1:4" ht="18" hidden="1">
      <c r="A43" s="21" t="s">
        <v>49</v>
      </c>
      <c r="B43" s="89"/>
      <c r="C43" s="89"/>
      <c r="D43" s="89">
        <f t="shared" si="0"/>
        <v>0</v>
      </c>
    </row>
    <row r="44" spans="1:4" ht="18">
      <c r="A44" s="7" t="s">
        <v>278</v>
      </c>
      <c r="B44" s="89">
        <v>18</v>
      </c>
      <c r="C44" s="89">
        <v>14000</v>
      </c>
      <c r="D44" s="89">
        <f t="shared" si="0"/>
        <v>252000</v>
      </c>
    </row>
    <row r="45" spans="1:4" ht="18" hidden="1">
      <c r="A45" s="7" t="s">
        <v>279</v>
      </c>
      <c r="B45" s="89"/>
      <c r="C45" s="89"/>
      <c r="D45" s="89">
        <f t="shared" si="0"/>
        <v>0</v>
      </c>
    </row>
    <row r="46" spans="1:4" ht="18">
      <c r="A46" s="3" t="s">
        <v>50</v>
      </c>
      <c r="B46" s="89">
        <f>280+360+470+400</f>
        <v>1510</v>
      </c>
      <c r="C46" s="89">
        <v>14000</v>
      </c>
      <c r="D46" s="89">
        <f t="shared" si="0"/>
        <v>21140000</v>
      </c>
    </row>
    <row r="47" spans="1:4" ht="18">
      <c r="A47" s="26" t="s">
        <v>148</v>
      </c>
      <c r="B47" s="89">
        <v>5</v>
      </c>
      <c r="C47" s="89">
        <v>13000</v>
      </c>
      <c r="D47" s="89">
        <f t="shared" si="0"/>
        <v>65000</v>
      </c>
    </row>
    <row r="48" spans="1:4" ht="18" hidden="1">
      <c r="A48" s="12" t="s">
        <v>149</v>
      </c>
      <c r="B48" s="89"/>
      <c r="C48" s="89"/>
      <c r="D48" s="89">
        <f t="shared" si="0"/>
        <v>0</v>
      </c>
    </row>
    <row r="49" spans="1:4" ht="18" hidden="1">
      <c r="A49" s="12" t="s">
        <v>150</v>
      </c>
      <c r="B49" s="89"/>
      <c r="C49" s="89"/>
      <c r="D49" s="89">
        <f t="shared" si="0"/>
        <v>0</v>
      </c>
    </row>
    <row r="50" spans="1:4" ht="18" hidden="1">
      <c r="A50" s="12" t="s">
        <v>151</v>
      </c>
      <c r="B50" s="89"/>
      <c r="C50" s="89"/>
      <c r="D50" s="89">
        <f t="shared" si="0"/>
        <v>0</v>
      </c>
    </row>
    <row r="51" spans="1:4" ht="18" hidden="1">
      <c r="A51" s="7" t="s">
        <v>152</v>
      </c>
      <c r="B51" s="89"/>
      <c r="C51" s="89"/>
      <c r="D51" s="89">
        <f t="shared" si="0"/>
        <v>0</v>
      </c>
    </row>
    <row r="52" spans="1:4" ht="18" hidden="1">
      <c r="A52" s="5" t="s">
        <v>153</v>
      </c>
      <c r="B52" s="89"/>
      <c r="C52" s="89"/>
      <c r="D52" s="89">
        <f t="shared" si="0"/>
        <v>0</v>
      </c>
    </row>
    <row r="53" spans="1:4" ht="18" hidden="1">
      <c r="A53" s="7" t="s">
        <v>61</v>
      </c>
      <c r="B53" s="89"/>
      <c r="C53" s="89"/>
      <c r="D53" s="89">
        <f t="shared" si="0"/>
        <v>0</v>
      </c>
    </row>
    <row r="54" spans="1:4" ht="18" hidden="1">
      <c r="A54" s="7" t="s">
        <v>155</v>
      </c>
      <c r="B54" s="89"/>
      <c r="C54" s="89"/>
      <c r="D54" s="89">
        <f t="shared" si="0"/>
        <v>0</v>
      </c>
    </row>
    <row r="55" spans="1:4" ht="18" hidden="1">
      <c r="A55" s="12" t="s">
        <v>63</v>
      </c>
      <c r="B55" s="89"/>
      <c r="C55" s="89"/>
      <c r="D55" s="89">
        <f t="shared" si="0"/>
        <v>0</v>
      </c>
    </row>
    <row r="56" spans="1:4" ht="18" hidden="1">
      <c r="A56" s="7" t="s">
        <v>112</v>
      </c>
      <c r="B56" s="89"/>
      <c r="C56" s="89"/>
      <c r="D56" s="89">
        <f t="shared" si="0"/>
        <v>0</v>
      </c>
    </row>
    <row r="57" spans="1:4" ht="18" hidden="1">
      <c r="A57" s="30" t="s">
        <v>294</v>
      </c>
      <c r="B57" s="89"/>
      <c r="C57" s="89"/>
      <c r="D57" s="89">
        <f t="shared" si="0"/>
        <v>0</v>
      </c>
    </row>
    <row r="58" spans="1:4" ht="18" hidden="1">
      <c r="A58" s="7" t="s">
        <v>156</v>
      </c>
      <c r="B58" s="89"/>
      <c r="C58" s="89"/>
      <c r="D58" s="89">
        <f t="shared" si="0"/>
        <v>0</v>
      </c>
    </row>
    <row r="59" spans="1:4" ht="18" hidden="1">
      <c r="A59" s="7" t="s">
        <v>157</v>
      </c>
      <c r="B59" s="89"/>
      <c r="C59" s="89"/>
      <c r="D59" s="89">
        <f t="shared" si="0"/>
        <v>0</v>
      </c>
    </row>
    <row r="60" spans="1:4" ht="18" hidden="1">
      <c r="A60" s="6" t="s">
        <v>158</v>
      </c>
      <c r="B60" s="89"/>
      <c r="C60" s="89"/>
      <c r="D60" s="89">
        <f t="shared" si="0"/>
        <v>0</v>
      </c>
    </row>
    <row r="61" spans="1:4" ht="18" hidden="1">
      <c r="A61" s="17" t="s">
        <v>295</v>
      </c>
      <c r="B61" s="89"/>
      <c r="C61" s="89"/>
      <c r="D61" s="89">
        <f t="shared" si="0"/>
        <v>0</v>
      </c>
    </row>
    <row r="62" spans="1:4" ht="18">
      <c r="A62" s="3" t="s">
        <v>1</v>
      </c>
      <c r="B62" s="89">
        <v>49</v>
      </c>
      <c r="C62" s="89">
        <v>5000</v>
      </c>
      <c r="D62" s="89">
        <f t="shared" si="0"/>
        <v>245000</v>
      </c>
    </row>
    <row r="63" spans="1:4" ht="18" hidden="1">
      <c r="A63" s="5" t="s">
        <v>2</v>
      </c>
      <c r="B63" s="89"/>
      <c r="C63" s="89"/>
      <c r="D63" s="89">
        <f t="shared" si="0"/>
        <v>0</v>
      </c>
    </row>
    <row r="64" spans="1:4" ht="18" hidden="1">
      <c r="A64" s="3" t="s">
        <v>66</v>
      </c>
      <c r="B64" s="89"/>
      <c r="C64" s="89"/>
      <c r="D64" s="89">
        <f t="shared" si="0"/>
        <v>0</v>
      </c>
    </row>
    <row r="65" spans="1:4" ht="18" hidden="1">
      <c r="A65" s="3" t="s">
        <v>4</v>
      </c>
      <c r="B65" s="89"/>
      <c r="C65" s="89"/>
      <c r="D65" s="89">
        <f t="shared" si="0"/>
        <v>0</v>
      </c>
    </row>
    <row r="66" spans="1:4" ht="18" hidden="1">
      <c r="A66" s="3" t="s">
        <v>5</v>
      </c>
      <c r="B66" s="89"/>
      <c r="C66" s="89"/>
      <c r="D66" s="89">
        <f t="shared" si="0"/>
        <v>0</v>
      </c>
    </row>
    <row r="67" spans="1:4" ht="18" hidden="1">
      <c r="A67" s="6" t="s">
        <v>6</v>
      </c>
      <c r="B67" s="89"/>
      <c r="C67" s="89"/>
      <c r="D67" s="89">
        <f t="shared" si="0"/>
        <v>0</v>
      </c>
    </row>
    <row r="68" spans="1:4" ht="18" hidden="1">
      <c r="A68" s="7" t="s">
        <v>7</v>
      </c>
      <c r="B68" s="89"/>
      <c r="C68" s="89"/>
      <c r="D68" s="89">
        <f t="shared" ref="D68:D131" si="1">B68*C68</f>
        <v>0</v>
      </c>
    </row>
    <row r="69" spans="1:4" ht="18" hidden="1">
      <c r="A69" s="7" t="s">
        <v>113</v>
      </c>
      <c r="B69" s="89"/>
      <c r="C69" s="89"/>
      <c r="D69" s="89">
        <f t="shared" si="1"/>
        <v>0</v>
      </c>
    </row>
    <row r="70" spans="1:4" ht="18" hidden="1">
      <c r="A70" s="3" t="s">
        <v>114</v>
      </c>
      <c r="B70" s="89"/>
      <c r="C70" s="89"/>
      <c r="D70" s="89">
        <f t="shared" si="1"/>
        <v>0</v>
      </c>
    </row>
    <row r="71" spans="1:4" ht="18">
      <c r="A71" s="7" t="s">
        <v>69</v>
      </c>
      <c r="B71" s="89">
        <f>60+140+20</f>
        <v>220</v>
      </c>
      <c r="C71" s="89">
        <v>14000</v>
      </c>
      <c r="D71" s="89">
        <f t="shared" si="1"/>
        <v>3080000</v>
      </c>
    </row>
    <row r="72" spans="1:4" ht="18" hidden="1">
      <c r="A72" s="21" t="s">
        <v>166</v>
      </c>
      <c r="B72" s="89"/>
      <c r="C72" s="89"/>
      <c r="D72" s="89">
        <f t="shared" si="1"/>
        <v>0</v>
      </c>
    </row>
    <row r="73" spans="1:4" ht="18">
      <c r="A73" s="7" t="s">
        <v>167</v>
      </c>
      <c r="B73" s="89">
        <v>60</v>
      </c>
      <c r="C73" s="89">
        <v>16000</v>
      </c>
      <c r="D73" s="89">
        <f t="shared" si="1"/>
        <v>960000</v>
      </c>
    </row>
    <row r="74" spans="1:4" ht="18" hidden="1">
      <c r="A74" s="7" t="s">
        <v>71</v>
      </c>
      <c r="B74" s="89"/>
      <c r="C74" s="89"/>
      <c r="D74" s="89">
        <f t="shared" si="1"/>
        <v>0</v>
      </c>
    </row>
    <row r="75" spans="1:4" ht="18" hidden="1">
      <c r="A75" s="7" t="s">
        <v>169</v>
      </c>
      <c r="B75" s="89"/>
      <c r="C75" s="89"/>
      <c r="D75" s="89">
        <f t="shared" si="1"/>
        <v>0</v>
      </c>
    </row>
    <row r="76" spans="1:4" ht="18" hidden="1">
      <c r="A76" s="3" t="s">
        <v>8</v>
      </c>
      <c r="B76" s="90"/>
      <c r="C76" s="90"/>
      <c r="D76" s="89">
        <f t="shared" si="1"/>
        <v>0</v>
      </c>
    </row>
    <row r="77" spans="1:4" ht="18" hidden="1">
      <c r="A77" s="3" t="s">
        <v>9</v>
      </c>
      <c r="B77" s="90"/>
      <c r="C77" s="90"/>
      <c r="D77" s="89">
        <f t="shared" si="1"/>
        <v>0</v>
      </c>
    </row>
    <row r="78" spans="1:4" ht="18" hidden="1">
      <c r="A78" s="3" t="s">
        <v>74</v>
      </c>
      <c r="B78" s="90"/>
      <c r="C78" s="90"/>
      <c r="D78" s="89">
        <f t="shared" si="1"/>
        <v>0</v>
      </c>
    </row>
    <row r="79" spans="1:4" ht="18" hidden="1">
      <c r="A79" s="7" t="s">
        <v>80</v>
      </c>
      <c r="B79" s="89"/>
      <c r="C79" s="89"/>
      <c r="D79" s="89">
        <f t="shared" si="1"/>
        <v>0</v>
      </c>
    </row>
    <row r="80" spans="1:4" ht="18">
      <c r="A80" s="7" t="s">
        <v>76</v>
      </c>
      <c r="B80" s="89">
        <v>80</v>
      </c>
      <c r="C80" s="89">
        <v>10800</v>
      </c>
      <c r="D80" s="89">
        <f t="shared" si="1"/>
        <v>864000</v>
      </c>
    </row>
    <row r="81" spans="1:4" ht="18" hidden="1">
      <c r="A81" s="7" t="s">
        <v>82</v>
      </c>
      <c r="B81" s="89"/>
      <c r="C81" s="89"/>
      <c r="D81" s="89">
        <f t="shared" si="1"/>
        <v>0</v>
      </c>
    </row>
    <row r="82" spans="1:4" ht="18" hidden="1">
      <c r="A82" s="7" t="s">
        <v>83</v>
      </c>
      <c r="B82" s="89"/>
      <c r="C82" s="89"/>
      <c r="D82" s="89">
        <f t="shared" si="1"/>
        <v>0</v>
      </c>
    </row>
    <row r="83" spans="1:4" ht="18" hidden="1">
      <c r="A83" s="7" t="s">
        <v>84</v>
      </c>
      <c r="B83" s="89"/>
      <c r="C83" s="89"/>
      <c r="D83" s="89">
        <f t="shared" si="1"/>
        <v>0</v>
      </c>
    </row>
    <row r="84" spans="1:4" ht="18">
      <c r="A84" s="7" t="s">
        <v>79</v>
      </c>
      <c r="B84" s="89">
        <v>70</v>
      </c>
      <c r="C84" s="89">
        <v>9000</v>
      </c>
      <c r="D84" s="89">
        <f t="shared" si="1"/>
        <v>630000</v>
      </c>
    </row>
    <row r="85" spans="1:4" ht="18" hidden="1">
      <c r="A85" s="10" t="s">
        <v>192</v>
      </c>
      <c r="B85" s="89"/>
      <c r="C85" s="89"/>
      <c r="D85" s="89">
        <f t="shared" si="1"/>
        <v>0</v>
      </c>
    </row>
    <row r="86" spans="1:4" ht="18" hidden="1">
      <c r="A86" s="10" t="s">
        <v>174</v>
      </c>
      <c r="B86" s="89"/>
      <c r="C86" s="89"/>
      <c r="D86" s="89">
        <f t="shared" si="1"/>
        <v>0</v>
      </c>
    </row>
    <row r="87" spans="1:4" ht="18" hidden="1">
      <c r="A87" s="10" t="s">
        <v>175</v>
      </c>
      <c r="B87" s="89"/>
      <c r="C87" s="89"/>
      <c r="D87" s="89">
        <f t="shared" si="1"/>
        <v>0</v>
      </c>
    </row>
    <row r="88" spans="1:4" ht="18" hidden="1">
      <c r="A88" s="5" t="s">
        <v>176</v>
      </c>
      <c r="B88" s="89"/>
      <c r="C88" s="89"/>
      <c r="D88" s="89">
        <f t="shared" si="1"/>
        <v>0</v>
      </c>
    </row>
    <row r="89" spans="1:4" ht="18">
      <c r="A89" s="21" t="s">
        <v>170</v>
      </c>
      <c r="B89" s="89">
        <f>30+10</f>
        <v>40</v>
      </c>
      <c r="C89" s="89">
        <v>16000</v>
      </c>
      <c r="D89" s="89">
        <f t="shared" si="1"/>
        <v>640000</v>
      </c>
    </row>
    <row r="90" spans="1:4" ht="18" hidden="1">
      <c r="A90" s="5" t="s">
        <v>204</v>
      </c>
      <c r="B90" s="89"/>
      <c r="C90" s="89"/>
      <c r="D90" s="89">
        <f t="shared" si="1"/>
        <v>0</v>
      </c>
    </row>
    <row r="91" spans="1:4" ht="18" hidden="1">
      <c r="A91" s="7" t="s">
        <v>11</v>
      </c>
      <c r="B91" s="89"/>
      <c r="C91" s="89"/>
      <c r="D91" s="89">
        <f t="shared" si="1"/>
        <v>0</v>
      </c>
    </row>
    <row r="92" spans="1:4" ht="18" hidden="1">
      <c r="A92" s="7" t="s">
        <v>81</v>
      </c>
      <c r="B92" s="89"/>
      <c r="C92" s="89"/>
      <c r="D92" s="89">
        <f t="shared" si="1"/>
        <v>0</v>
      </c>
    </row>
    <row r="93" spans="1:4" ht="18" hidden="1">
      <c r="A93" s="5" t="s">
        <v>205</v>
      </c>
      <c r="B93" s="89"/>
      <c r="C93" s="89"/>
      <c r="D93" s="89">
        <f t="shared" si="1"/>
        <v>0</v>
      </c>
    </row>
    <row r="94" spans="1:4" ht="18" hidden="1">
      <c r="A94" s="5" t="s">
        <v>206</v>
      </c>
      <c r="B94" s="89"/>
      <c r="C94" s="89"/>
      <c r="D94" s="89">
        <f t="shared" si="1"/>
        <v>0</v>
      </c>
    </row>
    <row r="95" spans="1:4" ht="18" hidden="1">
      <c r="A95" s="7" t="s">
        <v>13</v>
      </c>
      <c r="B95" s="90"/>
      <c r="C95" s="90"/>
      <c r="D95" s="89">
        <f t="shared" si="1"/>
        <v>0</v>
      </c>
    </row>
    <row r="96" spans="1:4" ht="18" hidden="1">
      <c r="A96" s="10" t="s">
        <v>85</v>
      </c>
      <c r="B96" s="89"/>
      <c r="C96" s="89"/>
      <c r="D96" s="89">
        <f t="shared" si="1"/>
        <v>0</v>
      </c>
    </row>
    <row r="97" spans="1:4" ht="18" hidden="1">
      <c r="A97" s="5" t="s">
        <v>296</v>
      </c>
      <c r="B97" s="89"/>
      <c r="C97" s="89"/>
      <c r="D97" s="89">
        <f t="shared" si="1"/>
        <v>0</v>
      </c>
    </row>
    <row r="98" spans="1:4" ht="18" hidden="1">
      <c r="A98" s="5" t="s">
        <v>207</v>
      </c>
      <c r="B98" s="89"/>
      <c r="C98" s="89"/>
      <c r="D98" s="89">
        <f t="shared" si="1"/>
        <v>0</v>
      </c>
    </row>
    <row r="99" spans="1:4" ht="18">
      <c r="A99" s="7" t="s">
        <v>93</v>
      </c>
      <c r="B99" s="89">
        <v>100</v>
      </c>
      <c r="C99" s="89">
        <v>5500</v>
      </c>
      <c r="D99" s="89">
        <f t="shared" si="1"/>
        <v>550000</v>
      </c>
    </row>
    <row r="100" spans="1:4" ht="18" hidden="1">
      <c r="A100" s="12" t="s">
        <v>46</v>
      </c>
      <c r="B100" s="89"/>
      <c r="C100" s="89"/>
      <c r="D100" s="89">
        <f t="shared" si="1"/>
        <v>0</v>
      </c>
    </row>
    <row r="101" spans="1:4" ht="18" hidden="1">
      <c r="A101" s="23" t="s">
        <v>95</v>
      </c>
      <c r="B101" s="89"/>
      <c r="C101" s="89"/>
      <c r="D101" s="89">
        <f t="shared" si="1"/>
        <v>0</v>
      </c>
    </row>
    <row r="102" spans="1:4" ht="18" hidden="1">
      <c r="A102" s="23" t="s">
        <v>190</v>
      </c>
      <c r="B102" s="89"/>
      <c r="C102" s="89"/>
      <c r="D102" s="89">
        <f t="shared" si="1"/>
        <v>0</v>
      </c>
    </row>
    <row r="103" spans="1:4" ht="18" hidden="1">
      <c r="A103" s="68" t="s">
        <v>47</v>
      </c>
      <c r="B103" s="89"/>
      <c r="C103" s="89"/>
      <c r="D103" s="89">
        <f t="shared" si="1"/>
        <v>0</v>
      </c>
    </row>
    <row r="104" spans="1:4" ht="18" hidden="1">
      <c r="A104" s="31" t="s">
        <v>297</v>
      </c>
      <c r="B104" s="89"/>
      <c r="C104" s="89"/>
      <c r="D104" s="89">
        <f t="shared" si="1"/>
        <v>0</v>
      </c>
    </row>
    <row r="105" spans="1:4" ht="18" hidden="1">
      <c r="A105" s="7" t="s">
        <v>48</v>
      </c>
      <c r="B105" s="89"/>
      <c r="C105" s="89"/>
      <c r="D105" s="89">
        <f t="shared" si="1"/>
        <v>0</v>
      </c>
    </row>
    <row r="106" spans="1:4" ht="18">
      <c r="A106" s="7" t="s">
        <v>101</v>
      </c>
      <c r="B106" s="89">
        <v>15</v>
      </c>
      <c r="C106" s="89">
        <v>9000</v>
      </c>
      <c r="D106" s="89">
        <f t="shared" si="1"/>
        <v>135000</v>
      </c>
    </row>
    <row r="107" spans="1:4" ht="18" hidden="1">
      <c r="A107" s="7" t="s">
        <v>18</v>
      </c>
      <c r="B107" s="89"/>
      <c r="C107" s="89"/>
      <c r="D107" s="89">
        <f t="shared" si="1"/>
        <v>0</v>
      </c>
    </row>
    <row r="108" spans="1:4" ht="18" hidden="1">
      <c r="A108" s="7" t="s">
        <v>19</v>
      </c>
      <c r="B108" s="89"/>
      <c r="C108" s="89"/>
      <c r="D108" s="89">
        <f t="shared" si="1"/>
        <v>0</v>
      </c>
    </row>
    <row r="109" spans="1:4" ht="18" hidden="1">
      <c r="A109" s="7" t="s">
        <v>208</v>
      </c>
      <c r="B109" s="89"/>
      <c r="C109" s="89"/>
      <c r="D109" s="89">
        <f t="shared" si="1"/>
        <v>0</v>
      </c>
    </row>
    <row r="110" spans="1:4" ht="18" hidden="1">
      <c r="A110" s="7" t="s">
        <v>209</v>
      </c>
      <c r="B110" s="89"/>
      <c r="C110" s="89"/>
      <c r="D110" s="89">
        <f t="shared" si="1"/>
        <v>0</v>
      </c>
    </row>
    <row r="111" spans="1:4" ht="18" hidden="1">
      <c r="A111" s="7" t="s">
        <v>210</v>
      </c>
      <c r="B111" s="89"/>
      <c r="C111" s="89"/>
      <c r="D111" s="89">
        <f t="shared" si="1"/>
        <v>0</v>
      </c>
    </row>
    <row r="112" spans="1:4" ht="18" hidden="1">
      <c r="A112" s="7" t="s">
        <v>211</v>
      </c>
      <c r="B112" s="89"/>
      <c r="C112" s="89"/>
      <c r="D112" s="89">
        <f t="shared" si="1"/>
        <v>0</v>
      </c>
    </row>
    <row r="113" spans="1:4" ht="18" hidden="1">
      <c r="A113" s="5" t="s">
        <v>15</v>
      </c>
      <c r="B113" s="89"/>
      <c r="C113" s="89"/>
      <c r="D113" s="89">
        <f t="shared" si="1"/>
        <v>0</v>
      </c>
    </row>
    <row r="114" spans="1:4" ht="18" hidden="1">
      <c r="A114" s="10" t="s">
        <v>16</v>
      </c>
      <c r="B114" s="89"/>
      <c r="C114" s="89"/>
      <c r="D114" s="89">
        <f t="shared" si="1"/>
        <v>0</v>
      </c>
    </row>
    <row r="115" spans="1:4" ht="18" hidden="1">
      <c r="A115" s="7" t="s">
        <v>298</v>
      </c>
      <c r="B115" s="89"/>
      <c r="C115" s="89"/>
      <c r="D115" s="89">
        <f t="shared" si="1"/>
        <v>0</v>
      </c>
    </row>
    <row r="116" spans="1:4" ht="18" hidden="1">
      <c r="A116" s="5" t="s">
        <v>299</v>
      </c>
      <c r="B116" s="89"/>
      <c r="C116" s="89"/>
      <c r="D116" s="89">
        <f t="shared" si="1"/>
        <v>0</v>
      </c>
    </row>
    <row r="117" spans="1:4" ht="18" hidden="1">
      <c r="A117" s="5" t="s">
        <v>300</v>
      </c>
      <c r="B117" s="89"/>
      <c r="C117" s="89"/>
      <c r="D117" s="89">
        <f t="shared" si="1"/>
        <v>0</v>
      </c>
    </row>
    <row r="118" spans="1:4" ht="18">
      <c r="A118" s="7" t="s">
        <v>103</v>
      </c>
      <c r="B118" s="89">
        <v>55</v>
      </c>
      <c r="C118" s="89">
        <v>9500</v>
      </c>
      <c r="D118" s="89">
        <f t="shared" si="1"/>
        <v>522500</v>
      </c>
    </row>
    <row r="119" spans="1:4" ht="18" hidden="1">
      <c r="A119" s="24" t="s">
        <v>122</v>
      </c>
      <c r="B119" s="89"/>
      <c r="C119" s="89"/>
      <c r="D119" s="89">
        <f t="shared" si="1"/>
        <v>0</v>
      </c>
    </row>
    <row r="120" spans="1:4" ht="18" hidden="1">
      <c r="A120" s="21" t="s">
        <v>106</v>
      </c>
      <c r="B120" s="89"/>
      <c r="C120" s="89"/>
      <c r="D120" s="89">
        <f t="shared" si="1"/>
        <v>0</v>
      </c>
    </row>
    <row r="121" spans="1:4" ht="18" hidden="1">
      <c r="A121" s="3" t="s">
        <v>124</v>
      </c>
      <c r="B121" s="90"/>
      <c r="C121" s="90"/>
      <c r="D121" s="89">
        <f t="shared" si="1"/>
        <v>0</v>
      </c>
    </row>
    <row r="122" spans="1:4" ht="18" hidden="1">
      <c r="A122" s="3" t="s">
        <v>125</v>
      </c>
      <c r="B122" s="90"/>
      <c r="C122" s="90"/>
      <c r="D122" s="89">
        <f t="shared" si="1"/>
        <v>0</v>
      </c>
    </row>
    <row r="123" spans="1:4" ht="18" hidden="1">
      <c r="A123" s="3" t="s">
        <v>126</v>
      </c>
      <c r="B123" s="90"/>
      <c r="C123" s="90"/>
      <c r="D123" s="89">
        <f t="shared" si="1"/>
        <v>0</v>
      </c>
    </row>
    <row r="124" spans="1:4" ht="18" hidden="1">
      <c r="A124" s="3" t="s">
        <v>127</v>
      </c>
      <c r="B124" s="93"/>
      <c r="C124" s="93"/>
      <c r="D124" s="89">
        <f t="shared" si="1"/>
        <v>0</v>
      </c>
    </row>
    <row r="125" spans="1:4" ht="18" hidden="1">
      <c r="A125" s="28" t="s">
        <v>280</v>
      </c>
      <c r="B125" s="89"/>
      <c r="C125" s="89"/>
      <c r="D125" s="89">
        <f t="shared" si="1"/>
        <v>0</v>
      </c>
    </row>
    <row r="126" spans="1:4" ht="18" hidden="1">
      <c r="A126" s="3" t="s">
        <v>281</v>
      </c>
      <c r="B126" s="90"/>
      <c r="C126" s="90"/>
      <c r="D126" s="89">
        <f t="shared" si="1"/>
        <v>0</v>
      </c>
    </row>
    <row r="127" spans="1:4" ht="18" hidden="1">
      <c r="A127" s="7" t="s">
        <v>109</v>
      </c>
      <c r="B127" s="89"/>
      <c r="C127" s="89"/>
      <c r="D127" s="89">
        <f t="shared" si="1"/>
        <v>0</v>
      </c>
    </row>
    <row r="128" spans="1:4" ht="18" hidden="1">
      <c r="A128" s="7" t="s">
        <v>283</v>
      </c>
      <c r="B128" s="89"/>
      <c r="C128" s="89"/>
      <c r="D128" s="89">
        <f t="shared" si="1"/>
        <v>0</v>
      </c>
    </row>
    <row r="129" spans="1:4" ht="18">
      <c r="A129" s="7" t="s">
        <v>111</v>
      </c>
      <c r="B129" s="89">
        <f>40+20+20+10</f>
        <v>90</v>
      </c>
      <c r="C129" s="89">
        <v>12000</v>
      </c>
      <c r="D129" s="89">
        <f t="shared" si="1"/>
        <v>1080000</v>
      </c>
    </row>
    <row r="130" spans="1:4" ht="18" hidden="1">
      <c r="A130" s="12" t="s">
        <v>34</v>
      </c>
      <c r="B130" s="89"/>
      <c r="C130" s="89"/>
      <c r="D130" s="89">
        <f t="shared" si="1"/>
        <v>0</v>
      </c>
    </row>
    <row r="131" spans="1:4" ht="18" hidden="1">
      <c r="A131" s="3" t="s">
        <v>212</v>
      </c>
      <c r="B131" s="89"/>
      <c r="C131" s="89"/>
      <c r="D131" s="89">
        <f t="shared" si="1"/>
        <v>0</v>
      </c>
    </row>
    <row r="132" spans="1:4" ht="18" hidden="1">
      <c r="A132" s="3" t="s">
        <v>213</v>
      </c>
      <c r="B132" s="89"/>
      <c r="C132" s="89"/>
      <c r="D132" s="89">
        <f t="shared" ref="D132:D195" si="2">B132*C132</f>
        <v>0</v>
      </c>
    </row>
    <row r="133" spans="1:4" ht="18" hidden="1">
      <c r="A133" s="7" t="s">
        <v>214</v>
      </c>
      <c r="B133" s="89"/>
      <c r="C133" s="89"/>
      <c r="D133" s="89">
        <f t="shared" si="2"/>
        <v>0</v>
      </c>
    </row>
    <row r="134" spans="1:4" ht="18" hidden="1">
      <c r="A134" s="7" t="s">
        <v>215</v>
      </c>
      <c r="B134" s="89"/>
      <c r="C134" s="89"/>
      <c r="D134" s="89">
        <f t="shared" si="2"/>
        <v>0</v>
      </c>
    </row>
    <row r="135" spans="1:4" ht="18" hidden="1">
      <c r="A135" s="7" t="s">
        <v>99</v>
      </c>
      <c r="B135" s="90"/>
      <c r="C135" s="90"/>
      <c r="D135" s="89">
        <f t="shared" si="2"/>
        <v>0</v>
      </c>
    </row>
    <row r="136" spans="1:4" ht="18" hidden="1">
      <c r="A136" s="7" t="s">
        <v>100</v>
      </c>
      <c r="B136" s="90"/>
      <c r="C136" s="90"/>
      <c r="D136" s="89">
        <f t="shared" si="2"/>
        <v>0</v>
      </c>
    </row>
    <row r="137" spans="1:4" ht="18" hidden="1">
      <c r="A137" s="7" t="s">
        <v>301</v>
      </c>
      <c r="B137" s="89"/>
      <c r="C137" s="89"/>
      <c r="D137" s="89">
        <f t="shared" si="2"/>
        <v>0</v>
      </c>
    </row>
    <row r="138" spans="1:4" ht="18" hidden="1">
      <c r="A138" s="7" t="s">
        <v>118</v>
      </c>
      <c r="B138" s="90"/>
      <c r="C138" s="90"/>
      <c r="D138" s="89">
        <f t="shared" si="2"/>
        <v>0</v>
      </c>
    </row>
    <row r="139" spans="1:4" ht="18" hidden="1">
      <c r="A139" s="7" t="s">
        <v>102</v>
      </c>
      <c r="B139" s="90"/>
      <c r="C139" s="90"/>
      <c r="D139" s="89">
        <f t="shared" si="2"/>
        <v>0</v>
      </c>
    </row>
    <row r="140" spans="1:4" ht="18" hidden="1">
      <c r="A140" s="7" t="s">
        <v>121</v>
      </c>
      <c r="B140" s="90"/>
      <c r="C140" s="90"/>
      <c r="D140" s="89">
        <f t="shared" si="2"/>
        <v>0</v>
      </c>
    </row>
    <row r="141" spans="1:4" ht="18" hidden="1">
      <c r="A141" s="7" t="s">
        <v>104</v>
      </c>
      <c r="B141" s="90"/>
      <c r="C141" s="90"/>
      <c r="D141" s="89">
        <f t="shared" si="2"/>
        <v>0</v>
      </c>
    </row>
    <row r="142" spans="1:4" ht="18" hidden="1">
      <c r="A142" s="7" t="s">
        <v>128</v>
      </c>
      <c r="B142" s="90"/>
      <c r="C142" s="90"/>
      <c r="D142" s="89">
        <f t="shared" si="2"/>
        <v>0</v>
      </c>
    </row>
    <row r="143" spans="1:4" ht="18" hidden="1">
      <c r="A143" s="7" t="s">
        <v>105</v>
      </c>
      <c r="B143" s="90"/>
      <c r="C143" s="90"/>
      <c r="D143" s="89">
        <f t="shared" si="2"/>
        <v>0</v>
      </c>
    </row>
    <row r="144" spans="1:4" ht="18" hidden="1">
      <c r="A144" s="7" t="s">
        <v>123</v>
      </c>
      <c r="B144" s="90"/>
      <c r="C144" s="90"/>
      <c r="D144" s="89">
        <f t="shared" si="2"/>
        <v>0</v>
      </c>
    </row>
    <row r="145" spans="1:4" ht="18" hidden="1">
      <c r="A145" s="7" t="s">
        <v>107</v>
      </c>
      <c r="B145" s="90"/>
      <c r="C145" s="90"/>
      <c r="D145" s="89">
        <f t="shared" si="2"/>
        <v>0</v>
      </c>
    </row>
    <row r="146" spans="1:4" ht="18" hidden="1">
      <c r="A146" s="7" t="s">
        <v>159</v>
      </c>
      <c r="B146" s="89"/>
      <c r="C146" s="89"/>
      <c r="D146" s="89">
        <f t="shared" si="2"/>
        <v>0</v>
      </c>
    </row>
    <row r="147" spans="1:4" ht="18" hidden="1">
      <c r="A147" s="7" t="s">
        <v>160</v>
      </c>
      <c r="B147" s="89"/>
      <c r="C147" s="89"/>
      <c r="D147" s="89">
        <f t="shared" si="2"/>
        <v>0</v>
      </c>
    </row>
    <row r="148" spans="1:4" ht="18" hidden="1">
      <c r="A148" s="7" t="s">
        <v>135</v>
      </c>
      <c r="B148" s="89"/>
      <c r="C148" s="89"/>
      <c r="D148" s="89">
        <f t="shared" si="2"/>
        <v>0</v>
      </c>
    </row>
    <row r="149" spans="1:4" ht="18" hidden="1">
      <c r="A149" s="7" t="s">
        <v>162</v>
      </c>
      <c r="B149" s="89"/>
      <c r="C149" s="89"/>
      <c r="D149" s="89">
        <f t="shared" si="2"/>
        <v>0</v>
      </c>
    </row>
    <row r="150" spans="1:4" ht="18" hidden="1">
      <c r="A150" s="7" t="s">
        <v>163</v>
      </c>
      <c r="B150" s="89"/>
      <c r="C150" s="89"/>
      <c r="D150" s="89">
        <f t="shared" si="2"/>
        <v>0</v>
      </c>
    </row>
    <row r="151" spans="1:4" ht="18" hidden="1">
      <c r="A151" s="12" t="s">
        <v>164</v>
      </c>
      <c r="B151" s="89"/>
      <c r="C151" s="89"/>
      <c r="D151" s="89">
        <f t="shared" si="2"/>
        <v>0</v>
      </c>
    </row>
    <row r="152" spans="1:4" ht="18" hidden="1">
      <c r="A152" s="7" t="s">
        <v>289</v>
      </c>
      <c r="B152" s="89"/>
      <c r="C152" s="89"/>
      <c r="D152" s="89">
        <f t="shared" si="2"/>
        <v>0</v>
      </c>
    </row>
    <row r="153" spans="1:4" ht="18" hidden="1">
      <c r="A153" s="7" t="s">
        <v>290</v>
      </c>
      <c r="B153" s="89"/>
      <c r="C153" s="89"/>
      <c r="D153" s="89">
        <f t="shared" si="2"/>
        <v>0</v>
      </c>
    </row>
    <row r="154" spans="1:4" ht="18" hidden="1">
      <c r="A154" s="7" t="s">
        <v>291</v>
      </c>
      <c r="B154" s="89"/>
      <c r="C154" s="89"/>
      <c r="D154" s="89">
        <f t="shared" si="2"/>
        <v>0</v>
      </c>
    </row>
    <row r="155" spans="1:4" ht="18" hidden="1">
      <c r="A155" s="7" t="s">
        <v>140</v>
      </c>
      <c r="B155" s="89"/>
      <c r="C155" s="89"/>
      <c r="D155" s="89">
        <f t="shared" si="2"/>
        <v>0</v>
      </c>
    </row>
    <row r="156" spans="1:4" ht="18" hidden="1">
      <c r="A156" s="7" t="s">
        <v>108</v>
      </c>
      <c r="B156" s="90"/>
      <c r="C156" s="90"/>
      <c r="D156" s="89">
        <f t="shared" si="2"/>
        <v>0</v>
      </c>
    </row>
    <row r="157" spans="1:4" ht="18" hidden="1">
      <c r="A157" s="26" t="s">
        <v>143</v>
      </c>
      <c r="B157" s="90"/>
      <c r="C157" s="90"/>
      <c r="D157" s="89">
        <f t="shared" si="2"/>
        <v>0</v>
      </c>
    </row>
    <row r="158" spans="1:4" ht="18" hidden="1">
      <c r="A158" s="7" t="s">
        <v>110</v>
      </c>
      <c r="B158" s="90"/>
      <c r="C158" s="90"/>
      <c r="D158" s="89">
        <f t="shared" si="2"/>
        <v>0</v>
      </c>
    </row>
    <row r="159" spans="1:4" ht="18" hidden="1">
      <c r="A159" s="7" t="s">
        <v>52</v>
      </c>
      <c r="B159" s="90"/>
      <c r="C159" s="89"/>
      <c r="D159" s="89">
        <f t="shared" si="2"/>
        <v>0</v>
      </c>
    </row>
    <row r="160" spans="1:4" ht="18" hidden="1">
      <c r="A160" s="12" t="s">
        <v>53</v>
      </c>
      <c r="B160" s="89"/>
      <c r="C160" s="89"/>
      <c r="D160" s="89">
        <f t="shared" si="2"/>
        <v>0</v>
      </c>
    </row>
    <row r="161" spans="1:4" ht="18" hidden="1">
      <c r="A161" s="7" t="s">
        <v>196</v>
      </c>
      <c r="B161" s="89"/>
      <c r="C161" s="89"/>
      <c r="D161" s="89">
        <f t="shared" si="2"/>
        <v>0</v>
      </c>
    </row>
    <row r="162" spans="1:4" ht="18" hidden="1">
      <c r="A162" s="3" t="s">
        <v>197</v>
      </c>
      <c r="B162" s="89"/>
      <c r="C162" s="89"/>
      <c r="D162" s="89">
        <f t="shared" si="2"/>
        <v>0</v>
      </c>
    </row>
    <row r="163" spans="1:4" ht="18">
      <c r="A163" s="7" t="s">
        <v>198</v>
      </c>
      <c r="B163" s="89">
        <v>80</v>
      </c>
      <c r="C163" s="89">
        <v>6000</v>
      </c>
      <c r="D163" s="89">
        <f t="shared" si="2"/>
        <v>480000</v>
      </c>
    </row>
    <row r="164" spans="1:4" ht="18" hidden="1">
      <c r="A164" s="7" t="s">
        <v>154</v>
      </c>
      <c r="B164" s="89"/>
      <c r="C164" s="89"/>
      <c r="D164" s="89">
        <f t="shared" si="2"/>
        <v>0</v>
      </c>
    </row>
    <row r="165" spans="1:4" ht="18" hidden="1">
      <c r="A165" s="7" t="s">
        <v>200</v>
      </c>
      <c r="B165" s="89"/>
      <c r="C165" s="89"/>
      <c r="D165" s="89">
        <f t="shared" si="2"/>
        <v>0</v>
      </c>
    </row>
    <row r="166" spans="1:4" ht="18" hidden="1">
      <c r="A166" s="6" t="s">
        <v>201</v>
      </c>
      <c r="B166" s="89"/>
      <c r="C166" s="89"/>
      <c r="D166" s="89">
        <f t="shared" si="2"/>
        <v>0</v>
      </c>
    </row>
    <row r="167" spans="1:4" ht="18" hidden="1">
      <c r="A167" s="7" t="s">
        <v>60</v>
      </c>
      <c r="B167" s="89"/>
      <c r="C167" s="89"/>
      <c r="D167" s="89">
        <f t="shared" si="2"/>
        <v>0</v>
      </c>
    </row>
    <row r="168" spans="1:4" ht="18">
      <c r="A168" s="35" t="s">
        <v>161</v>
      </c>
      <c r="B168" s="97">
        <v>2.2999999999999998</v>
      </c>
      <c r="C168" s="91">
        <v>15000</v>
      </c>
      <c r="D168" s="89">
        <f t="shared" si="2"/>
        <v>34500</v>
      </c>
    </row>
    <row r="169" spans="1:4" ht="18">
      <c r="A169" s="7" t="s">
        <v>165</v>
      </c>
      <c r="B169" s="89">
        <v>10</v>
      </c>
      <c r="C169" s="89">
        <v>28000</v>
      </c>
      <c r="D169" s="89">
        <f t="shared" si="2"/>
        <v>280000</v>
      </c>
    </row>
    <row r="170" spans="1:4" ht="18" hidden="1">
      <c r="A170" s="7" t="s">
        <v>35</v>
      </c>
      <c r="B170" s="89"/>
      <c r="C170" s="89"/>
      <c r="D170" s="89">
        <f t="shared" si="2"/>
        <v>0</v>
      </c>
    </row>
    <row r="171" spans="1:4" ht="18" hidden="1">
      <c r="A171" s="3" t="s">
        <v>240</v>
      </c>
      <c r="B171" s="89"/>
      <c r="C171" s="89"/>
      <c r="D171" s="89">
        <f t="shared" si="2"/>
        <v>0</v>
      </c>
    </row>
    <row r="172" spans="1:4" ht="18" hidden="1">
      <c r="A172" s="7" t="s">
        <v>241</v>
      </c>
      <c r="B172" s="89"/>
      <c r="C172" s="89"/>
      <c r="D172" s="89">
        <f t="shared" si="2"/>
        <v>0</v>
      </c>
    </row>
    <row r="173" spans="1:4" ht="18" hidden="1">
      <c r="A173" s="7" t="s">
        <v>242</v>
      </c>
      <c r="B173" s="89"/>
      <c r="C173" s="89"/>
      <c r="D173" s="89">
        <f t="shared" si="2"/>
        <v>0</v>
      </c>
    </row>
    <row r="174" spans="1:4" ht="18" hidden="1">
      <c r="A174" s="3" t="s">
        <v>177</v>
      </c>
      <c r="B174" s="89"/>
      <c r="C174" s="89"/>
      <c r="D174" s="89">
        <f t="shared" si="2"/>
        <v>0</v>
      </c>
    </row>
    <row r="175" spans="1:4" ht="18" hidden="1">
      <c r="A175" s="3" t="s">
        <v>178</v>
      </c>
      <c r="B175" s="89"/>
      <c r="C175" s="89"/>
      <c r="D175" s="89">
        <f t="shared" si="2"/>
        <v>0</v>
      </c>
    </row>
    <row r="176" spans="1:4" ht="18">
      <c r="A176" s="3" t="s">
        <v>168</v>
      </c>
      <c r="B176" s="89">
        <f>560+20</f>
        <v>580</v>
      </c>
      <c r="C176" s="89">
        <v>10000</v>
      </c>
      <c r="D176" s="89">
        <f t="shared" si="2"/>
        <v>5800000</v>
      </c>
    </row>
    <row r="177" spans="1:4" ht="18">
      <c r="A177" s="7" t="s">
        <v>180</v>
      </c>
      <c r="B177" s="89">
        <f>175/0.3</f>
        <v>583.33333333333337</v>
      </c>
      <c r="C177" s="89">
        <v>3000</v>
      </c>
      <c r="D177" s="89">
        <f t="shared" si="2"/>
        <v>1750000</v>
      </c>
    </row>
    <row r="178" spans="1:4" ht="18" hidden="1">
      <c r="A178" s="3" t="s">
        <v>181</v>
      </c>
      <c r="B178" s="89"/>
      <c r="C178" s="89"/>
      <c r="D178" s="89">
        <f t="shared" si="2"/>
        <v>0</v>
      </c>
    </row>
    <row r="179" spans="1:4" ht="18">
      <c r="A179" s="3" t="s">
        <v>182</v>
      </c>
      <c r="B179" s="89">
        <v>80</v>
      </c>
      <c r="C179" s="89">
        <v>28000</v>
      </c>
      <c r="D179" s="89">
        <f t="shared" si="2"/>
        <v>2240000</v>
      </c>
    </row>
    <row r="180" spans="1:4" ht="18" hidden="1">
      <c r="A180" s="3" t="s">
        <v>183</v>
      </c>
      <c r="B180" s="89"/>
      <c r="C180" s="89"/>
      <c r="D180" s="89">
        <f t="shared" si="2"/>
        <v>0</v>
      </c>
    </row>
    <row r="181" spans="1:4" ht="18" hidden="1">
      <c r="A181" s="7" t="s">
        <v>184</v>
      </c>
      <c r="B181" s="89"/>
      <c r="C181" s="89"/>
      <c r="D181" s="89">
        <f t="shared" si="2"/>
        <v>0</v>
      </c>
    </row>
    <row r="182" spans="1:4" ht="18" hidden="1">
      <c r="A182" s="12" t="s">
        <v>302</v>
      </c>
      <c r="B182" s="89"/>
      <c r="C182" s="89"/>
      <c r="D182" s="89">
        <f t="shared" si="2"/>
        <v>0</v>
      </c>
    </row>
    <row r="183" spans="1:4" ht="18" hidden="1">
      <c r="A183" s="12" t="s">
        <v>303</v>
      </c>
      <c r="B183" s="89"/>
      <c r="C183" s="89"/>
      <c r="D183" s="89">
        <f t="shared" si="2"/>
        <v>0</v>
      </c>
    </row>
    <row r="184" spans="1:4" ht="18" hidden="1">
      <c r="A184" s="12" t="s">
        <v>304</v>
      </c>
      <c r="B184" s="89"/>
      <c r="C184" s="89"/>
      <c r="D184" s="89">
        <f t="shared" si="2"/>
        <v>0</v>
      </c>
    </row>
    <row r="185" spans="1:4" ht="18" hidden="1">
      <c r="A185" s="12" t="s">
        <v>305</v>
      </c>
      <c r="B185" s="89"/>
      <c r="C185" s="89"/>
      <c r="D185" s="89">
        <f t="shared" si="2"/>
        <v>0</v>
      </c>
    </row>
    <row r="186" spans="1:4" ht="18" hidden="1">
      <c r="A186" s="3" t="s">
        <v>179</v>
      </c>
      <c r="B186" s="89"/>
      <c r="C186" s="89"/>
      <c r="D186" s="89">
        <f t="shared" si="2"/>
        <v>0</v>
      </c>
    </row>
    <row r="187" spans="1:4" ht="18" hidden="1">
      <c r="A187" s="7" t="s">
        <v>306</v>
      </c>
      <c r="B187" s="89"/>
      <c r="C187" s="89"/>
      <c r="D187" s="89">
        <f t="shared" si="2"/>
        <v>0</v>
      </c>
    </row>
    <row r="188" spans="1:4" ht="18" hidden="1">
      <c r="A188" s="32" t="s">
        <v>307</v>
      </c>
      <c r="B188" s="89"/>
      <c r="C188" s="89"/>
      <c r="D188" s="89">
        <f t="shared" si="2"/>
        <v>0</v>
      </c>
    </row>
    <row r="189" spans="1:4" ht="18" hidden="1">
      <c r="A189" s="32" t="s">
        <v>308</v>
      </c>
      <c r="B189" s="89"/>
      <c r="C189" s="89"/>
      <c r="D189" s="89">
        <f t="shared" si="2"/>
        <v>0</v>
      </c>
    </row>
    <row r="190" spans="1:4" ht="18" hidden="1">
      <c r="A190" s="32" t="s">
        <v>309</v>
      </c>
      <c r="B190" s="89"/>
      <c r="C190" s="89"/>
      <c r="D190" s="89">
        <f t="shared" si="2"/>
        <v>0</v>
      </c>
    </row>
    <row r="191" spans="1:4" ht="18" hidden="1">
      <c r="A191" s="32" t="s">
        <v>310</v>
      </c>
      <c r="B191" s="89"/>
      <c r="C191" s="89"/>
      <c r="D191" s="89">
        <f t="shared" si="2"/>
        <v>0</v>
      </c>
    </row>
    <row r="192" spans="1:4" ht="18" hidden="1">
      <c r="A192" s="7" t="s">
        <v>54</v>
      </c>
      <c r="B192" s="89"/>
      <c r="C192" s="89"/>
      <c r="D192" s="89">
        <f t="shared" si="2"/>
        <v>0</v>
      </c>
    </row>
    <row r="193" spans="1:4" ht="18" hidden="1">
      <c r="A193" s="16" t="s">
        <v>55</v>
      </c>
      <c r="B193" s="89"/>
      <c r="C193" s="89"/>
      <c r="D193" s="89">
        <f t="shared" si="2"/>
        <v>0</v>
      </c>
    </row>
    <row r="194" spans="1:4" ht="18">
      <c r="A194" s="7" t="s">
        <v>65</v>
      </c>
      <c r="B194" s="89">
        <v>1250</v>
      </c>
      <c r="C194" s="89">
        <v>26000</v>
      </c>
      <c r="D194" s="89">
        <f t="shared" si="2"/>
        <v>32500000</v>
      </c>
    </row>
    <row r="195" spans="1:4" ht="18" hidden="1">
      <c r="A195" s="3" t="s">
        <v>189</v>
      </c>
      <c r="B195" s="89"/>
      <c r="C195" s="89"/>
      <c r="D195" s="89">
        <f t="shared" si="2"/>
        <v>0</v>
      </c>
    </row>
    <row r="196" spans="1:4" ht="18" hidden="1">
      <c r="A196" s="7" t="s">
        <v>67</v>
      </c>
      <c r="B196" s="89"/>
      <c r="C196" s="89"/>
      <c r="D196" s="89">
        <f t="shared" ref="D196:D259" si="3">B196*C196</f>
        <v>0</v>
      </c>
    </row>
    <row r="197" spans="1:4" ht="18" hidden="1">
      <c r="A197" s="7" t="s">
        <v>68</v>
      </c>
      <c r="B197" s="89"/>
      <c r="C197" s="89"/>
      <c r="D197" s="89">
        <f t="shared" si="3"/>
        <v>0</v>
      </c>
    </row>
    <row r="198" spans="1:4" ht="18">
      <c r="A198" s="7" t="s">
        <v>191</v>
      </c>
      <c r="B198" s="89">
        <f>200+120</f>
        <v>320</v>
      </c>
      <c r="C198" s="89">
        <v>14000</v>
      </c>
      <c r="D198" s="89">
        <f t="shared" si="3"/>
        <v>4480000</v>
      </c>
    </row>
    <row r="199" spans="1:4" ht="18" hidden="1">
      <c r="A199" s="22" t="s">
        <v>144</v>
      </c>
      <c r="B199" s="89"/>
      <c r="C199" s="89"/>
      <c r="D199" s="89">
        <f t="shared" si="3"/>
        <v>0</v>
      </c>
    </row>
    <row r="200" spans="1:4" ht="18" hidden="1">
      <c r="A200" s="22" t="s">
        <v>145</v>
      </c>
      <c r="B200" s="89"/>
      <c r="C200" s="89"/>
      <c r="D200" s="89">
        <f t="shared" si="3"/>
        <v>0</v>
      </c>
    </row>
    <row r="201" spans="1:4" ht="18">
      <c r="A201" s="7" t="s">
        <v>193</v>
      </c>
      <c r="B201" s="89">
        <v>10</v>
      </c>
      <c r="C201" s="89">
        <v>27000</v>
      </c>
      <c r="D201" s="89">
        <f t="shared" si="3"/>
        <v>270000</v>
      </c>
    </row>
    <row r="202" spans="1:4" ht="18" hidden="1">
      <c r="A202" s="5" t="s">
        <v>217</v>
      </c>
      <c r="B202" s="89"/>
      <c r="C202" s="89"/>
      <c r="D202" s="89">
        <f t="shared" si="3"/>
        <v>0</v>
      </c>
    </row>
    <row r="203" spans="1:4" ht="18" hidden="1">
      <c r="A203" s="7" t="s">
        <v>218</v>
      </c>
      <c r="B203" s="89"/>
      <c r="C203" s="89"/>
      <c r="D203" s="89">
        <f t="shared" si="3"/>
        <v>0</v>
      </c>
    </row>
    <row r="204" spans="1:4" ht="18" hidden="1">
      <c r="A204" s="5" t="s">
        <v>219</v>
      </c>
      <c r="B204" s="89"/>
      <c r="C204" s="89"/>
      <c r="D204" s="89">
        <f t="shared" si="3"/>
        <v>0</v>
      </c>
    </row>
    <row r="205" spans="1:4" ht="18">
      <c r="A205" s="7" t="s">
        <v>185</v>
      </c>
      <c r="B205" s="89">
        <v>210</v>
      </c>
      <c r="C205" s="89">
        <v>8000</v>
      </c>
      <c r="D205" s="89">
        <f t="shared" si="3"/>
        <v>1680000</v>
      </c>
    </row>
    <row r="206" spans="1:4" ht="18" hidden="1">
      <c r="A206" s="7" t="s">
        <v>186</v>
      </c>
      <c r="B206" s="89"/>
      <c r="C206" s="89"/>
      <c r="D206" s="89">
        <f t="shared" si="3"/>
        <v>0</v>
      </c>
    </row>
    <row r="207" spans="1:4" ht="18" hidden="1">
      <c r="A207" s="7" t="s">
        <v>187</v>
      </c>
      <c r="B207" s="89"/>
      <c r="C207" s="89"/>
      <c r="D207" s="89">
        <f t="shared" si="3"/>
        <v>0</v>
      </c>
    </row>
    <row r="208" spans="1:4" ht="18" hidden="1">
      <c r="A208" s="7" t="s">
        <v>188</v>
      </c>
      <c r="B208" s="89"/>
      <c r="C208" s="89"/>
      <c r="D208" s="89">
        <f t="shared" si="3"/>
        <v>0</v>
      </c>
    </row>
    <row r="209" spans="1:4" ht="18">
      <c r="A209" s="7" t="s">
        <v>38</v>
      </c>
      <c r="B209" s="89">
        <v>30</v>
      </c>
      <c r="C209" s="89">
        <v>19000</v>
      </c>
      <c r="D209" s="89">
        <f t="shared" si="3"/>
        <v>570000</v>
      </c>
    </row>
    <row r="210" spans="1:4" ht="18" hidden="1">
      <c r="A210" s="13" t="s">
        <v>39</v>
      </c>
      <c r="B210" s="89"/>
      <c r="C210" s="89"/>
      <c r="D210" s="89">
        <f t="shared" si="3"/>
        <v>0</v>
      </c>
    </row>
    <row r="211" spans="1:4" ht="18" hidden="1">
      <c r="A211" s="7" t="s">
        <v>40</v>
      </c>
      <c r="B211" s="89"/>
      <c r="C211" s="89"/>
      <c r="D211" s="89">
        <f t="shared" si="3"/>
        <v>0</v>
      </c>
    </row>
    <row r="212" spans="1:4" ht="18">
      <c r="A212" s="7" t="s">
        <v>199</v>
      </c>
      <c r="B212" s="89">
        <f>145+35+20</f>
        <v>200</v>
      </c>
      <c r="C212" s="89">
        <v>15000</v>
      </c>
      <c r="D212" s="89">
        <f t="shared" si="3"/>
        <v>3000000</v>
      </c>
    </row>
    <row r="213" spans="1:4" ht="18" hidden="1">
      <c r="A213" s="7" t="s">
        <v>42</v>
      </c>
      <c r="B213" s="89"/>
      <c r="C213" s="89"/>
      <c r="D213" s="89">
        <f t="shared" si="3"/>
        <v>0</v>
      </c>
    </row>
    <row r="214" spans="1:4" ht="18" hidden="1">
      <c r="A214" s="7" t="s">
        <v>43</v>
      </c>
      <c r="B214" s="89"/>
      <c r="C214" s="89"/>
      <c r="D214" s="89">
        <f t="shared" si="3"/>
        <v>0</v>
      </c>
    </row>
    <row r="215" spans="1:4" ht="18" hidden="1">
      <c r="A215" s="7" t="s">
        <v>44</v>
      </c>
      <c r="B215" s="89"/>
      <c r="C215" s="89"/>
      <c r="D215" s="89">
        <f t="shared" si="3"/>
        <v>0</v>
      </c>
    </row>
    <row r="216" spans="1:4" ht="18" hidden="1">
      <c r="A216" s="12" t="s">
        <v>129</v>
      </c>
      <c r="B216" s="89"/>
      <c r="C216" s="89"/>
      <c r="D216" s="89">
        <f t="shared" si="3"/>
        <v>0</v>
      </c>
    </row>
    <row r="217" spans="1:4" ht="18" hidden="1">
      <c r="A217" s="12" t="s">
        <v>130</v>
      </c>
      <c r="B217" s="89"/>
      <c r="C217" s="89"/>
      <c r="D217" s="89">
        <f t="shared" si="3"/>
        <v>0</v>
      </c>
    </row>
    <row r="218" spans="1:4" ht="18" hidden="1">
      <c r="A218" s="12" t="s">
        <v>131</v>
      </c>
      <c r="B218" s="89"/>
      <c r="C218" s="89"/>
      <c r="D218" s="89">
        <f t="shared" si="3"/>
        <v>0</v>
      </c>
    </row>
    <row r="219" spans="1:4" ht="18" hidden="1">
      <c r="A219" s="12" t="s">
        <v>132</v>
      </c>
      <c r="B219" s="89"/>
      <c r="C219" s="89"/>
      <c r="D219" s="89">
        <f t="shared" si="3"/>
        <v>0</v>
      </c>
    </row>
    <row r="220" spans="1:4" ht="18" hidden="1">
      <c r="A220" s="7" t="s">
        <v>133</v>
      </c>
      <c r="B220" s="89"/>
      <c r="C220" s="89"/>
      <c r="D220" s="89">
        <f t="shared" si="3"/>
        <v>0</v>
      </c>
    </row>
    <row r="221" spans="1:4" ht="18" hidden="1">
      <c r="A221" s="7" t="s">
        <v>134</v>
      </c>
      <c r="B221" s="89"/>
      <c r="C221" s="89"/>
      <c r="D221" s="89">
        <f t="shared" si="3"/>
        <v>0</v>
      </c>
    </row>
    <row r="222" spans="1:4" ht="18" hidden="1">
      <c r="A222" s="12" t="s">
        <v>203</v>
      </c>
      <c r="B222" s="89"/>
      <c r="C222" s="89"/>
      <c r="D222" s="89">
        <f t="shared" si="3"/>
        <v>0</v>
      </c>
    </row>
    <row r="223" spans="1:4" ht="18" hidden="1">
      <c r="A223" s="12" t="s">
        <v>136</v>
      </c>
      <c r="B223" s="89"/>
      <c r="C223" s="89"/>
      <c r="D223" s="89">
        <f t="shared" si="3"/>
        <v>0</v>
      </c>
    </row>
    <row r="224" spans="1:4" ht="18" hidden="1">
      <c r="A224" s="5" t="s">
        <v>311</v>
      </c>
      <c r="B224" s="89"/>
      <c r="C224" s="89"/>
      <c r="D224" s="89">
        <f t="shared" si="3"/>
        <v>0</v>
      </c>
    </row>
    <row r="225" spans="1:4" ht="18" hidden="1">
      <c r="A225" s="3" t="s">
        <v>202</v>
      </c>
      <c r="B225" s="89"/>
      <c r="C225" s="89"/>
      <c r="D225" s="89">
        <f t="shared" si="3"/>
        <v>0</v>
      </c>
    </row>
    <row r="226" spans="1:4" ht="18" hidden="1">
      <c r="A226" s="5" t="s">
        <v>312</v>
      </c>
      <c r="B226" s="89"/>
      <c r="C226" s="89"/>
      <c r="D226" s="89">
        <f t="shared" si="3"/>
        <v>0</v>
      </c>
    </row>
    <row r="227" spans="1:4" ht="18" hidden="1">
      <c r="A227" s="5" t="s">
        <v>313</v>
      </c>
      <c r="B227" s="89"/>
      <c r="C227" s="89"/>
      <c r="D227" s="89">
        <f t="shared" si="3"/>
        <v>0</v>
      </c>
    </row>
    <row r="228" spans="1:4" ht="18" hidden="1">
      <c r="A228" s="22" t="s">
        <v>86</v>
      </c>
      <c r="B228" s="89"/>
      <c r="C228" s="89"/>
      <c r="D228" s="89">
        <f t="shared" si="3"/>
        <v>0</v>
      </c>
    </row>
    <row r="229" spans="1:4" ht="18" hidden="1">
      <c r="A229" s="7" t="s">
        <v>56</v>
      </c>
      <c r="B229" s="89"/>
      <c r="C229" s="89"/>
      <c r="D229" s="89">
        <f t="shared" si="3"/>
        <v>0</v>
      </c>
    </row>
    <row r="230" spans="1:4" ht="18" hidden="1">
      <c r="A230" s="7" t="s">
        <v>57</v>
      </c>
      <c r="B230" s="89"/>
      <c r="C230" s="89"/>
      <c r="D230" s="89">
        <f t="shared" si="3"/>
        <v>0</v>
      </c>
    </row>
    <row r="231" spans="1:4" ht="18" hidden="1">
      <c r="A231" s="21" t="s">
        <v>314</v>
      </c>
      <c r="B231" s="89"/>
      <c r="C231" s="89"/>
      <c r="D231" s="89">
        <f t="shared" si="3"/>
        <v>0</v>
      </c>
    </row>
    <row r="232" spans="1:4" ht="18" hidden="1">
      <c r="A232" s="21" t="s">
        <v>315</v>
      </c>
      <c r="B232" s="89"/>
      <c r="C232" s="89"/>
      <c r="D232" s="89">
        <f t="shared" si="3"/>
        <v>0</v>
      </c>
    </row>
    <row r="233" spans="1:4" ht="18" hidden="1">
      <c r="A233" s="32" t="s">
        <v>316</v>
      </c>
      <c r="B233" s="89"/>
      <c r="C233" s="89"/>
      <c r="D233" s="89">
        <f t="shared" si="3"/>
        <v>0</v>
      </c>
    </row>
    <row r="234" spans="1:4" ht="18" hidden="1">
      <c r="A234" s="7" t="s">
        <v>87</v>
      </c>
      <c r="B234" s="89"/>
      <c r="C234" s="89"/>
      <c r="D234" s="89">
        <f t="shared" si="3"/>
        <v>0</v>
      </c>
    </row>
    <row r="235" spans="1:4" ht="18" hidden="1">
      <c r="A235" s="7" t="s">
        <v>88</v>
      </c>
      <c r="B235" s="89"/>
      <c r="C235" s="89"/>
      <c r="D235" s="89">
        <f t="shared" si="3"/>
        <v>0</v>
      </c>
    </row>
    <row r="236" spans="1:4" ht="18" hidden="1">
      <c r="A236" s="7" t="s">
        <v>137</v>
      </c>
      <c r="B236" s="90"/>
      <c r="C236" s="90"/>
      <c r="D236" s="89">
        <f t="shared" si="3"/>
        <v>0</v>
      </c>
    </row>
    <row r="237" spans="1:4" ht="18" hidden="1">
      <c r="A237" s="32" t="s">
        <v>317</v>
      </c>
      <c r="B237" s="89"/>
      <c r="C237" s="89"/>
      <c r="D237" s="89">
        <f t="shared" si="3"/>
        <v>0</v>
      </c>
    </row>
    <row r="238" spans="1:4" ht="18" hidden="1">
      <c r="A238" s="7" t="s">
        <v>138</v>
      </c>
      <c r="B238" s="90"/>
      <c r="C238" s="90"/>
      <c r="D238" s="89">
        <f t="shared" si="3"/>
        <v>0</v>
      </c>
    </row>
    <row r="239" spans="1:4" ht="18" hidden="1">
      <c r="A239" s="7" t="s">
        <v>216</v>
      </c>
      <c r="B239" s="89"/>
      <c r="C239" s="89"/>
      <c r="D239" s="89">
        <f t="shared" si="3"/>
        <v>0</v>
      </c>
    </row>
    <row r="240" spans="1:4" ht="18" hidden="1">
      <c r="A240" s="5" t="s">
        <v>20</v>
      </c>
      <c r="B240" s="89"/>
      <c r="C240" s="89"/>
      <c r="D240" s="89">
        <f t="shared" si="3"/>
        <v>0</v>
      </c>
    </row>
    <row r="241" spans="1:4" ht="18">
      <c r="A241" s="7" t="s">
        <v>220</v>
      </c>
      <c r="B241" s="89">
        <f>20+10+40+50+10+60</f>
        <v>190</v>
      </c>
      <c r="C241" s="89">
        <v>35000</v>
      </c>
      <c r="D241" s="89">
        <f t="shared" si="3"/>
        <v>6650000</v>
      </c>
    </row>
    <row r="242" spans="1:4" ht="18">
      <c r="A242" s="7" t="s">
        <v>22</v>
      </c>
      <c r="B242" s="89">
        <v>10</v>
      </c>
      <c r="C242" s="89">
        <v>30000</v>
      </c>
      <c r="D242" s="89">
        <f t="shared" si="3"/>
        <v>300000</v>
      </c>
    </row>
    <row r="243" spans="1:4" ht="18">
      <c r="A243" s="7" t="s">
        <v>23</v>
      </c>
      <c r="B243" s="89">
        <v>70</v>
      </c>
      <c r="C243" s="89">
        <v>8000</v>
      </c>
      <c r="D243" s="89">
        <f t="shared" si="3"/>
        <v>560000</v>
      </c>
    </row>
    <row r="244" spans="1:4" ht="18" hidden="1">
      <c r="A244" s="7" t="s">
        <v>24</v>
      </c>
      <c r="B244" s="89"/>
      <c r="C244" s="89"/>
      <c r="D244" s="89">
        <f t="shared" si="3"/>
        <v>0</v>
      </c>
    </row>
    <row r="245" spans="1:4" ht="18" hidden="1">
      <c r="A245" s="7" t="s">
        <v>25</v>
      </c>
      <c r="B245" s="89"/>
      <c r="C245" s="89"/>
      <c r="D245" s="89">
        <f t="shared" si="3"/>
        <v>0</v>
      </c>
    </row>
    <row r="246" spans="1:4" ht="18" hidden="1">
      <c r="A246" s="12" t="s">
        <v>231</v>
      </c>
      <c r="B246" s="89"/>
      <c r="C246" s="89"/>
      <c r="D246" s="89">
        <f t="shared" si="3"/>
        <v>0</v>
      </c>
    </row>
    <row r="247" spans="1:4" ht="18" hidden="1">
      <c r="A247" s="10" t="s">
        <v>232</v>
      </c>
      <c r="B247" s="89"/>
      <c r="C247" s="89"/>
      <c r="D247" s="89">
        <f t="shared" si="3"/>
        <v>0</v>
      </c>
    </row>
    <row r="248" spans="1:4" ht="18" hidden="1">
      <c r="A248" s="10" t="s">
        <v>233</v>
      </c>
      <c r="B248" s="89"/>
      <c r="C248" s="89"/>
      <c r="D248" s="89">
        <f t="shared" si="3"/>
        <v>0</v>
      </c>
    </row>
    <row r="249" spans="1:4" ht="18">
      <c r="A249" s="7" t="s">
        <v>227</v>
      </c>
      <c r="B249" s="89">
        <f>30+20+20</f>
        <v>70</v>
      </c>
      <c r="C249" s="89">
        <v>40000</v>
      </c>
      <c r="D249" s="89">
        <f t="shared" si="3"/>
        <v>2800000</v>
      </c>
    </row>
    <row r="250" spans="1:4" ht="18">
      <c r="A250" s="7" t="s">
        <v>27</v>
      </c>
      <c r="B250" s="89">
        <v>20</v>
      </c>
      <c r="C250" s="89">
        <v>35000</v>
      </c>
      <c r="D250" s="89">
        <f t="shared" si="3"/>
        <v>700000</v>
      </c>
    </row>
    <row r="251" spans="1:4" ht="18" hidden="1">
      <c r="A251" s="7" t="s">
        <v>28</v>
      </c>
      <c r="B251" s="89"/>
      <c r="C251" s="89"/>
      <c r="D251" s="89">
        <f t="shared" si="3"/>
        <v>0</v>
      </c>
    </row>
    <row r="252" spans="1:4" ht="18" hidden="1">
      <c r="A252" s="7" t="s">
        <v>29</v>
      </c>
      <c r="B252" s="89"/>
      <c r="C252" s="89"/>
      <c r="D252" s="89">
        <f t="shared" si="3"/>
        <v>0</v>
      </c>
    </row>
    <row r="253" spans="1:4" ht="18" hidden="1">
      <c r="A253" s="7" t="s">
        <v>236</v>
      </c>
      <c r="B253" s="89"/>
      <c r="C253" s="89"/>
      <c r="D253" s="89">
        <f t="shared" si="3"/>
        <v>0</v>
      </c>
    </row>
    <row r="254" spans="1:4" ht="18" hidden="1">
      <c r="A254" s="7" t="s">
        <v>31</v>
      </c>
      <c r="B254" s="89"/>
      <c r="C254" s="89"/>
      <c r="D254" s="89">
        <f t="shared" si="3"/>
        <v>0</v>
      </c>
    </row>
    <row r="255" spans="1:4" ht="18">
      <c r="A255" s="7" t="s">
        <v>32</v>
      </c>
      <c r="B255" s="89">
        <v>30</v>
      </c>
      <c r="C255" s="89">
        <v>7000</v>
      </c>
      <c r="D255" s="89">
        <f t="shared" si="3"/>
        <v>210000</v>
      </c>
    </row>
    <row r="256" spans="1:4" ht="18" hidden="1">
      <c r="A256" s="7" t="s">
        <v>89</v>
      </c>
      <c r="B256" s="90"/>
      <c r="C256" s="90"/>
      <c r="D256" s="89">
        <f t="shared" si="3"/>
        <v>0</v>
      </c>
    </row>
    <row r="257" spans="1:4" ht="18" hidden="1">
      <c r="A257" s="21" t="s">
        <v>90</v>
      </c>
      <c r="B257" s="89"/>
      <c r="C257" s="89"/>
      <c r="D257" s="89">
        <f t="shared" si="3"/>
        <v>0</v>
      </c>
    </row>
    <row r="258" spans="1:4" ht="18" hidden="1">
      <c r="A258" s="7" t="s">
        <v>221</v>
      </c>
      <c r="B258" s="89"/>
      <c r="C258" s="89"/>
      <c r="D258" s="89">
        <f t="shared" si="3"/>
        <v>0</v>
      </c>
    </row>
    <row r="259" spans="1:4" ht="18" hidden="1">
      <c r="A259" s="5" t="s">
        <v>234</v>
      </c>
      <c r="B259" s="89"/>
      <c r="C259" s="89"/>
      <c r="D259" s="89">
        <f t="shared" si="3"/>
        <v>0</v>
      </c>
    </row>
    <row r="260" spans="1:4" ht="18" hidden="1">
      <c r="A260" s="5" t="s">
        <v>235</v>
      </c>
      <c r="B260" s="89"/>
      <c r="C260" s="89"/>
      <c r="D260" s="89">
        <f t="shared" ref="D260:D323" si="4">B260*C260</f>
        <v>0</v>
      </c>
    </row>
    <row r="261" spans="1:4" ht="18">
      <c r="A261" s="7" t="s">
        <v>239</v>
      </c>
      <c r="B261" s="89">
        <f>30+20</f>
        <v>50</v>
      </c>
      <c r="C261" s="89">
        <v>18000</v>
      </c>
      <c r="D261" s="89">
        <f t="shared" si="4"/>
        <v>900000</v>
      </c>
    </row>
    <row r="262" spans="1:4" ht="18" hidden="1">
      <c r="A262" s="7" t="s">
        <v>237</v>
      </c>
      <c r="B262" s="89"/>
      <c r="C262" s="89"/>
      <c r="D262" s="89">
        <f t="shared" si="4"/>
        <v>0</v>
      </c>
    </row>
    <row r="263" spans="1:4" ht="18" hidden="1">
      <c r="A263" s="7" t="s">
        <v>222</v>
      </c>
      <c r="B263" s="89"/>
      <c r="C263" s="89"/>
      <c r="D263" s="89">
        <f t="shared" si="4"/>
        <v>0</v>
      </c>
    </row>
    <row r="264" spans="1:4" ht="18" hidden="1">
      <c r="A264" s="7" t="s">
        <v>116</v>
      </c>
      <c r="B264" s="89"/>
      <c r="C264" s="89"/>
      <c r="D264" s="89">
        <f t="shared" si="4"/>
        <v>0</v>
      </c>
    </row>
    <row r="265" spans="1:4" ht="18" hidden="1">
      <c r="A265" s="7" t="s">
        <v>238</v>
      </c>
      <c r="B265" s="89"/>
      <c r="C265" s="89"/>
      <c r="D265" s="89">
        <f t="shared" si="4"/>
        <v>0</v>
      </c>
    </row>
    <row r="266" spans="1:4" ht="18">
      <c r="A266" s="7" t="s">
        <v>249</v>
      </c>
      <c r="B266" s="89">
        <v>20</v>
      </c>
      <c r="C266" s="89">
        <v>10000</v>
      </c>
      <c r="D266" s="89">
        <f t="shared" si="4"/>
        <v>200000</v>
      </c>
    </row>
    <row r="267" spans="1:4" ht="18" hidden="1">
      <c r="A267" s="7" t="s">
        <v>70</v>
      </c>
      <c r="B267" s="89"/>
      <c r="C267" s="89"/>
      <c r="D267" s="89">
        <f t="shared" si="4"/>
        <v>0</v>
      </c>
    </row>
    <row r="268" spans="1:4" ht="18" hidden="1">
      <c r="A268" s="32" t="s">
        <v>318</v>
      </c>
      <c r="B268" s="89"/>
      <c r="C268" s="89"/>
      <c r="D268" s="89">
        <f t="shared" si="4"/>
        <v>0</v>
      </c>
    </row>
    <row r="269" spans="1:4" ht="18" hidden="1">
      <c r="A269" s="7" t="s">
        <v>147</v>
      </c>
      <c r="B269" s="89"/>
      <c r="C269" s="89"/>
      <c r="D269" s="89">
        <f t="shared" si="4"/>
        <v>0</v>
      </c>
    </row>
    <row r="270" spans="1:4" ht="18" hidden="1">
      <c r="A270" s="32" t="s">
        <v>319</v>
      </c>
      <c r="B270" s="89"/>
      <c r="C270" s="89"/>
      <c r="D270" s="89">
        <f t="shared" si="4"/>
        <v>0</v>
      </c>
    </row>
    <row r="271" spans="1:4" ht="18" hidden="1">
      <c r="A271" s="5" t="s">
        <v>320</v>
      </c>
      <c r="B271" s="89"/>
      <c r="C271" s="89"/>
      <c r="D271" s="89">
        <f t="shared" si="4"/>
        <v>0</v>
      </c>
    </row>
    <row r="272" spans="1:4" ht="18" hidden="1">
      <c r="A272" s="32" t="s">
        <v>321</v>
      </c>
      <c r="B272" s="89"/>
      <c r="C272" s="89"/>
      <c r="D272" s="89">
        <f t="shared" si="4"/>
        <v>0</v>
      </c>
    </row>
    <row r="273" spans="1:4" ht="18" hidden="1">
      <c r="A273" s="3" t="s">
        <v>139</v>
      </c>
      <c r="B273" s="90"/>
      <c r="C273" s="90"/>
      <c r="D273" s="89">
        <f t="shared" si="4"/>
        <v>0</v>
      </c>
    </row>
    <row r="274" spans="1:4" ht="18" hidden="1">
      <c r="A274" s="12" t="s">
        <v>256</v>
      </c>
      <c r="B274" s="89"/>
      <c r="C274" s="89"/>
      <c r="D274" s="89">
        <f t="shared" si="4"/>
        <v>0</v>
      </c>
    </row>
    <row r="275" spans="1:4" ht="18" hidden="1">
      <c r="A275" s="12" t="s">
        <v>97</v>
      </c>
      <c r="B275" s="89"/>
      <c r="C275" s="89"/>
      <c r="D275" s="89">
        <f t="shared" si="4"/>
        <v>0</v>
      </c>
    </row>
    <row r="276" spans="1:4" ht="18" hidden="1">
      <c r="A276" s="12" t="s">
        <v>98</v>
      </c>
      <c r="B276" s="89"/>
      <c r="C276" s="89"/>
      <c r="D276" s="89">
        <f t="shared" si="4"/>
        <v>0</v>
      </c>
    </row>
    <row r="277" spans="1:4" ht="18" hidden="1">
      <c r="A277" s="7" t="s">
        <v>264</v>
      </c>
      <c r="B277" s="89"/>
      <c r="C277" s="89"/>
      <c r="D277" s="89">
        <f t="shared" si="4"/>
        <v>0</v>
      </c>
    </row>
    <row r="278" spans="1:4" ht="18" hidden="1">
      <c r="A278" s="12" t="s">
        <v>268</v>
      </c>
      <c r="B278" s="89"/>
      <c r="C278" s="89"/>
      <c r="D278" s="89">
        <f t="shared" si="4"/>
        <v>0</v>
      </c>
    </row>
    <row r="279" spans="1:4" ht="18" hidden="1">
      <c r="A279" s="7" t="s">
        <v>269</v>
      </c>
      <c r="B279" s="89"/>
      <c r="C279" s="89"/>
      <c r="D279" s="89">
        <f t="shared" si="4"/>
        <v>0</v>
      </c>
    </row>
    <row r="280" spans="1:4" ht="18">
      <c r="A280" s="7" t="s">
        <v>267</v>
      </c>
      <c r="B280" s="89">
        <v>90</v>
      </c>
      <c r="C280" s="89">
        <v>7000</v>
      </c>
      <c r="D280" s="89">
        <f t="shared" si="4"/>
        <v>630000</v>
      </c>
    </row>
    <row r="281" spans="1:4" ht="18">
      <c r="A281" s="12" t="s">
        <v>285</v>
      </c>
      <c r="B281" s="89">
        <v>20</v>
      </c>
      <c r="C281" s="89">
        <v>2800</v>
      </c>
      <c r="D281" s="89">
        <f t="shared" si="4"/>
        <v>56000</v>
      </c>
    </row>
    <row r="282" spans="1:4" ht="18" hidden="1">
      <c r="A282" s="31" t="s">
        <v>322</v>
      </c>
      <c r="B282" s="89"/>
      <c r="C282" s="89"/>
      <c r="D282" s="89">
        <f t="shared" si="4"/>
        <v>0</v>
      </c>
    </row>
    <row r="283" spans="1:4" ht="18" hidden="1">
      <c r="A283" s="7" t="s">
        <v>272</v>
      </c>
      <c r="B283" s="89"/>
      <c r="C283" s="89"/>
      <c r="D283" s="89">
        <f t="shared" si="4"/>
        <v>0</v>
      </c>
    </row>
    <row r="284" spans="1:4" ht="18" hidden="1">
      <c r="A284" s="21" t="s">
        <v>141</v>
      </c>
      <c r="B284" s="89"/>
      <c r="C284" s="89"/>
      <c r="D284" s="89">
        <f t="shared" si="4"/>
        <v>0</v>
      </c>
    </row>
    <row r="285" spans="1:4" ht="18" hidden="1">
      <c r="A285" s="3" t="s">
        <v>91</v>
      </c>
      <c r="B285" s="89"/>
      <c r="C285" s="89"/>
      <c r="D285" s="89">
        <f t="shared" si="4"/>
        <v>0</v>
      </c>
    </row>
    <row r="286" spans="1:4" ht="18" hidden="1">
      <c r="A286" s="12" t="s">
        <v>92</v>
      </c>
      <c r="B286" s="89"/>
      <c r="C286" s="89"/>
      <c r="D286" s="89">
        <f t="shared" si="4"/>
        <v>0</v>
      </c>
    </row>
    <row r="287" spans="1:4" ht="18" hidden="1">
      <c r="A287" s="21" t="s">
        <v>75</v>
      </c>
      <c r="B287" s="89"/>
      <c r="C287" s="89"/>
      <c r="D287" s="89">
        <f t="shared" si="4"/>
        <v>0</v>
      </c>
    </row>
    <row r="288" spans="1:4" ht="18" hidden="1">
      <c r="A288" s="7" t="s">
        <v>223</v>
      </c>
      <c r="B288" s="89"/>
      <c r="C288" s="89"/>
      <c r="D288" s="89">
        <f t="shared" si="4"/>
        <v>0</v>
      </c>
    </row>
    <row r="289" spans="1:4" ht="18" hidden="1">
      <c r="A289" s="12" t="s">
        <v>224</v>
      </c>
      <c r="B289" s="89"/>
      <c r="C289" s="89"/>
      <c r="D289" s="89">
        <f t="shared" si="4"/>
        <v>0</v>
      </c>
    </row>
    <row r="290" spans="1:4" ht="18" hidden="1">
      <c r="A290" s="3" t="s">
        <v>225</v>
      </c>
      <c r="B290" s="89"/>
      <c r="C290" s="89"/>
      <c r="D290" s="89">
        <f t="shared" si="4"/>
        <v>0</v>
      </c>
    </row>
    <row r="291" spans="1:4" ht="18" hidden="1">
      <c r="A291" s="7" t="s">
        <v>323</v>
      </c>
      <c r="B291" s="89"/>
      <c r="C291" s="89"/>
      <c r="D291" s="89">
        <f t="shared" si="4"/>
        <v>0</v>
      </c>
    </row>
    <row r="292" spans="1:4" ht="18" hidden="1">
      <c r="A292" s="5" t="s">
        <v>324</v>
      </c>
      <c r="B292" s="89"/>
      <c r="C292" s="89"/>
      <c r="D292" s="89">
        <f t="shared" si="4"/>
        <v>0</v>
      </c>
    </row>
    <row r="293" spans="1:4" ht="18" hidden="1">
      <c r="A293" s="7" t="s">
        <v>117</v>
      </c>
      <c r="B293" s="89"/>
      <c r="C293" s="89"/>
      <c r="D293" s="89">
        <f t="shared" si="4"/>
        <v>0</v>
      </c>
    </row>
    <row r="294" spans="1:4" ht="18" hidden="1">
      <c r="A294" s="3" t="s">
        <v>142</v>
      </c>
      <c r="B294" s="89"/>
      <c r="C294" s="89"/>
      <c r="D294" s="89">
        <f t="shared" si="4"/>
        <v>0</v>
      </c>
    </row>
    <row r="295" spans="1:4" ht="18" hidden="1">
      <c r="A295" s="3" t="s">
        <v>243</v>
      </c>
      <c r="B295" s="89"/>
      <c r="C295" s="89"/>
      <c r="D295" s="89">
        <f t="shared" si="4"/>
        <v>0</v>
      </c>
    </row>
    <row r="296" spans="1:4" ht="18" hidden="1">
      <c r="A296" s="7" t="s">
        <v>171</v>
      </c>
      <c r="B296" s="89"/>
      <c r="C296" s="89"/>
      <c r="D296" s="89">
        <f t="shared" si="4"/>
        <v>0</v>
      </c>
    </row>
    <row r="297" spans="1:4" ht="18" hidden="1">
      <c r="A297" s="7" t="s">
        <v>244</v>
      </c>
      <c r="B297" s="89"/>
      <c r="C297" s="89"/>
      <c r="D297" s="89">
        <f t="shared" si="4"/>
        <v>0</v>
      </c>
    </row>
    <row r="298" spans="1:4" ht="18" hidden="1">
      <c r="A298" s="7" t="s">
        <v>245</v>
      </c>
      <c r="B298" s="89"/>
      <c r="C298" s="89"/>
      <c r="D298" s="89">
        <f t="shared" si="4"/>
        <v>0</v>
      </c>
    </row>
    <row r="299" spans="1:4" ht="18" hidden="1">
      <c r="A299" s="21" t="s">
        <v>275</v>
      </c>
      <c r="B299" s="89"/>
      <c r="C299" s="89"/>
      <c r="D299" s="89">
        <f t="shared" si="4"/>
        <v>0</v>
      </c>
    </row>
    <row r="300" spans="1:4" ht="18" hidden="1">
      <c r="A300" s="21" t="s">
        <v>77</v>
      </c>
      <c r="B300" s="89"/>
      <c r="C300" s="89"/>
      <c r="D300" s="89">
        <f t="shared" si="4"/>
        <v>0</v>
      </c>
    </row>
    <row r="301" spans="1:4" ht="18" hidden="1">
      <c r="A301" s="10" t="s">
        <v>246</v>
      </c>
      <c r="B301" s="89"/>
      <c r="C301" s="89"/>
      <c r="D301" s="89">
        <f t="shared" si="4"/>
        <v>0</v>
      </c>
    </row>
    <row r="302" spans="1:4" ht="18" hidden="1">
      <c r="A302" s="21" t="s">
        <v>78</v>
      </c>
      <c r="B302" s="89"/>
      <c r="C302" s="89"/>
      <c r="D302" s="89">
        <f t="shared" si="4"/>
        <v>0</v>
      </c>
    </row>
    <row r="303" spans="1:4" ht="18" hidden="1">
      <c r="A303" s="7" t="s">
        <v>247</v>
      </c>
      <c r="B303" s="89"/>
      <c r="C303" s="89"/>
      <c r="D303" s="89">
        <f t="shared" si="4"/>
        <v>0</v>
      </c>
    </row>
    <row r="304" spans="1:4" ht="18" hidden="1">
      <c r="A304" s="7" t="s">
        <v>248</v>
      </c>
      <c r="B304" s="89"/>
      <c r="C304" s="89"/>
      <c r="D304" s="89">
        <f t="shared" si="4"/>
        <v>0</v>
      </c>
    </row>
    <row r="305" spans="1:4" ht="18">
      <c r="A305" s="7" t="s">
        <v>282</v>
      </c>
      <c r="B305" s="89">
        <v>4</v>
      </c>
      <c r="C305" s="89">
        <v>26000</v>
      </c>
      <c r="D305" s="89">
        <f t="shared" si="4"/>
        <v>104000</v>
      </c>
    </row>
    <row r="306" spans="1:4" ht="18" hidden="1">
      <c r="A306" s="7" t="s">
        <v>250</v>
      </c>
      <c r="B306" s="89"/>
      <c r="C306" s="89"/>
      <c r="D306" s="89">
        <f t="shared" si="4"/>
        <v>0</v>
      </c>
    </row>
    <row r="307" spans="1:4" ht="18" hidden="1">
      <c r="A307" s="10" t="s">
        <v>251</v>
      </c>
      <c r="B307" s="89"/>
      <c r="C307" s="89"/>
      <c r="D307" s="89">
        <f t="shared" si="4"/>
        <v>0</v>
      </c>
    </row>
    <row r="308" spans="1:4" ht="18" hidden="1">
      <c r="A308" s="7" t="s">
        <v>252</v>
      </c>
      <c r="B308" s="89"/>
      <c r="C308" s="89"/>
      <c r="D308" s="89">
        <f t="shared" si="4"/>
        <v>0</v>
      </c>
    </row>
    <row r="309" spans="1:4" ht="18" hidden="1">
      <c r="A309" s="7" t="s">
        <v>37</v>
      </c>
      <c r="B309" s="89"/>
      <c r="C309" s="89"/>
      <c r="D309" s="89">
        <f t="shared" si="4"/>
        <v>0</v>
      </c>
    </row>
    <row r="310" spans="1:4" ht="18" hidden="1">
      <c r="A310" s="3" t="s">
        <v>172</v>
      </c>
      <c r="B310" s="89"/>
      <c r="C310" s="89"/>
      <c r="D310" s="89">
        <f t="shared" si="4"/>
        <v>0</v>
      </c>
    </row>
    <row r="311" spans="1:4" ht="18" hidden="1">
      <c r="A311" s="7" t="s">
        <v>284</v>
      </c>
      <c r="B311" s="92"/>
      <c r="C311" s="92"/>
      <c r="D311" s="89">
        <f t="shared" si="4"/>
        <v>0</v>
      </c>
    </row>
    <row r="312" spans="1:4" ht="18" hidden="1">
      <c r="A312" s="7" t="s">
        <v>253</v>
      </c>
      <c r="B312" s="89"/>
      <c r="C312" s="89"/>
      <c r="D312" s="89">
        <f t="shared" si="4"/>
        <v>0</v>
      </c>
    </row>
    <row r="313" spans="1:4" ht="18" hidden="1">
      <c r="A313" s="7" t="s">
        <v>173</v>
      </c>
      <c r="B313" s="89"/>
      <c r="C313" s="89"/>
      <c r="D313" s="89">
        <f t="shared" si="4"/>
        <v>0</v>
      </c>
    </row>
    <row r="314" spans="1:4" ht="18" hidden="1">
      <c r="A314" s="10" t="s">
        <v>254</v>
      </c>
      <c r="B314" s="89"/>
      <c r="C314" s="89"/>
      <c r="D314" s="89">
        <f t="shared" si="4"/>
        <v>0</v>
      </c>
    </row>
    <row r="315" spans="1:4" ht="18" hidden="1">
      <c r="A315" s="10" t="s">
        <v>255</v>
      </c>
      <c r="B315" s="89"/>
      <c r="C315" s="89"/>
      <c r="D315" s="89">
        <f t="shared" si="4"/>
        <v>0</v>
      </c>
    </row>
    <row r="316" spans="1:4" ht="18">
      <c r="A316" s="7" t="s">
        <v>288</v>
      </c>
      <c r="B316" s="89">
        <v>5</v>
      </c>
      <c r="C316" s="89">
        <v>25000</v>
      </c>
      <c r="D316" s="89">
        <f t="shared" si="4"/>
        <v>125000</v>
      </c>
    </row>
    <row r="317" spans="1:4" ht="18" hidden="1">
      <c r="A317" s="7" t="s">
        <v>257</v>
      </c>
      <c r="B317" s="89"/>
      <c r="C317" s="89"/>
      <c r="D317" s="89">
        <f t="shared" si="4"/>
        <v>0</v>
      </c>
    </row>
    <row r="318" spans="1:4" ht="18" hidden="1">
      <c r="A318" s="10" t="s">
        <v>258</v>
      </c>
      <c r="B318" s="89"/>
      <c r="C318" s="89"/>
      <c r="D318" s="89">
        <f t="shared" si="4"/>
        <v>0</v>
      </c>
    </row>
    <row r="319" spans="1:4" ht="18" hidden="1">
      <c r="A319" s="7" t="s">
        <v>259</v>
      </c>
      <c r="B319" s="89"/>
      <c r="C319" s="89"/>
      <c r="D319" s="89">
        <f t="shared" si="4"/>
        <v>0</v>
      </c>
    </row>
    <row r="320" spans="1:4" ht="18">
      <c r="A320" s="7" t="s">
        <v>260</v>
      </c>
      <c r="B320" s="89">
        <v>100</v>
      </c>
      <c r="C320" s="89">
        <v>6000</v>
      </c>
      <c r="D320" s="89">
        <f t="shared" si="4"/>
        <v>600000</v>
      </c>
    </row>
    <row r="321" spans="1:4" ht="18" hidden="1">
      <c r="A321" s="7" t="s">
        <v>261</v>
      </c>
      <c r="B321" s="89"/>
      <c r="C321" s="89"/>
      <c r="D321" s="89">
        <f t="shared" si="4"/>
        <v>0</v>
      </c>
    </row>
    <row r="322" spans="1:4" ht="18" hidden="1">
      <c r="A322" s="7" t="s">
        <v>262</v>
      </c>
      <c r="B322" s="89"/>
      <c r="C322" s="89"/>
      <c r="D322" s="89">
        <f t="shared" si="4"/>
        <v>0</v>
      </c>
    </row>
    <row r="323" spans="1:4" ht="18" hidden="1">
      <c r="A323" s="7" t="s">
        <v>263</v>
      </c>
      <c r="B323" s="89"/>
      <c r="C323" s="89"/>
      <c r="D323" s="89">
        <f t="shared" si="4"/>
        <v>0</v>
      </c>
    </row>
    <row r="324" spans="1:4" ht="18" hidden="1">
      <c r="A324" s="7" t="s">
        <v>292</v>
      </c>
      <c r="B324" s="89"/>
      <c r="C324" s="89"/>
      <c r="D324" s="89">
        <f t="shared" ref="D324:D327" si="5">B324*C324</f>
        <v>0</v>
      </c>
    </row>
    <row r="325" spans="1:4" ht="18" hidden="1">
      <c r="A325" s="7" t="s">
        <v>265</v>
      </c>
      <c r="B325" s="89"/>
      <c r="C325" s="89"/>
      <c r="D325" s="89">
        <f t="shared" si="5"/>
        <v>0</v>
      </c>
    </row>
    <row r="326" spans="1:4" ht="18" hidden="1">
      <c r="A326" s="7" t="s">
        <v>266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10336.633333333333</v>
      </c>
      <c r="C328" s="94"/>
      <c r="D328" s="94">
        <f t="shared" ref="D328" si="6">SUM(D3:D327)</f>
        <v>124450000</v>
      </c>
    </row>
  </sheetData>
  <protectedRanges>
    <protectedRange password="CF71" sqref="B1:D327" name="tho"/>
  </protectedRanges>
  <autoFilter ref="A2:D328" xr:uid="{00000000-0009-0000-0000-00000B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328"/>
  <sheetViews>
    <sheetView workbookViewId="0">
      <selection activeCell="H53" sqref="H53"/>
    </sheetView>
  </sheetViews>
  <sheetFormatPr defaultRowHeight="14.4"/>
  <cols>
    <col min="1" max="1" width="36.33203125" customWidth="1"/>
    <col min="3" max="3" width="11.88671875" customWidth="1"/>
    <col min="4" max="4" width="19.33203125" customWidth="1"/>
  </cols>
  <sheetData>
    <row r="1" spans="1:4">
      <c r="A1" s="34" t="s">
        <v>359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20" t="s">
        <v>3</v>
      </c>
      <c r="B3" s="89"/>
      <c r="C3" s="89"/>
      <c r="D3" s="89">
        <f>B3*C3</f>
        <v>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f>72+200+12</f>
        <v>284</v>
      </c>
      <c r="C6" s="89">
        <v>6500</v>
      </c>
      <c r="D6" s="89">
        <f t="shared" si="0"/>
        <v>1846000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195</v>
      </c>
      <c r="B9" s="89"/>
      <c r="C9" s="89"/>
      <c r="D9" s="89">
        <f t="shared" si="0"/>
        <v>0</v>
      </c>
    </row>
    <row r="10" spans="1:4" ht="18" hidden="1">
      <c r="A10" s="5" t="s">
        <v>226</v>
      </c>
      <c r="B10" s="89"/>
      <c r="C10" s="89"/>
      <c r="D10" s="89">
        <f t="shared" si="0"/>
        <v>0</v>
      </c>
    </row>
    <row r="11" spans="1:4" ht="18" hidden="1">
      <c r="A11" s="7" t="s">
        <v>12</v>
      </c>
      <c r="B11" s="89"/>
      <c r="C11" s="89"/>
      <c r="D11" s="89">
        <f t="shared" si="0"/>
        <v>0</v>
      </c>
    </row>
    <row r="12" spans="1:4" ht="18">
      <c r="A12" s="7" t="s">
        <v>14</v>
      </c>
      <c r="B12" s="89">
        <f>10+6+40</f>
        <v>56</v>
      </c>
      <c r="C12" s="89">
        <v>8000</v>
      </c>
      <c r="D12" s="89">
        <f t="shared" si="0"/>
        <v>448000</v>
      </c>
    </row>
    <row r="13" spans="1:4" ht="18" hidden="1">
      <c r="A13" s="3" t="s">
        <v>51</v>
      </c>
      <c r="B13" s="89"/>
      <c r="C13" s="89"/>
      <c r="D13" s="89">
        <f t="shared" si="0"/>
        <v>0</v>
      </c>
    </row>
    <row r="14" spans="1:4" ht="18" hidden="1">
      <c r="A14" s="3" t="s">
        <v>17</v>
      </c>
      <c r="B14" s="89"/>
      <c r="C14" s="89"/>
      <c r="D14" s="89">
        <f t="shared" si="0"/>
        <v>0</v>
      </c>
    </row>
    <row r="15" spans="1:4" ht="18" hidden="1">
      <c r="A15" s="7" t="s">
        <v>115</v>
      </c>
      <c r="B15" s="89"/>
      <c r="C15" s="89"/>
      <c r="D15" s="89">
        <f t="shared" si="0"/>
        <v>0</v>
      </c>
    </row>
    <row r="16" spans="1:4" ht="18" hidden="1">
      <c r="A16" s="7" t="s">
        <v>286</v>
      </c>
      <c r="B16" s="89"/>
      <c r="C16" s="89"/>
      <c r="D16" s="89">
        <f t="shared" si="0"/>
        <v>0</v>
      </c>
    </row>
    <row r="17" spans="1:4" ht="18" hidden="1">
      <c r="A17" s="21" t="s">
        <v>287</v>
      </c>
      <c r="B17" s="89"/>
      <c r="C17" s="89"/>
      <c r="D17" s="89">
        <f t="shared" si="0"/>
        <v>0</v>
      </c>
    </row>
    <row r="18" spans="1:4" ht="18">
      <c r="A18" s="5" t="s">
        <v>21</v>
      </c>
      <c r="B18" s="89">
        <f>2+23+10+6</f>
        <v>41</v>
      </c>
      <c r="C18" s="89">
        <v>11000</v>
      </c>
      <c r="D18" s="89">
        <f t="shared" si="0"/>
        <v>451000</v>
      </c>
    </row>
    <row r="19" spans="1:4" ht="18">
      <c r="A19" s="7" t="s">
        <v>26</v>
      </c>
      <c r="B19" s="89">
        <f>1400+350+720</f>
        <v>2470</v>
      </c>
      <c r="C19" s="89">
        <v>6000</v>
      </c>
      <c r="D19" s="89">
        <f t="shared" si="0"/>
        <v>14820000</v>
      </c>
    </row>
    <row r="20" spans="1:4" ht="18" hidden="1">
      <c r="A20" s="3" t="s">
        <v>58</v>
      </c>
      <c r="B20" s="89"/>
      <c r="C20" s="89"/>
      <c r="D20" s="89">
        <f t="shared" si="0"/>
        <v>0</v>
      </c>
    </row>
    <row r="21" spans="1:4" ht="18" hidden="1">
      <c r="A21" s="3" t="s">
        <v>59</v>
      </c>
      <c r="B21" s="89"/>
      <c r="C21" s="89"/>
      <c r="D21" s="89">
        <f t="shared" si="0"/>
        <v>0</v>
      </c>
    </row>
    <row r="22" spans="1:4" ht="18" hidden="1">
      <c r="A22" s="7" t="s">
        <v>270</v>
      </c>
      <c r="B22" s="89"/>
      <c r="C22" s="89"/>
      <c r="D22" s="89">
        <f t="shared" si="0"/>
        <v>0</v>
      </c>
    </row>
    <row r="23" spans="1:4" ht="18" hidden="1">
      <c r="A23" s="7" t="s">
        <v>271</v>
      </c>
      <c r="B23" s="89"/>
      <c r="C23" s="89"/>
      <c r="D23" s="89">
        <f t="shared" si="0"/>
        <v>0</v>
      </c>
    </row>
    <row r="24" spans="1:4" ht="18">
      <c r="A24" s="7" t="s">
        <v>30</v>
      </c>
      <c r="B24" s="89">
        <f>55+35+12+25+5</f>
        <v>132</v>
      </c>
      <c r="C24" s="89">
        <v>9000</v>
      </c>
      <c r="D24" s="89">
        <f t="shared" si="0"/>
        <v>1188000</v>
      </c>
    </row>
    <row r="25" spans="1:4" ht="18" hidden="1">
      <c r="A25" s="7" t="s">
        <v>273</v>
      </c>
      <c r="B25" s="89"/>
      <c r="C25" s="89"/>
      <c r="D25" s="89">
        <f t="shared" si="0"/>
        <v>0</v>
      </c>
    </row>
    <row r="26" spans="1:4" ht="18" hidden="1">
      <c r="A26" s="7" t="s">
        <v>274</v>
      </c>
      <c r="B26" s="89"/>
      <c r="C26" s="89"/>
      <c r="D26" s="89">
        <f t="shared" si="0"/>
        <v>0</v>
      </c>
    </row>
    <row r="27" spans="1:4" ht="18" hidden="1">
      <c r="A27" s="7" t="s">
        <v>62</v>
      </c>
      <c r="B27" s="89"/>
      <c r="C27" s="89"/>
      <c r="D27" s="89">
        <f t="shared" si="0"/>
        <v>0</v>
      </c>
    </row>
    <row r="28" spans="1:4" ht="18" hidden="1">
      <c r="A28" s="3" t="s">
        <v>33</v>
      </c>
      <c r="B28" s="89"/>
      <c r="C28" s="89"/>
      <c r="D28" s="89">
        <f t="shared" si="0"/>
        <v>0</v>
      </c>
    </row>
    <row r="29" spans="1:4" ht="18" hidden="1">
      <c r="A29" s="3" t="s">
        <v>64</v>
      </c>
      <c r="B29" s="89"/>
      <c r="C29" s="89"/>
      <c r="D29" s="89">
        <f t="shared" si="0"/>
        <v>0</v>
      </c>
    </row>
    <row r="30" spans="1:4" ht="18" hidden="1">
      <c r="A30" s="7" t="s">
        <v>36</v>
      </c>
      <c r="B30" s="89"/>
      <c r="C30" s="89"/>
      <c r="D30" s="89">
        <f t="shared" si="0"/>
        <v>0</v>
      </c>
    </row>
    <row r="31" spans="1:4" ht="18">
      <c r="A31" s="7" t="s">
        <v>228</v>
      </c>
      <c r="B31" s="89">
        <v>2</v>
      </c>
      <c r="C31" s="89">
        <v>5300</v>
      </c>
      <c r="D31" s="89">
        <f t="shared" si="0"/>
        <v>10600</v>
      </c>
    </row>
    <row r="32" spans="1:4" ht="18" hidden="1">
      <c r="A32" s="5" t="s">
        <v>229</v>
      </c>
      <c r="B32" s="90"/>
      <c r="C32" s="90"/>
      <c r="D32" s="89">
        <f t="shared" si="0"/>
        <v>0</v>
      </c>
    </row>
    <row r="33" spans="1:4" ht="18" hidden="1">
      <c r="A33" s="5" t="s">
        <v>230</v>
      </c>
      <c r="B33" s="90"/>
      <c r="C33" s="90"/>
      <c r="D33" s="89">
        <f t="shared" si="0"/>
        <v>0</v>
      </c>
    </row>
    <row r="34" spans="1:4" ht="18" hidden="1">
      <c r="A34" s="7" t="s">
        <v>119</v>
      </c>
      <c r="B34" s="89"/>
      <c r="C34" s="89"/>
      <c r="D34" s="89">
        <f t="shared" si="0"/>
        <v>0</v>
      </c>
    </row>
    <row r="35" spans="1:4" ht="18" hidden="1">
      <c r="A35" s="7" t="s">
        <v>146</v>
      </c>
      <c r="B35" s="89"/>
      <c r="C35" s="89"/>
      <c r="D35" s="89">
        <f t="shared" si="0"/>
        <v>0</v>
      </c>
    </row>
    <row r="36" spans="1:4" ht="18">
      <c r="A36" s="12" t="s">
        <v>94</v>
      </c>
      <c r="B36" s="89">
        <v>2</v>
      </c>
      <c r="C36" s="89">
        <v>5600</v>
      </c>
      <c r="D36" s="89">
        <f t="shared" si="0"/>
        <v>11200</v>
      </c>
    </row>
    <row r="37" spans="1:4" ht="18">
      <c r="A37" s="7" t="s">
        <v>41</v>
      </c>
      <c r="B37" s="89">
        <v>7</v>
      </c>
      <c r="C37" s="89">
        <v>11000</v>
      </c>
      <c r="D37" s="89">
        <f t="shared" si="0"/>
        <v>77000</v>
      </c>
    </row>
    <row r="38" spans="1:4" ht="18" hidden="1">
      <c r="A38" s="7" t="s">
        <v>96</v>
      </c>
      <c r="B38" s="89"/>
      <c r="C38" s="89"/>
      <c r="D38" s="89">
        <f t="shared" si="0"/>
        <v>0</v>
      </c>
    </row>
    <row r="39" spans="1:4" ht="18">
      <c r="A39" s="7" t="s">
        <v>45</v>
      </c>
      <c r="B39" s="89">
        <f>14+16</f>
        <v>30</v>
      </c>
      <c r="C39" s="89">
        <v>17000</v>
      </c>
      <c r="D39" s="89">
        <f t="shared" si="0"/>
        <v>510000</v>
      </c>
    </row>
    <row r="40" spans="1:4" ht="18" hidden="1">
      <c r="A40" s="7" t="s">
        <v>276</v>
      </c>
      <c r="B40" s="89"/>
      <c r="C40" s="89"/>
      <c r="D40" s="89">
        <f t="shared" si="0"/>
        <v>0</v>
      </c>
    </row>
    <row r="41" spans="1:4" ht="18" hidden="1">
      <c r="A41" s="21" t="s">
        <v>277</v>
      </c>
      <c r="B41" s="89"/>
      <c r="C41" s="89"/>
      <c r="D41" s="89">
        <f t="shared" si="0"/>
        <v>0</v>
      </c>
    </row>
    <row r="42" spans="1:4" ht="18" hidden="1">
      <c r="A42" s="5" t="s">
        <v>120</v>
      </c>
      <c r="B42" s="89"/>
      <c r="C42" s="89"/>
      <c r="D42" s="89">
        <f t="shared" si="0"/>
        <v>0</v>
      </c>
    </row>
    <row r="43" spans="1:4" ht="18" hidden="1">
      <c r="A43" s="21" t="s">
        <v>49</v>
      </c>
      <c r="B43" s="89"/>
      <c r="C43" s="89"/>
      <c r="D43" s="89">
        <f t="shared" si="0"/>
        <v>0</v>
      </c>
    </row>
    <row r="44" spans="1:4" ht="18">
      <c r="A44" s="7" t="s">
        <v>278</v>
      </c>
      <c r="B44" s="89">
        <v>12</v>
      </c>
      <c r="C44" s="89">
        <v>14000</v>
      </c>
      <c r="D44" s="89">
        <f t="shared" si="0"/>
        <v>168000</v>
      </c>
    </row>
    <row r="45" spans="1:4" ht="18" hidden="1">
      <c r="A45" s="7" t="s">
        <v>279</v>
      </c>
      <c r="B45" s="89"/>
      <c r="C45" s="89"/>
      <c r="D45" s="89">
        <f t="shared" si="0"/>
        <v>0</v>
      </c>
    </row>
    <row r="46" spans="1:4" ht="18">
      <c r="A46" s="3" t="s">
        <v>50</v>
      </c>
      <c r="B46" s="89">
        <f>20+50+60+60+120+60+100+240</f>
        <v>710</v>
      </c>
      <c r="C46" s="89">
        <v>14000</v>
      </c>
      <c r="D46" s="89">
        <f t="shared" si="0"/>
        <v>9940000</v>
      </c>
    </row>
    <row r="47" spans="1:4" ht="18" hidden="1">
      <c r="A47" s="26" t="s">
        <v>148</v>
      </c>
      <c r="B47" s="89"/>
      <c r="C47" s="89"/>
      <c r="D47" s="89">
        <f t="shared" si="0"/>
        <v>0</v>
      </c>
    </row>
    <row r="48" spans="1:4" ht="18" hidden="1">
      <c r="A48" s="12" t="s">
        <v>149</v>
      </c>
      <c r="B48" s="89"/>
      <c r="C48" s="89"/>
      <c r="D48" s="89">
        <f t="shared" si="0"/>
        <v>0</v>
      </c>
    </row>
    <row r="49" spans="1:4" ht="18">
      <c r="A49" s="12" t="s">
        <v>150</v>
      </c>
      <c r="B49" s="89">
        <f>7+13</f>
        <v>20</v>
      </c>
      <c r="C49" s="89">
        <v>4200</v>
      </c>
      <c r="D49" s="89">
        <f t="shared" si="0"/>
        <v>84000</v>
      </c>
    </row>
    <row r="50" spans="1:4" ht="18" hidden="1">
      <c r="A50" s="12" t="s">
        <v>151</v>
      </c>
      <c r="B50" s="89"/>
      <c r="C50" s="89"/>
      <c r="D50" s="89">
        <f t="shared" si="0"/>
        <v>0</v>
      </c>
    </row>
    <row r="51" spans="1:4" ht="18" hidden="1">
      <c r="A51" s="7" t="s">
        <v>152</v>
      </c>
      <c r="B51" s="89"/>
      <c r="C51" s="89"/>
      <c r="D51" s="89">
        <f t="shared" si="0"/>
        <v>0</v>
      </c>
    </row>
    <row r="52" spans="1:4" ht="18" hidden="1">
      <c r="A52" s="5" t="s">
        <v>153</v>
      </c>
      <c r="B52" s="89"/>
      <c r="C52" s="89"/>
      <c r="D52" s="89">
        <f t="shared" si="0"/>
        <v>0</v>
      </c>
    </row>
    <row r="53" spans="1:4" ht="18">
      <c r="A53" s="7" t="s">
        <v>61</v>
      </c>
      <c r="B53" s="89">
        <v>6</v>
      </c>
      <c r="C53" s="89">
        <v>14000</v>
      </c>
      <c r="D53" s="89">
        <f t="shared" si="0"/>
        <v>84000</v>
      </c>
    </row>
    <row r="54" spans="1:4" ht="18" hidden="1">
      <c r="A54" s="7" t="s">
        <v>155</v>
      </c>
      <c r="B54" s="89"/>
      <c r="C54" s="89"/>
      <c r="D54" s="89">
        <f t="shared" si="0"/>
        <v>0</v>
      </c>
    </row>
    <row r="55" spans="1:4" ht="18">
      <c r="A55" s="12" t="s">
        <v>63</v>
      </c>
      <c r="B55" s="89">
        <v>17</v>
      </c>
      <c r="C55" s="89">
        <v>11000</v>
      </c>
      <c r="D55" s="89">
        <f t="shared" si="0"/>
        <v>187000</v>
      </c>
    </row>
    <row r="56" spans="1:4" ht="18">
      <c r="A56" s="7" t="s">
        <v>112</v>
      </c>
      <c r="B56" s="89">
        <f>120+100+60+40</f>
        <v>320</v>
      </c>
      <c r="C56" s="89">
        <v>9000</v>
      </c>
      <c r="D56" s="89">
        <f t="shared" si="0"/>
        <v>2880000</v>
      </c>
    </row>
    <row r="57" spans="1:4" ht="18" hidden="1">
      <c r="A57" s="30" t="s">
        <v>294</v>
      </c>
      <c r="B57" s="89"/>
      <c r="C57" s="89"/>
      <c r="D57" s="89">
        <f t="shared" si="0"/>
        <v>0</v>
      </c>
    </row>
    <row r="58" spans="1:4" ht="18" hidden="1">
      <c r="A58" s="7" t="s">
        <v>156</v>
      </c>
      <c r="B58" s="89"/>
      <c r="C58" s="89"/>
      <c r="D58" s="89">
        <f t="shared" si="0"/>
        <v>0</v>
      </c>
    </row>
    <row r="59" spans="1:4" ht="18" hidden="1">
      <c r="A59" s="7" t="s">
        <v>157</v>
      </c>
      <c r="B59" s="89"/>
      <c r="C59" s="89"/>
      <c r="D59" s="89">
        <f t="shared" si="0"/>
        <v>0</v>
      </c>
    </row>
    <row r="60" spans="1:4" ht="18" hidden="1">
      <c r="A60" s="6" t="s">
        <v>158</v>
      </c>
      <c r="B60" s="89"/>
      <c r="C60" s="89"/>
      <c r="D60" s="89">
        <f t="shared" si="0"/>
        <v>0</v>
      </c>
    </row>
    <row r="61" spans="1:4" ht="18" hidden="1">
      <c r="A61" s="17" t="s">
        <v>295</v>
      </c>
      <c r="B61" s="89"/>
      <c r="C61" s="89"/>
      <c r="D61" s="89">
        <f t="shared" si="0"/>
        <v>0</v>
      </c>
    </row>
    <row r="62" spans="1:4" ht="18">
      <c r="A62" s="3" t="s">
        <v>1</v>
      </c>
      <c r="B62" s="89">
        <v>4</v>
      </c>
      <c r="C62" s="89">
        <v>5000</v>
      </c>
      <c r="D62" s="89">
        <f t="shared" si="0"/>
        <v>20000</v>
      </c>
    </row>
    <row r="63" spans="1:4" ht="18" hidden="1">
      <c r="A63" s="5" t="s">
        <v>2</v>
      </c>
      <c r="B63" s="89"/>
      <c r="C63" s="89"/>
      <c r="D63" s="89">
        <f t="shared" si="0"/>
        <v>0</v>
      </c>
    </row>
    <row r="64" spans="1:4" ht="18" hidden="1">
      <c r="A64" s="3" t="s">
        <v>66</v>
      </c>
      <c r="B64" s="89"/>
      <c r="C64" s="89"/>
      <c r="D64" s="89">
        <f t="shared" si="0"/>
        <v>0</v>
      </c>
    </row>
    <row r="65" spans="1:4" ht="18" hidden="1">
      <c r="A65" s="3" t="s">
        <v>4</v>
      </c>
      <c r="B65" s="89"/>
      <c r="C65" s="89"/>
      <c r="D65" s="89">
        <f t="shared" si="0"/>
        <v>0</v>
      </c>
    </row>
    <row r="66" spans="1:4" ht="18">
      <c r="A66" s="3" t="s">
        <v>5</v>
      </c>
      <c r="B66" s="89">
        <v>12</v>
      </c>
      <c r="C66" s="89">
        <v>7000</v>
      </c>
      <c r="D66" s="89">
        <f t="shared" si="0"/>
        <v>84000</v>
      </c>
    </row>
    <row r="67" spans="1:4" ht="18" hidden="1">
      <c r="A67" s="6" t="s">
        <v>6</v>
      </c>
      <c r="B67" s="89"/>
      <c r="C67" s="89"/>
      <c r="D67" s="89">
        <f t="shared" si="0"/>
        <v>0</v>
      </c>
    </row>
    <row r="68" spans="1:4" ht="18" hidden="1">
      <c r="A68" s="7" t="s">
        <v>7</v>
      </c>
      <c r="B68" s="89"/>
      <c r="C68" s="89"/>
      <c r="D68" s="89">
        <f t="shared" ref="D68:D131" si="1">B68*C68</f>
        <v>0</v>
      </c>
    </row>
    <row r="69" spans="1:4" ht="18" hidden="1">
      <c r="A69" s="7" t="s">
        <v>113</v>
      </c>
      <c r="B69" s="89"/>
      <c r="C69" s="89"/>
      <c r="D69" s="89">
        <f t="shared" si="1"/>
        <v>0</v>
      </c>
    </row>
    <row r="70" spans="1:4" ht="18" hidden="1">
      <c r="A70" s="3" t="s">
        <v>114</v>
      </c>
      <c r="B70" s="89"/>
      <c r="C70" s="89"/>
      <c r="D70" s="89">
        <f t="shared" si="1"/>
        <v>0</v>
      </c>
    </row>
    <row r="71" spans="1:4" ht="18">
      <c r="A71" s="7" t="s">
        <v>69</v>
      </c>
      <c r="B71" s="89">
        <f>100+120+20+60+20</f>
        <v>320</v>
      </c>
      <c r="C71" s="89">
        <v>14000</v>
      </c>
      <c r="D71" s="89">
        <f t="shared" si="1"/>
        <v>4480000</v>
      </c>
    </row>
    <row r="72" spans="1:4" ht="18">
      <c r="A72" s="21" t="s">
        <v>166</v>
      </c>
      <c r="B72" s="89">
        <v>13</v>
      </c>
      <c r="C72" s="89">
        <v>12000</v>
      </c>
      <c r="D72" s="89">
        <f t="shared" si="1"/>
        <v>156000</v>
      </c>
    </row>
    <row r="73" spans="1:4" ht="18" hidden="1">
      <c r="A73" s="7" t="s">
        <v>167</v>
      </c>
      <c r="B73" s="89"/>
      <c r="C73" s="89"/>
      <c r="D73" s="89">
        <f t="shared" si="1"/>
        <v>0</v>
      </c>
    </row>
    <row r="74" spans="1:4" ht="18" hidden="1">
      <c r="A74" s="7" t="s">
        <v>71</v>
      </c>
      <c r="B74" s="89"/>
      <c r="C74" s="89"/>
      <c r="D74" s="89">
        <f t="shared" si="1"/>
        <v>0</v>
      </c>
    </row>
    <row r="75" spans="1:4" ht="18" hidden="1">
      <c r="A75" s="7" t="s">
        <v>169</v>
      </c>
      <c r="B75" s="89"/>
      <c r="C75" s="89"/>
      <c r="D75" s="89">
        <f t="shared" si="1"/>
        <v>0</v>
      </c>
    </row>
    <row r="76" spans="1:4" ht="18" hidden="1">
      <c r="A76" s="3" t="s">
        <v>8</v>
      </c>
      <c r="B76" s="90"/>
      <c r="C76" s="90"/>
      <c r="D76" s="89">
        <f t="shared" si="1"/>
        <v>0</v>
      </c>
    </row>
    <row r="77" spans="1:4" ht="18" hidden="1">
      <c r="A77" s="3" t="s">
        <v>9</v>
      </c>
      <c r="B77" s="90"/>
      <c r="C77" s="90"/>
      <c r="D77" s="89">
        <f t="shared" si="1"/>
        <v>0</v>
      </c>
    </row>
    <row r="78" spans="1:4" ht="18" hidden="1">
      <c r="A78" s="3" t="s">
        <v>74</v>
      </c>
      <c r="B78" s="90"/>
      <c r="C78" s="90"/>
      <c r="D78" s="89">
        <f t="shared" si="1"/>
        <v>0</v>
      </c>
    </row>
    <row r="79" spans="1:4" ht="18" hidden="1">
      <c r="A79" s="7" t="s">
        <v>80</v>
      </c>
      <c r="B79" s="89"/>
      <c r="C79" s="89"/>
      <c r="D79" s="89">
        <f t="shared" si="1"/>
        <v>0</v>
      </c>
    </row>
    <row r="80" spans="1:4" ht="18">
      <c r="A80" s="7" t="s">
        <v>76</v>
      </c>
      <c r="B80" s="89">
        <f>40+110</f>
        <v>150</v>
      </c>
      <c r="C80" s="89">
        <v>10800</v>
      </c>
      <c r="D80" s="89">
        <f t="shared" si="1"/>
        <v>1620000</v>
      </c>
    </row>
    <row r="81" spans="1:4" ht="18" hidden="1">
      <c r="A81" s="7" t="s">
        <v>82</v>
      </c>
      <c r="B81" s="89"/>
      <c r="C81" s="89"/>
      <c r="D81" s="89">
        <f t="shared" si="1"/>
        <v>0</v>
      </c>
    </row>
    <row r="82" spans="1:4" ht="18" hidden="1">
      <c r="A82" s="7" t="s">
        <v>83</v>
      </c>
      <c r="B82" s="89"/>
      <c r="C82" s="89"/>
      <c r="D82" s="89">
        <f t="shared" si="1"/>
        <v>0</v>
      </c>
    </row>
    <row r="83" spans="1:4" ht="18" hidden="1">
      <c r="A83" s="7" t="s">
        <v>84</v>
      </c>
      <c r="B83" s="89"/>
      <c r="C83" s="89"/>
      <c r="D83" s="89">
        <f t="shared" si="1"/>
        <v>0</v>
      </c>
    </row>
    <row r="84" spans="1:4" ht="18">
      <c r="A84" s="7" t="s">
        <v>79</v>
      </c>
      <c r="B84" s="89">
        <v>3</v>
      </c>
      <c r="C84" s="89">
        <v>9000</v>
      </c>
      <c r="D84" s="89">
        <f t="shared" si="1"/>
        <v>27000</v>
      </c>
    </row>
    <row r="85" spans="1:4" ht="18" hidden="1">
      <c r="A85" s="10" t="s">
        <v>192</v>
      </c>
      <c r="B85" s="89"/>
      <c r="C85" s="89"/>
      <c r="D85" s="89">
        <f t="shared" si="1"/>
        <v>0</v>
      </c>
    </row>
    <row r="86" spans="1:4" ht="18" hidden="1">
      <c r="A86" s="10" t="s">
        <v>174</v>
      </c>
      <c r="B86" s="89"/>
      <c r="C86" s="89"/>
      <c r="D86" s="89">
        <f t="shared" si="1"/>
        <v>0</v>
      </c>
    </row>
    <row r="87" spans="1:4" ht="18" hidden="1">
      <c r="A87" s="10" t="s">
        <v>175</v>
      </c>
      <c r="B87" s="89"/>
      <c r="C87" s="89"/>
      <c r="D87" s="89">
        <f t="shared" si="1"/>
        <v>0</v>
      </c>
    </row>
    <row r="88" spans="1:4" ht="18" hidden="1">
      <c r="A88" s="5" t="s">
        <v>176</v>
      </c>
      <c r="B88" s="89"/>
      <c r="C88" s="89"/>
      <c r="D88" s="89">
        <f t="shared" si="1"/>
        <v>0</v>
      </c>
    </row>
    <row r="89" spans="1:4" ht="18">
      <c r="A89" s="21" t="s">
        <v>170</v>
      </c>
      <c r="B89" s="89">
        <v>7</v>
      </c>
      <c r="C89" s="89">
        <v>18000</v>
      </c>
      <c r="D89" s="89">
        <f t="shared" si="1"/>
        <v>126000</v>
      </c>
    </row>
    <row r="90" spans="1:4" ht="18" hidden="1">
      <c r="A90" s="5" t="s">
        <v>204</v>
      </c>
      <c r="B90" s="89"/>
      <c r="C90" s="89"/>
      <c r="D90" s="89">
        <f t="shared" si="1"/>
        <v>0</v>
      </c>
    </row>
    <row r="91" spans="1:4" ht="18" hidden="1">
      <c r="A91" s="7" t="s">
        <v>11</v>
      </c>
      <c r="B91" s="89"/>
      <c r="C91" s="89"/>
      <c r="D91" s="89">
        <f t="shared" si="1"/>
        <v>0</v>
      </c>
    </row>
    <row r="92" spans="1:4" ht="18" hidden="1">
      <c r="A92" s="7" t="s">
        <v>81</v>
      </c>
      <c r="B92" s="89"/>
      <c r="C92" s="89"/>
      <c r="D92" s="89">
        <f t="shared" si="1"/>
        <v>0</v>
      </c>
    </row>
    <row r="93" spans="1:4" ht="18" hidden="1">
      <c r="A93" s="5" t="s">
        <v>205</v>
      </c>
      <c r="B93" s="89"/>
      <c r="C93" s="89"/>
      <c r="D93" s="89">
        <f t="shared" si="1"/>
        <v>0</v>
      </c>
    </row>
    <row r="94" spans="1:4" ht="18" hidden="1">
      <c r="A94" s="5" t="s">
        <v>206</v>
      </c>
      <c r="B94" s="89"/>
      <c r="C94" s="89"/>
      <c r="D94" s="89">
        <f t="shared" si="1"/>
        <v>0</v>
      </c>
    </row>
    <row r="95" spans="1:4" ht="18" hidden="1">
      <c r="A95" s="7" t="s">
        <v>13</v>
      </c>
      <c r="B95" s="90"/>
      <c r="C95" s="90"/>
      <c r="D95" s="89">
        <f t="shared" si="1"/>
        <v>0</v>
      </c>
    </row>
    <row r="96" spans="1:4" ht="18">
      <c r="A96" s="10" t="s">
        <v>85</v>
      </c>
      <c r="B96" s="89">
        <v>3</v>
      </c>
      <c r="C96" s="90">
        <v>3000</v>
      </c>
      <c r="D96" s="89">
        <f t="shared" si="1"/>
        <v>9000</v>
      </c>
    </row>
    <row r="97" spans="1:4" ht="18" hidden="1">
      <c r="A97" s="5" t="s">
        <v>296</v>
      </c>
      <c r="B97" s="89"/>
      <c r="C97" s="89"/>
      <c r="D97" s="89">
        <f t="shared" si="1"/>
        <v>0</v>
      </c>
    </row>
    <row r="98" spans="1:4" ht="18" hidden="1">
      <c r="A98" s="5" t="s">
        <v>207</v>
      </c>
      <c r="B98" s="89"/>
      <c r="C98" s="89"/>
      <c r="D98" s="89">
        <f t="shared" si="1"/>
        <v>0</v>
      </c>
    </row>
    <row r="99" spans="1:4" ht="18" hidden="1">
      <c r="A99" s="7" t="s">
        <v>93</v>
      </c>
      <c r="B99" s="89"/>
      <c r="C99" s="89"/>
      <c r="D99" s="89">
        <f t="shared" si="1"/>
        <v>0</v>
      </c>
    </row>
    <row r="100" spans="1:4" ht="18" hidden="1">
      <c r="A100" s="12" t="s">
        <v>46</v>
      </c>
      <c r="B100" s="89"/>
      <c r="C100" s="89"/>
      <c r="D100" s="89">
        <f t="shared" si="1"/>
        <v>0</v>
      </c>
    </row>
    <row r="101" spans="1:4" ht="18" hidden="1">
      <c r="A101" s="23" t="s">
        <v>95</v>
      </c>
      <c r="B101" s="89"/>
      <c r="C101" s="89"/>
      <c r="D101" s="89">
        <f t="shared" si="1"/>
        <v>0</v>
      </c>
    </row>
    <row r="102" spans="1:4" ht="18" hidden="1">
      <c r="A102" s="23" t="s">
        <v>190</v>
      </c>
      <c r="B102" s="89"/>
      <c r="C102" s="89"/>
      <c r="D102" s="89">
        <f t="shared" si="1"/>
        <v>0</v>
      </c>
    </row>
    <row r="103" spans="1:4" ht="18" hidden="1">
      <c r="A103" s="68" t="s">
        <v>47</v>
      </c>
      <c r="B103" s="89"/>
      <c r="C103" s="89"/>
      <c r="D103" s="89">
        <f t="shared" si="1"/>
        <v>0</v>
      </c>
    </row>
    <row r="104" spans="1:4" ht="18" hidden="1">
      <c r="A104" s="31" t="s">
        <v>297</v>
      </c>
      <c r="B104" s="89"/>
      <c r="C104" s="89"/>
      <c r="D104" s="89">
        <f t="shared" si="1"/>
        <v>0</v>
      </c>
    </row>
    <row r="105" spans="1:4" ht="18" hidden="1">
      <c r="A105" s="7" t="s">
        <v>48</v>
      </c>
      <c r="B105" s="89"/>
      <c r="C105" s="89"/>
      <c r="D105" s="89">
        <f t="shared" si="1"/>
        <v>0</v>
      </c>
    </row>
    <row r="106" spans="1:4" ht="18">
      <c r="A106" s="7" t="s">
        <v>101</v>
      </c>
      <c r="B106" s="89">
        <v>35</v>
      </c>
      <c r="C106" s="89">
        <v>9000</v>
      </c>
      <c r="D106" s="89">
        <f t="shared" si="1"/>
        <v>315000</v>
      </c>
    </row>
    <row r="107" spans="1:4" ht="18" hidden="1">
      <c r="A107" s="7" t="s">
        <v>18</v>
      </c>
      <c r="B107" s="89"/>
      <c r="C107" s="89"/>
      <c r="D107" s="89">
        <f t="shared" si="1"/>
        <v>0</v>
      </c>
    </row>
    <row r="108" spans="1:4" ht="18" hidden="1">
      <c r="A108" s="7" t="s">
        <v>19</v>
      </c>
      <c r="B108" s="89"/>
      <c r="C108" s="89"/>
      <c r="D108" s="89">
        <f t="shared" si="1"/>
        <v>0</v>
      </c>
    </row>
    <row r="109" spans="1:4" ht="18" hidden="1">
      <c r="A109" s="7" t="s">
        <v>208</v>
      </c>
      <c r="B109" s="89"/>
      <c r="C109" s="89"/>
      <c r="D109" s="89">
        <f t="shared" si="1"/>
        <v>0</v>
      </c>
    </row>
    <row r="110" spans="1:4" ht="18" hidden="1">
      <c r="A110" s="7" t="s">
        <v>209</v>
      </c>
      <c r="B110" s="89"/>
      <c r="C110" s="89"/>
      <c r="D110" s="89">
        <f t="shared" si="1"/>
        <v>0</v>
      </c>
    </row>
    <row r="111" spans="1:4" ht="18" hidden="1">
      <c r="A111" s="7" t="s">
        <v>210</v>
      </c>
      <c r="B111" s="89"/>
      <c r="C111" s="89"/>
      <c r="D111" s="89">
        <f t="shared" si="1"/>
        <v>0</v>
      </c>
    </row>
    <row r="112" spans="1:4" ht="18" hidden="1">
      <c r="A112" s="7" t="s">
        <v>211</v>
      </c>
      <c r="B112" s="89"/>
      <c r="C112" s="89"/>
      <c r="D112" s="89">
        <f t="shared" si="1"/>
        <v>0</v>
      </c>
    </row>
    <row r="113" spans="1:4" ht="18" hidden="1">
      <c r="A113" s="5" t="s">
        <v>15</v>
      </c>
      <c r="B113" s="89"/>
      <c r="C113" s="89"/>
      <c r="D113" s="89">
        <f t="shared" si="1"/>
        <v>0</v>
      </c>
    </row>
    <row r="114" spans="1:4" ht="18" hidden="1">
      <c r="A114" s="10" t="s">
        <v>16</v>
      </c>
      <c r="B114" s="89"/>
      <c r="C114" s="89"/>
      <c r="D114" s="89">
        <f t="shared" si="1"/>
        <v>0</v>
      </c>
    </row>
    <row r="115" spans="1:4" ht="18" hidden="1">
      <c r="A115" s="7" t="s">
        <v>298</v>
      </c>
      <c r="B115" s="89"/>
      <c r="C115" s="89"/>
      <c r="D115" s="89">
        <f t="shared" si="1"/>
        <v>0</v>
      </c>
    </row>
    <row r="116" spans="1:4" ht="18" hidden="1">
      <c r="A116" s="5" t="s">
        <v>299</v>
      </c>
      <c r="B116" s="89"/>
      <c r="C116" s="89"/>
      <c r="D116" s="89">
        <f t="shared" si="1"/>
        <v>0</v>
      </c>
    </row>
    <row r="117" spans="1:4" ht="18" hidden="1">
      <c r="A117" s="5" t="s">
        <v>300</v>
      </c>
      <c r="B117" s="89"/>
      <c r="C117" s="89"/>
      <c r="D117" s="89">
        <f t="shared" si="1"/>
        <v>0</v>
      </c>
    </row>
    <row r="118" spans="1:4" ht="18">
      <c r="A118" s="7" t="s">
        <v>103</v>
      </c>
      <c r="B118" s="89">
        <v>12</v>
      </c>
      <c r="C118" s="89">
        <v>9500</v>
      </c>
      <c r="D118" s="89">
        <f t="shared" si="1"/>
        <v>114000</v>
      </c>
    </row>
    <row r="119" spans="1:4" ht="18" hidden="1">
      <c r="A119" s="24" t="s">
        <v>122</v>
      </c>
      <c r="B119" s="89"/>
      <c r="C119" s="89"/>
      <c r="D119" s="89">
        <f t="shared" si="1"/>
        <v>0</v>
      </c>
    </row>
    <row r="120" spans="1:4" ht="18" hidden="1">
      <c r="A120" s="21" t="s">
        <v>106</v>
      </c>
      <c r="B120" s="89"/>
      <c r="C120" s="89"/>
      <c r="D120" s="89">
        <f t="shared" si="1"/>
        <v>0</v>
      </c>
    </row>
    <row r="121" spans="1:4" ht="18" hidden="1">
      <c r="A121" s="3" t="s">
        <v>124</v>
      </c>
      <c r="B121" s="90"/>
      <c r="C121" s="90"/>
      <c r="D121" s="89">
        <f t="shared" si="1"/>
        <v>0</v>
      </c>
    </row>
    <row r="122" spans="1:4" ht="18" hidden="1">
      <c r="A122" s="3" t="s">
        <v>125</v>
      </c>
      <c r="B122" s="90"/>
      <c r="C122" s="90"/>
      <c r="D122" s="89">
        <f t="shared" si="1"/>
        <v>0</v>
      </c>
    </row>
    <row r="123" spans="1:4" ht="18" hidden="1">
      <c r="A123" s="3" t="s">
        <v>126</v>
      </c>
      <c r="B123" s="90"/>
      <c r="C123" s="90"/>
      <c r="D123" s="89">
        <f t="shared" si="1"/>
        <v>0</v>
      </c>
    </row>
    <row r="124" spans="1:4" ht="18" hidden="1">
      <c r="A124" s="3" t="s">
        <v>127</v>
      </c>
      <c r="B124" s="93"/>
      <c r="C124" s="93"/>
      <c r="D124" s="89">
        <f t="shared" si="1"/>
        <v>0</v>
      </c>
    </row>
    <row r="125" spans="1:4" ht="18" hidden="1">
      <c r="A125" s="28" t="s">
        <v>280</v>
      </c>
      <c r="B125" s="89"/>
      <c r="C125" s="89"/>
      <c r="D125" s="89">
        <f t="shared" si="1"/>
        <v>0</v>
      </c>
    </row>
    <row r="126" spans="1:4" ht="18">
      <c r="A126" s="3" t="s">
        <v>281</v>
      </c>
      <c r="B126" s="90">
        <v>8</v>
      </c>
      <c r="C126" s="90">
        <v>16000</v>
      </c>
      <c r="D126" s="89">
        <f t="shared" si="1"/>
        <v>128000</v>
      </c>
    </row>
    <row r="127" spans="1:4" ht="18" hidden="1">
      <c r="A127" s="7" t="s">
        <v>109</v>
      </c>
      <c r="B127" s="89"/>
      <c r="C127" s="89"/>
      <c r="D127" s="89">
        <f t="shared" si="1"/>
        <v>0</v>
      </c>
    </row>
    <row r="128" spans="1:4" ht="18" hidden="1">
      <c r="A128" s="7" t="s">
        <v>283</v>
      </c>
      <c r="B128" s="89"/>
      <c r="C128" s="89"/>
      <c r="D128" s="89">
        <f t="shared" si="1"/>
        <v>0</v>
      </c>
    </row>
    <row r="129" spans="1:4" ht="18">
      <c r="A129" s="7" t="s">
        <v>111</v>
      </c>
      <c r="B129" s="89">
        <f>10+15+20+25</f>
        <v>70</v>
      </c>
      <c r="C129" s="89">
        <v>12000</v>
      </c>
      <c r="D129" s="89">
        <f t="shared" si="1"/>
        <v>840000</v>
      </c>
    </row>
    <row r="130" spans="1:4" ht="18" hidden="1">
      <c r="A130" s="12" t="s">
        <v>34</v>
      </c>
      <c r="B130" s="89"/>
      <c r="C130" s="89"/>
      <c r="D130" s="89">
        <f t="shared" si="1"/>
        <v>0</v>
      </c>
    </row>
    <row r="131" spans="1:4" ht="18" hidden="1">
      <c r="A131" s="3" t="s">
        <v>212</v>
      </c>
      <c r="B131" s="89"/>
      <c r="C131" s="89"/>
      <c r="D131" s="89">
        <f t="shared" si="1"/>
        <v>0</v>
      </c>
    </row>
    <row r="132" spans="1:4" ht="18" hidden="1">
      <c r="A132" s="3" t="s">
        <v>213</v>
      </c>
      <c r="B132" s="89"/>
      <c r="C132" s="89"/>
      <c r="D132" s="89">
        <f t="shared" ref="D132:D195" si="2">B132*C132</f>
        <v>0</v>
      </c>
    </row>
    <row r="133" spans="1:4" ht="18" hidden="1">
      <c r="A133" s="7" t="s">
        <v>214</v>
      </c>
      <c r="B133" s="89"/>
      <c r="C133" s="89"/>
      <c r="D133" s="89">
        <f t="shared" si="2"/>
        <v>0</v>
      </c>
    </row>
    <row r="134" spans="1:4" ht="18" hidden="1">
      <c r="A134" s="7" t="s">
        <v>215</v>
      </c>
      <c r="B134" s="89"/>
      <c r="C134" s="89"/>
      <c r="D134" s="89">
        <f t="shared" si="2"/>
        <v>0</v>
      </c>
    </row>
    <row r="135" spans="1:4" ht="18" hidden="1">
      <c r="A135" s="7" t="s">
        <v>99</v>
      </c>
      <c r="B135" s="90"/>
      <c r="C135" s="90"/>
      <c r="D135" s="89">
        <f t="shared" si="2"/>
        <v>0</v>
      </c>
    </row>
    <row r="136" spans="1:4" ht="18" hidden="1">
      <c r="A136" s="7" t="s">
        <v>100</v>
      </c>
      <c r="B136" s="90"/>
      <c r="C136" s="90"/>
      <c r="D136" s="89">
        <f t="shared" si="2"/>
        <v>0</v>
      </c>
    </row>
    <row r="137" spans="1:4" ht="18" hidden="1">
      <c r="A137" s="7" t="s">
        <v>301</v>
      </c>
      <c r="B137" s="89"/>
      <c r="C137" s="89"/>
      <c r="D137" s="89">
        <f t="shared" si="2"/>
        <v>0</v>
      </c>
    </row>
    <row r="138" spans="1:4" ht="18">
      <c r="A138" s="7" t="s">
        <v>118</v>
      </c>
      <c r="B138" s="90">
        <v>1</v>
      </c>
      <c r="C138" s="90">
        <v>70000</v>
      </c>
      <c r="D138" s="89">
        <f t="shared" si="2"/>
        <v>70000</v>
      </c>
    </row>
    <row r="139" spans="1:4" ht="18" hidden="1">
      <c r="A139" s="7" t="s">
        <v>102</v>
      </c>
      <c r="B139" s="90"/>
      <c r="C139" s="90"/>
      <c r="D139" s="89">
        <f t="shared" si="2"/>
        <v>0</v>
      </c>
    </row>
    <row r="140" spans="1:4" ht="18">
      <c r="A140" s="7" t="s">
        <v>121</v>
      </c>
      <c r="B140" s="90">
        <f>0.5+1.5</f>
        <v>2</v>
      </c>
      <c r="C140" s="90">
        <v>80000</v>
      </c>
      <c r="D140" s="89">
        <f t="shared" si="2"/>
        <v>160000</v>
      </c>
    </row>
    <row r="141" spans="1:4" ht="18" hidden="1">
      <c r="A141" s="7" t="s">
        <v>104</v>
      </c>
      <c r="B141" s="90"/>
      <c r="C141" s="90"/>
      <c r="D141" s="89">
        <f t="shared" si="2"/>
        <v>0</v>
      </c>
    </row>
    <row r="142" spans="1:4" ht="18" hidden="1">
      <c r="A142" s="7" t="s">
        <v>128</v>
      </c>
      <c r="B142" s="90"/>
      <c r="C142" s="90"/>
      <c r="D142" s="89">
        <f t="shared" si="2"/>
        <v>0</v>
      </c>
    </row>
    <row r="143" spans="1:4" ht="18" hidden="1">
      <c r="A143" s="7" t="s">
        <v>105</v>
      </c>
      <c r="B143" s="90"/>
      <c r="C143" s="90"/>
      <c r="D143" s="89">
        <f t="shared" si="2"/>
        <v>0</v>
      </c>
    </row>
    <row r="144" spans="1:4" ht="18">
      <c r="A144" s="7" t="s">
        <v>123</v>
      </c>
      <c r="B144" s="90">
        <v>5</v>
      </c>
      <c r="C144" s="90">
        <v>70000</v>
      </c>
      <c r="D144" s="89">
        <f t="shared" si="2"/>
        <v>350000</v>
      </c>
    </row>
    <row r="145" spans="1:4" ht="18" hidden="1">
      <c r="A145" s="7" t="s">
        <v>107</v>
      </c>
      <c r="B145" s="90"/>
      <c r="C145" s="90"/>
      <c r="D145" s="89">
        <f t="shared" si="2"/>
        <v>0</v>
      </c>
    </row>
    <row r="146" spans="1:4" ht="18" hidden="1">
      <c r="A146" s="7" t="s">
        <v>159</v>
      </c>
      <c r="B146" s="89"/>
      <c r="C146" s="89"/>
      <c r="D146" s="89">
        <f t="shared" si="2"/>
        <v>0</v>
      </c>
    </row>
    <row r="147" spans="1:4" ht="18" hidden="1">
      <c r="A147" s="7" t="s">
        <v>160</v>
      </c>
      <c r="B147" s="89"/>
      <c r="C147" s="89"/>
      <c r="D147" s="89">
        <f t="shared" si="2"/>
        <v>0</v>
      </c>
    </row>
    <row r="148" spans="1:4" ht="18">
      <c r="A148" s="7" t="s">
        <v>135</v>
      </c>
      <c r="B148" s="89">
        <v>2</v>
      </c>
      <c r="C148" s="89">
        <v>20000</v>
      </c>
      <c r="D148" s="89">
        <f t="shared" si="2"/>
        <v>40000</v>
      </c>
    </row>
    <row r="149" spans="1:4" ht="18">
      <c r="A149" s="7" t="s">
        <v>162</v>
      </c>
      <c r="B149" s="89">
        <v>35</v>
      </c>
      <c r="C149" s="89">
        <v>10000</v>
      </c>
      <c r="D149" s="89">
        <f t="shared" si="2"/>
        <v>350000</v>
      </c>
    </row>
    <row r="150" spans="1:4" ht="18" hidden="1">
      <c r="A150" s="7" t="s">
        <v>163</v>
      </c>
      <c r="B150" s="89"/>
      <c r="C150" s="89"/>
      <c r="D150" s="89">
        <f t="shared" si="2"/>
        <v>0</v>
      </c>
    </row>
    <row r="151" spans="1:4" ht="18" hidden="1">
      <c r="A151" s="12" t="s">
        <v>164</v>
      </c>
      <c r="B151" s="89"/>
      <c r="C151" s="89"/>
      <c r="D151" s="89">
        <f t="shared" si="2"/>
        <v>0</v>
      </c>
    </row>
    <row r="152" spans="1:4" ht="18" hidden="1">
      <c r="A152" s="7" t="s">
        <v>289</v>
      </c>
      <c r="B152" s="89"/>
      <c r="C152" s="89"/>
      <c r="D152" s="89">
        <f t="shared" si="2"/>
        <v>0</v>
      </c>
    </row>
    <row r="153" spans="1:4" ht="18" hidden="1">
      <c r="A153" s="7" t="s">
        <v>290</v>
      </c>
      <c r="B153" s="89"/>
      <c r="C153" s="89"/>
      <c r="D153" s="89">
        <f t="shared" si="2"/>
        <v>0</v>
      </c>
    </row>
    <row r="154" spans="1:4" ht="18">
      <c r="A154" s="7" t="s">
        <v>291</v>
      </c>
      <c r="B154" s="89">
        <v>45</v>
      </c>
      <c r="C154" s="89">
        <v>7000</v>
      </c>
      <c r="D154" s="89">
        <f t="shared" si="2"/>
        <v>315000</v>
      </c>
    </row>
    <row r="155" spans="1:4" ht="18" hidden="1">
      <c r="A155" s="7" t="s">
        <v>140</v>
      </c>
      <c r="B155" s="89"/>
      <c r="C155" s="89"/>
      <c r="D155" s="89">
        <f t="shared" si="2"/>
        <v>0</v>
      </c>
    </row>
    <row r="156" spans="1:4" ht="18" hidden="1">
      <c r="A156" s="7" t="s">
        <v>108</v>
      </c>
      <c r="B156" s="90"/>
      <c r="C156" s="90"/>
      <c r="D156" s="89">
        <f t="shared" si="2"/>
        <v>0</v>
      </c>
    </row>
    <row r="157" spans="1:4" ht="18">
      <c r="A157" s="26" t="s">
        <v>143</v>
      </c>
      <c r="B157" s="90">
        <v>1.5</v>
      </c>
      <c r="C157" s="90">
        <v>70000</v>
      </c>
      <c r="D157" s="89">
        <f t="shared" si="2"/>
        <v>105000</v>
      </c>
    </row>
    <row r="158" spans="1:4" ht="18" hidden="1">
      <c r="A158" s="7" t="s">
        <v>110</v>
      </c>
      <c r="B158" s="90"/>
      <c r="C158" s="90"/>
      <c r="D158" s="89">
        <f t="shared" si="2"/>
        <v>0</v>
      </c>
    </row>
    <row r="159" spans="1:4" ht="18">
      <c r="A159" s="7" t="s">
        <v>52</v>
      </c>
      <c r="B159" s="89">
        <v>15</v>
      </c>
      <c r="C159" s="89">
        <v>13000</v>
      </c>
      <c r="D159" s="89">
        <f t="shared" si="2"/>
        <v>195000</v>
      </c>
    </row>
    <row r="160" spans="1:4" ht="18" hidden="1">
      <c r="A160" s="12" t="s">
        <v>53</v>
      </c>
      <c r="B160" s="89"/>
      <c r="C160" s="89"/>
      <c r="D160" s="89">
        <f t="shared" si="2"/>
        <v>0</v>
      </c>
    </row>
    <row r="161" spans="1:4" ht="18">
      <c r="A161" s="7" t="s">
        <v>196</v>
      </c>
      <c r="B161" s="89">
        <v>119</v>
      </c>
      <c r="C161" s="89">
        <v>6000</v>
      </c>
      <c r="D161" s="89">
        <f t="shared" si="2"/>
        <v>714000</v>
      </c>
    </row>
    <row r="162" spans="1:4" ht="18" hidden="1">
      <c r="A162" s="3" t="s">
        <v>197</v>
      </c>
      <c r="B162" s="89"/>
      <c r="C162" s="89"/>
      <c r="D162" s="89">
        <f t="shared" si="2"/>
        <v>0</v>
      </c>
    </row>
    <row r="163" spans="1:4" ht="18">
      <c r="A163" s="7" t="s">
        <v>198</v>
      </c>
      <c r="B163" s="89">
        <f>135+16</f>
        <v>151</v>
      </c>
      <c r="C163" s="89">
        <v>6000</v>
      </c>
      <c r="D163" s="89">
        <f t="shared" si="2"/>
        <v>906000</v>
      </c>
    </row>
    <row r="164" spans="1:4" ht="18" hidden="1">
      <c r="A164" s="7" t="s">
        <v>154</v>
      </c>
      <c r="B164" s="89"/>
      <c r="C164" s="89"/>
      <c r="D164" s="89">
        <f t="shared" si="2"/>
        <v>0</v>
      </c>
    </row>
    <row r="165" spans="1:4" ht="18" hidden="1">
      <c r="A165" s="7" t="s">
        <v>200</v>
      </c>
      <c r="B165" s="89"/>
      <c r="C165" s="89"/>
      <c r="D165" s="89">
        <f t="shared" si="2"/>
        <v>0</v>
      </c>
    </row>
    <row r="166" spans="1:4" ht="18" hidden="1">
      <c r="A166" s="6" t="s">
        <v>201</v>
      </c>
      <c r="B166" s="89"/>
      <c r="C166" s="89"/>
      <c r="D166" s="89">
        <f t="shared" si="2"/>
        <v>0</v>
      </c>
    </row>
    <row r="167" spans="1:4" ht="18">
      <c r="A167" s="7" t="s">
        <v>60</v>
      </c>
      <c r="B167" s="89">
        <v>19</v>
      </c>
      <c r="C167" s="89">
        <v>9000</v>
      </c>
      <c r="D167" s="89">
        <f t="shared" si="2"/>
        <v>171000</v>
      </c>
    </row>
    <row r="168" spans="1:4" ht="18" hidden="1">
      <c r="A168" s="35" t="s">
        <v>161</v>
      </c>
      <c r="B168" s="91"/>
      <c r="C168" s="91"/>
      <c r="D168" s="89">
        <f t="shared" si="2"/>
        <v>0</v>
      </c>
    </row>
    <row r="169" spans="1:4" ht="18" hidden="1">
      <c r="A169" s="7" t="s">
        <v>165</v>
      </c>
      <c r="B169" s="89"/>
      <c r="C169" s="89"/>
      <c r="D169" s="89">
        <f t="shared" si="2"/>
        <v>0</v>
      </c>
    </row>
    <row r="170" spans="1:4" ht="18" hidden="1">
      <c r="A170" s="7" t="s">
        <v>35</v>
      </c>
      <c r="B170" s="89"/>
      <c r="C170" s="89"/>
      <c r="D170" s="89">
        <f t="shared" si="2"/>
        <v>0</v>
      </c>
    </row>
    <row r="171" spans="1:4" ht="18" hidden="1">
      <c r="A171" s="3" t="s">
        <v>240</v>
      </c>
      <c r="B171" s="89"/>
      <c r="C171" s="89"/>
      <c r="D171" s="89">
        <f t="shared" si="2"/>
        <v>0</v>
      </c>
    </row>
    <row r="172" spans="1:4" ht="18" hidden="1">
      <c r="A172" s="7" t="s">
        <v>241</v>
      </c>
      <c r="B172" s="89"/>
      <c r="C172" s="89"/>
      <c r="D172" s="89">
        <f t="shared" si="2"/>
        <v>0</v>
      </c>
    </row>
    <row r="173" spans="1:4" ht="18" hidden="1">
      <c r="A173" s="7" t="s">
        <v>242</v>
      </c>
      <c r="B173" s="89"/>
      <c r="C173" s="89"/>
      <c r="D173" s="89">
        <f t="shared" si="2"/>
        <v>0</v>
      </c>
    </row>
    <row r="174" spans="1:4" ht="18" hidden="1">
      <c r="A174" s="3" t="s">
        <v>177</v>
      </c>
      <c r="B174" s="89"/>
      <c r="C174" s="89"/>
      <c r="D174" s="89">
        <f t="shared" si="2"/>
        <v>0</v>
      </c>
    </row>
    <row r="175" spans="1:4" ht="18" hidden="1">
      <c r="A175" s="3" t="s">
        <v>178</v>
      </c>
      <c r="B175" s="89"/>
      <c r="C175" s="89"/>
      <c r="D175" s="89">
        <f t="shared" si="2"/>
        <v>0</v>
      </c>
    </row>
    <row r="176" spans="1:4" ht="18">
      <c r="A176" s="3" t="s">
        <v>168</v>
      </c>
      <c r="B176" s="89">
        <f>20+140+20+20+20+60+240+20+20+20</f>
        <v>580</v>
      </c>
      <c r="C176" s="89">
        <v>10000</v>
      </c>
      <c r="D176" s="89">
        <f t="shared" si="2"/>
        <v>5800000</v>
      </c>
    </row>
    <row r="177" spans="1:4" ht="18">
      <c r="A177" s="7" t="s">
        <v>180</v>
      </c>
      <c r="B177" s="89">
        <f>135/0.3</f>
        <v>450</v>
      </c>
      <c r="C177" s="89">
        <v>3000</v>
      </c>
      <c r="D177" s="89">
        <f t="shared" si="2"/>
        <v>1350000</v>
      </c>
    </row>
    <row r="178" spans="1:4" ht="18" hidden="1">
      <c r="A178" s="3" t="s">
        <v>181</v>
      </c>
      <c r="B178" s="89"/>
      <c r="C178" s="89"/>
      <c r="D178" s="89">
        <f t="shared" si="2"/>
        <v>0</v>
      </c>
    </row>
    <row r="179" spans="1:4" ht="18">
      <c r="A179" s="3" t="s">
        <v>182</v>
      </c>
      <c r="B179" s="89">
        <f>5+25+30</f>
        <v>60</v>
      </c>
      <c r="C179" s="89">
        <v>28000</v>
      </c>
      <c r="D179" s="89">
        <f t="shared" si="2"/>
        <v>1680000</v>
      </c>
    </row>
    <row r="180" spans="1:4" ht="18" hidden="1">
      <c r="A180" s="3" t="s">
        <v>183</v>
      </c>
      <c r="B180" s="89"/>
      <c r="C180" s="89"/>
      <c r="D180" s="89">
        <f t="shared" si="2"/>
        <v>0</v>
      </c>
    </row>
    <row r="181" spans="1:4" ht="18" hidden="1">
      <c r="A181" s="7" t="s">
        <v>184</v>
      </c>
      <c r="B181" s="89"/>
      <c r="C181" s="89"/>
      <c r="D181" s="89">
        <f t="shared" si="2"/>
        <v>0</v>
      </c>
    </row>
    <row r="182" spans="1:4" ht="18">
      <c r="A182" s="12" t="s">
        <v>302</v>
      </c>
      <c r="B182" s="89">
        <f>250+35</f>
        <v>285</v>
      </c>
      <c r="C182" s="89">
        <v>59000</v>
      </c>
      <c r="D182" s="89">
        <f t="shared" si="2"/>
        <v>16815000</v>
      </c>
    </row>
    <row r="183" spans="1:4" ht="18" hidden="1">
      <c r="A183" s="12" t="s">
        <v>303</v>
      </c>
      <c r="B183" s="89"/>
      <c r="C183" s="89"/>
      <c r="D183" s="89">
        <f t="shared" si="2"/>
        <v>0</v>
      </c>
    </row>
    <row r="184" spans="1:4" ht="18" hidden="1">
      <c r="A184" s="12" t="s">
        <v>304</v>
      </c>
      <c r="B184" s="89"/>
      <c r="C184" s="89"/>
      <c r="D184" s="89">
        <f t="shared" si="2"/>
        <v>0</v>
      </c>
    </row>
    <row r="185" spans="1:4" ht="18" hidden="1">
      <c r="A185" s="12" t="s">
        <v>305</v>
      </c>
      <c r="B185" s="89"/>
      <c r="C185" s="89"/>
      <c r="D185" s="89">
        <f t="shared" si="2"/>
        <v>0</v>
      </c>
    </row>
    <row r="186" spans="1:4" ht="18" hidden="1">
      <c r="A186" s="3" t="s">
        <v>179</v>
      </c>
      <c r="B186" s="89"/>
      <c r="C186" s="89"/>
      <c r="D186" s="89">
        <f t="shared" si="2"/>
        <v>0</v>
      </c>
    </row>
    <row r="187" spans="1:4" ht="18">
      <c r="A187" s="7" t="s">
        <v>306</v>
      </c>
      <c r="B187" s="89">
        <f>19/0.5</f>
        <v>38</v>
      </c>
      <c r="C187" s="89">
        <v>135000</v>
      </c>
      <c r="D187" s="89">
        <f t="shared" si="2"/>
        <v>5130000</v>
      </c>
    </row>
    <row r="188" spans="1:4" ht="18" hidden="1">
      <c r="A188" s="32" t="s">
        <v>307</v>
      </c>
      <c r="B188" s="89"/>
      <c r="C188" s="89"/>
      <c r="D188" s="89">
        <f t="shared" si="2"/>
        <v>0</v>
      </c>
    </row>
    <row r="189" spans="1:4" ht="18" hidden="1">
      <c r="A189" s="32" t="s">
        <v>308</v>
      </c>
      <c r="B189" s="89"/>
      <c r="C189" s="89"/>
      <c r="D189" s="89">
        <f t="shared" si="2"/>
        <v>0</v>
      </c>
    </row>
    <row r="190" spans="1:4" ht="18" hidden="1">
      <c r="A190" s="32" t="s">
        <v>309</v>
      </c>
      <c r="B190" s="89"/>
      <c r="C190" s="89"/>
      <c r="D190" s="89">
        <f t="shared" si="2"/>
        <v>0</v>
      </c>
    </row>
    <row r="191" spans="1:4" ht="18" hidden="1">
      <c r="A191" s="32" t="s">
        <v>310</v>
      </c>
      <c r="B191" s="89"/>
      <c r="C191" s="89"/>
      <c r="D191" s="89">
        <f t="shared" si="2"/>
        <v>0</v>
      </c>
    </row>
    <row r="192" spans="1:4" ht="18" hidden="1">
      <c r="A192" s="7" t="s">
        <v>54</v>
      </c>
      <c r="B192" s="89"/>
      <c r="C192" s="89"/>
      <c r="D192" s="89">
        <f t="shared" si="2"/>
        <v>0</v>
      </c>
    </row>
    <row r="193" spans="1:4" ht="18" hidden="1">
      <c r="A193" s="16" t="s">
        <v>55</v>
      </c>
      <c r="B193" s="89"/>
      <c r="C193" s="89"/>
      <c r="D193" s="89">
        <f t="shared" si="2"/>
        <v>0</v>
      </c>
    </row>
    <row r="194" spans="1:4" ht="18">
      <c r="A194" s="7" t="s">
        <v>65</v>
      </c>
      <c r="B194" s="89">
        <f>20+60+50</f>
        <v>130</v>
      </c>
      <c r="C194" s="89">
        <v>26000</v>
      </c>
      <c r="D194" s="89">
        <f t="shared" si="2"/>
        <v>3380000</v>
      </c>
    </row>
    <row r="195" spans="1:4" ht="18">
      <c r="A195" s="3" t="s">
        <v>189</v>
      </c>
      <c r="B195" s="89">
        <f>500+300+400</f>
        <v>1200</v>
      </c>
      <c r="C195" s="89">
        <v>26000</v>
      </c>
      <c r="D195" s="89">
        <f t="shared" si="2"/>
        <v>31200000</v>
      </c>
    </row>
    <row r="196" spans="1:4" ht="18" hidden="1">
      <c r="A196" s="7" t="s">
        <v>67</v>
      </c>
      <c r="B196" s="89"/>
      <c r="C196" s="89"/>
      <c r="D196" s="89">
        <f t="shared" ref="D196:D259" si="3">B196*C196</f>
        <v>0</v>
      </c>
    </row>
    <row r="197" spans="1:4" ht="18" hidden="1">
      <c r="A197" s="7" t="s">
        <v>68</v>
      </c>
      <c r="B197" s="89"/>
      <c r="C197" s="89"/>
      <c r="D197" s="89">
        <f t="shared" si="3"/>
        <v>0</v>
      </c>
    </row>
    <row r="198" spans="1:4" ht="18">
      <c r="A198" s="7" t="s">
        <v>191</v>
      </c>
      <c r="B198" s="89">
        <f>480+40+35+15+20+200+20+10</f>
        <v>820</v>
      </c>
      <c r="C198" s="89">
        <v>14000</v>
      </c>
      <c r="D198" s="89">
        <f t="shared" si="3"/>
        <v>11480000</v>
      </c>
    </row>
    <row r="199" spans="1:4" ht="18" hidden="1">
      <c r="A199" s="22" t="s">
        <v>144</v>
      </c>
      <c r="B199" s="89"/>
      <c r="C199" s="89"/>
      <c r="D199" s="89">
        <f t="shared" si="3"/>
        <v>0</v>
      </c>
    </row>
    <row r="200" spans="1:4" ht="18" hidden="1">
      <c r="A200" s="22" t="s">
        <v>145</v>
      </c>
      <c r="B200" s="89"/>
      <c r="C200" s="89"/>
      <c r="D200" s="89">
        <f t="shared" si="3"/>
        <v>0</v>
      </c>
    </row>
    <row r="201" spans="1:4" ht="18">
      <c r="A201" s="7" t="s">
        <v>193</v>
      </c>
      <c r="B201" s="89">
        <v>8</v>
      </c>
      <c r="C201" s="89">
        <v>27000</v>
      </c>
      <c r="D201" s="89">
        <f t="shared" si="3"/>
        <v>216000</v>
      </c>
    </row>
    <row r="202" spans="1:4" ht="18">
      <c r="A202" s="5" t="s">
        <v>217</v>
      </c>
      <c r="B202" s="89">
        <v>3</v>
      </c>
      <c r="C202" s="89">
        <v>38000</v>
      </c>
      <c r="D202" s="89">
        <f t="shared" si="3"/>
        <v>114000</v>
      </c>
    </row>
    <row r="203" spans="1:4" ht="18" hidden="1">
      <c r="A203" s="7" t="s">
        <v>218</v>
      </c>
      <c r="B203" s="89"/>
      <c r="C203" s="89"/>
      <c r="D203" s="89">
        <f t="shared" si="3"/>
        <v>0</v>
      </c>
    </row>
    <row r="204" spans="1:4" ht="18" hidden="1">
      <c r="A204" s="5" t="s">
        <v>219</v>
      </c>
      <c r="B204" s="89"/>
      <c r="C204" s="89"/>
      <c r="D204" s="89">
        <f t="shared" si="3"/>
        <v>0</v>
      </c>
    </row>
    <row r="205" spans="1:4" ht="18">
      <c r="A205" s="7" t="s">
        <v>185</v>
      </c>
      <c r="B205" s="89">
        <f>170+10</f>
        <v>180</v>
      </c>
      <c r="C205" s="89">
        <v>8000</v>
      </c>
      <c r="D205" s="89">
        <f t="shared" si="3"/>
        <v>1440000</v>
      </c>
    </row>
    <row r="206" spans="1:4" ht="18" hidden="1">
      <c r="A206" s="7" t="s">
        <v>186</v>
      </c>
      <c r="B206" s="89"/>
      <c r="C206" s="89"/>
      <c r="D206" s="89">
        <f t="shared" si="3"/>
        <v>0</v>
      </c>
    </row>
    <row r="207" spans="1:4" ht="18" hidden="1">
      <c r="A207" s="7" t="s">
        <v>187</v>
      </c>
      <c r="B207" s="89"/>
      <c r="C207" s="89"/>
      <c r="D207" s="89">
        <f t="shared" si="3"/>
        <v>0</v>
      </c>
    </row>
    <row r="208" spans="1:4" ht="18" hidden="1">
      <c r="A208" s="7" t="s">
        <v>188</v>
      </c>
      <c r="B208" s="89"/>
      <c r="C208" s="89"/>
      <c r="D208" s="89">
        <f t="shared" si="3"/>
        <v>0</v>
      </c>
    </row>
    <row r="209" spans="1:4" ht="18">
      <c r="A209" s="7" t="s">
        <v>38</v>
      </c>
      <c r="B209" s="89">
        <v>20</v>
      </c>
      <c r="C209" s="89">
        <v>19000</v>
      </c>
      <c r="D209" s="89">
        <f t="shared" si="3"/>
        <v>380000</v>
      </c>
    </row>
    <row r="210" spans="1:4" ht="18" hidden="1">
      <c r="A210" s="13" t="s">
        <v>39</v>
      </c>
      <c r="B210" s="89"/>
      <c r="C210" s="89"/>
      <c r="D210" s="89">
        <f t="shared" si="3"/>
        <v>0</v>
      </c>
    </row>
    <row r="211" spans="1:4" ht="18" hidden="1">
      <c r="A211" s="7" t="s">
        <v>40</v>
      </c>
      <c r="B211" s="89"/>
      <c r="C211" s="89"/>
      <c r="D211" s="89">
        <f t="shared" si="3"/>
        <v>0</v>
      </c>
    </row>
    <row r="212" spans="1:4" ht="18">
      <c r="A212" s="7" t="s">
        <v>199</v>
      </c>
      <c r="B212" s="89">
        <f>10+110+10</f>
        <v>130</v>
      </c>
      <c r="C212" s="89">
        <v>15000</v>
      </c>
      <c r="D212" s="89">
        <f t="shared" si="3"/>
        <v>1950000</v>
      </c>
    </row>
    <row r="213" spans="1:4" ht="18" hidden="1">
      <c r="A213" s="7" t="s">
        <v>42</v>
      </c>
      <c r="B213" s="89"/>
      <c r="C213" s="89"/>
      <c r="D213" s="89">
        <f t="shared" si="3"/>
        <v>0</v>
      </c>
    </row>
    <row r="214" spans="1:4" ht="18" hidden="1">
      <c r="A214" s="7" t="s">
        <v>43</v>
      </c>
      <c r="B214" s="89"/>
      <c r="C214" s="89"/>
      <c r="D214" s="89">
        <f t="shared" si="3"/>
        <v>0</v>
      </c>
    </row>
    <row r="215" spans="1:4" ht="18" hidden="1">
      <c r="A215" s="7" t="s">
        <v>44</v>
      </c>
      <c r="B215" s="89"/>
      <c r="C215" s="89"/>
      <c r="D215" s="89">
        <f t="shared" si="3"/>
        <v>0</v>
      </c>
    </row>
    <row r="216" spans="1:4" ht="18" hidden="1">
      <c r="A216" s="12" t="s">
        <v>129</v>
      </c>
      <c r="B216" s="89"/>
      <c r="C216" s="89"/>
      <c r="D216" s="89">
        <f t="shared" si="3"/>
        <v>0</v>
      </c>
    </row>
    <row r="217" spans="1:4" ht="18" hidden="1">
      <c r="A217" s="12" t="s">
        <v>130</v>
      </c>
      <c r="B217" s="89"/>
      <c r="C217" s="89"/>
      <c r="D217" s="89">
        <f t="shared" si="3"/>
        <v>0</v>
      </c>
    </row>
    <row r="218" spans="1:4" ht="18">
      <c r="A218" s="12" t="s">
        <v>131</v>
      </c>
      <c r="B218" s="90">
        <v>0.3</v>
      </c>
      <c r="C218" s="89">
        <v>45000</v>
      </c>
      <c r="D218" s="89">
        <f t="shared" si="3"/>
        <v>13500</v>
      </c>
    </row>
    <row r="219" spans="1:4" ht="18" hidden="1">
      <c r="A219" s="12" t="s">
        <v>132</v>
      </c>
      <c r="B219" s="89"/>
      <c r="C219" s="89"/>
      <c r="D219" s="89">
        <f t="shared" si="3"/>
        <v>0</v>
      </c>
    </row>
    <row r="220" spans="1:4" ht="18" hidden="1">
      <c r="A220" s="7" t="s">
        <v>133</v>
      </c>
      <c r="B220" s="89"/>
      <c r="C220" s="89"/>
      <c r="D220" s="89">
        <f t="shared" si="3"/>
        <v>0</v>
      </c>
    </row>
    <row r="221" spans="1:4" ht="18" hidden="1">
      <c r="A221" s="7" t="s">
        <v>134</v>
      </c>
      <c r="B221" s="89"/>
      <c r="C221" s="89"/>
      <c r="D221" s="89">
        <f t="shared" si="3"/>
        <v>0</v>
      </c>
    </row>
    <row r="222" spans="1:4" ht="18" hidden="1">
      <c r="A222" s="12" t="s">
        <v>203</v>
      </c>
      <c r="B222" s="89"/>
      <c r="C222" s="89"/>
      <c r="D222" s="89">
        <f t="shared" si="3"/>
        <v>0</v>
      </c>
    </row>
    <row r="223" spans="1:4" ht="18" hidden="1">
      <c r="A223" s="12" t="s">
        <v>136</v>
      </c>
      <c r="B223" s="89"/>
      <c r="C223" s="89"/>
      <c r="D223" s="89">
        <f t="shared" si="3"/>
        <v>0</v>
      </c>
    </row>
    <row r="224" spans="1:4" ht="18" hidden="1">
      <c r="A224" s="5" t="s">
        <v>311</v>
      </c>
      <c r="B224" s="89"/>
      <c r="C224" s="89"/>
      <c r="D224" s="89">
        <f t="shared" si="3"/>
        <v>0</v>
      </c>
    </row>
    <row r="225" spans="1:4" ht="18" hidden="1">
      <c r="A225" s="3" t="s">
        <v>202</v>
      </c>
      <c r="B225" s="89"/>
      <c r="C225" s="89"/>
      <c r="D225" s="89">
        <f t="shared" si="3"/>
        <v>0</v>
      </c>
    </row>
    <row r="226" spans="1:4" ht="18" hidden="1">
      <c r="A226" s="5" t="s">
        <v>312</v>
      </c>
      <c r="B226" s="89"/>
      <c r="C226" s="89"/>
      <c r="D226" s="89">
        <f t="shared" si="3"/>
        <v>0</v>
      </c>
    </row>
    <row r="227" spans="1:4" ht="18" hidden="1">
      <c r="A227" s="5" t="s">
        <v>313</v>
      </c>
      <c r="B227" s="89"/>
      <c r="C227" s="89"/>
      <c r="D227" s="89">
        <f t="shared" si="3"/>
        <v>0</v>
      </c>
    </row>
    <row r="228" spans="1:4" ht="18" hidden="1">
      <c r="A228" s="22" t="s">
        <v>86</v>
      </c>
      <c r="B228" s="89"/>
      <c r="C228" s="89"/>
      <c r="D228" s="89">
        <f t="shared" si="3"/>
        <v>0</v>
      </c>
    </row>
    <row r="229" spans="1:4" ht="18" hidden="1">
      <c r="A229" s="7" t="s">
        <v>56</v>
      </c>
      <c r="B229" s="89"/>
      <c r="C229" s="89"/>
      <c r="D229" s="89">
        <f t="shared" si="3"/>
        <v>0</v>
      </c>
    </row>
    <row r="230" spans="1:4" ht="18" hidden="1">
      <c r="A230" s="7" t="s">
        <v>57</v>
      </c>
      <c r="B230" s="89"/>
      <c r="C230" s="89"/>
      <c r="D230" s="89">
        <f t="shared" si="3"/>
        <v>0</v>
      </c>
    </row>
    <row r="231" spans="1:4" ht="18" hidden="1">
      <c r="A231" s="21" t="s">
        <v>314</v>
      </c>
      <c r="B231" s="89"/>
      <c r="C231" s="89"/>
      <c r="D231" s="89">
        <f t="shared" si="3"/>
        <v>0</v>
      </c>
    </row>
    <row r="232" spans="1:4" ht="18" hidden="1">
      <c r="A232" s="21" t="s">
        <v>315</v>
      </c>
      <c r="B232" s="89"/>
      <c r="C232" s="89"/>
      <c r="D232" s="89">
        <f t="shared" si="3"/>
        <v>0</v>
      </c>
    </row>
    <row r="233" spans="1:4" ht="18" hidden="1">
      <c r="A233" s="32" t="s">
        <v>316</v>
      </c>
      <c r="B233" s="89"/>
      <c r="C233" s="89"/>
      <c r="D233" s="89">
        <f t="shared" si="3"/>
        <v>0</v>
      </c>
    </row>
    <row r="234" spans="1:4" ht="18" hidden="1">
      <c r="A234" s="7" t="s">
        <v>87</v>
      </c>
      <c r="B234" s="89"/>
      <c r="C234" s="89"/>
      <c r="D234" s="89">
        <f t="shared" si="3"/>
        <v>0</v>
      </c>
    </row>
    <row r="235" spans="1:4" ht="18" hidden="1">
      <c r="A235" s="7" t="s">
        <v>88</v>
      </c>
      <c r="B235" s="89"/>
      <c r="C235" s="89"/>
      <c r="D235" s="89">
        <f t="shared" si="3"/>
        <v>0</v>
      </c>
    </row>
    <row r="236" spans="1:4" ht="18" hidden="1">
      <c r="A236" s="7" t="s">
        <v>137</v>
      </c>
      <c r="B236" s="90"/>
      <c r="C236" s="90"/>
      <c r="D236" s="89">
        <f t="shared" si="3"/>
        <v>0</v>
      </c>
    </row>
    <row r="237" spans="1:4" ht="18" hidden="1">
      <c r="A237" s="32" t="s">
        <v>317</v>
      </c>
      <c r="B237" s="89"/>
      <c r="C237" s="89"/>
      <c r="D237" s="89">
        <f t="shared" si="3"/>
        <v>0</v>
      </c>
    </row>
    <row r="238" spans="1:4" ht="18" hidden="1">
      <c r="A238" s="7" t="s">
        <v>138</v>
      </c>
      <c r="B238" s="90"/>
      <c r="C238" s="90"/>
      <c r="D238" s="89">
        <f t="shared" si="3"/>
        <v>0</v>
      </c>
    </row>
    <row r="239" spans="1:4" ht="18">
      <c r="A239" s="7" t="s">
        <v>216</v>
      </c>
      <c r="B239" s="89">
        <v>3</v>
      </c>
      <c r="C239" s="89">
        <v>14000</v>
      </c>
      <c r="D239" s="89">
        <f t="shared" si="3"/>
        <v>42000</v>
      </c>
    </row>
    <row r="240" spans="1:4" ht="18" hidden="1">
      <c r="A240" s="5" t="s">
        <v>20</v>
      </c>
      <c r="B240" s="89"/>
      <c r="C240" s="89"/>
      <c r="D240" s="89">
        <f t="shared" si="3"/>
        <v>0</v>
      </c>
    </row>
    <row r="241" spans="1:4" ht="18">
      <c r="A241" s="7" t="s">
        <v>220</v>
      </c>
      <c r="B241" s="89">
        <f>12+10+5+10+50+20+30</f>
        <v>137</v>
      </c>
      <c r="C241" s="89">
        <v>30000</v>
      </c>
      <c r="D241" s="89">
        <f t="shared" si="3"/>
        <v>4110000</v>
      </c>
    </row>
    <row r="242" spans="1:4" ht="18" hidden="1">
      <c r="A242" s="7" t="s">
        <v>22</v>
      </c>
      <c r="B242" s="89"/>
      <c r="C242" s="89"/>
      <c r="D242" s="89">
        <f t="shared" si="3"/>
        <v>0</v>
      </c>
    </row>
    <row r="243" spans="1:4" ht="18" hidden="1">
      <c r="A243" s="7" t="s">
        <v>23</v>
      </c>
      <c r="B243" s="89"/>
      <c r="C243" s="89"/>
      <c r="D243" s="89">
        <f t="shared" si="3"/>
        <v>0</v>
      </c>
    </row>
    <row r="244" spans="1:4" ht="18" hidden="1">
      <c r="A244" s="7" t="s">
        <v>24</v>
      </c>
      <c r="B244" s="89"/>
      <c r="C244" s="89"/>
      <c r="D244" s="89">
        <f t="shared" si="3"/>
        <v>0</v>
      </c>
    </row>
    <row r="245" spans="1:4" ht="18" hidden="1">
      <c r="A245" s="7" t="s">
        <v>25</v>
      </c>
      <c r="B245" s="89"/>
      <c r="C245" s="89"/>
      <c r="D245" s="89">
        <f t="shared" si="3"/>
        <v>0</v>
      </c>
    </row>
    <row r="246" spans="1:4" ht="18" hidden="1">
      <c r="A246" s="12" t="s">
        <v>231</v>
      </c>
      <c r="B246" s="89"/>
      <c r="C246" s="89"/>
      <c r="D246" s="89">
        <f t="shared" si="3"/>
        <v>0</v>
      </c>
    </row>
    <row r="247" spans="1:4" ht="18" hidden="1">
      <c r="A247" s="10" t="s">
        <v>232</v>
      </c>
      <c r="B247" s="89"/>
      <c r="C247" s="89"/>
      <c r="D247" s="89">
        <f t="shared" si="3"/>
        <v>0</v>
      </c>
    </row>
    <row r="248" spans="1:4" ht="18" hidden="1">
      <c r="A248" s="10" t="s">
        <v>233</v>
      </c>
      <c r="B248" s="89"/>
      <c r="C248" s="89"/>
      <c r="D248" s="89">
        <f t="shared" si="3"/>
        <v>0</v>
      </c>
    </row>
    <row r="249" spans="1:4" ht="18">
      <c r="A249" s="7" t="s">
        <v>227</v>
      </c>
      <c r="B249" s="89">
        <f>12+8+36</f>
        <v>56</v>
      </c>
      <c r="C249" s="89">
        <v>30000</v>
      </c>
      <c r="D249" s="89">
        <f t="shared" si="3"/>
        <v>1680000</v>
      </c>
    </row>
    <row r="250" spans="1:4" ht="18">
      <c r="A250" s="7" t="s">
        <v>27</v>
      </c>
      <c r="B250" s="89">
        <v>10</v>
      </c>
      <c r="C250" s="89">
        <v>35000</v>
      </c>
      <c r="D250" s="89">
        <f t="shared" si="3"/>
        <v>350000</v>
      </c>
    </row>
    <row r="251" spans="1:4" ht="18" hidden="1">
      <c r="A251" s="7" t="s">
        <v>28</v>
      </c>
      <c r="B251" s="89"/>
      <c r="C251" s="89"/>
      <c r="D251" s="89">
        <f t="shared" si="3"/>
        <v>0</v>
      </c>
    </row>
    <row r="252" spans="1:4" ht="18" hidden="1">
      <c r="A252" s="7" t="s">
        <v>29</v>
      </c>
      <c r="B252" s="89"/>
      <c r="C252" s="89"/>
      <c r="D252" s="89">
        <f t="shared" si="3"/>
        <v>0</v>
      </c>
    </row>
    <row r="253" spans="1:4" ht="18">
      <c r="A253" s="7" t="s">
        <v>236</v>
      </c>
      <c r="B253" s="89">
        <f>2+10+8+10+54+8+10</f>
        <v>102</v>
      </c>
      <c r="C253" s="89">
        <v>30000</v>
      </c>
      <c r="D253" s="89">
        <f t="shared" si="3"/>
        <v>3060000</v>
      </c>
    </row>
    <row r="254" spans="1:4" ht="18">
      <c r="A254" s="7" t="s">
        <v>31</v>
      </c>
      <c r="B254" s="89">
        <v>20</v>
      </c>
      <c r="C254" s="89">
        <v>25000</v>
      </c>
      <c r="D254" s="89">
        <f t="shared" si="3"/>
        <v>500000</v>
      </c>
    </row>
    <row r="255" spans="1:4" ht="18" hidden="1">
      <c r="A255" s="7" t="s">
        <v>32</v>
      </c>
      <c r="B255" s="89"/>
      <c r="C255" s="89"/>
      <c r="D255" s="89">
        <f t="shared" si="3"/>
        <v>0</v>
      </c>
    </row>
    <row r="256" spans="1:4" ht="18">
      <c r="A256" s="7" t="s">
        <v>89</v>
      </c>
      <c r="B256" s="90">
        <v>0.4</v>
      </c>
      <c r="C256" s="90">
        <v>40000</v>
      </c>
      <c r="D256" s="89">
        <f t="shared" si="3"/>
        <v>16000</v>
      </c>
    </row>
    <row r="257" spans="1:4" ht="18" hidden="1">
      <c r="A257" s="21" t="s">
        <v>90</v>
      </c>
      <c r="B257" s="89"/>
      <c r="C257" s="89"/>
      <c r="D257" s="89">
        <f t="shared" si="3"/>
        <v>0</v>
      </c>
    </row>
    <row r="258" spans="1:4" ht="18" hidden="1">
      <c r="A258" s="7" t="s">
        <v>221</v>
      </c>
      <c r="B258" s="89"/>
      <c r="C258" s="89"/>
      <c r="D258" s="89">
        <f t="shared" si="3"/>
        <v>0</v>
      </c>
    </row>
    <row r="259" spans="1:4" ht="18" hidden="1">
      <c r="A259" s="5" t="s">
        <v>234</v>
      </c>
      <c r="B259" s="89"/>
      <c r="C259" s="89"/>
      <c r="D259" s="89">
        <f t="shared" si="3"/>
        <v>0</v>
      </c>
    </row>
    <row r="260" spans="1:4" ht="18" hidden="1">
      <c r="A260" s="5" t="s">
        <v>235</v>
      </c>
      <c r="B260" s="89"/>
      <c r="C260" s="89"/>
      <c r="D260" s="89">
        <f t="shared" ref="D260:D323" si="4">B260*C260</f>
        <v>0</v>
      </c>
    </row>
    <row r="261" spans="1:4" ht="18">
      <c r="A261" s="7" t="s">
        <v>239</v>
      </c>
      <c r="B261" s="89">
        <f>74+19</f>
        <v>93</v>
      </c>
      <c r="C261" s="89">
        <v>15000</v>
      </c>
      <c r="D261" s="89">
        <f t="shared" si="4"/>
        <v>1395000</v>
      </c>
    </row>
    <row r="262" spans="1:4" ht="18" hidden="1">
      <c r="A262" s="7" t="s">
        <v>237</v>
      </c>
      <c r="B262" s="89"/>
      <c r="C262" s="89"/>
      <c r="D262" s="89">
        <f t="shared" si="4"/>
        <v>0</v>
      </c>
    </row>
    <row r="263" spans="1:4" ht="18" hidden="1">
      <c r="A263" s="7" t="s">
        <v>222</v>
      </c>
      <c r="B263" s="89"/>
      <c r="C263" s="89"/>
      <c r="D263" s="89">
        <f t="shared" si="4"/>
        <v>0</v>
      </c>
    </row>
    <row r="264" spans="1:4" ht="18" hidden="1">
      <c r="A264" s="7" t="s">
        <v>116</v>
      </c>
      <c r="B264" s="89"/>
      <c r="C264" s="89"/>
      <c r="D264" s="89">
        <f t="shared" si="4"/>
        <v>0</v>
      </c>
    </row>
    <row r="265" spans="1:4" ht="18" hidden="1">
      <c r="A265" s="7" t="s">
        <v>238</v>
      </c>
      <c r="B265" s="89"/>
      <c r="C265" s="89"/>
      <c r="D265" s="89">
        <f t="shared" si="4"/>
        <v>0</v>
      </c>
    </row>
    <row r="266" spans="1:4" ht="18">
      <c r="A266" s="7" t="s">
        <v>249</v>
      </c>
      <c r="B266" s="89">
        <v>5</v>
      </c>
      <c r="C266" s="89">
        <v>12000</v>
      </c>
      <c r="D266" s="89">
        <f t="shared" si="4"/>
        <v>60000</v>
      </c>
    </row>
    <row r="267" spans="1:4" ht="18" hidden="1">
      <c r="A267" s="7" t="s">
        <v>70</v>
      </c>
      <c r="B267" s="89"/>
      <c r="C267" s="89"/>
      <c r="D267" s="89">
        <f t="shared" si="4"/>
        <v>0</v>
      </c>
    </row>
    <row r="268" spans="1:4" ht="18" hidden="1">
      <c r="A268" s="32" t="s">
        <v>318</v>
      </c>
      <c r="B268" s="89"/>
      <c r="C268" s="89"/>
      <c r="D268" s="89">
        <f t="shared" si="4"/>
        <v>0</v>
      </c>
    </row>
    <row r="269" spans="1:4" ht="18" hidden="1">
      <c r="A269" s="7" t="s">
        <v>147</v>
      </c>
      <c r="B269" s="89"/>
      <c r="C269" s="89"/>
      <c r="D269" s="89">
        <f t="shared" si="4"/>
        <v>0</v>
      </c>
    </row>
    <row r="270" spans="1:4" ht="18" hidden="1">
      <c r="A270" s="32" t="s">
        <v>319</v>
      </c>
      <c r="B270" s="89"/>
      <c r="C270" s="89"/>
      <c r="D270" s="89">
        <f t="shared" si="4"/>
        <v>0</v>
      </c>
    </row>
    <row r="271" spans="1:4" ht="18" hidden="1">
      <c r="A271" s="5" t="s">
        <v>320</v>
      </c>
      <c r="B271" s="89"/>
      <c r="C271" s="89"/>
      <c r="D271" s="89">
        <f t="shared" si="4"/>
        <v>0</v>
      </c>
    </row>
    <row r="272" spans="1:4" ht="18" hidden="1">
      <c r="A272" s="32" t="s">
        <v>321</v>
      </c>
      <c r="B272" s="89"/>
      <c r="C272" s="89"/>
      <c r="D272" s="89">
        <f t="shared" si="4"/>
        <v>0</v>
      </c>
    </row>
    <row r="273" spans="1:4" ht="18">
      <c r="A273" s="3" t="s">
        <v>139</v>
      </c>
      <c r="B273" s="90">
        <v>0.4</v>
      </c>
      <c r="C273" s="90">
        <v>120000</v>
      </c>
      <c r="D273" s="89">
        <f t="shared" si="4"/>
        <v>48000</v>
      </c>
    </row>
    <row r="274" spans="1:4" ht="18" hidden="1">
      <c r="A274" s="12" t="s">
        <v>256</v>
      </c>
      <c r="B274" s="89"/>
      <c r="C274" s="89"/>
      <c r="D274" s="89">
        <f t="shared" si="4"/>
        <v>0</v>
      </c>
    </row>
    <row r="275" spans="1:4" ht="18" hidden="1">
      <c r="A275" s="12" t="s">
        <v>97</v>
      </c>
      <c r="B275" s="89"/>
      <c r="C275" s="89"/>
      <c r="D275" s="89">
        <f t="shared" si="4"/>
        <v>0</v>
      </c>
    </row>
    <row r="276" spans="1:4" ht="18" hidden="1">
      <c r="A276" s="12" t="s">
        <v>98</v>
      </c>
      <c r="B276" s="89"/>
      <c r="C276" s="89"/>
      <c r="D276" s="89">
        <f t="shared" si="4"/>
        <v>0</v>
      </c>
    </row>
    <row r="277" spans="1:4" ht="18">
      <c r="A277" s="7" t="s">
        <v>264</v>
      </c>
      <c r="B277" s="89">
        <v>18</v>
      </c>
      <c r="C277" s="89">
        <v>7000</v>
      </c>
      <c r="D277" s="89">
        <f t="shared" si="4"/>
        <v>126000</v>
      </c>
    </row>
    <row r="278" spans="1:4" ht="18" hidden="1">
      <c r="A278" s="12" t="s">
        <v>268</v>
      </c>
      <c r="B278" s="89"/>
      <c r="C278" s="89"/>
      <c r="D278" s="89">
        <f t="shared" si="4"/>
        <v>0</v>
      </c>
    </row>
    <row r="279" spans="1:4" ht="18" hidden="1">
      <c r="A279" s="7" t="s">
        <v>269</v>
      </c>
      <c r="B279" s="89"/>
      <c r="C279" s="89"/>
      <c r="D279" s="89">
        <f t="shared" si="4"/>
        <v>0</v>
      </c>
    </row>
    <row r="280" spans="1:4" ht="18">
      <c r="A280" s="7" t="s">
        <v>267</v>
      </c>
      <c r="B280" s="89">
        <v>60</v>
      </c>
      <c r="C280" s="89">
        <v>4000</v>
      </c>
      <c r="D280" s="89">
        <f t="shared" si="4"/>
        <v>240000</v>
      </c>
    </row>
    <row r="281" spans="1:4" ht="18" hidden="1">
      <c r="A281" s="12" t="s">
        <v>285</v>
      </c>
      <c r="B281" s="89"/>
      <c r="C281" s="89"/>
      <c r="D281" s="89">
        <f t="shared" si="4"/>
        <v>0</v>
      </c>
    </row>
    <row r="282" spans="1:4" ht="18" hidden="1">
      <c r="A282" s="31" t="s">
        <v>322</v>
      </c>
      <c r="B282" s="89"/>
      <c r="C282" s="89"/>
      <c r="D282" s="89">
        <f t="shared" si="4"/>
        <v>0</v>
      </c>
    </row>
    <row r="283" spans="1:4" ht="18" hidden="1">
      <c r="A283" s="7" t="s">
        <v>272</v>
      </c>
      <c r="B283" s="89"/>
      <c r="C283" s="89"/>
      <c r="D283" s="89">
        <f t="shared" si="4"/>
        <v>0</v>
      </c>
    </row>
    <row r="284" spans="1:4" ht="18" hidden="1">
      <c r="A284" s="21" t="s">
        <v>141</v>
      </c>
      <c r="B284" s="89"/>
      <c r="C284" s="89"/>
      <c r="D284" s="89">
        <f t="shared" si="4"/>
        <v>0</v>
      </c>
    </row>
    <row r="285" spans="1:4" ht="18" hidden="1">
      <c r="A285" s="3" t="s">
        <v>91</v>
      </c>
      <c r="B285" s="89"/>
      <c r="C285" s="89"/>
      <c r="D285" s="89">
        <f t="shared" si="4"/>
        <v>0</v>
      </c>
    </row>
    <row r="286" spans="1:4" ht="18" hidden="1">
      <c r="A286" s="12" t="s">
        <v>92</v>
      </c>
      <c r="B286" s="89"/>
      <c r="C286" s="89"/>
      <c r="D286" s="89">
        <f t="shared" si="4"/>
        <v>0</v>
      </c>
    </row>
    <row r="287" spans="1:4" ht="18" hidden="1">
      <c r="A287" s="21" t="s">
        <v>75</v>
      </c>
      <c r="B287" s="89"/>
      <c r="C287" s="89"/>
      <c r="D287" s="89">
        <f t="shared" si="4"/>
        <v>0</v>
      </c>
    </row>
    <row r="288" spans="1:4" ht="18" hidden="1">
      <c r="A288" s="7" t="s">
        <v>223</v>
      </c>
      <c r="B288" s="89"/>
      <c r="C288" s="89"/>
      <c r="D288" s="89">
        <f t="shared" si="4"/>
        <v>0</v>
      </c>
    </row>
    <row r="289" spans="1:4" ht="18" hidden="1">
      <c r="A289" s="12" t="s">
        <v>224</v>
      </c>
      <c r="B289" s="89"/>
      <c r="C289" s="89"/>
      <c r="D289" s="89">
        <f t="shared" si="4"/>
        <v>0</v>
      </c>
    </row>
    <row r="290" spans="1:4" ht="18" hidden="1">
      <c r="A290" s="3" t="s">
        <v>225</v>
      </c>
      <c r="B290" s="89"/>
      <c r="C290" s="89"/>
      <c r="D290" s="89">
        <f t="shared" si="4"/>
        <v>0</v>
      </c>
    </row>
    <row r="291" spans="1:4" ht="18" hidden="1">
      <c r="A291" s="7" t="s">
        <v>323</v>
      </c>
      <c r="B291" s="89"/>
      <c r="C291" s="89"/>
      <c r="D291" s="89">
        <f t="shared" si="4"/>
        <v>0</v>
      </c>
    </row>
    <row r="292" spans="1:4" ht="18" hidden="1">
      <c r="A292" s="5" t="s">
        <v>324</v>
      </c>
      <c r="B292" s="89"/>
      <c r="C292" s="89"/>
      <c r="D292" s="89">
        <f t="shared" si="4"/>
        <v>0</v>
      </c>
    </row>
    <row r="293" spans="1:4" ht="18" hidden="1">
      <c r="A293" s="7" t="s">
        <v>117</v>
      </c>
      <c r="B293" s="89"/>
      <c r="C293" s="89"/>
      <c r="D293" s="89">
        <f t="shared" si="4"/>
        <v>0</v>
      </c>
    </row>
    <row r="294" spans="1:4" ht="18" hidden="1">
      <c r="A294" s="3" t="s">
        <v>142</v>
      </c>
      <c r="B294" s="89"/>
      <c r="C294" s="89"/>
      <c r="D294" s="89">
        <f t="shared" si="4"/>
        <v>0</v>
      </c>
    </row>
    <row r="295" spans="1:4" ht="18" hidden="1">
      <c r="A295" s="3" t="s">
        <v>243</v>
      </c>
      <c r="B295" s="89"/>
      <c r="C295" s="89"/>
      <c r="D295" s="89">
        <f t="shared" si="4"/>
        <v>0</v>
      </c>
    </row>
    <row r="296" spans="1:4" ht="18" hidden="1">
      <c r="A296" s="7" t="s">
        <v>171</v>
      </c>
      <c r="B296" s="89"/>
      <c r="C296" s="89"/>
      <c r="D296" s="89">
        <f t="shared" si="4"/>
        <v>0</v>
      </c>
    </row>
    <row r="297" spans="1:4" ht="18" hidden="1">
      <c r="A297" s="7" t="s">
        <v>244</v>
      </c>
      <c r="B297" s="89"/>
      <c r="C297" s="89"/>
      <c r="D297" s="89">
        <f t="shared" si="4"/>
        <v>0</v>
      </c>
    </row>
    <row r="298" spans="1:4" ht="18" hidden="1">
      <c r="A298" s="7" t="s">
        <v>245</v>
      </c>
      <c r="B298" s="89"/>
      <c r="C298" s="89"/>
      <c r="D298" s="89">
        <f t="shared" si="4"/>
        <v>0</v>
      </c>
    </row>
    <row r="299" spans="1:4" ht="18">
      <c r="A299" s="21" t="s">
        <v>275</v>
      </c>
      <c r="B299" s="89">
        <v>7</v>
      </c>
      <c r="C299" s="89">
        <v>21000</v>
      </c>
      <c r="D299" s="89">
        <f t="shared" si="4"/>
        <v>147000</v>
      </c>
    </row>
    <row r="300" spans="1:4" ht="18" hidden="1">
      <c r="A300" s="21" t="s">
        <v>77</v>
      </c>
      <c r="B300" s="89"/>
      <c r="C300" s="89"/>
      <c r="D300" s="89">
        <f t="shared" si="4"/>
        <v>0</v>
      </c>
    </row>
    <row r="301" spans="1:4" ht="18" hidden="1">
      <c r="A301" s="10" t="s">
        <v>246</v>
      </c>
      <c r="B301" s="89"/>
      <c r="C301" s="89"/>
      <c r="D301" s="89">
        <f t="shared" si="4"/>
        <v>0</v>
      </c>
    </row>
    <row r="302" spans="1:4" ht="18" hidden="1">
      <c r="A302" s="21" t="s">
        <v>78</v>
      </c>
      <c r="B302" s="89"/>
      <c r="C302" s="89"/>
      <c r="D302" s="89">
        <f t="shared" si="4"/>
        <v>0</v>
      </c>
    </row>
    <row r="303" spans="1:4" ht="18" hidden="1">
      <c r="A303" s="7" t="s">
        <v>247</v>
      </c>
      <c r="B303" s="89"/>
      <c r="C303" s="89"/>
      <c r="D303" s="89">
        <f t="shared" si="4"/>
        <v>0</v>
      </c>
    </row>
    <row r="304" spans="1:4" ht="18" hidden="1">
      <c r="A304" s="7" t="s">
        <v>248</v>
      </c>
      <c r="B304" s="89"/>
      <c r="C304" s="89"/>
      <c r="D304" s="89">
        <f t="shared" si="4"/>
        <v>0</v>
      </c>
    </row>
    <row r="305" spans="1:4" ht="18">
      <c r="A305" s="7" t="s">
        <v>282</v>
      </c>
      <c r="B305" s="89">
        <v>11</v>
      </c>
      <c r="C305" s="89">
        <v>26000</v>
      </c>
      <c r="D305" s="89">
        <f t="shared" si="4"/>
        <v>286000</v>
      </c>
    </row>
    <row r="306" spans="1:4" ht="18" hidden="1">
      <c r="A306" s="7" t="s">
        <v>250</v>
      </c>
      <c r="B306" s="89"/>
      <c r="C306" s="89"/>
      <c r="D306" s="89">
        <f t="shared" si="4"/>
        <v>0</v>
      </c>
    </row>
    <row r="307" spans="1:4" ht="18" hidden="1">
      <c r="A307" s="10" t="s">
        <v>251</v>
      </c>
      <c r="B307" s="89"/>
      <c r="C307" s="89"/>
      <c r="D307" s="89">
        <f t="shared" si="4"/>
        <v>0</v>
      </c>
    </row>
    <row r="308" spans="1:4" ht="18" hidden="1">
      <c r="A308" s="7" t="s">
        <v>252</v>
      </c>
      <c r="B308" s="89"/>
      <c r="C308" s="89"/>
      <c r="D308" s="89">
        <f t="shared" si="4"/>
        <v>0</v>
      </c>
    </row>
    <row r="309" spans="1:4" ht="18" hidden="1">
      <c r="A309" s="7" t="s">
        <v>37</v>
      </c>
      <c r="B309" s="89"/>
      <c r="C309" s="89"/>
      <c r="D309" s="89">
        <f t="shared" si="4"/>
        <v>0</v>
      </c>
    </row>
    <row r="310" spans="1:4" ht="18" hidden="1">
      <c r="A310" s="3" t="s">
        <v>172</v>
      </c>
      <c r="B310" s="89"/>
      <c r="C310" s="89"/>
      <c r="D310" s="89">
        <f t="shared" si="4"/>
        <v>0</v>
      </c>
    </row>
    <row r="311" spans="1:4" ht="18" hidden="1">
      <c r="A311" s="7" t="s">
        <v>284</v>
      </c>
      <c r="B311" s="92"/>
      <c r="C311" s="92"/>
      <c r="D311" s="89">
        <f t="shared" si="4"/>
        <v>0</v>
      </c>
    </row>
    <row r="312" spans="1:4" ht="18" hidden="1">
      <c r="A312" s="7" t="s">
        <v>253</v>
      </c>
      <c r="B312" s="89"/>
      <c r="C312" s="89"/>
      <c r="D312" s="89">
        <f t="shared" si="4"/>
        <v>0</v>
      </c>
    </row>
    <row r="313" spans="1:4" ht="18" hidden="1">
      <c r="A313" s="7" t="s">
        <v>173</v>
      </c>
      <c r="B313" s="89"/>
      <c r="C313" s="89"/>
      <c r="D313" s="89">
        <f t="shared" si="4"/>
        <v>0</v>
      </c>
    </row>
    <row r="314" spans="1:4" ht="18" hidden="1">
      <c r="A314" s="10" t="s">
        <v>254</v>
      </c>
      <c r="B314" s="89"/>
      <c r="C314" s="89"/>
      <c r="D314" s="89">
        <f t="shared" si="4"/>
        <v>0</v>
      </c>
    </row>
    <row r="315" spans="1:4" ht="18" hidden="1">
      <c r="A315" s="10" t="s">
        <v>255</v>
      </c>
      <c r="B315" s="89"/>
      <c r="C315" s="89"/>
      <c r="D315" s="89">
        <f t="shared" si="4"/>
        <v>0</v>
      </c>
    </row>
    <row r="316" spans="1:4" ht="18">
      <c r="A316" s="7" t="s">
        <v>288</v>
      </c>
      <c r="B316" s="89">
        <f>5+2</f>
        <v>7</v>
      </c>
      <c r="C316" s="89">
        <v>25000</v>
      </c>
      <c r="D316" s="89">
        <f t="shared" si="4"/>
        <v>175000</v>
      </c>
    </row>
    <row r="317" spans="1:4" ht="18" hidden="1">
      <c r="A317" s="7" t="s">
        <v>257</v>
      </c>
      <c r="B317" s="89"/>
      <c r="C317" s="89"/>
      <c r="D317" s="89">
        <f t="shared" si="4"/>
        <v>0</v>
      </c>
    </row>
    <row r="318" spans="1:4" ht="18" hidden="1">
      <c r="A318" s="10" t="s">
        <v>258</v>
      </c>
      <c r="B318" s="89"/>
      <c r="C318" s="89"/>
      <c r="D318" s="89">
        <f t="shared" si="4"/>
        <v>0</v>
      </c>
    </row>
    <row r="319" spans="1:4" ht="18" hidden="1">
      <c r="A319" s="7" t="s">
        <v>259</v>
      </c>
      <c r="B319" s="89"/>
      <c r="C319" s="89"/>
      <c r="D319" s="89">
        <f t="shared" si="4"/>
        <v>0</v>
      </c>
    </row>
    <row r="320" spans="1:4" ht="18" hidden="1">
      <c r="A320" s="7" t="s">
        <v>260</v>
      </c>
      <c r="B320" s="89"/>
      <c r="C320" s="89"/>
      <c r="D320" s="89">
        <f t="shared" si="4"/>
        <v>0</v>
      </c>
    </row>
    <row r="321" spans="1:4" ht="18" hidden="1">
      <c r="A321" s="7" t="s">
        <v>261</v>
      </c>
      <c r="B321" s="89"/>
      <c r="C321" s="89"/>
      <c r="D321" s="89">
        <f t="shared" si="4"/>
        <v>0</v>
      </c>
    </row>
    <row r="322" spans="1:4" ht="18" hidden="1">
      <c r="A322" s="7" t="s">
        <v>262</v>
      </c>
      <c r="B322" s="89"/>
      <c r="C322" s="89"/>
      <c r="D322" s="89">
        <f t="shared" si="4"/>
        <v>0</v>
      </c>
    </row>
    <row r="323" spans="1:4" ht="18" hidden="1">
      <c r="A323" s="7" t="s">
        <v>263</v>
      </c>
      <c r="B323" s="89"/>
      <c r="C323" s="89"/>
      <c r="D323" s="89">
        <f t="shared" si="4"/>
        <v>0</v>
      </c>
    </row>
    <row r="324" spans="1:4" ht="18">
      <c r="A324" s="7" t="s">
        <v>292</v>
      </c>
      <c r="B324" s="89">
        <v>4</v>
      </c>
      <c r="C324" s="89">
        <v>26000</v>
      </c>
      <c r="D324" s="89">
        <f t="shared" ref="D324:D327" si="5">B324*C324</f>
        <v>104000</v>
      </c>
    </row>
    <row r="325" spans="1:4" ht="18" hidden="1">
      <c r="A325" s="7" t="s">
        <v>265</v>
      </c>
      <c r="B325" s="89"/>
      <c r="C325" s="89"/>
      <c r="D325" s="89">
        <f t="shared" si="5"/>
        <v>0</v>
      </c>
    </row>
    <row r="326" spans="1:4" ht="18" hidden="1">
      <c r="A326" s="7" t="s">
        <v>266</v>
      </c>
      <c r="B326" s="89"/>
      <c r="C326" s="89"/>
      <c r="D326" s="89">
        <f t="shared" si="5"/>
        <v>0</v>
      </c>
    </row>
    <row r="327" spans="1:4" ht="18" hidden="1">
      <c r="A327" s="5" t="s">
        <v>325</v>
      </c>
      <c r="B327" s="89"/>
      <c r="C327" s="89"/>
      <c r="D327" s="89">
        <f t="shared" si="5"/>
        <v>0</v>
      </c>
    </row>
    <row r="328" spans="1:4" ht="17.399999999999999">
      <c r="A328" s="36"/>
      <c r="B328" s="94">
        <f>SUM(B3:B327)</f>
        <v>9579.5999999999985</v>
      </c>
      <c r="C328" s="94"/>
      <c r="D328" s="94">
        <f t="shared" ref="D328" si="6">SUM(D3:D327)</f>
        <v>137287300</v>
      </c>
    </row>
  </sheetData>
  <protectedRanges>
    <protectedRange password="CF71" sqref="B1:D327" name="tho"/>
  </protectedRanges>
  <autoFilter ref="A2:D328" xr:uid="{00000000-0009-0000-0000-00000C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329"/>
  <sheetViews>
    <sheetView workbookViewId="0">
      <selection activeCell="K35" sqref="K35"/>
    </sheetView>
  </sheetViews>
  <sheetFormatPr defaultRowHeight="14.4"/>
  <cols>
    <col min="1" max="1" width="38.44140625" customWidth="1"/>
    <col min="3" max="3" width="10.6640625" customWidth="1"/>
    <col min="4" max="4" width="19" customWidth="1"/>
  </cols>
  <sheetData>
    <row r="1" spans="1:4">
      <c r="A1" s="34" t="s">
        <v>361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3" t="s">
        <v>1</v>
      </c>
      <c r="B3" s="89"/>
      <c r="C3" s="89"/>
      <c r="D3" s="89">
        <f>B3*C3</f>
        <v>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f>35+15</f>
        <v>50</v>
      </c>
      <c r="C19" s="89">
        <v>9000</v>
      </c>
      <c r="D19" s="89">
        <f t="shared" si="0"/>
        <v>450000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20+20+40</f>
        <v>80</v>
      </c>
      <c r="C23" s="89">
        <v>34000</v>
      </c>
      <c r="D23" s="89">
        <f t="shared" si="0"/>
        <v>2720000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 hidden="1">
      <c r="A26" s="7" t="s">
        <v>24</v>
      </c>
      <c r="B26" s="89"/>
      <c r="C26" s="89"/>
      <c r="D26" s="89">
        <f t="shared" si="0"/>
        <v>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22+12+20+10</f>
        <v>64</v>
      </c>
      <c r="C28" s="89">
        <v>34000</v>
      </c>
      <c r="D28" s="89">
        <f t="shared" si="0"/>
        <v>2176000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20+20+15</f>
        <v>55</v>
      </c>
      <c r="C32" s="89">
        <v>27000</v>
      </c>
      <c r="D32" s="89">
        <f t="shared" si="0"/>
        <v>1485000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25</v>
      </c>
      <c r="C35" s="89">
        <v>12000</v>
      </c>
      <c r="D35" s="89">
        <f t="shared" si="0"/>
        <v>300000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 hidden="1">
      <c r="A40" s="7" t="s">
        <v>38</v>
      </c>
      <c r="B40" s="89"/>
      <c r="C40" s="89"/>
      <c r="D40" s="89">
        <f t="shared" si="0"/>
        <v>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v>225</v>
      </c>
      <c r="C43" s="89">
        <v>15000</v>
      </c>
      <c r="D43" s="89">
        <f t="shared" si="0"/>
        <v>3375000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>
      <c r="A46" s="7" t="s">
        <v>44</v>
      </c>
      <c r="B46" s="89">
        <f>150/0.5</f>
        <v>300</v>
      </c>
      <c r="C46" s="89">
        <v>10000</v>
      </c>
      <c r="D46" s="89">
        <f t="shared" si="0"/>
        <v>3000000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 hidden="1">
      <c r="A52" s="7" t="s">
        <v>14</v>
      </c>
      <c r="B52" s="89"/>
      <c r="C52" s="89"/>
      <c r="D52" s="89">
        <f t="shared" si="0"/>
        <v>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>
      <c r="A61" s="3" t="s">
        <v>59</v>
      </c>
      <c r="B61" s="90">
        <v>2.4</v>
      </c>
      <c r="C61" s="89">
        <v>70000</v>
      </c>
      <c r="D61" s="89">
        <f t="shared" si="0"/>
        <v>168000</v>
      </c>
    </row>
    <row r="62" spans="1:4" ht="18">
      <c r="A62" s="26" t="s">
        <v>60</v>
      </c>
      <c r="B62" s="89">
        <v>6</v>
      </c>
      <c r="C62" s="89">
        <v>9000</v>
      </c>
      <c r="D62" s="89">
        <f t="shared" si="0"/>
        <v>54000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v>1000</v>
      </c>
      <c r="C67" s="89">
        <v>26000</v>
      </c>
      <c r="D67" s="89">
        <f t="shared" si="0"/>
        <v>26000000</v>
      </c>
    </row>
    <row r="68" spans="1:4" ht="18" hidden="1">
      <c r="A68" s="3" t="s">
        <v>189</v>
      </c>
      <c r="B68" s="89"/>
      <c r="C68" s="89"/>
      <c r="D68" s="89">
        <f t="shared" ref="D68:D131" si="1">B68*C68</f>
        <v>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12</v>
      </c>
      <c r="C71" s="89">
        <v>12000</v>
      </c>
      <c r="D71" s="89">
        <f t="shared" si="1"/>
        <v>144000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25</v>
      </c>
      <c r="C73" s="89">
        <v>17000</v>
      </c>
      <c r="D73" s="89">
        <f t="shared" si="1"/>
        <v>425000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100</v>
      </c>
      <c r="C83" s="89">
        <v>10250</v>
      </c>
      <c r="D83" s="89">
        <f t="shared" si="1"/>
        <v>1025000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>
      <c r="A87" s="7" t="s">
        <v>165</v>
      </c>
      <c r="B87" s="89">
        <v>6</v>
      </c>
      <c r="C87" s="89">
        <v>28000</v>
      </c>
      <c r="D87" s="89">
        <f t="shared" si="1"/>
        <v>168000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 hidden="1">
      <c r="A95" s="7" t="s">
        <v>103</v>
      </c>
      <c r="B95" s="89"/>
      <c r="C95" s="89"/>
      <c r="D95" s="89">
        <f t="shared" si="1"/>
        <v>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>
      <c r="A101" s="7" t="s">
        <v>99</v>
      </c>
      <c r="B101" s="99">
        <v>0.25</v>
      </c>
      <c r="C101" s="90">
        <v>250000</v>
      </c>
      <c r="D101" s="89">
        <f t="shared" si="1"/>
        <v>62500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>
      <c r="A103" s="23" t="s">
        <v>118</v>
      </c>
      <c r="B103" s="90">
        <v>1</v>
      </c>
      <c r="C103" s="90">
        <v>70000</v>
      </c>
      <c r="D103" s="89">
        <f t="shared" si="1"/>
        <v>70000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>
      <c r="A105" s="7" t="s">
        <v>121</v>
      </c>
      <c r="B105" s="99">
        <v>0.25</v>
      </c>
      <c r="C105" s="90">
        <v>80000</v>
      </c>
      <c r="D105" s="89">
        <f t="shared" si="1"/>
        <v>20000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>
      <c r="A108" s="7" t="s">
        <v>123</v>
      </c>
      <c r="B108" s="90">
        <v>3</v>
      </c>
      <c r="C108" s="90">
        <v>70000</v>
      </c>
      <c r="D108" s="89">
        <f t="shared" si="1"/>
        <v>210000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>
      <c r="A111" s="7" t="s">
        <v>143</v>
      </c>
      <c r="B111" s="99">
        <v>0.25</v>
      </c>
      <c r="C111" s="90">
        <v>70000</v>
      </c>
      <c r="D111" s="89">
        <f t="shared" si="1"/>
        <v>17500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80*15</f>
        <v>1200</v>
      </c>
      <c r="C113" s="89">
        <v>14000</v>
      </c>
      <c r="D113" s="89">
        <f t="shared" si="1"/>
        <v>16800000</v>
      </c>
    </row>
    <row r="114" spans="1:4" ht="18">
      <c r="A114" s="7" t="s">
        <v>112</v>
      </c>
      <c r="B114" s="89">
        <v>300</v>
      </c>
      <c r="C114" s="89">
        <v>9000</v>
      </c>
      <c r="D114" s="89">
        <f t="shared" si="1"/>
        <v>2700000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v>1200</v>
      </c>
      <c r="C120" s="89">
        <v>6000</v>
      </c>
      <c r="D120" s="89">
        <f t="shared" si="1"/>
        <v>7200000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>
      <c r="A141" s="3" t="s">
        <v>139</v>
      </c>
      <c r="B141" s="90">
        <v>0.4</v>
      </c>
      <c r="C141" s="90">
        <v>120000</v>
      </c>
      <c r="D141" s="89">
        <f t="shared" si="2"/>
        <v>48000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90+40+180</f>
        <v>310</v>
      </c>
      <c r="C145" s="89">
        <v>14000</v>
      </c>
      <c r="D145" s="89">
        <f t="shared" si="2"/>
        <v>4340000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v>1</v>
      </c>
      <c r="C156" s="89">
        <v>13000</v>
      </c>
      <c r="D156" s="89">
        <f t="shared" si="2"/>
        <v>13000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 hidden="1">
      <c r="A165" s="7" t="s">
        <v>163</v>
      </c>
      <c r="B165" s="89"/>
      <c r="C165" s="89"/>
      <c r="D165" s="89">
        <f t="shared" si="2"/>
        <v>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 hidden="1">
      <c r="A167" s="7" t="s">
        <v>69</v>
      </c>
      <c r="B167" s="89"/>
      <c r="C167" s="89"/>
      <c r="D167" s="89">
        <f t="shared" si="2"/>
        <v>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140+160</f>
        <v>300</v>
      </c>
      <c r="C181" s="89">
        <v>10000</v>
      </c>
      <c r="D181" s="89">
        <f t="shared" si="2"/>
        <v>3000000</v>
      </c>
    </row>
    <row r="182" spans="1:4" ht="18">
      <c r="A182" s="7" t="s">
        <v>180</v>
      </c>
      <c r="B182" s="89">
        <f>70/0.3</f>
        <v>233.33333333333334</v>
      </c>
      <c r="C182" s="89">
        <v>3000</v>
      </c>
      <c r="D182" s="89">
        <f t="shared" si="2"/>
        <v>700000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36</v>
      </c>
      <c r="C184" s="89">
        <v>28000</v>
      </c>
      <c r="D184" s="89">
        <f t="shared" si="2"/>
        <v>1008000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v>25</v>
      </c>
      <c r="C187" s="89">
        <v>8000</v>
      </c>
      <c r="D187" s="89">
        <f t="shared" si="2"/>
        <v>200000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f>44+464</f>
        <v>508</v>
      </c>
      <c r="C195" s="89">
        <v>6500</v>
      </c>
      <c r="D195" s="89">
        <f t="shared" si="2"/>
        <v>3302000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117</v>
      </c>
      <c r="C198" s="89">
        <v>6000</v>
      </c>
      <c r="D198" s="89">
        <f t="shared" si="3"/>
        <v>702000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135</v>
      </c>
      <c r="C200" s="89">
        <v>6000</v>
      </c>
      <c r="D200" s="89">
        <f t="shared" si="3"/>
        <v>810000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13</v>
      </c>
      <c r="C205" s="89">
        <v>9500</v>
      </c>
      <c r="D205" s="89">
        <f t="shared" si="3"/>
        <v>123500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>
      <c r="A222" s="7" t="s">
        <v>216</v>
      </c>
      <c r="B222" s="89">
        <v>2</v>
      </c>
      <c r="C222" s="89">
        <v>14000</v>
      </c>
      <c r="D222" s="89">
        <f t="shared" si="3"/>
        <v>28000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>
      <c r="A262" s="7" t="s">
        <v>260</v>
      </c>
      <c r="B262" s="89">
        <v>85</v>
      </c>
      <c r="C262" s="89">
        <v>7500</v>
      </c>
      <c r="D262" s="89">
        <f t="shared" si="4"/>
        <v>637500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23+15</f>
        <v>38</v>
      </c>
      <c r="C274" s="89">
        <v>10000</v>
      </c>
      <c r="D274" s="89">
        <f t="shared" si="4"/>
        <v>380000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>
      <c r="A278" s="7" t="s">
        <v>276</v>
      </c>
      <c r="B278" s="89">
        <v>38</v>
      </c>
      <c r="C278" s="89">
        <v>23000</v>
      </c>
      <c r="D278" s="89">
        <f t="shared" si="4"/>
        <v>874000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v>3</v>
      </c>
      <c r="C280" s="89">
        <v>14000</v>
      </c>
      <c r="D280" s="89">
        <f t="shared" si="4"/>
        <v>42000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>
      <c r="A284" s="7" t="s">
        <v>109</v>
      </c>
      <c r="B284" s="89">
        <v>60</v>
      </c>
      <c r="C284" s="89">
        <v>6000</v>
      </c>
      <c r="D284" s="89">
        <f t="shared" si="4"/>
        <v>360000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f>10+20</f>
        <v>30</v>
      </c>
      <c r="C286" s="89">
        <v>5000</v>
      </c>
      <c r="D286" s="89">
        <f t="shared" si="4"/>
        <v>150000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>
      <c r="A290" s="5" t="s">
        <v>21</v>
      </c>
      <c r="B290" s="89">
        <v>7</v>
      </c>
      <c r="C290" s="89">
        <v>12000</v>
      </c>
      <c r="D290" s="89">
        <f t="shared" si="4"/>
        <v>84000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>
      <c r="A293" s="7" t="s">
        <v>291</v>
      </c>
      <c r="B293" s="89">
        <v>17</v>
      </c>
      <c r="C293" s="89">
        <v>7000</v>
      </c>
      <c r="D293" s="89">
        <f t="shared" si="4"/>
        <v>119000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>
      <c r="A305" s="12" t="s">
        <v>302</v>
      </c>
      <c r="B305" s="89">
        <f>150+15+8</f>
        <v>173</v>
      </c>
      <c r="C305" s="89">
        <v>59000</v>
      </c>
      <c r="D305" s="89">
        <f t="shared" si="4"/>
        <v>10207000</v>
      </c>
    </row>
    <row r="306" spans="1:4" ht="18" hidden="1">
      <c r="A306" s="12" t="s">
        <v>303</v>
      </c>
      <c r="B306" s="89"/>
      <c r="C306" s="89"/>
      <c r="D306" s="89">
        <f t="shared" si="4"/>
        <v>0</v>
      </c>
    </row>
    <row r="307" spans="1:4" ht="18" hidden="1">
      <c r="A307" s="12" t="s">
        <v>304</v>
      </c>
      <c r="B307" s="89"/>
      <c r="C307" s="89"/>
      <c r="D307" s="89">
        <f t="shared" si="4"/>
        <v>0</v>
      </c>
    </row>
    <row r="308" spans="1:4" ht="18">
      <c r="A308" s="12" t="s">
        <v>305</v>
      </c>
      <c r="B308" s="89">
        <f>20/0.5</f>
        <v>40</v>
      </c>
      <c r="C308" s="89">
        <v>85000</v>
      </c>
      <c r="D308" s="89">
        <f t="shared" si="4"/>
        <v>3400000</v>
      </c>
    </row>
    <row r="309" spans="1:4" ht="18">
      <c r="A309" s="7" t="s">
        <v>306</v>
      </c>
      <c r="B309" s="89">
        <v>40</v>
      </c>
      <c r="C309" s="89">
        <v>135000</v>
      </c>
      <c r="D309" s="89">
        <f t="shared" si="4"/>
        <v>5400000</v>
      </c>
    </row>
    <row r="310" spans="1:4" ht="18" hidden="1">
      <c r="A310" s="32" t="s">
        <v>307</v>
      </c>
      <c r="B310" s="89"/>
      <c r="C310" s="89"/>
      <c r="D310" s="89">
        <f t="shared" si="4"/>
        <v>0</v>
      </c>
    </row>
    <row r="311" spans="1:4" ht="18" hidden="1">
      <c r="A311" s="32" t="s">
        <v>308</v>
      </c>
      <c r="B311" s="89"/>
      <c r="C311" s="89"/>
      <c r="D311" s="89">
        <f t="shared" si="4"/>
        <v>0</v>
      </c>
    </row>
    <row r="312" spans="1:4" ht="18" hidden="1">
      <c r="A312" s="32" t="s">
        <v>309</v>
      </c>
      <c r="B312" s="89"/>
      <c r="C312" s="89"/>
      <c r="D312" s="89">
        <f t="shared" si="4"/>
        <v>0</v>
      </c>
    </row>
    <row r="313" spans="1:4" ht="18" hidden="1">
      <c r="A313" s="32" t="s">
        <v>310</v>
      </c>
      <c r="B313" s="89"/>
      <c r="C313" s="89"/>
      <c r="D313" s="89">
        <f t="shared" si="4"/>
        <v>0</v>
      </c>
    </row>
    <row r="314" spans="1:4" ht="18" hidden="1">
      <c r="A314" s="5" t="s">
        <v>311</v>
      </c>
      <c r="B314" s="89"/>
      <c r="C314" s="89"/>
      <c r="D314" s="89">
        <f t="shared" si="4"/>
        <v>0</v>
      </c>
    </row>
    <row r="315" spans="1:4" ht="18" hidden="1">
      <c r="A315" s="5" t="s">
        <v>312</v>
      </c>
      <c r="B315" s="89"/>
      <c r="C315" s="89"/>
      <c r="D315" s="89">
        <f t="shared" si="4"/>
        <v>0</v>
      </c>
    </row>
    <row r="316" spans="1:4" ht="18" hidden="1">
      <c r="A316" s="5" t="s">
        <v>313</v>
      </c>
      <c r="B316" s="89"/>
      <c r="C316" s="89"/>
      <c r="D316" s="89">
        <f t="shared" si="4"/>
        <v>0</v>
      </c>
    </row>
    <row r="317" spans="1:4" ht="18" hidden="1">
      <c r="A317" s="21" t="s">
        <v>314</v>
      </c>
      <c r="B317" s="89"/>
      <c r="C317" s="89"/>
      <c r="D317" s="89">
        <f t="shared" si="4"/>
        <v>0</v>
      </c>
    </row>
    <row r="318" spans="1:4" ht="18" hidden="1">
      <c r="A318" s="21" t="s">
        <v>315</v>
      </c>
      <c r="B318" s="89"/>
      <c r="C318" s="89"/>
      <c r="D318" s="89">
        <f t="shared" si="4"/>
        <v>0</v>
      </c>
    </row>
    <row r="319" spans="1:4" ht="18" hidden="1">
      <c r="A319" s="32" t="s">
        <v>316</v>
      </c>
      <c r="B319" s="89"/>
      <c r="C319" s="89"/>
      <c r="D319" s="89">
        <f t="shared" si="4"/>
        <v>0</v>
      </c>
    </row>
    <row r="320" spans="1:4" ht="18" hidden="1">
      <c r="A320" s="32" t="s">
        <v>317</v>
      </c>
      <c r="B320" s="89"/>
      <c r="C320" s="89"/>
      <c r="D320" s="89">
        <f t="shared" si="4"/>
        <v>0</v>
      </c>
    </row>
    <row r="321" spans="1:4" ht="18" hidden="1">
      <c r="A321" s="32" t="s">
        <v>318</v>
      </c>
      <c r="B321" s="89"/>
      <c r="C321" s="89"/>
      <c r="D321" s="89">
        <f t="shared" si="4"/>
        <v>0</v>
      </c>
    </row>
    <row r="322" spans="1:4" ht="18" hidden="1">
      <c r="A322" s="32" t="s">
        <v>319</v>
      </c>
      <c r="B322" s="89"/>
      <c r="C322" s="89"/>
      <c r="D322" s="89">
        <f t="shared" si="4"/>
        <v>0</v>
      </c>
    </row>
    <row r="323" spans="1:4" ht="18" hidden="1">
      <c r="A323" s="5" t="s">
        <v>320</v>
      </c>
      <c r="B323" s="89"/>
      <c r="C323" s="89"/>
      <c r="D323" s="89">
        <f t="shared" si="4"/>
        <v>0</v>
      </c>
    </row>
    <row r="324" spans="1:4" ht="18" hidden="1">
      <c r="A324" s="32" t="s">
        <v>321</v>
      </c>
      <c r="B324" s="89"/>
      <c r="C324" s="89"/>
      <c r="D324" s="89">
        <f t="shared" ref="D324:D328" si="5">B324*C324</f>
        <v>0</v>
      </c>
    </row>
    <row r="325" spans="1:4" ht="18" hidden="1">
      <c r="A325" s="31" t="s">
        <v>322</v>
      </c>
      <c r="B325" s="89"/>
      <c r="C325" s="89"/>
      <c r="D325" s="89">
        <f t="shared" si="5"/>
        <v>0</v>
      </c>
    </row>
    <row r="326" spans="1:4" ht="18" hidden="1">
      <c r="A326" s="7" t="s">
        <v>323</v>
      </c>
      <c r="B326" s="89"/>
      <c r="C326" s="89"/>
      <c r="D326" s="89">
        <f t="shared" si="5"/>
        <v>0</v>
      </c>
    </row>
    <row r="327" spans="1:4" ht="18" hidden="1">
      <c r="A327" s="5" t="s">
        <v>324</v>
      </c>
      <c r="B327" s="89"/>
      <c r="C327" s="89"/>
      <c r="D327" s="89">
        <f t="shared" si="5"/>
        <v>0</v>
      </c>
    </row>
    <row r="328" spans="1:4" ht="18" hidden="1">
      <c r="A328" s="5" t="s">
        <v>325</v>
      </c>
      <c r="B328" s="89"/>
      <c r="C328" s="89"/>
      <c r="D328" s="89">
        <f t="shared" si="5"/>
        <v>0</v>
      </c>
    </row>
    <row r="329" spans="1:4" ht="17.399999999999999">
      <c r="A329" s="36"/>
      <c r="B329" s="94">
        <f>SUM(B3:B328)</f>
        <v>6866.8833333333323</v>
      </c>
      <c r="C329" s="94"/>
      <c r="D329" s="94">
        <f t="shared" ref="D329" si="6">SUM(D3:D328)</f>
        <v>104498000</v>
      </c>
    </row>
  </sheetData>
  <protectedRanges>
    <protectedRange password="CF71" sqref="B1:D328" name="tho"/>
  </protectedRanges>
  <autoFilter ref="A2:D329" xr:uid="{00000000-0009-0000-0000-00000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329"/>
  <sheetViews>
    <sheetView topLeftCell="A103" workbookViewId="0">
      <selection activeCell="E67" sqref="E67"/>
    </sheetView>
  </sheetViews>
  <sheetFormatPr defaultRowHeight="14.4"/>
  <cols>
    <col min="1" max="1" width="37.88671875" customWidth="1"/>
    <col min="3" max="3" width="11.6640625" customWidth="1"/>
    <col min="4" max="4" width="17.109375" customWidth="1"/>
  </cols>
  <sheetData>
    <row r="1" spans="1:4">
      <c r="A1" s="34" t="s">
        <v>362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3" t="s">
        <v>1</v>
      </c>
      <c r="B3" s="89">
        <v>16</v>
      </c>
      <c r="C3" s="89">
        <v>5000</v>
      </c>
      <c r="D3" s="89">
        <f>B3*C3</f>
        <v>80000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 hidden="1">
      <c r="A19" s="7" t="s">
        <v>101</v>
      </c>
      <c r="B19" s="89"/>
      <c r="C19" s="89"/>
      <c r="D19" s="89">
        <f t="shared" si="0"/>
        <v>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40+20+19+20</f>
        <v>99</v>
      </c>
      <c r="C23" s="89">
        <v>34000</v>
      </c>
      <c r="D23" s="89">
        <f t="shared" si="0"/>
        <v>3366000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 hidden="1">
      <c r="A26" s="7" t="s">
        <v>24</v>
      </c>
      <c r="B26" s="89"/>
      <c r="C26" s="89"/>
      <c r="D26" s="89">
        <f t="shared" si="0"/>
        <v>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 hidden="1">
      <c r="A28" s="7" t="s">
        <v>227</v>
      </c>
      <c r="B28" s="89"/>
      <c r="C28" s="89"/>
      <c r="D28" s="89">
        <f t="shared" si="0"/>
        <v>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7+5+35</f>
        <v>47</v>
      </c>
      <c r="C32" s="89">
        <v>27000</v>
      </c>
      <c r="D32" s="89">
        <f t="shared" si="0"/>
        <v>1269000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f>6+5+35</f>
        <v>46</v>
      </c>
      <c r="C35" s="89">
        <v>12000</v>
      </c>
      <c r="D35" s="89">
        <f t="shared" si="0"/>
        <v>552000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 hidden="1">
      <c r="A40" s="7" t="s">
        <v>38</v>
      </c>
      <c r="B40" s="89"/>
      <c r="C40" s="89"/>
      <c r="D40" s="89">
        <f t="shared" si="0"/>
        <v>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115+40</f>
        <v>155</v>
      </c>
      <c r="C43" s="89">
        <v>15000</v>
      </c>
      <c r="D43" s="89">
        <f t="shared" si="0"/>
        <v>2325000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>
      <c r="A47" s="7" t="s">
        <v>93</v>
      </c>
      <c r="B47" s="89">
        <f>100+300</f>
        <v>400</v>
      </c>
      <c r="C47" s="89">
        <v>5500</v>
      </c>
      <c r="D47" s="89">
        <f t="shared" si="0"/>
        <v>2200000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>
      <c r="A51" s="7" t="s">
        <v>12</v>
      </c>
      <c r="B51" s="89">
        <v>25</v>
      </c>
      <c r="C51" s="89">
        <v>13000</v>
      </c>
      <c r="D51" s="89">
        <f t="shared" si="0"/>
        <v>325000</v>
      </c>
    </row>
    <row r="52" spans="1:4" ht="18" hidden="1">
      <c r="A52" s="7" t="s">
        <v>14</v>
      </c>
      <c r="B52" s="89"/>
      <c r="C52" s="89"/>
      <c r="D52" s="89">
        <f t="shared" si="0"/>
        <v>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>
      <c r="A60" s="3" t="s">
        <v>58</v>
      </c>
      <c r="B60" s="89">
        <v>2</v>
      </c>
      <c r="C60" s="89">
        <v>70000</v>
      </c>
      <c r="D60" s="89">
        <f t="shared" si="0"/>
        <v>140000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 hidden="1">
      <c r="A62" s="26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10+10+125+15</f>
        <v>160</v>
      </c>
      <c r="C67" s="89">
        <v>26000</v>
      </c>
      <c r="D67" s="89">
        <f t="shared" si="0"/>
        <v>4160000</v>
      </c>
    </row>
    <row r="68" spans="1:4" ht="18">
      <c r="A68" s="3" t="s">
        <v>189</v>
      </c>
      <c r="B68" s="89">
        <f>270+80</f>
        <v>350</v>
      </c>
      <c r="C68" s="89">
        <v>26000</v>
      </c>
      <c r="D68" s="89">
        <f t="shared" ref="D68:D131" si="1">B68*C68</f>
        <v>9100000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 hidden="1">
      <c r="A71" s="7" t="s">
        <v>249</v>
      </c>
      <c r="B71" s="89"/>
      <c r="C71" s="89"/>
      <c r="D71" s="89">
        <f t="shared" si="1"/>
        <v>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5</v>
      </c>
      <c r="C73" s="89">
        <v>15000</v>
      </c>
      <c r="D73" s="89">
        <f t="shared" si="1"/>
        <v>75000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>
      <c r="A76" s="12" t="s">
        <v>63</v>
      </c>
      <c r="B76" s="89">
        <v>2</v>
      </c>
      <c r="C76" s="89">
        <v>10000</v>
      </c>
      <c r="D76" s="89">
        <f t="shared" si="1"/>
        <v>20000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>
      <c r="A78" s="21" t="s">
        <v>275</v>
      </c>
      <c r="B78" s="89">
        <v>7</v>
      </c>
      <c r="C78" s="89">
        <v>18000</v>
      </c>
      <c r="D78" s="89">
        <f t="shared" si="1"/>
        <v>126000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25</v>
      </c>
      <c r="C83" s="89">
        <v>10500</v>
      </c>
      <c r="D83" s="89">
        <f t="shared" si="1"/>
        <v>262500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 hidden="1">
      <c r="A95" s="7" t="s">
        <v>103</v>
      </c>
      <c r="B95" s="89"/>
      <c r="C95" s="89"/>
      <c r="D95" s="89">
        <f t="shared" si="1"/>
        <v>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>
      <c r="A103" s="23" t="s">
        <v>118</v>
      </c>
      <c r="B103" s="90">
        <v>3</v>
      </c>
      <c r="C103" s="90">
        <v>70000</v>
      </c>
      <c r="D103" s="89">
        <f t="shared" si="1"/>
        <v>210000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60+80+50</f>
        <v>190</v>
      </c>
      <c r="C113" s="89">
        <v>14000</v>
      </c>
      <c r="D113" s="89">
        <f t="shared" si="1"/>
        <v>2660000</v>
      </c>
    </row>
    <row r="114" spans="1:4" ht="18">
      <c r="A114" s="7" t="s">
        <v>112</v>
      </c>
      <c r="B114" s="89">
        <f>34+120</f>
        <v>154</v>
      </c>
      <c r="C114" s="89">
        <v>9000</v>
      </c>
      <c r="D114" s="89">
        <f t="shared" si="1"/>
        <v>1386000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630+930</f>
        <v>1560</v>
      </c>
      <c r="C120" s="89">
        <v>6000</v>
      </c>
      <c r="D120" s="89">
        <f t="shared" si="1"/>
        <v>9360000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 hidden="1">
      <c r="A145" s="7" t="s">
        <v>191</v>
      </c>
      <c r="B145" s="89"/>
      <c r="C145" s="89"/>
      <c r="D145" s="89">
        <f t="shared" si="2"/>
        <v>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 hidden="1">
      <c r="A156" s="7" t="s">
        <v>61</v>
      </c>
      <c r="B156" s="89"/>
      <c r="C156" s="89"/>
      <c r="D156" s="89">
        <f t="shared" si="2"/>
        <v>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 hidden="1">
      <c r="A165" s="7" t="s">
        <v>163</v>
      </c>
      <c r="B165" s="89"/>
      <c r="C165" s="89"/>
      <c r="D165" s="89">
        <f t="shared" si="2"/>
        <v>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70+40+40+80+60+80</f>
        <v>370</v>
      </c>
      <c r="C167" s="89">
        <v>10000</v>
      </c>
      <c r="D167" s="89">
        <f t="shared" si="2"/>
        <v>3700000</v>
      </c>
    </row>
    <row r="168" spans="1:4" ht="18">
      <c r="A168" s="21" t="s">
        <v>166</v>
      </c>
      <c r="B168" s="89">
        <v>20</v>
      </c>
      <c r="C168" s="89">
        <v>10000</v>
      </c>
      <c r="D168" s="89">
        <f t="shared" si="2"/>
        <v>200000</v>
      </c>
    </row>
    <row r="169" spans="1:4" ht="18">
      <c r="A169" s="7" t="s">
        <v>167</v>
      </c>
      <c r="B169" s="89">
        <v>40</v>
      </c>
      <c r="C169" s="89">
        <v>14000</v>
      </c>
      <c r="D169" s="89">
        <f t="shared" si="2"/>
        <v>560000</v>
      </c>
    </row>
    <row r="170" spans="1:4" ht="18">
      <c r="A170" s="7" t="s">
        <v>71</v>
      </c>
      <c r="B170" s="89">
        <v>6</v>
      </c>
      <c r="C170" s="89">
        <v>10000</v>
      </c>
      <c r="D170" s="89">
        <f t="shared" si="2"/>
        <v>60000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10+480</f>
        <v>490</v>
      </c>
      <c r="C181" s="89">
        <v>10000</v>
      </c>
      <c r="D181" s="89">
        <f t="shared" si="2"/>
        <v>4900000</v>
      </c>
    </row>
    <row r="182" spans="1:4" ht="18">
      <c r="A182" s="7" t="s">
        <v>180</v>
      </c>
      <c r="B182" s="89">
        <f>10/0.3</f>
        <v>33.333333333333336</v>
      </c>
      <c r="C182" s="89">
        <v>3000</v>
      </c>
      <c r="D182" s="89">
        <f t="shared" si="2"/>
        <v>100000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15</v>
      </c>
      <c r="C184" s="89">
        <v>28000</v>
      </c>
      <c r="D184" s="89">
        <f t="shared" si="2"/>
        <v>420000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f>25+10</f>
        <v>35</v>
      </c>
      <c r="C187" s="89">
        <v>8000</v>
      </c>
      <c r="D187" s="89">
        <f t="shared" si="2"/>
        <v>280000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336</v>
      </c>
      <c r="C195" s="89">
        <v>6500</v>
      </c>
      <c r="D195" s="89">
        <f t="shared" si="2"/>
        <v>2184000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213</v>
      </c>
      <c r="C198" s="89">
        <v>6000</v>
      </c>
      <c r="D198" s="89">
        <f t="shared" si="3"/>
        <v>1278000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189</v>
      </c>
      <c r="C200" s="89">
        <v>6000</v>
      </c>
      <c r="D200" s="89">
        <f t="shared" si="3"/>
        <v>1134000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25</v>
      </c>
      <c r="C205" s="89">
        <v>9500</v>
      </c>
      <c r="D205" s="89">
        <f t="shared" si="3"/>
        <v>237500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30+20+40+7</f>
        <v>97</v>
      </c>
      <c r="C274" s="89">
        <v>9000</v>
      </c>
      <c r="D274" s="89">
        <f t="shared" si="4"/>
        <v>873000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 hidden="1">
      <c r="A280" s="7" t="s">
        <v>278</v>
      </c>
      <c r="B280" s="89"/>
      <c r="C280" s="89"/>
      <c r="D280" s="89">
        <f t="shared" si="4"/>
        <v>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30</v>
      </c>
      <c r="C286" s="89">
        <v>4000</v>
      </c>
      <c r="D286" s="89">
        <f t="shared" si="4"/>
        <v>120000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>
      <c r="A290" s="5" t="s">
        <v>21</v>
      </c>
      <c r="B290" s="89">
        <f>8+15</f>
        <v>23</v>
      </c>
      <c r="C290" s="89">
        <v>12000</v>
      </c>
      <c r="D290" s="89">
        <f t="shared" si="4"/>
        <v>276000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>
      <c r="A292" s="7" t="s">
        <v>290</v>
      </c>
      <c r="B292" s="89">
        <v>2</v>
      </c>
      <c r="C292" s="89">
        <v>7000</v>
      </c>
      <c r="D292" s="89">
        <f t="shared" si="4"/>
        <v>14000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>
      <c r="A305" s="12" t="s">
        <v>302</v>
      </c>
      <c r="B305" s="89">
        <v>40</v>
      </c>
      <c r="C305" s="89">
        <v>55000</v>
      </c>
      <c r="D305" s="89">
        <f t="shared" si="4"/>
        <v>2200000</v>
      </c>
    </row>
    <row r="306" spans="1:4" ht="18" hidden="1">
      <c r="A306" s="12" t="s">
        <v>303</v>
      </c>
      <c r="B306" s="89"/>
      <c r="C306" s="89"/>
      <c r="D306" s="89">
        <f t="shared" si="4"/>
        <v>0</v>
      </c>
    </row>
    <row r="307" spans="1:4" ht="18" hidden="1">
      <c r="A307" s="12" t="s">
        <v>304</v>
      </c>
      <c r="B307" s="89"/>
      <c r="C307" s="89"/>
      <c r="D307" s="89">
        <f t="shared" si="4"/>
        <v>0</v>
      </c>
    </row>
    <row r="308" spans="1:4" ht="18">
      <c r="A308" s="12" t="s">
        <v>305</v>
      </c>
      <c r="B308" s="89">
        <v>9</v>
      </c>
      <c r="C308" s="89">
        <v>85000</v>
      </c>
      <c r="D308" s="89">
        <f t="shared" si="4"/>
        <v>765000</v>
      </c>
    </row>
    <row r="309" spans="1:4" ht="18">
      <c r="A309" s="7" t="s">
        <v>306</v>
      </c>
      <c r="B309" s="89">
        <v>20</v>
      </c>
      <c r="C309" s="89">
        <v>135000</v>
      </c>
      <c r="D309" s="89">
        <f t="shared" si="4"/>
        <v>2700000</v>
      </c>
    </row>
    <row r="310" spans="1:4" ht="18" hidden="1">
      <c r="A310" s="32" t="s">
        <v>307</v>
      </c>
      <c r="B310" s="89"/>
      <c r="C310" s="89"/>
      <c r="D310" s="89">
        <f t="shared" si="4"/>
        <v>0</v>
      </c>
    </row>
    <row r="311" spans="1:4" ht="18" hidden="1">
      <c r="A311" s="32" t="s">
        <v>308</v>
      </c>
      <c r="B311" s="89"/>
      <c r="C311" s="89"/>
      <c r="D311" s="89">
        <f t="shared" si="4"/>
        <v>0</v>
      </c>
    </row>
    <row r="312" spans="1:4" ht="18" hidden="1">
      <c r="A312" s="32" t="s">
        <v>309</v>
      </c>
      <c r="B312" s="89"/>
      <c r="C312" s="89"/>
      <c r="D312" s="89">
        <f t="shared" si="4"/>
        <v>0</v>
      </c>
    </row>
    <row r="313" spans="1:4" ht="18" hidden="1">
      <c r="A313" s="32" t="s">
        <v>310</v>
      </c>
      <c r="B313" s="89"/>
      <c r="C313" s="89"/>
      <c r="D313" s="89">
        <f t="shared" si="4"/>
        <v>0</v>
      </c>
    </row>
    <row r="314" spans="1:4" ht="18" hidden="1">
      <c r="A314" s="5" t="s">
        <v>311</v>
      </c>
      <c r="B314" s="89"/>
      <c r="C314" s="89"/>
      <c r="D314" s="89">
        <f t="shared" si="4"/>
        <v>0</v>
      </c>
    </row>
    <row r="315" spans="1:4" ht="18" hidden="1">
      <c r="A315" s="5" t="s">
        <v>312</v>
      </c>
      <c r="B315" s="89"/>
      <c r="C315" s="89"/>
      <c r="D315" s="89">
        <f t="shared" si="4"/>
        <v>0</v>
      </c>
    </row>
    <row r="316" spans="1:4" ht="18" hidden="1">
      <c r="A316" s="5" t="s">
        <v>313</v>
      </c>
      <c r="B316" s="89"/>
      <c r="C316" s="89"/>
      <c r="D316" s="89">
        <f t="shared" si="4"/>
        <v>0</v>
      </c>
    </row>
    <row r="317" spans="1:4" ht="18" hidden="1">
      <c r="A317" s="21" t="s">
        <v>314</v>
      </c>
      <c r="B317" s="89"/>
      <c r="C317" s="89"/>
      <c r="D317" s="89">
        <f t="shared" si="4"/>
        <v>0</v>
      </c>
    </row>
    <row r="318" spans="1:4" ht="18" hidden="1">
      <c r="A318" s="21" t="s">
        <v>315</v>
      </c>
      <c r="B318" s="89"/>
      <c r="C318" s="89"/>
      <c r="D318" s="89">
        <f t="shared" si="4"/>
        <v>0</v>
      </c>
    </row>
    <row r="319" spans="1:4" ht="18" hidden="1">
      <c r="A319" s="32" t="s">
        <v>316</v>
      </c>
      <c r="B319" s="89"/>
      <c r="C319" s="89"/>
      <c r="D319" s="89">
        <f t="shared" si="4"/>
        <v>0</v>
      </c>
    </row>
    <row r="320" spans="1:4" ht="18" hidden="1">
      <c r="A320" s="32" t="s">
        <v>317</v>
      </c>
      <c r="B320" s="89"/>
      <c r="C320" s="89"/>
      <c r="D320" s="89">
        <f t="shared" si="4"/>
        <v>0</v>
      </c>
    </row>
    <row r="321" spans="1:4" ht="18" hidden="1">
      <c r="A321" s="32" t="s">
        <v>318</v>
      </c>
      <c r="B321" s="89"/>
      <c r="C321" s="89"/>
      <c r="D321" s="89">
        <f t="shared" si="4"/>
        <v>0</v>
      </c>
    </row>
    <row r="322" spans="1:4" ht="18" hidden="1">
      <c r="A322" s="32" t="s">
        <v>319</v>
      </c>
      <c r="B322" s="89"/>
      <c r="C322" s="89"/>
      <c r="D322" s="89">
        <f t="shared" si="4"/>
        <v>0</v>
      </c>
    </row>
    <row r="323" spans="1:4" ht="18" hidden="1">
      <c r="A323" s="5" t="s">
        <v>320</v>
      </c>
      <c r="B323" s="89"/>
      <c r="C323" s="89"/>
      <c r="D323" s="89">
        <f t="shared" si="4"/>
        <v>0</v>
      </c>
    </row>
    <row r="324" spans="1:4" ht="18" hidden="1">
      <c r="A324" s="32" t="s">
        <v>321</v>
      </c>
      <c r="B324" s="89"/>
      <c r="C324" s="89"/>
      <c r="D324" s="89">
        <f t="shared" ref="D324:D328" si="5">B324*C324</f>
        <v>0</v>
      </c>
    </row>
    <row r="325" spans="1:4" ht="18" hidden="1">
      <c r="A325" s="31" t="s">
        <v>322</v>
      </c>
      <c r="B325" s="89"/>
      <c r="C325" s="89"/>
      <c r="D325" s="89">
        <f t="shared" si="5"/>
        <v>0</v>
      </c>
    </row>
    <row r="326" spans="1:4" ht="18" hidden="1">
      <c r="A326" s="7" t="s">
        <v>323</v>
      </c>
      <c r="B326" s="89"/>
      <c r="C326" s="89"/>
      <c r="D326" s="89">
        <f t="shared" si="5"/>
        <v>0</v>
      </c>
    </row>
    <row r="327" spans="1:4" ht="18" hidden="1">
      <c r="A327" s="5" t="s">
        <v>324</v>
      </c>
      <c r="B327" s="89"/>
      <c r="C327" s="89"/>
      <c r="D327" s="89">
        <f t="shared" si="5"/>
        <v>0</v>
      </c>
    </row>
    <row r="328" spans="1:4" ht="18" hidden="1">
      <c r="A328" s="5" t="s">
        <v>325</v>
      </c>
      <c r="B328" s="89"/>
      <c r="C328" s="89"/>
      <c r="D328" s="89">
        <f t="shared" si="5"/>
        <v>0</v>
      </c>
    </row>
    <row r="329" spans="1:4" ht="17.399999999999999">
      <c r="A329" s="36"/>
      <c r="B329" s="94">
        <f>SUM(B3:B328)</f>
        <v>5239.333333333333</v>
      </c>
      <c r="C329" s="94"/>
      <c r="D329" s="94">
        <f t="shared" ref="D329" si="6">SUM(D3:D328)</f>
        <v>59618000</v>
      </c>
    </row>
  </sheetData>
  <protectedRanges>
    <protectedRange password="CF71" sqref="B1:D328" name="tho"/>
  </protectedRanges>
  <autoFilter ref="A2:G329" xr:uid="{00000000-0009-0000-0000-00000E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329"/>
  <sheetViews>
    <sheetView topLeftCell="A15" workbookViewId="0">
      <selection activeCell="D329" sqref="D329"/>
    </sheetView>
  </sheetViews>
  <sheetFormatPr defaultRowHeight="14.4"/>
  <cols>
    <col min="1" max="1" width="34.5546875" customWidth="1"/>
    <col min="4" max="4" width="17.109375" customWidth="1"/>
  </cols>
  <sheetData>
    <row r="1" spans="1:4">
      <c r="A1" s="34" t="s">
        <v>363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f>2+2+12+10</f>
        <v>26</v>
      </c>
      <c r="C3" s="89">
        <v>15000</v>
      </c>
      <c r="D3" s="89">
        <f>B3*C3</f>
        <v>390000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f>10+60+70</f>
        <v>140</v>
      </c>
      <c r="C6" s="89">
        <v>6500</v>
      </c>
      <c r="D6" s="89">
        <f t="shared" si="0"/>
        <v>910000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360</v>
      </c>
      <c r="B9" s="89"/>
      <c r="C9" s="89"/>
      <c r="D9" s="89">
        <f t="shared" si="0"/>
        <v>0</v>
      </c>
    </row>
    <row r="10" spans="1:4" ht="18" hidden="1">
      <c r="A10" s="20" t="s">
        <v>195</v>
      </c>
      <c r="B10" s="89"/>
      <c r="C10" s="89"/>
      <c r="D10" s="89">
        <f t="shared" si="0"/>
        <v>0</v>
      </c>
    </row>
    <row r="11" spans="1:4" ht="18" hidden="1">
      <c r="A11" s="5" t="s">
        <v>226</v>
      </c>
      <c r="B11" s="89"/>
      <c r="C11" s="89"/>
      <c r="D11" s="89">
        <f t="shared" si="0"/>
        <v>0</v>
      </c>
    </row>
    <row r="12" spans="1:4" ht="18" hidden="1">
      <c r="A12" s="7" t="s">
        <v>12</v>
      </c>
      <c r="B12" s="89"/>
      <c r="C12" s="89"/>
      <c r="D12" s="89">
        <f t="shared" si="0"/>
        <v>0</v>
      </c>
    </row>
    <row r="13" spans="1:4" ht="18" hidden="1">
      <c r="A13" s="7" t="s">
        <v>14</v>
      </c>
      <c r="B13" s="89"/>
      <c r="C13" s="89"/>
      <c r="D13" s="89">
        <f t="shared" si="0"/>
        <v>0</v>
      </c>
    </row>
    <row r="14" spans="1:4" ht="18" hidden="1">
      <c r="A14" s="3" t="s">
        <v>51</v>
      </c>
      <c r="B14" s="89"/>
      <c r="C14" s="89"/>
      <c r="D14" s="89">
        <f t="shared" si="0"/>
        <v>0</v>
      </c>
    </row>
    <row r="15" spans="1:4" ht="18">
      <c r="A15" s="3" t="s">
        <v>17</v>
      </c>
      <c r="B15" s="89">
        <f>8+12+20</f>
        <v>40</v>
      </c>
      <c r="C15" s="89">
        <v>9500</v>
      </c>
      <c r="D15" s="89">
        <f t="shared" si="0"/>
        <v>380000</v>
      </c>
    </row>
    <row r="16" spans="1:4" ht="18" hidden="1">
      <c r="A16" s="7" t="s">
        <v>115</v>
      </c>
      <c r="B16" s="89"/>
      <c r="C16" s="89"/>
      <c r="D16" s="89">
        <f t="shared" si="0"/>
        <v>0</v>
      </c>
    </row>
    <row r="17" spans="1:4" ht="18" hidden="1">
      <c r="A17" s="7" t="s">
        <v>286</v>
      </c>
      <c r="B17" s="89"/>
      <c r="C17" s="89"/>
      <c r="D17" s="89">
        <f t="shared" si="0"/>
        <v>0</v>
      </c>
    </row>
    <row r="18" spans="1:4" ht="18" hidden="1">
      <c r="A18" s="21" t="s">
        <v>287</v>
      </c>
      <c r="B18" s="89"/>
      <c r="C18" s="89"/>
      <c r="D18" s="89">
        <f t="shared" si="0"/>
        <v>0</v>
      </c>
    </row>
    <row r="19" spans="1:4" ht="18" hidden="1">
      <c r="A19" s="5" t="s">
        <v>21</v>
      </c>
      <c r="B19" s="89"/>
      <c r="C19" s="89"/>
      <c r="D19" s="89">
        <f t="shared" si="0"/>
        <v>0</v>
      </c>
    </row>
    <row r="20" spans="1:4" ht="18">
      <c r="A20" s="7" t="s">
        <v>26</v>
      </c>
      <c r="B20" s="89">
        <f>3000+1510</f>
        <v>4510</v>
      </c>
      <c r="C20" s="100">
        <v>6000</v>
      </c>
      <c r="D20" s="89">
        <f t="shared" si="0"/>
        <v>27060000</v>
      </c>
    </row>
    <row r="21" spans="1:4" ht="18">
      <c r="A21" s="3" t="s">
        <v>58</v>
      </c>
      <c r="B21" s="89">
        <v>6</v>
      </c>
      <c r="C21" s="89">
        <v>70000</v>
      </c>
      <c r="D21" s="89">
        <f t="shared" si="0"/>
        <v>420000</v>
      </c>
    </row>
    <row r="22" spans="1:4" ht="18" hidden="1">
      <c r="A22" s="3" t="s">
        <v>59</v>
      </c>
      <c r="B22" s="89"/>
      <c r="C22" s="89"/>
      <c r="D22" s="89">
        <f t="shared" si="0"/>
        <v>0</v>
      </c>
    </row>
    <row r="23" spans="1:4" ht="18" hidden="1">
      <c r="A23" s="7" t="s">
        <v>270</v>
      </c>
      <c r="B23" s="89"/>
      <c r="C23" s="89"/>
      <c r="D23" s="89">
        <f t="shared" si="0"/>
        <v>0</v>
      </c>
    </row>
    <row r="24" spans="1:4" ht="18" hidden="1">
      <c r="A24" s="7" t="s">
        <v>271</v>
      </c>
      <c r="B24" s="89"/>
      <c r="C24" s="89"/>
      <c r="D24" s="89">
        <f t="shared" si="0"/>
        <v>0</v>
      </c>
    </row>
    <row r="25" spans="1:4" ht="18">
      <c r="A25" s="7" t="s">
        <v>30</v>
      </c>
      <c r="B25" s="89">
        <v>45</v>
      </c>
      <c r="C25" s="89">
        <v>9000</v>
      </c>
      <c r="D25" s="89">
        <f t="shared" si="0"/>
        <v>405000</v>
      </c>
    </row>
    <row r="26" spans="1:4" ht="18" hidden="1">
      <c r="A26" s="7" t="s">
        <v>273</v>
      </c>
      <c r="B26" s="89"/>
      <c r="C26" s="89"/>
      <c r="D26" s="89">
        <f t="shared" si="0"/>
        <v>0</v>
      </c>
    </row>
    <row r="27" spans="1:4" ht="18" hidden="1">
      <c r="A27" s="7" t="s">
        <v>274</v>
      </c>
      <c r="B27" s="89"/>
      <c r="C27" s="89"/>
      <c r="D27" s="89">
        <f t="shared" si="0"/>
        <v>0</v>
      </c>
    </row>
    <row r="28" spans="1:4" ht="18" hidden="1">
      <c r="A28" s="7" t="s">
        <v>62</v>
      </c>
      <c r="B28" s="89"/>
      <c r="C28" s="89"/>
      <c r="D28" s="89">
        <f t="shared" si="0"/>
        <v>0</v>
      </c>
    </row>
    <row r="29" spans="1:4" ht="18" hidden="1">
      <c r="A29" s="3" t="s">
        <v>33</v>
      </c>
      <c r="B29" s="89"/>
      <c r="C29" s="89"/>
      <c r="D29" s="89">
        <f t="shared" si="0"/>
        <v>0</v>
      </c>
    </row>
    <row r="30" spans="1:4" ht="18" hidden="1">
      <c r="A30" s="3" t="s">
        <v>64</v>
      </c>
      <c r="B30" s="89"/>
      <c r="C30" s="89"/>
      <c r="D30" s="89">
        <f t="shared" si="0"/>
        <v>0</v>
      </c>
    </row>
    <row r="31" spans="1:4" ht="18">
      <c r="A31" s="7" t="s">
        <v>36</v>
      </c>
      <c r="B31" s="89">
        <v>3</v>
      </c>
      <c r="C31" s="89">
        <v>15000</v>
      </c>
      <c r="D31" s="89">
        <f t="shared" si="0"/>
        <v>45000</v>
      </c>
    </row>
    <row r="32" spans="1:4" ht="18" hidden="1">
      <c r="A32" s="7" t="s">
        <v>228</v>
      </c>
      <c r="B32" s="89"/>
      <c r="C32" s="89"/>
      <c r="D32" s="89">
        <f t="shared" si="0"/>
        <v>0</v>
      </c>
    </row>
    <row r="33" spans="1:4" ht="18" hidden="1">
      <c r="A33" s="5" t="s">
        <v>229</v>
      </c>
      <c r="B33" s="90"/>
      <c r="C33" s="90"/>
      <c r="D33" s="89">
        <f t="shared" si="0"/>
        <v>0</v>
      </c>
    </row>
    <row r="34" spans="1:4" ht="18" hidden="1">
      <c r="A34" s="5" t="s">
        <v>230</v>
      </c>
      <c r="B34" s="90"/>
      <c r="C34" s="90"/>
      <c r="D34" s="89">
        <f t="shared" si="0"/>
        <v>0</v>
      </c>
    </row>
    <row r="35" spans="1:4" ht="18" hidden="1">
      <c r="A35" s="7" t="s">
        <v>119</v>
      </c>
      <c r="B35" s="89"/>
      <c r="C35" s="89"/>
      <c r="D35" s="89">
        <f t="shared" si="0"/>
        <v>0</v>
      </c>
    </row>
    <row r="36" spans="1:4" ht="18" hidden="1">
      <c r="A36" s="7" t="s">
        <v>146</v>
      </c>
      <c r="B36" s="89"/>
      <c r="C36" s="89"/>
      <c r="D36" s="89">
        <f t="shared" si="0"/>
        <v>0</v>
      </c>
    </row>
    <row r="37" spans="1:4" ht="18" hidden="1">
      <c r="A37" s="12" t="s">
        <v>94</v>
      </c>
      <c r="B37" s="89"/>
      <c r="C37" s="89"/>
      <c r="D37" s="89">
        <f t="shared" si="0"/>
        <v>0</v>
      </c>
    </row>
    <row r="38" spans="1:4" ht="18" hidden="1">
      <c r="A38" s="7" t="s">
        <v>41</v>
      </c>
      <c r="B38" s="89"/>
      <c r="C38" s="89"/>
      <c r="D38" s="89">
        <f t="shared" si="0"/>
        <v>0</v>
      </c>
    </row>
    <row r="39" spans="1:4" ht="18" hidden="1">
      <c r="A39" s="7" t="s">
        <v>96</v>
      </c>
      <c r="B39" s="89"/>
      <c r="C39" s="89"/>
      <c r="D39" s="89">
        <f t="shared" si="0"/>
        <v>0</v>
      </c>
    </row>
    <row r="40" spans="1:4" ht="18" hidden="1">
      <c r="A40" s="7" t="s">
        <v>45</v>
      </c>
      <c r="B40" s="89"/>
      <c r="C40" s="89"/>
      <c r="D40" s="89">
        <f t="shared" si="0"/>
        <v>0</v>
      </c>
    </row>
    <row r="41" spans="1:4" ht="18" hidden="1">
      <c r="A41" s="7" t="s">
        <v>276</v>
      </c>
      <c r="B41" s="89"/>
      <c r="C41" s="89"/>
      <c r="D41" s="89">
        <f t="shared" si="0"/>
        <v>0</v>
      </c>
    </row>
    <row r="42" spans="1:4" ht="18" hidden="1">
      <c r="A42" s="21" t="s">
        <v>277</v>
      </c>
      <c r="B42" s="89"/>
      <c r="C42" s="89"/>
      <c r="D42" s="89">
        <f t="shared" si="0"/>
        <v>0</v>
      </c>
    </row>
    <row r="43" spans="1:4" ht="18" hidden="1">
      <c r="A43" s="5" t="s">
        <v>120</v>
      </c>
      <c r="B43" s="89"/>
      <c r="C43" s="89"/>
      <c r="D43" s="89">
        <f t="shared" si="0"/>
        <v>0</v>
      </c>
    </row>
    <row r="44" spans="1:4" ht="18">
      <c r="A44" s="21" t="s">
        <v>49</v>
      </c>
      <c r="B44" s="89">
        <v>4</v>
      </c>
      <c r="C44" s="89">
        <v>5600</v>
      </c>
      <c r="D44" s="89">
        <f t="shared" si="0"/>
        <v>22400</v>
      </c>
    </row>
    <row r="45" spans="1:4" ht="18" hidden="1">
      <c r="A45" s="7" t="s">
        <v>278</v>
      </c>
      <c r="B45" s="89"/>
      <c r="C45" s="89"/>
      <c r="D45" s="89">
        <f t="shared" si="0"/>
        <v>0</v>
      </c>
    </row>
    <row r="46" spans="1:4" ht="18" hidden="1">
      <c r="A46" s="7" t="s">
        <v>279</v>
      </c>
      <c r="B46" s="89"/>
      <c r="C46" s="89"/>
      <c r="D46" s="89">
        <f t="shared" si="0"/>
        <v>0</v>
      </c>
    </row>
    <row r="47" spans="1:4" ht="18">
      <c r="A47" s="3" t="s">
        <v>50</v>
      </c>
      <c r="B47" s="89">
        <f>200+20+20+340+80</f>
        <v>660</v>
      </c>
      <c r="C47" s="89">
        <v>14000</v>
      </c>
      <c r="D47" s="89">
        <f t="shared" si="0"/>
        <v>9240000</v>
      </c>
    </row>
    <row r="48" spans="1:4" ht="18">
      <c r="A48" s="26" t="s">
        <v>148</v>
      </c>
      <c r="B48" s="89">
        <v>3</v>
      </c>
      <c r="C48" s="89">
        <v>13000</v>
      </c>
      <c r="D48" s="89">
        <f t="shared" si="0"/>
        <v>39000</v>
      </c>
    </row>
    <row r="49" spans="1:4" ht="18" hidden="1">
      <c r="A49" s="12" t="s">
        <v>149</v>
      </c>
      <c r="B49" s="89"/>
      <c r="C49" s="89"/>
      <c r="D49" s="89">
        <f t="shared" si="0"/>
        <v>0</v>
      </c>
    </row>
    <row r="50" spans="1:4" ht="18">
      <c r="A50" s="12" t="s">
        <v>150</v>
      </c>
      <c r="B50" s="89">
        <v>2</v>
      </c>
      <c r="C50" s="89">
        <v>3900</v>
      </c>
      <c r="D50" s="89">
        <f t="shared" si="0"/>
        <v>7800</v>
      </c>
    </row>
    <row r="51" spans="1:4" ht="18" hidden="1">
      <c r="A51" s="12" t="s">
        <v>151</v>
      </c>
      <c r="B51" s="89"/>
      <c r="C51" s="89"/>
      <c r="D51" s="89">
        <f t="shared" si="0"/>
        <v>0</v>
      </c>
    </row>
    <row r="52" spans="1:4" ht="18" hidden="1">
      <c r="A52" s="7" t="s">
        <v>152</v>
      </c>
      <c r="B52" s="89"/>
      <c r="C52" s="89"/>
      <c r="D52" s="89">
        <f t="shared" si="0"/>
        <v>0</v>
      </c>
    </row>
    <row r="53" spans="1:4" ht="18" hidden="1">
      <c r="A53" s="5" t="s">
        <v>153</v>
      </c>
      <c r="B53" s="89"/>
      <c r="C53" s="89"/>
      <c r="D53" s="89">
        <f t="shared" si="0"/>
        <v>0</v>
      </c>
    </row>
    <row r="54" spans="1:4" ht="18" hidden="1">
      <c r="A54" s="7" t="s">
        <v>61</v>
      </c>
      <c r="B54" s="89"/>
      <c r="C54" s="89"/>
      <c r="D54" s="89">
        <f t="shared" si="0"/>
        <v>0</v>
      </c>
    </row>
    <row r="55" spans="1:4" ht="18" hidden="1">
      <c r="A55" s="7" t="s">
        <v>155</v>
      </c>
      <c r="B55" s="89"/>
      <c r="C55" s="89"/>
      <c r="D55" s="89">
        <f t="shared" si="0"/>
        <v>0</v>
      </c>
    </row>
    <row r="56" spans="1:4" ht="18" hidden="1">
      <c r="A56" s="12" t="s">
        <v>63</v>
      </c>
      <c r="B56" s="89"/>
      <c r="C56" s="89"/>
      <c r="D56" s="89">
        <f t="shared" si="0"/>
        <v>0</v>
      </c>
    </row>
    <row r="57" spans="1:4" ht="18">
      <c r="A57" s="7" t="s">
        <v>112</v>
      </c>
      <c r="B57" s="89">
        <f>50+580</f>
        <v>630</v>
      </c>
      <c r="C57" s="89">
        <v>7000</v>
      </c>
      <c r="D57" s="89">
        <f t="shared" si="0"/>
        <v>4410000</v>
      </c>
    </row>
    <row r="58" spans="1:4" ht="18" hidden="1">
      <c r="A58" s="30" t="s">
        <v>294</v>
      </c>
      <c r="B58" s="89"/>
      <c r="C58" s="89"/>
      <c r="D58" s="89">
        <f t="shared" si="0"/>
        <v>0</v>
      </c>
    </row>
    <row r="59" spans="1:4" ht="18" hidden="1">
      <c r="A59" s="7" t="s">
        <v>156</v>
      </c>
      <c r="B59" s="89"/>
      <c r="C59" s="89"/>
      <c r="D59" s="89">
        <f t="shared" si="0"/>
        <v>0</v>
      </c>
    </row>
    <row r="60" spans="1:4" ht="18" hidden="1">
      <c r="A60" s="7" t="s">
        <v>157</v>
      </c>
      <c r="B60" s="89"/>
      <c r="C60" s="89"/>
      <c r="D60" s="89">
        <f t="shared" si="0"/>
        <v>0</v>
      </c>
    </row>
    <row r="61" spans="1:4" ht="18" hidden="1">
      <c r="A61" s="6" t="s">
        <v>158</v>
      </c>
      <c r="B61" s="89"/>
      <c r="C61" s="89"/>
      <c r="D61" s="89">
        <f t="shared" si="0"/>
        <v>0</v>
      </c>
    </row>
    <row r="62" spans="1:4" ht="18" hidden="1">
      <c r="A62" s="17" t="s">
        <v>295</v>
      </c>
      <c r="B62" s="89"/>
      <c r="C62" s="89"/>
      <c r="D62" s="89">
        <f t="shared" si="0"/>
        <v>0</v>
      </c>
    </row>
    <row r="63" spans="1:4" ht="18" hidden="1">
      <c r="A63" s="3" t="s">
        <v>1</v>
      </c>
      <c r="B63" s="89"/>
      <c r="C63" s="89"/>
      <c r="D63" s="89">
        <f t="shared" si="0"/>
        <v>0</v>
      </c>
    </row>
    <row r="64" spans="1:4" ht="18" hidden="1">
      <c r="A64" s="5" t="s">
        <v>2</v>
      </c>
      <c r="B64" s="89"/>
      <c r="C64" s="89"/>
      <c r="D64" s="89">
        <f t="shared" si="0"/>
        <v>0</v>
      </c>
    </row>
    <row r="65" spans="1:4" ht="18" hidden="1">
      <c r="A65" s="3" t="s">
        <v>66</v>
      </c>
      <c r="B65" s="89"/>
      <c r="C65" s="89"/>
      <c r="D65" s="89">
        <f t="shared" si="0"/>
        <v>0</v>
      </c>
    </row>
    <row r="66" spans="1:4" ht="18" hidden="1">
      <c r="A66" s="3" t="s">
        <v>4</v>
      </c>
      <c r="B66" s="89"/>
      <c r="C66" s="89"/>
      <c r="D66" s="89">
        <f t="shared" si="0"/>
        <v>0</v>
      </c>
    </row>
    <row r="67" spans="1:4" ht="18" hidden="1">
      <c r="A67" s="3" t="s">
        <v>5</v>
      </c>
      <c r="B67" s="89"/>
      <c r="C67" s="89"/>
      <c r="D67" s="89">
        <f t="shared" si="0"/>
        <v>0</v>
      </c>
    </row>
    <row r="68" spans="1:4" ht="18" hidden="1">
      <c r="A68" s="6" t="s">
        <v>6</v>
      </c>
      <c r="B68" s="89"/>
      <c r="C68" s="89"/>
      <c r="D68" s="89">
        <f t="shared" ref="D68:D131" si="1">B68*C68</f>
        <v>0</v>
      </c>
    </row>
    <row r="69" spans="1:4" ht="18" hidden="1">
      <c r="A69" s="7" t="s">
        <v>7</v>
      </c>
      <c r="B69" s="89"/>
      <c r="C69" s="89"/>
      <c r="D69" s="89">
        <f t="shared" si="1"/>
        <v>0</v>
      </c>
    </row>
    <row r="70" spans="1:4" ht="18" hidden="1">
      <c r="A70" s="7" t="s">
        <v>113</v>
      </c>
      <c r="B70" s="89"/>
      <c r="C70" s="89"/>
      <c r="D70" s="89">
        <f t="shared" si="1"/>
        <v>0</v>
      </c>
    </row>
    <row r="71" spans="1:4" ht="18" hidden="1">
      <c r="A71" s="3" t="s">
        <v>114</v>
      </c>
      <c r="B71" s="89"/>
      <c r="C71" s="89"/>
      <c r="D71" s="89">
        <f t="shared" si="1"/>
        <v>0</v>
      </c>
    </row>
    <row r="72" spans="1:4" ht="18">
      <c r="A72" s="7" t="s">
        <v>69</v>
      </c>
      <c r="B72" s="89">
        <f>20+150+20+10+15</f>
        <v>215</v>
      </c>
      <c r="C72" s="89">
        <v>10000</v>
      </c>
      <c r="D72" s="89">
        <f t="shared" si="1"/>
        <v>2150000</v>
      </c>
    </row>
    <row r="73" spans="1:4" ht="18" hidden="1">
      <c r="A73" s="21" t="s">
        <v>166</v>
      </c>
      <c r="B73" s="89"/>
      <c r="C73" s="89"/>
      <c r="D73" s="89">
        <f t="shared" si="1"/>
        <v>0</v>
      </c>
    </row>
    <row r="74" spans="1:4" ht="18">
      <c r="A74" s="7" t="s">
        <v>167</v>
      </c>
      <c r="B74" s="89">
        <v>20</v>
      </c>
      <c r="C74" s="89">
        <v>14000</v>
      </c>
      <c r="D74" s="89">
        <f t="shared" si="1"/>
        <v>280000</v>
      </c>
    </row>
    <row r="75" spans="1:4" ht="18" hidden="1">
      <c r="A75" s="7" t="s">
        <v>71</v>
      </c>
      <c r="B75" s="89"/>
      <c r="C75" s="89"/>
      <c r="D75" s="89">
        <f t="shared" si="1"/>
        <v>0</v>
      </c>
    </row>
    <row r="76" spans="1:4" ht="18" hidden="1">
      <c r="A76" s="7" t="s">
        <v>169</v>
      </c>
      <c r="B76" s="89"/>
      <c r="C76" s="89"/>
      <c r="D76" s="89">
        <f t="shared" si="1"/>
        <v>0</v>
      </c>
    </row>
    <row r="77" spans="1:4" ht="18" hidden="1">
      <c r="A77" s="3" t="s">
        <v>8</v>
      </c>
      <c r="B77" s="90"/>
      <c r="C77" s="90"/>
      <c r="D77" s="89">
        <f t="shared" si="1"/>
        <v>0</v>
      </c>
    </row>
    <row r="78" spans="1:4" ht="18" hidden="1">
      <c r="A78" s="3" t="s">
        <v>9</v>
      </c>
      <c r="B78" s="90"/>
      <c r="C78" s="90"/>
      <c r="D78" s="89">
        <f t="shared" si="1"/>
        <v>0</v>
      </c>
    </row>
    <row r="79" spans="1:4" ht="18" hidden="1">
      <c r="A79" s="3" t="s">
        <v>74</v>
      </c>
      <c r="B79" s="90"/>
      <c r="C79" s="90"/>
      <c r="D79" s="89">
        <f t="shared" si="1"/>
        <v>0</v>
      </c>
    </row>
    <row r="80" spans="1:4" ht="18" hidden="1">
      <c r="A80" s="7" t="s">
        <v>80</v>
      </c>
      <c r="B80" s="89"/>
      <c r="C80" s="89"/>
      <c r="D80" s="89">
        <f t="shared" si="1"/>
        <v>0</v>
      </c>
    </row>
    <row r="81" spans="1:4" ht="18">
      <c r="A81" s="7" t="s">
        <v>76</v>
      </c>
      <c r="B81" s="89">
        <v>15</v>
      </c>
      <c r="C81" s="89">
        <v>10000</v>
      </c>
      <c r="D81" s="89">
        <f t="shared" si="1"/>
        <v>150000</v>
      </c>
    </row>
    <row r="82" spans="1:4" ht="18" hidden="1">
      <c r="A82" s="7" t="s">
        <v>82</v>
      </c>
      <c r="B82" s="89"/>
      <c r="C82" s="89"/>
      <c r="D82" s="89">
        <f t="shared" si="1"/>
        <v>0</v>
      </c>
    </row>
    <row r="83" spans="1:4" ht="18" hidden="1">
      <c r="A83" s="7" t="s">
        <v>83</v>
      </c>
      <c r="B83" s="89"/>
      <c r="C83" s="89"/>
      <c r="D83" s="89">
        <f t="shared" si="1"/>
        <v>0</v>
      </c>
    </row>
    <row r="84" spans="1:4" ht="18" hidden="1">
      <c r="A84" s="7" t="s">
        <v>84</v>
      </c>
      <c r="B84" s="89"/>
      <c r="C84" s="89"/>
      <c r="D84" s="89">
        <f t="shared" si="1"/>
        <v>0</v>
      </c>
    </row>
    <row r="85" spans="1:4" ht="18" hidden="1">
      <c r="A85" s="7" t="s">
        <v>79</v>
      </c>
      <c r="B85" s="89"/>
      <c r="C85" s="89"/>
      <c r="D85" s="89">
        <f t="shared" si="1"/>
        <v>0</v>
      </c>
    </row>
    <row r="86" spans="1:4" ht="18" hidden="1">
      <c r="A86" s="10" t="s">
        <v>192</v>
      </c>
      <c r="B86" s="89"/>
      <c r="C86" s="89"/>
      <c r="D86" s="89">
        <f t="shared" si="1"/>
        <v>0</v>
      </c>
    </row>
    <row r="87" spans="1:4" ht="18" hidden="1">
      <c r="A87" s="10" t="s">
        <v>174</v>
      </c>
      <c r="B87" s="89"/>
      <c r="C87" s="89"/>
      <c r="D87" s="89">
        <f t="shared" si="1"/>
        <v>0</v>
      </c>
    </row>
    <row r="88" spans="1:4" ht="18" hidden="1">
      <c r="A88" s="10" t="s">
        <v>175</v>
      </c>
      <c r="B88" s="89"/>
      <c r="C88" s="89"/>
      <c r="D88" s="89">
        <f t="shared" si="1"/>
        <v>0</v>
      </c>
    </row>
    <row r="89" spans="1:4" ht="18" hidden="1">
      <c r="A89" s="5" t="s">
        <v>176</v>
      </c>
      <c r="B89" s="89"/>
      <c r="C89" s="89"/>
      <c r="D89" s="89">
        <f t="shared" si="1"/>
        <v>0</v>
      </c>
    </row>
    <row r="90" spans="1:4" ht="18" hidden="1">
      <c r="A90" s="21" t="s">
        <v>170</v>
      </c>
      <c r="B90" s="89"/>
      <c r="C90" s="89"/>
      <c r="D90" s="89">
        <f t="shared" si="1"/>
        <v>0</v>
      </c>
    </row>
    <row r="91" spans="1:4" ht="18" hidden="1">
      <c r="A91" s="5" t="s">
        <v>204</v>
      </c>
      <c r="B91" s="89"/>
      <c r="C91" s="89"/>
      <c r="D91" s="89">
        <f t="shared" si="1"/>
        <v>0</v>
      </c>
    </row>
    <row r="92" spans="1:4" ht="18" hidden="1">
      <c r="A92" s="7" t="s">
        <v>11</v>
      </c>
      <c r="B92" s="89"/>
      <c r="C92" s="89"/>
      <c r="D92" s="89">
        <f t="shared" si="1"/>
        <v>0</v>
      </c>
    </row>
    <row r="93" spans="1:4" ht="18" hidden="1">
      <c r="A93" s="7" t="s">
        <v>81</v>
      </c>
      <c r="B93" s="89"/>
      <c r="C93" s="89"/>
      <c r="D93" s="89">
        <f t="shared" si="1"/>
        <v>0</v>
      </c>
    </row>
    <row r="94" spans="1:4" ht="18" hidden="1">
      <c r="A94" s="5" t="s">
        <v>205</v>
      </c>
      <c r="B94" s="89"/>
      <c r="C94" s="89"/>
      <c r="D94" s="89">
        <f t="shared" si="1"/>
        <v>0</v>
      </c>
    </row>
    <row r="95" spans="1:4" ht="18" hidden="1">
      <c r="A95" s="5" t="s">
        <v>206</v>
      </c>
      <c r="B95" s="89"/>
      <c r="C95" s="89"/>
      <c r="D95" s="89">
        <f t="shared" si="1"/>
        <v>0</v>
      </c>
    </row>
    <row r="96" spans="1:4" ht="18" hidden="1">
      <c r="A96" s="7" t="s">
        <v>13</v>
      </c>
      <c r="B96" s="90"/>
      <c r="C96" s="90"/>
      <c r="D96" s="89">
        <f t="shared" si="1"/>
        <v>0</v>
      </c>
    </row>
    <row r="97" spans="1:4" ht="18">
      <c r="A97" s="10" t="s">
        <v>85</v>
      </c>
      <c r="B97" s="89">
        <v>41</v>
      </c>
      <c r="C97" s="89">
        <v>3500</v>
      </c>
      <c r="D97" s="89">
        <f t="shared" si="1"/>
        <v>143500</v>
      </c>
    </row>
    <row r="98" spans="1:4" ht="18" hidden="1">
      <c r="A98" s="5" t="s">
        <v>296</v>
      </c>
      <c r="B98" s="89"/>
      <c r="C98" s="89"/>
      <c r="D98" s="89">
        <f t="shared" si="1"/>
        <v>0</v>
      </c>
    </row>
    <row r="99" spans="1:4" ht="18" hidden="1">
      <c r="A99" s="5" t="s">
        <v>207</v>
      </c>
      <c r="B99" s="89"/>
      <c r="C99" s="89"/>
      <c r="D99" s="89">
        <f t="shared" si="1"/>
        <v>0</v>
      </c>
    </row>
    <row r="100" spans="1:4" ht="18" hidden="1">
      <c r="A100" s="7" t="s">
        <v>93</v>
      </c>
      <c r="B100" s="89"/>
      <c r="C100" s="89"/>
      <c r="D100" s="89">
        <f t="shared" si="1"/>
        <v>0</v>
      </c>
    </row>
    <row r="101" spans="1:4" ht="18" hidden="1">
      <c r="A101" s="12" t="s">
        <v>46</v>
      </c>
      <c r="B101" s="89"/>
      <c r="C101" s="89"/>
      <c r="D101" s="89">
        <f t="shared" si="1"/>
        <v>0</v>
      </c>
    </row>
    <row r="102" spans="1:4" ht="18">
      <c r="A102" s="23" t="s">
        <v>95</v>
      </c>
      <c r="B102" s="89">
        <v>2</v>
      </c>
      <c r="C102" s="89">
        <v>15000</v>
      </c>
      <c r="D102" s="89">
        <f t="shared" si="1"/>
        <v>30000</v>
      </c>
    </row>
    <row r="103" spans="1:4" ht="18" hidden="1">
      <c r="A103" s="23" t="s">
        <v>190</v>
      </c>
      <c r="B103" s="89"/>
      <c r="C103" s="89"/>
      <c r="D103" s="89">
        <f t="shared" si="1"/>
        <v>0</v>
      </c>
    </row>
    <row r="104" spans="1:4" ht="18" hidden="1">
      <c r="A104" s="68" t="s">
        <v>47</v>
      </c>
      <c r="B104" s="89"/>
      <c r="C104" s="89"/>
      <c r="D104" s="89">
        <f t="shared" si="1"/>
        <v>0</v>
      </c>
    </row>
    <row r="105" spans="1:4" ht="18" hidden="1">
      <c r="A105" s="31" t="s">
        <v>297</v>
      </c>
      <c r="B105" s="89"/>
      <c r="C105" s="89"/>
      <c r="D105" s="89">
        <f t="shared" si="1"/>
        <v>0</v>
      </c>
    </row>
    <row r="106" spans="1:4" ht="18" hidden="1">
      <c r="A106" s="7" t="s">
        <v>48</v>
      </c>
      <c r="B106" s="89"/>
      <c r="C106" s="89"/>
      <c r="D106" s="89">
        <f t="shared" si="1"/>
        <v>0</v>
      </c>
    </row>
    <row r="107" spans="1:4" ht="18">
      <c r="A107" s="7" t="s">
        <v>101</v>
      </c>
      <c r="B107" s="89">
        <v>7</v>
      </c>
      <c r="C107" s="89">
        <v>9000</v>
      </c>
      <c r="D107" s="89">
        <f t="shared" si="1"/>
        <v>63000</v>
      </c>
    </row>
    <row r="108" spans="1:4" ht="18" hidden="1">
      <c r="A108" s="7" t="s">
        <v>18</v>
      </c>
      <c r="B108" s="89"/>
      <c r="C108" s="89"/>
      <c r="D108" s="89">
        <f t="shared" si="1"/>
        <v>0</v>
      </c>
    </row>
    <row r="109" spans="1:4" ht="18" hidden="1">
      <c r="A109" s="7" t="s">
        <v>19</v>
      </c>
      <c r="B109" s="89"/>
      <c r="C109" s="89"/>
      <c r="D109" s="89">
        <f t="shared" si="1"/>
        <v>0</v>
      </c>
    </row>
    <row r="110" spans="1:4" ht="18" hidden="1">
      <c r="A110" s="7" t="s">
        <v>208</v>
      </c>
      <c r="B110" s="89"/>
      <c r="C110" s="89"/>
      <c r="D110" s="89">
        <f t="shared" si="1"/>
        <v>0</v>
      </c>
    </row>
    <row r="111" spans="1:4" ht="18" hidden="1">
      <c r="A111" s="7" t="s">
        <v>209</v>
      </c>
      <c r="B111" s="89"/>
      <c r="C111" s="89"/>
      <c r="D111" s="89">
        <f t="shared" si="1"/>
        <v>0</v>
      </c>
    </row>
    <row r="112" spans="1:4" ht="18" hidden="1">
      <c r="A112" s="7" t="s">
        <v>210</v>
      </c>
      <c r="B112" s="89"/>
      <c r="C112" s="89"/>
      <c r="D112" s="89">
        <f t="shared" si="1"/>
        <v>0</v>
      </c>
    </row>
    <row r="113" spans="1:4" ht="18" hidden="1">
      <c r="A113" s="7" t="s">
        <v>211</v>
      </c>
      <c r="B113" s="89"/>
      <c r="C113" s="89"/>
      <c r="D113" s="89">
        <f t="shared" si="1"/>
        <v>0</v>
      </c>
    </row>
    <row r="114" spans="1:4" ht="18" hidden="1">
      <c r="A114" s="5" t="s">
        <v>15</v>
      </c>
      <c r="B114" s="89"/>
      <c r="C114" s="89"/>
      <c r="D114" s="89">
        <f t="shared" si="1"/>
        <v>0</v>
      </c>
    </row>
    <row r="115" spans="1:4" ht="18" hidden="1">
      <c r="A115" s="10" t="s">
        <v>16</v>
      </c>
      <c r="B115" s="89"/>
      <c r="C115" s="89"/>
      <c r="D115" s="89">
        <f t="shared" si="1"/>
        <v>0</v>
      </c>
    </row>
    <row r="116" spans="1:4" ht="18" hidden="1">
      <c r="A116" s="7" t="s">
        <v>298</v>
      </c>
      <c r="B116" s="89"/>
      <c r="C116" s="89"/>
      <c r="D116" s="89">
        <f t="shared" si="1"/>
        <v>0</v>
      </c>
    </row>
    <row r="117" spans="1:4" ht="18" hidden="1">
      <c r="A117" s="5" t="s">
        <v>299</v>
      </c>
      <c r="B117" s="89"/>
      <c r="C117" s="89"/>
      <c r="D117" s="89">
        <f t="shared" si="1"/>
        <v>0</v>
      </c>
    </row>
    <row r="118" spans="1:4" ht="18" hidden="1">
      <c r="A118" s="5" t="s">
        <v>300</v>
      </c>
      <c r="B118" s="89"/>
      <c r="C118" s="89"/>
      <c r="D118" s="89">
        <f t="shared" si="1"/>
        <v>0</v>
      </c>
    </row>
    <row r="119" spans="1:4" ht="18" hidden="1">
      <c r="A119" s="7" t="s">
        <v>103</v>
      </c>
      <c r="B119" s="89"/>
      <c r="C119" s="89"/>
      <c r="D119" s="89">
        <f t="shared" si="1"/>
        <v>0</v>
      </c>
    </row>
    <row r="120" spans="1:4" ht="18" hidden="1">
      <c r="A120" s="24" t="s">
        <v>122</v>
      </c>
      <c r="B120" s="89"/>
      <c r="C120" s="89"/>
      <c r="D120" s="89">
        <f t="shared" si="1"/>
        <v>0</v>
      </c>
    </row>
    <row r="121" spans="1:4" ht="18" hidden="1">
      <c r="A121" s="21" t="s">
        <v>106</v>
      </c>
      <c r="B121" s="89"/>
      <c r="C121" s="89"/>
      <c r="D121" s="89">
        <f t="shared" si="1"/>
        <v>0</v>
      </c>
    </row>
    <row r="122" spans="1:4" ht="18" hidden="1">
      <c r="A122" s="3" t="s">
        <v>124</v>
      </c>
      <c r="B122" s="90"/>
      <c r="C122" s="90"/>
      <c r="D122" s="89">
        <f t="shared" si="1"/>
        <v>0</v>
      </c>
    </row>
    <row r="123" spans="1:4" ht="18" hidden="1">
      <c r="A123" s="3" t="s">
        <v>125</v>
      </c>
      <c r="B123" s="90"/>
      <c r="C123" s="90"/>
      <c r="D123" s="89">
        <f t="shared" si="1"/>
        <v>0</v>
      </c>
    </row>
    <row r="124" spans="1:4" ht="18" hidden="1">
      <c r="A124" s="3" t="s">
        <v>126</v>
      </c>
      <c r="B124" s="90"/>
      <c r="C124" s="90"/>
      <c r="D124" s="89">
        <f t="shared" si="1"/>
        <v>0</v>
      </c>
    </row>
    <row r="125" spans="1:4" ht="18" hidden="1">
      <c r="A125" s="3" t="s">
        <v>127</v>
      </c>
      <c r="B125" s="93"/>
      <c r="C125" s="93"/>
      <c r="D125" s="89">
        <f t="shared" si="1"/>
        <v>0</v>
      </c>
    </row>
    <row r="126" spans="1:4" ht="18" hidden="1">
      <c r="A126" s="28" t="s">
        <v>280</v>
      </c>
      <c r="B126" s="89"/>
      <c r="C126" s="89"/>
      <c r="D126" s="89">
        <f t="shared" si="1"/>
        <v>0</v>
      </c>
    </row>
    <row r="127" spans="1:4" ht="18" hidden="1">
      <c r="A127" s="3" t="s">
        <v>281</v>
      </c>
      <c r="B127" s="90"/>
      <c r="C127" s="90"/>
      <c r="D127" s="89">
        <f t="shared" si="1"/>
        <v>0</v>
      </c>
    </row>
    <row r="128" spans="1:4" ht="18" hidden="1">
      <c r="A128" s="7" t="s">
        <v>109</v>
      </c>
      <c r="B128" s="89"/>
      <c r="C128" s="89"/>
      <c r="D128" s="89">
        <f t="shared" si="1"/>
        <v>0</v>
      </c>
    </row>
    <row r="129" spans="1:4" ht="18" hidden="1">
      <c r="A129" s="7" t="s">
        <v>283</v>
      </c>
      <c r="B129" s="89"/>
      <c r="C129" s="89"/>
      <c r="D129" s="89">
        <f t="shared" si="1"/>
        <v>0</v>
      </c>
    </row>
    <row r="130" spans="1:4" ht="18">
      <c r="A130" s="7" t="s">
        <v>111</v>
      </c>
      <c r="B130" s="89">
        <f>100+15+15+8+10</f>
        <v>148</v>
      </c>
      <c r="C130" s="89">
        <v>12000</v>
      </c>
      <c r="D130" s="89">
        <f t="shared" si="1"/>
        <v>1776000</v>
      </c>
    </row>
    <row r="131" spans="1:4" ht="18" hidden="1">
      <c r="A131" s="12" t="s">
        <v>34</v>
      </c>
      <c r="B131" s="89"/>
      <c r="C131" s="89"/>
      <c r="D131" s="89">
        <f t="shared" si="1"/>
        <v>0</v>
      </c>
    </row>
    <row r="132" spans="1:4" ht="18" hidden="1">
      <c r="A132" s="3" t="s">
        <v>212</v>
      </c>
      <c r="B132" s="89"/>
      <c r="C132" s="89"/>
      <c r="D132" s="89">
        <f t="shared" ref="D132:D195" si="2">B132*C132</f>
        <v>0</v>
      </c>
    </row>
    <row r="133" spans="1:4" ht="18" hidden="1">
      <c r="A133" s="3" t="s">
        <v>213</v>
      </c>
      <c r="B133" s="89"/>
      <c r="C133" s="89"/>
      <c r="D133" s="89">
        <f t="shared" si="2"/>
        <v>0</v>
      </c>
    </row>
    <row r="134" spans="1:4" ht="18" hidden="1">
      <c r="A134" s="7" t="s">
        <v>214</v>
      </c>
      <c r="B134" s="89"/>
      <c r="C134" s="89"/>
      <c r="D134" s="89">
        <f t="shared" si="2"/>
        <v>0</v>
      </c>
    </row>
    <row r="135" spans="1:4" ht="18" hidden="1">
      <c r="A135" s="7" t="s">
        <v>215</v>
      </c>
      <c r="B135" s="89"/>
      <c r="C135" s="89"/>
      <c r="D135" s="89">
        <f t="shared" si="2"/>
        <v>0</v>
      </c>
    </row>
    <row r="136" spans="1:4" ht="18" hidden="1">
      <c r="A136" s="7" t="s">
        <v>99</v>
      </c>
      <c r="B136" s="90"/>
      <c r="C136" s="90"/>
      <c r="D136" s="89">
        <f t="shared" si="2"/>
        <v>0</v>
      </c>
    </row>
    <row r="137" spans="1:4" ht="18" hidden="1">
      <c r="A137" s="7" t="s">
        <v>100</v>
      </c>
      <c r="B137" s="90"/>
      <c r="C137" s="90"/>
      <c r="D137" s="89">
        <f t="shared" si="2"/>
        <v>0</v>
      </c>
    </row>
    <row r="138" spans="1:4" ht="18" hidden="1">
      <c r="A138" s="7" t="s">
        <v>301</v>
      </c>
      <c r="B138" s="89"/>
      <c r="C138" s="89"/>
      <c r="D138" s="89">
        <f t="shared" si="2"/>
        <v>0</v>
      </c>
    </row>
    <row r="139" spans="1:4" ht="18" hidden="1">
      <c r="A139" s="7" t="s">
        <v>118</v>
      </c>
      <c r="B139" s="90"/>
      <c r="C139" s="90"/>
      <c r="D139" s="89">
        <f t="shared" si="2"/>
        <v>0</v>
      </c>
    </row>
    <row r="140" spans="1:4" ht="18" hidden="1">
      <c r="A140" s="7" t="s">
        <v>102</v>
      </c>
      <c r="B140" s="90"/>
      <c r="C140" s="90"/>
      <c r="D140" s="89">
        <f t="shared" si="2"/>
        <v>0</v>
      </c>
    </row>
    <row r="141" spans="1:4" ht="18" hidden="1">
      <c r="A141" s="7" t="s">
        <v>121</v>
      </c>
      <c r="B141" s="90"/>
      <c r="C141" s="90"/>
      <c r="D141" s="89">
        <f t="shared" si="2"/>
        <v>0</v>
      </c>
    </row>
    <row r="142" spans="1:4" ht="18" hidden="1">
      <c r="A142" s="7" t="s">
        <v>104</v>
      </c>
      <c r="B142" s="90"/>
      <c r="C142" s="90"/>
      <c r="D142" s="89">
        <f t="shared" si="2"/>
        <v>0</v>
      </c>
    </row>
    <row r="143" spans="1:4" ht="18" hidden="1">
      <c r="A143" s="7" t="s">
        <v>128</v>
      </c>
      <c r="B143" s="90"/>
      <c r="C143" s="90"/>
      <c r="D143" s="89">
        <f t="shared" si="2"/>
        <v>0</v>
      </c>
    </row>
    <row r="144" spans="1:4" ht="18" hidden="1">
      <c r="A144" s="7" t="s">
        <v>105</v>
      </c>
      <c r="B144" s="90"/>
      <c r="C144" s="90"/>
      <c r="D144" s="89">
        <f t="shared" si="2"/>
        <v>0</v>
      </c>
    </row>
    <row r="145" spans="1:4" ht="18">
      <c r="A145" s="7" t="s">
        <v>123</v>
      </c>
      <c r="B145" s="90">
        <v>1</v>
      </c>
      <c r="C145" s="90">
        <v>70000</v>
      </c>
      <c r="D145" s="89">
        <f t="shared" si="2"/>
        <v>70000</v>
      </c>
    </row>
    <row r="146" spans="1:4" ht="18" hidden="1">
      <c r="A146" s="7" t="s">
        <v>107</v>
      </c>
      <c r="B146" s="90"/>
      <c r="C146" s="90"/>
      <c r="D146" s="89">
        <f t="shared" si="2"/>
        <v>0</v>
      </c>
    </row>
    <row r="147" spans="1:4" ht="18" hidden="1">
      <c r="A147" s="7" t="s">
        <v>159</v>
      </c>
      <c r="B147" s="89"/>
      <c r="C147" s="89"/>
      <c r="D147" s="89">
        <f t="shared" si="2"/>
        <v>0</v>
      </c>
    </row>
    <row r="148" spans="1:4" ht="18" hidden="1">
      <c r="A148" s="7" t="s">
        <v>160</v>
      </c>
      <c r="B148" s="89"/>
      <c r="C148" s="89"/>
      <c r="D148" s="89">
        <f t="shared" si="2"/>
        <v>0</v>
      </c>
    </row>
    <row r="149" spans="1:4" ht="18" hidden="1">
      <c r="A149" s="7" t="s">
        <v>135</v>
      </c>
      <c r="B149" s="89"/>
      <c r="C149" s="89"/>
      <c r="D149" s="89">
        <f t="shared" si="2"/>
        <v>0</v>
      </c>
    </row>
    <row r="150" spans="1:4" ht="18" hidden="1">
      <c r="A150" s="7" t="s">
        <v>162</v>
      </c>
      <c r="B150" s="89"/>
      <c r="C150" s="89"/>
      <c r="D150" s="89">
        <f t="shared" si="2"/>
        <v>0</v>
      </c>
    </row>
    <row r="151" spans="1:4" ht="18" hidden="1">
      <c r="A151" s="7" t="s">
        <v>163</v>
      </c>
      <c r="B151" s="89"/>
      <c r="C151" s="89"/>
      <c r="D151" s="89">
        <f t="shared" si="2"/>
        <v>0</v>
      </c>
    </row>
    <row r="152" spans="1:4" ht="18" hidden="1">
      <c r="A152" s="12" t="s">
        <v>164</v>
      </c>
      <c r="B152" s="89"/>
      <c r="C152" s="89"/>
      <c r="D152" s="89">
        <f t="shared" si="2"/>
        <v>0</v>
      </c>
    </row>
    <row r="153" spans="1:4" ht="18" hidden="1">
      <c r="A153" s="7" t="s">
        <v>289</v>
      </c>
      <c r="B153" s="89"/>
      <c r="C153" s="89"/>
      <c r="D153" s="89">
        <f t="shared" si="2"/>
        <v>0</v>
      </c>
    </row>
    <row r="154" spans="1:4" ht="18" hidden="1">
      <c r="A154" s="7" t="s">
        <v>290</v>
      </c>
      <c r="B154" s="89"/>
      <c r="C154" s="89"/>
      <c r="D154" s="89">
        <f t="shared" si="2"/>
        <v>0</v>
      </c>
    </row>
    <row r="155" spans="1:4" ht="18" hidden="1">
      <c r="A155" s="7" t="s">
        <v>291</v>
      </c>
      <c r="B155" s="89"/>
      <c r="C155" s="89"/>
      <c r="D155" s="89">
        <f t="shared" si="2"/>
        <v>0</v>
      </c>
    </row>
    <row r="156" spans="1:4" ht="18" hidden="1">
      <c r="A156" s="7" t="s">
        <v>140</v>
      </c>
      <c r="B156" s="89"/>
      <c r="C156" s="89"/>
      <c r="D156" s="89">
        <f t="shared" si="2"/>
        <v>0</v>
      </c>
    </row>
    <row r="157" spans="1:4" ht="18" hidden="1">
      <c r="A157" s="7" t="s">
        <v>108</v>
      </c>
      <c r="B157" s="90"/>
      <c r="C157" s="90"/>
      <c r="D157" s="89">
        <f t="shared" si="2"/>
        <v>0</v>
      </c>
    </row>
    <row r="158" spans="1:4" ht="18" hidden="1">
      <c r="A158" s="26" t="s">
        <v>143</v>
      </c>
      <c r="B158" s="90"/>
      <c r="C158" s="90"/>
      <c r="D158" s="89">
        <f t="shared" si="2"/>
        <v>0</v>
      </c>
    </row>
    <row r="159" spans="1:4" ht="18" hidden="1">
      <c r="A159" s="7" t="s">
        <v>110</v>
      </c>
      <c r="B159" s="90"/>
      <c r="C159" s="90"/>
      <c r="D159" s="89">
        <f t="shared" si="2"/>
        <v>0</v>
      </c>
    </row>
    <row r="160" spans="1:4" ht="18" hidden="1">
      <c r="A160" s="7" t="s">
        <v>52</v>
      </c>
      <c r="B160" s="89"/>
      <c r="C160" s="89"/>
      <c r="D160" s="89">
        <f t="shared" si="2"/>
        <v>0</v>
      </c>
    </row>
    <row r="161" spans="1:4" ht="18" hidden="1">
      <c r="A161" s="12" t="s">
        <v>53</v>
      </c>
      <c r="B161" s="89"/>
      <c r="C161" s="89"/>
      <c r="D161" s="89">
        <f t="shared" si="2"/>
        <v>0</v>
      </c>
    </row>
    <row r="162" spans="1:4" ht="18">
      <c r="A162" s="7" t="s">
        <v>196</v>
      </c>
      <c r="B162" s="89">
        <v>286</v>
      </c>
      <c r="C162" s="89">
        <v>6000</v>
      </c>
      <c r="D162" s="89">
        <f t="shared" si="2"/>
        <v>1716000</v>
      </c>
    </row>
    <row r="163" spans="1:4" ht="18" hidden="1">
      <c r="A163" s="3" t="s">
        <v>197</v>
      </c>
      <c r="B163" s="89"/>
      <c r="C163" s="89"/>
      <c r="D163" s="89">
        <f t="shared" si="2"/>
        <v>0</v>
      </c>
    </row>
    <row r="164" spans="1:4" ht="18">
      <c r="A164" s="7" t="s">
        <v>198</v>
      </c>
      <c r="B164" s="89">
        <v>235</v>
      </c>
      <c r="C164" s="89">
        <v>6000</v>
      </c>
      <c r="D164" s="89">
        <f t="shared" si="2"/>
        <v>1410000</v>
      </c>
    </row>
    <row r="165" spans="1:4" ht="18" hidden="1">
      <c r="A165" s="7" t="s">
        <v>154</v>
      </c>
      <c r="B165" s="89"/>
      <c r="C165" s="89"/>
      <c r="D165" s="89">
        <f t="shared" si="2"/>
        <v>0</v>
      </c>
    </row>
    <row r="166" spans="1:4" ht="18" hidden="1">
      <c r="A166" s="7" t="s">
        <v>200</v>
      </c>
      <c r="B166" s="89"/>
      <c r="C166" s="89"/>
      <c r="D166" s="89">
        <f t="shared" si="2"/>
        <v>0</v>
      </c>
    </row>
    <row r="167" spans="1:4" ht="18" hidden="1">
      <c r="A167" s="6" t="s">
        <v>201</v>
      </c>
      <c r="B167" s="89"/>
      <c r="C167" s="89"/>
      <c r="D167" s="89">
        <f t="shared" si="2"/>
        <v>0</v>
      </c>
    </row>
    <row r="168" spans="1:4" ht="18" hidden="1">
      <c r="A168" s="7" t="s">
        <v>60</v>
      </c>
      <c r="B168" s="89"/>
      <c r="C168" s="89"/>
      <c r="D168" s="89">
        <f t="shared" si="2"/>
        <v>0</v>
      </c>
    </row>
    <row r="169" spans="1:4" ht="18" hidden="1">
      <c r="A169" s="35" t="s">
        <v>161</v>
      </c>
      <c r="B169" s="91"/>
      <c r="C169" s="91"/>
      <c r="D169" s="89">
        <f t="shared" si="2"/>
        <v>0</v>
      </c>
    </row>
    <row r="170" spans="1:4" ht="18">
      <c r="A170" s="7" t="s">
        <v>165</v>
      </c>
      <c r="B170" s="89">
        <v>3</v>
      </c>
      <c r="C170" s="89">
        <v>28000</v>
      </c>
      <c r="D170" s="89">
        <f t="shared" si="2"/>
        <v>84000</v>
      </c>
    </row>
    <row r="171" spans="1:4" ht="18" hidden="1">
      <c r="A171" s="7" t="s">
        <v>35</v>
      </c>
      <c r="B171" s="89"/>
      <c r="C171" s="89"/>
      <c r="D171" s="89">
        <f t="shared" si="2"/>
        <v>0</v>
      </c>
    </row>
    <row r="172" spans="1:4" ht="18" hidden="1">
      <c r="A172" s="3" t="s">
        <v>240</v>
      </c>
      <c r="B172" s="89"/>
      <c r="C172" s="89"/>
      <c r="D172" s="89">
        <f t="shared" si="2"/>
        <v>0</v>
      </c>
    </row>
    <row r="173" spans="1:4" ht="18" hidden="1">
      <c r="A173" s="7" t="s">
        <v>241</v>
      </c>
      <c r="B173" s="89"/>
      <c r="C173" s="89"/>
      <c r="D173" s="89">
        <f t="shared" si="2"/>
        <v>0</v>
      </c>
    </row>
    <row r="174" spans="1:4" ht="18" hidden="1">
      <c r="A174" s="7" t="s">
        <v>242</v>
      </c>
      <c r="B174" s="89"/>
      <c r="C174" s="89"/>
      <c r="D174" s="89">
        <f t="shared" si="2"/>
        <v>0</v>
      </c>
    </row>
    <row r="175" spans="1:4" ht="18" hidden="1">
      <c r="A175" s="3" t="s">
        <v>177</v>
      </c>
      <c r="B175" s="89"/>
      <c r="C175" s="89"/>
      <c r="D175" s="89">
        <f t="shared" si="2"/>
        <v>0</v>
      </c>
    </row>
    <row r="176" spans="1:4" ht="18" hidden="1">
      <c r="A176" s="3" t="s">
        <v>178</v>
      </c>
      <c r="B176" s="89"/>
      <c r="C176" s="89"/>
      <c r="D176" s="89">
        <f t="shared" si="2"/>
        <v>0</v>
      </c>
    </row>
    <row r="177" spans="1:4" ht="18">
      <c r="A177" s="3" t="s">
        <v>168</v>
      </c>
      <c r="B177" s="89">
        <f>20+15+15+60+240</f>
        <v>350</v>
      </c>
      <c r="C177" s="89">
        <v>10000</v>
      </c>
      <c r="D177" s="89">
        <f t="shared" si="2"/>
        <v>3500000</v>
      </c>
    </row>
    <row r="178" spans="1:4" ht="18">
      <c r="A178" s="7" t="s">
        <v>180</v>
      </c>
      <c r="B178" s="89">
        <f>205/0.3</f>
        <v>683.33333333333337</v>
      </c>
      <c r="C178" s="89">
        <v>3000</v>
      </c>
      <c r="D178" s="89">
        <f t="shared" si="2"/>
        <v>2050000</v>
      </c>
    </row>
    <row r="179" spans="1:4" ht="18" hidden="1">
      <c r="A179" s="3" t="s">
        <v>181</v>
      </c>
      <c r="B179" s="89"/>
      <c r="C179" s="89"/>
      <c r="D179" s="89">
        <f t="shared" si="2"/>
        <v>0</v>
      </c>
    </row>
    <row r="180" spans="1:4" ht="18">
      <c r="A180" s="3" t="s">
        <v>182</v>
      </c>
      <c r="B180" s="89">
        <f>18+20+35</f>
        <v>73</v>
      </c>
      <c r="C180" s="89">
        <v>28000</v>
      </c>
      <c r="D180" s="89">
        <f t="shared" si="2"/>
        <v>2044000</v>
      </c>
    </row>
    <row r="181" spans="1:4" ht="18" hidden="1">
      <c r="A181" s="3" t="s">
        <v>183</v>
      </c>
      <c r="B181" s="89"/>
      <c r="C181" s="89"/>
      <c r="D181" s="89">
        <f t="shared" si="2"/>
        <v>0</v>
      </c>
    </row>
    <row r="182" spans="1:4" ht="18" hidden="1">
      <c r="A182" s="7" t="s">
        <v>184</v>
      </c>
      <c r="B182" s="89"/>
      <c r="C182" s="89"/>
      <c r="D182" s="89">
        <f t="shared" si="2"/>
        <v>0</v>
      </c>
    </row>
    <row r="183" spans="1:4" ht="18" hidden="1">
      <c r="A183" s="12" t="s">
        <v>302</v>
      </c>
      <c r="B183" s="89"/>
      <c r="C183" s="89"/>
      <c r="D183" s="89">
        <f t="shared" si="2"/>
        <v>0</v>
      </c>
    </row>
    <row r="184" spans="1:4" ht="18" hidden="1">
      <c r="A184" s="12" t="s">
        <v>303</v>
      </c>
      <c r="B184" s="89"/>
      <c r="C184" s="89"/>
      <c r="D184" s="89">
        <f t="shared" si="2"/>
        <v>0</v>
      </c>
    </row>
    <row r="185" spans="1:4" ht="18" hidden="1">
      <c r="A185" s="12" t="s">
        <v>304</v>
      </c>
      <c r="B185" s="89"/>
      <c r="C185" s="89"/>
      <c r="D185" s="89">
        <f t="shared" si="2"/>
        <v>0</v>
      </c>
    </row>
    <row r="186" spans="1:4" ht="18">
      <c r="A186" s="12" t="s">
        <v>305</v>
      </c>
      <c r="B186" s="89">
        <f>24/0.5</f>
        <v>48</v>
      </c>
      <c r="C186" s="89">
        <v>55000</v>
      </c>
      <c r="D186" s="89">
        <f t="shared" si="2"/>
        <v>2640000</v>
      </c>
    </row>
    <row r="187" spans="1:4" ht="18" hidden="1">
      <c r="A187" s="3" t="s">
        <v>179</v>
      </c>
      <c r="B187" s="89"/>
      <c r="C187" s="89"/>
      <c r="D187" s="89">
        <f t="shared" si="2"/>
        <v>0</v>
      </c>
    </row>
    <row r="188" spans="1:4" ht="18" hidden="1">
      <c r="A188" s="7" t="s">
        <v>306</v>
      </c>
      <c r="B188" s="89"/>
      <c r="C188" s="89"/>
      <c r="D188" s="89">
        <f t="shared" si="2"/>
        <v>0</v>
      </c>
    </row>
    <row r="189" spans="1:4" ht="18" hidden="1">
      <c r="A189" s="32" t="s">
        <v>307</v>
      </c>
      <c r="B189" s="89"/>
      <c r="C189" s="89"/>
      <c r="D189" s="89">
        <f t="shared" si="2"/>
        <v>0</v>
      </c>
    </row>
    <row r="190" spans="1:4" ht="18" hidden="1">
      <c r="A190" s="32" t="s">
        <v>308</v>
      </c>
      <c r="B190" s="89"/>
      <c r="C190" s="89"/>
      <c r="D190" s="89">
        <f t="shared" si="2"/>
        <v>0</v>
      </c>
    </row>
    <row r="191" spans="1:4" ht="18" hidden="1">
      <c r="A191" s="32" t="s">
        <v>309</v>
      </c>
      <c r="B191" s="89"/>
      <c r="C191" s="89"/>
      <c r="D191" s="89">
        <f t="shared" si="2"/>
        <v>0</v>
      </c>
    </row>
    <row r="192" spans="1:4" ht="18" hidden="1">
      <c r="A192" s="32" t="s">
        <v>310</v>
      </c>
      <c r="B192" s="89"/>
      <c r="C192" s="89"/>
      <c r="D192" s="89">
        <f t="shared" si="2"/>
        <v>0</v>
      </c>
    </row>
    <row r="193" spans="1:4" ht="18" hidden="1">
      <c r="A193" s="7" t="s">
        <v>54</v>
      </c>
      <c r="B193" s="89"/>
      <c r="C193" s="89"/>
      <c r="D193" s="89">
        <f t="shared" si="2"/>
        <v>0</v>
      </c>
    </row>
    <row r="194" spans="1:4" ht="18" hidden="1">
      <c r="A194" s="16" t="s">
        <v>55</v>
      </c>
      <c r="B194" s="89"/>
      <c r="C194" s="89"/>
      <c r="D194" s="89">
        <f t="shared" si="2"/>
        <v>0</v>
      </c>
    </row>
    <row r="195" spans="1:4" ht="18">
      <c r="A195" s="7" t="s">
        <v>65</v>
      </c>
      <c r="B195" s="89">
        <f>80+10+300</f>
        <v>390</v>
      </c>
      <c r="C195" s="89">
        <v>26000</v>
      </c>
      <c r="D195" s="89">
        <f t="shared" si="2"/>
        <v>10140000</v>
      </c>
    </row>
    <row r="196" spans="1:4" ht="18">
      <c r="A196" s="3" t="s">
        <v>189</v>
      </c>
      <c r="B196" s="89">
        <f>370+320+250</f>
        <v>940</v>
      </c>
      <c r="C196" s="89">
        <v>26000</v>
      </c>
      <c r="D196" s="89">
        <f t="shared" ref="D196:D259" si="3">B196*C196</f>
        <v>24440000</v>
      </c>
    </row>
    <row r="197" spans="1:4" ht="18" hidden="1">
      <c r="A197" s="7" t="s">
        <v>67</v>
      </c>
      <c r="B197" s="89"/>
      <c r="C197" s="89"/>
      <c r="D197" s="89">
        <f t="shared" si="3"/>
        <v>0</v>
      </c>
    </row>
    <row r="198" spans="1:4" ht="18" hidden="1">
      <c r="A198" s="7" t="s">
        <v>68</v>
      </c>
      <c r="B198" s="89"/>
      <c r="C198" s="89"/>
      <c r="D198" s="89">
        <f t="shared" si="3"/>
        <v>0</v>
      </c>
    </row>
    <row r="199" spans="1:4" ht="18">
      <c r="A199" s="7" t="s">
        <v>191</v>
      </c>
      <c r="B199" s="89">
        <f>10+40+60+30+20+15+140+150+40+10+80+600</f>
        <v>1195</v>
      </c>
      <c r="C199" s="89">
        <v>14000</v>
      </c>
      <c r="D199" s="89">
        <f t="shared" si="3"/>
        <v>16730000</v>
      </c>
    </row>
    <row r="200" spans="1:4" ht="18" hidden="1">
      <c r="A200" s="22" t="s">
        <v>144</v>
      </c>
      <c r="B200" s="89"/>
      <c r="C200" s="89"/>
      <c r="D200" s="89">
        <f t="shared" si="3"/>
        <v>0</v>
      </c>
    </row>
    <row r="201" spans="1:4" ht="18" hidden="1">
      <c r="A201" s="22" t="s">
        <v>145</v>
      </c>
      <c r="B201" s="89"/>
      <c r="C201" s="89"/>
      <c r="D201" s="89">
        <f t="shared" si="3"/>
        <v>0</v>
      </c>
    </row>
    <row r="202" spans="1:4" ht="18" hidden="1">
      <c r="A202" s="7" t="s">
        <v>193</v>
      </c>
      <c r="B202" s="89"/>
      <c r="C202" s="89"/>
      <c r="D202" s="89">
        <f t="shared" si="3"/>
        <v>0</v>
      </c>
    </row>
    <row r="203" spans="1:4" ht="18" hidden="1">
      <c r="A203" s="5" t="s">
        <v>217</v>
      </c>
      <c r="B203" s="89"/>
      <c r="C203" s="89"/>
      <c r="D203" s="89">
        <f t="shared" si="3"/>
        <v>0</v>
      </c>
    </row>
    <row r="204" spans="1:4" ht="18" hidden="1">
      <c r="A204" s="7" t="s">
        <v>218</v>
      </c>
      <c r="B204" s="89"/>
      <c r="C204" s="89"/>
      <c r="D204" s="89">
        <f t="shared" si="3"/>
        <v>0</v>
      </c>
    </row>
    <row r="205" spans="1:4" ht="18" hidden="1">
      <c r="A205" s="5" t="s">
        <v>219</v>
      </c>
      <c r="B205" s="89"/>
      <c r="C205" s="89"/>
      <c r="D205" s="89">
        <f t="shared" si="3"/>
        <v>0</v>
      </c>
    </row>
    <row r="206" spans="1:4" ht="18">
      <c r="A206" s="7" t="s">
        <v>185</v>
      </c>
      <c r="B206" s="89">
        <f>140+10</f>
        <v>150</v>
      </c>
      <c r="C206" s="89">
        <v>8000</v>
      </c>
      <c r="D206" s="89">
        <f t="shared" si="3"/>
        <v>1200000</v>
      </c>
    </row>
    <row r="207" spans="1:4" ht="18" hidden="1">
      <c r="A207" s="7" t="s">
        <v>186</v>
      </c>
      <c r="B207" s="89"/>
      <c r="C207" s="89"/>
      <c r="D207" s="89">
        <f t="shared" si="3"/>
        <v>0</v>
      </c>
    </row>
    <row r="208" spans="1:4" ht="18" hidden="1">
      <c r="A208" s="7" t="s">
        <v>187</v>
      </c>
      <c r="B208" s="89"/>
      <c r="C208" s="89"/>
      <c r="D208" s="89">
        <f t="shared" si="3"/>
        <v>0</v>
      </c>
    </row>
    <row r="209" spans="1:4" ht="18" hidden="1">
      <c r="A209" s="7" t="s">
        <v>188</v>
      </c>
      <c r="B209" s="89"/>
      <c r="C209" s="89"/>
      <c r="D209" s="89">
        <f t="shared" si="3"/>
        <v>0</v>
      </c>
    </row>
    <row r="210" spans="1:4" ht="18">
      <c r="A210" s="7" t="s">
        <v>38</v>
      </c>
      <c r="B210" s="89">
        <f>5+10</f>
        <v>15</v>
      </c>
      <c r="C210" s="89">
        <v>18000</v>
      </c>
      <c r="D210" s="89">
        <f t="shared" si="3"/>
        <v>270000</v>
      </c>
    </row>
    <row r="211" spans="1:4" ht="18" hidden="1">
      <c r="A211" s="13" t="s">
        <v>39</v>
      </c>
      <c r="B211" s="89"/>
      <c r="C211" s="89"/>
      <c r="D211" s="89">
        <f t="shared" si="3"/>
        <v>0</v>
      </c>
    </row>
    <row r="212" spans="1:4" ht="18" hidden="1">
      <c r="A212" s="7" t="s">
        <v>40</v>
      </c>
      <c r="B212" s="89"/>
      <c r="C212" s="89"/>
      <c r="D212" s="89">
        <f t="shared" si="3"/>
        <v>0</v>
      </c>
    </row>
    <row r="213" spans="1:4" ht="18">
      <c r="A213" s="7" t="s">
        <v>199</v>
      </c>
      <c r="B213" s="89">
        <f>200+10+20</f>
        <v>230</v>
      </c>
      <c r="C213" s="89">
        <v>15000</v>
      </c>
      <c r="D213" s="89">
        <f t="shared" si="3"/>
        <v>3450000</v>
      </c>
    </row>
    <row r="214" spans="1:4" ht="18" hidden="1">
      <c r="A214" s="7" t="s">
        <v>42</v>
      </c>
      <c r="B214" s="89"/>
      <c r="C214" s="89"/>
      <c r="D214" s="89">
        <f t="shared" si="3"/>
        <v>0</v>
      </c>
    </row>
    <row r="215" spans="1:4" ht="18" hidden="1">
      <c r="A215" s="7" t="s">
        <v>43</v>
      </c>
      <c r="B215" s="89"/>
      <c r="C215" s="89"/>
      <c r="D215" s="89">
        <f t="shared" si="3"/>
        <v>0</v>
      </c>
    </row>
    <row r="216" spans="1:4" ht="18">
      <c r="A216" s="7" t="s">
        <v>44</v>
      </c>
      <c r="B216" s="89">
        <f>43/0.5</f>
        <v>86</v>
      </c>
      <c r="C216" s="89">
        <v>10000</v>
      </c>
      <c r="D216" s="89">
        <f t="shared" si="3"/>
        <v>860000</v>
      </c>
    </row>
    <row r="217" spans="1:4" ht="18" hidden="1">
      <c r="A217" s="12" t="s">
        <v>129</v>
      </c>
      <c r="B217" s="89"/>
      <c r="C217" s="89"/>
      <c r="D217" s="89">
        <f t="shared" si="3"/>
        <v>0</v>
      </c>
    </row>
    <row r="218" spans="1:4" ht="18" hidden="1">
      <c r="A218" s="12" t="s">
        <v>130</v>
      </c>
      <c r="B218" s="89"/>
      <c r="C218" s="89"/>
      <c r="D218" s="89">
        <f t="shared" si="3"/>
        <v>0</v>
      </c>
    </row>
    <row r="219" spans="1:4" ht="18" hidden="1">
      <c r="A219" s="12" t="s">
        <v>131</v>
      </c>
      <c r="B219" s="89"/>
      <c r="C219" s="89"/>
      <c r="D219" s="89">
        <f t="shared" si="3"/>
        <v>0</v>
      </c>
    </row>
    <row r="220" spans="1:4" ht="18" hidden="1">
      <c r="A220" s="12" t="s">
        <v>132</v>
      </c>
      <c r="B220" s="89"/>
      <c r="C220" s="89"/>
      <c r="D220" s="89">
        <f t="shared" si="3"/>
        <v>0</v>
      </c>
    </row>
    <row r="221" spans="1:4" ht="18" hidden="1">
      <c r="A221" s="7" t="s">
        <v>133</v>
      </c>
      <c r="B221" s="89"/>
      <c r="C221" s="89"/>
      <c r="D221" s="89">
        <f t="shared" si="3"/>
        <v>0</v>
      </c>
    </row>
    <row r="222" spans="1:4" ht="18" hidden="1">
      <c r="A222" s="7" t="s">
        <v>134</v>
      </c>
      <c r="B222" s="89"/>
      <c r="C222" s="89"/>
      <c r="D222" s="89">
        <f t="shared" si="3"/>
        <v>0</v>
      </c>
    </row>
    <row r="223" spans="1:4" ht="18" hidden="1">
      <c r="A223" s="12" t="s">
        <v>203</v>
      </c>
      <c r="B223" s="89"/>
      <c r="C223" s="89"/>
      <c r="D223" s="89">
        <f t="shared" si="3"/>
        <v>0</v>
      </c>
    </row>
    <row r="224" spans="1:4" ht="18" hidden="1">
      <c r="A224" s="12" t="s">
        <v>136</v>
      </c>
      <c r="B224" s="89"/>
      <c r="C224" s="89"/>
      <c r="D224" s="89">
        <f t="shared" si="3"/>
        <v>0</v>
      </c>
    </row>
    <row r="225" spans="1:4" ht="18" hidden="1">
      <c r="A225" s="5" t="s">
        <v>311</v>
      </c>
      <c r="B225" s="89"/>
      <c r="C225" s="89"/>
      <c r="D225" s="89">
        <f t="shared" si="3"/>
        <v>0</v>
      </c>
    </row>
    <row r="226" spans="1:4" ht="18" hidden="1">
      <c r="A226" s="3" t="s">
        <v>202</v>
      </c>
      <c r="B226" s="89"/>
      <c r="C226" s="89"/>
      <c r="D226" s="89">
        <f t="shared" si="3"/>
        <v>0</v>
      </c>
    </row>
    <row r="227" spans="1:4" ht="18" hidden="1">
      <c r="A227" s="5" t="s">
        <v>312</v>
      </c>
      <c r="B227" s="89"/>
      <c r="C227" s="89"/>
      <c r="D227" s="89">
        <f t="shared" si="3"/>
        <v>0</v>
      </c>
    </row>
    <row r="228" spans="1:4" ht="18" hidden="1">
      <c r="A228" s="5" t="s">
        <v>313</v>
      </c>
      <c r="B228" s="89"/>
      <c r="C228" s="89"/>
      <c r="D228" s="89">
        <f t="shared" si="3"/>
        <v>0</v>
      </c>
    </row>
    <row r="229" spans="1:4" ht="18" hidden="1">
      <c r="A229" s="22" t="s">
        <v>86</v>
      </c>
      <c r="B229" s="89"/>
      <c r="C229" s="89"/>
      <c r="D229" s="89">
        <f t="shared" si="3"/>
        <v>0</v>
      </c>
    </row>
    <row r="230" spans="1:4" ht="18" hidden="1">
      <c r="A230" s="7" t="s">
        <v>56</v>
      </c>
      <c r="B230" s="89"/>
      <c r="C230" s="89"/>
      <c r="D230" s="89">
        <f t="shared" si="3"/>
        <v>0</v>
      </c>
    </row>
    <row r="231" spans="1:4" ht="18" hidden="1">
      <c r="A231" s="7" t="s">
        <v>57</v>
      </c>
      <c r="B231" s="89"/>
      <c r="C231" s="89"/>
      <c r="D231" s="89">
        <f t="shared" si="3"/>
        <v>0</v>
      </c>
    </row>
    <row r="232" spans="1:4" ht="18" hidden="1">
      <c r="A232" s="21" t="s">
        <v>314</v>
      </c>
      <c r="B232" s="89"/>
      <c r="C232" s="89"/>
      <c r="D232" s="89">
        <f t="shared" si="3"/>
        <v>0</v>
      </c>
    </row>
    <row r="233" spans="1:4" ht="18" hidden="1">
      <c r="A233" s="21" t="s">
        <v>315</v>
      </c>
      <c r="B233" s="89"/>
      <c r="C233" s="89"/>
      <c r="D233" s="89">
        <f t="shared" si="3"/>
        <v>0</v>
      </c>
    </row>
    <row r="234" spans="1:4" ht="18" hidden="1">
      <c r="A234" s="32" t="s">
        <v>316</v>
      </c>
      <c r="B234" s="89"/>
      <c r="C234" s="89"/>
      <c r="D234" s="89">
        <f t="shared" si="3"/>
        <v>0</v>
      </c>
    </row>
    <row r="235" spans="1:4" ht="18" hidden="1">
      <c r="A235" s="7" t="s">
        <v>87</v>
      </c>
      <c r="B235" s="89"/>
      <c r="C235" s="89"/>
      <c r="D235" s="89">
        <f t="shared" si="3"/>
        <v>0</v>
      </c>
    </row>
    <row r="236" spans="1:4" ht="18" hidden="1">
      <c r="A236" s="7" t="s">
        <v>88</v>
      </c>
      <c r="B236" s="89"/>
      <c r="C236" s="89"/>
      <c r="D236" s="89">
        <f t="shared" si="3"/>
        <v>0</v>
      </c>
    </row>
    <row r="237" spans="1:4" ht="18" hidden="1">
      <c r="A237" s="7" t="s">
        <v>137</v>
      </c>
      <c r="B237" s="90"/>
      <c r="C237" s="90"/>
      <c r="D237" s="89">
        <f t="shared" si="3"/>
        <v>0</v>
      </c>
    </row>
    <row r="238" spans="1:4" ht="18" hidden="1">
      <c r="A238" s="32" t="s">
        <v>317</v>
      </c>
      <c r="B238" s="89"/>
      <c r="C238" s="89"/>
      <c r="D238" s="89">
        <f t="shared" si="3"/>
        <v>0</v>
      </c>
    </row>
    <row r="239" spans="1:4" ht="18" hidden="1">
      <c r="A239" s="7" t="s">
        <v>138</v>
      </c>
      <c r="B239" s="90"/>
      <c r="C239" s="90"/>
      <c r="D239" s="89">
        <f t="shared" si="3"/>
        <v>0</v>
      </c>
    </row>
    <row r="240" spans="1:4" ht="18">
      <c r="A240" s="7" t="s">
        <v>216</v>
      </c>
      <c r="B240" s="89">
        <v>8</v>
      </c>
      <c r="C240" s="89">
        <v>15000</v>
      </c>
      <c r="D240" s="89">
        <f t="shared" si="3"/>
        <v>120000</v>
      </c>
    </row>
    <row r="241" spans="1:4" ht="18" hidden="1">
      <c r="A241" s="5" t="s">
        <v>20</v>
      </c>
      <c r="B241" s="89"/>
      <c r="C241" s="89"/>
      <c r="D241" s="89">
        <f t="shared" si="3"/>
        <v>0</v>
      </c>
    </row>
    <row r="242" spans="1:4" ht="18">
      <c r="A242" s="7" t="s">
        <v>220</v>
      </c>
      <c r="B242" s="89">
        <f>20+25+20</f>
        <v>65</v>
      </c>
      <c r="C242" s="89">
        <v>32000</v>
      </c>
      <c r="D242" s="89">
        <f t="shared" si="3"/>
        <v>2080000</v>
      </c>
    </row>
    <row r="243" spans="1:4" ht="18" hidden="1">
      <c r="A243" s="7" t="s">
        <v>22</v>
      </c>
      <c r="B243" s="89"/>
      <c r="C243" s="89"/>
      <c r="D243" s="89">
        <f t="shared" si="3"/>
        <v>0</v>
      </c>
    </row>
    <row r="244" spans="1:4" ht="18" hidden="1">
      <c r="A244" s="7" t="s">
        <v>23</v>
      </c>
      <c r="B244" s="89"/>
      <c r="C244" s="89"/>
      <c r="D244" s="89">
        <f t="shared" si="3"/>
        <v>0</v>
      </c>
    </row>
    <row r="245" spans="1:4" ht="18" hidden="1">
      <c r="A245" s="7" t="s">
        <v>24</v>
      </c>
      <c r="B245" s="89"/>
      <c r="C245" s="89"/>
      <c r="D245" s="89">
        <f t="shared" si="3"/>
        <v>0</v>
      </c>
    </row>
    <row r="246" spans="1:4" ht="18" hidden="1">
      <c r="A246" s="7" t="s">
        <v>25</v>
      </c>
      <c r="B246" s="89"/>
      <c r="C246" s="89"/>
      <c r="D246" s="89">
        <f t="shared" si="3"/>
        <v>0</v>
      </c>
    </row>
    <row r="247" spans="1:4" ht="18" hidden="1">
      <c r="A247" s="12" t="s">
        <v>231</v>
      </c>
      <c r="B247" s="89"/>
      <c r="C247" s="89"/>
      <c r="D247" s="89">
        <f t="shared" si="3"/>
        <v>0</v>
      </c>
    </row>
    <row r="248" spans="1:4" ht="18" hidden="1">
      <c r="A248" s="10" t="s">
        <v>232</v>
      </c>
      <c r="B248" s="89"/>
      <c r="C248" s="89"/>
      <c r="D248" s="89">
        <f t="shared" si="3"/>
        <v>0</v>
      </c>
    </row>
    <row r="249" spans="1:4" ht="18" hidden="1">
      <c r="A249" s="10" t="s">
        <v>233</v>
      </c>
      <c r="B249" s="89"/>
      <c r="C249" s="89"/>
      <c r="D249" s="89">
        <f t="shared" si="3"/>
        <v>0</v>
      </c>
    </row>
    <row r="250" spans="1:4" ht="18">
      <c r="A250" s="7" t="s">
        <v>227</v>
      </c>
      <c r="B250" s="89">
        <f>5+10+25+3</f>
        <v>43</v>
      </c>
      <c r="C250" s="89">
        <v>32000</v>
      </c>
      <c r="D250" s="89">
        <f t="shared" si="3"/>
        <v>1376000</v>
      </c>
    </row>
    <row r="251" spans="1:4" ht="18" hidden="1">
      <c r="A251" s="7" t="s">
        <v>27</v>
      </c>
      <c r="B251" s="89"/>
      <c r="C251" s="89"/>
      <c r="D251" s="89">
        <f t="shared" si="3"/>
        <v>0</v>
      </c>
    </row>
    <row r="252" spans="1:4" ht="18" hidden="1">
      <c r="A252" s="7" t="s">
        <v>28</v>
      </c>
      <c r="B252" s="89"/>
      <c r="C252" s="89"/>
      <c r="D252" s="89">
        <f t="shared" si="3"/>
        <v>0</v>
      </c>
    </row>
    <row r="253" spans="1:4" ht="18" hidden="1">
      <c r="A253" s="7" t="s">
        <v>29</v>
      </c>
      <c r="B253" s="89"/>
      <c r="C253" s="89"/>
      <c r="D253" s="89">
        <f t="shared" si="3"/>
        <v>0</v>
      </c>
    </row>
    <row r="254" spans="1:4" ht="18">
      <c r="A254" s="7" t="s">
        <v>236</v>
      </c>
      <c r="B254" s="89">
        <f>10+4</f>
        <v>14</v>
      </c>
      <c r="C254" s="89">
        <v>27000</v>
      </c>
      <c r="D254" s="89">
        <f t="shared" si="3"/>
        <v>378000</v>
      </c>
    </row>
    <row r="255" spans="1:4" ht="18" hidden="1">
      <c r="A255" s="7" t="s">
        <v>31</v>
      </c>
      <c r="B255" s="89"/>
      <c r="C255" s="89"/>
      <c r="D255" s="89">
        <f t="shared" si="3"/>
        <v>0</v>
      </c>
    </row>
    <row r="256" spans="1:4" ht="18" hidden="1">
      <c r="A256" s="7" t="s">
        <v>32</v>
      </c>
      <c r="B256" s="89"/>
      <c r="C256" s="89"/>
      <c r="D256" s="89">
        <f t="shared" si="3"/>
        <v>0</v>
      </c>
    </row>
    <row r="257" spans="1:4" ht="18" hidden="1">
      <c r="A257" s="7" t="s">
        <v>89</v>
      </c>
      <c r="B257" s="90"/>
      <c r="C257" s="90"/>
      <c r="D257" s="89">
        <f t="shared" si="3"/>
        <v>0</v>
      </c>
    </row>
    <row r="258" spans="1:4" ht="18" hidden="1">
      <c r="A258" s="21" t="s">
        <v>90</v>
      </c>
      <c r="B258" s="89"/>
      <c r="C258" s="89"/>
      <c r="D258" s="89">
        <f t="shared" si="3"/>
        <v>0</v>
      </c>
    </row>
    <row r="259" spans="1:4" ht="18" hidden="1">
      <c r="A259" s="7" t="s">
        <v>221</v>
      </c>
      <c r="B259" s="89"/>
      <c r="C259" s="89"/>
      <c r="D259" s="89">
        <f t="shared" si="3"/>
        <v>0</v>
      </c>
    </row>
    <row r="260" spans="1:4" ht="18" hidden="1">
      <c r="A260" s="5" t="s">
        <v>234</v>
      </c>
      <c r="B260" s="89"/>
      <c r="C260" s="89"/>
      <c r="D260" s="89">
        <f t="shared" ref="D260:D323" si="4">B260*C260</f>
        <v>0</v>
      </c>
    </row>
    <row r="261" spans="1:4" ht="18" hidden="1">
      <c r="A261" s="5" t="s">
        <v>235</v>
      </c>
      <c r="B261" s="89"/>
      <c r="C261" s="89"/>
      <c r="D261" s="89">
        <f t="shared" si="4"/>
        <v>0</v>
      </c>
    </row>
    <row r="262" spans="1:4" ht="18" hidden="1">
      <c r="A262" s="7" t="s">
        <v>239</v>
      </c>
      <c r="B262" s="89"/>
      <c r="C262" s="89"/>
      <c r="D262" s="89">
        <f t="shared" si="4"/>
        <v>0</v>
      </c>
    </row>
    <row r="263" spans="1:4" ht="18" hidden="1">
      <c r="A263" s="7" t="s">
        <v>237</v>
      </c>
      <c r="B263" s="89"/>
      <c r="C263" s="89"/>
      <c r="D263" s="89">
        <f t="shared" si="4"/>
        <v>0</v>
      </c>
    </row>
    <row r="264" spans="1:4" ht="18" hidden="1">
      <c r="A264" s="7" t="s">
        <v>222</v>
      </c>
      <c r="B264" s="89"/>
      <c r="C264" s="89"/>
      <c r="D264" s="89">
        <f t="shared" si="4"/>
        <v>0</v>
      </c>
    </row>
    <row r="265" spans="1:4" ht="18" hidden="1">
      <c r="A265" s="7" t="s">
        <v>116</v>
      </c>
      <c r="B265" s="89"/>
      <c r="C265" s="89"/>
      <c r="D265" s="89">
        <f t="shared" si="4"/>
        <v>0</v>
      </c>
    </row>
    <row r="266" spans="1:4" ht="18" hidden="1">
      <c r="A266" s="7" t="s">
        <v>238</v>
      </c>
      <c r="B266" s="89"/>
      <c r="C266" s="89"/>
      <c r="D266" s="89">
        <f t="shared" si="4"/>
        <v>0</v>
      </c>
    </row>
    <row r="267" spans="1:4" ht="18" hidden="1">
      <c r="A267" s="7" t="s">
        <v>249</v>
      </c>
      <c r="B267" s="89"/>
      <c r="C267" s="89"/>
      <c r="D267" s="89">
        <f t="shared" si="4"/>
        <v>0</v>
      </c>
    </row>
    <row r="268" spans="1:4" ht="18" hidden="1">
      <c r="A268" s="7" t="s">
        <v>70</v>
      </c>
      <c r="B268" s="89"/>
      <c r="C268" s="89"/>
      <c r="D268" s="89">
        <f t="shared" si="4"/>
        <v>0</v>
      </c>
    </row>
    <row r="269" spans="1:4" ht="18" hidden="1">
      <c r="A269" s="32" t="s">
        <v>318</v>
      </c>
      <c r="B269" s="89"/>
      <c r="C269" s="89"/>
      <c r="D269" s="89">
        <f t="shared" si="4"/>
        <v>0</v>
      </c>
    </row>
    <row r="270" spans="1:4" ht="18" hidden="1">
      <c r="A270" s="7" t="s">
        <v>147</v>
      </c>
      <c r="B270" s="89"/>
      <c r="C270" s="89"/>
      <c r="D270" s="89">
        <f t="shared" si="4"/>
        <v>0</v>
      </c>
    </row>
    <row r="271" spans="1:4" ht="18" hidden="1">
      <c r="A271" s="32" t="s">
        <v>319</v>
      </c>
      <c r="B271" s="89"/>
      <c r="C271" s="89"/>
      <c r="D271" s="89">
        <f t="shared" si="4"/>
        <v>0</v>
      </c>
    </row>
    <row r="272" spans="1:4" ht="18" hidden="1">
      <c r="A272" s="5" t="s">
        <v>320</v>
      </c>
      <c r="B272" s="89"/>
      <c r="C272" s="89"/>
      <c r="D272" s="89">
        <f t="shared" si="4"/>
        <v>0</v>
      </c>
    </row>
    <row r="273" spans="1:4" ht="18" hidden="1">
      <c r="A273" s="32" t="s">
        <v>321</v>
      </c>
      <c r="B273" s="89"/>
      <c r="C273" s="89"/>
      <c r="D273" s="89">
        <f t="shared" si="4"/>
        <v>0</v>
      </c>
    </row>
    <row r="274" spans="1:4" ht="18" hidden="1">
      <c r="A274" s="3" t="s">
        <v>139</v>
      </c>
      <c r="B274" s="90"/>
      <c r="C274" s="90"/>
      <c r="D274" s="89">
        <f t="shared" si="4"/>
        <v>0</v>
      </c>
    </row>
    <row r="275" spans="1:4" ht="18" hidden="1">
      <c r="A275" s="12" t="s">
        <v>256</v>
      </c>
      <c r="B275" s="89"/>
      <c r="C275" s="89"/>
      <c r="D275" s="89">
        <f t="shared" si="4"/>
        <v>0</v>
      </c>
    </row>
    <row r="276" spans="1:4" ht="18" hidden="1">
      <c r="A276" s="12" t="s">
        <v>97</v>
      </c>
      <c r="B276" s="89"/>
      <c r="C276" s="89"/>
      <c r="D276" s="89">
        <f t="shared" si="4"/>
        <v>0</v>
      </c>
    </row>
    <row r="277" spans="1:4" ht="18" hidden="1">
      <c r="A277" s="12" t="s">
        <v>98</v>
      </c>
      <c r="B277" s="89"/>
      <c r="C277" s="89"/>
      <c r="D277" s="89">
        <f t="shared" si="4"/>
        <v>0</v>
      </c>
    </row>
    <row r="278" spans="1:4" ht="18" hidden="1">
      <c r="A278" s="7" t="s">
        <v>264</v>
      </c>
      <c r="B278" s="89"/>
      <c r="C278" s="89"/>
      <c r="D278" s="89">
        <f t="shared" si="4"/>
        <v>0</v>
      </c>
    </row>
    <row r="279" spans="1:4" ht="18" hidden="1">
      <c r="A279" s="12" t="s">
        <v>268</v>
      </c>
      <c r="B279" s="89"/>
      <c r="C279" s="89"/>
      <c r="D279" s="89">
        <f t="shared" si="4"/>
        <v>0</v>
      </c>
    </row>
    <row r="280" spans="1:4" ht="18" hidden="1">
      <c r="A280" s="7" t="s">
        <v>269</v>
      </c>
      <c r="B280" s="89"/>
      <c r="C280" s="89"/>
      <c r="D280" s="89">
        <f t="shared" si="4"/>
        <v>0</v>
      </c>
    </row>
    <row r="281" spans="1:4" ht="18">
      <c r="A281" s="7" t="s">
        <v>267</v>
      </c>
      <c r="B281" s="89">
        <f>8+15</f>
        <v>23</v>
      </c>
      <c r="C281" s="89">
        <v>4000</v>
      </c>
      <c r="D281" s="89">
        <f t="shared" si="4"/>
        <v>92000</v>
      </c>
    </row>
    <row r="282" spans="1:4" ht="18" hidden="1">
      <c r="A282" s="12" t="s">
        <v>285</v>
      </c>
      <c r="B282" s="89"/>
      <c r="C282" s="89"/>
      <c r="D282" s="89">
        <f t="shared" si="4"/>
        <v>0</v>
      </c>
    </row>
    <row r="283" spans="1:4" ht="18" hidden="1">
      <c r="A283" s="31" t="s">
        <v>322</v>
      </c>
      <c r="B283" s="89"/>
      <c r="C283" s="89"/>
      <c r="D283" s="89">
        <f t="shared" si="4"/>
        <v>0</v>
      </c>
    </row>
    <row r="284" spans="1:4" ht="18">
      <c r="A284" s="7" t="s">
        <v>272</v>
      </c>
      <c r="B284" s="89">
        <v>2</v>
      </c>
      <c r="C284" s="89">
        <v>15000</v>
      </c>
      <c r="D284" s="89">
        <f t="shared" si="4"/>
        <v>30000</v>
      </c>
    </row>
    <row r="285" spans="1:4" ht="18" hidden="1">
      <c r="A285" s="21" t="s">
        <v>141</v>
      </c>
      <c r="B285" s="89"/>
      <c r="C285" s="89"/>
      <c r="D285" s="89">
        <f t="shared" si="4"/>
        <v>0</v>
      </c>
    </row>
    <row r="286" spans="1:4" ht="18" hidden="1">
      <c r="A286" s="3" t="s">
        <v>91</v>
      </c>
      <c r="B286" s="89"/>
      <c r="C286" s="89"/>
      <c r="D286" s="89">
        <f t="shared" si="4"/>
        <v>0</v>
      </c>
    </row>
    <row r="287" spans="1:4" ht="18" hidden="1">
      <c r="A287" s="12" t="s">
        <v>92</v>
      </c>
      <c r="B287" s="89"/>
      <c r="C287" s="89"/>
      <c r="D287" s="89">
        <f t="shared" si="4"/>
        <v>0</v>
      </c>
    </row>
    <row r="288" spans="1:4" ht="18" hidden="1">
      <c r="A288" s="21" t="s">
        <v>75</v>
      </c>
      <c r="B288" s="89"/>
      <c r="C288" s="89"/>
      <c r="D288" s="89">
        <f t="shared" si="4"/>
        <v>0</v>
      </c>
    </row>
    <row r="289" spans="1:4" ht="18" hidden="1">
      <c r="A289" s="7" t="s">
        <v>223</v>
      </c>
      <c r="B289" s="89"/>
      <c r="C289" s="89"/>
      <c r="D289" s="89">
        <f t="shared" si="4"/>
        <v>0</v>
      </c>
    </row>
    <row r="290" spans="1:4" ht="18" hidden="1">
      <c r="A290" s="12" t="s">
        <v>224</v>
      </c>
      <c r="B290" s="89"/>
      <c r="C290" s="89"/>
      <c r="D290" s="89">
        <f t="shared" si="4"/>
        <v>0</v>
      </c>
    </row>
    <row r="291" spans="1:4" ht="18" hidden="1">
      <c r="A291" s="3" t="s">
        <v>225</v>
      </c>
      <c r="B291" s="89"/>
      <c r="C291" s="89"/>
      <c r="D291" s="89">
        <f t="shared" si="4"/>
        <v>0</v>
      </c>
    </row>
    <row r="292" spans="1:4" ht="18" hidden="1">
      <c r="A292" s="7" t="s">
        <v>323</v>
      </c>
      <c r="B292" s="89"/>
      <c r="C292" s="89"/>
      <c r="D292" s="89">
        <f t="shared" si="4"/>
        <v>0</v>
      </c>
    </row>
    <row r="293" spans="1:4" ht="18" hidden="1">
      <c r="A293" s="5" t="s">
        <v>324</v>
      </c>
      <c r="B293" s="89"/>
      <c r="C293" s="89"/>
      <c r="D293" s="89">
        <f t="shared" si="4"/>
        <v>0</v>
      </c>
    </row>
    <row r="294" spans="1:4" ht="18" hidden="1">
      <c r="A294" s="7" t="s">
        <v>117</v>
      </c>
      <c r="B294" s="89"/>
      <c r="C294" s="89"/>
      <c r="D294" s="89">
        <f t="shared" si="4"/>
        <v>0</v>
      </c>
    </row>
    <row r="295" spans="1:4" ht="18" hidden="1">
      <c r="A295" s="3" t="s">
        <v>142</v>
      </c>
      <c r="B295" s="89"/>
      <c r="C295" s="89"/>
      <c r="D295" s="89">
        <f t="shared" si="4"/>
        <v>0</v>
      </c>
    </row>
    <row r="296" spans="1:4" ht="18" hidden="1">
      <c r="A296" s="3" t="s">
        <v>243</v>
      </c>
      <c r="B296" s="89"/>
      <c r="C296" s="89"/>
      <c r="D296" s="89">
        <f t="shared" si="4"/>
        <v>0</v>
      </c>
    </row>
    <row r="297" spans="1:4" ht="18" hidden="1">
      <c r="A297" s="7" t="s">
        <v>171</v>
      </c>
      <c r="B297" s="89"/>
      <c r="C297" s="89"/>
      <c r="D297" s="89">
        <f t="shared" si="4"/>
        <v>0</v>
      </c>
    </row>
    <row r="298" spans="1:4" ht="18" hidden="1">
      <c r="A298" s="7" t="s">
        <v>244</v>
      </c>
      <c r="B298" s="89"/>
      <c r="C298" s="89"/>
      <c r="D298" s="89">
        <f t="shared" si="4"/>
        <v>0</v>
      </c>
    </row>
    <row r="299" spans="1:4" ht="18" hidden="1">
      <c r="A299" s="7" t="s">
        <v>245</v>
      </c>
      <c r="B299" s="89"/>
      <c r="C299" s="89"/>
      <c r="D299" s="89">
        <f t="shared" si="4"/>
        <v>0</v>
      </c>
    </row>
    <row r="300" spans="1:4" ht="18" hidden="1">
      <c r="A300" s="21" t="s">
        <v>275</v>
      </c>
      <c r="B300" s="89"/>
      <c r="C300" s="89"/>
      <c r="D300" s="89">
        <f t="shared" si="4"/>
        <v>0</v>
      </c>
    </row>
    <row r="301" spans="1:4" ht="18" hidden="1">
      <c r="A301" s="21" t="s">
        <v>77</v>
      </c>
      <c r="B301" s="89"/>
      <c r="C301" s="89"/>
      <c r="D301" s="89">
        <f t="shared" si="4"/>
        <v>0</v>
      </c>
    </row>
    <row r="302" spans="1:4" ht="18" hidden="1">
      <c r="A302" s="10" t="s">
        <v>246</v>
      </c>
      <c r="B302" s="89"/>
      <c r="C302" s="89"/>
      <c r="D302" s="89">
        <f t="shared" si="4"/>
        <v>0</v>
      </c>
    </row>
    <row r="303" spans="1:4" ht="18" hidden="1">
      <c r="A303" s="21" t="s">
        <v>78</v>
      </c>
      <c r="B303" s="89"/>
      <c r="C303" s="89"/>
      <c r="D303" s="89">
        <f t="shared" si="4"/>
        <v>0</v>
      </c>
    </row>
    <row r="304" spans="1:4" ht="18" hidden="1">
      <c r="A304" s="7" t="s">
        <v>247</v>
      </c>
      <c r="B304" s="89"/>
      <c r="C304" s="89"/>
      <c r="D304" s="89">
        <f t="shared" si="4"/>
        <v>0</v>
      </c>
    </row>
    <row r="305" spans="1:4" ht="18" hidden="1">
      <c r="A305" s="7" t="s">
        <v>248</v>
      </c>
      <c r="B305" s="89"/>
      <c r="C305" s="89"/>
      <c r="D305" s="89">
        <f t="shared" si="4"/>
        <v>0</v>
      </c>
    </row>
    <row r="306" spans="1:4" ht="18" hidden="1">
      <c r="A306" s="7" t="s">
        <v>282</v>
      </c>
      <c r="B306" s="89"/>
      <c r="C306" s="89"/>
      <c r="D306" s="89">
        <f t="shared" si="4"/>
        <v>0</v>
      </c>
    </row>
    <row r="307" spans="1:4" ht="18" hidden="1">
      <c r="A307" s="7" t="s">
        <v>250</v>
      </c>
      <c r="B307" s="89"/>
      <c r="C307" s="89"/>
      <c r="D307" s="89">
        <f t="shared" si="4"/>
        <v>0</v>
      </c>
    </row>
    <row r="308" spans="1:4" ht="18" hidden="1">
      <c r="A308" s="10" t="s">
        <v>251</v>
      </c>
      <c r="B308" s="89"/>
      <c r="C308" s="89"/>
      <c r="D308" s="89">
        <f t="shared" si="4"/>
        <v>0</v>
      </c>
    </row>
    <row r="309" spans="1:4" ht="18" hidden="1">
      <c r="A309" s="7" t="s">
        <v>252</v>
      </c>
      <c r="B309" s="89"/>
      <c r="C309" s="89"/>
      <c r="D309" s="89">
        <f t="shared" si="4"/>
        <v>0</v>
      </c>
    </row>
    <row r="310" spans="1:4" ht="18" hidden="1">
      <c r="A310" s="7" t="s">
        <v>37</v>
      </c>
      <c r="B310" s="89"/>
      <c r="C310" s="89"/>
      <c r="D310" s="89">
        <f t="shared" si="4"/>
        <v>0</v>
      </c>
    </row>
    <row r="311" spans="1:4" ht="18" hidden="1">
      <c r="A311" s="3" t="s">
        <v>172</v>
      </c>
      <c r="B311" s="89"/>
      <c r="C311" s="89"/>
      <c r="D311" s="89">
        <f t="shared" si="4"/>
        <v>0</v>
      </c>
    </row>
    <row r="312" spans="1:4" ht="18" hidden="1">
      <c r="A312" s="7" t="s">
        <v>284</v>
      </c>
      <c r="B312" s="92"/>
      <c r="C312" s="92"/>
      <c r="D312" s="89">
        <f t="shared" si="4"/>
        <v>0</v>
      </c>
    </row>
    <row r="313" spans="1:4" ht="18" hidden="1">
      <c r="A313" s="7" t="s">
        <v>253</v>
      </c>
      <c r="B313" s="89"/>
      <c r="C313" s="89"/>
      <c r="D313" s="89">
        <f t="shared" si="4"/>
        <v>0</v>
      </c>
    </row>
    <row r="314" spans="1:4" ht="18" hidden="1">
      <c r="A314" s="7" t="s">
        <v>173</v>
      </c>
      <c r="B314" s="89"/>
      <c r="C314" s="89"/>
      <c r="D314" s="89">
        <f t="shared" si="4"/>
        <v>0</v>
      </c>
    </row>
    <row r="315" spans="1:4" ht="18" hidden="1">
      <c r="A315" s="10" t="s">
        <v>254</v>
      </c>
      <c r="B315" s="89"/>
      <c r="C315" s="89"/>
      <c r="D315" s="89">
        <f t="shared" si="4"/>
        <v>0</v>
      </c>
    </row>
    <row r="316" spans="1:4" ht="18" hidden="1">
      <c r="A316" s="10" t="s">
        <v>255</v>
      </c>
      <c r="B316" s="89"/>
      <c r="C316" s="89"/>
      <c r="D316" s="89">
        <f t="shared" si="4"/>
        <v>0</v>
      </c>
    </row>
    <row r="317" spans="1:4" ht="18" hidden="1">
      <c r="A317" s="7" t="s">
        <v>288</v>
      </c>
      <c r="B317" s="89"/>
      <c r="C317" s="89"/>
      <c r="D317" s="89">
        <f t="shared" si="4"/>
        <v>0</v>
      </c>
    </row>
    <row r="318" spans="1:4" ht="18" hidden="1">
      <c r="A318" s="7" t="s">
        <v>257</v>
      </c>
      <c r="B318" s="89"/>
      <c r="C318" s="89"/>
      <c r="D318" s="89">
        <f t="shared" si="4"/>
        <v>0</v>
      </c>
    </row>
    <row r="319" spans="1:4" ht="18" hidden="1">
      <c r="A319" s="10" t="s">
        <v>258</v>
      </c>
      <c r="B319" s="89"/>
      <c r="C319" s="89"/>
      <c r="D319" s="89">
        <f t="shared" si="4"/>
        <v>0</v>
      </c>
    </row>
    <row r="320" spans="1:4" ht="18" hidden="1">
      <c r="A320" s="7" t="s">
        <v>259</v>
      </c>
      <c r="B320" s="89"/>
      <c r="C320" s="89"/>
      <c r="D320" s="89">
        <f t="shared" si="4"/>
        <v>0</v>
      </c>
    </row>
    <row r="321" spans="1:4" ht="18" hidden="1">
      <c r="A321" s="7" t="s">
        <v>260</v>
      </c>
      <c r="B321" s="89"/>
      <c r="C321" s="89"/>
      <c r="D321" s="89">
        <f t="shared" si="4"/>
        <v>0</v>
      </c>
    </row>
    <row r="322" spans="1:4" ht="18" hidden="1">
      <c r="A322" s="7" t="s">
        <v>261</v>
      </c>
      <c r="B322" s="89"/>
      <c r="C322" s="89"/>
      <c r="D322" s="89">
        <f t="shared" si="4"/>
        <v>0</v>
      </c>
    </row>
    <row r="323" spans="1:4" ht="18" hidden="1">
      <c r="A323" s="7" t="s">
        <v>262</v>
      </c>
      <c r="B323" s="89"/>
      <c r="C323" s="89"/>
      <c r="D323" s="89">
        <f t="shared" si="4"/>
        <v>0</v>
      </c>
    </row>
    <row r="324" spans="1:4" ht="18" hidden="1">
      <c r="A324" s="7" t="s">
        <v>263</v>
      </c>
      <c r="B324" s="89"/>
      <c r="C324" s="89"/>
      <c r="D324" s="89">
        <f t="shared" ref="D324:D328" si="5">B324*C324</f>
        <v>0</v>
      </c>
    </row>
    <row r="325" spans="1:4" ht="18" hidden="1">
      <c r="A325" s="7" t="s">
        <v>292</v>
      </c>
      <c r="B325" s="89"/>
      <c r="C325" s="89"/>
      <c r="D325" s="89">
        <f t="shared" si="5"/>
        <v>0</v>
      </c>
    </row>
    <row r="326" spans="1:4" ht="18" hidden="1">
      <c r="A326" s="7" t="s">
        <v>265</v>
      </c>
      <c r="B326" s="89"/>
      <c r="C326" s="89"/>
      <c r="D326" s="89">
        <f t="shared" si="5"/>
        <v>0</v>
      </c>
    </row>
    <row r="327" spans="1:4" ht="18" hidden="1">
      <c r="A327" s="7" t="s">
        <v>266</v>
      </c>
      <c r="B327" s="89"/>
      <c r="C327" s="89"/>
      <c r="D327" s="89">
        <f t="shared" si="5"/>
        <v>0</v>
      </c>
    </row>
    <row r="328" spans="1:4" ht="18" hidden="1">
      <c r="A328" s="5" t="s">
        <v>325</v>
      </c>
      <c r="B328" s="89"/>
      <c r="C328" s="89"/>
      <c r="D328" s="89">
        <f t="shared" si="5"/>
        <v>0</v>
      </c>
    </row>
    <row r="329" spans="1:4" ht="17.399999999999999">
      <c r="A329" s="36"/>
      <c r="B329" s="94">
        <f>SUM(B3:B328)</f>
        <v>11357.333333333332</v>
      </c>
      <c r="C329" s="94"/>
      <c r="D329" s="94">
        <f t="shared" ref="D329" si="6">SUM(D3:D328)</f>
        <v>122601700</v>
      </c>
    </row>
  </sheetData>
  <protectedRanges>
    <protectedRange password="CF71" sqref="B1:D328" name="tho"/>
  </protectedRanges>
  <autoFilter ref="A2:D329" xr:uid="{00000000-0009-0000-0000-00000F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329"/>
  <sheetViews>
    <sheetView topLeftCell="A85" workbookViewId="0">
      <selection activeCell="D329" sqref="D329"/>
    </sheetView>
  </sheetViews>
  <sheetFormatPr defaultRowHeight="14.4"/>
  <cols>
    <col min="1" max="1" width="33.5546875" customWidth="1"/>
    <col min="3" max="3" width="14" customWidth="1"/>
    <col min="4" max="4" width="22.44140625" customWidth="1"/>
  </cols>
  <sheetData>
    <row r="1" spans="1:4">
      <c r="A1" s="34" t="s">
        <v>364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20</v>
      </c>
      <c r="C3" s="89">
        <v>15000</v>
      </c>
      <c r="D3" s="89">
        <f>B3*C3</f>
        <v>300000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f>20+50</f>
        <v>70</v>
      </c>
      <c r="C6" s="89">
        <v>6500</v>
      </c>
      <c r="D6" s="89">
        <f t="shared" si="0"/>
        <v>455000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360</v>
      </c>
      <c r="B9" s="89"/>
      <c r="C9" s="89"/>
      <c r="D9" s="89">
        <f t="shared" si="0"/>
        <v>0</v>
      </c>
    </row>
    <row r="10" spans="1:4" ht="18" hidden="1">
      <c r="A10" s="20" t="s">
        <v>195</v>
      </c>
      <c r="B10" s="89"/>
      <c r="C10" s="89"/>
      <c r="D10" s="89">
        <f t="shared" si="0"/>
        <v>0</v>
      </c>
    </row>
    <row r="11" spans="1:4" ht="18" hidden="1">
      <c r="A11" s="5" t="s">
        <v>226</v>
      </c>
      <c r="B11" s="89"/>
      <c r="C11" s="89"/>
      <c r="D11" s="89">
        <f t="shared" si="0"/>
        <v>0</v>
      </c>
    </row>
    <row r="12" spans="1:4" ht="18" hidden="1">
      <c r="A12" s="7" t="s">
        <v>12</v>
      </c>
      <c r="B12" s="89"/>
      <c r="C12" s="89"/>
      <c r="D12" s="89">
        <f t="shared" si="0"/>
        <v>0</v>
      </c>
    </row>
    <row r="13" spans="1:4" ht="18" hidden="1">
      <c r="A13" s="7" t="s">
        <v>14</v>
      </c>
      <c r="B13" s="89"/>
      <c r="C13" s="89"/>
      <c r="D13" s="89">
        <f t="shared" si="0"/>
        <v>0</v>
      </c>
    </row>
    <row r="14" spans="1:4" ht="18" hidden="1">
      <c r="A14" s="3" t="s">
        <v>51</v>
      </c>
      <c r="B14" s="89"/>
      <c r="C14" s="89"/>
      <c r="D14" s="89">
        <f t="shared" si="0"/>
        <v>0</v>
      </c>
    </row>
    <row r="15" spans="1:4" ht="18">
      <c r="A15" s="3" t="s">
        <v>17</v>
      </c>
      <c r="B15" s="89">
        <v>10</v>
      </c>
      <c r="C15" s="89">
        <v>9500</v>
      </c>
      <c r="D15" s="89">
        <f t="shared" si="0"/>
        <v>95000</v>
      </c>
    </row>
    <row r="16" spans="1:4" ht="18" hidden="1">
      <c r="A16" s="7" t="s">
        <v>115</v>
      </c>
      <c r="B16" s="89"/>
      <c r="C16" s="89"/>
      <c r="D16" s="89">
        <f t="shared" si="0"/>
        <v>0</v>
      </c>
    </row>
    <row r="17" spans="1:4" ht="18" hidden="1">
      <c r="A17" s="7" t="s">
        <v>286</v>
      </c>
      <c r="B17" s="89"/>
      <c r="C17" s="89"/>
      <c r="D17" s="89">
        <f t="shared" si="0"/>
        <v>0</v>
      </c>
    </row>
    <row r="18" spans="1:4" ht="18" hidden="1">
      <c r="A18" s="21" t="s">
        <v>287</v>
      </c>
      <c r="B18" s="89"/>
      <c r="C18" s="89"/>
      <c r="D18" s="89">
        <f t="shared" si="0"/>
        <v>0</v>
      </c>
    </row>
    <row r="19" spans="1:4" ht="18">
      <c r="A19" s="5" t="s">
        <v>21</v>
      </c>
      <c r="B19" s="89">
        <v>3</v>
      </c>
      <c r="C19" s="89">
        <v>4000</v>
      </c>
      <c r="D19" s="89">
        <f t="shared" si="0"/>
        <v>12000</v>
      </c>
    </row>
    <row r="20" spans="1:4" ht="18">
      <c r="A20" s="7" t="s">
        <v>26</v>
      </c>
      <c r="B20" s="89">
        <f>3000+1150</f>
        <v>4150</v>
      </c>
      <c r="C20" s="89">
        <v>6000</v>
      </c>
      <c r="D20" s="89">
        <f t="shared" si="0"/>
        <v>24900000</v>
      </c>
    </row>
    <row r="21" spans="1:4" ht="18" hidden="1">
      <c r="A21" s="3" t="s">
        <v>58</v>
      </c>
      <c r="B21" s="89"/>
      <c r="C21" s="89"/>
      <c r="D21" s="89">
        <f t="shared" si="0"/>
        <v>0</v>
      </c>
    </row>
    <row r="22" spans="1:4" ht="18" hidden="1">
      <c r="A22" s="3" t="s">
        <v>59</v>
      </c>
      <c r="B22" s="89"/>
      <c r="C22" s="89"/>
      <c r="D22" s="89">
        <f t="shared" si="0"/>
        <v>0</v>
      </c>
    </row>
    <row r="23" spans="1:4" ht="18" hidden="1">
      <c r="A23" s="7" t="s">
        <v>270</v>
      </c>
      <c r="B23" s="89"/>
      <c r="C23" s="89"/>
      <c r="D23" s="89">
        <f t="shared" si="0"/>
        <v>0</v>
      </c>
    </row>
    <row r="24" spans="1:4" ht="18" hidden="1">
      <c r="A24" s="7" t="s">
        <v>271</v>
      </c>
      <c r="B24" s="89"/>
      <c r="C24" s="89"/>
      <c r="D24" s="89">
        <f t="shared" si="0"/>
        <v>0</v>
      </c>
    </row>
    <row r="25" spans="1:4" ht="18">
      <c r="A25" s="7" t="s">
        <v>30</v>
      </c>
      <c r="B25" s="89">
        <v>30</v>
      </c>
      <c r="C25" s="89">
        <v>9000</v>
      </c>
      <c r="D25" s="89">
        <f t="shared" si="0"/>
        <v>270000</v>
      </c>
    </row>
    <row r="26" spans="1:4" ht="18" hidden="1">
      <c r="A26" s="7" t="s">
        <v>273</v>
      </c>
      <c r="B26" s="89"/>
      <c r="C26" s="89"/>
      <c r="D26" s="89">
        <f t="shared" si="0"/>
        <v>0</v>
      </c>
    </row>
    <row r="27" spans="1:4" ht="18" hidden="1">
      <c r="A27" s="7" t="s">
        <v>274</v>
      </c>
      <c r="B27" s="89"/>
      <c r="C27" s="89"/>
      <c r="D27" s="89">
        <f t="shared" si="0"/>
        <v>0</v>
      </c>
    </row>
    <row r="28" spans="1:4" ht="18" hidden="1">
      <c r="A28" s="7" t="s">
        <v>62</v>
      </c>
      <c r="B28" s="89"/>
      <c r="C28" s="89"/>
      <c r="D28" s="89">
        <f t="shared" si="0"/>
        <v>0</v>
      </c>
    </row>
    <row r="29" spans="1:4" ht="18" hidden="1">
      <c r="A29" s="3" t="s">
        <v>33</v>
      </c>
      <c r="B29" s="89"/>
      <c r="C29" s="89"/>
      <c r="D29" s="89">
        <f t="shared" si="0"/>
        <v>0</v>
      </c>
    </row>
    <row r="30" spans="1:4" ht="18" hidden="1">
      <c r="A30" s="3" t="s">
        <v>64</v>
      </c>
      <c r="B30" s="89"/>
      <c r="C30" s="89"/>
      <c r="D30" s="89">
        <f t="shared" si="0"/>
        <v>0</v>
      </c>
    </row>
    <row r="31" spans="1:4" ht="18" hidden="1">
      <c r="A31" s="7" t="s">
        <v>36</v>
      </c>
      <c r="B31" s="89"/>
      <c r="C31" s="89"/>
      <c r="D31" s="89">
        <f t="shared" si="0"/>
        <v>0</v>
      </c>
    </row>
    <row r="32" spans="1:4" ht="18">
      <c r="A32" s="7" t="s">
        <v>228</v>
      </c>
      <c r="B32" s="89">
        <v>40</v>
      </c>
      <c r="C32" s="89">
        <v>6000</v>
      </c>
      <c r="D32" s="89">
        <f t="shared" si="0"/>
        <v>240000</v>
      </c>
    </row>
    <row r="33" spans="1:4" ht="18" hidden="1">
      <c r="A33" s="5" t="s">
        <v>229</v>
      </c>
      <c r="B33" s="90"/>
      <c r="C33" s="90"/>
      <c r="D33" s="89">
        <f t="shared" si="0"/>
        <v>0</v>
      </c>
    </row>
    <row r="34" spans="1:4" ht="18" hidden="1">
      <c r="A34" s="5" t="s">
        <v>230</v>
      </c>
      <c r="B34" s="90"/>
      <c r="C34" s="90"/>
      <c r="D34" s="89">
        <f t="shared" si="0"/>
        <v>0</v>
      </c>
    </row>
    <row r="35" spans="1:4" ht="18" hidden="1">
      <c r="A35" s="7" t="s">
        <v>119</v>
      </c>
      <c r="B35" s="89"/>
      <c r="C35" s="89"/>
      <c r="D35" s="89">
        <f t="shared" si="0"/>
        <v>0</v>
      </c>
    </row>
    <row r="36" spans="1:4" ht="18" hidden="1">
      <c r="A36" s="7" t="s">
        <v>146</v>
      </c>
      <c r="B36" s="89"/>
      <c r="C36" s="89"/>
      <c r="D36" s="89">
        <f t="shared" si="0"/>
        <v>0</v>
      </c>
    </row>
    <row r="37" spans="1:4" ht="18" hidden="1">
      <c r="A37" s="12" t="s">
        <v>94</v>
      </c>
      <c r="B37" s="89"/>
      <c r="C37" s="89"/>
      <c r="D37" s="89">
        <f t="shared" si="0"/>
        <v>0</v>
      </c>
    </row>
    <row r="38" spans="1:4" ht="18" hidden="1">
      <c r="A38" s="7" t="s">
        <v>41</v>
      </c>
      <c r="B38" s="89"/>
      <c r="C38" s="89"/>
      <c r="D38" s="89">
        <f t="shared" si="0"/>
        <v>0</v>
      </c>
    </row>
    <row r="39" spans="1:4" ht="18" hidden="1">
      <c r="A39" s="7" t="s">
        <v>96</v>
      </c>
      <c r="B39" s="89"/>
      <c r="C39" s="89"/>
      <c r="D39" s="89">
        <f t="shared" si="0"/>
        <v>0</v>
      </c>
    </row>
    <row r="40" spans="1:4" ht="18" hidden="1">
      <c r="A40" s="7" t="s">
        <v>45</v>
      </c>
      <c r="B40" s="89"/>
      <c r="C40" s="89"/>
      <c r="D40" s="89">
        <f t="shared" si="0"/>
        <v>0</v>
      </c>
    </row>
    <row r="41" spans="1:4" ht="18" hidden="1">
      <c r="A41" s="7" t="s">
        <v>276</v>
      </c>
      <c r="B41" s="89"/>
      <c r="C41" s="89"/>
      <c r="D41" s="89">
        <f t="shared" si="0"/>
        <v>0</v>
      </c>
    </row>
    <row r="42" spans="1:4" ht="18" hidden="1">
      <c r="A42" s="21" t="s">
        <v>277</v>
      </c>
      <c r="B42" s="89"/>
      <c r="C42" s="89"/>
      <c r="D42" s="89">
        <f t="shared" si="0"/>
        <v>0</v>
      </c>
    </row>
    <row r="43" spans="1:4" ht="18" hidden="1">
      <c r="A43" s="5" t="s">
        <v>120</v>
      </c>
      <c r="B43" s="89"/>
      <c r="C43" s="89"/>
      <c r="D43" s="89">
        <f t="shared" si="0"/>
        <v>0</v>
      </c>
    </row>
    <row r="44" spans="1:4" ht="18" hidden="1">
      <c r="A44" s="21" t="s">
        <v>49</v>
      </c>
      <c r="B44" s="89"/>
      <c r="C44" s="89"/>
      <c r="D44" s="89">
        <f t="shared" si="0"/>
        <v>0</v>
      </c>
    </row>
    <row r="45" spans="1:4" ht="18" hidden="1">
      <c r="A45" s="7" t="s">
        <v>278</v>
      </c>
      <c r="B45" s="89"/>
      <c r="C45" s="89"/>
      <c r="D45" s="89">
        <f t="shared" si="0"/>
        <v>0</v>
      </c>
    </row>
    <row r="46" spans="1:4" ht="18" hidden="1">
      <c r="A46" s="7" t="s">
        <v>279</v>
      </c>
      <c r="B46" s="89"/>
      <c r="C46" s="89"/>
      <c r="D46" s="89">
        <f t="shared" si="0"/>
        <v>0</v>
      </c>
    </row>
    <row r="47" spans="1:4" ht="18">
      <c r="A47" s="3" t="s">
        <v>50</v>
      </c>
      <c r="B47" s="89">
        <f>165+220</f>
        <v>385</v>
      </c>
      <c r="C47" s="89">
        <v>14000</v>
      </c>
      <c r="D47" s="89">
        <f t="shared" si="0"/>
        <v>5390000</v>
      </c>
    </row>
    <row r="48" spans="1:4" ht="18" hidden="1">
      <c r="A48" s="26" t="s">
        <v>148</v>
      </c>
      <c r="B48" s="89"/>
      <c r="C48" s="89"/>
      <c r="D48" s="89">
        <f t="shared" si="0"/>
        <v>0</v>
      </c>
    </row>
    <row r="49" spans="1:4" ht="18" hidden="1">
      <c r="A49" s="12" t="s">
        <v>149</v>
      </c>
      <c r="B49" s="89"/>
      <c r="C49" s="89"/>
      <c r="D49" s="89">
        <f t="shared" si="0"/>
        <v>0</v>
      </c>
    </row>
    <row r="50" spans="1:4" ht="18" hidden="1">
      <c r="A50" s="12" t="s">
        <v>150</v>
      </c>
      <c r="B50" s="89"/>
      <c r="C50" s="89"/>
      <c r="D50" s="89">
        <f t="shared" si="0"/>
        <v>0</v>
      </c>
    </row>
    <row r="51" spans="1:4" ht="18" hidden="1">
      <c r="A51" s="12" t="s">
        <v>151</v>
      </c>
      <c r="B51" s="89"/>
      <c r="C51" s="89"/>
      <c r="D51" s="89">
        <f t="shared" si="0"/>
        <v>0</v>
      </c>
    </row>
    <row r="52" spans="1:4" ht="18" hidden="1">
      <c r="A52" s="7" t="s">
        <v>152</v>
      </c>
      <c r="B52" s="89"/>
      <c r="C52" s="89"/>
      <c r="D52" s="89">
        <f t="shared" si="0"/>
        <v>0</v>
      </c>
    </row>
    <row r="53" spans="1:4" ht="18" hidden="1">
      <c r="A53" s="5" t="s">
        <v>153</v>
      </c>
      <c r="B53" s="89"/>
      <c r="C53" s="89"/>
      <c r="D53" s="89">
        <f t="shared" si="0"/>
        <v>0</v>
      </c>
    </row>
    <row r="54" spans="1:4" ht="18" hidden="1">
      <c r="A54" s="7" t="s">
        <v>61</v>
      </c>
      <c r="B54" s="89"/>
      <c r="C54" s="89"/>
      <c r="D54" s="89">
        <f t="shared" si="0"/>
        <v>0</v>
      </c>
    </row>
    <row r="55" spans="1:4" ht="18" hidden="1">
      <c r="A55" s="7" t="s">
        <v>155</v>
      </c>
      <c r="B55" s="89"/>
      <c r="C55" s="89"/>
      <c r="D55" s="89">
        <f t="shared" si="0"/>
        <v>0</v>
      </c>
    </row>
    <row r="56" spans="1:4" ht="18" hidden="1">
      <c r="A56" s="12" t="s">
        <v>63</v>
      </c>
      <c r="B56" s="89"/>
      <c r="C56" s="89"/>
      <c r="D56" s="89">
        <f t="shared" si="0"/>
        <v>0</v>
      </c>
    </row>
    <row r="57" spans="1:4" ht="18">
      <c r="A57" s="7" t="s">
        <v>112</v>
      </c>
      <c r="B57" s="89">
        <v>350</v>
      </c>
      <c r="C57" s="89">
        <v>9000</v>
      </c>
      <c r="D57" s="89">
        <f t="shared" si="0"/>
        <v>3150000</v>
      </c>
    </row>
    <row r="58" spans="1:4" ht="18" hidden="1">
      <c r="A58" s="30" t="s">
        <v>294</v>
      </c>
      <c r="B58" s="89"/>
      <c r="C58" s="89"/>
      <c r="D58" s="89">
        <f t="shared" si="0"/>
        <v>0</v>
      </c>
    </row>
    <row r="59" spans="1:4" ht="18" hidden="1">
      <c r="A59" s="7" t="s">
        <v>156</v>
      </c>
      <c r="B59" s="89"/>
      <c r="C59" s="89"/>
      <c r="D59" s="89">
        <f t="shared" si="0"/>
        <v>0</v>
      </c>
    </row>
    <row r="60" spans="1:4" ht="18" hidden="1">
      <c r="A60" s="7" t="s">
        <v>157</v>
      </c>
      <c r="B60" s="89"/>
      <c r="C60" s="89"/>
      <c r="D60" s="89">
        <f t="shared" si="0"/>
        <v>0</v>
      </c>
    </row>
    <row r="61" spans="1:4" ht="18" hidden="1">
      <c r="A61" s="6" t="s">
        <v>158</v>
      </c>
      <c r="B61" s="89"/>
      <c r="C61" s="89"/>
      <c r="D61" s="89">
        <f t="shared" si="0"/>
        <v>0</v>
      </c>
    </row>
    <row r="62" spans="1:4" ht="18" hidden="1">
      <c r="A62" s="17" t="s">
        <v>295</v>
      </c>
      <c r="B62" s="89"/>
      <c r="C62" s="89"/>
      <c r="D62" s="89">
        <f t="shared" si="0"/>
        <v>0</v>
      </c>
    </row>
    <row r="63" spans="1:4" ht="18" hidden="1">
      <c r="A63" s="3" t="s">
        <v>1</v>
      </c>
      <c r="B63" s="89"/>
      <c r="C63" s="89"/>
      <c r="D63" s="89">
        <f t="shared" si="0"/>
        <v>0</v>
      </c>
    </row>
    <row r="64" spans="1:4" ht="18" hidden="1">
      <c r="A64" s="5" t="s">
        <v>2</v>
      </c>
      <c r="B64" s="89"/>
      <c r="C64" s="89"/>
      <c r="D64" s="89">
        <f t="shared" si="0"/>
        <v>0</v>
      </c>
    </row>
    <row r="65" spans="1:4" ht="18" hidden="1">
      <c r="A65" s="3" t="s">
        <v>66</v>
      </c>
      <c r="B65" s="89"/>
      <c r="C65" s="89"/>
      <c r="D65" s="89">
        <f t="shared" si="0"/>
        <v>0</v>
      </c>
    </row>
    <row r="66" spans="1:4" ht="18" hidden="1">
      <c r="A66" s="3" t="s">
        <v>4</v>
      </c>
      <c r="B66" s="89"/>
      <c r="C66" s="89"/>
      <c r="D66" s="89">
        <f t="shared" si="0"/>
        <v>0</v>
      </c>
    </row>
    <row r="67" spans="1:4" ht="18" hidden="1">
      <c r="A67" s="3" t="s">
        <v>5</v>
      </c>
      <c r="B67" s="89"/>
      <c r="C67" s="89"/>
      <c r="D67" s="89">
        <f t="shared" si="0"/>
        <v>0</v>
      </c>
    </row>
    <row r="68" spans="1:4" ht="18" hidden="1">
      <c r="A68" s="6" t="s">
        <v>6</v>
      </c>
      <c r="B68" s="89"/>
      <c r="C68" s="89"/>
      <c r="D68" s="89">
        <f t="shared" ref="D68:D131" si="1">B68*C68</f>
        <v>0</v>
      </c>
    </row>
    <row r="69" spans="1:4" ht="18" hidden="1">
      <c r="A69" s="7" t="s">
        <v>7</v>
      </c>
      <c r="B69" s="89"/>
      <c r="C69" s="89"/>
      <c r="D69" s="89">
        <f t="shared" si="1"/>
        <v>0</v>
      </c>
    </row>
    <row r="70" spans="1:4" ht="18" hidden="1">
      <c r="A70" s="7" t="s">
        <v>113</v>
      </c>
      <c r="B70" s="89"/>
      <c r="C70" s="89"/>
      <c r="D70" s="89">
        <f t="shared" si="1"/>
        <v>0</v>
      </c>
    </row>
    <row r="71" spans="1:4" ht="18" hidden="1">
      <c r="A71" s="3" t="s">
        <v>114</v>
      </c>
      <c r="B71" s="89"/>
      <c r="C71" s="89"/>
      <c r="D71" s="89">
        <f t="shared" si="1"/>
        <v>0</v>
      </c>
    </row>
    <row r="72" spans="1:4" ht="18">
      <c r="A72" s="7" t="s">
        <v>69</v>
      </c>
      <c r="B72" s="89">
        <v>170</v>
      </c>
      <c r="C72" s="89">
        <v>10000</v>
      </c>
      <c r="D72" s="89">
        <f t="shared" si="1"/>
        <v>1700000</v>
      </c>
    </row>
    <row r="73" spans="1:4" ht="18" hidden="1">
      <c r="A73" s="21" t="s">
        <v>166</v>
      </c>
      <c r="B73" s="89"/>
      <c r="C73" s="89"/>
      <c r="D73" s="89">
        <f t="shared" si="1"/>
        <v>0</v>
      </c>
    </row>
    <row r="74" spans="1:4" ht="18" hidden="1">
      <c r="A74" s="7" t="s">
        <v>167</v>
      </c>
      <c r="B74" s="89"/>
      <c r="C74" s="89"/>
      <c r="D74" s="89">
        <f t="shared" si="1"/>
        <v>0</v>
      </c>
    </row>
    <row r="75" spans="1:4" ht="18" hidden="1">
      <c r="A75" s="7" t="s">
        <v>71</v>
      </c>
      <c r="B75" s="89"/>
      <c r="C75" s="89"/>
      <c r="D75" s="89">
        <f t="shared" si="1"/>
        <v>0</v>
      </c>
    </row>
    <row r="76" spans="1:4" ht="18" hidden="1">
      <c r="A76" s="7" t="s">
        <v>169</v>
      </c>
      <c r="B76" s="89"/>
      <c r="C76" s="89"/>
      <c r="D76" s="89">
        <f t="shared" si="1"/>
        <v>0</v>
      </c>
    </row>
    <row r="77" spans="1:4" ht="18" hidden="1">
      <c r="A77" s="3" t="s">
        <v>8</v>
      </c>
      <c r="B77" s="90"/>
      <c r="C77" s="90"/>
      <c r="D77" s="89">
        <f t="shared" si="1"/>
        <v>0</v>
      </c>
    </row>
    <row r="78" spans="1:4" ht="18" hidden="1">
      <c r="A78" s="3" t="s">
        <v>9</v>
      </c>
      <c r="B78" s="90"/>
      <c r="C78" s="90"/>
      <c r="D78" s="89">
        <f t="shared" si="1"/>
        <v>0</v>
      </c>
    </row>
    <row r="79" spans="1:4" ht="18" hidden="1">
      <c r="A79" s="3" t="s">
        <v>74</v>
      </c>
      <c r="B79" s="90"/>
      <c r="C79" s="90"/>
      <c r="D79" s="89">
        <f t="shared" si="1"/>
        <v>0</v>
      </c>
    </row>
    <row r="80" spans="1:4" ht="18" hidden="1">
      <c r="A80" s="7" t="s">
        <v>80</v>
      </c>
      <c r="B80" s="89"/>
      <c r="C80" s="89"/>
      <c r="D80" s="89">
        <f t="shared" si="1"/>
        <v>0</v>
      </c>
    </row>
    <row r="81" spans="1:4" ht="18">
      <c r="A81" s="7" t="s">
        <v>76</v>
      </c>
      <c r="B81" s="89">
        <v>220</v>
      </c>
      <c r="C81" s="89">
        <v>10000</v>
      </c>
      <c r="D81" s="89">
        <f t="shared" si="1"/>
        <v>2200000</v>
      </c>
    </row>
    <row r="82" spans="1:4" ht="18" hidden="1">
      <c r="A82" s="7" t="s">
        <v>82</v>
      </c>
      <c r="B82" s="89"/>
      <c r="C82" s="89"/>
      <c r="D82" s="89">
        <f t="shared" si="1"/>
        <v>0</v>
      </c>
    </row>
    <row r="83" spans="1:4" ht="18" hidden="1">
      <c r="A83" s="7" t="s">
        <v>83</v>
      </c>
      <c r="B83" s="89"/>
      <c r="C83" s="89"/>
      <c r="D83" s="89">
        <f t="shared" si="1"/>
        <v>0</v>
      </c>
    </row>
    <row r="84" spans="1:4" ht="18" hidden="1">
      <c r="A84" s="7" t="s">
        <v>84</v>
      </c>
      <c r="B84" s="89"/>
      <c r="C84" s="89"/>
      <c r="D84" s="89">
        <f t="shared" si="1"/>
        <v>0</v>
      </c>
    </row>
    <row r="85" spans="1:4" ht="18">
      <c r="A85" s="7" t="s">
        <v>79</v>
      </c>
      <c r="B85" s="89">
        <v>10</v>
      </c>
      <c r="C85" s="89">
        <v>7000</v>
      </c>
      <c r="D85" s="89">
        <f t="shared" si="1"/>
        <v>70000</v>
      </c>
    </row>
    <row r="86" spans="1:4" ht="18" hidden="1">
      <c r="A86" s="10" t="s">
        <v>192</v>
      </c>
      <c r="B86" s="89"/>
      <c r="C86" s="89"/>
      <c r="D86" s="89">
        <f t="shared" si="1"/>
        <v>0</v>
      </c>
    </row>
    <row r="87" spans="1:4" ht="18" hidden="1">
      <c r="A87" s="10" t="s">
        <v>174</v>
      </c>
      <c r="B87" s="89"/>
      <c r="C87" s="89"/>
      <c r="D87" s="89">
        <f t="shared" si="1"/>
        <v>0</v>
      </c>
    </row>
    <row r="88" spans="1:4" ht="18" hidden="1">
      <c r="A88" s="10" t="s">
        <v>175</v>
      </c>
      <c r="B88" s="89"/>
      <c r="C88" s="89"/>
      <c r="D88" s="89">
        <f t="shared" si="1"/>
        <v>0</v>
      </c>
    </row>
    <row r="89" spans="1:4" ht="18" hidden="1">
      <c r="A89" s="5" t="s">
        <v>176</v>
      </c>
      <c r="B89" s="89"/>
      <c r="C89" s="89"/>
      <c r="D89" s="89">
        <f t="shared" si="1"/>
        <v>0</v>
      </c>
    </row>
    <row r="90" spans="1:4" ht="18" hidden="1">
      <c r="A90" s="21" t="s">
        <v>170</v>
      </c>
      <c r="B90" s="89"/>
      <c r="C90" s="89"/>
      <c r="D90" s="89">
        <f t="shared" si="1"/>
        <v>0</v>
      </c>
    </row>
    <row r="91" spans="1:4" ht="18" hidden="1">
      <c r="A91" s="5" t="s">
        <v>204</v>
      </c>
      <c r="B91" s="89"/>
      <c r="C91" s="89"/>
      <c r="D91" s="89">
        <f t="shared" si="1"/>
        <v>0</v>
      </c>
    </row>
    <row r="92" spans="1:4" ht="18" hidden="1">
      <c r="A92" s="7" t="s">
        <v>11</v>
      </c>
      <c r="B92" s="89"/>
      <c r="C92" s="89"/>
      <c r="D92" s="89">
        <f t="shared" si="1"/>
        <v>0</v>
      </c>
    </row>
    <row r="93" spans="1:4" ht="18" hidden="1">
      <c r="A93" s="7" t="s">
        <v>81</v>
      </c>
      <c r="B93" s="89"/>
      <c r="C93" s="89"/>
      <c r="D93" s="89">
        <f t="shared" si="1"/>
        <v>0</v>
      </c>
    </row>
    <row r="94" spans="1:4" ht="18" hidden="1">
      <c r="A94" s="5" t="s">
        <v>205</v>
      </c>
      <c r="B94" s="89"/>
      <c r="C94" s="89"/>
      <c r="D94" s="89">
        <f t="shared" si="1"/>
        <v>0</v>
      </c>
    </row>
    <row r="95" spans="1:4" ht="18" hidden="1">
      <c r="A95" s="5" t="s">
        <v>206</v>
      </c>
      <c r="B95" s="89"/>
      <c r="C95" s="89"/>
      <c r="D95" s="89">
        <f t="shared" si="1"/>
        <v>0</v>
      </c>
    </row>
    <row r="96" spans="1:4" ht="18" hidden="1">
      <c r="A96" s="7" t="s">
        <v>13</v>
      </c>
      <c r="B96" s="90"/>
      <c r="C96" s="90"/>
      <c r="D96" s="89">
        <f t="shared" si="1"/>
        <v>0</v>
      </c>
    </row>
    <row r="97" spans="1:4" ht="18" hidden="1">
      <c r="A97" s="10" t="s">
        <v>85</v>
      </c>
      <c r="B97" s="89"/>
      <c r="C97" s="89"/>
      <c r="D97" s="89">
        <f t="shared" si="1"/>
        <v>0</v>
      </c>
    </row>
    <row r="98" spans="1:4" ht="18" hidden="1">
      <c r="A98" s="5" t="s">
        <v>296</v>
      </c>
      <c r="B98" s="89"/>
      <c r="C98" s="89"/>
      <c r="D98" s="89">
        <f t="shared" si="1"/>
        <v>0</v>
      </c>
    </row>
    <row r="99" spans="1:4" ht="18" hidden="1">
      <c r="A99" s="5" t="s">
        <v>207</v>
      </c>
      <c r="B99" s="89"/>
      <c r="C99" s="89"/>
      <c r="D99" s="89">
        <f t="shared" si="1"/>
        <v>0</v>
      </c>
    </row>
    <row r="100" spans="1:4" ht="18" hidden="1">
      <c r="A100" s="7" t="s">
        <v>93</v>
      </c>
      <c r="B100" s="89"/>
      <c r="C100" s="89"/>
      <c r="D100" s="89">
        <f t="shared" si="1"/>
        <v>0</v>
      </c>
    </row>
    <row r="101" spans="1:4" ht="18" hidden="1">
      <c r="A101" s="12" t="s">
        <v>46</v>
      </c>
      <c r="B101" s="89"/>
      <c r="C101" s="89"/>
      <c r="D101" s="89">
        <f t="shared" si="1"/>
        <v>0</v>
      </c>
    </row>
    <row r="102" spans="1:4" ht="18" hidden="1">
      <c r="A102" s="23" t="s">
        <v>95</v>
      </c>
      <c r="B102" s="89"/>
      <c r="C102" s="89"/>
      <c r="D102" s="89">
        <f t="shared" si="1"/>
        <v>0</v>
      </c>
    </row>
    <row r="103" spans="1:4" ht="18" hidden="1">
      <c r="A103" s="23" t="s">
        <v>190</v>
      </c>
      <c r="B103" s="89"/>
      <c r="C103" s="89"/>
      <c r="D103" s="89">
        <f t="shared" si="1"/>
        <v>0</v>
      </c>
    </row>
    <row r="104" spans="1:4" ht="18" hidden="1">
      <c r="A104" s="68" t="s">
        <v>47</v>
      </c>
      <c r="B104" s="89"/>
      <c r="C104" s="89"/>
      <c r="D104" s="89">
        <f t="shared" si="1"/>
        <v>0</v>
      </c>
    </row>
    <row r="105" spans="1:4" ht="18" hidden="1">
      <c r="A105" s="31" t="s">
        <v>297</v>
      </c>
      <c r="B105" s="89"/>
      <c r="C105" s="89"/>
      <c r="D105" s="89">
        <f t="shared" si="1"/>
        <v>0</v>
      </c>
    </row>
    <row r="106" spans="1:4" ht="18" hidden="1">
      <c r="A106" s="7" t="s">
        <v>48</v>
      </c>
      <c r="B106" s="89"/>
      <c r="C106" s="89"/>
      <c r="D106" s="89">
        <f t="shared" si="1"/>
        <v>0</v>
      </c>
    </row>
    <row r="107" spans="1:4" ht="18">
      <c r="A107" s="7" t="s">
        <v>101</v>
      </c>
      <c r="B107" s="89">
        <v>10</v>
      </c>
      <c r="C107" s="89">
        <v>9000</v>
      </c>
      <c r="D107" s="89">
        <f t="shared" si="1"/>
        <v>90000</v>
      </c>
    </row>
    <row r="108" spans="1:4" ht="18" hidden="1">
      <c r="A108" s="7" t="s">
        <v>18</v>
      </c>
      <c r="B108" s="89"/>
      <c r="C108" s="89"/>
      <c r="D108" s="89">
        <f t="shared" si="1"/>
        <v>0</v>
      </c>
    </row>
    <row r="109" spans="1:4" ht="18" hidden="1">
      <c r="A109" s="7" t="s">
        <v>19</v>
      </c>
      <c r="B109" s="89"/>
      <c r="C109" s="89"/>
      <c r="D109" s="89">
        <f t="shared" si="1"/>
        <v>0</v>
      </c>
    </row>
    <row r="110" spans="1:4" ht="18" hidden="1">
      <c r="A110" s="7" t="s">
        <v>208</v>
      </c>
      <c r="B110" s="89"/>
      <c r="C110" s="89"/>
      <c r="D110" s="89">
        <f t="shared" si="1"/>
        <v>0</v>
      </c>
    </row>
    <row r="111" spans="1:4" ht="18" hidden="1">
      <c r="A111" s="7" t="s">
        <v>209</v>
      </c>
      <c r="B111" s="89"/>
      <c r="C111" s="89"/>
      <c r="D111" s="89">
        <f t="shared" si="1"/>
        <v>0</v>
      </c>
    </row>
    <row r="112" spans="1:4" ht="18" hidden="1">
      <c r="A112" s="7" t="s">
        <v>210</v>
      </c>
      <c r="B112" s="89"/>
      <c r="C112" s="89"/>
      <c r="D112" s="89">
        <f t="shared" si="1"/>
        <v>0</v>
      </c>
    </row>
    <row r="113" spans="1:4" ht="18" hidden="1">
      <c r="A113" s="7" t="s">
        <v>211</v>
      </c>
      <c r="B113" s="89"/>
      <c r="C113" s="89"/>
      <c r="D113" s="89">
        <f t="shared" si="1"/>
        <v>0</v>
      </c>
    </row>
    <row r="114" spans="1:4" ht="18" hidden="1">
      <c r="A114" s="5" t="s">
        <v>15</v>
      </c>
      <c r="B114" s="89"/>
      <c r="C114" s="89"/>
      <c r="D114" s="89">
        <f t="shared" si="1"/>
        <v>0</v>
      </c>
    </row>
    <row r="115" spans="1:4" ht="18" hidden="1">
      <c r="A115" s="10" t="s">
        <v>16</v>
      </c>
      <c r="B115" s="89"/>
      <c r="C115" s="89"/>
      <c r="D115" s="89">
        <f t="shared" si="1"/>
        <v>0</v>
      </c>
    </row>
    <row r="116" spans="1:4" ht="18" hidden="1">
      <c r="A116" s="7" t="s">
        <v>298</v>
      </c>
      <c r="B116" s="89"/>
      <c r="C116" s="89"/>
      <c r="D116" s="89">
        <f t="shared" si="1"/>
        <v>0</v>
      </c>
    </row>
    <row r="117" spans="1:4" ht="18" hidden="1">
      <c r="A117" s="5" t="s">
        <v>299</v>
      </c>
      <c r="B117" s="89"/>
      <c r="C117" s="89"/>
      <c r="D117" s="89">
        <f t="shared" si="1"/>
        <v>0</v>
      </c>
    </row>
    <row r="118" spans="1:4" ht="18" hidden="1">
      <c r="A118" s="5" t="s">
        <v>300</v>
      </c>
      <c r="B118" s="89"/>
      <c r="C118" s="89"/>
      <c r="D118" s="89">
        <f t="shared" si="1"/>
        <v>0</v>
      </c>
    </row>
    <row r="119" spans="1:4" ht="18">
      <c r="A119" s="7" t="s">
        <v>103</v>
      </c>
      <c r="B119" s="89">
        <v>5</v>
      </c>
      <c r="C119" s="89">
        <v>10000</v>
      </c>
      <c r="D119" s="89">
        <f t="shared" si="1"/>
        <v>50000</v>
      </c>
    </row>
    <row r="120" spans="1:4" ht="18" hidden="1">
      <c r="A120" s="24" t="s">
        <v>122</v>
      </c>
      <c r="B120" s="89"/>
      <c r="C120" s="89"/>
      <c r="D120" s="89">
        <f t="shared" si="1"/>
        <v>0</v>
      </c>
    </row>
    <row r="121" spans="1:4" ht="18" hidden="1">
      <c r="A121" s="21" t="s">
        <v>106</v>
      </c>
      <c r="B121" s="89"/>
      <c r="C121" s="89"/>
      <c r="D121" s="89">
        <f t="shared" si="1"/>
        <v>0</v>
      </c>
    </row>
    <row r="122" spans="1:4" ht="18" hidden="1">
      <c r="A122" s="3" t="s">
        <v>124</v>
      </c>
      <c r="B122" s="90"/>
      <c r="C122" s="90"/>
      <c r="D122" s="89">
        <f t="shared" si="1"/>
        <v>0</v>
      </c>
    </row>
    <row r="123" spans="1:4" ht="18" hidden="1">
      <c r="A123" s="3" t="s">
        <v>125</v>
      </c>
      <c r="B123" s="90"/>
      <c r="C123" s="90"/>
      <c r="D123" s="89">
        <f t="shared" si="1"/>
        <v>0</v>
      </c>
    </row>
    <row r="124" spans="1:4" ht="18" hidden="1">
      <c r="A124" s="3" t="s">
        <v>126</v>
      </c>
      <c r="B124" s="90"/>
      <c r="C124" s="90"/>
      <c r="D124" s="89">
        <f t="shared" si="1"/>
        <v>0</v>
      </c>
    </row>
    <row r="125" spans="1:4" ht="18" hidden="1">
      <c r="A125" s="3" t="s">
        <v>127</v>
      </c>
      <c r="B125" s="93"/>
      <c r="C125" s="93"/>
      <c r="D125" s="89">
        <f t="shared" si="1"/>
        <v>0</v>
      </c>
    </row>
    <row r="126" spans="1:4" ht="18" hidden="1">
      <c r="A126" s="28" t="s">
        <v>280</v>
      </c>
      <c r="B126" s="89"/>
      <c r="C126" s="89"/>
      <c r="D126" s="89">
        <f t="shared" si="1"/>
        <v>0</v>
      </c>
    </row>
    <row r="127" spans="1:4" ht="18">
      <c r="A127" s="3" t="s">
        <v>281</v>
      </c>
      <c r="B127" s="90">
        <v>1.5</v>
      </c>
      <c r="C127" s="90">
        <v>16000</v>
      </c>
      <c r="D127" s="89">
        <f t="shared" si="1"/>
        <v>24000</v>
      </c>
    </row>
    <row r="128" spans="1:4" ht="18" hidden="1">
      <c r="A128" s="7" t="s">
        <v>109</v>
      </c>
      <c r="B128" s="89"/>
      <c r="C128" s="89"/>
      <c r="D128" s="89">
        <f t="shared" si="1"/>
        <v>0</v>
      </c>
    </row>
    <row r="129" spans="1:4" ht="18" hidden="1">
      <c r="A129" s="7" t="s">
        <v>283</v>
      </c>
      <c r="B129" s="89"/>
      <c r="C129" s="89"/>
      <c r="D129" s="89">
        <f t="shared" si="1"/>
        <v>0</v>
      </c>
    </row>
    <row r="130" spans="1:4" ht="18">
      <c r="A130" s="7" t="s">
        <v>111</v>
      </c>
      <c r="B130" s="89">
        <v>45</v>
      </c>
      <c r="C130" s="89">
        <v>12000</v>
      </c>
      <c r="D130" s="89">
        <f t="shared" si="1"/>
        <v>540000</v>
      </c>
    </row>
    <row r="131" spans="1:4" ht="18" hidden="1">
      <c r="A131" s="12" t="s">
        <v>34</v>
      </c>
      <c r="B131" s="89"/>
      <c r="C131" s="89"/>
      <c r="D131" s="89">
        <f t="shared" si="1"/>
        <v>0</v>
      </c>
    </row>
    <row r="132" spans="1:4" ht="18" hidden="1">
      <c r="A132" s="3" t="s">
        <v>212</v>
      </c>
      <c r="B132" s="89"/>
      <c r="C132" s="89"/>
      <c r="D132" s="89">
        <f t="shared" ref="D132:D195" si="2">B132*C132</f>
        <v>0</v>
      </c>
    </row>
    <row r="133" spans="1:4" ht="18" hidden="1">
      <c r="A133" s="3" t="s">
        <v>213</v>
      </c>
      <c r="B133" s="89"/>
      <c r="C133" s="89"/>
      <c r="D133" s="89">
        <f t="shared" si="2"/>
        <v>0</v>
      </c>
    </row>
    <row r="134" spans="1:4" ht="18" hidden="1">
      <c r="A134" s="7" t="s">
        <v>214</v>
      </c>
      <c r="B134" s="89"/>
      <c r="C134" s="89"/>
      <c r="D134" s="89">
        <f t="shared" si="2"/>
        <v>0</v>
      </c>
    </row>
    <row r="135" spans="1:4" ht="18" hidden="1">
      <c r="A135" s="7" t="s">
        <v>215</v>
      </c>
      <c r="B135" s="89"/>
      <c r="C135" s="89"/>
      <c r="D135" s="89">
        <f t="shared" si="2"/>
        <v>0</v>
      </c>
    </row>
    <row r="136" spans="1:4" ht="18" hidden="1">
      <c r="A136" s="7" t="s">
        <v>99</v>
      </c>
      <c r="B136" s="90"/>
      <c r="C136" s="90"/>
      <c r="D136" s="89">
        <f t="shared" si="2"/>
        <v>0</v>
      </c>
    </row>
    <row r="137" spans="1:4" ht="18" hidden="1">
      <c r="A137" s="7" t="s">
        <v>100</v>
      </c>
      <c r="B137" s="90"/>
      <c r="C137" s="90"/>
      <c r="D137" s="89">
        <f t="shared" si="2"/>
        <v>0</v>
      </c>
    </row>
    <row r="138" spans="1:4" ht="18" hidden="1">
      <c r="A138" s="7" t="s">
        <v>301</v>
      </c>
      <c r="B138" s="89"/>
      <c r="C138" s="89"/>
      <c r="D138" s="89">
        <f t="shared" si="2"/>
        <v>0</v>
      </c>
    </row>
    <row r="139" spans="1:4" ht="18" hidden="1">
      <c r="A139" s="7" t="s">
        <v>118</v>
      </c>
      <c r="B139" s="90"/>
      <c r="C139" s="90"/>
      <c r="D139" s="89">
        <f t="shared" si="2"/>
        <v>0</v>
      </c>
    </row>
    <row r="140" spans="1:4" ht="18" hidden="1">
      <c r="A140" s="7" t="s">
        <v>102</v>
      </c>
      <c r="B140" s="90"/>
      <c r="C140" s="90"/>
      <c r="D140" s="89">
        <f t="shared" si="2"/>
        <v>0</v>
      </c>
    </row>
    <row r="141" spans="1:4" ht="18" hidden="1">
      <c r="A141" s="7" t="s">
        <v>121</v>
      </c>
      <c r="B141" s="90"/>
      <c r="C141" s="90"/>
      <c r="D141" s="89">
        <f t="shared" si="2"/>
        <v>0</v>
      </c>
    </row>
    <row r="142" spans="1:4" ht="18" hidden="1">
      <c r="A142" s="7" t="s">
        <v>104</v>
      </c>
      <c r="B142" s="90"/>
      <c r="C142" s="90"/>
      <c r="D142" s="89">
        <f t="shared" si="2"/>
        <v>0</v>
      </c>
    </row>
    <row r="143" spans="1:4" ht="18" hidden="1">
      <c r="A143" s="7" t="s">
        <v>128</v>
      </c>
      <c r="B143" s="90"/>
      <c r="C143" s="90"/>
      <c r="D143" s="89">
        <f t="shared" si="2"/>
        <v>0</v>
      </c>
    </row>
    <row r="144" spans="1:4" ht="18" hidden="1">
      <c r="A144" s="7" t="s">
        <v>105</v>
      </c>
      <c r="B144" s="90"/>
      <c r="C144" s="90"/>
      <c r="D144" s="89">
        <f t="shared" si="2"/>
        <v>0</v>
      </c>
    </row>
    <row r="145" spans="1:4" ht="18" hidden="1">
      <c r="A145" s="7" t="s">
        <v>123</v>
      </c>
      <c r="B145" s="90"/>
      <c r="C145" s="90"/>
      <c r="D145" s="89">
        <f t="shared" si="2"/>
        <v>0</v>
      </c>
    </row>
    <row r="146" spans="1:4" ht="18" hidden="1">
      <c r="A146" s="7" t="s">
        <v>107</v>
      </c>
      <c r="B146" s="90"/>
      <c r="C146" s="90"/>
      <c r="D146" s="89">
        <f t="shared" si="2"/>
        <v>0</v>
      </c>
    </row>
    <row r="147" spans="1:4" ht="18" hidden="1">
      <c r="A147" s="7" t="s">
        <v>159</v>
      </c>
      <c r="B147" s="89"/>
      <c r="C147" s="89"/>
      <c r="D147" s="89">
        <f t="shared" si="2"/>
        <v>0</v>
      </c>
    </row>
    <row r="148" spans="1:4" ht="18" hidden="1">
      <c r="A148" s="7" t="s">
        <v>160</v>
      </c>
      <c r="B148" s="89"/>
      <c r="C148" s="89"/>
      <c r="D148" s="89">
        <f t="shared" si="2"/>
        <v>0</v>
      </c>
    </row>
    <row r="149" spans="1:4" ht="18" hidden="1">
      <c r="A149" s="7" t="s">
        <v>135</v>
      </c>
      <c r="B149" s="89"/>
      <c r="C149" s="89"/>
      <c r="D149" s="89">
        <f t="shared" si="2"/>
        <v>0</v>
      </c>
    </row>
    <row r="150" spans="1:4" ht="18" hidden="1">
      <c r="A150" s="7" t="s">
        <v>162</v>
      </c>
      <c r="B150" s="89"/>
      <c r="C150" s="89"/>
      <c r="D150" s="89">
        <f t="shared" si="2"/>
        <v>0</v>
      </c>
    </row>
    <row r="151" spans="1:4" ht="18" hidden="1">
      <c r="A151" s="7" t="s">
        <v>163</v>
      </c>
      <c r="B151" s="89"/>
      <c r="C151" s="89"/>
      <c r="D151" s="89">
        <f t="shared" si="2"/>
        <v>0</v>
      </c>
    </row>
    <row r="152" spans="1:4" ht="18" hidden="1">
      <c r="A152" s="12" t="s">
        <v>164</v>
      </c>
      <c r="B152" s="89"/>
      <c r="C152" s="89"/>
      <c r="D152" s="89">
        <f t="shared" si="2"/>
        <v>0</v>
      </c>
    </row>
    <row r="153" spans="1:4" ht="18" hidden="1">
      <c r="A153" s="7" t="s">
        <v>289</v>
      </c>
      <c r="B153" s="89"/>
      <c r="C153" s="89"/>
      <c r="D153" s="89">
        <f t="shared" si="2"/>
        <v>0</v>
      </c>
    </row>
    <row r="154" spans="1:4" ht="18" hidden="1">
      <c r="A154" s="7" t="s">
        <v>290</v>
      </c>
      <c r="B154" s="89"/>
      <c r="C154" s="89"/>
      <c r="D154" s="89">
        <f t="shared" si="2"/>
        <v>0</v>
      </c>
    </row>
    <row r="155" spans="1:4" ht="18" hidden="1">
      <c r="A155" s="7" t="s">
        <v>291</v>
      </c>
      <c r="B155" s="89"/>
      <c r="C155" s="89"/>
      <c r="D155" s="89">
        <f t="shared" si="2"/>
        <v>0</v>
      </c>
    </row>
    <row r="156" spans="1:4" ht="18" hidden="1">
      <c r="A156" s="7" t="s">
        <v>140</v>
      </c>
      <c r="B156" s="89"/>
      <c r="C156" s="89"/>
      <c r="D156" s="89">
        <f t="shared" si="2"/>
        <v>0</v>
      </c>
    </row>
    <row r="157" spans="1:4" ht="18" hidden="1">
      <c r="A157" s="7" t="s">
        <v>108</v>
      </c>
      <c r="B157" s="90"/>
      <c r="C157" s="90"/>
      <c r="D157" s="89">
        <f t="shared" si="2"/>
        <v>0</v>
      </c>
    </row>
    <row r="158" spans="1:4" ht="18" hidden="1">
      <c r="A158" s="26" t="s">
        <v>143</v>
      </c>
      <c r="B158" s="90"/>
      <c r="C158" s="90"/>
      <c r="D158" s="89">
        <f t="shared" si="2"/>
        <v>0</v>
      </c>
    </row>
    <row r="159" spans="1:4" ht="18" hidden="1">
      <c r="A159" s="7" t="s">
        <v>110</v>
      </c>
      <c r="B159" s="90"/>
      <c r="C159" s="90"/>
      <c r="D159" s="89">
        <f t="shared" si="2"/>
        <v>0</v>
      </c>
    </row>
    <row r="160" spans="1:4" ht="18">
      <c r="A160" s="7" t="s">
        <v>52</v>
      </c>
      <c r="B160" s="89">
        <v>25</v>
      </c>
      <c r="C160" s="89">
        <v>15000</v>
      </c>
      <c r="D160" s="89">
        <f t="shared" si="2"/>
        <v>375000</v>
      </c>
    </row>
    <row r="161" spans="1:4" ht="18" hidden="1">
      <c r="A161" s="12" t="s">
        <v>53</v>
      </c>
      <c r="B161" s="89"/>
      <c r="C161" s="89"/>
      <c r="D161" s="89">
        <f t="shared" si="2"/>
        <v>0</v>
      </c>
    </row>
    <row r="162" spans="1:4" ht="18">
      <c r="A162" s="7" t="s">
        <v>196</v>
      </c>
      <c r="B162" s="89">
        <v>286</v>
      </c>
      <c r="C162" s="89">
        <v>6000</v>
      </c>
      <c r="D162" s="89">
        <f t="shared" si="2"/>
        <v>1716000</v>
      </c>
    </row>
    <row r="163" spans="1:4" ht="18" hidden="1">
      <c r="A163" s="3" t="s">
        <v>197</v>
      </c>
      <c r="B163" s="89"/>
      <c r="C163" s="89"/>
      <c r="D163" s="89">
        <f t="shared" si="2"/>
        <v>0</v>
      </c>
    </row>
    <row r="164" spans="1:4" ht="18">
      <c r="A164" s="7" t="s">
        <v>198</v>
      </c>
      <c r="B164" s="89">
        <v>270</v>
      </c>
      <c r="C164" s="89">
        <v>6000</v>
      </c>
      <c r="D164" s="89">
        <f t="shared" si="2"/>
        <v>1620000</v>
      </c>
    </row>
    <row r="165" spans="1:4" ht="18" hidden="1">
      <c r="A165" s="7" t="s">
        <v>154</v>
      </c>
      <c r="B165" s="89"/>
      <c r="C165" s="89"/>
      <c r="D165" s="89">
        <f t="shared" si="2"/>
        <v>0</v>
      </c>
    </row>
    <row r="166" spans="1:4" ht="18" hidden="1">
      <c r="A166" s="7" t="s">
        <v>200</v>
      </c>
      <c r="B166" s="89"/>
      <c r="C166" s="89"/>
      <c r="D166" s="89">
        <f t="shared" si="2"/>
        <v>0</v>
      </c>
    </row>
    <row r="167" spans="1:4" ht="18" hidden="1">
      <c r="A167" s="6" t="s">
        <v>201</v>
      </c>
      <c r="B167" s="89"/>
      <c r="C167" s="89"/>
      <c r="D167" s="89">
        <f t="shared" si="2"/>
        <v>0</v>
      </c>
    </row>
    <row r="168" spans="1:4" ht="18" hidden="1">
      <c r="A168" s="7" t="s">
        <v>60</v>
      </c>
      <c r="B168" s="89"/>
      <c r="C168" s="89"/>
      <c r="D168" s="89">
        <f t="shared" si="2"/>
        <v>0</v>
      </c>
    </row>
    <row r="169" spans="1:4" ht="18">
      <c r="A169" s="35" t="s">
        <v>161</v>
      </c>
      <c r="B169" s="91">
        <v>5</v>
      </c>
      <c r="C169" s="91">
        <v>15000</v>
      </c>
      <c r="D169" s="89">
        <f t="shared" si="2"/>
        <v>75000</v>
      </c>
    </row>
    <row r="170" spans="1:4" ht="18">
      <c r="A170" s="7" t="s">
        <v>165</v>
      </c>
      <c r="B170" s="89">
        <v>1</v>
      </c>
      <c r="C170" s="89">
        <v>28000</v>
      </c>
      <c r="D170" s="89">
        <f t="shared" si="2"/>
        <v>28000</v>
      </c>
    </row>
    <row r="171" spans="1:4" ht="18" hidden="1">
      <c r="A171" s="7" t="s">
        <v>35</v>
      </c>
      <c r="B171" s="89"/>
      <c r="C171" s="89"/>
      <c r="D171" s="89">
        <f t="shared" si="2"/>
        <v>0</v>
      </c>
    </row>
    <row r="172" spans="1:4" ht="18" hidden="1">
      <c r="A172" s="3" t="s">
        <v>240</v>
      </c>
      <c r="B172" s="89"/>
      <c r="C172" s="89"/>
      <c r="D172" s="89">
        <f t="shared" si="2"/>
        <v>0</v>
      </c>
    </row>
    <row r="173" spans="1:4" ht="18" hidden="1">
      <c r="A173" s="7" t="s">
        <v>241</v>
      </c>
      <c r="B173" s="89"/>
      <c r="C173" s="89"/>
      <c r="D173" s="89">
        <f t="shared" si="2"/>
        <v>0</v>
      </c>
    </row>
    <row r="174" spans="1:4" ht="18" hidden="1">
      <c r="A174" s="7" t="s">
        <v>242</v>
      </c>
      <c r="B174" s="89"/>
      <c r="C174" s="89"/>
      <c r="D174" s="89">
        <f t="shared" si="2"/>
        <v>0</v>
      </c>
    </row>
    <row r="175" spans="1:4" ht="18" hidden="1">
      <c r="A175" s="3" t="s">
        <v>177</v>
      </c>
      <c r="B175" s="89"/>
      <c r="C175" s="89"/>
      <c r="D175" s="89">
        <f t="shared" si="2"/>
        <v>0</v>
      </c>
    </row>
    <row r="176" spans="1:4" ht="18" hidden="1">
      <c r="A176" s="3" t="s">
        <v>178</v>
      </c>
      <c r="B176" s="89"/>
      <c r="C176" s="89"/>
      <c r="D176" s="89">
        <f t="shared" si="2"/>
        <v>0</v>
      </c>
    </row>
    <row r="177" spans="1:4" ht="18">
      <c r="A177" s="3" t="s">
        <v>168</v>
      </c>
      <c r="B177" s="89">
        <v>400</v>
      </c>
      <c r="C177" s="89">
        <v>10000</v>
      </c>
      <c r="D177" s="89">
        <f t="shared" si="2"/>
        <v>4000000</v>
      </c>
    </row>
    <row r="178" spans="1:4" ht="18">
      <c r="A178" s="7" t="s">
        <v>180</v>
      </c>
      <c r="B178" s="89">
        <f>128/0.3</f>
        <v>426.66666666666669</v>
      </c>
      <c r="C178" s="89">
        <v>3000</v>
      </c>
      <c r="D178" s="89">
        <f t="shared" si="2"/>
        <v>1280000</v>
      </c>
    </row>
    <row r="179" spans="1:4" ht="18" hidden="1">
      <c r="A179" s="3" t="s">
        <v>181</v>
      </c>
      <c r="B179" s="89"/>
      <c r="C179" s="89"/>
      <c r="D179" s="89">
        <f t="shared" si="2"/>
        <v>0</v>
      </c>
    </row>
    <row r="180" spans="1:4" ht="18">
      <c r="A180" s="3" t="s">
        <v>182</v>
      </c>
      <c r="B180" s="89">
        <v>50</v>
      </c>
      <c r="C180" s="89">
        <v>28000</v>
      </c>
      <c r="D180" s="89">
        <f t="shared" si="2"/>
        <v>1400000</v>
      </c>
    </row>
    <row r="181" spans="1:4" ht="18" hidden="1">
      <c r="A181" s="3" t="s">
        <v>183</v>
      </c>
      <c r="B181" s="89"/>
      <c r="C181" s="89"/>
      <c r="D181" s="89">
        <f t="shared" si="2"/>
        <v>0</v>
      </c>
    </row>
    <row r="182" spans="1:4" ht="18" hidden="1">
      <c r="A182" s="7" t="s">
        <v>184</v>
      </c>
      <c r="B182" s="89"/>
      <c r="C182" s="89"/>
      <c r="D182" s="89">
        <f t="shared" si="2"/>
        <v>0</v>
      </c>
    </row>
    <row r="183" spans="1:4" ht="18" hidden="1">
      <c r="A183" s="12" t="s">
        <v>302</v>
      </c>
      <c r="B183" s="89"/>
      <c r="C183" s="89"/>
      <c r="D183" s="89">
        <f t="shared" si="2"/>
        <v>0</v>
      </c>
    </row>
    <row r="184" spans="1:4" ht="18" hidden="1">
      <c r="A184" s="12" t="s">
        <v>303</v>
      </c>
      <c r="B184" s="89"/>
      <c r="C184" s="89"/>
      <c r="D184" s="89">
        <f t="shared" si="2"/>
        <v>0</v>
      </c>
    </row>
    <row r="185" spans="1:4" ht="18" hidden="1">
      <c r="A185" s="12" t="s">
        <v>304</v>
      </c>
      <c r="B185" s="89"/>
      <c r="C185" s="89"/>
      <c r="D185" s="89">
        <f t="shared" si="2"/>
        <v>0</v>
      </c>
    </row>
    <row r="186" spans="1:4" ht="18">
      <c r="A186" s="12" t="s">
        <v>305</v>
      </c>
      <c r="B186" s="89">
        <f>20/0.5</f>
        <v>40</v>
      </c>
      <c r="C186" s="89">
        <v>55000</v>
      </c>
      <c r="D186" s="89">
        <f t="shared" si="2"/>
        <v>2200000</v>
      </c>
    </row>
    <row r="187" spans="1:4" ht="18" hidden="1">
      <c r="A187" s="3" t="s">
        <v>179</v>
      </c>
      <c r="B187" s="89"/>
      <c r="C187" s="89"/>
      <c r="D187" s="89">
        <f t="shared" si="2"/>
        <v>0</v>
      </c>
    </row>
    <row r="188" spans="1:4" ht="18" hidden="1">
      <c r="A188" s="7" t="s">
        <v>306</v>
      </c>
      <c r="B188" s="89"/>
      <c r="C188" s="89"/>
      <c r="D188" s="89">
        <f t="shared" si="2"/>
        <v>0</v>
      </c>
    </row>
    <row r="189" spans="1:4" ht="18" hidden="1">
      <c r="A189" s="32" t="s">
        <v>307</v>
      </c>
      <c r="B189" s="89"/>
      <c r="C189" s="89"/>
      <c r="D189" s="89">
        <f t="shared" si="2"/>
        <v>0</v>
      </c>
    </row>
    <row r="190" spans="1:4" ht="18" hidden="1">
      <c r="A190" s="32" t="s">
        <v>308</v>
      </c>
      <c r="B190" s="89"/>
      <c r="C190" s="89"/>
      <c r="D190" s="89">
        <f t="shared" si="2"/>
        <v>0</v>
      </c>
    </row>
    <row r="191" spans="1:4" ht="18" hidden="1">
      <c r="A191" s="32" t="s">
        <v>309</v>
      </c>
      <c r="B191" s="89"/>
      <c r="C191" s="89"/>
      <c r="D191" s="89">
        <f t="shared" si="2"/>
        <v>0</v>
      </c>
    </row>
    <row r="192" spans="1:4" ht="18" hidden="1">
      <c r="A192" s="32" t="s">
        <v>310</v>
      </c>
      <c r="B192" s="89"/>
      <c r="C192" s="89"/>
      <c r="D192" s="89">
        <f t="shared" si="2"/>
        <v>0</v>
      </c>
    </row>
    <row r="193" spans="1:4" ht="18" hidden="1">
      <c r="A193" s="7" t="s">
        <v>54</v>
      </c>
      <c r="B193" s="89"/>
      <c r="C193" s="89"/>
      <c r="D193" s="89">
        <f t="shared" si="2"/>
        <v>0</v>
      </c>
    </row>
    <row r="194" spans="1:4" ht="18" hidden="1">
      <c r="A194" s="16" t="s">
        <v>55</v>
      </c>
      <c r="B194" s="89"/>
      <c r="C194" s="89"/>
      <c r="D194" s="89">
        <f t="shared" si="2"/>
        <v>0</v>
      </c>
    </row>
    <row r="195" spans="1:4" ht="18">
      <c r="A195" s="7" t="s">
        <v>65</v>
      </c>
      <c r="B195" s="89">
        <v>200</v>
      </c>
      <c r="C195" s="89">
        <v>26000</v>
      </c>
      <c r="D195" s="89">
        <f t="shared" si="2"/>
        <v>5200000</v>
      </c>
    </row>
    <row r="196" spans="1:4" ht="18">
      <c r="A196" s="3" t="s">
        <v>189</v>
      </c>
      <c r="B196" s="89">
        <f>200+120+100</f>
        <v>420</v>
      </c>
      <c r="C196" s="89">
        <v>26000</v>
      </c>
      <c r="D196" s="89">
        <f t="shared" ref="D196:D259" si="3">B196*C196</f>
        <v>10920000</v>
      </c>
    </row>
    <row r="197" spans="1:4" ht="18" hidden="1">
      <c r="A197" s="7" t="s">
        <v>67</v>
      </c>
      <c r="B197" s="89"/>
      <c r="C197" s="89"/>
      <c r="D197" s="89">
        <f t="shared" si="3"/>
        <v>0</v>
      </c>
    </row>
    <row r="198" spans="1:4" ht="18" hidden="1">
      <c r="A198" s="7" t="s">
        <v>68</v>
      </c>
      <c r="B198" s="89"/>
      <c r="C198" s="89"/>
      <c r="D198" s="89">
        <f t="shared" si="3"/>
        <v>0</v>
      </c>
    </row>
    <row r="199" spans="1:4" ht="18">
      <c r="A199" s="7" t="s">
        <v>191</v>
      </c>
      <c r="B199" s="89">
        <f>270+30</f>
        <v>300</v>
      </c>
      <c r="C199" s="89">
        <v>14000</v>
      </c>
      <c r="D199" s="89">
        <f t="shared" si="3"/>
        <v>4200000</v>
      </c>
    </row>
    <row r="200" spans="1:4" ht="18" hidden="1">
      <c r="A200" s="22" t="s">
        <v>144</v>
      </c>
      <c r="B200" s="89"/>
      <c r="C200" s="89"/>
      <c r="D200" s="89">
        <f t="shared" si="3"/>
        <v>0</v>
      </c>
    </row>
    <row r="201" spans="1:4" ht="18" hidden="1">
      <c r="A201" s="22" t="s">
        <v>145</v>
      </c>
      <c r="B201" s="89"/>
      <c r="C201" s="89"/>
      <c r="D201" s="89">
        <f t="shared" si="3"/>
        <v>0</v>
      </c>
    </row>
    <row r="202" spans="1:4" ht="18">
      <c r="A202" s="7" t="s">
        <v>193</v>
      </c>
      <c r="B202" s="89">
        <v>2</v>
      </c>
      <c r="C202" s="89">
        <v>27000</v>
      </c>
      <c r="D202" s="89">
        <f t="shared" si="3"/>
        <v>54000</v>
      </c>
    </row>
    <row r="203" spans="1:4" ht="18" hidden="1">
      <c r="A203" s="5" t="s">
        <v>217</v>
      </c>
      <c r="B203" s="89"/>
      <c r="C203" s="89"/>
      <c r="D203" s="89">
        <f t="shared" si="3"/>
        <v>0</v>
      </c>
    </row>
    <row r="204" spans="1:4" ht="18" hidden="1">
      <c r="A204" s="7" t="s">
        <v>218</v>
      </c>
      <c r="B204" s="89"/>
      <c r="C204" s="89"/>
      <c r="D204" s="89">
        <f t="shared" si="3"/>
        <v>0</v>
      </c>
    </row>
    <row r="205" spans="1:4" ht="18" hidden="1">
      <c r="A205" s="5" t="s">
        <v>219</v>
      </c>
      <c r="B205" s="89"/>
      <c r="C205" s="89"/>
      <c r="D205" s="89">
        <f t="shared" si="3"/>
        <v>0</v>
      </c>
    </row>
    <row r="206" spans="1:4" ht="18">
      <c r="A206" s="7" t="s">
        <v>185</v>
      </c>
      <c r="B206" s="89">
        <f>140+30</f>
        <v>170</v>
      </c>
      <c r="C206" s="89">
        <v>8000</v>
      </c>
      <c r="D206" s="89">
        <f t="shared" si="3"/>
        <v>1360000</v>
      </c>
    </row>
    <row r="207" spans="1:4" ht="18" hidden="1">
      <c r="A207" s="7" t="s">
        <v>186</v>
      </c>
      <c r="B207" s="89"/>
      <c r="C207" s="89"/>
      <c r="D207" s="89">
        <f t="shared" si="3"/>
        <v>0</v>
      </c>
    </row>
    <row r="208" spans="1:4" ht="18" hidden="1">
      <c r="A208" s="7" t="s">
        <v>187</v>
      </c>
      <c r="B208" s="89"/>
      <c r="C208" s="89"/>
      <c r="D208" s="89">
        <f t="shared" si="3"/>
        <v>0</v>
      </c>
    </row>
    <row r="209" spans="1:4" ht="18" hidden="1">
      <c r="A209" s="7" t="s">
        <v>188</v>
      </c>
      <c r="B209" s="89"/>
      <c r="C209" s="89"/>
      <c r="D209" s="89">
        <f t="shared" si="3"/>
        <v>0</v>
      </c>
    </row>
    <row r="210" spans="1:4" ht="18">
      <c r="A210" s="7" t="s">
        <v>38</v>
      </c>
      <c r="B210" s="89">
        <v>20</v>
      </c>
      <c r="C210" s="89">
        <v>18000</v>
      </c>
      <c r="D210" s="89">
        <f t="shared" si="3"/>
        <v>360000</v>
      </c>
    </row>
    <row r="211" spans="1:4" ht="18" hidden="1">
      <c r="A211" s="13" t="s">
        <v>39</v>
      </c>
      <c r="B211" s="89"/>
      <c r="C211" s="89"/>
      <c r="D211" s="89">
        <f t="shared" si="3"/>
        <v>0</v>
      </c>
    </row>
    <row r="212" spans="1:4" ht="18" hidden="1">
      <c r="A212" s="7" t="s">
        <v>40</v>
      </c>
      <c r="B212" s="89"/>
      <c r="C212" s="89"/>
      <c r="D212" s="89">
        <f t="shared" si="3"/>
        <v>0</v>
      </c>
    </row>
    <row r="213" spans="1:4" ht="18">
      <c r="A213" s="7" t="s">
        <v>199</v>
      </c>
      <c r="B213" s="89">
        <f>100+20</f>
        <v>120</v>
      </c>
      <c r="C213" s="89">
        <v>15000</v>
      </c>
      <c r="D213" s="89">
        <f t="shared" si="3"/>
        <v>1800000</v>
      </c>
    </row>
    <row r="214" spans="1:4" ht="18" hidden="1">
      <c r="A214" s="7" t="s">
        <v>42</v>
      </c>
      <c r="B214" s="89"/>
      <c r="C214" s="89"/>
      <c r="D214" s="89">
        <f t="shared" si="3"/>
        <v>0</v>
      </c>
    </row>
    <row r="215" spans="1:4" ht="18" hidden="1">
      <c r="A215" s="7" t="s">
        <v>43</v>
      </c>
      <c r="B215" s="89"/>
      <c r="C215" s="89"/>
      <c r="D215" s="89">
        <f t="shared" si="3"/>
        <v>0</v>
      </c>
    </row>
    <row r="216" spans="1:4" ht="18" hidden="1">
      <c r="A216" s="7" t="s">
        <v>44</v>
      </c>
      <c r="B216" s="89"/>
      <c r="C216" s="89"/>
      <c r="D216" s="89">
        <f t="shared" si="3"/>
        <v>0</v>
      </c>
    </row>
    <row r="217" spans="1:4" ht="18" hidden="1">
      <c r="A217" s="12" t="s">
        <v>129</v>
      </c>
      <c r="B217" s="89"/>
      <c r="C217" s="89"/>
      <c r="D217" s="89">
        <f t="shared" si="3"/>
        <v>0</v>
      </c>
    </row>
    <row r="218" spans="1:4" ht="18" hidden="1">
      <c r="A218" s="12" t="s">
        <v>130</v>
      </c>
      <c r="B218" s="89"/>
      <c r="C218" s="89"/>
      <c r="D218" s="89">
        <f t="shared" si="3"/>
        <v>0</v>
      </c>
    </row>
    <row r="219" spans="1:4" ht="18" hidden="1">
      <c r="A219" s="12" t="s">
        <v>131</v>
      </c>
      <c r="B219" s="89"/>
      <c r="C219" s="89"/>
      <c r="D219" s="89">
        <f t="shared" si="3"/>
        <v>0</v>
      </c>
    </row>
    <row r="220" spans="1:4" ht="18" hidden="1">
      <c r="A220" s="12" t="s">
        <v>132</v>
      </c>
      <c r="B220" s="89"/>
      <c r="C220" s="89"/>
      <c r="D220" s="89">
        <f t="shared" si="3"/>
        <v>0</v>
      </c>
    </row>
    <row r="221" spans="1:4" ht="18" hidden="1">
      <c r="A221" s="7" t="s">
        <v>133</v>
      </c>
      <c r="B221" s="89"/>
      <c r="C221" s="89"/>
      <c r="D221" s="89">
        <f t="shared" si="3"/>
        <v>0</v>
      </c>
    </row>
    <row r="222" spans="1:4" ht="18" hidden="1">
      <c r="A222" s="7" t="s">
        <v>134</v>
      </c>
      <c r="B222" s="89"/>
      <c r="C222" s="89"/>
      <c r="D222" s="89">
        <f t="shared" si="3"/>
        <v>0</v>
      </c>
    </row>
    <row r="223" spans="1:4" ht="18" hidden="1">
      <c r="A223" s="12" t="s">
        <v>203</v>
      </c>
      <c r="B223" s="89"/>
      <c r="C223" s="89"/>
      <c r="D223" s="89">
        <f t="shared" si="3"/>
        <v>0</v>
      </c>
    </row>
    <row r="224" spans="1:4" ht="18" hidden="1">
      <c r="A224" s="12" t="s">
        <v>136</v>
      </c>
      <c r="B224" s="89"/>
      <c r="C224" s="89"/>
      <c r="D224" s="89">
        <f t="shared" si="3"/>
        <v>0</v>
      </c>
    </row>
    <row r="225" spans="1:4" ht="18" hidden="1">
      <c r="A225" s="5" t="s">
        <v>311</v>
      </c>
      <c r="B225" s="89"/>
      <c r="C225" s="89"/>
      <c r="D225" s="89">
        <f t="shared" si="3"/>
        <v>0</v>
      </c>
    </row>
    <row r="226" spans="1:4" ht="18" hidden="1">
      <c r="A226" s="3" t="s">
        <v>202</v>
      </c>
      <c r="B226" s="89"/>
      <c r="C226" s="89"/>
      <c r="D226" s="89">
        <f t="shared" si="3"/>
        <v>0</v>
      </c>
    </row>
    <row r="227" spans="1:4" ht="18" hidden="1">
      <c r="A227" s="5" t="s">
        <v>312</v>
      </c>
      <c r="B227" s="89"/>
      <c r="C227" s="89"/>
      <c r="D227" s="89">
        <f t="shared" si="3"/>
        <v>0</v>
      </c>
    </row>
    <row r="228" spans="1:4" ht="18" hidden="1">
      <c r="A228" s="5" t="s">
        <v>313</v>
      </c>
      <c r="B228" s="89"/>
      <c r="C228" s="89"/>
      <c r="D228" s="89">
        <f t="shared" si="3"/>
        <v>0</v>
      </c>
    </row>
    <row r="229" spans="1:4" ht="18" hidden="1">
      <c r="A229" s="22" t="s">
        <v>86</v>
      </c>
      <c r="B229" s="89"/>
      <c r="C229" s="89"/>
      <c r="D229" s="89">
        <f t="shared" si="3"/>
        <v>0</v>
      </c>
    </row>
    <row r="230" spans="1:4" ht="18" hidden="1">
      <c r="A230" s="7" t="s">
        <v>56</v>
      </c>
      <c r="B230" s="89"/>
      <c r="C230" s="89"/>
      <c r="D230" s="89">
        <f t="shared" si="3"/>
        <v>0</v>
      </c>
    </row>
    <row r="231" spans="1:4" ht="18" hidden="1">
      <c r="A231" s="7" t="s">
        <v>57</v>
      </c>
      <c r="B231" s="89"/>
      <c r="C231" s="89"/>
      <c r="D231" s="89">
        <f t="shared" si="3"/>
        <v>0</v>
      </c>
    </row>
    <row r="232" spans="1:4" ht="18" hidden="1">
      <c r="A232" s="21" t="s">
        <v>314</v>
      </c>
      <c r="B232" s="89"/>
      <c r="C232" s="89"/>
      <c r="D232" s="89">
        <f t="shared" si="3"/>
        <v>0</v>
      </c>
    </row>
    <row r="233" spans="1:4" ht="18" hidden="1">
      <c r="A233" s="21" t="s">
        <v>315</v>
      </c>
      <c r="B233" s="89"/>
      <c r="C233" s="89"/>
      <c r="D233" s="89">
        <f t="shared" si="3"/>
        <v>0</v>
      </c>
    </row>
    <row r="234" spans="1:4" ht="18" hidden="1">
      <c r="A234" s="32" t="s">
        <v>316</v>
      </c>
      <c r="B234" s="89"/>
      <c r="C234" s="89"/>
      <c r="D234" s="89">
        <f t="shared" si="3"/>
        <v>0</v>
      </c>
    </row>
    <row r="235" spans="1:4" ht="18" hidden="1">
      <c r="A235" s="7" t="s">
        <v>87</v>
      </c>
      <c r="B235" s="89"/>
      <c r="C235" s="89"/>
      <c r="D235" s="89">
        <f t="shared" si="3"/>
        <v>0</v>
      </c>
    </row>
    <row r="236" spans="1:4" ht="18" hidden="1">
      <c r="A236" s="7" t="s">
        <v>88</v>
      </c>
      <c r="B236" s="89"/>
      <c r="C236" s="89"/>
      <c r="D236" s="89">
        <f t="shared" si="3"/>
        <v>0</v>
      </c>
    </row>
    <row r="237" spans="1:4" ht="18" hidden="1">
      <c r="A237" s="7" t="s">
        <v>137</v>
      </c>
      <c r="B237" s="90"/>
      <c r="C237" s="90"/>
      <c r="D237" s="89">
        <f t="shared" si="3"/>
        <v>0</v>
      </c>
    </row>
    <row r="238" spans="1:4" ht="18" hidden="1">
      <c r="A238" s="32" t="s">
        <v>317</v>
      </c>
      <c r="B238" s="89"/>
      <c r="C238" s="89"/>
      <c r="D238" s="89">
        <f t="shared" si="3"/>
        <v>0</v>
      </c>
    </row>
    <row r="239" spans="1:4" ht="18" hidden="1">
      <c r="A239" s="7" t="s">
        <v>138</v>
      </c>
      <c r="B239" s="90"/>
      <c r="C239" s="90"/>
      <c r="D239" s="89">
        <f t="shared" si="3"/>
        <v>0</v>
      </c>
    </row>
    <row r="240" spans="1:4" ht="18">
      <c r="A240" s="7" t="s">
        <v>216</v>
      </c>
      <c r="B240" s="89">
        <v>10</v>
      </c>
      <c r="C240" s="89">
        <v>15000</v>
      </c>
      <c r="D240" s="89">
        <f t="shared" si="3"/>
        <v>150000</v>
      </c>
    </row>
    <row r="241" spans="1:4" ht="18" hidden="1">
      <c r="A241" s="5" t="s">
        <v>20</v>
      </c>
      <c r="B241" s="89"/>
      <c r="C241" s="89"/>
      <c r="D241" s="89">
        <f t="shared" si="3"/>
        <v>0</v>
      </c>
    </row>
    <row r="242" spans="1:4" ht="18">
      <c r="A242" s="7" t="s">
        <v>220</v>
      </c>
      <c r="B242" s="89">
        <f>20+45+10</f>
        <v>75</v>
      </c>
      <c r="C242" s="89">
        <v>32000</v>
      </c>
      <c r="D242" s="89">
        <f t="shared" si="3"/>
        <v>2400000</v>
      </c>
    </row>
    <row r="243" spans="1:4" ht="18">
      <c r="A243" s="7" t="s">
        <v>22</v>
      </c>
      <c r="B243" s="89">
        <v>10</v>
      </c>
      <c r="C243" s="89">
        <v>25000</v>
      </c>
      <c r="D243" s="89">
        <f t="shared" si="3"/>
        <v>250000</v>
      </c>
    </row>
    <row r="244" spans="1:4" ht="18" hidden="1">
      <c r="A244" s="7" t="s">
        <v>23</v>
      </c>
      <c r="B244" s="89"/>
      <c r="C244" s="89"/>
      <c r="D244" s="89">
        <f t="shared" si="3"/>
        <v>0</v>
      </c>
    </row>
    <row r="245" spans="1:4" ht="18" hidden="1">
      <c r="A245" s="7" t="s">
        <v>24</v>
      </c>
      <c r="B245" s="89"/>
      <c r="C245" s="89"/>
      <c r="D245" s="89">
        <f t="shared" si="3"/>
        <v>0</v>
      </c>
    </row>
    <row r="246" spans="1:4" ht="18" hidden="1">
      <c r="A246" s="7" t="s">
        <v>25</v>
      </c>
      <c r="B246" s="89"/>
      <c r="C246" s="89"/>
      <c r="D246" s="89">
        <f t="shared" si="3"/>
        <v>0</v>
      </c>
    </row>
    <row r="247" spans="1:4" ht="18" hidden="1">
      <c r="A247" s="12" t="s">
        <v>231</v>
      </c>
      <c r="B247" s="89"/>
      <c r="C247" s="89"/>
      <c r="D247" s="89">
        <f t="shared" si="3"/>
        <v>0</v>
      </c>
    </row>
    <row r="248" spans="1:4" ht="18" hidden="1">
      <c r="A248" s="10" t="s">
        <v>232</v>
      </c>
      <c r="B248" s="89"/>
      <c r="C248" s="89"/>
      <c r="D248" s="89">
        <f t="shared" si="3"/>
        <v>0</v>
      </c>
    </row>
    <row r="249" spans="1:4" ht="18" hidden="1">
      <c r="A249" s="10" t="s">
        <v>233</v>
      </c>
      <c r="B249" s="89"/>
      <c r="C249" s="89"/>
      <c r="D249" s="89">
        <f t="shared" si="3"/>
        <v>0</v>
      </c>
    </row>
    <row r="250" spans="1:4" ht="18">
      <c r="A250" s="7" t="s">
        <v>227</v>
      </c>
      <c r="B250" s="89">
        <v>10</v>
      </c>
      <c r="C250" s="89">
        <v>32000</v>
      </c>
      <c r="D250" s="89">
        <f t="shared" si="3"/>
        <v>320000</v>
      </c>
    </row>
    <row r="251" spans="1:4" ht="18" hidden="1">
      <c r="A251" s="7" t="s">
        <v>27</v>
      </c>
      <c r="B251" s="89"/>
      <c r="C251" s="89"/>
      <c r="D251" s="89">
        <f t="shared" si="3"/>
        <v>0</v>
      </c>
    </row>
    <row r="252" spans="1:4" ht="18" hidden="1">
      <c r="A252" s="7" t="s">
        <v>28</v>
      </c>
      <c r="B252" s="89"/>
      <c r="C252" s="89"/>
      <c r="D252" s="89">
        <f t="shared" si="3"/>
        <v>0</v>
      </c>
    </row>
    <row r="253" spans="1:4" ht="18" hidden="1">
      <c r="A253" s="7" t="s">
        <v>29</v>
      </c>
      <c r="B253" s="89"/>
      <c r="C253" s="89"/>
      <c r="D253" s="89">
        <f t="shared" si="3"/>
        <v>0</v>
      </c>
    </row>
    <row r="254" spans="1:4" ht="18">
      <c r="A254" s="7" t="s">
        <v>236</v>
      </c>
      <c r="B254" s="89">
        <v>60</v>
      </c>
      <c r="C254" s="89">
        <v>26000</v>
      </c>
      <c r="D254" s="89">
        <f t="shared" si="3"/>
        <v>1560000</v>
      </c>
    </row>
    <row r="255" spans="1:4" ht="18" hidden="1">
      <c r="A255" s="7" t="s">
        <v>31</v>
      </c>
      <c r="B255" s="89"/>
      <c r="C255" s="89"/>
      <c r="D255" s="89">
        <f t="shared" si="3"/>
        <v>0</v>
      </c>
    </row>
    <row r="256" spans="1:4" ht="18">
      <c r="A256" s="7" t="s">
        <v>32</v>
      </c>
      <c r="B256" s="89">
        <f>60+30</f>
        <v>90</v>
      </c>
      <c r="C256" s="89">
        <v>7000</v>
      </c>
      <c r="D256" s="89">
        <f t="shared" si="3"/>
        <v>630000</v>
      </c>
    </row>
    <row r="257" spans="1:4" ht="18" hidden="1">
      <c r="A257" s="7" t="s">
        <v>89</v>
      </c>
      <c r="B257" s="90"/>
      <c r="C257" s="90"/>
      <c r="D257" s="89">
        <f t="shared" si="3"/>
        <v>0</v>
      </c>
    </row>
    <row r="258" spans="1:4" ht="18" hidden="1">
      <c r="A258" s="21" t="s">
        <v>90</v>
      </c>
      <c r="B258" s="89"/>
      <c r="C258" s="89"/>
      <c r="D258" s="89">
        <f t="shared" si="3"/>
        <v>0</v>
      </c>
    </row>
    <row r="259" spans="1:4" ht="18" hidden="1">
      <c r="A259" s="7" t="s">
        <v>221</v>
      </c>
      <c r="B259" s="89"/>
      <c r="C259" s="89"/>
      <c r="D259" s="89">
        <f t="shared" si="3"/>
        <v>0</v>
      </c>
    </row>
    <row r="260" spans="1:4" ht="18" hidden="1">
      <c r="A260" s="5" t="s">
        <v>234</v>
      </c>
      <c r="B260" s="89"/>
      <c r="C260" s="89"/>
      <c r="D260" s="89">
        <f t="shared" ref="D260:D323" si="4">B260*C260</f>
        <v>0</v>
      </c>
    </row>
    <row r="261" spans="1:4" ht="18" hidden="1">
      <c r="A261" s="5" t="s">
        <v>235</v>
      </c>
      <c r="B261" s="89"/>
      <c r="C261" s="89"/>
      <c r="D261" s="89">
        <f t="shared" si="4"/>
        <v>0</v>
      </c>
    </row>
    <row r="262" spans="1:4" ht="18">
      <c r="A262" s="7" t="s">
        <v>239</v>
      </c>
      <c r="B262" s="89">
        <v>77</v>
      </c>
      <c r="C262" s="89">
        <v>15000</v>
      </c>
      <c r="D262" s="89">
        <f t="shared" si="4"/>
        <v>1155000</v>
      </c>
    </row>
    <row r="263" spans="1:4" ht="18" hidden="1">
      <c r="A263" s="7" t="s">
        <v>237</v>
      </c>
      <c r="B263" s="89"/>
      <c r="C263" s="89"/>
      <c r="D263" s="89">
        <f t="shared" si="4"/>
        <v>0</v>
      </c>
    </row>
    <row r="264" spans="1:4" ht="18" hidden="1">
      <c r="A264" s="7" t="s">
        <v>222</v>
      </c>
      <c r="B264" s="89"/>
      <c r="C264" s="89"/>
      <c r="D264" s="89">
        <f t="shared" si="4"/>
        <v>0</v>
      </c>
    </row>
    <row r="265" spans="1:4" ht="18" hidden="1">
      <c r="A265" s="7" t="s">
        <v>116</v>
      </c>
      <c r="B265" s="89"/>
      <c r="C265" s="89"/>
      <c r="D265" s="89">
        <f t="shared" si="4"/>
        <v>0</v>
      </c>
    </row>
    <row r="266" spans="1:4" ht="18" hidden="1">
      <c r="A266" s="7" t="s">
        <v>238</v>
      </c>
      <c r="B266" s="89"/>
      <c r="C266" s="89"/>
      <c r="D266" s="89">
        <f t="shared" si="4"/>
        <v>0</v>
      </c>
    </row>
    <row r="267" spans="1:4" ht="18">
      <c r="A267" s="7" t="s">
        <v>249</v>
      </c>
      <c r="B267" s="89">
        <v>18</v>
      </c>
      <c r="C267" s="89">
        <v>10000</v>
      </c>
      <c r="D267" s="89">
        <f t="shared" si="4"/>
        <v>180000</v>
      </c>
    </row>
    <row r="268" spans="1:4" ht="18" hidden="1">
      <c r="A268" s="7" t="s">
        <v>70</v>
      </c>
      <c r="B268" s="89"/>
      <c r="C268" s="89"/>
      <c r="D268" s="89">
        <f t="shared" si="4"/>
        <v>0</v>
      </c>
    </row>
    <row r="269" spans="1:4" ht="18" hidden="1">
      <c r="A269" s="32" t="s">
        <v>318</v>
      </c>
      <c r="B269" s="89"/>
      <c r="C269" s="89"/>
      <c r="D269" s="89">
        <f t="shared" si="4"/>
        <v>0</v>
      </c>
    </row>
    <row r="270" spans="1:4" ht="18" hidden="1">
      <c r="A270" s="7" t="s">
        <v>147</v>
      </c>
      <c r="B270" s="89"/>
      <c r="C270" s="89"/>
      <c r="D270" s="89">
        <f t="shared" si="4"/>
        <v>0</v>
      </c>
    </row>
    <row r="271" spans="1:4" ht="18" hidden="1">
      <c r="A271" s="32" t="s">
        <v>319</v>
      </c>
      <c r="B271" s="89"/>
      <c r="C271" s="89"/>
      <c r="D271" s="89">
        <f t="shared" si="4"/>
        <v>0</v>
      </c>
    </row>
    <row r="272" spans="1:4" ht="18" hidden="1">
      <c r="A272" s="5" t="s">
        <v>320</v>
      </c>
      <c r="B272" s="89"/>
      <c r="C272" s="89"/>
      <c r="D272" s="89">
        <f t="shared" si="4"/>
        <v>0</v>
      </c>
    </row>
    <row r="273" spans="1:4" ht="18" hidden="1">
      <c r="A273" s="32" t="s">
        <v>321</v>
      </c>
      <c r="B273" s="89"/>
      <c r="C273" s="89"/>
      <c r="D273" s="89">
        <f t="shared" si="4"/>
        <v>0</v>
      </c>
    </row>
    <row r="274" spans="1:4" ht="18" hidden="1">
      <c r="A274" s="3" t="s">
        <v>139</v>
      </c>
      <c r="B274" s="90"/>
      <c r="C274" s="90"/>
      <c r="D274" s="89">
        <f t="shared" si="4"/>
        <v>0</v>
      </c>
    </row>
    <row r="275" spans="1:4" ht="18" hidden="1">
      <c r="A275" s="12" t="s">
        <v>256</v>
      </c>
      <c r="B275" s="89"/>
      <c r="C275" s="89"/>
      <c r="D275" s="89">
        <f t="shared" si="4"/>
        <v>0</v>
      </c>
    </row>
    <row r="276" spans="1:4" ht="18" hidden="1">
      <c r="A276" s="12" t="s">
        <v>97</v>
      </c>
      <c r="B276" s="89"/>
      <c r="C276" s="89"/>
      <c r="D276" s="89">
        <f t="shared" si="4"/>
        <v>0</v>
      </c>
    </row>
    <row r="277" spans="1:4" ht="18" hidden="1">
      <c r="A277" s="12" t="s">
        <v>98</v>
      </c>
      <c r="B277" s="89"/>
      <c r="C277" s="89"/>
      <c r="D277" s="89">
        <f t="shared" si="4"/>
        <v>0</v>
      </c>
    </row>
    <row r="278" spans="1:4" ht="18" hidden="1">
      <c r="A278" s="7" t="s">
        <v>264</v>
      </c>
      <c r="B278" s="89"/>
      <c r="C278" s="89"/>
      <c r="D278" s="89">
        <f t="shared" si="4"/>
        <v>0</v>
      </c>
    </row>
    <row r="279" spans="1:4" ht="18" hidden="1">
      <c r="A279" s="12" t="s">
        <v>268</v>
      </c>
      <c r="B279" s="89"/>
      <c r="C279" s="89"/>
      <c r="D279" s="89">
        <f t="shared" si="4"/>
        <v>0</v>
      </c>
    </row>
    <row r="280" spans="1:4" ht="18" hidden="1">
      <c r="A280" s="7" t="s">
        <v>269</v>
      </c>
      <c r="B280" s="89"/>
      <c r="C280" s="89"/>
      <c r="D280" s="89">
        <f t="shared" si="4"/>
        <v>0</v>
      </c>
    </row>
    <row r="281" spans="1:4" ht="18">
      <c r="A281" s="7" t="s">
        <v>267</v>
      </c>
      <c r="B281" s="89">
        <v>60</v>
      </c>
      <c r="C281" s="89">
        <v>4000</v>
      </c>
      <c r="D281" s="89">
        <f t="shared" si="4"/>
        <v>240000</v>
      </c>
    </row>
    <row r="282" spans="1:4" ht="18" hidden="1">
      <c r="A282" s="12" t="s">
        <v>285</v>
      </c>
      <c r="B282" s="89"/>
      <c r="C282" s="89"/>
      <c r="D282" s="89">
        <f t="shared" si="4"/>
        <v>0</v>
      </c>
    </row>
    <row r="283" spans="1:4" ht="18" hidden="1">
      <c r="A283" s="31" t="s">
        <v>322</v>
      </c>
      <c r="B283" s="89"/>
      <c r="C283" s="89"/>
      <c r="D283" s="89">
        <f t="shared" si="4"/>
        <v>0</v>
      </c>
    </row>
    <row r="284" spans="1:4" ht="18" hidden="1">
      <c r="A284" s="7" t="s">
        <v>272</v>
      </c>
      <c r="B284" s="89"/>
      <c r="C284" s="89"/>
      <c r="D284" s="89">
        <f t="shared" si="4"/>
        <v>0</v>
      </c>
    </row>
    <row r="285" spans="1:4" ht="18" hidden="1">
      <c r="A285" s="21" t="s">
        <v>141</v>
      </c>
      <c r="B285" s="89"/>
      <c r="C285" s="89"/>
      <c r="D285" s="89">
        <f t="shared" si="4"/>
        <v>0</v>
      </c>
    </row>
    <row r="286" spans="1:4" ht="18" hidden="1">
      <c r="A286" s="3" t="s">
        <v>91</v>
      </c>
      <c r="B286" s="89"/>
      <c r="C286" s="89"/>
      <c r="D286" s="89">
        <f t="shared" si="4"/>
        <v>0</v>
      </c>
    </row>
    <row r="287" spans="1:4" ht="18" hidden="1">
      <c r="A287" s="12" t="s">
        <v>92</v>
      </c>
      <c r="B287" s="89"/>
      <c r="C287" s="89"/>
      <c r="D287" s="89">
        <f t="shared" si="4"/>
        <v>0</v>
      </c>
    </row>
    <row r="288" spans="1:4" ht="18" hidden="1">
      <c r="A288" s="21" t="s">
        <v>75</v>
      </c>
      <c r="B288" s="89"/>
      <c r="C288" s="89"/>
      <c r="D288" s="89">
        <f t="shared" si="4"/>
        <v>0</v>
      </c>
    </row>
    <row r="289" spans="1:4" ht="18" hidden="1">
      <c r="A289" s="7" t="s">
        <v>223</v>
      </c>
      <c r="B289" s="89"/>
      <c r="C289" s="89"/>
      <c r="D289" s="89">
        <f t="shared" si="4"/>
        <v>0</v>
      </c>
    </row>
    <row r="290" spans="1:4" ht="18" hidden="1">
      <c r="A290" s="12" t="s">
        <v>224</v>
      </c>
      <c r="B290" s="89"/>
      <c r="C290" s="89"/>
      <c r="D290" s="89">
        <f t="shared" si="4"/>
        <v>0</v>
      </c>
    </row>
    <row r="291" spans="1:4" ht="18" hidden="1">
      <c r="A291" s="3" t="s">
        <v>225</v>
      </c>
      <c r="B291" s="89"/>
      <c r="C291" s="89"/>
      <c r="D291" s="89">
        <f t="shared" si="4"/>
        <v>0</v>
      </c>
    </row>
    <row r="292" spans="1:4" ht="18" hidden="1">
      <c r="A292" s="7" t="s">
        <v>323</v>
      </c>
      <c r="B292" s="89"/>
      <c r="C292" s="89"/>
      <c r="D292" s="89">
        <f t="shared" si="4"/>
        <v>0</v>
      </c>
    </row>
    <row r="293" spans="1:4" ht="18" hidden="1">
      <c r="A293" s="5" t="s">
        <v>324</v>
      </c>
      <c r="B293" s="89"/>
      <c r="C293" s="89"/>
      <c r="D293" s="89">
        <f t="shared" si="4"/>
        <v>0</v>
      </c>
    </row>
    <row r="294" spans="1:4" ht="18" hidden="1">
      <c r="A294" s="7" t="s">
        <v>117</v>
      </c>
      <c r="B294" s="89"/>
      <c r="C294" s="89"/>
      <c r="D294" s="89">
        <f t="shared" si="4"/>
        <v>0</v>
      </c>
    </row>
    <row r="295" spans="1:4" ht="18" hidden="1">
      <c r="A295" s="3" t="s">
        <v>142</v>
      </c>
      <c r="B295" s="89"/>
      <c r="C295" s="89"/>
      <c r="D295" s="89">
        <f t="shared" si="4"/>
        <v>0</v>
      </c>
    </row>
    <row r="296" spans="1:4" ht="18" hidden="1">
      <c r="A296" s="3" t="s">
        <v>243</v>
      </c>
      <c r="B296" s="89"/>
      <c r="C296" s="89"/>
      <c r="D296" s="89">
        <f t="shared" si="4"/>
        <v>0</v>
      </c>
    </row>
    <row r="297" spans="1:4" ht="18" hidden="1">
      <c r="A297" s="7" t="s">
        <v>171</v>
      </c>
      <c r="B297" s="89"/>
      <c r="C297" s="89"/>
      <c r="D297" s="89">
        <f t="shared" si="4"/>
        <v>0</v>
      </c>
    </row>
    <row r="298" spans="1:4" ht="18" hidden="1">
      <c r="A298" s="7" t="s">
        <v>244</v>
      </c>
      <c r="B298" s="89"/>
      <c r="C298" s="89"/>
      <c r="D298" s="89">
        <f t="shared" si="4"/>
        <v>0</v>
      </c>
    </row>
    <row r="299" spans="1:4" ht="18" hidden="1">
      <c r="A299" s="7" t="s">
        <v>245</v>
      </c>
      <c r="B299" s="89"/>
      <c r="C299" s="89"/>
      <c r="D299" s="89">
        <f t="shared" si="4"/>
        <v>0</v>
      </c>
    </row>
    <row r="300" spans="1:4" ht="18" hidden="1">
      <c r="A300" s="21" t="s">
        <v>275</v>
      </c>
      <c r="B300" s="89"/>
      <c r="C300" s="89"/>
      <c r="D300" s="89">
        <f t="shared" si="4"/>
        <v>0</v>
      </c>
    </row>
    <row r="301" spans="1:4" ht="18" hidden="1">
      <c r="A301" s="21" t="s">
        <v>77</v>
      </c>
      <c r="B301" s="89"/>
      <c r="C301" s="89"/>
      <c r="D301" s="89">
        <f t="shared" si="4"/>
        <v>0</v>
      </c>
    </row>
    <row r="302" spans="1:4" ht="18" hidden="1">
      <c r="A302" s="10" t="s">
        <v>246</v>
      </c>
      <c r="B302" s="89"/>
      <c r="C302" s="89"/>
      <c r="D302" s="89">
        <f t="shared" si="4"/>
        <v>0</v>
      </c>
    </row>
    <row r="303" spans="1:4" ht="18" hidden="1">
      <c r="A303" s="21" t="s">
        <v>78</v>
      </c>
      <c r="B303" s="89"/>
      <c r="C303" s="89"/>
      <c r="D303" s="89">
        <f t="shared" si="4"/>
        <v>0</v>
      </c>
    </row>
    <row r="304" spans="1:4" ht="18" hidden="1">
      <c r="A304" s="7" t="s">
        <v>247</v>
      </c>
      <c r="B304" s="89"/>
      <c r="C304" s="89"/>
      <c r="D304" s="89">
        <f t="shared" si="4"/>
        <v>0</v>
      </c>
    </row>
    <row r="305" spans="1:4" ht="18" hidden="1">
      <c r="A305" s="7" t="s">
        <v>248</v>
      </c>
      <c r="B305" s="89"/>
      <c r="C305" s="89"/>
      <c r="D305" s="89">
        <f t="shared" si="4"/>
        <v>0</v>
      </c>
    </row>
    <row r="306" spans="1:4" ht="18" hidden="1">
      <c r="A306" s="7" t="s">
        <v>282</v>
      </c>
      <c r="B306" s="89"/>
      <c r="C306" s="89"/>
      <c r="D306" s="89">
        <f t="shared" si="4"/>
        <v>0</v>
      </c>
    </row>
    <row r="307" spans="1:4" ht="18" hidden="1">
      <c r="A307" s="7" t="s">
        <v>250</v>
      </c>
      <c r="B307" s="89"/>
      <c r="C307" s="89"/>
      <c r="D307" s="89">
        <f t="shared" si="4"/>
        <v>0</v>
      </c>
    </row>
    <row r="308" spans="1:4" ht="18" hidden="1">
      <c r="A308" s="10" t="s">
        <v>251</v>
      </c>
      <c r="B308" s="89"/>
      <c r="C308" s="89"/>
      <c r="D308" s="89">
        <f t="shared" si="4"/>
        <v>0</v>
      </c>
    </row>
    <row r="309" spans="1:4" ht="18" hidden="1">
      <c r="A309" s="7" t="s">
        <v>252</v>
      </c>
      <c r="B309" s="89"/>
      <c r="C309" s="89"/>
      <c r="D309" s="89">
        <f t="shared" si="4"/>
        <v>0</v>
      </c>
    </row>
    <row r="310" spans="1:4" ht="18" hidden="1">
      <c r="A310" s="7" t="s">
        <v>37</v>
      </c>
      <c r="B310" s="89"/>
      <c r="C310" s="89"/>
      <c r="D310" s="89">
        <f t="shared" si="4"/>
        <v>0</v>
      </c>
    </row>
    <row r="311" spans="1:4" ht="18" hidden="1">
      <c r="A311" s="3" t="s">
        <v>172</v>
      </c>
      <c r="B311" s="89"/>
      <c r="C311" s="89"/>
      <c r="D311" s="89">
        <f t="shared" si="4"/>
        <v>0</v>
      </c>
    </row>
    <row r="312" spans="1:4" ht="18" hidden="1">
      <c r="A312" s="7" t="s">
        <v>284</v>
      </c>
      <c r="B312" s="92"/>
      <c r="C312" s="92"/>
      <c r="D312" s="89">
        <f t="shared" si="4"/>
        <v>0</v>
      </c>
    </row>
    <row r="313" spans="1:4" ht="18" hidden="1">
      <c r="A313" s="7" t="s">
        <v>253</v>
      </c>
      <c r="B313" s="89"/>
      <c r="C313" s="89"/>
      <c r="D313" s="89">
        <f t="shared" si="4"/>
        <v>0</v>
      </c>
    </row>
    <row r="314" spans="1:4" ht="18" hidden="1">
      <c r="A314" s="7" t="s">
        <v>173</v>
      </c>
      <c r="B314" s="89"/>
      <c r="C314" s="89"/>
      <c r="D314" s="89">
        <f t="shared" si="4"/>
        <v>0</v>
      </c>
    </row>
    <row r="315" spans="1:4" ht="18" hidden="1">
      <c r="A315" s="10" t="s">
        <v>254</v>
      </c>
      <c r="B315" s="89"/>
      <c r="C315" s="89"/>
      <c r="D315" s="89">
        <f t="shared" si="4"/>
        <v>0</v>
      </c>
    </row>
    <row r="316" spans="1:4" ht="18" hidden="1">
      <c r="A316" s="10" t="s">
        <v>255</v>
      </c>
      <c r="B316" s="89"/>
      <c r="C316" s="89"/>
      <c r="D316" s="89">
        <f t="shared" si="4"/>
        <v>0</v>
      </c>
    </row>
    <row r="317" spans="1:4" ht="18" hidden="1">
      <c r="A317" s="7" t="s">
        <v>288</v>
      </c>
      <c r="B317" s="89"/>
      <c r="C317" s="89"/>
      <c r="D317" s="89">
        <f t="shared" si="4"/>
        <v>0</v>
      </c>
    </row>
    <row r="318" spans="1:4" ht="18" hidden="1">
      <c r="A318" s="7" t="s">
        <v>257</v>
      </c>
      <c r="B318" s="89"/>
      <c r="C318" s="89"/>
      <c r="D318" s="89">
        <f t="shared" si="4"/>
        <v>0</v>
      </c>
    </row>
    <row r="319" spans="1:4" ht="18" hidden="1">
      <c r="A319" s="10" t="s">
        <v>258</v>
      </c>
      <c r="B319" s="89"/>
      <c r="C319" s="89"/>
      <c r="D319" s="89">
        <f t="shared" si="4"/>
        <v>0</v>
      </c>
    </row>
    <row r="320" spans="1:4" ht="18" hidden="1">
      <c r="A320" s="7" t="s">
        <v>259</v>
      </c>
      <c r="B320" s="89"/>
      <c r="C320" s="89"/>
      <c r="D320" s="89">
        <f t="shared" si="4"/>
        <v>0</v>
      </c>
    </row>
    <row r="321" spans="1:4" ht="18" hidden="1">
      <c r="A321" s="7" t="s">
        <v>260</v>
      </c>
      <c r="B321" s="89"/>
      <c r="C321" s="89"/>
      <c r="D321" s="89">
        <f t="shared" si="4"/>
        <v>0</v>
      </c>
    </row>
    <row r="322" spans="1:4" ht="18" hidden="1">
      <c r="A322" s="7" t="s">
        <v>261</v>
      </c>
      <c r="B322" s="89"/>
      <c r="C322" s="89"/>
      <c r="D322" s="89">
        <f t="shared" si="4"/>
        <v>0</v>
      </c>
    </row>
    <row r="323" spans="1:4" ht="18" hidden="1">
      <c r="A323" s="7" t="s">
        <v>262</v>
      </c>
      <c r="B323" s="89"/>
      <c r="C323" s="89"/>
      <c r="D323" s="89">
        <f t="shared" si="4"/>
        <v>0</v>
      </c>
    </row>
    <row r="324" spans="1:4" ht="18" hidden="1">
      <c r="A324" s="7" t="s">
        <v>263</v>
      </c>
      <c r="B324" s="89"/>
      <c r="C324" s="89"/>
      <c r="D324" s="89">
        <f t="shared" ref="D324:D328" si="5">B324*C324</f>
        <v>0</v>
      </c>
    </row>
    <row r="325" spans="1:4" ht="18" hidden="1">
      <c r="A325" s="7" t="s">
        <v>292</v>
      </c>
      <c r="B325" s="89"/>
      <c r="C325" s="89"/>
      <c r="D325" s="89">
        <f t="shared" si="5"/>
        <v>0</v>
      </c>
    </row>
    <row r="326" spans="1:4" ht="18" hidden="1">
      <c r="A326" s="7" t="s">
        <v>265</v>
      </c>
      <c r="B326" s="89"/>
      <c r="C326" s="89"/>
      <c r="D326" s="89">
        <f t="shared" si="5"/>
        <v>0</v>
      </c>
    </row>
    <row r="327" spans="1:4" ht="18" hidden="1">
      <c r="A327" s="7" t="s">
        <v>266</v>
      </c>
      <c r="B327" s="89"/>
      <c r="C327" s="89"/>
      <c r="D327" s="89">
        <f t="shared" si="5"/>
        <v>0</v>
      </c>
    </row>
    <row r="328" spans="1:4" ht="18" hidden="1">
      <c r="A328" s="5" t="s">
        <v>325</v>
      </c>
      <c r="B328" s="89"/>
      <c r="C328" s="89"/>
      <c r="D328" s="89">
        <f t="shared" si="5"/>
        <v>0</v>
      </c>
    </row>
    <row r="329" spans="1:4" ht="17.399999999999999">
      <c r="A329" s="36"/>
      <c r="B329" s="94">
        <f>SUM(B3:B328)</f>
        <v>8665.1666666666679</v>
      </c>
      <c r="C329" s="94"/>
      <c r="D329" s="94">
        <f t="shared" ref="D329" si="6">SUM(D3:D328)</f>
        <v>82959000</v>
      </c>
    </row>
  </sheetData>
  <protectedRanges>
    <protectedRange password="CF71" sqref="B1:D328" name="tho"/>
  </protectedRanges>
  <autoFilter ref="A2:D329" xr:uid="{00000000-0009-0000-0000-00001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329"/>
  <sheetViews>
    <sheetView topLeftCell="A177" workbookViewId="0">
      <selection activeCell="G200" sqref="G200"/>
    </sheetView>
  </sheetViews>
  <sheetFormatPr defaultRowHeight="14.4"/>
  <cols>
    <col min="1" max="1" width="37" customWidth="1"/>
    <col min="3" max="3" width="12.33203125" customWidth="1"/>
    <col min="4" max="4" width="22.6640625" customWidth="1"/>
  </cols>
  <sheetData>
    <row r="1" spans="1:4">
      <c r="A1" s="34" t="s">
        <v>367</v>
      </c>
      <c r="B1" s="1" t="s">
        <v>365</v>
      </c>
      <c r="C1" s="1"/>
      <c r="D1" s="1" t="s">
        <v>366</v>
      </c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16</v>
      </c>
      <c r="C3" s="89">
        <v>15000</v>
      </c>
      <c r="D3" s="89">
        <f>B3*C3</f>
        <v>240000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v>250</v>
      </c>
      <c r="C6" s="89">
        <v>6500</v>
      </c>
      <c r="D6" s="89">
        <f t="shared" si="0"/>
        <v>1625000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360</v>
      </c>
      <c r="B9" s="89"/>
      <c r="C9" s="89"/>
      <c r="D9" s="89">
        <f t="shared" si="0"/>
        <v>0</v>
      </c>
    </row>
    <row r="10" spans="1:4" ht="18" hidden="1">
      <c r="A10" s="20" t="s">
        <v>195</v>
      </c>
      <c r="B10" s="89"/>
      <c r="C10" s="89"/>
      <c r="D10" s="89">
        <f t="shared" si="0"/>
        <v>0</v>
      </c>
    </row>
    <row r="11" spans="1:4" ht="18" hidden="1">
      <c r="A11" s="5" t="s">
        <v>226</v>
      </c>
      <c r="B11" s="89"/>
      <c r="C11" s="89"/>
      <c r="D11" s="89">
        <f t="shared" si="0"/>
        <v>0</v>
      </c>
    </row>
    <row r="12" spans="1:4" ht="18" hidden="1">
      <c r="A12" s="7" t="s">
        <v>12</v>
      </c>
      <c r="B12" s="89"/>
      <c r="C12" s="89"/>
      <c r="D12" s="89">
        <f t="shared" si="0"/>
        <v>0</v>
      </c>
    </row>
    <row r="13" spans="1:4" ht="18" hidden="1">
      <c r="A13" s="7" t="s">
        <v>14</v>
      </c>
      <c r="B13" s="89"/>
      <c r="C13" s="89"/>
      <c r="D13" s="89">
        <f t="shared" si="0"/>
        <v>0</v>
      </c>
    </row>
    <row r="14" spans="1:4" ht="18" hidden="1">
      <c r="A14" s="3" t="s">
        <v>51</v>
      </c>
      <c r="B14" s="89"/>
      <c r="C14" s="89"/>
      <c r="D14" s="89">
        <f t="shared" si="0"/>
        <v>0</v>
      </c>
    </row>
    <row r="15" spans="1:4" ht="18" hidden="1">
      <c r="A15" s="3" t="s">
        <v>17</v>
      </c>
      <c r="B15" s="89"/>
      <c r="C15" s="89"/>
      <c r="D15" s="89">
        <f t="shared" si="0"/>
        <v>0</v>
      </c>
    </row>
    <row r="16" spans="1:4" ht="18" hidden="1">
      <c r="A16" s="7" t="s">
        <v>115</v>
      </c>
      <c r="B16" s="89"/>
      <c r="C16" s="89"/>
      <c r="D16" s="89">
        <f t="shared" si="0"/>
        <v>0</v>
      </c>
    </row>
    <row r="17" spans="1:4" ht="18" hidden="1">
      <c r="A17" s="7" t="s">
        <v>286</v>
      </c>
      <c r="B17" s="89"/>
      <c r="C17" s="89"/>
      <c r="D17" s="89">
        <f t="shared" si="0"/>
        <v>0</v>
      </c>
    </row>
    <row r="18" spans="1:4" ht="18">
      <c r="A18" s="21" t="s">
        <v>287</v>
      </c>
      <c r="B18" s="89">
        <f>16+10+9</f>
        <v>35</v>
      </c>
      <c r="C18" s="89">
        <v>4000</v>
      </c>
      <c r="D18" s="89">
        <f t="shared" si="0"/>
        <v>140000</v>
      </c>
    </row>
    <row r="19" spans="1:4" ht="18" hidden="1">
      <c r="A19" s="5" t="s">
        <v>21</v>
      </c>
      <c r="B19" s="89"/>
      <c r="C19" s="89"/>
      <c r="D19" s="89">
        <f t="shared" si="0"/>
        <v>0</v>
      </c>
    </row>
    <row r="20" spans="1:4" ht="18">
      <c r="A20" s="7" t="s">
        <v>26</v>
      </c>
      <c r="B20" s="89">
        <f>70+1260</f>
        <v>1330</v>
      </c>
      <c r="C20" s="89">
        <v>6000</v>
      </c>
      <c r="D20" s="89">
        <f t="shared" si="0"/>
        <v>7980000</v>
      </c>
    </row>
    <row r="21" spans="1:4" ht="18">
      <c r="A21" s="3" t="s">
        <v>58</v>
      </c>
      <c r="B21" s="89">
        <v>6</v>
      </c>
      <c r="C21" s="89">
        <v>70000</v>
      </c>
      <c r="D21" s="89">
        <f t="shared" si="0"/>
        <v>420000</v>
      </c>
    </row>
    <row r="22" spans="1:4" ht="18" hidden="1">
      <c r="A22" s="3" t="s">
        <v>59</v>
      </c>
      <c r="B22" s="89"/>
      <c r="C22" s="89"/>
      <c r="D22" s="89">
        <f t="shared" si="0"/>
        <v>0</v>
      </c>
    </row>
    <row r="23" spans="1:4" ht="18" hidden="1">
      <c r="A23" s="7" t="s">
        <v>270</v>
      </c>
      <c r="B23" s="89"/>
      <c r="C23" s="89"/>
      <c r="D23" s="89">
        <f t="shared" si="0"/>
        <v>0</v>
      </c>
    </row>
    <row r="24" spans="1:4" ht="18" hidden="1">
      <c r="A24" s="7" t="s">
        <v>271</v>
      </c>
      <c r="B24" s="89"/>
      <c r="C24" s="89"/>
      <c r="D24" s="89">
        <f t="shared" si="0"/>
        <v>0</v>
      </c>
    </row>
    <row r="25" spans="1:4" ht="18">
      <c r="A25" s="7" t="s">
        <v>30</v>
      </c>
      <c r="B25" s="89">
        <f>10+12</f>
        <v>22</v>
      </c>
      <c r="C25" s="89">
        <v>9000</v>
      </c>
      <c r="D25" s="89">
        <f t="shared" si="0"/>
        <v>198000</v>
      </c>
    </row>
    <row r="26" spans="1:4" ht="18" hidden="1">
      <c r="A26" s="7" t="s">
        <v>273</v>
      </c>
      <c r="B26" s="89"/>
      <c r="C26" s="89"/>
      <c r="D26" s="89">
        <f t="shared" si="0"/>
        <v>0</v>
      </c>
    </row>
    <row r="27" spans="1:4" ht="18" hidden="1">
      <c r="A27" s="7" t="s">
        <v>274</v>
      </c>
      <c r="B27" s="89"/>
      <c r="C27" s="89"/>
      <c r="D27" s="89">
        <f t="shared" si="0"/>
        <v>0</v>
      </c>
    </row>
    <row r="28" spans="1:4" ht="18" hidden="1">
      <c r="A28" s="7" t="s">
        <v>62</v>
      </c>
      <c r="B28" s="89"/>
      <c r="C28" s="89"/>
      <c r="D28" s="89">
        <f t="shared" si="0"/>
        <v>0</v>
      </c>
    </row>
    <row r="29" spans="1:4" ht="18" hidden="1">
      <c r="A29" s="3" t="s">
        <v>33</v>
      </c>
      <c r="B29" s="89"/>
      <c r="C29" s="89"/>
      <c r="D29" s="89">
        <f t="shared" si="0"/>
        <v>0</v>
      </c>
    </row>
    <row r="30" spans="1:4" ht="18" hidden="1">
      <c r="A30" s="3" t="s">
        <v>64</v>
      </c>
      <c r="B30" s="89"/>
      <c r="C30" s="89"/>
      <c r="D30" s="89">
        <f t="shared" si="0"/>
        <v>0</v>
      </c>
    </row>
    <row r="31" spans="1:4" ht="18">
      <c r="A31" s="7" t="s">
        <v>36</v>
      </c>
      <c r="B31" s="89">
        <v>3</v>
      </c>
      <c r="C31" s="89">
        <v>15000</v>
      </c>
      <c r="D31" s="89">
        <f t="shared" si="0"/>
        <v>45000</v>
      </c>
    </row>
    <row r="32" spans="1:4" ht="18" hidden="1">
      <c r="A32" s="7" t="s">
        <v>228</v>
      </c>
      <c r="B32" s="89"/>
      <c r="C32" s="89"/>
      <c r="D32" s="89">
        <f t="shared" si="0"/>
        <v>0</v>
      </c>
    </row>
    <row r="33" spans="1:4" ht="18" hidden="1">
      <c r="A33" s="5" t="s">
        <v>229</v>
      </c>
      <c r="B33" s="90"/>
      <c r="C33" s="90"/>
      <c r="D33" s="89">
        <f t="shared" si="0"/>
        <v>0</v>
      </c>
    </row>
    <row r="34" spans="1:4" ht="18" hidden="1">
      <c r="A34" s="5" t="s">
        <v>230</v>
      </c>
      <c r="B34" s="90"/>
      <c r="C34" s="90"/>
      <c r="D34" s="89">
        <f t="shared" si="0"/>
        <v>0</v>
      </c>
    </row>
    <row r="35" spans="1:4" ht="18" hidden="1">
      <c r="A35" s="7" t="s">
        <v>119</v>
      </c>
      <c r="B35" s="89"/>
      <c r="C35" s="89"/>
      <c r="D35" s="89">
        <f t="shared" si="0"/>
        <v>0</v>
      </c>
    </row>
    <row r="36" spans="1:4" ht="18" hidden="1">
      <c r="A36" s="7" t="s">
        <v>146</v>
      </c>
      <c r="B36" s="89"/>
      <c r="C36" s="89"/>
      <c r="D36" s="89">
        <f t="shared" si="0"/>
        <v>0</v>
      </c>
    </row>
    <row r="37" spans="1:4" ht="18" hidden="1">
      <c r="A37" s="12" t="s">
        <v>94</v>
      </c>
      <c r="B37" s="89"/>
      <c r="C37" s="89"/>
      <c r="D37" s="89">
        <f t="shared" si="0"/>
        <v>0</v>
      </c>
    </row>
    <row r="38" spans="1:4" ht="18" hidden="1">
      <c r="A38" s="7" t="s">
        <v>41</v>
      </c>
      <c r="B38" s="89"/>
      <c r="C38" s="89"/>
      <c r="D38" s="89">
        <f t="shared" si="0"/>
        <v>0</v>
      </c>
    </row>
    <row r="39" spans="1:4" ht="18" hidden="1">
      <c r="A39" s="7" t="s">
        <v>96</v>
      </c>
      <c r="B39" s="89"/>
      <c r="C39" s="89"/>
      <c r="D39" s="89">
        <f t="shared" si="0"/>
        <v>0</v>
      </c>
    </row>
    <row r="40" spans="1:4" ht="18" hidden="1">
      <c r="A40" s="7" t="s">
        <v>45</v>
      </c>
      <c r="B40" s="89"/>
      <c r="C40" s="89"/>
      <c r="D40" s="89">
        <f t="shared" si="0"/>
        <v>0</v>
      </c>
    </row>
    <row r="41" spans="1:4" ht="18" hidden="1">
      <c r="A41" s="7" t="s">
        <v>276</v>
      </c>
      <c r="B41" s="89"/>
      <c r="C41" s="89"/>
      <c r="D41" s="89">
        <f t="shared" si="0"/>
        <v>0</v>
      </c>
    </row>
    <row r="42" spans="1:4" ht="18" hidden="1">
      <c r="A42" s="21" t="s">
        <v>277</v>
      </c>
      <c r="B42" s="89"/>
      <c r="C42" s="89"/>
      <c r="D42" s="89">
        <f t="shared" si="0"/>
        <v>0</v>
      </c>
    </row>
    <row r="43" spans="1:4" ht="18" hidden="1">
      <c r="A43" s="5" t="s">
        <v>120</v>
      </c>
      <c r="B43" s="89"/>
      <c r="C43" s="89"/>
      <c r="D43" s="89">
        <f t="shared" si="0"/>
        <v>0</v>
      </c>
    </row>
    <row r="44" spans="1:4" ht="18" hidden="1">
      <c r="A44" s="21" t="s">
        <v>49</v>
      </c>
      <c r="B44" s="89"/>
      <c r="C44" s="89"/>
      <c r="D44" s="89">
        <f t="shared" si="0"/>
        <v>0</v>
      </c>
    </row>
    <row r="45" spans="1:4" ht="18" hidden="1">
      <c r="A45" s="7" t="s">
        <v>278</v>
      </c>
      <c r="B45" s="89"/>
      <c r="C45" s="89"/>
      <c r="D45" s="89">
        <f t="shared" si="0"/>
        <v>0</v>
      </c>
    </row>
    <row r="46" spans="1:4" ht="18" hidden="1">
      <c r="A46" s="7" t="s">
        <v>279</v>
      </c>
      <c r="B46" s="89"/>
      <c r="C46" s="89"/>
      <c r="D46" s="89">
        <f t="shared" si="0"/>
        <v>0</v>
      </c>
    </row>
    <row r="47" spans="1:4" ht="18">
      <c r="A47" s="3" t="s">
        <v>50</v>
      </c>
      <c r="B47" s="89">
        <f>160+60+200+100+40+40</f>
        <v>600</v>
      </c>
      <c r="C47" s="89">
        <v>14000</v>
      </c>
      <c r="D47" s="89">
        <f t="shared" si="0"/>
        <v>8400000</v>
      </c>
    </row>
    <row r="48" spans="1:4" ht="18">
      <c r="A48" s="26" t="s">
        <v>148</v>
      </c>
      <c r="B48" s="89">
        <v>2</v>
      </c>
      <c r="C48" s="89">
        <v>13000</v>
      </c>
      <c r="D48" s="89">
        <f t="shared" si="0"/>
        <v>26000</v>
      </c>
    </row>
    <row r="49" spans="1:4" ht="18" hidden="1">
      <c r="A49" s="12" t="s">
        <v>149</v>
      </c>
      <c r="B49" s="89"/>
      <c r="C49" s="89"/>
      <c r="D49" s="89">
        <f t="shared" si="0"/>
        <v>0</v>
      </c>
    </row>
    <row r="50" spans="1:4" ht="18">
      <c r="A50" s="12" t="s">
        <v>150</v>
      </c>
      <c r="B50" s="89">
        <v>4</v>
      </c>
      <c r="C50" s="89">
        <v>3900</v>
      </c>
      <c r="D50" s="89">
        <f t="shared" si="0"/>
        <v>15600</v>
      </c>
    </row>
    <row r="51" spans="1:4" ht="18" hidden="1">
      <c r="A51" s="12" t="s">
        <v>151</v>
      </c>
      <c r="B51" s="89"/>
      <c r="C51" s="89"/>
      <c r="D51" s="89">
        <f t="shared" si="0"/>
        <v>0</v>
      </c>
    </row>
    <row r="52" spans="1:4" ht="18" hidden="1">
      <c r="A52" s="7" t="s">
        <v>152</v>
      </c>
      <c r="B52" s="89"/>
      <c r="C52" s="89"/>
      <c r="D52" s="89">
        <f t="shared" si="0"/>
        <v>0</v>
      </c>
    </row>
    <row r="53" spans="1:4" ht="18" hidden="1">
      <c r="A53" s="5" t="s">
        <v>153</v>
      </c>
      <c r="B53" s="89"/>
      <c r="C53" s="89"/>
      <c r="D53" s="89">
        <f t="shared" si="0"/>
        <v>0</v>
      </c>
    </row>
    <row r="54" spans="1:4" ht="18" hidden="1">
      <c r="A54" s="7" t="s">
        <v>61</v>
      </c>
      <c r="B54" s="89"/>
      <c r="C54" s="89"/>
      <c r="D54" s="89">
        <f t="shared" si="0"/>
        <v>0</v>
      </c>
    </row>
    <row r="55" spans="1:4" ht="18" hidden="1">
      <c r="A55" s="7" t="s">
        <v>155</v>
      </c>
      <c r="B55" s="89"/>
      <c r="C55" s="89"/>
      <c r="D55" s="89">
        <f t="shared" si="0"/>
        <v>0</v>
      </c>
    </row>
    <row r="56" spans="1:4" ht="18" hidden="1">
      <c r="A56" s="12" t="s">
        <v>63</v>
      </c>
      <c r="B56" s="89"/>
      <c r="C56" s="89"/>
      <c r="D56" s="89">
        <f t="shared" si="0"/>
        <v>0</v>
      </c>
    </row>
    <row r="57" spans="1:4" ht="18">
      <c r="A57" s="7" t="s">
        <v>112</v>
      </c>
      <c r="B57" s="89">
        <f>76+30</f>
        <v>106</v>
      </c>
      <c r="C57" s="89">
        <v>9000</v>
      </c>
      <c r="D57" s="89">
        <f t="shared" si="0"/>
        <v>954000</v>
      </c>
    </row>
    <row r="58" spans="1:4" ht="18" hidden="1">
      <c r="A58" s="30" t="s">
        <v>294</v>
      </c>
      <c r="B58" s="89"/>
      <c r="C58" s="89"/>
      <c r="D58" s="89">
        <f t="shared" si="0"/>
        <v>0</v>
      </c>
    </row>
    <row r="59" spans="1:4" ht="18" hidden="1">
      <c r="A59" s="7" t="s">
        <v>156</v>
      </c>
      <c r="B59" s="89"/>
      <c r="C59" s="89"/>
      <c r="D59" s="89">
        <f t="shared" si="0"/>
        <v>0</v>
      </c>
    </row>
    <row r="60" spans="1:4" ht="18" hidden="1">
      <c r="A60" s="7" t="s">
        <v>157</v>
      </c>
      <c r="B60" s="89"/>
      <c r="C60" s="89"/>
      <c r="D60" s="89">
        <f t="shared" si="0"/>
        <v>0</v>
      </c>
    </row>
    <row r="61" spans="1:4" ht="18" hidden="1">
      <c r="A61" s="6" t="s">
        <v>158</v>
      </c>
      <c r="B61" s="89"/>
      <c r="C61" s="89"/>
      <c r="D61" s="89">
        <f t="shared" si="0"/>
        <v>0</v>
      </c>
    </row>
    <row r="62" spans="1:4" ht="18" hidden="1">
      <c r="A62" s="17" t="s">
        <v>295</v>
      </c>
      <c r="B62" s="89"/>
      <c r="C62" s="89"/>
      <c r="D62" s="89">
        <f t="shared" si="0"/>
        <v>0</v>
      </c>
    </row>
    <row r="63" spans="1:4" ht="18" hidden="1">
      <c r="A63" s="3" t="s">
        <v>1</v>
      </c>
      <c r="B63" s="89"/>
      <c r="C63" s="89"/>
      <c r="D63" s="89">
        <f t="shared" si="0"/>
        <v>0</v>
      </c>
    </row>
    <row r="64" spans="1:4" ht="18" hidden="1">
      <c r="A64" s="5" t="s">
        <v>2</v>
      </c>
      <c r="B64" s="89"/>
      <c r="C64" s="89"/>
      <c r="D64" s="89">
        <f t="shared" si="0"/>
        <v>0</v>
      </c>
    </row>
    <row r="65" spans="1:4" ht="18" hidden="1">
      <c r="A65" s="3" t="s">
        <v>66</v>
      </c>
      <c r="B65" s="89"/>
      <c r="C65" s="89"/>
      <c r="D65" s="89">
        <f t="shared" si="0"/>
        <v>0</v>
      </c>
    </row>
    <row r="66" spans="1:4" ht="18" hidden="1">
      <c r="A66" s="3" t="s">
        <v>4</v>
      </c>
      <c r="B66" s="89"/>
      <c r="C66" s="89"/>
      <c r="D66" s="89">
        <f t="shared" si="0"/>
        <v>0</v>
      </c>
    </row>
    <row r="67" spans="1:4" ht="18" hidden="1">
      <c r="A67" s="3" t="s">
        <v>5</v>
      </c>
      <c r="B67" s="89"/>
      <c r="C67" s="89"/>
      <c r="D67" s="89">
        <f t="shared" si="0"/>
        <v>0</v>
      </c>
    </row>
    <row r="68" spans="1:4" ht="18" hidden="1">
      <c r="A68" s="6" t="s">
        <v>6</v>
      </c>
      <c r="B68" s="89"/>
      <c r="C68" s="89"/>
      <c r="D68" s="89">
        <f t="shared" ref="D68:D131" si="1">B68*C68</f>
        <v>0</v>
      </c>
    </row>
    <row r="69" spans="1:4" ht="18" hidden="1">
      <c r="A69" s="7" t="s">
        <v>7</v>
      </c>
      <c r="B69" s="89"/>
      <c r="C69" s="89"/>
      <c r="D69" s="89">
        <f t="shared" si="1"/>
        <v>0</v>
      </c>
    </row>
    <row r="70" spans="1:4" ht="18" hidden="1">
      <c r="A70" s="7" t="s">
        <v>113</v>
      </c>
      <c r="B70" s="89"/>
      <c r="C70" s="89"/>
      <c r="D70" s="89">
        <f t="shared" si="1"/>
        <v>0</v>
      </c>
    </row>
    <row r="71" spans="1:4" ht="18" hidden="1">
      <c r="A71" s="3" t="s">
        <v>114</v>
      </c>
      <c r="B71" s="89"/>
      <c r="C71" s="89"/>
      <c r="D71" s="89">
        <f t="shared" si="1"/>
        <v>0</v>
      </c>
    </row>
    <row r="72" spans="1:4" ht="18">
      <c r="A72" s="7" t="s">
        <v>69</v>
      </c>
      <c r="B72" s="89">
        <f>10+25+180+20</f>
        <v>235</v>
      </c>
      <c r="C72" s="89">
        <v>10000</v>
      </c>
      <c r="D72" s="89">
        <f t="shared" si="1"/>
        <v>2350000</v>
      </c>
    </row>
    <row r="73" spans="1:4" ht="18" hidden="1">
      <c r="A73" s="21" t="s">
        <v>166</v>
      </c>
      <c r="B73" s="89"/>
      <c r="C73" s="89"/>
      <c r="D73" s="89">
        <f t="shared" si="1"/>
        <v>0</v>
      </c>
    </row>
    <row r="74" spans="1:4" ht="18">
      <c r="A74" s="7" t="s">
        <v>167</v>
      </c>
      <c r="B74" s="89">
        <v>28</v>
      </c>
      <c r="C74" s="89">
        <v>12000</v>
      </c>
      <c r="D74" s="89">
        <f t="shared" si="1"/>
        <v>336000</v>
      </c>
    </row>
    <row r="75" spans="1:4" ht="18">
      <c r="A75" s="7" t="s">
        <v>71</v>
      </c>
      <c r="B75" s="89">
        <v>32</v>
      </c>
      <c r="C75" s="89">
        <v>10000</v>
      </c>
      <c r="D75" s="89">
        <f t="shared" si="1"/>
        <v>320000</v>
      </c>
    </row>
    <row r="76" spans="1:4" ht="18" hidden="1">
      <c r="A76" s="7" t="s">
        <v>169</v>
      </c>
      <c r="B76" s="89"/>
      <c r="C76" s="89"/>
      <c r="D76" s="89">
        <f t="shared" si="1"/>
        <v>0</v>
      </c>
    </row>
    <row r="77" spans="1:4" ht="18" hidden="1">
      <c r="A77" s="3" t="s">
        <v>8</v>
      </c>
      <c r="B77" s="90"/>
      <c r="C77" s="90"/>
      <c r="D77" s="89">
        <f t="shared" si="1"/>
        <v>0</v>
      </c>
    </row>
    <row r="78" spans="1:4" ht="18" hidden="1">
      <c r="A78" s="3" t="s">
        <v>9</v>
      </c>
      <c r="B78" s="90"/>
      <c r="C78" s="90"/>
      <c r="D78" s="89">
        <f t="shared" si="1"/>
        <v>0</v>
      </c>
    </row>
    <row r="79" spans="1:4" ht="18" hidden="1">
      <c r="A79" s="3" t="s">
        <v>74</v>
      </c>
      <c r="B79" s="90"/>
      <c r="C79" s="90"/>
      <c r="D79" s="89">
        <f t="shared" si="1"/>
        <v>0</v>
      </c>
    </row>
    <row r="80" spans="1:4" ht="18" hidden="1">
      <c r="A80" s="7" t="s">
        <v>80</v>
      </c>
      <c r="B80" s="89"/>
      <c r="C80" s="89"/>
      <c r="D80" s="89">
        <f t="shared" si="1"/>
        <v>0</v>
      </c>
    </row>
    <row r="81" spans="1:4" ht="18">
      <c r="A81" s="7" t="s">
        <v>76</v>
      </c>
      <c r="B81" s="89">
        <f>15+25+20</f>
        <v>60</v>
      </c>
      <c r="C81" s="89">
        <v>10000</v>
      </c>
      <c r="D81" s="89">
        <f t="shared" si="1"/>
        <v>600000</v>
      </c>
    </row>
    <row r="82" spans="1:4" ht="18" hidden="1">
      <c r="A82" s="7" t="s">
        <v>82</v>
      </c>
      <c r="B82" s="89"/>
      <c r="C82" s="89"/>
      <c r="D82" s="89">
        <f t="shared" si="1"/>
        <v>0</v>
      </c>
    </row>
    <row r="83" spans="1:4" ht="18" hidden="1">
      <c r="A83" s="7" t="s">
        <v>83</v>
      </c>
      <c r="B83" s="89"/>
      <c r="C83" s="89"/>
      <c r="D83" s="89">
        <f t="shared" si="1"/>
        <v>0</v>
      </c>
    </row>
    <row r="84" spans="1:4" ht="18" hidden="1">
      <c r="A84" s="7" t="s">
        <v>84</v>
      </c>
      <c r="B84" s="89"/>
      <c r="C84" s="89"/>
      <c r="D84" s="89">
        <f t="shared" si="1"/>
        <v>0</v>
      </c>
    </row>
    <row r="85" spans="1:4" ht="18">
      <c r="A85" s="7" t="s">
        <v>79</v>
      </c>
      <c r="B85" s="89">
        <v>5</v>
      </c>
      <c r="C85" s="89">
        <v>7000</v>
      </c>
      <c r="D85" s="89">
        <f t="shared" si="1"/>
        <v>35000</v>
      </c>
    </row>
    <row r="86" spans="1:4" ht="18" hidden="1">
      <c r="A86" s="10" t="s">
        <v>192</v>
      </c>
      <c r="B86" s="89"/>
      <c r="C86" s="89"/>
      <c r="D86" s="89">
        <f t="shared" si="1"/>
        <v>0</v>
      </c>
    </row>
    <row r="87" spans="1:4" ht="18" hidden="1">
      <c r="A87" s="10" t="s">
        <v>174</v>
      </c>
      <c r="B87" s="89"/>
      <c r="C87" s="89"/>
      <c r="D87" s="89">
        <f t="shared" si="1"/>
        <v>0</v>
      </c>
    </row>
    <row r="88" spans="1:4" ht="18" hidden="1">
      <c r="A88" s="10" t="s">
        <v>175</v>
      </c>
      <c r="B88" s="89"/>
      <c r="C88" s="89"/>
      <c r="D88" s="89">
        <f t="shared" si="1"/>
        <v>0</v>
      </c>
    </row>
    <row r="89" spans="1:4" ht="18" hidden="1">
      <c r="A89" s="5" t="s">
        <v>176</v>
      </c>
      <c r="B89" s="89"/>
      <c r="C89" s="89"/>
      <c r="D89" s="89">
        <f t="shared" si="1"/>
        <v>0</v>
      </c>
    </row>
    <row r="90" spans="1:4" ht="18">
      <c r="A90" s="21" t="s">
        <v>170</v>
      </c>
      <c r="B90" s="89">
        <v>10</v>
      </c>
      <c r="C90" s="89">
        <v>14000</v>
      </c>
      <c r="D90" s="89">
        <f t="shared" si="1"/>
        <v>140000</v>
      </c>
    </row>
    <row r="91" spans="1:4" ht="18" hidden="1">
      <c r="A91" s="5" t="s">
        <v>204</v>
      </c>
      <c r="B91" s="89"/>
      <c r="C91" s="89"/>
      <c r="D91" s="89">
        <f t="shared" si="1"/>
        <v>0</v>
      </c>
    </row>
    <row r="92" spans="1:4" ht="18" hidden="1">
      <c r="A92" s="7" t="s">
        <v>11</v>
      </c>
      <c r="B92" s="89"/>
      <c r="C92" s="89"/>
      <c r="D92" s="89">
        <f t="shared" si="1"/>
        <v>0</v>
      </c>
    </row>
    <row r="93" spans="1:4" ht="18">
      <c r="A93" s="7" t="s">
        <v>81</v>
      </c>
      <c r="B93" s="89">
        <v>5</v>
      </c>
      <c r="C93" s="89">
        <v>6000</v>
      </c>
      <c r="D93" s="89">
        <f t="shared" si="1"/>
        <v>30000</v>
      </c>
    </row>
    <row r="94" spans="1:4" ht="18" hidden="1">
      <c r="A94" s="5" t="s">
        <v>205</v>
      </c>
      <c r="B94" s="89"/>
      <c r="C94" s="89"/>
      <c r="D94" s="89">
        <f t="shared" si="1"/>
        <v>0</v>
      </c>
    </row>
    <row r="95" spans="1:4" ht="18" hidden="1">
      <c r="A95" s="5" t="s">
        <v>206</v>
      </c>
      <c r="B95" s="89"/>
      <c r="C95" s="89"/>
      <c r="D95" s="89">
        <f t="shared" si="1"/>
        <v>0</v>
      </c>
    </row>
    <row r="96" spans="1:4" ht="18" hidden="1">
      <c r="A96" s="7" t="s">
        <v>13</v>
      </c>
      <c r="B96" s="90"/>
      <c r="C96" s="90"/>
      <c r="D96" s="89">
        <f t="shared" si="1"/>
        <v>0</v>
      </c>
    </row>
    <row r="97" spans="1:4" ht="18">
      <c r="A97" s="10" t="s">
        <v>85</v>
      </c>
      <c r="B97" s="89">
        <v>5</v>
      </c>
      <c r="C97" s="89">
        <v>3000</v>
      </c>
      <c r="D97" s="89">
        <f t="shared" si="1"/>
        <v>15000</v>
      </c>
    </row>
    <row r="98" spans="1:4" ht="18" hidden="1">
      <c r="A98" s="5" t="s">
        <v>296</v>
      </c>
      <c r="B98" s="89"/>
      <c r="C98" s="89"/>
      <c r="D98" s="89">
        <f t="shared" si="1"/>
        <v>0</v>
      </c>
    </row>
    <row r="99" spans="1:4" ht="18" hidden="1">
      <c r="A99" s="5" t="s">
        <v>207</v>
      </c>
      <c r="B99" s="89"/>
      <c r="C99" s="89"/>
      <c r="D99" s="89">
        <f t="shared" si="1"/>
        <v>0</v>
      </c>
    </row>
    <row r="100" spans="1:4" ht="18" hidden="1">
      <c r="A100" s="7" t="s">
        <v>93</v>
      </c>
      <c r="B100" s="89"/>
      <c r="C100" s="89"/>
      <c r="D100" s="89">
        <f t="shared" si="1"/>
        <v>0</v>
      </c>
    </row>
    <row r="101" spans="1:4" ht="18" hidden="1">
      <c r="A101" s="12" t="s">
        <v>46</v>
      </c>
      <c r="B101" s="89"/>
      <c r="C101" s="89"/>
      <c r="D101" s="89">
        <f t="shared" si="1"/>
        <v>0</v>
      </c>
    </row>
    <row r="102" spans="1:4" ht="18">
      <c r="A102" s="23" t="s">
        <v>95</v>
      </c>
      <c r="B102" s="89">
        <v>2</v>
      </c>
      <c r="C102" s="89">
        <v>15000</v>
      </c>
      <c r="D102" s="89">
        <f t="shared" si="1"/>
        <v>30000</v>
      </c>
    </row>
    <row r="103" spans="1:4" ht="18" hidden="1">
      <c r="A103" s="23" t="s">
        <v>190</v>
      </c>
      <c r="B103" s="89"/>
      <c r="C103" s="89"/>
      <c r="D103" s="89">
        <f t="shared" si="1"/>
        <v>0</v>
      </c>
    </row>
    <row r="104" spans="1:4" ht="18" hidden="1">
      <c r="A104" s="68" t="s">
        <v>47</v>
      </c>
      <c r="B104" s="89"/>
      <c r="C104" s="89"/>
      <c r="D104" s="89">
        <f t="shared" si="1"/>
        <v>0</v>
      </c>
    </row>
    <row r="105" spans="1:4" ht="18" hidden="1">
      <c r="A105" s="31" t="s">
        <v>297</v>
      </c>
      <c r="B105" s="89"/>
      <c r="C105" s="89"/>
      <c r="D105" s="89">
        <f t="shared" si="1"/>
        <v>0</v>
      </c>
    </row>
    <row r="106" spans="1:4" ht="18" hidden="1">
      <c r="A106" s="7" t="s">
        <v>48</v>
      </c>
      <c r="B106" s="89"/>
      <c r="C106" s="89"/>
      <c r="D106" s="89">
        <f t="shared" si="1"/>
        <v>0</v>
      </c>
    </row>
    <row r="107" spans="1:4" ht="18" hidden="1">
      <c r="A107" s="7" t="s">
        <v>101</v>
      </c>
      <c r="B107" s="89"/>
      <c r="C107" s="89"/>
      <c r="D107" s="89">
        <f t="shared" si="1"/>
        <v>0</v>
      </c>
    </row>
    <row r="108" spans="1:4" ht="18" hidden="1">
      <c r="A108" s="7" t="s">
        <v>18</v>
      </c>
      <c r="B108" s="89"/>
      <c r="C108" s="89"/>
      <c r="D108" s="89">
        <f t="shared" si="1"/>
        <v>0</v>
      </c>
    </row>
    <row r="109" spans="1:4" ht="18" hidden="1">
      <c r="A109" s="7" t="s">
        <v>19</v>
      </c>
      <c r="B109" s="89"/>
      <c r="C109" s="89"/>
      <c r="D109" s="89">
        <f t="shared" si="1"/>
        <v>0</v>
      </c>
    </row>
    <row r="110" spans="1:4" ht="18" hidden="1">
      <c r="A110" s="7" t="s">
        <v>208</v>
      </c>
      <c r="B110" s="89"/>
      <c r="C110" s="89"/>
      <c r="D110" s="89">
        <f t="shared" si="1"/>
        <v>0</v>
      </c>
    </row>
    <row r="111" spans="1:4" ht="18" hidden="1">
      <c r="A111" s="7" t="s">
        <v>209</v>
      </c>
      <c r="B111" s="89"/>
      <c r="C111" s="89"/>
      <c r="D111" s="89">
        <f t="shared" si="1"/>
        <v>0</v>
      </c>
    </row>
    <row r="112" spans="1:4" ht="18" hidden="1">
      <c r="A112" s="7" t="s">
        <v>210</v>
      </c>
      <c r="B112" s="89"/>
      <c r="C112" s="89"/>
      <c r="D112" s="89">
        <f t="shared" si="1"/>
        <v>0</v>
      </c>
    </row>
    <row r="113" spans="1:4" ht="18" hidden="1">
      <c r="A113" s="7" t="s">
        <v>211</v>
      </c>
      <c r="B113" s="89"/>
      <c r="C113" s="89"/>
      <c r="D113" s="89">
        <f t="shared" si="1"/>
        <v>0</v>
      </c>
    </row>
    <row r="114" spans="1:4" ht="18" hidden="1">
      <c r="A114" s="5" t="s">
        <v>15</v>
      </c>
      <c r="B114" s="89"/>
      <c r="C114" s="89"/>
      <c r="D114" s="89">
        <f t="shared" si="1"/>
        <v>0</v>
      </c>
    </row>
    <row r="115" spans="1:4" ht="18" hidden="1">
      <c r="A115" s="10" t="s">
        <v>16</v>
      </c>
      <c r="B115" s="89"/>
      <c r="C115" s="89"/>
      <c r="D115" s="89">
        <f t="shared" si="1"/>
        <v>0</v>
      </c>
    </row>
    <row r="116" spans="1:4" ht="18" hidden="1">
      <c r="A116" s="7" t="s">
        <v>298</v>
      </c>
      <c r="B116" s="89"/>
      <c r="C116" s="89"/>
      <c r="D116" s="89">
        <f t="shared" si="1"/>
        <v>0</v>
      </c>
    </row>
    <row r="117" spans="1:4" ht="18" hidden="1">
      <c r="A117" s="5" t="s">
        <v>299</v>
      </c>
      <c r="B117" s="89"/>
      <c r="C117" s="89"/>
      <c r="D117" s="89">
        <f t="shared" si="1"/>
        <v>0</v>
      </c>
    </row>
    <row r="118" spans="1:4" ht="18" hidden="1">
      <c r="A118" s="5" t="s">
        <v>300</v>
      </c>
      <c r="B118" s="89"/>
      <c r="C118" s="89"/>
      <c r="D118" s="89">
        <f t="shared" si="1"/>
        <v>0</v>
      </c>
    </row>
    <row r="119" spans="1:4" ht="18">
      <c r="A119" s="7" t="s">
        <v>103</v>
      </c>
      <c r="B119" s="89">
        <v>5</v>
      </c>
      <c r="C119" s="89">
        <v>10000</v>
      </c>
      <c r="D119" s="89">
        <f t="shared" si="1"/>
        <v>50000</v>
      </c>
    </row>
    <row r="120" spans="1:4" ht="18" hidden="1">
      <c r="A120" s="24" t="s">
        <v>122</v>
      </c>
      <c r="B120" s="89"/>
      <c r="C120" s="89"/>
      <c r="D120" s="89">
        <f t="shared" si="1"/>
        <v>0</v>
      </c>
    </row>
    <row r="121" spans="1:4" ht="18">
      <c r="A121" s="21" t="s">
        <v>106</v>
      </c>
      <c r="B121" s="89">
        <f>4+5</f>
        <v>9</v>
      </c>
      <c r="C121" s="89">
        <v>11000</v>
      </c>
      <c r="D121" s="89">
        <f t="shared" si="1"/>
        <v>99000</v>
      </c>
    </row>
    <row r="122" spans="1:4" ht="18" hidden="1">
      <c r="A122" s="3" t="s">
        <v>124</v>
      </c>
      <c r="B122" s="90"/>
      <c r="C122" s="90"/>
      <c r="D122" s="89">
        <f t="shared" si="1"/>
        <v>0</v>
      </c>
    </row>
    <row r="123" spans="1:4" ht="18" hidden="1">
      <c r="A123" s="3" t="s">
        <v>125</v>
      </c>
      <c r="B123" s="90"/>
      <c r="C123" s="90"/>
      <c r="D123" s="89">
        <f t="shared" si="1"/>
        <v>0</v>
      </c>
    </row>
    <row r="124" spans="1:4" ht="18" hidden="1">
      <c r="A124" s="3" t="s">
        <v>126</v>
      </c>
      <c r="B124" s="90"/>
      <c r="C124" s="90"/>
      <c r="D124" s="89">
        <f t="shared" si="1"/>
        <v>0</v>
      </c>
    </row>
    <row r="125" spans="1:4" ht="18" hidden="1">
      <c r="A125" s="3" t="s">
        <v>127</v>
      </c>
      <c r="B125" s="93"/>
      <c r="C125" s="93"/>
      <c r="D125" s="89">
        <f t="shared" si="1"/>
        <v>0</v>
      </c>
    </row>
    <row r="126" spans="1:4" ht="18" hidden="1">
      <c r="A126" s="28" t="s">
        <v>280</v>
      </c>
      <c r="B126" s="89"/>
      <c r="C126" s="89"/>
      <c r="D126" s="89">
        <f t="shared" si="1"/>
        <v>0</v>
      </c>
    </row>
    <row r="127" spans="1:4" ht="18">
      <c r="A127" s="3" t="s">
        <v>281</v>
      </c>
      <c r="B127" s="90">
        <f>1.5+7</f>
        <v>8.5</v>
      </c>
      <c r="C127" s="90">
        <v>16000</v>
      </c>
      <c r="D127" s="89">
        <f t="shared" si="1"/>
        <v>136000</v>
      </c>
    </row>
    <row r="128" spans="1:4" ht="18" hidden="1">
      <c r="A128" s="7" t="s">
        <v>109</v>
      </c>
      <c r="B128" s="89"/>
      <c r="C128" s="89"/>
      <c r="D128" s="89">
        <f t="shared" si="1"/>
        <v>0</v>
      </c>
    </row>
    <row r="129" spans="1:4" ht="18" hidden="1">
      <c r="A129" s="7" t="s">
        <v>283</v>
      </c>
      <c r="B129" s="89"/>
      <c r="C129" s="89"/>
      <c r="D129" s="89">
        <f t="shared" si="1"/>
        <v>0</v>
      </c>
    </row>
    <row r="130" spans="1:4" ht="18">
      <c r="A130" s="7" t="s">
        <v>111</v>
      </c>
      <c r="B130" s="89">
        <v>70</v>
      </c>
      <c r="C130" s="89">
        <v>12000</v>
      </c>
      <c r="D130" s="89">
        <f t="shared" si="1"/>
        <v>840000</v>
      </c>
    </row>
    <row r="131" spans="1:4" ht="18" hidden="1">
      <c r="A131" s="12" t="s">
        <v>34</v>
      </c>
      <c r="B131" s="89"/>
      <c r="C131" s="89"/>
      <c r="D131" s="89">
        <f t="shared" si="1"/>
        <v>0</v>
      </c>
    </row>
    <row r="132" spans="1:4" ht="18" hidden="1">
      <c r="A132" s="3" t="s">
        <v>212</v>
      </c>
      <c r="B132" s="89"/>
      <c r="C132" s="89"/>
      <c r="D132" s="89">
        <f t="shared" ref="D132:D195" si="2">B132*C132</f>
        <v>0</v>
      </c>
    </row>
    <row r="133" spans="1:4" ht="18" hidden="1">
      <c r="A133" s="3" t="s">
        <v>213</v>
      </c>
      <c r="B133" s="89"/>
      <c r="C133" s="89"/>
      <c r="D133" s="89">
        <f t="shared" si="2"/>
        <v>0</v>
      </c>
    </row>
    <row r="134" spans="1:4" ht="18" hidden="1">
      <c r="A134" s="7" t="s">
        <v>214</v>
      </c>
      <c r="B134" s="89"/>
      <c r="C134" s="89"/>
      <c r="D134" s="89">
        <f t="shared" si="2"/>
        <v>0</v>
      </c>
    </row>
    <row r="135" spans="1:4" ht="18" hidden="1">
      <c r="A135" s="7" t="s">
        <v>215</v>
      </c>
      <c r="B135" s="89"/>
      <c r="C135" s="89"/>
      <c r="D135" s="89">
        <f t="shared" si="2"/>
        <v>0</v>
      </c>
    </row>
    <row r="136" spans="1:4" ht="18" hidden="1">
      <c r="A136" s="7" t="s">
        <v>99</v>
      </c>
      <c r="B136" s="90"/>
      <c r="C136" s="90"/>
      <c r="D136" s="89">
        <f t="shared" si="2"/>
        <v>0</v>
      </c>
    </row>
    <row r="137" spans="1:4" ht="18" hidden="1">
      <c r="A137" s="7" t="s">
        <v>100</v>
      </c>
      <c r="B137" s="90"/>
      <c r="C137" s="90"/>
      <c r="D137" s="89">
        <f t="shared" si="2"/>
        <v>0</v>
      </c>
    </row>
    <row r="138" spans="1:4" ht="18" hidden="1">
      <c r="A138" s="7" t="s">
        <v>301</v>
      </c>
      <c r="B138" s="89"/>
      <c r="C138" s="89"/>
      <c r="D138" s="89">
        <f t="shared" si="2"/>
        <v>0</v>
      </c>
    </row>
    <row r="139" spans="1:4" ht="18" hidden="1">
      <c r="A139" s="7" t="s">
        <v>118</v>
      </c>
      <c r="B139" s="90"/>
      <c r="C139" s="90"/>
      <c r="D139" s="89">
        <f t="shared" si="2"/>
        <v>0</v>
      </c>
    </row>
    <row r="140" spans="1:4" ht="18" hidden="1">
      <c r="A140" s="7" t="s">
        <v>102</v>
      </c>
      <c r="B140" s="90"/>
      <c r="C140" s="90"/>
      <c r="D140" s="89">
        <f t="shared" si="2"/>
        <v>0</v>
      </c>
    </row>
    <row r="141" spans="1:4" ht="18" hidden="1">
      <c r="A141" s="7" t="s">
        <v>121</v>
      </c>
      <c r="B141" s="90"/>
      <c r="C141" s="90"/>
      <c r="D141" s="89">
        <f t="shared" si="2"/>
        <v>0</v>
      </c>
    </row>
    <row r="142" spans="1:4" ht="18" hidden="1">
      <c r="A142" s="7" t="s">
        <v>104</v>
      </c>
      <c r="B142" s="90"/>
      <c r="C142" s="90"/>
      <c r="D142" s="89">
        <f t="shared" si="2"/>
        <v>0</v>
      </c>
    </row>
    <row r="143" spans="1:4" ht="18" hidden="1">
      <c r="A143" s="7" t="s">
        <v>128</v>
      </c>
      <c r="B143" s="90"/>
      <c r="C143" s="90"/>
      <c r="D143" s="89">
        <f t="shared" si="2"/>
        <v>0</v>
      </c>
    </row>
    <row r="144" spans="1:4" ht="18" hidden="1">
      <c r="A144" s="7" t="s">
        <v>105</v>
      </c>
      <c r="B144" s="90"/>
      <c r="C144" s="90"/>
      <c r="D144" s="89">
        <f t="shared" si="2"/>
        <v>0</v>
      </c>
    </row>
    <row r="145" spans="1:4" ht="18" hidden="1">
      <c r="A145" s="7" t="s">
        <v>123</v>
      </c>
      <c r="B145" s="90"/>
      <c r="C145" s="90"/>
      <c r="D145" s="89">
        <f t="shared" si="2"/>
        <v>0</v>
      </c>
    </row>
    <row r="146" spans="1:4" ht="18">
      <c r="A146" s="7" t="s">
        <v>107</v>
      </c>
      <c r="B146" s="90">
        <v>2</v>
      </c>
      <c r="C146" s="90">
        <v>17500</v>
      </c>
      <c r="D146" s="89">
        <f t="shared" si="2"/>
        <v>35000</v>
      </c>
    </row>
    <row r="147" spans="1:4" ht="18" hidden="1">
      <c r="A147" s="7" t="s">
        <v>159</v>
      </c>
      <c r="B147" s="89"/>
      <c r="C147" s="89"/>
      <c r="D147" s="89">
        <f t="shared" si="2"/>
        <v>0</v>
      </c>
    </row>
    <row r="148" spans="1:4" ht="18" hidden="1">
      <c r="A148" s="7" t="s">
        <v>160</v>
      </c>
      <c r="B148" s="89"/>
      <c r="C148" s="89"/>
      <c r="D148" s="89">
        <f t="shared" si="2"/>
        <v>0</v>
      </c>
    </row>
    <row r="149" spans="1:4" ht="18" hidden="1">
      <c r="A149" s="7" t="s">
        <v>135</v>
      </c>
      <c r="B149" s="89"/>
      <c r="C149" s="89"/>
      <c r="D149" s="89">
        <f t="shared" si="2"/>
        <v>0</v>
      </c>
    </row>
    <row r="150" spans="1:4" ht="18" hidden="1">
      <c r="A150" s="7" t="s">
        <v>162</v>
      </c>
      <c r="B150" s="89"/>
      <c r="C150" s="89"/>
      <c r="D150" s="89">
        <f t="shared" si="2"/>
        <v>0</v>
      </c>
    </row>
    <row r="151" spans="1:4" ht="18" hidden="1">
      <c r="A151" s="7" t="s">
        <v>163</v>
      </c>
      <c r="B151" s="89"/>
      <c r="C151" s="89"/>
      <c r="D151" s="89">
        <f t="shared" si="2"/>
        <v>0</v>
      </c>
    </row>
    <row r="152" spans="1:4" ht="18" hidden="1">
      <c r="A152" s="12" t="s">
        <v>164</v>
      </c>
      <c r="B152" s="89"/>
      <c r="C152" s="89"/>
      <c r="D152" s="89">
        <f t="shared" si="2"/>
        <v>0</v>
      </c>
    </row>
    <row r="153" spans="1:4" ht="18" hidden="1">
      <c r="A153" s="7" t="s">
        <v>289</v>
      </c>
      <c r="B153" s="89"/>
      <c r="C153" s="89"/>
      <c r="D153" s="89">
        <f t="shared" si="2"/>
        <v>0</v>
      </c>
    </row>
    <row r="154" spans="1:4" ht="18" hidden="1">
      <c r="A154" s="7" t="s">
        <v>290</v>
      </c>
      <c r="B154" s="89"/>
      <c r="C154" s="89"/>
      <c r="D154" s="89">
        <f t="shared" si="2"/>
        <v>0</v>
      </c>
    </row>
    <row r="155" spans="1:4" ht="18" hidden="1">
      <c r="A155" s="7" t="s">
        <v>291</v>
      </c>
      <c r="B155" s="89"/>
      <c r="C155" s="89"/>
      <c r="D155" s="89">
        <f t="shared" si="2"/>
        <v>0</v>
      </c>
    </row>
    <row r="156" spans="1:4" ht="18" hidden="1">
      <c r="A156" s="7" t="s">
        <v>140</v>
      </c>
      <c r="B156" s="89"/>
      <c r="C156" s="89"/>
      <c r="D156" s="89">
        <f t="shared" si="2"/>
        <v>0</v>
      </c>
    </row>
    <row r="157" spans="1:4" ht="18" hidden="1">
      <c r="A157" s="7" t="s">
        <v>108</v>
      </c>
      <c r="B157" s="90"/>
      <c r="C157" s="90"/>
      <c r="D157" s="89">
        <f t="shared" si="2"/>
        <v>0</v>
      </c>
    </row>
    <row r="158" spans="1:4" ht="18" hidden="1">
      <c r="A158" s="26" t="s">
        <v>143</v>
      </c>
      <c r="B158" s="90"/>
      <c r="C158" s="90"/>
      <c r="D158" s="89">
        <f t="shared" si="2"/>
        <v>0</v>
      </c>
    </row>
    <row r="159" spans="1:4" ht="18" hidden="1">
      <c r="A159" s="7" t="s">
        <v>110</v>
      </c>
      <c r="B159" s="90"/>
      <c r="C159" s="90"/>
      <c r="D159" s="89">
        <f t="shared" si="2"/>
        <v>0</v>
      </c>
    </row>
    <row r="160" spans="1:4" ht="18" hidden="1">
      <c r="A160" s="7" t="s">
        <v>52</v>
      </c>
      <c r="B160" s="89"/>
      <c r="C160" s="89"/>
      <c r="D160" s="89">
        <f t="shared" si="2"/>
        <v>0</v>
      </c>
    </row>
    <row r="161" spans="1:4" ht="18" hidden="1">
      <c r="A161" s="12" t="s">
        <v>53</v>
      </c>
      <c r="B161" s="89"/>
      <c r="C161" s="89"/>
      <c r="D161" s="89">
        <f t="shared" si="2"/>
        <v>0</v>
      </c>
    </row>
    <row r="162" spans="1:4" ht="18">
      <c r="A162" s="7" t="s">
        <v>196</v>
      </c>
      <c r="B162" s="89">
        <v>286</v>
      </c>
      <c r="C162" s="89">
        <v>6000</v>
      </c>
      <c r="D162" s="89">
        <f t="shared" si="2"/>
        <v>1716000</v>
      </c>
    </row>
    <row r="163" spans="1:4" ht="18" hidden="1">
      <c r="A163" s="3" t="s">
        <v>197</v>
      </c>
      <c r="B163" s="89"/>
      <c r="C163" s="89"/>
      <c r="D163" s="89">
        <f t="shared" si="2"/>
        <v>0</v>
      </c>
    </row>
    <row r="164" spans="1:4" ht="18">
      <c r="A164" s="7" t="s">
        <v>198</v>
      </c>
      <c r="B164" s="89">
        <f>245+5+9+60+6</f>
        <v>325</v>
      </c>
      <c r="C164" s="89">
        <v>6000</v>
      </c>
      <c r="D164" s="89">
        <f t="shared" si="2"/>
        <v>1950000</v>
      </c>
    </row>
    <row r="165" spans="1:4" ht="18" hidden="1">
      <c r="A165" s="7" t="s">
        <v>154</v>
      </c>
      <c r="B165" s="89"/>
      <c r="C165" s="89"/>
      <c r="D165" s="89">
        <f t="shared" si="2"/>
        <v>0</v>
      </c>
    </row>
    <row r="166" spans="1:4" ht="18" hidden="1">
      <c r="A166" s="7" t="s">
        <v>200</v>
      </c>
      <c r="B166" s="89"/>
      <c r="C166" s="89"/>
      <c r="D166" s="89">
        <f t="shared" si="2"/>
        <v>0</v>
      </c>
    </row>
    <row r="167" spans="1:4" ht="18" hidden="1">
      <c r="A167" s="6" t="s">
        <v>201</v>
      </c>
      <c r="B167" s="89"/>
      <c r="C167" s="89"/>
      <c r="D167" s="89">
        <f t="shared" si="2"/>
        <v>0</v>
      </c>
    </row>
    <row r="168" spans="1:4" ht="18" hidden="1">
      <c r="A168" s="7" t="s">
        <v>60</v>
      </c>
      <c r="B168" s="89"/>
      <c r="C168" s="89"/>
      <c r="D168" s="89">
        <f t="shared" si="2"/>
        <v>0</v>
      </c>
    </row>
    <row r="169" spans="1:4" ht="18">
      <c r="A169" s="35" t="s">
        <v>161</v>
      </c>
      <c r="B169" s="91">
        <f>25+6</f>
        <v>31</v>
      </c>
      <c r="C169" s="91">
        <v>15000</v>
      </c>
      <c r="D169" s="89">
        <f t="shared" si="2"/>
        <v>465000</v>
      </c>
    </row>
    <row r="170" spans="1:4" ht="18">
      <c r="A170" s="7" t="s">
        <v>165</v>
      </c>
      <c r="B170" s="89">
        <v>2</v>
      </c>
      <c r="C170" s="89">
        <v>28000</v>
      </c>
      <c r="D170" s="89">
        <f t="shared" si="2"/>
        <v>56000</v>
      </c>
    </row>
    <row r="171" spans="1:4" ht="18" hidden="1">
      <c r="A171" s="7" t="s">
        <v>35</v>
      </c>
      <c r="B171" s="89"/>
      <c r="C171" s="89"/>
      <c r="D171" s="89">
        <f t="shared" si="2"/>
        <v>0</v>
      </c>
    </row>
    <row r="172" spans="1:4" ht="18" hidden="1">
      <c r="A172" s="3" t="s">
        <v>240</v>
      </c>
      <c r="B172" s="89"/>
      <c r="C172" s="89"/>
      <c r="D172" s="89">
        <f t="shared" si="2"/>
        <v>0</v>
      </c>
    </row>
    <row r="173" spans="1:4" ht="18" hidden="1">
      <c r="A173" s="7" t="s">
        <v>241</v>
      </c>
      <c r="B173" s="89"/>
      <c r="C173" s="89"/>
      <c r="D173" s="89">
        <f t="shared" si="2"/>
        <v>0</v>
      </c>
    </row>
    <row r="174" spans="1:4" ht="18" hidden="1">
      <c r="A174" s="7" t="s">
        <v>242</v>
      </c>
      <c r="B174" s="89"/>
      <c r="C174" s="89"/>
      <c r="D174" s="89">
        <f t="shared" si="2"/>
        <v>0</v>
      </c>
    </row>
    <row r="175" spans="1:4" ht="18" hidden="1">
      <c r="A175" s="3" t="s">
        <v>177</v>
      </c>
      <c r="B175" s="89"/>
      <c r="C175" s="89"/>
      <c r="D175" s="89">
        <f t="shared" si="2"/>
        <v>0</v>
      </c>
    </row>
    <row r="176" spans="1:4" ht="18" hidden="1">
      <c r="A176" s="3" t="s">
        <v>178</v>
      </c>
      <c r="B176" s="89"/>
      <c r="C176" s="89"/>
      <c r="D176" s="89">
        <f t="shared" si="2"/>
        <v>0</v>
      </c>
    </row>
    <row r="177" spans="1:4" ht="18">
      <c r="A177" s="3" t="s">
        <v>168</v>
      </c>
      <c r="B177" s="89">
        <f>100+100+150+20</f>
        <v>370</v>
      </c>
      <c r="C177" s="89">
        <v>10000</v>
      </c>
      <c r="D177" s="89">
        <f t="shared" si="2"/>
        <v>3700000</v>
      </c>
    </row>
    <row r="178" spans="1:4" ht="18">
      <c r="A178" s="7" t="s">
        <v>180</v>
      </c>
      <c r="B178" s="89">
        <f>159/0.3</f>
        <v>530</v>
      </c>
      <c r="C178" s="89">
        <v>3000</v>
      </c>
      <c r="D178" s="89">
        <f t="shared" si="2"/>
        <v>1590000</v>
      </c>
    </row>
    <row r="179" spans="1:4" ht="18" hidden="1">
      <c r="A179" s="3" t="s">
        <v>181</v>
      </c>
      <c r="B179" s="89"/>
      <c r="C179" s="89"/>
      <c r="D179" s="89">
        <f t="shared" si="2"/>
        <v>0</v>
      </c>
    </row>
    <row r="180" spans="1:4" ht="18">
      <c r="A180" s="3" t="s">
        <v>182</v>
      </c>
      <c r="B180" s="89">
        <f>3+27+15+10</f>
        <v>55</v>
      </c>
      <c r="C180" s="89">
        <v>28000</v>
      </c>
      <c r="D180" s="89">
        <f t="shared" si="2"/>
        <v>1540000</v>
      </c>
    </row>
    <row r="181" spans="1:4" ht="18" hidden="1">
      <c r="A181" s="3" t="s">
        <v>183</v>
      </c>
      <c r="B181" s="89"/>
      <c r="C181" s="89"/>
      <c r="D181" s="89">
        <f t="shared" si="2"/>
        <v>0</v>
      </c>
    </row>
    <row r="182" spans="1:4" ht="18" hidden="1">
      <c r="A182" s="7" t="s">
        <v>184</v>
      </c>
      <c r="B182" s="89"/>
      <c r="C182" s="89"/>
      <c r="D182" s="89">
        <f t="shared" si="2"/>
        <v>0</v>
      </c>
    </row>
    <row r="183" spans="1:4" ht="18" hidden="1">
      <c r="A183" s="12" t="s">
        <v>302</v>
      </c>
      <c r="B183" s="89"/>
      <c r="C183" s="89"/>
      <c r="D183" s="89">
        <f t="shared" si="2"/>
        <v>0</v>
      </c>
    </row>
    <row r="184" spans="1:4" ht="18" hidden="1">
      <c r="A184" s="12" t="s">
        <v>303</v>
      </c>
      <c r="B184" s="89"/>
      <c r="C184" s="89"/>
      <c r="D184" s="89">
        <f t="shared" si="2"/>
        <v>0</v>
      </c>
    </row>
    <row r="185" spans="1:4" ht="18" hidden="1">
      <c r="A185" s="12" t="s">
        <v>304</v>
      </c>
      <c r="B185" s="89"/>
      <c r="C185" s="89"/>
      <c r="D185" s="89">
        <f t="shared" si="2"/>
        <v>0</v>
      </c>
    </row>
    <row r="186" spans="1:4" ht="18">
      <c r="A186" s="12" t="s">
        <v>305</v>
      </c>
      <c r="B186" s="89">
        <f>41/0.5</f>
        <v>82</v>
      </c>
      <c r="C186" s="89">
        <v>55000</v>
      </c>
      <c r="D186" s="89">
        <f t="shared" si="2"/>
        <v>4510000</v>
      </c>
    </row>
    <row r="187" spans="1:4" ht="18" hidden="1">
      <c r="A187" s="3" t="s">
        <v>179</v>
      </c>
      <c r="B187" s="89"/>
      <c r="C187" s="89"/>
      <c r="D187" s="89">
        <f t="shared" si="2"/>
        <v>0</v>
      </c>
    </row>
    <row r="188" spans="1:4" ht="18" hidden="1">
      <c r="A188" s="7" t="s">
        <v>306</v>
      </c>
      <c r="B188" s="89"/>
      <c r="C188" s="89"/>
      <c r="D188" s="89">
        <f t="shared" si="2"/>
        <v>0</v>
      </c>
    </row>
    <row r="189" spans="1:4" ht="18" hidden="1">
      <c r="A189" s="32" t="s">
        <v>307</v>
      </c>
      <c r="B189" s="89"/>
      <c r="C189" s="89"/>
      <c r="D189" s="89">
        <f t="shared" si="2"/>
        <v>0</v>
      </c>
    </row>
    <row r="190" spans="1:4" ht="18" hidden="1">
      <c r="A190" s="32" t="s">
        <v>308</v>
      </c>
      <c r="B190" s="89"/>
      <c r="C190" s="89"/>
      <c r="D190" s="89">
        <f t="shared" si="2"/>
        <v>0</v>
      </c>
    </row>
    <row r="191" spans="1:4" ht="18" hidden="1">
      <c r="A191" s="32" t="s">
        <v>309</v>
      </c>
      <c r="B191" s="89"/>
      <c r="C191" s="89"/>
      <c r="D191" s="89">
        <f t="shared" si="2"/>
        <v>0</v>
      </c>
    </row>
    <row r="192" spans="1:4" ht="18" hidden="1">
      <c r="A192" s="32" t="s">
        <v>310</v>
      </c>
      <c r="B192" s="89"/>
      <c r="C192" s="89"/>
      <c r="D192" s="89">
        <f t="shared" si="2"/>
        <v>0</v>
      </c>
    </row>
    <row r="193" spans="1:4" ht="18" hidden="1">
      <c r="A193" s="7" t="s">
        <v>54</v>
      </c>
      <c r="B193" s="89"/>
      <c r="C193" s="89"/>
      <c r="D193" s="89">
        <f t="shared" si="2"/>
        <v>0</v>
      </c>
    </row>
    <row r="194" spans="1:4" ht="18" hidden="1">
      <c r="A194" s="16" t="s">
        <v>55</v>
      </c>
      <c r="B194" s="89"/>
      <c r="C194" s="89"/>
      <c r="D194" s="89">
        <f t="shared" si="2"/>
        <v>0</v>
      </c>
    </row>
    <row r="195" spans="1:4" ht="18">
      <c r="A195" s="7" t="s">
        <v>65</v>
      </c>
      <c r="B195" s="89">
        <f>110+210</f>
        <v>320</v>
      </c>
      <c r="C195" s="89">
        <v>26000</v>
      </c>
      <c r="D195" s="89">
        <f t="shared" si="2"/>
        <v>8320000</v>
      </c>
    </row>
    <row r="196" spans="1:4" ht="18">
      <c r="A196" s="3" t="s">
        <v>189</v>
      </c>
      <c r="B196" s="89">
        <f>100+190+60+100+120</f>
        <v>570</v>
      </c>
      <c r="C196" s="89">
        <v>25000</v>
      </c>
      <c r="D196" s="89">
        <f t="shared" ref="D196:D259" si="3">B196*C196</f>
        <v>14250000</v>
      </c>
    </row>
    <row r="197" spans="1:4" ht="18" hidden="1">
      <c r="A197" s="7" t="s">
        <v>67</v>
      </c>
      <c r="B197" s="89"/>
      <c r="C197" s="89"/>
      <c r="D197" s="89">
        <f t="shared" si="3"/>
        <v>0</v>
      </c>
    </row>
    <row r="198" spans="1:4" ht="18" hidden="1">
      <c r="A198" s="7" t="s">
        <v>68</v>
      </c>
      <c r="B198" s="89"/>
      <c r="C198" s="89"/>
      <c r="D198" s="89">
        <f t="shared" si="3"/>
        <v>0</v>
      </c>
    </row>
    <row r="199" spans="1:4" ht="18">
      <c r="A199" s="7" t="s">
        <v>191</v>
      </c>
      <c r="B199" s="89">
        <f>20+50+40+50+420+30</f>
        <v>610</v>
      </c>
      <c r="C199" s="89">
        <v>14000</v>
      </c>
      <c r="D199" s="89">
        <f t="shared" si="3"/>
        <v>8540000</v>
      </c>
    </row>
    <row r="200" spans="1:4" ht="18">
      <c r="A200" s="22" t="s">
        <v>144</v>
      </c>
      <c r="B200" s="89">
        <v>70</v>
      </c>
      <c r="C200" s="89">
        <v>14000</v>
      </c>
      <c r="D200" s="89">
        <f t="shared" si="3"/>
        <v>980000</v>
      </c>
    </row>
    <row r="201" spans="1:4" ht="18" hidden="1">
      <c r="A201" s="22" t="s">
        <v>145</v>
      </c>
      <c r="B201" s="89"/>
      <c r="C201" s="89"/>
      <c r="D201" s="89">
        <f t="shared" si="3"/>
        <v>0</v>
      </c>
    </row>
    <row r="202" spans="1:4" ht="18" hidden="1">
      <c r="A202" s="7" t="s">
        <v>193</v>
      </c>
      <c r="B202" s="89"/>
      <c r="C202" s="89"/>
      <c r="D202" s="89">
        <f t="shared" si="3"/>
        <v>0</v>
      </c>
    </row>
    <row r="203" spans="1:4" ht="18" hidden="1">
      <c r="A203" s="5" t="s">
        <v>217</v>
      </c>
      <c r="B203" s="89"/>
      <c r="C203" s="89"/>
      <c r="D203" s="89">
        <f t="shared" si="3"/>
        <v>0</v>
      </c>
    </row>
    <row r="204" spans="1:4" ht="18" hidden="1">
      <c r="A204" s="7" t="s">
        <v>218</v>
      </c>
      <c r="B204" s="89"/>
      <c r="C204" s="89"/>
      <c r="D204" s="89">
        <f t="shared" si="3"/>
        <v>0</v>
      </c>
    </row>
    <row r="205" spans="1:4" ht="18" hidden="1">
      <c r="A205" s="5" t="s">
        <v>219</v>
      </c>
      <c r="B205" s="89"/>
      <c r="C205" s="89"/>
      <c r="D205" s="89">
        <f t="shared" si="3"/>
        <v>0</v>
      </c>
    </row>
    <row r="206" spans="1:4" ht="18" hidden="1">
      <c r="A206" s="7" t="s">
        <v>185</v>
      </c>
      <c r="B206" s="89"/>
      <c r="C206" s="89"/>
      <c r="D206" s="89">
        <f t="shared" si="3"/>
        <v>0</v>
      </c>
    </row>
    <row r="207" spans="1:4" ht="18" hidden="1">
      <c r="A207" s="7" t="s">
        <v>186</v>
      </c>
      <c r="B207" s="89"/>
      <c r="C207" s="89"/>
      <c r="D207" s="89">
        <f t="shared" si="3"/>
        <v>0</v>
      </c>
    </row>
    <row r="208" spans="1:4" ht="18" hidden="1">
      <c r="A208" s="7" t="s">
        <v>187</v>
      </c>
      <c r="B208" s="89"/>
      <c r="C208" s="89"/>
      <c r="D208" s="89">
        <f t="shared" si="3"/>
        <v>0</v>
      </c>
    </row>
    <row r="209" spans="1:4" ht="18" hidden="1">
      <c r="A209" s="7" t="s">
        <v>188</v>
      </c>
      <c r="B209" s="89"/>
      <c r="C209" s="89"/>
      <c r="D209" s="89">
        <f t="shared" si="3"/>
        <v>0</v>
      </c>
    </row>
    <row r="210" spans="1:4" ht="18">
      <c r="A210" s="7" t="s">
        <v>38</v>
      </c>
      <c r="B210" s="89">
        <v>25</v>
      </c>
      <c r="C210" s="89">
        <v>18000</v>
      </c>
      <c r="D210" s="89">
        <f t="shared" si="3"/>
        <v>450000</v>
      </c>
    </row>
    <row r="211" spans="1:4" ht="18" hidden="1">
      <c r="A211" s="13" t="s">
        <v>39</v>
      </c>
      <c r="B211" s="89"/>
      <c r="C211" s="89"/>
      <c r="D211" s="89">
        <f t="shared" si="3"/>
        <v>0</v>
      </c>
    </row>
    <row r="212" spans="1:4" ht="18" hidden="1">
      <c r="A212" s="7" t="s">
        <v>40</v>
      </c>
      <c r="B212" s="89"/>
      <c r="C212" s="89"/>
      <c r="D212" s="89">
        <f t="shared" si="3"/>
        <v>0</v>
      </c>
    </row>
    <row r="213" spans="1:4" ht="18">
      <c r="A213" s="7" t="s">
        <v>199</v>
      </c>
      <c r="B213" s="89">
        <f>10+25+40+70</f>
        <v>145</v>
      </c>
      <c r="C213" s="89">
        <v>15000</v>
      </c>
      <c r="D213" s="89">
        <f t="shared" si="3"/>
        <v>2175000</v>
      </c>
    </row>
    <row r="214" spans="1:4" ht="18" hidden="1">
      <c r="A214" s="7" t="s">
        <v>42</v>
      </c>
      <c r="B214" s="89"/>
      <c r="C214" s="89"/>
      <c r="D214" s="89">
        <f t="shared" si="3"/>
        <v>0</v>
      </c>
    </row>
    <row r="215" spans="1:4" ht="18" hidden="1">
      <c r="A215" s="7" t="s">
        <v>43</v>
      </c>
      <c r="B215" s="89"/>
      <c r="C215" s="89"/>
      <c r="D215" s="89">
        <f t="shared" si="3"/>
        <v>0</v>
      </c>
    </row>
    <row r="216" spans="1:4" ht="18">
      <c r="A216" s="7" t="s">
        <v>44</v>
      </c>
      <c r="B216" s="89">
        <f>183/0.5</f>
        <v>366</v>
      </c>
      <c r="C216" s="89">
        <v>5000</v>
      </c>
      <c r="D216" s="89">
        <f t="shared" si="3"/>
        <v>1830000</v>
      </c>
    </row>
    <row r="217" spans="1:4" ht="18" hidden="1">
      <c r="A217" s="12" t="s">
        <v>129</v>
      </c>
      <c r="B217" s="89"/>
      <c r="C217" s="89"/>
      <c r="D217" s="89">
        <f t="shared" si="3"/>
        <v>0</v>
      </c>
    </row>
    <row r="218" spans="1:4" ht="18" hidden="1">
      <c r="A218" s="12" t="s">
        <v>130</v>
      </c>
      <c r="B218" s="89"/>
      <c r="C218" s="89"/>
      <c r="D218" s="89">
        <f t="shared" si="3"/>
        <v>0</v>
      </c>
    </row>
    <row r="219" spans="1:4" ht="18" hidden="1">
      <c r="A219" s="12" t="s">
        <v>131</v>
      </c>
      <c r="B219" s="89"/>
      <c r="C219" s="89"/>
      <c r="D219" s="89">
        <f t="shared" si="3"/>
        <v>0</v>
      </c>
    </row>
    <row r="220" spans="1:4" ht="18" hidden="1">
      <c r="A220" s="12" t="s">
        <v>132</v>
      </c>
      <c r="B220" s="89"/>
      <c r="C220" s="89"/>
      <c r="D220" s="89">
        <f t="shared" si="3"/>
        <v>0</v>
      </c>
    </row>
    <row r="221" spans="1:4" ht="18" hidden="1">
      <c r="A221" s="7" t="s">
        <v>133</v>
      </c>
      <c r="B221" s="89"/>
      <c r="C221" s="89"/>
      <c r="D221" s="89">
        <f t="shared" si="3"/>
        <v>0</v>
      </c>
    </row>
    <row r="222" spans="1:4" ht="18" hidden="1">
      <c r="A222" s="7" t="s">
        <v>134</v>
      </c>
      <c r="B222" s="89"/>
      <c r="C222" s="89"/>
      <c r="D222" s="89">
        <f t="shared" si="3"/>
        <v>0</v>
      </c>
    </row>
    <row r="223" spans="1:4" ht="18" hidden="1">
      <c r="A223" s="12" t="s">
        <v>203</v>
      </c>
      <c r="B223" s="89"/>
      <c r="C223" s="89"/>
      <c r="D223" s="89">
        <f t="shared" si="3"/>
        <v>0</v>
      </c>
    </row>
    <row r="224" spans="1:4" ht="18" hidden="1">
      <c r="A224" s="12" t="s">
        <v>136</v>
      </c>
      <c r="B224" s="89"/>
      <c r="C224" s="89"/>
      <c r="D224" s="89">
        <f t="shared" si="3"/>
        <v>0</v>
      </c>
    </row>
    <row r="225" spans="1:4" ht="18" hidden="1">
      <c r="A225" s="5" t="s">
        <v>311</v>
      </c>
      <c r="B225" s="89"/>
      <c r="C225" s="89"/>
      <c r="D225" s="89">
        <f t="shared" si="3"/>
        <v>0</v>
      </c>
    </row>
    <row r="226" spans="1:4" ht="18" hidden="1">
      <c r="A226" s="3" t="s">
        <v>202</v>
      </c>
      <c r="B226" s="89"/>
      <c r="C226" s="89"/>
      <c r="D226" s="89">
        <f t="shared" si="3"/>
        <v>0</v>
      </c>
    </row>
    <row r="227" spans="1:4" ht="18" hidden="1">
      <c r="A227" s="5" t="s">
        <v>312</v>
      </c>
      <c r="B227" s="89"/>
      <c r="C227" s="89"/>
      <c r="D227" s="89">
        <f t="shared" si="3"/>
        <v>0</v>
      </c>
    </row>
    <row r="228" spans="1:4" ht="18" hidden="1">
      <c r="A228" s="5" t="s">
        <v>313</v>
      </c>
      <c r="B228" s="89"/>
      <c r="C228" s="89"/>
      <c r="D228" s="89">
        <f t="shared" si="3"/>
        <v>0</v>
      </c>
    </row>
    <row r="229" spans="1:4" ht="18" hidden="1">
      <c r="A229" s="22" t="s">
        <v>86</v>
      </c>
      <c r="B229" s="89"/>
      <c r="C229" s="89"/>
      <c r="D229" s="89">
        <f t="shared" si="3"/>
        <v>0</v>
      </c>
    </row>
    <row r="230" spans="1:4" ht="18" hidden="1">
      <c r="A230" s="7" t="s">
        <v>56</v>
      </c>
      <c r="B230" s="89"/>
      <c r="C230" s="89"/>
      <c r="D230" s="89">
        <f t="shared" si="3"/>
        <v>0</v>
      </c>
    </row>
    <row r="231" spans="1:4" ht="18" hidden="1">
      <c r="A231" s="7" t="s">
        <v>57</v>
      </c>
      <c r="B231" s="89"/>
      <c r="C231" s="89"/>
      <c r="D231" s="89">
        <f t="shared" si="3"/>
        <v>0</v>
      </c>
    </row>
    <row r="232" spans="1:4" ht="18" hidden="1">
      <c r="A232" s="21" t="s">
        <v>314</v>
      </c>
      <c r="B232" s="89"/>
      <c r="C232" s="89"/>
      <c r="D232" s="89">
        <f t="shared" si="3"/>
        <v>0</v>
      </c>
    </row>
    <row r="233" spans="1:4" ht="18" hidden="1">
      <c r="A233" s="21" t="s">
        <v>315</v>
      </c>
      <c r="B233" s="89"/>
      <c r="C233" s="89"/>
      <c r="D233" s="89">
        <f t="shared" si="3"/>
        <v>0</v>
      </c>
    </row>
    <row r="234" spans="1:4" ht="18" hidden="1">
      <c r="A234" s="32" t="s">
        <v>316</v>
      </c>
      <c r="B234" s="89"/>
      <c r="C234" s="89"/>
      <c r="D234" s="89">
        <f t="shared" si="3"/>
        <v>0</v>
      </c>
    </row>
    <row r="235" spans="1:4" ht="18" hidden="1">
      <c r="A235" s="7" t="s">
        <v>87</v>
      </c>
      <c r="B235" s="89"/>
      <c r="C235" s="89"/>
      <c r="D235" s="89">
        <f t="shared" si="3"/>
        <v>0</v>
      </c>
    </row>
    <row r="236" spans="1:4" ht="18" hidden="1">
      <c r="A236" s="7" t="s">
        <v>88</v>
      </c>
      <c r="B236" s="89"/>
      <c r="C236" s="89"/>
      <c r="D236" s="89">
        <f t="shared" si="3"/>
        <v>0</v>
      </c>
    </row>
    <row r="237" spans="1:4" ht="18" hidden="1">
      <c r="A237" s="7" t="s">
        <v>137</v>
      </c>
      <c r="B237" s="90"/>
      <c r="C237" s="90"/>
      <c r="D237" s="89">
        <f t="shared" si="3"/>
        <v>0</v>
      </c>
    </row>
    <row r="238" spans="1:4" ht="18" hidden="1">
      <c r="A238" s="32" t="s">
        <v>317</v>
      </c>
      <c r="B238" s="89"/>
      <c r="C238" s="89"/>
      <c r="D238" s="89">
        <f t="shared" si="3"/>
        <v>0</v>
      </c>
    </row>
    <row r="239" spans="1:4" ht="18" hidden="1">
      <c r="A239" s="7" t="s">
        <v>138</v>
      </c>
      <c r="B239" s="90"/>
      <c r="C239" s="90"/>
      <c r="D239" s="89">
        <f t="shared" si="3"/>
        <v>0</v>
      </c>
    </row>
    <row r="240" spans="1:4" ht="18">
      <c r="A240" s="7" t="s">
        <v>216</v>
      </c>
      <c r="B240" s="89">
        <v>2</v>
      </c>
      <c r="C240" s="89">
        <v>14500</v>
      </c>
      <c r="D240" s="89">
        <f t="shared" si="3"/>
        <v>29000</v>
      </c>
    </row>
    <row r="241" spans="1:4" ht="18" hidden="1">
      <c r="A241" s="5" t="s">
        <v>20</v>
      </c>
      <c r="B241" s="89"/>
      <c r="C241" s="89"/>
      <c r="D241" s="89">
        <f t="shared" si="3"/>
        <v>0</v>
      </c>
    </row>
    <row r="242" spans="1:4" ht="18">
      <c r="A242" s="7" t="s">
        <v>220</v>
      </c>
      <c r="B242" s="89">
        <f>20+40+5+40</f>
        <v>105</v>
      </c>
      <c r="C242" s="89">
        <v>32000</v>
      </c>
      <c r="D242" s="89">
        <f t="shared" si="3"/>
        <v>3360000</v>
      </c>
    </row>
    <row r="243" spans="1:4" ht="18">
      <c r="A243" s="7" t="s">
        <v>22</v>
      </c>
      <c r="B243" s="89">
        <f>12+12</f>
        <v>24</v>
      </c>
      <c r="C243" s="89">
        <v>24000</v>
      </c>
      <c r="D243" s="89">
        <f t="shared" si="3"/>
        <v>576000</v>
      </c>
    </row>
    <row r="244" spans="1:4" ht="18" hidden="1">
      <c r="A244" s="7" t="s">
        <v>23</v>
      </c>
      <c r="B244" s="89"/>
      <c r="C244" s="89"/>
      <c r="D244" s="89">
        <f t="shared" si="3"/>
        <v>0</v>
      </c>
    </row>
    <row r="245" spans="1:4" ht="18" hidden="1">
      <c r="A245" s="7" t="s">
        <v>24</v>
      </c>
      <c r="B245" s="89"/>
      <c r="C245" s="89"/>
      <c r="D245" s="89">
        <f t="shared" si="3"/>
        <v>0</v>
      </c>
    </row>
    <row r="246" spans="1:4" ht="18" hidden="1">
      <c r="A246" s="7" t="s">
        <v>25</v>
      </c>
      <c r="B246" s="89"/>
      <c r="C246" s="89"/>
      <c r="D246" s="89">
        <f t="shared" si="3"/>
        <v>0</v>
      </c>
    </row>
    <row r="247" spans="1:4" ht="18" hidden="1">
      <c r="A247" s="12" t="s">
        <v>231</v>
      </c>
      <c r="B247" s="89"/>
      <c r="C247" s="89"/>
      <c r="D247" s="89">
        <f t="shared" si="3"/>
        <v>0</v>
      </c>
    </row>
    <row r="248" spans="1:4" ht="18" hidden="1">
      <c r="A248" s="10" t="s">
        <v>232</v>
      </c>
      <c r="B248" s="89"/>
      <c r="C248" s="89"/>
      <c r="D248" s="89">
        <f t="shared" si="3"/>
        <v>0</v>
      </c>
    </row>
    <row r="249" spans="1:4" ht="18" hidden="1">
      <c r="A249" s="10" t="s">
        <v>233</v>
      </c>
      <c r="B249" s="89"/>
      <c r="C249" s="89"/>
      <c r="D249" s="89">
        <f t="shared" si="3"/>
        <v>0</v>
      </c>
    </row>
    <row r="250" spans="1:4" ht="18">
      <c r="A250" s="7" t="s">
        <v>227</v>
      </c>
      <c r="B250" s="89">
        <f>5+15</f>
        <v>20</v>
      </c>
      <c r="C250" s="89">
        <v>32000</v>
      </c>
      <c r="D250" s="89">
        <f t="shared" si="3"/>
        <v>640000</v>
      </c>
    </row>
    <row r="251" spans="1:4" ht="18" hidden="1">
      <c r="A251" s="7" t="s">
        <v>27</v>
      </c>
      <c r="B251" s="89"/>
      <c r="C251" s="89"/>
      <c r="D251" s="89">
        <f t="shared" si="3"/>
        <v>0</v>
      </c>
    </row>
    <row r="252" spans="1:4" ht="18" hidden="1">
      <c r="A252" s="7" t="s">
        <v>28</v>
      </c>
      <c r="B252" s="89"/>
      <c r="C252" s="89"/>
      <c r="D252" s="89">
        <f t="shared" si="3"/>
        <v>0</v>
      </c>
    </row>
    <row r="253" spans="1:4" ht="18" hidden="1">
      <c r="A253" s="7" t="s">
        <v>29</v>
      </c>
      <c r="B253" s="89"/>
      <c r="C253" s="89"/>
      <c r="D253" s="89">
        <f t="shared" si="3"/>
        <v>0</v>
      </c>
    </row>
    <row r="254" spans="1:4" ht="18">
      <c r="A254" s="7" t="s">
        <v>236</v>
      </c>
      <c r="B254" s="89">
        <f>10+15</f>
        <v>25</v>
      </c>
      <c r="C254" s="89">
        <v>26000</v>
      </c>
      <c r="D254" s="89">
        <f t="shared" si="3"/>
        <v>650000</v>
      </c>
    </row>
    <row r="255" spans="1:4" ht="18" hidden="1">
      <c r="A255" s="7" t="s">
        <v>31</v>
      </c>
      <c r="B255" s="89"/>
      <c r="C255" s="89"/>
      <c r="D255" s="89">
        <f t="shared" si="3"/>
        <v>0</v>
      </c>
    </row>
    <row r="256" spans="1:4" ht="18" hidden="1">
      <c r="A256" s="7" t="s">
        <v>32</v>
      </c>
      <c r="B256" s="89"/>
      <c r="C256" s="89"/>
      <c r="D256" s="89">
        <f t="shared" si="3"/>
        <v>0</v>
      </c>
    </row>
    <row r="257" spans="1:4" ht="18" hidden="1">
      <c r="A257" s="7" t="s">
        <v>89</v>
      </c>
      <c r="B257" s="90"/>
      <c r="C257" s="90"/>
      <c r="D257" s="89">
        <f t="shared" si="3"/>
        <v>0</v>
      </c>
    </row>
    <row r="258" spans="1:4" ht="18" hidden="1">
      <c r="A258" s="21" t="s">
        <v>90</v>
      </c>
      <c r="B258" s="89"/>
      <c r="C258" s="89"/>
      <c r="D258" s="89">
        <f t="shared" si="3"/>
        <v>0</v>
      </c>
    </row>
    <row r="259" spans="1:4" ht="18" hidden="1">
      <c r="A259" s="7" t="s">
        <v>221</v>
      </c>
      <c r="B259" s="89"/>
      <c r="C259" s="89"/>
      <c r="D259" s="89">
        <f t="shared" si="3"/>
        <v>0</v>
      </c>
    </row>
    <row r="260" spans="1:4" ht="18" hidden="1">
      <c r="A260" s="5" t="s">
        <v>234</v>
      </c>
      <c r="B260" s="89"/>
      <c r="C260" s="89"/>
      <c r="D260" s="89">
        <f t="shared" ref="D260:D323" si="4">B260*C260</f>
        <v>0</v>
      </c>
    </row>
    <row r="261" spans="1:4" ht="18" hidden="1">
      <c r="A261" s="5" t="s">
        <v>235</v>
      </c>
      <c r="B261" s="89"/>
      <c r="C261" s="89"/>
      <c r="D261" s="89">
        <f t="shared" si="4"/>
        <v>0</v>
      </c>
    </row>
    <row r="262" spans="1:4" ht="18">
      <c r="A262" s="7" t="s">
        <v>239</v>
      </c>
      <c r="B262" s="89">
        <f>12+10</f>
        <v>22</v>
      </c>
      <c r="C262" s="89">
        <v>15000</v>
      </c>
      <c r="D262" s="89">
        <f t="shared" si="4"/>
        <v>330000</v>
      </c>
    </row>
    <row r="263" spans="1:4" ht="18" hidden="1">
      <c r="A263" s="7" t="s">
        <v>237</v>
      </c>
      <c r="B263" s="89"/>
      <c r="C263" s="89"/>
      <c r="D263" s="89">
        <f t="shared" si="4"/>
        <v>0</v>
      </c>
    </row>
    <row r="264" spans="1:4" ht="18" hidden="1">
      <c r="A264" s="7" t="s">
        <v>222</v>
      </c>
      <c r="B264" s="89"/>
      <c r="C264" s="89"/>
      <c r="D264" s="89">
        <f t="shared" si="4"/>
        <v>0</v>
      </c>
    </row>
    <row r="265" spans="1:4" ht="18" hidden="1">
      <c r="A265" s="7" t="s">
        <v>116</v>
      </c>
      <c r="B265" s="89"/>
      <c r="C265" s="89"/>
      <c r="D265" s="89">
        <f t="shared" si="4"/>
        <v>0</v>
      </c>
    </row>
    <row r="266" spans="1:4" ht="18" hidden="1">
      <c r="A266" s="7" t="s">
        <v>238</v>
      </c>
      <c r="B266" s="89"/>
      <c r="C266" s="89"/>
      <c r="D266" s="89">
        <f t="shared" si="4"/>
        <v>0</v>
      </c>
    </row>
    <row r="267" spans="1:4" ht="18">
      <c r="A267" s="7" t="s">
        <v>249</v>
      </c>
      <c r="B267" s="89">
        <v>6</v>
      </c>
      <c r="C267" s="89">
        <v>10000</v>
      </c>
      <c r="D267" s="89">
        <f t="shared" si="4"/>
        <v>60000</v>
      </c>
    </row>
    <row r="268" spans="1:4" ht="18" hidden="1">
      <c r="A268" s="7" t="s">
        <v>70</v>
      </c>
      <c r="B268" s="89"/>
      <c r="C268" s="89"/>
      <c r="D268" s="89">
        <f t="shared" si="4"/>
        <v>0</v>
      </c>
    </row>
    <row r="269" spans="1:4" ht="18" hidden="1">
      <c r="A269" s="32" t="s">
        <v>318</v>
      </c>
      <c r="B269" s="89"/>
      <c r="C269" s="89"/>
      <c r="D269" s="89">
        <f t="shared" si="4"/>
        <v>0</v>
      </c>
    </row>
    <row r="270" spans="1:4" ht="18" hidden="1">
      <c r="A270" s="7" t="s">
        <v>147</v>
      </c>
      <c r="B270" s="89"/>
      <c r="C270" s="89"/>
      <c r="D270" s="89">
        <f t="shared" si="4"/>
        <v>0</v>
      </c>
    </row>
    <row r="271" spans="1:4" ht="18" hidden="1">
      <c r="A271" s="32" t="s">
        <v>319</v>
      </c>
      <c r="B271" s="89"/>
      <c r="C271" s="89"/>
      <c r="D271" s="89">
        <f t="shared" si="4"/>
        <v>0</v>
      </c>
    </row>
    <row r="272" spans="1:4" ht="18" hidden="1">
      <c r="A272" s="5" t="s">
        <v>320</v>
      </c>
      <c r="B272" s="89"/>
      <c r="C272" s="89"/>
      <c r="D272" s="89">
        <f t="shared" si="4"/>
        <v>0</v>
      </c>
    </row>
    <row r="273" spans="1:4" ht="18" hidden="1">
      <c r="A273" s="32" t="s">
        <v>321</v>
      </c>
      <c r="B273" s="89"/>
      <c r="C273" s="89"/>
      <c r="D273" s="89">
        <f t="shared" si="4"/>
        <v>0</v>
      </c>
    </row>
    <row r="274" spans="1:4" ht="18" hidden="1">
      <c r="A274" s="3" t="s">
        <v>139</v>
      </c>
      <c r="B274" s="90"/>
      <c r="C274" s="90"/>
      <c r="D274" s="89">
        <f t="shared" si="4"/>
        <v>0</v>
      </c>
    </row>
    <row r="275" spans="1:4" ht="18" hidden="1">
      <c r="A275" s="12" t="s">
        <v>256</v>
      </c>
      <c r="B275" s="89"/>
      <c r="C275" s="89"/>
      <c r="D275" s="89">
        <f t="shared" si="4"/>
        <v>0</v>
      </c>
    </row>
    <row r="276" spans="1:4" ht="18" hidden="1">
      <c r="A276" s="12" t="s">
        <v>97</v>
      </c>
      <c r="B276" s="89"/>
      <c r="C276" s="89"/>
      <c r="D276" s="89">
        <f t="shared" si="4"/>
        <v>0</v>
      </c>
    </row>
    <row r="277" spans="1:4" ht="18" hidden="1">
      <c r="A277" s="12" t="s">
        <v>98</v>
      </c>
      <c r="B277" s="89"/>
      <c r="C277" s="89"/>
      <c r="D277" s="89">
        <f t="shared" si="4"/>
        <v>0</v>
      </c>
    </row>
    <row r="278" spans="1:4" ht="18" hidden="1">
      <c r="A278" s="7" t="s">
        <v>264</v>
      </c>
      <c r="B278" s="89"/>
      <c r="C278" s="89"/>
      <c r="D278" s="89">
        <f t="shared" si="4"/>
        <v>0</v>
      </c>
    </row>
    <row r="279" spans="1:4" ht="18" hidden="1">
      <c r="A279" s="12" t="s">
        <v>268</v>
      </c>
      <c r="B279" s="89"/>
      <c r="C279" s="89"/>
      <c r="D279" s="89">
        <f t="shared" si="4"/>
        <v>0</v>
      </c>
    </row>
    <row r="280" spans="1:4" ht="18" hidden="1">
      <c r="A280" s="7" t="s">
        <v>269</v>
      </c>
      <c r="B280" s="89"/>
      <c r="C280" s="89"/>
      <c r="D280" s="89">
        <f t="shared" si="4"/>
        <v>0</v>
      </c>
    </row>
    <row r="281" spans="1:4" ht="18">
      <c r="A281" s="7" t="s">
        <v>267</v>
      </c>
      <c r="B281" s="89">
        <f>26+10</f>
        <v>36</v>
      </c>
      <c r="C281" s="89">
        <v>40000</v>
      </c>
      <c r="D281" s="89">
        <f t="shared" si="4"/>
        <v>1440000</v>
      </c>
    </row>
    <row r="282" spans="1:4" ht="18" hidden="1">
      <c r="A282" s="12" t="s">
        <v>285</v>
      </c>
      <c r="B282" s="89"/>
      <c r="C282" s="89"/>
      <c r="D282" s="89">
        <f t="shared" si="4"/>
        <v>0</v>
      </c>
    </row>
    <row r="283" spans="1:4" ht="18" hidden="1">
      <c r="A283" s="31" t="s">
        <v>322</v>
      </c>
      <c r="B283" s="89"/>
      <c r="C283" s="89"/>
      <c r="D283" s="89">
        <f t="shared" si="4"/>
        <v>0</v>
      </c>
    </row>
    <row r="284" spans="1:4" ht="18" hidden="1">
      <c r="A284" s="7" t="s">
        <v>272</v>
      </c>
      <c r="B284" s="89"/>
      <c r="C284" s="89"/>
      <c r="D284" s="89">
        <f t="shared" si="4"/>
        <v>0</v>
      </c>
    </row>
    <row r="285" spans="1:4" ht="18" hidden="1">
      <c r="A285" s="21" t="s">
        <v>141</v>
      </c>
      <c r="B285" s="89"/>
      <c r="C285" s="89"/>
      <c r="D285" s="89">
        <f t="shared" si="4"/>
        <v>0</v>
      </c>
    </row>
    <row r="286" spans="1:4" ht="18" hidden="1">
      <c r="A286" s="3" t="s">
        <v>91</v>
      </c>
      <c r="B286" s="89"/>
      <c r="C286" s="89"/>
      <c r="D286" s="89">
        <f t="shared" si="4"/>
        <v>0</v>
      </c>
    </row>
    <row r="287" spans="1:4" ht="18" hidden="1">
      <c r="A287" s="12" t="s">
        <v>92</v>
      </c>
      <c r="B287" s="89"/>
      <c r="C287" s="89"/>
      <c r="D287" s="89">
        <f t="shared" si="4"/>
        <v>0</v>
      </c>
    </row>
    <row r="288" spans="1:4" ht="18" hidden="1">
      <c r="A288" s="21" t="s">
        <v>75</v>
      </c>
      <c r="B288" s="89"/>
      <c r="C288" s="89"/>
      <c r="D288" s="89">
        <f t="shared" si="4"/>
        <v>0</v>
      </c>
    </row>
    <row r="289" spans="1:4" ht="18" hidden="1">
      <c r="A289" s="7" t="s">
        <v>223</v>
      </c>
      <c r="B289" s="89"/>
      <c r="C289" s="89"/>
      <c r="D289" s="89">
        <f t="shared" si="4"/>
        <v>0</v>
      </c>
    </row>
    <row r="290" spans="1:4" ht="18" hidden="1">
      <c r="A290" s="12" t="s">
        <v>224</v>
      </c>
      <c r="B290" s="89"/>
      <c r="C290" s="89"/>
      <c r="D290" s="89">
        <f t="shared" si="4"/>
        <v>0</v>
      </c>
    </row>
    <row r="291" spans="1:4" ht="18" hidden="1">
      <c r="A291" s="3" t="s">
        <v>225</v>
      </c>
      <c r="B291" s="89"/>
      <c r="C291" s="89"/>
      <c r="D291" s="89">
        <f t="shared" si="4"/>
        <v>0</v>
      </c>
    </row>
    <row r="292" spans="1:4" ht="18" hidden="1">
      <c r="A292" s="7" t="s">
        <v>323</v>
      </c>
      <c r="B292" s="89"/>
      <c r="C292" s="89"/>
      <c r="D292" s="89">
        <f t="shared" si="4"/>
        <v>0</v>
      </c>
    </row>
    <row r="293" spans="1:4" ht="18" hidden="1">
      <c r="A293" s="5" t="s">
        <v>324</v>
      </c>
      <c r="B293" s="89"/>
      <c r="C293" s="89"/>
      <c r="D293" s="89">
        <f t="shared" si="4"/>
        <v>0</v>
      </c>
    </row>
    <row r="294" spans="1:4" ht="18" hidden="1">
      <c r="A294" s="7" t="s">
        <v>117</v>
      </c>
      <c r="B294" s="89"/>
      <c r="C294" s="89"/>
      <c r="D294" s="89">
        <f t="shared" si="4"/>
        <v>0</v>
      </c>
    </row>
    <row r="295" spans="1:4" ht="18" hidden="1">
      <c r="A295" s="3" t="s">
        <v>142</v>
      </c>
      <c r="B295" s="89"/>
      <c r="C295" s="89"/>
      <c r="D295" s="89">
        <f t="shared" si="4"/>
        <v>0</v>
      </c>
    </row>
    <row r="296" spans="1:4" ht="18" hidden="1">
      <c r="A296" s="3" t="s">
        <v>243</v>
      </c>
      <c r="B296" s="89"/>
      <c r="C296" s="89"/>
      <c r="D296" s="89">
        <f t="shared" si="4"/>
        <v>0</v>
      </c>
    </row>
    <row r="297" spans="1:4" ht="18" hidden="1">
      <c r="A297" s="7" t="s">
        <v>171</v>
      </c>
      <c r="B297" s="89"/>
      <c r="C297" s="89"/>
      <c r="D297" s="89">
        <f t="shared" si="4"/>
        <v>0</v>
      </c>
    </row>
    <row r="298" spans="1:4" ht="18" hidden="1">
      <c r="A298" s="7" t="s">
        <v>244</v>
      </c>
      <c r="B298" s="89"/>
      <c r="C298" s="89"/>
      <c r="D298" s="89">
        <f t="shared" si="4"/>
        <v>0</v>
      </c>
    </row>
    <row r="299" spans="1:4" ht="18" hidden="1">
      <c r="A299" s="7" t="s">
        <v>245</v>
      </c>
      <c r="B299" s="89"/>
      <c r="C299" s="89"/>
      <c r="D299" s="89">
        <f t="shared" si="4"/>
        <v>0</v>
      </c>
    </row>
    <row r="300" spans="1:4" ht="18">
      <c r="A300" s="21" t="s">
        <v>275</v>
      </c>
      <c r="B300" s="89">
        <v>2</v>
      </c>
      <c r="C300" s="89">
        <v>18000</v>
      </c>
      <c r="D300" s="89">
        <f t="shared" si="4"/>
        <v>36000</v>
      </c>
    </row>
    <row r="301" spans="1:4" ht="18" hidden="1">
      <c r="A301" s="21" t="s">
        <v>77</v>
      </c>
      <c r="B301" s="89"/>
      <c r="C301" s="89"/>
      <c r="D301" s="89">
        <f t="shared" si="4"/>
        <v>0</v>
      </c>
    </row>
    <row r="302" spans="1:4" ht="18" hidden="1">
      <c r="A302" s="10" t="s">
        <v>246</v>
      </c>
      <c r="B302" s="89"/>
      <c r="C302" s="89"/>
      <c r="D302" s="89">
        <f t="shared" si="4"/>
        <v>0</v>
      </c>
    </row>
    <row r="303" spans="1:4" ht="18" hidden="1">
      <c r="A303" s="21" t="s">
        <v>78</v>
      </c>
      <c r="B303" s="89"/>
      <c r="C303" s="89"/>
      <c r="D303" s="89">
        <f t="shared" si="4"/>
        <v>0</v>
      </c>
    </row>
    <row r="304" spans="1:4" ht="18" hidden="1">
      <c r="A304" s="7" t="s">
        <v>247</v>
      </c>
      <c r="B304" s="89"/>
      <c r="C304" s="89"/>
      <c r="D304" s="89">
        <f t="shared" si="4"/>
        <v>0</v>
      </c>
    </row>
    <row r="305" spans="1:4" ht="18" hidden="1">
      <c r="A305" s="7" t="s">
        <v>248</v>
      </c>
      <c r="B305" s="89"/>
      <c r="C305" s="89"/>
      <c r="D305" s="89">
        <f t="shared" si="4"/>
        <v>0</v>
      </c>
    </row>
    <row r="306" spans="1:4" ht="18">
      <c r="A306" s="7" t="s">
        <v>282</v>
      </c>
      <c r="B306" s="89">
        <v>2</v>
      </c>
      <c r="C306" s="89">
        <v>26000</v>
      </c>
      <c r="D306" s="89">
        <f t="shared" si="4"/>
        <v>52000</v>
      </c>
    </row>
    <row r="307" spans="1:4" ht="18" hidden="1">
      <c r="A307" s="7" t="s">
        <v>250</v>
      </c>
      <c r="B307" s="89"/>
      <c r="C307" s="89"/>
      <c r="D307" s="89">
        <f t="shared" si="4"/>
        <v>0</v>
      </c>
    </row>
    <row r="308" spans="1:4" ht="18" hidden="1">
      <c r="A308" s="10" t="s">
        <v>251</v>
      </c>
      <c r="B308" s="89"/>
      <c r="C308" s="89"/>
      <c r="D308" s="89">
        <f t="shared" si="4"/>
        <v>0</v>
      </c>
    </row>
    <row r="309" spans="1:4" ht="18" hidden="1">
      <c r="A309" s="7" t="s">
        <v>252</v>
      </c>
      <c r="B309" s="89"/>
      <c r="C309" s="89"/>
      <c r="D309" s="89">
        <f t="shared" si="4"/>
        <v>0</v>
      </c>
    </row>
    <row r="310" spans="1:4" ht="18" hidden="1">
      <c r="A310" s="7" t="s">
        <v>37</v>
      </c>
      <c r="B310" s="89"/>
      <c r="C310" s="89"/>
      <c r="D310" s="89">
        <f t="shared" si="4"/>
        <v>0</v>
      </c>
    </row>
    <row r="311" spans="1:4" ht="18" hidden="1">
      <c r="A311" s="3" t="s">
        <v>172</v>
      </c>
      <c r="B311" s="89"/>
      <c r="C311" s="89"/>
      <c r="D311" s="89">
        <f t="shared" si="4"/>
        <v>0</v>
      </c>
    </row>
    <row r="312" spans="1:4" ht="18" hidden="1">
      <c r="A312" s="7" t="s">
        <v>284</v>
      </c>
      <c r="B312" s="92"/>
      <c r="C312" s="92"/>
      <c r="D312" s="89">
        <f t="shared" si="4"/>
        <v>0</v>
      </c>
    </row>
    <row r="313" spans="1:4" ht="18" hidden="1">
      <c r="A313" s="7" t="s">
        <v>253</v>
      </c>
      <c r="B313" s="89"/>
      <c r="C313" s="89"/>
      <c r="D313" s="89">
        <f t="shared" si="4"/>
        <v>0</v>
      </c>
    </row>
    <row r="314" spans="1:4" ht="18" hidden="1">
      <c r="A314" s="7" t="s">
        <v>173</v>
      </c>
      <c r="B314" s="89"/>
      <c r="C314" s="89"/>
      <c r="D314" s="89">
        <f t="shared" si="4"/>
        <v>0</v>
      </c>
    </row>
    <row r="315" spans="1:4" ht="18" hidden="1">
      <c r="A315" s="10" t="s">
        <v>254</v>
      </c>
      <c r="B315" s="89"/>
      <c r="C315" s="89"/>
      <c r="D315" s="89">
        <f t="shared" si="4"/>
        <v>0</v>
      </c>
    </row>
    <row r="316" spans="1:4" ht="18" hidden="1">
      <c r="A316" s="10" t="s">
        <v>255</v>
      </c>
      <c r="B316" s="89"/>
      <c r="C316" s="89"/>
      <c r="D316" s="89">
        <f t="shared" si="4"/>
        <v>0</v>
      </c>
    </row>
    <row r="317" spans="1:4" ht="18" hidden="1">
      <c r="A317" s="7" t="s">
        <v>288</v>
      </c>
      <c r="B317" s="89"/>
      <c r="C317" s="89"/>
      <c r="D317" s="89">
        <f t="shared" si="4"/>
        <v>0</v>
      </c>
    </row>
    <row r="318" spans="1:4" ht="18" hidden="1">
      <c r="A318" s="7" t="s">
        <v>257</v>
      </c>
      <c r="B318" s="89"/>
      <c r="C318" s="89"/>
      <c r="D318" s="89">
        <f t="shared" si="4"/>
        <v>0</v>
      </c>
    </row>
    <row r="319" spans="1:4" ht="18" hidden="1">
      <c r="A319" s="10" t="s">
        <v>258</v>
      </c>
      <c r="B319" s="89"/>
      <c r="C319" s="89"/>
      <c r="D319" s="89">
        <f t="shared" si="4"/>
        <v>0</v>
      </c>
    </row>
    <row r="320" spans="1:4" ht="18" hidden="1">
      <c r="A320" s="7" t="s">
        <v>259</v>
      </c>
      <c r="B320" s="89"/>
      <c r="C320" s="89"/>
      <c r="D320" s="89">
        <f t="shared" si="4"/>
        <v>0</v>
      </c>
    </row>
    <row r="321" spans="1:4" ht="18" hidden="1">
      <c r="A321" s="7" t="s">
        <v>260</v>
      </c>
      <c r="B321" s="89"/>
      <c r="C321" s="89"/>
      <c r="D321" s="89">
        <f t="shared" si="4"/>
        <v>0</v>
      </c>
    </row>
    <row r="322" spans="1:4" ht="18" hidden="1">
      <c r="A322" s="7" t="s">
        <v>261</v>
      </c>
      <c r="B322" s="89"/>
      <c r="C322" s="89"/>
      <c r="D322" s="89">
        <f t="shared" si="4"/>
        <v>0</v>
      </c>
    </row>
    <row r="323" spans="1:4" ht="18" hidden="1">
      <c r="A323" s="7" t="s">
        <v>262</v>
      </c>
      <c r="B323" s="89"/>
      <c r="C323" s="89"/>
      <c r="D323" s="89">
        <f t="shared" si="4"/>
        <v>0</v>
      </c>
    </row>
    <row r="324" spans="1:4" ht="18" hidden="1">
      <c r="A324" s="7" t="s">
        <v>263</v>
      </c>
      <c r="B324" s="89"/>
      <c r="C324" s="89"/>
      <c r="D324" s="89">
        <f t="shared" ref="D324:D328" si="5">B324*C324</f>
        <v>0</v>
      </c>
    </row>
    <row r="325" spans="1:4" ht="18">
      <c r="A325" s="7" t="s">
        <v>292</v>
      </c>
      <c r="B325" s="89">
        <f>5+2+6+12</f>
        <v>25</v>
      </c>
      <c r="C325" s="89">
        <v>26000</v>
      </c>
      <c r="D325" s="89">
        <f t="shared" si="5"/>
        <v>650000</v>
      </c>
    </row>
    <row r="326" spans="1:4" ht="18" hidden="1">
      <c r="A326" s="7" t="s">
        <v>265</v>
      </c>
      <c r="B326" s="89"/>
      <c r="C326" s="89"/>
      <c r="D326" s="89">
        <f t="shared" si="5"/>
        <v>0</v>
      </c>
    </row>
    <row r="327" spans="1:4" ht="18" hidden="1">
      <c r="A327" s="7" t="s">
        <v>266</v>
      </c>
      <c r="B327" s="89"/>
      <c r="C327" s="89"/>
      <c r="D327" s="89">
        <f t="shared" si="5"/>
        <v>0</v>
      </c>
    </row>
    <row r="328" spans="1:4" ht="18" hidden="1">
      <c r="A328" s="5" t="s">
        <v>325</v>
      </c>
      <c r="B328" s="89"/>
      <c r="C328" s="89"/>
      <c r="D328" s="89">
        <f t="shared" si="5"/>
        <v>0</v>
      </c>
    </row>
    <row r="329" spans="1:4" ht="17.399999999999999">
      <c r="A329" s="36"/>
      <c r="B329" s="94">
        <f>SUM(B3:B328)</f>
        <v>6906.5</v>
      </c>
      <c r="C329" s="94"/>
      <c r="D329" s="94">
        <f t="shared" ref="D329" si="6">SUM(D3:D328)</f>
        <v>84954600</v>
      </c>
    </row>
  </sheetData>
  <protectedRanges>
    <protectedRange password="CF71" sqref="B1:D328" name="tho"/>
  </protectedRanges>
  <autoFilter ref="A2:D329" xr:uid="{00000000-0009-0000-0000-000011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330"/>
  <sheetViews>
    <sheetView topLeftCell="A187" workbookViewId="0">
      <selection activeCell="D330" sqref="D330"/>
    </sheetView>
  </sheetViews>
  <sheetFormatPr defaultRowHeight="14.4"/>
  <cols>
    <col min="1" max="1" width="35.88671875" customWidth="1"/>
    <col min="3" max="3" width="14.33203125" customWidth="1"/>
    <col min="4" max="4" width="20.6640625" customWidth="1"/>
  </cols>
  <sheetData>
    <row r="1" spans="1:4">
      <c r="A1" s="34" t="s">
        <v>369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2</v>
      </c>
      <c r="C3" s="89">
        <v>15000</v>
      </c>
      <c r="D3" s="89">
        <f>B3*C3</f>
        <v>30000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>
      <c r="A6" s="20" t="s">
        <v>10</v>
      </c>
      <c r="B6" s="89">
        <f>12+12+12</f>
        <v>36</v>
      </c>
      <c r="C6" s="89">
        <v>6000</v>
      </c>
      <c r="D6" s="89">
        <f t="shared" si="0"/>
        <v>216000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360</v>
      </c>
      <c r="B9" s="89"/>
      <c r="C9" s="89"/>
      <c r="D9" s="89">
        <f t="shared" si="0"/>
        <v>0</v>
      </c>
    </row>
    <row r="10" spans="1:4" ht="18" hidden="1">
      <c r="A10" s="20" t="s">
        <v>195</v>
      </c>
      <c r="B10" s="89"/>
      <c r="C10" s="89"/>
      <c r="D10" s="89">
        <f t="shared" si="0"/>
        <v>0</v>
      </c>
    </row>
    <row r="11" spans="1:4" ht="18" hidden="1">
      <c r="A11" s="5" t="s">
        <v>226</v>
      </c>
      <c r="B11" s="89"/>
      <c r="C11" s="89"/>
      <c r="D11" s="89">
        <f t="shared" si="0"/>
        <v>0</v>
      </c>
    </row>
    <row r="12" spans="1:4" ht="18" hidden="1">
      <c r="A12" s="7" t="s">
        <v>12</v>
      </c>
      <c r="B12" s="89"/>
      <c r="C12" s="89"/>
      <c r="D12" s="89">
        <f t="shared" si="0"/>
        <v>0</v>
      </c>
    </row>
    <row r="13" spans="1:4" ht="18" hidden="1">
      <c r="A13" s="7" t="s">
        <v>14</v>
      </c>
      <c r="B13" s="89"/>
      <c r="C13" s="89"/>
      <c r="D13" s="89">
        <f t="shared" si="0"/>
        <v>0</v>
      </c>
    </row>
    <row r="14" spans="1:4" ht="18" hidden="1">
      <c r="A14" s="3" t="s">
        <v>51</v>
      </c>
      <c r="B14" s="89"/>
      <c r="C14" s="89"/>
      <c r="D14" s="89">
        <f t="shared" si="0"/>
        <v>0</v>
      </c>
    </row>
    <row r="15" spans="1:4" ht="18" hidden="1">
      <c r="A15" s="3" t="s">
        <v>17</v>
      </c>
      <c r="B15" s="89"/>
      <c r="C15" s="89"/>
      <c r="D15" s="89">
        <f t="shared" si="0"/>
        <v>0</v>
      </c>
    </row>
    <row r="16" spans="1:4" ht="18" hidden="1">
      <c r="A16" s="7" t="s">
        <v>115</v>
      </c>
      <c r="B16" s="89"/>
      <c r="C16" s="89"/>
      <c r="D16" s="89">
        <f t="shared" si="0"/>
        <v>0</v>
      </c>
    </row>
    <row r="17" spans="1:4" ht="18" hidden="1">
      <c r="A17" s="7" t="s">
        <v>286</v>
      </c>
      <c r="B17" s="89"/>
      <c r="C17" s="89"/>
      <c r="D17" s="89">
        <f t="shared" si="0"/>
        <v>0</v>
      </c>
    </row>
    <row r="18" spans="1:4" ht="18">
      <c r="A18" s="21" t="s">
        <v>287</v>
      </c>
      <c r="B18" s="89">
        <v>11</v>
      </c>
      <c r="C18" s="89">
        <v>4000</v>
      </c>
      <c r="D18" s="89">
        <f t="shared" si="0"/>
        <v>44000</v>
      </c>
    </row>
    <row r="19" spans="1:4" ht="18" hidden="1">
      <c r="A19" s="5" t="s">
        <v>21</v>
      </c>
      <c r="B19" s="89"/>
      <c r="C19" s="89"/>
      <c r="D19" s="89">
        <f t="shared" si="0"/>
        <v>0</v>
      </c>
    </row>
    <row r="20" spans="1:4" ht="18">
      <c r="A20" s="7" t="s">
        <v>26</v>
      </c>
      <c r="B20" s="89">
        <f>1350+1770</f>
        <v>3120</v>
      </c>
      <c r="C20" s="89">
        <v>6000</v>
      </c>
      <c r="D20" s="89">
        <f t="shared" si="0"/>
        <v>18720000</v>
      </c>
    </row>
    <row r="21" spans="1:4" ht="18" hidden="1">
      <c r="A21" s="3" t="s">
        <v>58</v>
      </c>
      <c r="B21" s="89"/>
      <c r="C21" s="89"/>
      <c r="D21" s="89">
        <f t="shared" si="0"/>
        <v>0</v>
      </c>
    </row>
    <row r="22" spans="1:4" ht="18" hidden="1">
      <c r="A22" s="3" t="s">
        <v>59</v>
      </c>
      <c r="B22" s="89"/>
      <c r="C22" s="89"/>
      <c r="D22" s="89">
        <f t="shared" si="0"/>
        <v>0</v>
      </c>
    </row>
    <row r="23" spans="1:4" ht="18" hidden="1">
      <c r="A23" s="7" t="s">
        <v>270</v>
      </c>
      <c r="B23" s="89"/>
      <c r="C23" s="89"/>
      <c r="D23" s="89">
        <f t="shared" si="0"/>
        <v>0</v>
      </c>
    </row>
    <row r="24" spans="1:4" ht="18" hidden="1">
      <c r="A24" s="7" t="s">
        <v>271</v>
      </c>
      <c r="B24" s="89"/>
      <c r="C24" s="89"/>
      <c r="D24" s="89">
        <f t="shared" si="0"/>
        <v>0</v>
      </c>
    </row>
    <row r="25" spans="1:4" ht="18">
      <c r="A25" s="7" t="s">
        <v>30</v>
      </c>
      <c r="B25" s="89">
        <f>25+20+30</f>
        <v>75</v>
      </c>
      <c r="C25" s="89">
        <v>8000</v>
      </c>
      <c r="D25" s="89">
        <f t="shared" si="0"/>
        <v>600000</v>
      </c>
    </row>
    <row r="26" spans="1:4" ht="18" hidden="1">
      <c r="A26" s="7" t="s">
        <v>273</v>
      </c>
      <c r="B26" s="89"/>
      <c r="C26" s="89"/>
      <c r="D26" s="89">
        <f t="shared" si="0"/>
        <v>0</v>
      </c>
    </row>
    <row r="27" spans="1:4" ht="18" hidden="1">
      <c r="A27" s="7" t="s">
        <v>274</v>
      </c>
      <c r="B27" s="89"/>
      <c r="C27" s="89"/>
      <c r="D27" s="89">
        <f t="shared" si="0"/>
        <v>0</v>
      </c>
    </row>
    <row r="28" spans="1:4" ht="18" hidden="1">
      <c r="A28" s="7" t="s">
        <v>62</v>
      </c>
      <c r="B28" s="89"/>
      <c r="C28" s="89"/>
      <c r="D28" s="89">
        <f t="shared" si="0"/>
        <v>0</v>
      </c>
    </row>
    <row r="29" spans="1:4" ht="18" hidden="1">
      <c r="A29" s="3" t="s">
        <v>33</v>
      </c>
      <c r="B29" s="89"/>
      <c r="C29" s="89"/>
      <c r="D29" s="89">
        <f t="shared" si="0"/>
        <v>0</v>
      </c>
    </row>
    <row r="30" spans="1:4" ht="18" hidden="1">
      <c r="A30" s="3" t="s">
        <v>64</v>
      </c>
      <c r="B30" s="89"/>
      <c r="C30" s="89"/>
      <c r="D30" s="89">
        <f t="shared" si="0"/>
        <v>0</v>
      </c>
    </row>
    <row r="31" spans="1:4" ht="18" hidden="1">
      <c r="A31" s="7" t="s">
        <v>36</v>
      </c>
      <c r="B31" s="89"/>
      <c r="C31" s="89"/>
      <c r="D31" s="89">
        <f t="shared" si="0"/>
        <v>0</v>
      </c>
    </row>
    <row r="32" spans="1:4" ht="18" hidden="1">
      <c r="A32" s="7" t="s">
        <v>228</v>
      </c>
      <c r="B32" s="89"/>
      <c r="C32" s="89"/>
      <c r="D32" s="89">
        <f t="shared" si="0"/>
        <v>0</v>
      </c>
    </row>
    <row r="33" spans="1:4" ht="18" hidden="1">
      <c r="A33" s="5" t="s">
        <v>229</v>
      </c>
      <c r="B33" s="90"/>
      <c r="C33" s="90"/>
      <c r="D33" s="89">
        <f t="shared" si="0"/>
        <v>0</v>
      </c>
    </row>
    <row r="34" spans="1:4" ht="18" hidden="1">
      <c r="A34" s="5" t="s">
        <v>230</v>
      </c>
      <c r="B34" s="90"/>
      <c r="C34" s="90"/>
      <c r="D34" s="89">
        <f t="shared" si="0"/>
        <v>0</v>
      </c>
    </row>
    <row r="35" spans="1:4" ht="18" hidden="1">
      <c r="A35" s="7" t="s">
        <v>119</v>
      </c>
      <c r="B35" s="89"/>
      <c r="C35" s="89"/>
      <c r="D35" s="89">
        <f t="shared" si="0"/>
        <v>0</v>
      </c>
    </row>
    <row r="36" spans="1:4" ht="18" hidden="1">
      <c r="A36" s="7" t="s">
        <v>146</v>
      </c>
      <c r="B36" s="89"/>
      <c r="C36" s="89"/>
      <c r="D36" s="89">
        <f t="shared" si="0"/>
        <v>0</v>
      </c>
    </row>
    <row r="37" spans="1:4" ht="18" hidden="1">
      <c r="A37" s="12" t="s">
        <v>94</v>
      </c>
      <c r="B37" s="89"/>
      <c r="C37" s="89"/>
      <c r="D37" s="89">
        <f t="shared" si="0"/>
        <v>0</v>
      </c>
    </row>
    <row r="38" spans="1:4" ht="18" hidden="1">
      <c r="A38" s="7" t="s">
        <v>41</v>
      </c>
      <c r="B38" s="89"/>
      <c r="C38" s="89"/>
      <c r="D38" s="89">
        <f t="shared" si="0"/>
        <v>0</v>
      </c>
    </row>
    <row r="39" spans="1:4" ht="18" hidden="1">
      <c r="A39" s="7" t="s">
        <v>96</v>
      </c>
      <c r="B39" s="89"/>
      <c r="C39" s="89"/>
      <c r="D39" s="89">
        <f t="shared" si="0"/>
        <v>0</v>
      </c>
    </row>
    <row r="40" spans="1:4" ht="18">
      <c r="A40" s="7" t="s">
        <v>45</v>
      </c>
      <c r="B40" s="89">
        <v>6</v>
      </c>
      <c r="C40" s="89">
        <v>17000</v>
      </c>
      <c r="D40" s="89">
        <f t="shared" si="0"/>
        <v>102000</v>
      </c>
    </row>
    <row r="41" spans="1:4" ht="18" hidden="1">
      <c r="A41" s="7" t="s">
        <v>276</v>
      </c>
      <c r="B41" s="89"/>
      <c r="C41" s="89"/>
      <c r="D41" s="89">
        <f t="shared" si="0"/>
        <v>0</v>
      </c>
    </row>
    <row r="42" spans="1:4" ht="18" hidden="1">
      <c r="A42" s="21" t="s">
        <v>277</v>
      </c>
      <c r="B42" s="89"/>
      <c r="C42" s="89"/>
      <c r="D42" s="89">
        <f t="shared" si="0"/>
        <v>0</v>
      </c>
    </row>
    <row r="43" spans="1:4" ht="18" hidden="1">
      <c r="A43" s="5" t="s">
        <v>120</v>
      </c>
      <c r="B43" s="89"/>
      <c r="C43" s="89"/>
      <c r="D43" s="89">
        <f t="shared" si="0"/>
        <v>0</v>
      </c>
    </row>
    <row r="44" spans="1:4" ht="18" hidden="1">
      <c r="A44" s="21" t="s">
        <v>49</v>
      </c>
      <c r="B44" s="89"/>
      <c r="C44" s="89"/>
      <c r="D44" s="89">
        <f t="shared" si="0"/>
        <v>0</v>
      </c>
    </row>
    <row r="45" spans="1:4" ht="18" hidden="1">
      <c r="A45" s="7" t="s">
        <v>278</v>
      </c>
      <c r="B45" s="89"/>
      <c r="C45" s="89"/>
      <c r="D45" s="89">
        <f t="shared" si="0"/>
        <v>0</v>
      </c>
    </row>
    <row r="46" spans="1:4" ht="18" hidden="1">
      <c r="A46" s="7" t="s">
        <v>279</v>
      </c>
      <c r="B46" s="89"/>
      <c r="C46" s="89"/>
      <c r="D46" s="89">
        <f t="shared" si="0"/>
        <v>0</v>
      </c>
    </row>
    <row r="47" spans="1:4" ht="18">
      <c r="A47" s="3" t="s">
        <v>50</v>
      </c>
      <c r="B47" s="89">
        <f>20+500+30+40</f>
        <v>590</v>
      </c>
      <c r="C47" s="89">
        <v>14000</v>
      </c>
      <c r="D47" s="89">
        <f t="shared" si="0"/>
        <v>8260000</v>
      </c>
    </row>
    <row r="48" spans="1:4" ht="18" hidden="1">
      <c r="A48" s="26" t="s">
        <v>148</v>
      </c>
      <c r="B48" s="89"/>
      <c r="C48" s="89"/>
      <c r="D48" s="89">
        <f t="shared" si="0"/>
        <v>0</v>
      </c>
    </row>
    <row r="49" spans="1:4" ht="18" hidden="1">
      <c r="A49" s="12" t="s">
        <v>149</v>
      </c>
      <c r="B49" s="89"/>
      <c r="C49" s="89"/>
      <c r="D49" s="89">
        <f t="shared" si="0"/>
        <v>0</v>
      </c>
    </row>
    <row r="50" spans="1:4" ht="18" hidden="1">
      <c r="A50" s="12" t="s">
        <v>150</v>
      </c>
      <c r="B50" s="89"/>
      <c r="C50" s="89"/>
      <c r="D50" s="89">
        <f t="shared" si="0"/>
        <v>0</v>
      </c>
    </row>
    <row r="51" spans="1:4" ht="18" hidden="1">
      <c r="A51" s="12" t="s">
        <v>151</v>
      </c>
      <c r="B51" s="89"/>
      <c r="C51" s="89"/>
      <c r="D51" s="89">
        <f t="shared" si="0"/>
        <v>0</v>
      </c>
    </row>
    <row r="52" spans="1:4" ht="18" hidden="1">
      <c r="A52" s="7" t="s">
        <v>152</v>
      </c>
      <c r="B52" s="89"/>
      <c r="C52" s="89"/>
      <c r="D52" s="89">
        <f t="shared" si="0"/>
        <v>0</v>
      </c>
    </row>
    <row r="53" spans="1:4" ht="18" hidden="1">
      <c r="A53" s="5" t="s">
        <v>153</v>
      </c>
      <c r="B53" s="89"/>
      <c r="C53" s="89"/>
      <c r="D53" s="89">
        <f t="shared" si="0"/>
        <v>0</v>
      </c>
    </row>
    <row r="54" spans="1:4" ht="18" hidden="1">
      <c r="A54" s="7" t="s">
        <v>61</v>
      </c>
      <c r="B54" s="89"/>
      <c r="C54" s="89"/>
      <c r="D54" s="89">
        <f t="shared" si="0"/>
        <v>0</v>
      </c>
    </row>
    <row r="55" spans="1:4" ht="18" hidden="1">
      <c r="A55" s="7" t="s">
        <v>155</v>
      </c>
      <c r="B55" s="89"/>
      <c r="C55" s="89"/>
      <c r="D55" s="89">
        <f t="shared" si="0"/>
        <v>0</v>
      </c>
    </row>
    <row r="56" spans="1:4" ht="18" hidden="1">
      <c r="A56" s="12" t="s">
        <v>63</v>
      </c>
      <c r="B56" s="89"/>
      <c r="C56" s="89"/>
      <c r="D56" s="89">
        <f t="shared" si="0"/>
        <v>0</v>
      </c>
    </row>
    <row r="57" spans="1:4" ht="18">
      <c r="A57" s="7" t="s">
        <v>112</v>
      </c>
      <c r="B57" s="89">
        <v>46</v>
      </c>
      <c r="C57" s="89">
        <v>9000</v>
      </c>
      <c r="D57" s="89">
        <f t="shared" si="0"/>
        <v>414000</v>
      </c>
    </row>
    <row r="58" spans="1:4" ht="18" hidden="1">
      <c r="A58" s="30" t="s">
        <v>294</v>
      </c>
      <c r="B58" s="89"/>
      <c r="C58" s="89"/>
      <c r="D58" s="89">
        <f t="shared" si="0"/>
        <v>0</v>
      </c>
    </row>
    <row r="59" spans="1:4" ht="18" hidden="1">
      <c r="A59" s="7" t="s">
        <v>156</v>
      </c>
      <c r="B59" s="89"/>
      <c r="C59" s="89"/>
      <c r="D59" s="89">
        <f t="shared" si="0"/>
        <v>0</v>
      </c>
    </row>
    <row r="60" spans="1:4" ht="18" hidden="1">
      <c r="A60" s="7" t="s">
        <v>157</v>
      </c>
      <c r="B60" s="89"/>
      <c r="C60" s="89"/>
      <c r="D60" s="89">
        <f t="shared" si="0"/>
        <v>0</v>
      </c>
    </row>
    <row r="61" spans="1:4" ht="18" hidden="1">
      <c r="A61" s="6" t="s">
        <v>158</v>
      </c>
      <c r="B61" s="89"/>
      <c r="C61" s="89"/>
      <c r="D61" s="89">
        <f t="shared" si="0"/>
        <v>0</v>
      </c>
    </row>
    <row r="62" spans="1:4" ht="18" hidden="1">
      <c r="A62" s="17" t="s">
        <v>295</v>
      </c>
      <c r="B62" s="89"/>
      <c r="C62" s="89"/>
      <c r="D62" s="89">
        <f t="shared" si="0"/>
        <v>0</v>
      </c>
    </row>
    <row r="63" spans="1:4" ht="18" hidden="1">
      <c r="A63" s="3" t="s">
        <v>1</v>
      </c>
      <c r="B63" s="89"/>
      <c r="C63" s="89"/>
      <c r="D63" s="89">
        <f t="shared" si="0"/>
        <v>0</v>
      </c>
    </row>
    <row r="64" spans="1:4" ht="18" hidden="1">
      <c r="A64" s="5" t="s">
        <v>2</v>
      </c>
      <c r="B64" s="89"/>
      <c r="C64" s="89"/>
      <c r="D64" s="89">
        <f t="shared" si="0"/>
        <v>0</v>
      </c>
    </row>
    <row r="65" spans="1:4" ht="18" hidden="1">
      <c r="A65" s="3" t="s">
        <v>66</v>
      </c>
      <c r="B65" s="89"/>
      <c r="C65" s="89"/>
      <c r="D65" s="89">
        <f t="shared" si="0"/>
        <v>0</v>
      </c>
    </row>
    <row r="66" spans="1:4" ht="18" hidden="1">
      <c r="A66" s="3" t="s">
        <v>4</v>
      </c>
      <c r="B66" s="89"/>
      <c r="C66" s="89"/>
      <c r="D66" s="89">
        <f t="shared" si="0"/>
        <v>0</v>
      </c>
    </row>
    <row r="67" spans="1:4" ht="18" hidden="1">
      <c r="A67" s="3" t="s">
        <v>5</v>
      </c>
      <c r="B67" s="89"/>
      <c r="C67" s="89"/>
      <c r="D67" s="89">
        <f t="shared" si="0"/>
        <v>0</v>
      </c>
    </row>
    <row r="68" spans="1:4" ht="18" hidden="1">
      <c r="A68" s="6" t="s">
        <v>6</v>
      </c>
      <c r="B68" s="89"/>
      <c r="C68" s="89"/>
      <c r="D68" s="89">
        <f t="shared" ref="D68:D131" si="1">B68*C68</f>
        <v>0</v>
      </c>
    </row>
    <row r="69" spans="1:4" ht="18" hidden="1">
      <c r="A69" s="7" t="s">
        <v>7</v>
      </c>
      <c r="B69" s="89"/>
      <c r="C69" s="89"/>
      <c r="D69" s="89">
        <f t="shared" si="1"/>
        <v>0</v>
      </c>
    </row>
    <row r="70" spans="1:4" ht="18" hidden="1">
      <c r="A70" s="7" t="s">
        <v>113</v>
      </c>
      <c r="B70" s="89"/>
      <c r="C70" s="89"/>
      <c r="D70" s="89">
        <f t="shared" si="1"/>
        <v>0</v>
      </c>
    </row>
    <row r="71" spans="1:4" ht="18" hidden="1">
      <c r="A71" s="3" t="s">
        <v>114</v>
      </c>
      <c r="B71" s="89"/>
      <c r="C71" s="89"/>
      <c r="D71" s="89">
        <f t="shared" si="1"/>
        <v>0</v>
      </c>
    </row>
    <row r="72" spans="1:4" ht="18">
      <c r="A72" s="7" t="s">
        <v>69</v>
      </c>
      <c r="B72" s="89">
        <f>25+20+15+40+35+70</f>
        <v>205</v>
      </c>
      <c r="C72" s="89">
        <v>10000</v>
      </c>
      <c r="D72" s="89">
        <f t="shared" si="1"/>
        <v>2050000</v>
      </c>
    </row>
    <row r="73" spans="1:4" ht="18" hidden="1">
      <c r="A73" s="21" t="s">
        <v>166</v>
      </c>
      <c r="B73" s="89"/>
      <c r="C73" s="89"/>
      <c r="D73" s="89">
        <f t="shared" si="1"/>
        <v>0</v>
      </c>
    </row>
    <row r="74" spans="1:4" ht="18">
      <c r="A74" s="7" t="s">
        <v>167</v>
      </c>
      <c r="B74" s="89">
        <v>8</v>
      </c>
      <c r="C74" s="89">
        <v>12000</v>
      </c>
      <c r="D74" s="89">
        <f t="shared" si="1"/>
        <v>96000</v>
      </c>
    </row>
    <row r="75" spans="1:4" ht="18" hidden="1">
      <c r="A75" s="7" t="s">
        <v>71</v>
      </c>
      <c r="B75" s="89"/>
      <c r="C75" s="89"/>
      <c r="D75" s="89">
        <f t="shared" si="1"/>
        <v>0</v>
      </c>
    </row>
    <row r="76" spans="1:4" ht="18" hidden="1">
      <c r="A76" s="7" t="s">
        <v>169</v>
      </c>
      <c r="B76" s="89"/>
      <c r="C76" s="89"/>
      <c r="D76" s="89">
        <f t="shared" si="1"/>
        <v>0</v>
      </c>
    </row>
    <row r="77" spans="1:4" ht="18" hidden="1">
      <c r="A77" s="3" t="s">
        <v>8</v>
      </c>
      <c r="B77" s="90"/>
      <c r="C77" s="90"/>
      <c r="D77" s="89">
        <f t="shared" si="1"/>
        <v>0</v>
      </c>
    </row>
    <row r="78" spans="1:4" ht="18" hidden="1">
      <c r="A78" s="3" t="s">
        <v>9</v>
      </c>
      <c r="B78" s="90"/>
      <c r="C78" s="90"/>
      <c r="D78" s="89">
        <f t="shared" si="1"/>
        <v>0</v>
      </c>
    </row>
    <row r="79" spans="1:4" ht="18">
      <c r="A79" s="3" t="s">
        <v>74</v>
      </c>
      <c r="B79" s="90">
        <v>3</v>
      </c>
      <c r="C79" s="90">
        <v>4000</v>
      </c>
      <c r="D79" s="89">
        <f t="shared" si="1"/>
        <v>12000</v>
      </c>
    </row>
    <row r="80" spans="1:4" ht="18" hidden="1">
      <c r="A80" s="7" t="s">
        <v>80</v>
      </c>
      <c r="B80" s="89"/>
      <c r="C80" s="89"/>
      <c r="D80" s="89">
        <f t="shared" si="1"/>
        <v>0</v>
      </c>
    </row>
    <row r="81" spans="1:4" ht="18">
      <c r="A81" s="7" t="s">
        <v>76</v>
      </c>
      <c r="B81" s="89">
        <v>100</v>
      </c>
      <c r="C81" s="89">
        <v>9500</v>
      </c>
      <c r="D81" s="89">
        <f t="shared" si="1"/>
        <v>950000</v>
      </c>
    </row>
    <row r="82" spans="1:4" ht="18" hidden="1">
      <c r="A82" s="7" t="s">
        <v>82</v>
      </c>
      <c r="B82" s="89"/>
      <c r="C82" s="89"/>
      <c r="D82" s="89">
        <f t="shared" si="1"/>
        <v>0</v>
      </c>
    </row>
    <row r="83" spans="1:4" ht="18" hidden="1">
      <c r="A83" s="7" t="s">
        <v>83</v>
      </c>
      <c r="B83" s="89"/>
      <c r="C83" s="89"/>
      <c r="D83" s="89">
        <f t="shared" si="1"/>
        <v>0</v>
      </c>
    </row>
    <row r="84" spans="1:4" ht="18" hidden="1">
      <c r="A84" s="7" t="s">
        <v>84</v>
      </c>
      <c r="B84" s="89"/>
      <c r="C84" s="89"/>
      <c r="D84" s="89">
        <f t="shared" si="1"/>
        <v>0</v>
      </c>
    </row>
    <row r="85" spans="1:4" ht="18" hidden="1">
      <c r="A85" s="7" t="s">
        <v>79</v>
      </c>
      <c r="B85" s="89"/>
      <c r="C85" s="89"/>
      <c r="D85" s="89">
        <f t="shared" si="1"/>
        <v>0</v>
      </c>
    </row>
    <row r="86" spans="1:4" ht="18" hidden="1">
      <c r="A86" s="10" t="s">
        <v>192</v>
      </c>
      <c r="B86" s="89"/>
      <c r="C86" s="89"/>
      <c r="D86" s="89">
        <f t="shared" si="1"/>
        <v>0</v>
      </c>
    </row>
    <row r="87" spans="1:4" ht="18" hidden="1">
      <c r="A87" s="10" t="s">
        <v>174</v>
      </c>
      <c r="B87" s="89"/>
      <c r="C87" s="89"/>
      <c r="D87" s="89">
        <f t="shared" si="1"/>
        <v>0</v>
      </c>
    </row>
    <row r="88" spans="1:4" ht="18" hidden="1">
      <c r="A88" s="10" t="s">
        <v>175</v>
      </c>
      <c r="B88" s="89"/>
      <c r="C88" s="89"/>
      <c r="D88" s="89">
        <f t="shared" si="1"/>
        <v>0</v>
      </c>
    </row>
    <row r="89" spans="1:4" ht="18" hidden="1">
      <c r="A89" s="5" t="s">
        <v>176</v>
      </c>
      <c r="B89" s="89"/>
      <c r="C89" s="89"/>
      <c r="D89" s="89">
        <f t="shared" si="1"/>
        <v>0</v>
      </c>
    </row>
    <row r="90" spans="1:4" ht="18" hidden="1">
      <c r="A90" s="21" t="s">
        <v>170</v>
      </c>
      <c r="B90" s="89"/>
      <c r="C90" s="89"/>
      <c r="D90" s="89">
        <f t="shared" si="1"/>
        <v>0</v>
      </c>
    </row>
    <row r="91" spans="1:4" ht="18" hidden="1">
      <c r="A91" s="5" t="s">
        <v>204</v>
      </c>
      <c r="B91" s="89"/>
      <c r="C91" s="89"/>
      <c r="D91" s="89">
        <f t="shared" si="1"/>
        <v>0</v>
      </c>
    </row>
    <row r="92" spans="1:4" ht="18" hidden="1">
      <c r="A92" s="7" t="s">
        <v>11</v>
      </c>
      <c r="B92" s="89"/>
      <c r="C92" s="89"/>
      <c r="D92" s="89">
        <f t="shared" si="1"/>
        <v>0</v>
      </c>
    </row>
    <row r="93" spans="1:4" ht="18" hidden="1">
      <c r="A93" s="7" t="s">
        <v>81</v>
      </c>
      <c r="B93" s="89"/>
      <c r="C93" s="89"/>
      <c r="D93" s="89">
        <f t="shared" si="1"/>
        <v>0</v>
      </c>
    </row>
    <row r="94" spans="1:4" ht="18" hidden="1">
      <c r="A94" s="5" t="s">
        <v>205</v>
      </c>
      <c r="B94" s="89"/>
      <c r="C94" s="89"/>
      <c r="D94" s="89">
        <f t="shared" si="1"/>
        <v>0</v>
      </c>
    </row>
    <row r="95" spans="1:4" ht="18" hidden="1">
      <c r="A95" s="5" t="s">
        <v>206</v>
      </c>
      <c r="B95" s="89"/>
      <c r="C95" s="89"/>
      <c r="D95" s="89">
        <f t="shared" si="1"/>
        <v>0</v>
      </c>
    </row>
    <row r="96" spans="1:4" ht="18" hidden="1">
      <c r="A96" s="7" t="s">
        <v>13</v>
      </c>
      <c r="B96" s="90"/>
      <c r="C96" s="90"/>
      <c r="D96" s="89">
        <f t="shared" si="1"/>
        <v>0</v>
      </c>
    </row>
    <row r="97" spans="1:4" ht="18" hidden="1">
      <c r="A97" s="10" t="s">
        <v>85</v>
      </c>
      <c r="B97" s="89"/>
      <c r="C97" s="89"/>
      <c r="D97" s="89">
        <f t="shared" si="1"/>
        <v>0</v>
      </c>
    </row>
    <row r="98" spans="1:4" ht="18" hidden="1">
      <c r="A98" s="5" t="s">
        <v>296</v>
      </c>
      <c r="B98" s="89"/>
      <c r="C98" s="89"/>
      <c r="D98" s="89">
        <f t="shared" si="1"/>
        <v>0</v>
      </c>
    </row>
    <row r="99" spans="1:4" ht="18" hidden="1">
      <c r="A99" s="5" t="s">
        <v>207</v>
      </c>
      <c r="B99" s="89"/>
      <c r="C99" s="89"/>
      <c r="D99" s="89">
        <f t="shared" si="1"/>
        <v>0</v>
      </c>
    </row>
    <row r="100" spans="1:4" ht="18" hidden="1">
      <c r="A100" s="7" t="s">
        <v>93</v>
      </c>
      <c r="B100" s="89"/>
      <c r="C100" s="89"/>
      <c r="D100" s="89">
        <f t="shared" si="1"/>
        <v>0</v>
      </c>
    </row>
    <row r="101" spans="1:4" ht="18" hidden="1">
      <c r="A101" s="12" t="s">
        <v>46</v>
      </c>
      <c r="B101" s="89"/>
      <c r="C101" s="89"/>
      <c r="D101" s="89">
        <f t="shared" si="1"/>
        <v>0</v>
      </c>
    </row>
    <row r="102" spans="1:4" ht="18" hidden="1">
      <c r="A102" s="23" t="s">
        <v>95</v>
      </c>
      <c r="B102" s="89"/>
      <c r="C102" s="89"/>
      <c r="D102" s="89">
        <f t="shared" si="1"/>
        <v>0</v>
      </c>
    </row>
    <row r="103" spans="1:4" ht="18" hidden="1">
      <c r="A103" s="23" t="s">
        <v>190</v>
      </c>
      <c r="B103" s="89"/>
      <c r="C103" s="89"/>
      <c r="D103" s="89">
        <f t="shared" si="1"/>
        <v>0</v>
      </c>
    </row>
    <row r="104" spans="1:4" ht="18" hidden="1">
      <c r="A104" s="68" t="s">
        <v>47</v>
      </c>
      <c r="B104" s="89"/>
      <c r="C104" s="89"/>
      <c r="D104" s="89">
        <f t="shared" si="1"/>
        <v>0</v>
      </c>
    </row>
    <row r="105" spans="1:4" ht="18" hidden="1">
      <c r="A105" s="31" t="s">
        <v>297</v>
      </c>
      <c r="B105" s="89"/>
      <c r="C105" s="89"/>
      <c r="D105" s="89">
        <f t="shared" si="1"/>
        <v>0</v>
      </c>
    </row>
    <row r="106" spans="1:4" ht="18" hidden="1">
      <c r="A106" s="7" t="s">
        <v>48</v>
      </c>
      <c r="B106" s="89"/>
      <c r="C106" s="89"/>
      <c r="D106" s="89">
        <f t="shared" si="1"/>
        <v>0</v>
      </c>
    </row>
    <row r="107" spans="1:4" ht="18">
      <c r="A107" s="7" t="s">
        <v>101</v>
      </c>
      <c r="B107" s="89">
        <v>6</v>
      </c>
      <c r="C107" s="89">
        <v>9000</v>
      </c>
      <c r="D107" s="89">
        <f t="shared" si="1"/>
        <v>54000</v>
      </c>
    </row>
    <row r="108" spans="1:4" ht="18" hidden="1">
      <c r="A108" s="7" t="s">
        <v>18</v>
      </c>
      <c r="B108" s="89"/>
      <c r="C108" s="89"/>
      <c r="D108" s="89">
        <f t="shared" si="1"/>
        <v>0</v>
      </c>
    </row>
    <row r="109" spans="1:4" ht="18" hidden="1">
      <c r="A109" s="7" t="s">
        <v>19</v>
      </c>
      <c r="B109" s="89"/>
      <c r="C109" s="89"/>
      <c r="D109" s="89">
        <f t="shared" si="1"/>
        <v>0</v>
      </c>
    </row>
    <row r="110" spans="1:4" ht="18" hidden="1">
      <c r="A110" s="7" t="s">
        <v>208</v>
      </c>
      <c r="B110" s="89"/>
      <c r="C110" s="89"/>
      <c r="D110" s="89">
        <f t="shared" si="1"/>
        <v>0</v>
      </c>
    </row>
    <row r="111" spans="1:4" ht="18" hidden="1">
      <c r="A111" s="7" t="s">
        <v>209</v>
      </c>
      <c r="B111" s="89"/>
      <c r="C111" s="89"/>
      <c r="D111" s="89">
        <f t="shared" si="1"/>
        <v>0</v>
      </c>
    </row>
    <row r="112" spans="1:4" ht="18" hidden="1">
      <c r="A112" s="7" t="s">
        <v>210</v>
      </c>
      <c r="B112" s="89"/>
      <c r="C112" s="89"/>
      <c r="D112" s="89">
        <f t="shared" si="1"/>
        <v>0</v>
      </c>
    </row>
    <row r="113" spans="1:4" ht="18" hidden="1">
      <c r="A113" s="7" t="s">
        <v>211</v>
      </c>
      <c r="B113" s="89"/>
      <c r="C113" s="89"/>
      <c r="D113" s="89">
        <f t="shared" si="1"/>
        <v>0</v>
      </c>
    </row>
    <row r="114" spans="1:4" ht="18" hidden="1">
      <c r="A114" s="5" t="s">
        <v>15</v>
      </c>
      <c r="B114" s="89"/>
      <c r="C114" s="89"/>
      <c r="D114" s="89">
        <f t="shared" si="1"/>
        <v>0</v>
      </c>
    </row>
    <row r="115" spans="1:4" ht="18" hidden="1">
      <c r="A115" s="10" t="s">
        <v>16</v>
      </c>
      <c r="B115" s="89"/>
      <c r="C115" s="89"/>
      <c r="D115" s="89">
        <f t="shared" si="1"/>
        <v>0</v>
      </c>
    </row>
    <row r="116" spans="1:4" ht="18" hidden="1">
      <c r="A116" s="7" t="s">
        <v>298</v>
      </c>
      <c r="B116" s="89"/>
      <c r="C116" s="89"/>
      <c r="D116" s="89">
        <f t="shared" si="1"/>
        <v>0</v>
      </c>
    </row>
    <row r="117" spans="1:4" ht="18" hidden="1">
      <c r="A117" s="5" t="s">
        <v>299</v>
      </c>
      <c r="B117" s="89"/>
      <c r="C117" s="89"/>
      <c r="D117" s="89">
        <f t="shared" si="1"/>
        <v>0</v>
      </c>
    </row>
    <row r="118" spans="1:4" ht="18" hidden="1">
      <c r="A118" s="5" t="s">
        <v>300</v>
      </c>
      <c r="B118" s="89"/>
      <c r="C118" s="89"/>
      <c r="D118" s="89">
        <f t="shared" si="1"/>
        <v>0</v>
      </c>
    </row>
    <row r="119" spans="1:4" ht="18" hidden="1">
      <c r="A119" s="7" t="s">
        <v>103</v>
      </c>
      <c r="B119" s="89"/>
      <c r="C119" s="89"/>
      <c r="D119" s="89">
        <f t="shared" si="1"/>
        <v>0</v>
      </c>
    </row>
    <row r="120" spans="1:4" ht="18" hidden="1">
      <c r="A120" s="24" t="s">
        <v>122</v>
      </c>
      <c r="B120" s="89"/>
      <c r="C120" s="89"/>
      <c r="D120" s="89">
        <f t="shared" si="1"/>
        <v>0</v>
      </c>
    </row>
    <row r="121" spans="1:4" ht="18">
      <c r="A121" s="21" t="s">
        <v>106</v>
      </c>
      <c r="B121" s="89">
        <v>10</v>
      </c>
      <c r="C121" s="89">
        <v>12000</v>
      </c>
      <c r="D121" s="89">
        <f t="shared" si="1"/>
        <v>120000</v>
      </c>
    </row>
    <row r="122" spans="1:4" ht="18" hidden="1">
      <c r="A122" s="3" t="s">
        <v>124</v>
      </c>
      <c r="B122" s="90"/>
      <c r="C122" s="90"/>
      <c r="D122" s="89">
        <f t="shared" si="1"/>
        <v>0</v>
      </c>
    </row>
    <row r="123" spans="1:4" ht="18" hidden="1">
      <c r="A123" s="3" t="s">
        <v>125</v>
      </c>
      <c r="B123" s="90"/>
      <c r="C123" s="90"/>
      <c r="D123" s="89">
        <f t="shared" si="1"/>
        <v>0</v>
      </c>
    </row>
    <row r="124" spans="1:4" ht="18" hidden="1">
      <c r="A124" s="3" t="s">
        <v>126</v>
      </c>
      <c r="B124" s="90"/>
      <c r="C124" s="90"/>
      <c r="D124" s="89">
        <f t="shared" si="1"/>
        <v>0</v>
      </c>
    </row>
    <row r="125" spans="1:4" ht="18" hidden="1">
      <c r="A125" s="3" t="s">
        <v>127</v>
      </c>
      <c r="B125" s="93"/>
      <c r="C125" s="93"/>
      <c r="D125" s="89">
        <f t="shared" si="1"/>
        <v>0</v>
      </c>
    </row>
    <row r="126" spans="1:4" ht="18" hidden="1">
      <c r="A126" s="28" t="s">
        <v>280</v>
      </c>
      <c r="B126" s="89"/>
      <c r="C126" s="89"/>
      <c r="D126" s="89">
        <f t="shared" si="1"/>
        <v>0</v>
      </c>
    </row>
    <row r="127" spans="1:4" ht="18" hidden="1">
      <c r="A127" s="3" t="s">
        <v>281</v>
      </c>
      <c r="B127" s="90"/>
      <c r="C127" s="90"/>
      <c r="D127" s="89">
        <f t="shared" si="1"/>
        <v>0</v>
      </c>
    </row>
    <row r="128" spans="1:4" ht="18">
      <c r="A128" s="7" t="s">
        <v>109</v>
      </c>
      <c r="B128" s="89">
        <v>5</v>
      </c>
      <c r="C128" s="89">
        <v>6000</v>
      </c>
      <c r="D128" s="89">
        <f t="shared" si="1"/>
        <v>30000</v>
      </c>
    </row>
    <row r="129" spans="1:4" ht="18" hidden="1">
      <c r="A129" s="7" t="s">
        <v>283</v>
      </c>
      <c r="B129" s="89"/>
      <c r="C129" s="89"/>
      <c r="D129" s="89">
        <f t="shared" si="1"/>
        <v>0</v>
      </c>
    </row>
    <row r="130" spans="1:4" ht="18">
      <c r="A130" s="7" t="s">
        <v>111</v>
      </c>
      <c r="B130" s="89">
        <f>35+20</f>
        <v>55</v>
      </c>
      <c r="C130" s="89">
        <v>12000</v>
      </c>
      <c r="D130" s="89">
        <f t="shared" si="1"/>
        <v>660000</v>
      </c>
    </row>
    <row r="131" spans="1:4" ht="18" hidden="1">
      <c r="A131" s="12" t="s">
        <v>34</v>
      </c>
      <c r="B131" s="89"/>
      <c r="C131" s="89"/>
      <c r="D131" s="89">
        <f t="shared" si="1"/>
        <v>0</v>
      </c>
    </row>
    <row r="132" spans="1:4" ht="18" hidden="1">
      <c r="A132" s="3" t="s">
        <v>212</v>
      </c>
      <c r="B132" s="89"/>
      <c r="C132" s="89"/>
      <c r="D132" s="89">
        <f t="shared" ref="D132:D195" si="2">B132*C132</f>
        <v>0</v>
      </c>
    </row>
    <row r="133" spans="1:4" ht="18" hidden="1">
      <c r="A133" s="3" t="s">
        <v>213</v>
      </c>
      <c r="B133" s="89"/>
      <c r="C133" s="89"/>
      <c r="D133" s="89">
        <f t="shared" si="2"/>
        <v>0</v>
      </c>
    </row>
    <row r="134" spans="1:4" ht="18" hidden="1">
      <c r="A134" s="7" t="s">
        <v>214</v>
      </c>
      <c r="B134" s="89"/>
      <c r="C134" s="89"/>
      <c r="D134" s="89">
        <f t="shared" si="2"/>
        <v>0</v>
      </c>
    </row>
    <row r="135" spans="1:4" ht="18" hidden="1">
      <c r="A135" s="7" t="s">
        <v>215</v>
      </c>
      <c r="B135" s="89"/>
      <c r="C135" s="89"/>
      <c r="D135" s="89">
        <f t="shared" si="2"/>
        <v>0</v>
      </c>
    </row>
    <row r="136" spans="1:4" ht="18" hidden="1">
      <c r="A136" s="7" t="s">
        <v>99</v>
      </c>
      <c r="B136" s="90"/>
      <c r="C136" s="90"/>
      <c r="D136" s="89">
        <f t="shared" si="2"/>
        <v>0</v>
      </c>
    </row>
    <row r="137" spans="1:4" ht="18" hidden="1">
      <c r="A137" s="7" t="s">
        <v>100</v>
      </c>
      <c r="B137" s="90"/>
      <c r="C137" s="90"/>
      <c r="D137" s="89">
        <f t="shared" si="2"/>
        <v>0</v>
      </c>
    </row>
    <row r="138" spans="1:4" ht="18" hidden="1">
      <c r="A138" s="7" t="s">
        <v>301</v>
      </c>
      <c r="B138" s="89"/>
      <c r="C138" s="89"/>
      <c r="D138" s="89">
        <f t="shared" si="2"/>
        <v>0</v>
      </c>
    </row>
    <row r="139" spans="1:4" ht="18" hidden="1">
      <c r="A139" s="7" t="s">
        <v>118</v>
      </c>
      <c r="B139" s="90"/>
      <c r="C139" s="90"/>
      <c r="D139" s="89">
        <f t="shared" si="2"/>
        <v>0</v>
      </c>
    </row>
    <row r="140" spans="1:4" ht="18" hidden="1">
      <c r="A140" s="7" t="s">
        <v>102</v>
      </c>
      <c r="B140" s="90"/>
      <c r="C140" s="90"/>
      <c r="D140" s="89">
        <f t="shared" si="2"/>
        <v>0</v>
      </c>
    </row>
    <row r="141" spans="1:4" ht="18">
      <c r="A141" s="7" t="s">
        <v>121</v>
      </c>
      <c r="B141" s="90">
        <v>1</v>
      </c>
      <c r="C141" s="90">
        <v>80000</v>
      </c>
      <c r="D141" s="89">
        <f t="shared" si="2"/>
        <v>80000</v>
      </c>
    </row>
    <row r="142" spans="1:4" ht="18" hidden="1">
      <c r="A142" s="7" t="s">
        <v>104</v>
      </c>
      <c r="B142" s="90"/>
      <c r="C142" s="90"/>
      <c r="D142" s="89">
        <f t="shared" si="2"/>
        <v>0</v>
      </c>
    </row>
    <row r="143" spans="1:4" ht="18" hidden="1">
      <c r="A143" s="7" t="s">
        <v>128</v>
      </c>
      <c r="B143" s="90"/>
      <c r="C143" s="90"/>
      <c r="D143" s="89">
        <f t="shared" si="2"/>
        <v>0</v>
      </c>
    </row>
    <row r="144" spans="1:4" ht="18" hidden="1">
      <c r="A144" s="7" t="s">
        <v>105</v>
      </c>
      <c r="B144" s="90"/>
      <c r="C144" s="90"/>
      <c r="D144" s="89">
        <f t="shared" si="2"/>
        <v>0</v>
      </c>
    </row>
    <row r="145" spans="1:4" ht="18" hidden="1">
      <c r="A145" s="7" t="s">
        <v>123</v>
      </c>
      <c r="B145" s="90"/>
      <c r="C145" s="90"/>
      <c r="D145" s="89">
        <f t="shared" si="2"/>
        <v>0</v>
      </c>
    </row>
    <row r="146" spans="1:4" ht="18" hidden="1">
      <c r="A146" s="7" t="s">
        <v>107</v>
      </c>
      <c r="B146" s="90"/>
      <c r="C146" s="90"/>
      <c r="D146" s="89">
        <f t="shared" si="2"/>
        <v>0</v>
      </c>
    </row>
    <row r="147" spans="1:4" ht="18" hidden="1">
      <c r="A147" s="7" t="s">
        <v>159</v>
      </c>
      <c r="B147" s="89"/>
      <c r="C147" s="89"/>
      <c r="D147" s="89">
        <f t="shared" si="2"/>
        <v>0</v>
      </c>
    </row>
    <row r="148" spans="1:4" ht="18" hidden="1">
      <c r="A148" s="7" t="s">
        <v>160</v>
      </c>
      <c r="B148" s="89"/>
      <c r="C148" s="89"/>
      <c r="D148" s="89">
        <f t="shared" si="2"/>
        <v>0</v>
      </c>
    </row>
    <row r="149" spans="1:4" ht="18" hidden="1">
      <c r="A149" s="7" t="s">
        <v>135</v>
      </c>
      <c r="B149" s="89"/>
      <c r="C149" s="89"/>
      <c r="D149" s="89">
        <f t="shared" si="2"/>
        <v>0</v>
      </c>
    </row>
    <row r="150" spans="1:4" ht="18" hidden="1">
      <c r="A150" s="7" t="s">
        <v>162</v>
      </c>
      <c r="B150" s="89"/>
      <c r="C150" s="89"/>
      <c r="D150" s="89">
        <f t="shared" si="2"/>
        <v>0</v>
      </c>
    </row>
    <row r="151" spans="1:4" ht="18" hidden="1">
      <c r="A151" s="7" t="s">
        <v>163</v>
      </c>
      <c r="B151" s="89"/>
      <c r="C151" s="89"/>
      <c r="D151" s="89">
        <f t="shared" si="2"/>
        <v>0</v>
      </c>
    </row>
    <row r="152" spans="1:4" ht="18" hidden="1">
      <c r="A152" s="12" t="s">
        <v>164</v>
      </c>
      <c r="B152" s="89"/>
      <c r="C152" s="89"/>
      <c r="D152" s="89">
        <f t="shared" si="2"/>
        <v>0</v>
      </c>
    </row>
    <row r="153" spans="1:4" ht="18" hidden="1">
      <c r="A153" s="7" t="s">
        <v>289</v>
      </c>
      <c r="B153" s="89"/>
      <c r="C153" s="89"/>
      <c r="D153" s="89">
        <f t="shared" si="2"/>
        <v>0</v>
      </c>
    </row>
    <row r="154" spans="1:4" ht="18" hidden="1">
      <c r="A154" s="7" t="s">
        <v>290</v>
      </c>
      <c r="B154" s="89"/>
      <c r="C154" s="89"/>
      <c r="D154" s="89">
        <f t="shared" si="2"/>
        <v>0</v>
      </c>
    </row>
    <row r="155" spans="1:4" ht="18" hidden="1">
      <c r="A155" s="7" t="s">
        <v>291</v>
      </c>
      <c r="B155" s="89"/>
      <c r="C155" s="89"/>
      <c r="D155" s="89">
        <f t="shared" si="2"/>
        <v>0</v>
      </c>
    </row>
    <row r="156" spans="1:4" ht="18" hidden="1">
      <c r="A156" s="7" t="s">
        <v>140</v>
      </c>
      <c r="B156" s="89"/>
      <c r="C156" s="89"/>
      <c r="D156" s="89">
        <f t="shared" si="2"/>
        <v>0</v>
      </c>
    </row>
    <row r="157" spans="1:4" ht="18" hidden="1">
      <c r="A157" s="7" t="s">
        <v>108</v>
      </c>
      <c r="B157" s="90"/>
      <c r="C157" s="90"/>
      <c r="D157" s="89">
        <f t="shared" si="2"/>
        <v>0</v>
      </c>
    </row>
    <row r="158" spans="1:4" ht="18" hidden="1">
      <c r="A158" s="26" t="s">
        <v>143</v>
      </c>
      <c r="B158" s="90"/>
      <c r="C158" s="90"/>
      <c r="D158" s="89">
        <f t="shared" si="2"/>
        <v>0</v>
      </c>
    </row>
    <row r="159" spans="1:4" ht="18" hidden="1">
      <c r="A159" s="7" t="s">
        <v>110</v>
      </c>
      <c r="B159" s="90"/>
      <c r="C159" s="90"/>
      <c r="D159" s="89">
        <f t="shared" si="2"/>
        <v>0</v>
      </c>
    </row>
    <row r="160" spans="1:4" ht="18" hidden="1">
      <c r="A160" s="7" t="s">
        <v>52</v>
      </c>
      <c r="B160" s="89"/>
      <c r="C160" s="89"/>
      <c r="D160" s="89">
        <f t="shared" si="2"/>
        <v>0</v>
      </c>
    </row>
    <row r="161" spans="1:4" ht="18" hidden="1">
      <c r="A161" s="12" t="s">
        <v>53</v>
      </c>
      <c r="B161" s="89"/>
      <c r="C161" s="89"/>
      <c r="D161" s="89">
        <f t="shared" si="2"/>
        <v>0</v>
      </c>
    </row>
    <row r="162" spans="1:4" ht="18">
      <c r="A162" s="7" t="s">
        <v>196</v>
      </c>
      <c r="B162" s="89">
        <v>286</v>
      </c>
      <c r="C162" s="89">
        <v>6000</v>
      </c>
      <c r="D162" s="89">
        <f t="shared" si="2"/>
        <v>1716000</v>
      </c>
    </row>
    <row r="163" spans="1:4" ht="18" hidden="1">
      <c r="A163" s="3" t="s">
        <v>197</v>
      </c>
      <c r="B163" s="89"/>
      <c r="C163" s="89"/>
      <c r="D163" s="89">
        <f t="shared" si="2"/>
        <v>0</v>
      </c>
    </row>
    <row r="164" spans="1:4" ht="18">
      <c r="A164" s="7" t="s">
        <v>198</v>
      </c>
      <c r="B164" s="89">
        <f>410+12</f>
        <v>422</v>
      </c>
      <c r="C164" s="89">
        <v>6000</v>
      </c>
      <c r="D164" s="89">
        <f t="shared" si="2"/>
        <v>2532000</v>
      </c>
    </row>
    <row r="165" spans="1:4" ht="18" hidden="1">
      <c r="A165" s="7" t="s">
        <v>154</v>
      </c>
      <c r="B165" s="89"/>
      <c r="C165" s="89"/>
      <c r="D165" s="89">
        <f t="shared" si="2"/>
        <v>0</v>
      </c>
    </row>
    <row r="166" spans="1:4" ht="18" hidden="1">
      <c r="A166" s="7" t="s">
        <v>200</v>
      </c>
      <c r="B166" s="89"/>
      <c r="C166" s="89"/>
      <c r="D166" s="89">
        <f t="shared" si="2"/>
        <v>0</v>
      </c>
    </row>
    <row r="167" spans="1:4" ht="18" hidden="1">
      <c r="A167" s="6" t="s">
        <v>201</v>
      </c>
      <c r="B167" s="89"/>
      <c r="C167" s="89"/>
      <c r="D167" s="89">
        <f t="shared" si="2"/>
        <v>0</v>
      </c>
    </row>
    <row r="168" spans="1:4" ht="18" hidden="1">
      <c r="A168" s="7" t="s">
        <v>60</v>
      </c>
      <c r="B168" s="89"/>
      <c r="C168" s="89"/>
      <c r="D168" s="89">
        <f t="shared" si="2"/>
        <v>0</v>
      </c>
    </row>
    <row r="169" spans="1:4" ht="18">
      <c r="A169" s="35" t="s">
        <v>161</v>
      </c>
      <c r="B169" s="91">
        <f>4+7</f>
        <v>11</v>
      </c>
      <c r="C169" s="91">
        <v>15000</v>
      </c>
      <c r="D169" s="89">
        <f t="shared" si="2"/>
        <v>165000</v>
      </c>
    </row>
    <row r="170" spans="1:4" ht="18" hidden="1">
      <c r="A170" s="5" t="s">
        <v>368</v>
      </c>
      <c r="B170" s="89"/>
      <c r="C170" s="89"/>
      <c r="D170" s="89">
        <f t="shared" si="2"/>
        <v>0</v>
      </c>
    </row>
    <row r="171" spans="1:4" ht="18" hidden="1">
      <c r="A171" s="7" t="s">
        <v>165</v>
      </c>
      <c r="B171" s="89"/>
      <c r="C171" s="89"/>
      <c r="D171" s="89">
        <f t="shared" si="2"/>
        <v>0</v>
      </c>
    </row>
    <row r="172" spans="1:4" ht="18" hidden="1">
      <c r="A172" s="7" t="s">
        <v>35</v>
      </c>
      <c r="B172" s="89"/>
      <c r="C172" s="89"/>
      <c r="D172" s="89">
        <f t="shared" si="2"/>
        <v>0</v>
      </c>
    </row>
    <row r="173" spans="1:4" ht="18" hidden="1">
      <c r="A173" s="3" t="s">
        <v>240</v>
      </c>
      <c r="B173" s="89"/>
      <c r="C173" s="89"/>
      <c r="D173" s="89">
        <f t="shared" si="2"/>
        <v>0</v>
      </c>
    </row>
    <row r="174" spans="1:4" ht="18" hidden="1">
      <c r="A174" s="7" t="s">
        <v>241</v>
      </c>
      <c r="B174" s="89"/>
      <c r="C174" s="89"/>
      <c r="D174" s="89">
        <f t="shared" si="2"/>
        <v>0</v>
      </c>
    </row>
    <row r="175" spans="1:4" ht="18" hidden="1">
      <c r="A175" s="7" t="s">
        <v>242</v>
      </c>
      <c r="B175" s="89"/>
      <c r="C175" s="89"/>
      <c r="D175" s="89">
        <f t="shared" si="2"/>
        <v>0</v>
      </c>
    </row>
    <row r="176" spans="1:4" ht="18" hidden="1">
      <c r="A176" s="3" t="s">
        <v>177</v>
      </c>
      <c r="B176" s="89"/>
      <c r="C176" s="89"/>
      <c r="D176" s="89">
        <f t="shared" si="2"/>
        <v>0</v>
      </c>
    </row>
    <row r="177" spans="1:4" ht="18" hidden="1">
      <c r="A177" s="3" t="s">
        <v>178</v>
      </c>
      <c r="B177" s="89"/>
      <c r="C177" s="89"/>
      <c r="D177" s="89">
        <f t="shared" si="2"/>
        <v>0</v>
      </c>
    </row>
    <row r="178" spans="1:4" ht="18">
      <c r="A178" s="3" t="s">
        <v>168</v>
      </c>
      <c r="B178" s="89">
        <f>60+60+40+140+100</f>
        <v>400</v>
      </c>
      <c r="C178" s="89">
        <v>10000</v>
      </c>
      <c r="D178" s="89">
        <f t="shared" si="2"/>
        <v>4000000</v>
      </c>
    </row>
    <row r="179" spans="1:4" ht="18">
      <c r="A179" s="7" t="s">
        <v>180</v>
      </c>
      <c r="B179" s="89">
        <f>140/0.3</f>
        <v>466.66666666666669</v>
      </c>
      <c r="C179" s="89">
        <v>3000</v>
      </c>
      <c r="D179" s="89">
        <f t="shared" si="2"/>
        <v>1400000</v>
      </c>
    </row>
    <row r="180" spans="1:4" ht="18" hidden="1">
      <c r="A180" s="3" t="s">
        <v>181</v>
      </c>
      <c r="B180" s="89"/>
      <c r="C180" s="89"/>
      <c r="D180" s="89">
        <f t="shared" si="2"/>
        <v>0</v>
      </c>
    </row>
    <row r="181" spans="1:4" ht="18">
      <c r="A181" s="3" t="s">
        <v>182</v>
      </c>
      <c r="B181" s="89">
        <f>22+15+8</f>
        <v>45</v>
      </c>
      <c r="C181" s="89">
        <v>28000</v>
      </c>
      <c r="D181" s="89">
        <f t="shared" si="2"/>
        <v>1260000</v>
      </c>
    </row>
    <row r="182" spans="1:4" ht="18" hidden="1">
      <c r="A182" s="3" t="s">
        <v>183</v>
      </c>
      <c r="B182" s="89"/>
      <c r="C182" s="89"/>
      <c r="D182" s="89">
        <f t="shared" si="2"/>
        <v>0</v>
      </c>
    </row>
    <row r="183" spans="1:4" ht="18" hidden="1">
      <c r="A183" s="7" t="s">
        <v>184</v>
      </c>
      <c r="B183" s="89"/>
      <c r="C183" s="89"/>
      <c r="D183" s="89">
        <f t="shared" si="2"/>
        <v>0</v>
      </c>
    </row>
    <row r="184" spans="1:4" ht="18" hidden="1">
      <c r="A184" s="12" t="s">
        <v>302</v>
      </c>
      <c r="B184" s="89"/>
      <c r="C184" s="89"/>
      <c r="D184" s="89">
        <f t="shared" si="2"/>
        <v>0</v>
      </c>
    </row>
    <row r="185" spans="1:4" ht="18" hidden="1">
      <c r="A185" s="12" t="s">
        <v>303</v>
      </c>
      <c r="B185" s="89"/>
      <c r="C185" s="89"/>
      <c r="D185" s="89">
        <f t="shared" si="2"/>
        <v>0</v>
      </c>
    </row>
    <row r="186" spans="1:4" ht="18" hidden="1">
      <c r="A186" s="12" t="s">
        <v>304</v>
      </c>
      <c r="B186" s="89"/>
      <c r="C186" s="89"/>
      <c r="D186" s="89">
        <f t="shared" si="2"/>
        <v>0</v>
      </c>
    </row>
    <row r="187" spans="1:4" ht="18">
      <c r="A187" s="12" t="s">
        <v>305</v>
      </c>
      <c r="B187" s="89">
        <f>28/0.5</f>
        <v>56</v>
      </c>
      <c r="C187" s="89">
        <v>55000</v>
      </c>
      <c r="D187" s="89">
        <f t="shared" si="2"/>
        <v>3080000</v>
      </c>
    </row>
    <row r="188" spans="1:4" ht="18" hidden="1">
      <c r="A188" s="3" t="s">
        <v>179</v>
      </c>
      <c r="B188" s="89"/>
      <c r="C188" s="89"/>
      <c r="D188" s="89">
        <f t="shared" si="2"/>
        <v>0</v>
      </c>
    </row>
    <row r="189" spans="1:4" ht="18" hidden="1">
      <c r="A189" s="7" t="s">
        <v>306</v>
      </c>
      <c r="B189" s="89"/>
      <c r="C189" s="89"/>
      <c r="D189" s="89">
        <f t="shared" si="2"/>
        <v>0</v>
      </c>
    </row>
    <row r="190" spans="1:4" ht="18" hidden="1">
      <c r="A190" s="32" t="s">
        <v>307</v>
      </c>
      <c r="B190" s="89"/>
      <c r="C190" s="89"/>
      <c r="D190" s="89">
        <f t="shared" si="2"/>
        <v>0</v>
      </c>
    </row>
    <row r="191" spans="1:4" ht="18" hidden="1">
      <c r="A191" s="32" t="s">
        <v>308</v>
      </c>
      <c r="B191" s="89"/>
      <c r="C191" s="89"/>
      <c r="D191" s="89">
        <f t="shared" si="2"/>
        <v>0</v>
      </c>
    </row>
    <row r="192" spans="1:4" ht="18" hidden="1">
      <c r="A192" s="32" t="s">
        <v>309</v>
      </c>
      <c r="B192" s="89"/>
      <c r="C192" s="89"/>
      <c r="D192" s="89">
        <f t="shared" si="2"/>
        <v>0</v>
      </c>
    </row>
    <row r="193" spans="1:4" ht="18" hidden="1">
      <c r="A193" s="32" t="s">
        <v>310</v>
      </c>
      <c r="B193" s="89"/>
      <c r="C193" s="89"/>
      <c r="D193" s="89">
        <f t="shared" si="2"/>
        <v>0</v>
      </c>
    </row>
    <row r="194" spans="1:4" ht="18" hidden="1">
      <c r="A194" s="7" t="s">
        <v>54</v>
      </c>
      <c r="B194" s="89"/>
      <c r="C194" s="89"/>
      <c r="D194" s="89">
        <f t="shared" si="2"/>
        <v>0</v>
      </c>
    </row>
    <row r="195" spans="1:4" ht="18" hidden="1">
      <c r="A195" s="16" t="s">
        <v>55</v>
      </c>
      <c r="B195" s="89"/>
      <c r="C195" s="89"/>
      <c r="D195" s="89">
        <f t="shared" si="2"/>
        <v>0</v>
      </c>
    </row>
    <row r="196" spans="1:4" ht="18">
      <c r="A196" s="7" t="s">
        <v>65</v>
      </c>
      <c r="B196" s="89">
        <f>140+20+200</f>
        <v>360</v>
      </c>
      <c r="C196" s="89">
        <v>26000</v>
      </c>
      <c r="D196" s="89">
        <f t="shared" ref="D196:D259" si="3">B196*C196</f>
        <v>9360000</v>
      </c>
    </row>
    <row r="197" spans="1:4" ht="18">
      <c r="A197" s="3" t="s">
        <v>189</v>
      </c>
      <c r="B197" s="89">
        <f>30+140+30+250+150</f>
        <v>600</v>
      </c>
      <c r="C197" s="89">
        <v>25000</v>
      </c>
      <c r="D197" s="89">
        <f t="shared" si="3"/>
        <v>15000000</v>
      </c>
    </row>
    <row r="198" spans="1:4" ht="18" hidden="1">
      <c r="A198" s="7" t="s">
        <v>67</v>
      </c>
      <c r="B198" s="89"/>
      <c r="C198" s="89"/>
      <c r="D198" s="89">
        <f t="shared" si="3"/>
        <v>0</v>
      </c>
    </row>
    <row r="199" spans="1:4" ht="18" hidden="1">
      <c r="A199" s="7" t="s">
        <v>68</v>
      </c>
      <c r="B199" s="89"/>
      <c r="C199" s="89"/>
      <c r="D199" s="89">
        <f t="shared" si="3"/>
        <v>0</v>
      </c>
    </row>
    <row r="200" spans="1:4" ht="18">
      <c r="A200" s="7" t="s">
        <v>191</v>
      </c>
      <c r="B200" s="89">
        <f>30+15+20+240+60</f>
        <v>365</v>
      </c>
      <c r="C200" s="89">
        <v>12000</v>
      </c>
      <c r="D200" s="89">
        <f t="shared" si="3"/>
        <v>4380000</v>
      </c>
    </row>
    <row r="201" spans="1:4" ht="18" hidden="1">
      <c r="A201" s="22" t="s">
        <v>144</v>
      </c>
      <c r="B201" s="89"/>
      <c r="C201" s="89"/>
      <c r="D201" s="89">
        <f t="shared" si="3"/>
        <v>0</v>
      </c>
    </row>
    <row r="202" spans="1:4" ht="18" hidden="1">
      <c r="A202" s="22" t="s">
        <v>145</v>
      </c>
      <c r="B202" s="89"/>
      <c r="C202" s="89"/>
      <c r="D202" s="89">
        <f t="shared" si="3"/>
        <v>0</v>
      </c>
    </row>
    <row r="203" spans="1:4" ht="18" hidden="1">
      <c r="A203" s="7" t="s">
        <v>193</v>
      </c>
      <c r="B203" s="89"/>
      <c r="C203" s="89"/>
      <c r="D203" s="89">
        <f t="shared" si="3"/>
        <v>0</v>
      </c>
    </row>
    <row r="204" spans="1:4" ht="18">
      <c r="A204" s="5" t="s">
        <v>217</v>
      </c>
      <c r="B204" s="89">
        <v>4</v>
      </c>
      <c r="C204" s="89">
        <v>38000</v>
      </c>
      <c r="D204" s="89">
        <f t="shared" si="3"/>
        <v>152000</v>
      </c>
    </row>
    <row r="205" spans="1:4" ht="18" hidden="1">
      <c r="A205" s="7" t="s">
        <v>218</v>
      </c>
      <c r="B205" s="89"/>
      <c r="C205" s="89"/>
      <c r="D205" s="89">
        <f t="shared" si="3"/>
        <v>0</v>
      </c>
    </row>
    <row r="206" spans="1:4" ht="18" hidden="1">
      <c r="A206" s="5" t="s">
        <v>219</v>
      </c>
      <c r="B206" s="89"/>
      <c r="C206" s="89"/>
      <c r="D206" s="89">
        <f t="shared" si="3"/>
        <v>0</v>
      </c>
    </row>
    <row r="207" spans="1:4" ht="18">
      <c r="A207" s="7" t="s">
        <v>185</v>
      </c>
      <c r="B207" s="89">
        <f>80+30+10+10</f>
        <v>130</v>
      </c>
      <c r="C207" s="89">
        <v>8000</v>
      </c>
      <c r="D207" s="89">
        <f t="shared" si="3"/>
        <v>1040000</v>
      </c>
    </row>
    <row r="208" spans="1:4" ht="18" hidden="1">
      <c r="A208" s="7" t="s">
        <v>186</v>
      </c>
      <c r="B208" s="89"/>
      <c r="C208" s="89"/>
      <c r="D208" s="89">
        <f t="shared" si="3"/>
        <v>0</v>
      </c>
    </row>
    <row r="209" spans="1:4" ht="18" hidden="1">
      <c r="A209" s="7" t="s">
        <v>187</v>
      </c>
      <c r="B209" s="89"/>
      <c r="C209" s="89"/>
      <c r="D209" s="89">
        <f t="shared" si="3"/>
        <v>0</v>
      </c>
    </row>
    <row r="210" spans="1:4" ht="18" hidden="1">
      <c r="A210" s="7" t="s">
        <v>188</v>
      </c>
      <c r="B210" s="89"/>
      <c r="C210" s="89"/>
      <c r="D210" s="89">
        <f t="shared" si="3"/>
        <v>0</v>
      </c>
    </row>
    <row r="211" spans="1:4" ht="18">
      <c r="A211" s="7" t="s">
        <v>38</v>
      </c>
      <c r="B211" s="89">
        <v>12</v>
      </c>
      <c r="C211" s="89">
        <v>18000</v>
      </c>
      <c r="D211" s="89">
        <f t="shared" si="3"/>
        <v>216000</v>
      </c>
    </row>
    <row r="212" spans="1:4" ht="18" hidden="1">
      <c r="A212" s="13" t="s">
        <v>39</v>
      </c>
      <c r="B212" s="89"/>
      <c r="C212" s="89"/>
      <c r="D212" s="89">
        <f t="shared" si="3"/>
        <v>0</v>
      </c>
    </row>
    <row r="213" spans="1:4" ht="18" hidden="1">
      <c r="A213" s="7" t="s">
        <v>40</v>
      </c>
      <c r="B213" s="89"/>
      <c r="C213" s="89"/>
      <c r="D213" s="89">
        <f t="shared" si="3"/>
        <v>0</v>
      </c>
    </row>
    <row r="214" spans="1:4" ht="18">
      <c r="A214" s="7" t="s">
        <v>199</v>
      </c>
      <c r="B214" s="89">
        <f>100+40+50+110</f>
        <v>300</v>
      </c>
      <c r="C214" s="89">
        <v>15000</v>
      </c>
      <c r="D214" s="89">
        <f t="shared" si="3"/>
        <v>4500000</v>
      </c>
    </row>
    <row r="215" spans="1:4" ht="18" hidden="1">
      <c r="A215" s="7" t="s">
        <v>42</v>
      </c>
      <c r="B215" s="89"/>
      <c r="C215" s="89"/>
      <c r="D215" s="89">
        <f t="shared" si="3"/>
        <v>0</v>
      </c>
    </row>
    <row r="216" spans="1:4" ht="18" hidden="1">
      <c r="A216" s="7" t="s">
        <v>43</v>
      </c>
      <c r="B216" s="89"/>
      <c r="C216" s="89"/>
      <c r="D216" s="89">
        <f t="shared" si="3"/>
        <v>0</v>
      </c>
    </row>
    <row r="217" spans="1:4" ht="18" hidden="1">
      <c r="A217" s="7" t="s">
        <v>44</v>
      </c>
      <c r="B217" s="89"/>
      <c r="C217" s="89"/>
      <c r="D217" s="89">
        <f t="shared" si="3"/>
        <v>0</v>
      </c>
    </row>
    <row r="218" spans="1:4" ht="18" hidden="1">
      <c r="A218" s="12" t="s">
        <v>129</v>
      </c>
      <c r="B218" s="89"/>
      <c r="C218" s="89"/>
      <c r="D218" s="89">
        <f t="shared" si="3"/>
        <v>0</v>
      </c>
    </row>
    <row r="219" spans="1:4" ht="18" hidden="1">
      <c r="A219" s="12" t="s">
        <v>130</v>
      </c>
      <c r="B219" s="89"/>
      <c r="C219" s="89"/>
      <c r="D219" s="89">
        <f t="shared" si="3"/>
        <v>0</v>
      </c>
    </row>
    <row r="220" spans="1:4" ht="18" hidden="1">
      <c r="A220" s="12" t="s">
        <v>131</v>
      </c>
      <c r="B220" s="89"/>
      <c r="C220" s="89"/>
      <c r="D220" s="89">
        <f t="shared" si="3"/>
        <v>0</v>
      </c>
    </row>
    <row r="221" spans="1:4" ht="18" hidden="1">
      <c r="A221" s="12" t="s">
        <v>132</v>
      </c>
      <c r="B221" s="89"/>
      <c r="C221" s="89"/>
      <c r="D221" s="89">
        <f t="shared" si="3"/>
        <v>0</v>
      </c>
    </row>
    <row r="222" spans="1:4" ht="18" hidden="1">
      <c r="A222" s="7" t="s">
        <v>133</v>
      </c>
      <c r="B222" s="89"/>
      <c r="C222" s="89"/>
      <c r="D222" s="89">
        <f t="shared" si="3"/>
        <v>0</v>
      </c>
    </row>
    <row r="223" spans="1:4" ht="18" hidden="1">
      <c r="A223" s="7" t="s">
        <v>134</v>
      </c>
      <c r="B223" s="89"/>
      <c r="C223" s="89"/>
      <c r="D223" s="89">
        <f t="shared" si="3"/>
        <v>0</v>
      </c>
    </row>
    <row r="224" spans="1:4" ht="18" hidden="1">
      <c r="A224" s="12" t="s">
        <v>203</v>
      </c>
      <c r="B224" s="89"/>
      <c r="C224" s="89"/>
      <c r="D224" s="89">
        <f t="shared" si="3"/>
        <v>0</v>
      </c>
    </row>
    <row r="225" spans="1:4" ht="18" hidden="1">
      <c r="A225" s="12" t="s">
        <v>136</v>
      </c>
      <c r="B225" s="89"/>
      <c r="C225" s="89"/>
      <c r="D225" s="89">
        <f t="shared" si="3"/>
        <v>0</v>
      </c>
    </row>
    <row r="226" spans="1:4" ht="18" hidden="1">
      <c r="A226" s="5" t="s">
        <v>311</v>
      </c>
      <c r="B226" s="89"/>
      <c r="C226" s="89"/>
      <c r="D226" s="89">
        <f t="shared" si="3"/>
        <v>0</v>
      </c>
    </row>
    <row r="227" spans="1:4" ht="18" hidden="1">
      <c r="A227" s="3" t="s">
        <v>202</v>
      </c>
      <c r="B227" s="89"/>
      <c r="C227" s="89"/>
      <c r="D227" s="89">
        <f t="shared" si="3"/>
        <v>0</v>
      </c>
    </row>
    <row r="228" spans="1:4" ht="18" hidden="1">
      <c r="A228" s="5" t="s">
        <v>312</v>
      </c>
      <c r="B228" s="89"/>
      <c r="C228" s="89"/>
      <c r="D228" s="89">
        <f t="shared" si="3"/>
        <v>0</v>
      </c>
    </row>
    <row r="229" spans="1:4" ht="18" hidden="1">
      <c r="A229" s="5" t="s">
        <v>313</v>
      </c>
      <c r="B229" s="89"/>
      <c r="C229" s="89"/>
      <c r="D229" s="89">
        <f t="shared" si="3"/>
        <v>0</v>
      </c>
    </row>
    <row r="230" spans="1:4" ht="18" hidden="1">
      <c r="A230" s="22" t="s">
        <v>86</v>
      </c>
      <c r="B230" s="89"/>
      <c r="C230" s="89"/>
      <c r="D230" s="89">
        <f t="shared" si="3"/>
        <v>0</v>
      </c>
    </row>
    <row r="231" spans="1:4" ht="18" hidden="1">
      <c r="A231" s="7" t="s">
        <v>56</v>
      </c>
      <c r="B231" s="89"/>
      <c r="C231" s="89"/>
      <c r="D231" s="89">
        <f t="shared" si="3"/>
        <v>0</v>
      </c>
    </row>
    <row r="232" spans="1:4" ht="18" hidden="1">
      <c r="A232" s="7" t="s">
        <v>57</v>
      </c>
      <c r="B232" s="89"/>
      <c r="C232" s="89"/>
      <c r="D232" s="89">
        <f t="shared" si="3"/>
        <v>0</v>
      </c>
    </row>
    <row r="233" spans="1:4" ht="18" hidden="1">
      <c r="A233" s="21" t="s">
        <v>314</v>
      </c>
      <c r="B233" s="89"/>
      <c r="C233" s="89"/>
      <c r="D233" s="89">
        <f t="shared" si="3"/>
        <v>0</v>
      </c>
    </row>
    <row r="234" spans="1:4" ht="18" hidden="1">
      <c r="A234" s="21" t="s">
        <v>315</v>
      </c>
      <c r="B234" s="89"/>
      <c r="C234" s="89"/>
      <c r="D234" s="89">
        <f t="shared" si="3"/>
        <v>0</v>
      </c>
    </row>
    <row r="235" spans="1:4" ht="18" hidden="1">
      <c r="A235" s="32" t="s">
        <v>316</v>
      </c>
      <c r="B235" s="89"/>
      <c r="C235" s="89"/>
      <c r="D235" s="89">
        <f t="shared" si="3"/>
        <v>0</v>
      </c>
    </row>
    <row r="236" spans="1:4" ht="18" hidden="1">
      <c r="A236" s="7" t="s">
        <v>87</v>
      </c>
      <c r="B236" s="89"/>
      <c r="C236" s="89"/>
      <c r="D236" s="89">
        <f t="shared" si="3"/>
        <v>0</v>
      </c>
    </row>
    <row r="237" spans="1:4" ht="18" hidden="1">
      <c r="A237" s="7" t="s">
        <v>88</v>
      </c>
      <c r="B237" s="89"/>
      <c r="C237" s="89"/>
      <c r="D237" s="89">
        <f t="shared" si="3"/>
        <v>0</v>
      </c>
    </row>
    <row r="238" spans="1:4" ht="18" hidden="1">
      <c r="A238" s="7" t="s">
        <v>137</v>
      </c>
      <c r="B238" s="90"/>
      <c r="C238" s="90"/>
      <c r="D238" s="89">
        <f t="shared" si="3"/>
        <v>0</v>
      </c>
    </row>
    <row r="239" spans="1:4" ht="18" hidden="1">
      <c r="A239" s="32" t="s">
        <v>317</v>
      </c>
      <c r="B239" s="89"/>
      <c r="C239" s="89"/>
      <c r="D239" s="89">
        <f t="shared" si="3"/>
        <v>0</v>
      </c>
    </row>
    <row r="240" spans="1:4" ht="18" hidden="1">
      <c r="A240" s="7" t="s">
        <v>138</v>
      </c>
      <c r="B240" s="90"/>
      <c r="C240" s="90"/>
      <c r="D240" s="89">
        <f t="shared" si="3"/>
        <v>0</v>
      </c>
    </row>
    <row r="241" spans="1:4" ht="18">
      <c r="A241" s="7" t="s">
        <v>216</v>
      </c>
      <c r="B241" s="89">
        <v>5</v>
      </c>
      <c r="C241" s="89">
        <v>14500</v>
      </c>
      <c r="D241" s="89">
        <f t="shared" si="3"/>
        <v>72500</v>
      </c>
    </row>
    <row r="242" spans="1:4" ht="18" hidden="1">
      <c r="A242" s="5" t="s">
        <v>20</v>
      </c>
      <c r="B242" s="89"/>
      <c r="C242" s="89"/>
      <c r="D242" s="89">
        <f t="shared" si="3"/>
        <v>0</v>
      </c>
    </row>
    <row r="243" spans="1:4" ht="18">
      <c r="A243" s="7" t="s">
        <v>220</v>
      </c>
      <c r="B243" s="89">
        <f>22+20+40</f>
        <v>82</v>
      </c>
      <c r="C243" s="89">
        <v>26000</v>
      </c>
      <c r="D243" s="89">
        <f t="shared" si="3"/>
        <v>2132000</v>
      </c>
    </row>
    <row r="244" spans="1:4" ht="18">
      <c r="A244" s="7" t="s">
        <v>22</v>
      </c>
      <c r="B244" s="89">
        <v>15</v>
      </c>
      <c r="C244" s="89">
        <v>24000</v>
      </c>
      <c r="D244" s="89">
        <f t="shared" si="3"/>
        <v>360000</v>
      </c>
    </row>
    <row r="245" spans="1:4" ht="18" hidden="1">
      <c r="A245" s="7" t="s">
        <v>23</v>
      </c>
      <c r="B245" s="89"/>
      <c r="C245" s="89"/>
      <c r="D245" s="89">
        <f t="shared" si="3"/>
        <v>0</v>
      </c>
    </row>
    <row r="246" spans="1:4" ht="18" hidden="1">
      <c r="A246" s="7" t="s">
        <v>24</v>
      </c>
      <c r="B246" s="89"/>
      <c r="C246" s="89"/>
      <c r="D246" s="89">
        <f t="shared" si="3"/>
        <v>0</v>
      </c>
    </row>
    <row r="247" spans="1:4" ht="18" hidden="1">
      <c r="A247" s="7" t="s">
        <v>25</v>
      </c>
      <c r="B247" s="89"/>
      <c r="C247" s="89"/>
      <c r="D247" s="89">
        <f t="shared" si="3"/>
        <v>0</v>
      </c>
    </row>
    <row r="248" spans="1:4" ht="18">
      <c r="A248" s="12" t="s">
        <v>231</v>
      </c>
      <c r="B248" s="89">
        <v>2</v>
      </c>
      <c r="C248" s="89">
        <v>35000</v>
      </c>
      <c r="D248" s="89">
        <f t="shared" si="3"/>
        <v>70000</v>
      </c>
    </row>
    <row r="249" spans="1:4" ht="18" hidden="1">
      <c r="A249" s="10" t="s">
        <v>232</v>
      </c>
      <c r="B249" s="89"/>
      <c r="C249" s="89"/>
      <c r="D249" s="89">
        <f t="shared" si="3"/>
        <v>0</v>
      </c>
    </row>
    <row r="250" spans="1:4" ht="18" hidden="1">
      <c r="A250" s="10" t="s">
        <v>233</v>
      </c>
      <c r="B250" s="89"/>
      <c r="C250" s="89"/>
      <c r="D250" s="89">
        <f t="shared" si="3"/>
        <v>0</v>
      </c>
    </row>
    <row r="251" spans="1:4" ht="18">
      <c r="A251" s="7" t="s">
        <v>227</v>
      </c>
      <c r="B251" s="89">
        <f>20+15</f>
        <v>35</v>
      </c>
      <c r="C251" s="89">
        <v>26000</v>
      </c>
      <c r="D251" s="89">
        <f t="shared" si="3"/>
        <v>910000</v>
      </c>
    </row>
    <row r="252" spans="1:4" ht="18" hidden="1">
      <c r="A252" s="7" t="s">
        <v>27</v>
      </c>
      <c r="B252" s="89"/>
      <c r="C252" s="89"/>
      <c r="D252" s="89">
        <f t="shared" si="3"/>
        <v>0</v>
      </c>
    </row>
    <row r="253" spans="1:4" ht="18" hidden="1">
      <c r="A253" s="7" t="s">
        <v>28</v>
      </c>
      <c r="B253" s="89"/>
      <c r="C253" s="89"/>
      <c r="D253" s="89">
        <f t="shared" si="3"/>
        <v>0</v>
      </c>
    </row>
    <row r="254" spans="1:4" ht="18" hidden="1">
      <c r="A254" s="7" t="s">
        <v>29</v>
      </c>
      <c r="B254" s="89"/>
      <c r="C254" s="89"/>
      <c r="D254" s="89">
        <f t="shared" si="3"/>
        <v>0</v>
      </c>
    </row>
    <row r="255" spans="1:4" ht="18">
      <c r="A255" s="7" t="s">
        <v>236</v>
      </c>
      <c r="B255" s="89">
        <f>33+15</f>
        <v>48</v>
      </c>
      <c r="C255" s="89">
        <v>25000</v>
      </c>
      <c r="D255" s="89">
        <f t="shared" si="3"/>
        <v>1200000</v>
      </c>
    </row>
    <row r="256" spans="1:4" ht="18">
      <c r="A256" s="7" t="s">
        <v>31</v>
      </c>
      <c r="B256" s="89">
        <v>4</v>
      </c>
      <c r="C256" s="89">
        <v>18000</v>
      </c>
      <c r="D256" s="89">
        <f t="shared" si="3"/>
        <v>72000</v>
      </c>
    </row>
    <row r="257" spans="1:4" ht="18" hidden="1">
      <c r="A257" s="7" t="s">
        <v>32</v>
      </c>
      <c r="B257" s="89"/>
      <c r="C257" s="89"/>
      <c r="D257" s="89">
        <f t="shared" si="3"/>
        <v>0</v>
      </c>
    </row>
    <row r="258" spans="1:4" ht="18" hidden="1">
      <c r="A258" s="7" t="s">
        <v>89</v>
      </c>
      <c r="B258" s="90"/>
      <c r="C258" s="90"/>
      <c r="D258" s="89">
        <f t="shared" si="3"/>
        <v>0</v>
      </c>
    </row>
    <row r="259" spans="1:4" ht="18" hidden="1">
      <c r="A259" s="21" t="s">
        <v>90</v>
      </c>
      <c r="B259" s="89"/>
      <c r="C259" s="89"/>
      <c r="D259" s="89">
        <f t="shared" si="3"/>
        <v>0</v>
      </c>
    </row>
    <row r="260" spans="1:4" ht="18" hidden="1">
      <c r="A260" s="7" t="s">
        <v>221</v>
      </c>
      <c r="B260" s="89"/>
      <c r="C260" s="89"/>
      <c r="D260" s="89">
        <f t="shared" ref="D260:D323" si="4">B260*C260</f>
        <v>0</v>
      </c>
    </row>
    <row r="261" spans="1:4" ht="18" hidden="1">
      <c r="A261" s="5" t="s">
        <v>234</v>
      </c>
      <c r="B261" s="89"/>
      <c r="C261" s="89"/>
      <c r="D261" s="89">
        <f t="shared" si="4"/>
        <v>0</v>
      </c>
    </row>
    <row r="262" spans="1:4" ht="18" hidden="1">
      <c r="A262" s="5" t="s">
        <v>235</v>
      </c>
      <c r="B262" s="89"/>
      <c r="C262" s="89"/>
      <c r="D262" s="89">
        <f t="shared" si="4"/>
        <v>0</v>
      </c>
    </row>
    <row r="263" spans="1:4" ht="18">
      <c r="A263" s="7" t="s">
        <v>239</v>
      </c>
      <c r="B263" s="89">
        <f>8+25</f>
        <v>33</v>
      </c>
      <c r="C263" s="89">
        <v>14000</v>
      </c>
      <c r="D263" s="89">
        <f t="shared" si="4"/>
        <v>462000</v>
      </c>
    </row>
    <row r="264" spans="1:4" ht="18" hidden="1">
      <c r="A264" s="7" t="s">
        <v>237</v>
      </c>
      <c r="B264" s="89"/>
      <c r="C264" s="89"/>
      <c r="D264" s="89">
        <f t="shared" si="4"/>
        <v>0</v>
      </c>
    </row>
    <row r="265" spans="1:4" ht="18" hidden="1">
      <c r="A265" s="7" t="s">
        <v>222</v>
      </c>
      <c r="B265" s="89"/>
      <c r="C265" s="89"/>
      <c r="D265" s="89">
        <f t="shared" si="4"/>
        <v>0</v>
      </c>
    </row>
    <row r="266" spans="1:4" ht="18" hidden="1">
      <c r="A266" s="7" t="s">
        <v>116</v>
      </c>
      <c r="B266" s="89"/>
      <c r="C266" s="89"/>
      <c r="D266" s="89">
        <f t="shared" si="4"/>
        <v>0</v>
      </c>
    </row>
    <row r="267" spans="1:4" ht="18" hidden="1">
      <c r="A267" s="7" t="s">
        <v>238</v>
      </c>
      <c r="B267" s="89"/>
      <c r="C267" s="89"/>
      <c r="D267" s="89">
        <f t="shared" si="4"/>
        <v>0</v>
      </c>
    </row>
    <row r="268" spans="1:4" ht="18" hidden="1">
      <c r="A268" s="7" t="s">
        <v>249</v>
      </c>
      <c r="B268" s="89"/>
      <c r="C268" s="89"/>
      <c r="D268" s="89">
        <f t="shared" si="4"/>
        <v>0</v>
      </c>
    </row>
    <row r="269" spans="1:4" ht="18" hidden="1">
      <c r="A269" s="7" t="s">
        <v>70</v>
      </c>
      <c r="B269" s="89"/>
      <c r="C269" s="89"/>
      <c r="D269" s="89">
        <f t="shared" si="4"/>
        <v>0</v>
      </c>
    </row>
    <row r="270" spans="1:4" ht="18" hidden="1">
      <c r="A270" s="32" t="s">
        <v>318</v>
      </c>
      <c r="B270" s="89"/>
      <c r="C270" s="89"/>
      <c r="D270" s="89">
        <f t="shared" si="4"/>
        <v>0</v>
      </c>
    </row>
    <row r="271" spans="1:4" ht="18" hidden="1">
      <c r="A271" s="7" t="s">
        <v>147</v>
      </c>
      <c r="B271" s="89"/>
      <c r="C271" s="89"/>
      <c r="D271" s="89">
        <f t="shared" si="4"/>
        <v>0</v>
      </c>
    </row>
    <row r="272" spans="1:4" ht="18" hidden="1">
      <c r="A272" s="32" t="s">
        <v>319</v>
      </c>
      <c r="B272" s="89"/>
      <c r="C272" s="89"/>
      <c r="D272" s="89">
        <f t="shared" si="4"/>
        <v>0</v>
      </c>
    </row>
    <row r="273" spans="1:4" ht="18" hidden="1">
      <c r="A273" s="5" t="s">
        <v>320</v>
      </c>
      <c r="B273" s="89"/>
      <c r="C273" s="89"/>
      <c r="D273" s="89">
        <f t="shared" si="4"/>
        <v>0</v>
      </c>
    </row>
    <row r="274" spans="1:4" ht="18" hidden="1">
      <c r="A274" s="32" t="s">
        <v>321</v>
      </c>
      <c r="B274" s="89"/>
      <c r="C274" s="89"/>
      <c r="D274" s="89">
        <f t="shared" si="4"/>
        <v>0</v>
      </c>
    </row>
    <row r="275" spans="1:4" ht="18" hidden="1">
      <c r="A275" s="3" t="s">
        <v>139</v>
      </c>
      <c r="B275" s="90"/>
      <c r="C275" s="90"/>
      <c r="D275" s="89">
        <f t="shared" si="4"/>
        <v>0</v>
      </c>
    </row>
    <row r="276" spans="1:4" ht="18" hidden="1">
      <c r="A276" s="12" t="s">
        <v>256</v>
      </c>
      <c r="B276" s="89"/>
      <c r="C276" s="89"/>
      <c r="D276" s="89">
        <f t="shared" si="4"/>
        <v>0</v>
      </c>
    </row>
    <row r="277" spans="1:4" ht="18" hidden="1">
      <c r="A277" s="12" t="s">
        <v>97</v>
      </c>
      <c r="B277" s="89"/>
      <c r="C277" s="89"/>
      <c r="D277" s="89">
        <f t="shared" si="4"/>
        <v>0</v>
      </c>
    </row>
    <row r="278" spans="1:4" ht="18" hidden="1">
      <c r="A278" s="12" t="s">
        <v>98</v>
      </c>
      <c r="B278" s="89"/>
      <c r="C278" s="89"/>
      <c r="D278" s="89">
        <f t="shared" si="4"/>
        <v>0</v>
      </c>
    </row>
    <row r="279" spans="1:4" ht="18">
      <c r="A279" s="7" t="s">
        <v>264</v>
      </c>
      <c r="B279" s="89">
        <v>8</v>
      </c>
      <c r="C279" s="89">
        <v>6000</v>
      </c>
      <c r="D279" s="89">
        <f t="shared" si="4"/>
        <v>48000</v>
      </c>
    </row>
    <row r="280" spans="1:4" ht="18" hidden="1">
      <c r="A280" s="12" t="s">
        <v>268</v>
      </c>
      <c r="B280" s="89"/>
      <c r="C280" s="89"/>
      <c r="D280" s="89">
        <f t="shared" si="4"/>
        <v>0</v>
      </c>
    </row>
    <row r="281" spans="1:4" ht="18" hidden="1">
      <c r="A281" s="7" t="s">
        <v>269</v>
      </c>
      <c r="B281" s="89"/>
      <c r="C281" s="89"/>
      <c r="D281" s="89">
        <f t="shared" si="4"/>
        <v>0</v>
      </c>
    </row>
    <row r="282" spans="1:4" ht="18">
      <c r="A282" s="7" t="s">
        <v>267</v>
      </c>
      <c r="B282" s="89">
        <f>25+15</f>
        <v>40</v>
      </c>
      <c r="C282" s="89">
        <v>4000</v>
      </c>
      <c r="D282" s="89">
        <f t="shared" si="4"/>
        <v>160000</v>
      </c>
    </row>
    <row r="283" spans="1:4" ht="18" hidden="1">
      <c r="A283" s="12" t="s">
        <v>285</v>
      </c>
      <c r="B283" s="89"/>
      <c r="C283" s="89"/>
      <c r="D283" s="89">
        <f t="shared" si="4"/>
        <v>0</v>
      </c>
    </row>
    <row r="284" spans="1:4" ht="18" hidden="1">
      <c r="A284" s="31" t="s">
        <v>322</v>
      </c>
      <c r="B284" s="89"/>
      <c r="C284" s="89"/>
      <c r="D284" s="89">
        <f t="shared" si="4"/>
        <v>0</v>
      </c>
    </row>
    <row r="285" spans="1:4" ht="18">
      <c r="A285" s="7" t="s">
        <v>272</v>
      </c>
      <c r="B285" s="89">
        <f>13+15</f>
        <v>28</v>
      </c>
      <c r="C285" s="89">
        <v>14000</v>
      </c>
      <c r="D285" s="89">
        <f t="shared" si="4"/>
        <v>392000</v>
      </c>
    </row>
    <row r="286" spans="1:4" ht="18" hidden="1">
      <c r="A286" s="21" t="s">
        <v>141</v>
      </c>
      <c r="B286" s="89"/>
      <c r="C286" s="89"/>
      <c r="D286" s="89">
        <f t="shared" si="4"/>
        <v>0</v>
      </c>
    </row>
    <row r="287" spans="1:4" ht="18" hidden="1">
      <c r="A287" s="3" t="s">
        <v>91</v>
      </c>
      <c r="B287" s="89"/>
      <c r="C287" s="89"/>
      <c r="D287" s="89">
        <f t="shared" si="4"/>
        <v>0</v>
      </c>
    </row>
    <row r="288" spans="1:4" ht="18" hidden="1">
      <c r="A288" s="12" t="s">
        <v>92</v>
      </c>
      <c r="B288" s="89"/>
      <c r="C288" s="89"/>
      <c r="D288" s="89">
        <f t="shared" si="4"/>
        <v>0</v>
      </c>
    </row>
    <row r="289" spans="1:4" ht="18" hidden="1">
      <c r="A289" s="21" t="s">
        <v>75</v>
      </c>
      <c r="B289" s="89"/>
      <c r="C289" s="89"/>
      <c r="D289" s="89">
        <f t="shared" si="4"/>
        <v>0</v>
      </c>
    </row>
    <row r="290" spans="1:4" ht="18" hidden="1">
      <c r="A290" s="7" t="s">
        <v>223</v>
      </c>
      <c r="B290" s="89"/>
      <c r="C290" s="89"/>
      <c r="D290" s="89">
        <f t="shared" si="4"/>
        <v>0</v>
      </c>
    </row>
    <row r="291" spans="1:4" ht="18" hidden="1">
      <c r="A291" s="12" t="s">
        <v>224</v>
      </c>
      <c r="B291" s="89"/>
      <c r="C291" s="89"/>
      <c r="D291" s="89">
        <f t="shared" si="4"/>
        <v>0</v>
      </c>
    </row>
    <row r="292" spans="1:4" ht="18" hidden="1">
      <c r="A292" s="3" t="s">
        <v>225</v>
      </c>
      <c r="B292" s="89"/>
      <c r="C292" s="89"/>
      <c r="D292" s="89">
        <f t="shared" si="4"/>
        <v>0</v>
      </c>
    </row>
    <row r="293" spans="1:4" ht="18" hidden="1">
      <c r="A293" s="7" t="s">
        <v>323</v>
      </c>
      <c r="B293" s="89"/>
      <c r="C293" s="89"/>
      <c r="D293" s="89">
        <f t="shared" si="4"/>
        <v>0</v>
      </c>
    </row>
    <row r="294" spans="1:4" ht="18" hidden="1">
      <c r="A294" s="5" t="s">
        <v>324</v>
      </c>
      <c r="B294" s="89"/>
      <c r="C294" s="89"/>
      <c r="D294" s="89">
        <f t="shared" si="4"/>
        <v>0</v>
      </c>
    </row>
    <row r="295" spans="1:4" ht="18" hidden="1">
      <c r="A295" s="7" t="s">
        <v>117</v>
      </c>
      <c r="B295" s="89"/>
      <c r="C295" s="89"/>
      <c r="D295" s="89">
        <f t="shared" si="4"/>
        <v>0</v>
      </c>
    </row>
    <row r="296" spans="1:4" ht="18" hidden="1">
      <c r="A296" s="3" t="s">
        <v>142</v>
      </c>
      <c r="B296" s="89"/>
      <c r="C296" s="89"/>
      <c r="D296" s="89">
        <f t="shared" si="4"/>
        <v>0</v>
      </c>
    </row>
    <row r="297" spans="1:4" ht="18" hidden="1">
      <c r="A297" s="3" t="s">
        <v>243</v>
      </c>
      <c r="B297" s="89"/>
      <c r="C297" s="89"/>
      <c r="D297" s="89">
        <f t="shared" si="4"/>
        <v>0</v>
      </c>
    </row>
    <row r="298" spans="1:4" ht="18" hidden="1">
      <c r="A298" s="7" t="s">
        <v>171</v>
      </c>
      <c r="B298" s="89"/>
      <c r="C298" s="89"/>
      <c r="D298" s="89">
        <f t="shared" si="4"/>
        <v>0</v>
      </c>
    </row>
    <row r="299" spans="1:4" ht="18" hidden="1">
      <c r="A299" s="7" t="s">
        <v>244</v>
      </c>
      <c r="B299" s="89"/>
      <c r="C299" s="89"/>
      <c r="D299" s="89">
        <f t="shared" si="4"/>
        <v>0</v>
      </c>
    </row>
    <row r="300" spans="1:4" ht="18" hidden="1">
      <c r="A300" s="7" t="s">
        <v>245</v>
      </c>
      <c r="B300" s="89"/>
      <c r="C300" s="89"/>
      <c r="D300" s="89">
        <f t="shared" si="4"/>
        <v>0</v>
      </c>
    </row>
    <row r="301" spans="1:4" ht="18" hidden="1">
      <c r="A301" s="21" t="s">
        <v>275</v>
      </c>
      <c r="B301" s="89"/>
      <c r="C301" s="89"/>
      <c r="D301" s="89">
        <f t="shared" si="4"/>
        <v>0</v>
      </c>
    </row>
    <row r="302" spans="1:4" ht="18" hidden="1">
      <c r="A302" s="21" t="s">
        <v>77</v>
      </c>
      <c r="B302" s="89"/>
      <c r="C302" s="89"/>
      <c r="D302" s="89">
        <f t="shared" si="4"/>
        <v>0</v>
      </c>
    </row>
    <row r="303" spans="1:4" ht="18" hidden="1">
      <c r="A303" s="10" t="s">
        <v>246</v>
      </c>
      <c r="B303" s="89"/>
      <c r="C303" s="89"/>
      <c r="D303" s="89">
        <f t="shared" si="4"/>
        <v>0</v>
      </c>
    </row>
    <row r="304" spans="1:4" ht="18" hidden="1">
      <c r="A304" s="21" t="s">
        <v>78</v>
      </c>
      <c r="B304" s="89"/>
      <c r="C304" s="89"/>
      <c r="D304" s="89">
        <f t="shared" si="4"/>
        <v>0</v>
      </c>
    </row>
    <row r="305" spans="1:4" ht="18" hidden="1">
      <c r="A305" s="7" t="s">
        <v>247</v>
      </c>
      <c r="B305" s="89"/>
      <c r="C305" s="89"/>
      <c r="D305" s="89">
        <f t="shared" si="4"/>
        <v>0</v>
      </c>
    </row>
    <row r="306" spans="1:4" ht="18" hidden="1">
      <c r="A306" s="7" t="s">
        <v>248</v>
      </c>
      <c r="B306" s="89"/>
      <c r="C306" s="89"/>
      <c r="D306" s="89">
        <f t="shared" si="4"/>
        <v>0</v>
      </c>
    </row>
    <row r="307" spans="1:4" ht="18" hidden="1">
      <c r="A307" s="7" t="s">
        <v>282</v>
      </c>
      <c r="B307" s="89"/>
      <c r="C307" s="89"/>
      <c r="D307" s="89">
        <f t="shared" si="4"/>
        <v>0</v>
      </c>
    </row>
    <row r="308" spans="1:4" ht="18" hidden="1">
      <c r="A308" s="7" t="s">
        <v>250</v>
      </c>
      <c r="B308" s="89"/>
      <c r="C308" s="89"/>
      <c r="D308" s="89">
        <f t="shared" si="4"/>
        <v>0</v>
      </c>
    </row>
    <row r="309" spans="1:4" ht="18" hidden="1">
      <c r="A309" s="10" t="s">
        <v>251</v>
      </c>
      <c r="B309" s="89"/>
      <c r="C309" s="89"/>
      <c r="D309" s="89">
        <f t="shared" si="4"/>
        <v>0</v>
      </c>
    </row>
    <row r="310" spans="1:4" ht="18" hidden="1">
      <c r="A310" s="7" t="s">
        <v>252</v>
      </c>
      <c r="B310" s="89"/>
      <c r="C310" s="89"/>
      <c r="D310" s="89">
        <f t="shared" si="4"/>
        <v>0</v>
      </c>
    </row>
    <row r="311" spans="1:4" ht="18" hidden="1">
      <c r="A311" s="7" t="s">
        <v>37</v>
      </c>
      <c r="B311" s="89"/>
      <c r="C311" s="89"/>
      <c r="D311" s="89">
        <f t="shared" si="4"/>
        <v>0</v>
      </c>
    </row>
    <row r="312" spans="1:4" ht="18" hidden="1">
      <c r="A312" s="3" t="s">
        <v>172</v>
      </c>
      <c r="B312" s="89"/>
      <c r="C312" s="89"/>
      <c r="D312" s="89">
        <f t="shared" si="4"/>
        <v>0</v>
      </c>
    </row>
    <row r="313" spans="1:4" ht="18" hidden="1">
      <c r="A313" s="7" t="s">
        <v>284</v>
      </c>
      <c r="B313" s="92"/>
      <c r="C313" s="92"/>
      <c r="D313" s="89">
        <f t="shared" si="4"/>
        <v>0</v>
      </c>
    </row>
    <row r="314" spans="1:4" ht="18" hidden="1">
      <c r="A314" s="7" t="s">
        <v>253</v>
      </c>
      <c r="B314" s="89"/>
      <c r="C314" s="89"/>
      <c r="D314" s="89">
        <f t="shared" si="4"/>
        <v>0</v>
      </c>
    </row>
    <row r="315" spans="1:4" ht="18" hidden="1">
      <c r="A315" s="7" t="s">
        <v>173</v>
      </c>
      <c r="B315" s="89"/>
      <c r="C315" s="89"/>
      <c r="D315" s="89">
        <f t="shared" si="4"/>
        <v>0</v>
      </c>
    </row>
    <row r="316" spans="1:4" ht="18" hidden="1">
      <c r="A316" s="10" t="s">
        <v>254</v>
      </c>
      <c r="B316" s="89"/>
      <c r="C316" s="89"/>
      <c r="D316" s="89">
        <f t="shared" si="4"/>
        <v>0</v>
      </c>
    </row>
    <row r="317" spans="1:4" ht="18" hidden="1">
      <c r="A317" s="10" t="s">
        <v>255</v>
      </c>
      <c r="B317" s="89"/>
      <c r="C317" s="89"/>
      <c r="D317" s="89">
        <f t="shared" si="4"/>
        <v>0</v>
      </c>
    </row>
    <row r="318" spans="1:4" ht="18">
      <c r="A318" s="7" t="s">
        <v>288</v>
      </c>
      <c r="B318" s="89">
        <v>2</v>
      </c>
      <c r="C318" s="89">
        <v>25000</v>
      </c>
      <c r="D318" s="89">
        <f t="shared" si="4"/>
        <v>50000</v>
      </c>
    </row>
    <row r="319" spans="1:4" ht="18" hidden="1">
      <c r="A319" s="7" t="s">
        <v>257</v>
      </c>
      <c r="B319" s="89"/>
      <c r="C319" s="89"/>
      <c r="D319" s="89">
        <f t="shared" si="4"/>
        <v>0</v>
      </c>
    </row>
    <row r="320" spans="1:4" ht="18" hidden="1">
      <c r="A320" s="10" t="s">
        <v>258</v>
      </c>
      <c r="B320" s="89"/>
      <c r="C320" s="89"/>
      <c r="D320" s="89">
        <f t="shared" si="4"/>
        <v>0</v>
      </c>
    </row>
    <row r="321" spans="1:4" ht="18" hidden="1">
      <c r="A321" s="7" t="s">
        <v>259</v>
      </c>
      <c r="B321" s="89"/>
      <c r="C321" s="89"/>
      <c r="D321" s="89">
        <f t="shared" si="4"/>
        <v>0</v>
      </c>
    </row>
    <row r="322" spans="1:4" ht="18" hidden="1">
      <c r="A322" s="7" t="s">
        <v>260</v>
      </c>
      <c r="B322" s="89"/>
      <c r="C322" s="89"/>
      <c r="D322" s="89">
        <f t="shared" si="4"/>
        <v>0</v>
      </c>
    </row>
    <row r="323" spans="1:4" ht="18" hidden="1">
      <c r="A323" s="7" t="s">
        <v>261</v>
      </c>
      <c r="B323" s="89"/>
      <c r="C323" s="89"/>
      <c r="D323" s="89">
        <f t="shared" si="4"/>
        <v>0</v>
      </c>
    </row>
    <row r="324" spans="1:4" ht="18">
      <c r="A324" s="7" t="s">
        <v>262</v>
      </c>
      <c r="B324" s="89">
        <v>20</v>
      </c>
      <c r="C324" s="89">
        <v>6800</v>
      </c>
      <c r="D324" s="89">
        <f t="shared" ref="D324:D329" si="5">B324*C324</f>
        <v>136000</v>
      </c>
    </row>
    <row r="325" spans="1:4" ht="18" hidden="1">
      <c r="A325" s="7" t="s">
        <v>263</v>
      </c>
      <c r="B325" s="89"/>
      <c r="C325" s="89"/>
      <c r="D325" s="89">
        <f t="shared" si="5"/>
        <v>0</v>
      </c>
    </row>
    <row r="326" spans="1:4" ht="18">
      <c r="A326" s="7" t="s">
        <v>292</v>
      </c>
      <c r="B326" s="89">
        <v>4</v>
      </c>
      <c r="C326" s="89">
        <v>28000</v>
      </c>
      <c r="D326" s="89">
        <f t="shared" si="5"/>
        <v>112000</v>
      </c>
    </row>
    <row r="327" spans="1:4" ht="18" hidden="1">
      <c r="A327" s="7" t="s">
        <v>265</v>
      </c>
      <c r="B327" s="89"/>
      <c r="C327" s="89"/>
      <c r="D327" s="89">
        <f t="shared" si="5"/>
        <v>0</v>
      </c>
    </row>
    <row r="328" spans="1:4" ht="18" hidden="1">
      <c r="A328" s="7" t="s">
        <v>266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8062.666666666667</v>
      </c>
      <c r="C330" s="94"/>
      <c r="D330" s="94">
        <f t="shared" ref="D330" si="6">SUM(D3:D329)</f>
        <v>87415500</v>
      </c>
    </row>
  </sheetData>
  <protectedRanges>
    <protectedRange password="CF71" sqref="B1:D329" name="tho"/>
  </protectedRanges>
  <autoFilter ref="A2:D330" xr:uid="{00000000-0009-0000-0000-000012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330"/>
  <sheetViews>
    <sheetView topLeftCell="A197" workbookViewId="0">
      <selection activeCell="D330" sqref="D330"/>
    </sheetView>
  </sheetViews>
  <sheetFormatPr defaultRowHeight="14.4"/>
  <cols>
    <col min="1" max="1" width="36.109375" customWidth="1"/>
    <col min="2" max="2" width="10.33203125" customWidth="1"/>
    <col min="3" max="3" width="12.33203125" customWidth="1"/>
    <col min="4" max="4" width="18.109375" customWidth="1"/>
  </cols>
  <sheetData>
    <row r="1" spans="1:4">
      <c r="A1" s="34" t="s">
        <v>370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12</v>
      </c>
      <c r="C3" s="89">
        <v>15000</v>
      </c>
      <c r="D3" s="89">
        <f>B3*C3</f>
        <v>180000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 hidden="1">
      <c r="A6" s="20" t="s">
        <v>10</v>
      </c>
      <c r="B6" s="89"/>
      <c r="C6" s="89"/>
      <c r="D6" s="89">
        <f t="shared" si="0"/>
        <v>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360</v>
      </c>
      <c r="B9" s="89"/>
      <c r="C9" s="89"/>
      <c r="D9" s="89">
        <f t="shared" si="0"/>
        <v>0</v>
      </c>
    </row>
    <row r="10" spans="1:4" ht="18" hidden="1">
      <c r="A10" s="20" t="s">
        <v>195</v>
      </c>
      <c r="B10" s="89"/>
      <c r="C10" s="89"/>
      <c r="D10" s="89">
        <f t="shared" si="0"/>
        <v>0</v>
      </c>
    </row>
    <row r="11" spans="1:4" ht="18" hidden="1">
      <c r="A11" s="5" t="s">
        <v>226</v>
      </c>
      <c r="B11" s="89"/>
      <c r="C11" s="89"/>
      <c r="D11" s="89">
        <f t="shared" si="0"/>
        <v>0</v>
      </c>
    </row>
    <row r="12" spans="1:4" ht="18" hidden="1">
      <c r="A12" s="7" t="s">
        <v>12</v>
      </c>
      <c r="B12" s="89"/>
      <c r="C12" s="89"/>
      <c r="D12" s="89">
        <f t="shared" si="0"/>
        <v>0</v>
      </c>
    </row>
    <row r="13" spans="1:4" ht="18">
      <c r="A13" s="7" t="s">
        <v>14</v>
      </c>
      <c r="B13" s="89">
        <f>4+11</f>
        <v>15</v>
      </c>
      <c r="C13" s="89">
        <v>15000</v>
      </c>
      <c r="D13" s="89">
        <f t="shared" si="0"/>
        <v>225000</v>
      </c>
    </row>
    <row r="14" spans="1:4" ht="18" hidden="1">
      <c r="A14" s="3" t="s">
        <v>51</v>
      </c>
      <c r="B14" s="89"/>
      <c r="C14" s="89"/>
      <c r="D14" s="89">
        <f t="shared" si="0"/>
        <v>0</v>
      </c>
    </row>
    <row r="15" spans="1:4" ht="18" hidden="1">
      <c r="A15" s="3" t="s">
        <v>17</v>
      </c>
      <c r="B15" s="89"/>
      <c r="C15" s="89"/>
      <c r="D15" s="89">
        <f t="shared" si="0"/>
        <v>0</v>
      </c>
    </row>
    <row r="16" spans="1:4" ht="18" hidden="1">
      <c r="A16" s="7" t="s">
        <v>115</v>
      </c>
      <c r="B16" s="89"/>
      <c r="C16" s="89"/>
      <c r="D16" s="89">
        <f t="shared" si="0"/>
        <v>0</v>
      </c>
    </row>
    <row r="17" spans="1:4" ht="18" hidden="1">
      <c r="A17" s="7" t="s">
        <v>286</v>
      </c>
      <c r="B17" s="89"/>
      <c r="C17" s="89"/>
      <c r="D17" s="89">
        <f t="shared" si="0"/>
        <v>0</v>
      </c>
    </row>
    <row r="18" spans="1:4" ht="18" hidden="1">
      <c r="A18" s="21" t="s">
        <v>287</v>
      </c>
      <c r="B18" s="89"/>
      <c r="C18" s="89"/>
      <c r="D18" s="89">
        <f t="shared" si="0"/>
        <v>0</v>
      </c>
    </row>
    <row r="19" spans="1:4" ht="18" hidden="1">
      <c r="A19" s="5" t="s">
        <v>21</v>
      </c>
      <c r="B19" s="89"/>
      <c r="C19" s="89"/>
      <c r="D19" s="89">
        <f t="shared" si="0"/>
        <v>0</v>
      </c>
    </row>
    <row r="20" spans="1:4" ht="18">
      <c r="A20" s="7" t="s">
        <v>26</v>
      </c>
      <c r="B20" s="89">
        <f>1350+750</f>
        <v>2100</v>
      </c>
      <c r="C20" s="89">
        <v>6000</v>
      </c>
      <c r="D20" s="89">
        <f t="shared" si="0"/>
        <v>12600000</v>
      </c>
    </row>
    <row r="21" spans="1:4" ht="18" hidden="1">
      <c r="A21" s="3" t="s">
        <v>58</v>
      </c>
      <c r="B21" s="89"/>
      <c r="C21" s="89"/>
      <c r="D21" s="89">
        <f t="shared" si="0"/>
        <v>0</v>
      </c>
    </row>
    <row r="22" spans="1:4" ht="18" hidden="1">
      <c r="A22" s="3" t="s">
        <v>59</v>
      </c>
      <c r="B22" s="89"/>
      <c r="C22" s="89"/>
      <c r="D22" s="89">
        <f t="shared" si="0"/>
        <v>0</v>
      </c>
    </row>
    <row r="23" spans="1:4" ht="18" hidden="1">
      <c r="A23" s="7" t="s">
        <v>270</v>
      </c>
      <c r="B23" s="89"/>
      <c r="C23" s="89"/>
      <c r="D23" s="89">
        <f t="shared" si="0"/>
        <v>0</v>
      </c>
    </row>
    <row r="24" spans="1:4" ht="18" hidden="1">
      <c r="A24" s="7" t="s">
        <v>271</v>
      </c>
      <c r="B24" s="89"/>
      <c r="C24" s="89"/>
      <c r="D24" s="89">
        <f t="shared" si="0"/>
        <v>0</v>
      </c>
    </row>
    <row r="25" spans="1:4" ht="18">
      <c r="A25" s="7" t="s">
        <v>30</v>
      </c>
      <c r="B25" s="89">
        <f>10+15+25+65</f>
        <v>115</v>
      </c>
      <c r="C25" s="89">
        <v>7000</v>
      </c>
      <c r="D25" s="89">
        <f t="shared" si="0"/>
        <v>805000</v>
      </c>
    </row>
    <row r="26" spans="1:4" ht="18" hidden="1">
      <c r="A26" s="7" t="s">
        <v>273</v>
      </c>
      <c r="B26" s="89"/>
      <c r="C26" s="89"/>
      <c r="D26" s="89">
        <f t="shared" si="0"/>
        <v>0</v>
      </c>
    </row>
    <row r="27" spans="1:4" ht="18" hidden="1">
      <c r="A27" s="7" t="s">
        <v>274</v>
      </c>
      <c r="B27" s="89"/>
      <c r="C27" s="89"/>
      <c r="D27" s="89">
        <f t="shared" si="0"/>
        <v>0</v>
      </c>
    </row>
    <row r="28" spans="1:4" ht="18" hidden="1">
      <c r="A28" s="7" t="s">
        <v>62</v>
      </c>
      <c r="B28" s="89"/>
      <c r="C28" s="89"/>
      <c r="D28" s="89">
        <f t="shared" si="0"/>
        <v>0</v>
      </c>
    </row>
    <row r="29" spans="1:4" ht="18" hidden="1">
      <c r="A29" s="3" t="s">
        <v>33</v>
      </c>
      <c r="B29" s="89"/>
      <c r="C29" s="89"/>
      <c r="D29" s="89">
        <f t="shared" si="0"/>
        <v>0</v>
      </c>
    </row>
    <row r="30" spans="1:4" ht="18" hidden="1">
      <c r="A30" s="3" t="s">
        <v>64</v>
      </c>
      <c r="B30" s="89"/>
      <c r="C30" s="89"/>
      <c r="D30" s="89">
        <f t="shared" si="0"/>
        <v>0</v>
      </c>
    </row>
    <row r="31" spans="1:4" ht="18">
      <c r="A31" s="7" t="s">
        <v>36</v>
      </c>
      <c r="B31" s="89">
        <v>8</v>
      </c>
      <c r="C31" s="89">
        <v>15000</v>
      </c>
      <c r="D31" s="89">
        <f t="shared" si="0"/>
        <v>120000</v>
      </c>
    </row>
    <row r="32" spans="1:4" ht="18" hidden="1">
      <c r="A32" s="7" t="s">
        <v>228</v>
      </c>
      <c r="B32" s="89"/>
      <c r="C32" s="89"/>
      <c r="D32" s="89">
        <f t="shared" si="0"/>
        <v>0</v>
      </c>
    </row>
    <row r="33" spans="1:4" ht="18" hidden="1">
      <c r="A33" s="5" t="s">
        <v>229</v>
      </c>
      <c r="B33" s="90"/>
      <c r="C33" s="90"/>
      <c r="D33" s="89">
        <f t="shared" si="0"/>
        <v>0</v>
      </c>
    </row>
    <row r="34" spans="1:4" ht="18" hidden="1">
      <c r="A34" s="5" t="s">
        <v>230</v>
      </c>
      <c r="B34" s="90"/>
      <c r="C34" s="90"/>
      <c r="D34" s="89">
        <f t="shared" si="0"/>
        <v>0</v>
      </c>
    </row>
    <row r="35" spans="1:4" ht="18" hidden="1">
      <c r="A35" s="7" t="s">
        <v>119</v>
      </c>
      <c r="B35" s="89"/>
      <c r="C35" s="89"/>
      <c r="D35" s="89">
        <f t="shared" si="0"/>
        <v>0</v>
      </c>
    </row>
    <row r="36" spans="1:4" ht="18" hidden="1">
      <c r="A36" s="7" t="s">
        <v>146</v>
      </c>
      <c r="B36" s="89"/>
      <c r="C36" s="89"/>
      <c r="D36" s="89">
        <f t="shared" si="0"/>
        <v>0</v>
      </c>
    </row>
    <row r="37" spans="1:4" ht="18" hidden="1">
      <c r="A37" s="12" t="s">
        <v>94</v>
      </c>
      <c r="B37" s="89"/>
      <c r="C37" s="89"/>
      <c r="D37" s="89">
        <f t="shared" si="0"/>
        <v>0</v>
      </c>
    </row>
    <row r="38" spans="1:4" ht="18">
      <c r="A38" s="7" t="s">
        <v>41</v>
      </c>
      <c r="B38" s="89">
        <v>4</v>
      </c>
      <c r="C38" s="89">
        <v>10000</v>
      </c>
      <c r="D38" s="89">
        <f t="shared" si="0"/>
        <v>40000</v>
      </c>
    </row>
    <row r="39" spans="1:4" ht="18" hidden="1">
      <c r="A39" s="7" t="s">
        <v>96</v>
      </c>
      <c r="B39" s="89"/>
      <c r="C39" s="89"/>
      <c r="D39" s="89">
        <f t="shared" si="0"/>
        <v>0</v>
      </c>
    </row>
    <row r="40" spans="1:4" ht="18" hidden="1">
      <c r="A40" s="7" t="s">
        <v>45</v>
      </c>
      <c r="B40" s="89"/>
      <c r="C40" s="89"/>
      <c r="D40" s="89">
        <f t="shared" si="0"/>
        <v>0</v>
      </c>
    </row>
    <row r="41" spans="1:4" ht="18" hidden="1">
      <c r="A41" s="7" t="s">
        <v>276</v>
      </c>
      <c r="B41" s="89"/>
      <c r="C41" s="89"/>
      <c r="D41" s="89">
        <f t="shared" si="0"/>
        <v>0</v>
      </c>
    </row>
    <row r="42" spans="1:4" ht="18" hidden="1">
      <c r="A42" s="21" t="s">
        <v>277</v>
      </c>
      <c r="B42" s="89"/>
      <c r="C42" s="89"/>
      <c r="D42" s="89">
        <f t="shared" si="0"/>
        <v>0</v>
      </c>
    </row>
    <row r="43" spans="1:4" ht="18" hidden="1">
      <c r="A43" s="5" t="s">
        <v>120</v>
      </c>
      <c r="B43" s="89"/>
      <c r="C43" s="89"/>
      <c r="D43" s="89">
        <f t="shared" si="0"/>
        <v>0</v>
      </c>
    </row>
    <row r="44" spans="1:4" ht="18" hidden="1">
      <c r="A44" s="21" t="s">
        <v>49</v>
      </c>
      <c r="B44" s="89"/>
      <c r="C44" s="89"/>
      <c r="D44" s="89">
        <f t="shared" si="0"/>
        <v>0</v>
      </c>
    </row>
    <row r="45" spans="1:4" ht="18" hidden="1">
      <c r="A45" s="7" t="s">
        <v>278</v>
      </c>
      <c r="B45" s="89"/>
      <c r="C45" s="89"/>
      <c r="D45" s="89">
        <f t="shared" si="0"/>
        <v>0</v>
      </c>
    </row>
    <row r="46" spans="1:4" ht="18" hidden="1">
      <c r="A46" s="7" t="s">
        <v>279</v>
      </c>
      <c r="B46" s="89"/>
      <c r="C46" s="89"/>
      <c r="D46" s="89">
        <f t="shared" si="0"/>
        <v>0</v>
      </c>
    </row>
    <row r="47" spans="1:4" ht="18">
      <c r="A47" s="3" t="s">
        <v>50</v>
      </c>
      <c r="B47" s="89">
        <f>180+100+60</f>
        <v>340</v>
      </c>
      <c r="C47" s="89">
        <v>10000</v>
      </c>
      <c r="D47" s="89">
        <f t="shared" si="0"/>
        <v>3400000</v>
      </c>
    </row>
    <row r="48" spans="1:4" ht="18" hidden="1">
      <c r="A48" s="26" t="s">
        <v>148</v>
      </c>
      <c r="B48" s="89"/>
      <c r="C48" s="89"/>
      <c r="D48" s="89">
        <f t="shared" si="0"/>
        <v>0</v>
      </c>
    </row>
    <row r="49" spans="1:4" ht="18" hidden="1">
      <c r="A49" s="12" t="s">
        <v>149</v>
      </c>
      <c r="B49" s="89"/>
      <c r="C49" s="89"/>
      <c r="D49" s="89">
        <f t="shared" si="0"/>
        <v>0</v>
      </c>
    </row>
    <row r="50" spans="1:4" ht="18" hidden="1">
      <c r="A50" s="12" t="s">
        <v>150</v>
      </c>
      <c r="B50" s="89"/>
      <c r="C50" s="89"/>
      <c r="D50" s="89">
        <f t="shared" si="0"/>
        <v>0</v>
      </c>
    </row>
    <row r="51" spans="1:4" ht="18" hidden="1">
      <c r="A51" s="12" t="s">
        <v>151</v>
      </c>
      <c r="B51" s="89"/>
      <c r="C51" s="89"/>
      <c r="D51" s="89">
        <f t="shared" si="0"/>
        <v>0</v>
      </c>
    </row>
    <row r="52" spans="1:4" ht="18" hidden="1">
      <c r="A52" s="7" t="s">
        <v>152</v>
      </c>
      <c r="B52" s="89"/>
      <c r="C52" s="89"/>
      <c r="D52" s="89">
        <f t="shared" si="0"/>
        <v>0</v>
      </c>
    </row>
    <row r="53" spans="1:4" ht="18" hidden="1">
      <c r="A53" s="5" t="s">
        <v>153</v>
      </c>
      <c r="B53" s="89"/>
      <c r="C53" s="89"/>
      <c r="D53" s="89">
        <f t="shared" si="0"/>
        <v>0</v>
      </c>
    </row>
    <row r="54" spans="1:4" ht="18" hidden="1">
      <c r="A54" s="7" t="s">
        <v>61</v>
      </c>
      <c r="B54" s="89"/>
      <c r="C54" s="89"/>
      <c r="D54" s="89">
        <f t="shared" si="0"/>
        <v>0</v>
      </c>
    </row>
    <row r="55" spans="1:4" ht="18" hidden="1">
      <c r="A55" s="7" t="s">
        <v>155</v>
      </c>
      <c r="B55" s="89"/>
      <c r="C55" s="89"/>
      <c r="D55" s="89">
        <f t="shared" si="0"/>
        <v>0</v>
      </c>
    </row>
    <row r="56" spans="1:4" ht="18">
      <c r="A56" s="12" t="s">
        <v>63</v>
      </c>
      <c r="B56" s="89">
        <v>4</v>
      </c>
      <c r="C56" s="89">
        <v>10000</v>
      </c>
      <c r="D56" s="89">
        <f t="shared" si="0"/>
        <v>40000</v>
      </c>
    </row>
    <row r="57" spans="1:4" ht="18" hidden="1">
      <c r="A57" s="7" t="s">
        <v>112</v>
      </c>
      <c r="B57" s="89"/>
      <c r="C57" s="89"/>
      <c r="D57" s="89">
        <f t="shared" si="0"/>
        <v>0</v>
      </c>
    </row>
    <row r="58" spans="1:4" ht="18" hidden="1">
      <c r="A58" s="30" t="s">
        <v>294</v>
      </c>
      <c r="B58" s="89"/>
      <c r="C58" s="89"/>
      <c r="D58" s="89">
        <f t="shared" si="0"/>
        <v>0</v>
      </c>
    </row>
    <row r="59" spans="1:4" ht="18" hidden="1">
      <c r="A59" s="7" t="s">
        <v>156</v>
      </c>
      <c r="B59" s="89"/>
      <c r="C59" s="89"/>
      <c r="D59" s="89">
        <f t="shared" si="0"/>
        <v>0</v>
      </c>
    </row>
    <row r="60" spans="1:4" ht="18" hidden="1">
      <c r="A60" s="7" t="s">
        <v>157</v>
      </c>
      <c r="B60" s="89"/>
      <c r="C60" s="89"/>
      <c r="D60" s="89">
        <f t="shared" si="0"/>
        <v>0</v>
      </c>
    </row>
    <row r="61" spans="1:4" ht="18" hidden="1">
      <c r="A61" s="6" t="s">
        <v>158</v>
      </c>
      <c r="B61" s="89"/>
      <c r="C61" s="89"/>
      <c r="D61" s="89">
        <f t="shared" si="0"/>
        <v>0</v>
      </c>
    </row>
    <row r="62" spans="1:4" ht="18" hidden="1">
      <c r="A62" s="17" t="s">
        <v>295</v>
      </c>
      <c r="B62" s="89"/>
      <c r="C62" s="89"/>
      <c r="D62" s="89">
        <f t="shared" si="0"/>
        <v>0</v>
      </c>
    </row>
    <row r="63" spans="1:4" ht="18">
      <c r="A63" s="3" t="s">
        <v>1</v>
      </c>
      <c r="B63" s="89">
        <v>3</v>
      </c>
      <c r="C63" s="89">
        <v>5000</v>
      </c>
      <c r="D63" s="89">
        <f t="shared" si="0"/>
        <v>15000</v>
      </c>
    </row>
    <row r="64" spans="1:4" ht="18" hidden="1">
      <c r="A64" s="5" t="s">
        <v>2</v>
      </c>
      <c r="B64" s="89"/>
      <c r="C64" s="89"/>
      <c r="D64" s="89">
        <f t="shared" si="0"/>
        <v>0</v>
      </c>
    </row>
    <row r="65" spans="1:4" ht="18" hidden="1">
      <c r="A65" s="3" t="s">
        <v>66</v>
      </c>
      <c r="B65" s="89"/>
      <c r="C65" s="89"/>
      <c r="D65" s="89">
        <f t="shared" si="0"/>
        <v>0</v>
      </c>
    </row>
    <row r="66" spans="1:4" ht="18" hidden="1">
      <c r="A66" s="3" t="s">
        <v>4</v>
      </c>
      <c r="B66" s="89"/>
      <c r="C66" s="89"/>
      <c r="D66" s="89">
        <f t="shared" si="0"/>
        <v>0</v>
      </c>
    </row>
    <row r="67" spans="1:4" ht="18" hidden="1">
      <c r="A67" s="3" t="s">
        <v>5</v>
      </c>
      <c r="B67" s="89"/>
      <c r="C67" s="89"/>
      <c r="D67" s="89">
        <f t="shared" si="0"/>
        <v>0</v>
      </c>
    </row>
    <row r="68" spans="1:4" ht="18" hidden="1">
      <c r="A68" s="6" t="s">
        <v>6</v>
      </c>
      <c r="B68" s="89"/>
      <c r="C68" s="89"/>
      <c r="D68" s="89">
        <f t="shared" ref="D68:D131" si="1">B68*C68</f>
        <v>0</v>
      </c>
    </row>
    <row r="69" spans="1:4" ht="18" hidden="1">
      <c r="A69" s="7" t="s">
        <v>7</v>
      </c>
      <c r="B69" s="89"/>
      <c r="C69" s="89"/>
      <c r="D69" s="89">
        <f t="shared" si="1"/>
        <v>0</v>
      </c>
    </row>
    <row r="70" spans="1:4" ht="18" hidden="1">
      <c r="A70" s="7" t="s">
        <v>113</v>
      </c>
      <c r="B70" s="89"/>
      <c r="C70" s="89"/>
      <c r="D70" s="89">
        <f t="shared" si="1"/>
        <v>0</v>
      </c>
    </row>
    <row r="71" spans="1:4" ht="18" hidden="1">
      <c r="A71" s="3" t="s">
        <v>114</v>
      </c>
      <c r="B71" s="89"/>
      <c r="C71" s="89"/>
      <c r="D71" s="89">
        <f t="shared" si="1"/>
        <v>0</v>
      </c>
    </row>
    <row r="72" spans="1:4" ht="18">
      <c r="A72" s="7" t="s">
        <v>69</v>
      </c>
      <c r="B72" s="89">
        <v>200</v>
      </c>
      <c r="C72" s="89">
        <v>10000</v>
      </c>
      <c r="D72" s="89">
        <f t="shared" si="1"/>
        <v>2000000</v>
      </c>
    </row>
    <row r="73" spans="1:4" ht="18" hidden="1">
      <c r="A73" s="21" t="s">
        <v>166</v>
      </c>
      <c r="B73" s="89"/>
      <c r="C73" s="89"/>
      <c r="D73" s="89">
        <f t="shared" si="1"/>
        <v>0</v>
      </c>
    </row>
    <row r="74" spans="1:4" ht="18" hidden="1">
      <c r="A74" s="7" t="s">
        <v>167</v>
      </c>
      <c r="B74" s="89"/>
      <c r="C74" s="89"/>
      <c r="D74" s="89">
        <f t="shared" si="1"/>
        <v>0</v>
      </c>
    </row>
    <row r="75" spans="1:4" ht="18" hidden="1">
      <c r="A75" s="7" t="s">
        <v>71</v>
      </c>
      <c r="B75" s="89"/>
      <c r="C75" s="89"/>
      <c r="D75" s="89">
        <f t="shared" si="1"/>
        <v>0</v>
      </c>
    </row>
    <row r="76" spans="1:4" ht="18" hidden="1">
      <c r="A76" s="7" t="s">
        <v>169</v>
      </c>
      <c r="B76" s="89"/>
      <c r="C76" s="89"/>
      <c r="D76" s="89">
        <f t="shared" si="1"/>
        <v>0</v>
      </c>
    </row>
    <row r="77" spans="1:4" ht="18" hidden="1">
      <c r="A77" s="3" t="s">
        <v>8</v>
      </c>
      <c r="B77" s="90"/>
      <c r="C77" s="90"/>
      <c r="D77" s="89">
        <f t="shared" si="1"/>
        <v>0</v>
      </c>
    </row>
    <row r="78" spans="1:4" ht="18" hidden="1">
      <c r="A78" s="3" t="s">
        <v>9</v>
      </c>
      <c r="B78" s="90"/>
      <c r="C78" s="90"/>
      <c r="D78" s="89">
        <f t="shared" si="1"/>
        <v>0</v>
      </c>
    </row>
    <row r="79" spans="1:4" ht="18" hidden="1">
      <c r="A79" s="3" t="s">
        <v>74</v>
      </c>
      <c r="B79" s="90"/>
      <c r="C79" s="90"/>
      <c r="D79" s="89">
        <f t="shared" si="1"/>
        <v>0</v>
      </c>
    </row>
    <row r="80" spans="1:4" ht="18" hidden="1">
      <c r="A80" s="7" t="s">
        <v>80</v>
      </c>
      <c r="B80" s="89"/>
      <c r="C80" s="89"/>
      <c r="D80" s="89">
        <f t="shared" si="1"/>
        <v>0</v>
      </c>
    </row>
    <row r="81" spans="1:4" ht="18">
      <c r="A81" s="7" t="s">
        <v>76</v>
      </c>
      <c r="B81" s="89">
        <v>55</v>
      </c>
      <c r="C81" s="89">
        <v>9500</v>
      </c>
      <c r="D81" s="89">
        <f t="shared" si="1"/>
        <v>522500</v>
      </c>
    </row>
    <row r="82" spans="1:4" ht="18" hidden="1">
      <c r="A82" s="7" t="s">
        <v>82</v>
      </c>
      <c r="B82" s="89"/>
      <c r="C82" s="89"/>
      <c r="D82" s="89">
        <f t="shared" si="1"/>
        <v>0</v>
      </c>
    </row>
    <row r="83" spans="1:4" ht="18" hidden="1">
      <c r="A83" s="7" t="s">
        <v>83</v>
      </c>
      <c r="B83" s="89"/>
      <c r="C83" s="89"/>
      <c r="D83" s="89">
        <f t="shared" si="1"/>
        <v>0</v>
      </c>
    </row>
    <row r="84" spans="1:4" ht="18" hidden="1">
      <c r="A84" s="7" t="s">
        <v>84</v>
      </c>
      <c r="B84" s="89"/>
      <c r="C84" s="89"/>
      <c r="D84" s="89">
        <f t="shared" si="1"/>
        <v>0</v>
      </c>
    </row>
    <row r="85" spans="1:4" ht="18">
      <c r="A85" s="7" t="s">
        <v>79</v>
      </c>
      <c r="B85" s="89">
        <v>7</v>
      </c>
      <c r="C85" s="89">
        <v>7000</v>
      </c>
      <c r="D85" s="89">
        <f t="shared" si="1"/>
        <v>49000</v>
      </c>
    </row>
    <row r="86" spans="1:4" ht="18" hidden="1">
      <c r="A86" s="10" t="s">
        <v>192</v>
      </c>
      <c r="B86" s="89"/>
      <c r="C86" s="89"/>
      <c r="D86" s="89">
        <f t="shared" si="1"/>
        <v>0</v>
      </c>
    </row>
    <row r="87" spans="1:4" ht="18" hidden="1">
      <c r="A87" s="10" t="s">
        <v>174</v>
      </c>
      <c r="B87" s="89"/>
      <c r="C87" s="89"/>
      <c r="D87" s="89">
        <f t="shared" si="1"/>
        <v>0</v>
      </c>
    </row>
    <row r="88" spans="1:4" ht="18" hidden="1">
      <c r="A88" s="10" t="s">
        <v>175</v>
      </c>
      <c r="B88" s="89"/>
      <c r="C88" s="89"/>
      <c r="D88" s="89">
        <f t="shared" si="1"/>
        <v>0</v>
      </c>
    </row>
    <row r="89" spans="1:4" ht="18" hidden="1">
      <c r="A89" s="5" t="s">
        <v>176</v>
      </c>
      <c r="B89" s="89"/>
      <c r="C89" s="89"/>
      <c r="D89" s="89">
        <f t="shared" si="1"/>
        <v>0</v>
      </c>
    </row>
    <row r="90" spans="1:4" ht="18" hidden="1">
      <c r="A90" s="21" t="s">
        <v>170</v>
      </c>
      <c r="B90" s="89"/>
      <c r="C90" s="89"/>
      <c r="D90" s="89">
        <f t="shared" si="1"/>
        <v>0</v>
      </c>
    </row>
    <row r="91" spans="1:4" ht="18" hidden="1">
      <c r="A91" s="5" t="s">
        <v>204</v>
      </c>
      <c r="B91" s="89"/>
      <c r="C91" s="89"/>
      <c r="D91" s="89">
        <f t="shared" si="1"/>
        <v>0</v>
      </c>
    </row>
    <row r="92" spans="1:4" ht="18" hidden="1">
      <c r="A92" s="7" t="s">
        <v>11</v>
      </c>
      <c r="B92" s="89"/>
      <c r="C92" s="89"/>
      <c r="D92" s="89">
        <f t="shared" si="1"/>
        <v>0</v>
      </c>
    </row>
    <row r="93" spans="1:4" ht="18">
      <c r="A93" s="7" t="s">
        <v>81</v>
      </c>
      <c r="B93" s="89">
        <v>7</v>
      </c>
      <c r="C93" s="89">
        <v>4800</v>
      </c>
      <c r="D93" s="89">
        <f t="shared" si="1"/>
        <v>33600</v>
      </c>
    </row>
    <row r="94" spans="1:4" ht="18" hidden="1">
      <c r="A94" s="5" t="s">
        <v>205</v>
      </c>
      <c r="B94" s="89"/>
      <c r="C94" s="89"/>
      <c r="D94" s="89">
        <f t="shared" si="1"/>
        <v>0</v>
      </c>
    </row>
    <row r="95" spans="1:4" ht="18" hidden="1">
      <c r="A95" s="5" t="s">
        <v>206</v>
      </c>
      <c r="B95" s="89"/>
      <c r="C95" s="89"/>
      <c r="D95" s="89">
        <f t="shared" si="1"/>
        <v>0</v>
      </c>
    </row>
    <row r="96" spans="1:4" ht="18" hidden="1">
      <c r="A96" s="7" t="s">
        <v>13</v>
      </c>
      <c r="B96" s="90"/>
      <c r="C96" s="90"/>
      <c r="D96" s="89">
        <f t="shared" si="1"/>
        <v>0</v>
      </c>
    </row>
    <row r="97" spans="1:4" ht="18" hidden="1">
      <c r="A97" s="10" t="s">
        <v>85</v>
      </c>
      <c r="B97" s="89"/>
      <c r="C97" s="89"/>
      <c r="D97" s="89">
        <f t="shared" si="1"/>
        <v>0</v>
      </c>
    </row>
    <row r="98" spans="1:4" ht="18" hidden="1">
      <c r="A98" s="5" t="s">
        <v>296</v>
      </c>
      <c r="B98" s="89"/>
      <c r="C98" s="89"/>
      <c r="D98" s="89">
        <f t="shared" si="1"/>
        <v>0</v>
      </c>
    </row>
    <row r="99" spans="1:4" ht="18" hidden="1">
      <c r="A99" s="5" t="s">
        <v>207</v>
      </c>
      <c r="B99" s="89"/>
      <c r="C99" s="89"/>
      <c r="D99" s="89">
        <f t="shared" si="1"/>
        <v>0</v>
      </c>
    </row>
    <row r="100" spans="1:4" ht="18" hidden="1">
      <c r="A100" s="7" t="s">
        <v>93</v>
      </c>
      <c r="B100" s="89"/>
      <c r="C100" s="89"/>
      <c r="D100" s="89">
        <f t="shared" si="1"/>
        <v>0</v>
      </c>
    </row>
    <row r="101" spans="1:4" ht="18" hidden="1">
      <c r="A101" s="12" t="s">
        <v>46</v>
      </c>
      <c r="B101" s="89"/>
      <c r="C101" s="89"/>
      <c r="D101" s="89">
        <f t="shared" si="1"/>
        <v>0</v>
      </c>
    </row>
    <row r="102" spans="1:4" ht="18" hidden="1">
      <c r="A102" s="23" t="s">
        <v>95</v>
      </c>
      <c r="B102" s="89"/>
      <c r="C102" s="89"/>
      <c r="D102" s="89">
        <f t="shared" si="1"/>
        <v>0</v>
      </c>
    </row>
    <row r="103" spans="1:4" ht="18" hidden="1">
      <c r="A103" s="23" t="s">
        <v>190</v>
      </c>
      <c r="B103" s="89"/>
      <c r="C103" s="89"/>
      <c r="D103" s="89">
        <f t="shared" si="1"/>
        <v>0</v>
      </c>
    </row>
    <row r="104" spans="1:4" ht="18" hidden="1">
      <c r="A104" s="68" t="s">
        <v>47</v>
      </c>
      <c r="B104" s="89"/>
      <c r="C104" s="89"/>
      <c r="D104" s="89">
        <f t="shared" si="1"/>
        <v>0</v>
      </c>
    </row>
    <row r="105" spans="1:4" ht="18" hidden="1">
      <c r="A105" s="31" t="s">
        <v>297</v>
      </c>
      <c r="B105" s="89"/>
      <c r="C105" s="89"/>
      <c r="D105" s="89">
        <f t="shared" si="1"/>
        <v>0</v>
      </c>
    </row>
    <row r="106" spans="1:4" ht="18" hidden="1">
      <c r="A106" s="7" t="s">
        <v>48</v>
      </c>
      <c r="B106" s="89"/>
      <c r="C106" s="89"/>
      <c r="D106" s="89">
        <f t="shared" si="1"/>
        <v>0</v>
      </c>
    </row>
    <row r="107" spans="1:4" ht="18" hidden="1">
      <c r="A107" s="7" t="s">
        <v>101</v>
      </c>
      <c r="B107" s="89"/>
      <c r="C107" s="89"/>
      <c r="D107" s="89">
        <f t="shared" si="1"/>
        <v>0</v>
      </c>
    </row>
    <row r="108" spans="1:4" ht="18" hidden="1">
      <c r="A108" s="7" t="s">
        <v>18</v>
      </c>
      <c r="B108" s="89"/>
      <c r="C108" s="89"/>
      <c r="D108" s="89">
        <f t="shared" si="1"/>
        <v>0</v>
      </c>
    </row>
    <row r="109" spans="1:4" ht="18" hidden="1">
      <c r="A109" s="7" t="s">
        <v>19</v>
      </c>
      <c r="B109" s="89"/>
      <c r="C109" s="89"/>
      <c r="D109" s="89">
        <f t="shared" si="1"/>
        <v>0</v>
      </c>
    </row>
    <row r="110" spans="1:4" ht="18" hidden="1">
      <c r="A110" s="7" t="s">
        <v>208</v>
      </c>
      <c r="B110" s="89"/>
      <c r="C110" s="89"/>
      <c r="D110" s="89">
        <f t="shared" si="1"/>
        <v>0</v>
      </c>
    </row>
    <row r="111" spans="1:4" ht="18" hidden="1">
      <c r="A111" s="7" t="s">
        <v>209</v>
      </c>
      <c r="B111" s="89"/>
      <c r="C111" s="89"/>
      <c r="D111" s="89">
        <f t="shared" si="1"/>
        <v>0</v>
      </c>
    </row>
    <row r="112" spans="1:4" ht="18" hidden="1">
      <c r="A112" s="7" t="s">
        <v>210</v>
      </c>
      <c r="B112" s="89"/>
      <c r="C112" s="89"/>
      <c r="D112" s="89">
        <f t="shared" si="1"/>
        <v>0</v>
      </c>
    </row>
    <row r="113" spans="1:4" ht="18" hidden="1">
      <c r="A113" s="7" t="s">
        <v>211</v>
      </c>
      <c r="B113" s="89"/>
      <c r="C113" s="89"/>
      <c r="D113" s="89">
        <f t="shared" si="1"/>
        <v>0</v>
      </c>
    </row>
    <row r="114" spans="1:4" ht="18" hidden="1">
      <c r="A114" s="5" t="s">
        <v>15</v>
      </c>
      <c r="B114" s="89"/>
      <c r="C114" s="89"/>
      <c r="D114" s="89">
        <f t="shared" si="1"/>
        <v>0</v>
      </c>
    </row>
    <row r="115" spans="1:4" ht="18" hidden="1">
      <c r="A115" s="10" t="s">
        <v>16</v>
      </c>
      <c r="B115" s="89"/>
      <c r="C115" s="89"/>
      <c r="D115" s="89">
        <f t="shared" si="1"/>
        <v>0</v>
      </c>
    </row>
    <row r="116" spans="1:4" ht="18" hidden="1">
      <c r="A116" s="7" t="s">
        <v>298</v>
      </c>
      <c r="B116" s="89"/>
      <c r="C116" s="89"/>
      <c r="D116" s="89">
        <f t="shared" si="1"/>
        <v>0</v>
      </c>
    </row>
    <row r="117" spans="1:4" ht="18" hidden="1">
      <c r="A117" s="5" t="s">
        <v>299</v>
      </c>
      <c r="B117" s="89"/>
      <c r="C117" s="89"/>
      <c r="D117" s="89">
        <f t="shared" si="1"/>
        <v>0</v>
      </c>
    </row>
    <row r="118" spans="1:4" ht="18" hidden="1">
      <c r="A118" s="5" t="s">
        <v>300</v>
      </c>
      <c r="B118" s="89"/>
      <c r="C118" s="89"/>
      <c r="D118" s="89">
        <f t="shared" si="1"/>
        <v>0</v>
      </c>
    </row>
    <row r="119" spans="1:4" ht="18" hidden="1">
      <c r="A119" s="7" t="s">
        <v>103</v>
      </c>
      <c r="B119" s="89"/>
      <c r="C119" s="89"/>
      <c r="D119" s="89">
        <f t="shared" si="1"/>
        <v>0</v>
      </c>
    </row>
    <row r="120" spans="1:4" ht="18" hidden="1">
      <c r="A120" s="24" t="s">
        <v>122</v>
      </c>
      <c r="B120" s="89"/>
      <c r="C120" s="89"/>
      <c r="D120" s="89">
        <f t="shared" si="1"/>
        <v>0</v>
      </c>
    </row>
    <row r="121" spans="1:4" ht="18" hidden="1">
      <c r="A121" s="21" t="s">
        <v>106</v>
      </c>
      <c r="B121" s="89"/>
      <c r="C121" s="89"/>
      <c r="D121" s="89">
        <f t="shared" si="1"/>
        <v>0</v>
      </c>
    </row>
    <row r="122" spans="1:4" ht="18" hidden="1">
      <c r="A122" s="3" t="s">
        <v>124</v>
      </c>
      <c r="B122" s="90"/>
      <c r="C122" s="90"/>
      <c r="D122" s="89">
        <f t="shared" si="1"/>
        <v>0</v>
      </c>
    </row>
    <row r="123" spans="1:4" ht="18" hidden="1">
      <c r="A123" s="3" t="s">
        <v>125</v>
      </c>
      <c r="B123" s="90"/>
      <c r="C123" s="90"/>
      <c r="D123" s="89">
        <f t="shared" si="1"/>
        <v>0</v>
      </c>
    </row>
    <row r="124" spans="1:4" ht="18" hidden="1">
      <c r="A124" s="3" t="s">
        <v>126</v>
      </c>
      <c r="B124" s="90"/>
      <c r="C124" s="90"/>
      <c r="D124" s="89">
        <f t="shared" si="1"/>
        <v>0</v>
      </c>
    </row>
    <row r="125" spans="1:4" ht="18" hidden="1">
      <c r="A125" s="3" t="s">
        <v>127</v>
      </c>
      <c r="B125" s="93"/>
      <c r="C125" s="93"/>
      <c r="D125" s="89">
        <f t="shared" si="1"/>
        <v>0</v>
      </c>
    </row>
    <row r="126" spans="1:4" ht="18" hidden="1">
      <c r="A126" s="28" t="s">
        <v>280</v>
      </c>
      <c r="B126" s="89"/>
      <c r="C126" s="89"/>
      <c r="D126" s="89">
        <f t="shared" si="1"/>
        <v>0</v>
      </c>
    </row>
    <row r="127" spans="1:4" ht="18" hidden="1">
      <c r="A127" s="3" t="s">
        <v>281</v>
      </c>
      <c r="B127" s="90"/>
      <c r="C127" s="90"/>
      <c r="D127" s="89">
        <f t="shared" si="1"/>
        <v>0</v>
      </c>
    </row>
    <row r="128" spans="1:4" ht="18" hidden="1">
      <c r="A128" s="7" t="s">
        <v>109</v>
      </c>
      <c r="B128" s="89"/>
      <c r="C128" s="89"/>
      <c r="D128" s="89">
        <f t="shared" si="1"/>
        <v>0</v>
      </c>
    </row>
    <row r="129" spans="1:4" ht="18" hidden="1">
      <c r="A129" s="7" t="s">
        <v>283</v>
      </c>
      <c r="B129" s="89"/>
      <c r="C129" s="89"/>
      <c r="D129" s="89">
        <f t="shared" si="1"/>
        <v>0</v>
      </c>
    </row>
    <row r="130" spans="1:4" ht="18">
      <c r="A130" s="7" t="s">
        <v>111</v>
      </c>
      <c r="B130" s="89">
        <v>38</v>
      </c>
      <c r="C130" s="89">
        <v>4800</v>
      </c>
      <c r="D130" s="89">
        <f t="shared" si="1"/>
        <v>182400</v>
      </c>
    </row>
    <row r="131" spans="1:4" ht="18" hidden="1">
      <c r="A131" s="12" t="s">
        <v>34</v>
      </c>
      <c r="B131" s="89"/>
      <c r="C131" s="89"/>
      <c r="D131" s="89">
        <f t="shared" si="1"/>
        <v>0</v>
      </c>
    </row>
    <row r="132" spans="1:4" ht="18" hidden="1">
      <c r="A132" s="3" t="s">
        <v>212</v>
      </c>
      <c r="B132" s="89"/>
      <c r="C132" s="89"/>
      <c r="D132" s="89">
        <f t="shared" ref="D132:D195" si="2">B132*C132</f>
        <v>0</v>
      </c>
    </row>
    <row r="133" spans="1:4" ht="18" hidden="1">
      <c r="A133" s="3" t="s">
        <v>213</v>
      </c>
      <c r="B133" s="89"/>
      <c r="C133" s="89"/>
      <c r="D133" s="89">
        <f t="shared" si="2"/>
        <v>0</v>
      </c>
    </row>
    <row r="134" spans="1:4" ht="18" hidden="1">
      <c r="A134" s="7" t="s">
        <v>214</v>
      </c>
      <c r="B134" s="89"/>
      <c r="C134" s="89"/>
      <c r="D134" s="89">
        <f t="shared" si="2"/>
        <v>0</v>
      </c>
    </row>
    <row r="135" spans="1:4" ht="18" hidden="1">
      <c r="A135" s="7" t="s">
        <v>215</v>
      </c>
      <c r="B135" s="89"/>
      <c r="C135" s="89"/>
      <c r="D135" s="89">
        <f t="shared" si="2"/>
        <v>0</v>
      </c>
    </row>
    <row r="136" spans="1:4" ht="18" hidden="1">
      <c r="A136" s="7" t="s">
        <v>99</v>
      </c>
      <c r="B136" s="90"/>
      <c r="C136" s="90"/>
      <c r="D136" s="89">
        <f t="shared" si="2"/>
        <v>0</v>
      </c>
    </row>
    <row r="137" spans="1:4" ht="18" hidden="1">
      <c r="A137" s="7" t="s">
        <v>100</v>
      </c>
      <c r="B137" s="90"/>
      <c r="C137" s="90"/>
      <c r="D137" s="89">
        <f t="shared" si="2"/>
        <v>0</v>
      </c>
    </row>
    <row r="138" spans="1:4" ht="18" hidden="1">
      <c r="A138" s="7" t="s">
        <v>301</v>
      </c>
      <c r="B138" s="89"/>
      <c r="C138" s="89"/>
      <c r="D138" s="89">
        <f t="shared" si="2"/>
        <v>0</v>
      </c>
    </row>
    <row r="139" spans="1:4" ht="18" hidden="1">
      <c r="A139" s="7" t="s">
        <v>118</v>
      </c>
      <c r="B139" s="90"/>
      <c r="C139" s="90"/>
      <c r="D139" s="89">
        <f t="shared" si="2"/>
        <v>0</v>
      </c>
    </row>
    <row r="140" spans="1:4" ht="18" hidden="1">
      <c r="A140" s="7" t="s">
        <v>102</v>
      </c>
      <c r="B140" s="90"/>
      <c r="C140" s="90"/>
      <c r="D140" s="89">
        <f t="shared" si="2"/>
        <v>0</v>
      </c>
    </row>
    <row r="141" spans="1:4" ht="18" hidden="1">
      <c r="A141" s="7" t="s">
        <v>121</v>
      </c>
      <c r="B141" s="90"/>
      <c r="C141" s="90"/>
      <c r="D141" s="89">
        <f t="shared" si="2"/>
        <v>0</v>
      </c>
    </row>
    <row r="142" spans="1:4" ht="18" hidden="1">
      <c r="A142" s="7" t="s">
        <v>104</v>
      </c>
      <c r="B142" s="90"/>
      <c r="C142" s="90"/>
      <c r="D142" s="89">
        <f t="shared" si="2"/>
        <v>0</v>
      </c>
    </row>
    <row r="143" spans="1:4" ht="18" hidden="1">
      <c r="A143" s="7" t="s">
        <v>128</v>
      </c>
      <c r="B143" s="90"/>
      <c r="C143" s="90"/>
      <c r="D143" s="89">
        <f t="shared" si="2"/>
        <v>0</v>
      </c>
    </row>
    <row r="144" spans="1:4" ht="18" hidden="1">
      <c r="A144" s="7" t="s">
        <v>105</v>
      </c>
      <c r="B144" s="90"/>
      <c r="C144" s="90"/>
      <c r="D144" s="89">
        <f t="shared" si="2"/>
        <v>0</v>
      </c>
    </row>
    <row r="145" spans="1:4" ht="18" hidden="1">
      <c r="A145" s="7" t="s">
        <v>123</v>
      </c>
      <c r="B145" s="90"/>
      <c r="C145" s="90"/>
      <c r="D145" s="89">
        <f t="shared" si="2"/>
        <v>0</v>
      </c>
    </row>
    <row r="146" spans="1:4" ht="18" hidden="1">
      <c r="A146" s="7" t="s">
        <v>107</v>
      </c>
      <c r="B146" s="90"/>
      <c r="C146" s="90"/>
      <c r="D146" s="89">
        <f t="shared" si="2"/>
        <v>0</v>
      </c>
    </row>
    <row r="147" spans="1:4" ht="18" hidden="1">
      <c r="A147" s="7" t="s">
        <v>159</v>
      </c>
      <c r="B147" s="89"/>
      <c r="C147" s="89"/>
      <c r="D147" s="89">
        <f t="shared" si="2"/>
        <v>0</v>
      </c>
    </row>
    <row r="148" spans="1:4" ht="18" hidden="1">
      <c r="A148" s="7" t="s">
        <v>160</v>
      </c>
      <c r="B148" s="89"/>
      <c r="C148" s="89"/>
      <c r="D148" s="89">
        <f t="shared" si="2"/>
        <v>0</v>
      </c>
    </row>
    <row r="149" spans="1:4" ht="18" hidden="1">
      <c r="A149" s="7" t="s">
        <v>135</v>
      </c>
      <c r="B149" s="89"/>
      <c r="C149" s="89"/>
      <c r="D149" s="89">
        <f t="shared" si="2"/>
        <v>0</v>
      </c>
    </row>
    <row r="150" spans="1:4" ht="18">
      <c r="A150" s="7" t="s">
        <v>162</v>
      </c>
      <c r="B150" s="89">
        <v>14</v>
      </c>
      <c r="C150" s="89">
        <v>12000</v>
      </c>
      <c r="D150" s="89">
        <f t="shared" si="2"/>
        <v>168000</v>
      </c>
    </row>
    <row r="151" spans="1:4" ht="18" hidden="1">
      <c r="A151" s="7" t="s">
        <v>163</v>
      </c>
      <c r="B151" s="89"/>
      <c r="C151" s="89"/>
      <c r="D151" s="89">
        <f t="shared" si="2"/>
        <v>0</v>
      </c>
    </row>
    <row r="152" spans="1:4" ht="18" hidden="1">
      <c r="A152" s="12" t="s">
        <v>164</v>
      </c>
      <c r="B152" s="89"/>
      <c r="C152" s="89"/>
      <c r="D152" s="89">
        <f t="shared" si="2"/>
        <v>0</v>
      </c>
    </row>
    <row r="153" spans="1:4" ht="18" hidden="1">
      <c r="A153" s="7" t="s">
        <v>289</v>
      </c>
      <c r="B153" s="89"/>
      <c r="C153" s="89"/>
      <c r="D153" s="89">
        <f t="shared" si="2"/>
        <v>0</v>
      </c>
    </row>
    <row r="154" spans="1:4" ht="18" hidden="1">
      <c r="A154" s="7" t="s">
        <v>290</v>
      </c>
      <c r="B154" s="89"/>
      <c r="C154" s="89"/>
      <c r="D154" s="89">
        <f t="shared" si="2"/>
        <v>0</v>
      </c>
    </row>
    <row r="155" spans="1:4" ht="18" hidden="1">
      <c r="A155" s="7" t="s">
        <v>291</v>
      </c>
      <c r="B155" s="89"/>
      <c r="C155" s="89"/>
      <c r="D155" s="89">
        <f t="shared" si="2"/>
        <v>0</v>
      </c>
    </row>
    <row r="156" spans="1:4" ht="18">
      <c r="A156" s="7" t="s">
        <v>140</v>
      </c>
      <c r="B156" s="89">
        <v>3</v>
      </c>
      <c r="C156" s="89">
        <v>12000</v>
      </c>
      <c r="D156" s="89">
        <f t="shared" si="2"/>
        <v>36000</v>
      </c>
    </row>
    <row r="157" spans="1:4" ht="18" hidden="1">
      <c r="A157" s="7" t="s">
        <v>108</v>
      </c>
      <c r="B157" s="90"/>
      <c r="C157" s="90"/>
      <c r="D157" s="89">
        <f t="shared" si="2"/>
        <v>0</v>
      </c>
    </row>
    <row r="158" spans="1:4" ht="18" hidden="1">
      <c r="A158" s="26" t="s">
        <v>143</v>
      </c>
      <c r="B158" s="90"/>
      <c r="C158" s="90"/>
      <c r="D158" s="89">
        <f t="shared" si="2"/>
        <v>0</v>
      </c>
    </row>
    <row r="159" spans="1:4" ht="18" hidden="1">
      <c r="A159" s="7" t="s">
        <v>110</v>
      </c>
      <c r="B159" s="90"/>
      <c r="C159" s="90"/>
      <c r="D159" s="89">
        <f t="shared" si="2"/>
        <v>0</v>
      </c>
    </row>
    <row r="160" spans="1:4" ht="18">
      <c r="A160" s="7" t="s">
        <v>52</v>
      </c>
      <c r="B160" s="89">
        <v>25</v>
      </c>
      <c r="C160" s="89">
        <v>15000</v>
      </c>
      <c r="D160" s="89">
        <f t="shared" si="2"/>
        <v>375000</v>
      </c>
    </row>
    <row r="161" spans="1:4" ht="18" hidden="1">
      <c r="A161" s="12" t="s">
        <v>53</v>
      </c>
      <c r="B161" s="89"/>
      <c r="C161" s="89"/>
      <c r="D161" s="89">
        <f t="shared" si="2"/>
        <v>0</v>
      </c>
    </row>
    <row r="162" spans="1:4" ht="18">
      <c r="A162" s="7" t="s">
        <v>196</v>
      </c>
      <c r="B162" s="89">
        <v>286</v>
      </c>
      <c r="C162" s="89">
        <v>6000</v>
      </c>
      <c r="D162" s="89">
        <f t="shared" si="2"/>
        <v>1716000</v>
      </c>
    </row>
    <row r="163" spans="1:4" ht="18" hidden="1">
      <c r="A163" s="3" t="s">
        <v>197</v>
      </c>
      <c r="B163" s="89"/>
      <c r="C163" s="89"/>
      <c r="D163" s="89">
        <f t="shared" si="2"/>
        <v>0</v>
      </c>
    </row>
    <row r="164" spans="1:4" ht="18">
      <c r="A164" s="7" t="s">
        <v>198</v>
      </c>
      <c r="B164" s="89">
        <f>180+7+28+60</f>
        <v>275</v>
      </c>
      <c r="C164" s="89">
        <v>6000</v>
      </c>
      <c r="D164" s="89">
        <f t="shared" si="2"/>
        <v>1650000</v>
      </c>
    </row>
    <row r="165" spans="1:4" ht="18" hidden="1">
      <c r="A165" s="7" t="s">
        <v>154</v>
      </c>
      <c r="B165" s="89"/>
      <c r="C165" s="89"/>
      <c r="D165" s="89">
        <f t="shared" si="2"/>
        <v>0</v>
      </c>
    </row>
    <row r="166" spans="1:4" ht="18" hidden="1">
      <c r="A166" s="7" t="s">
        <v>200</v>
      </c>
      <c r="B166" s="89"/>
      <c r="C166" s="89"/>
      <c r="D166" s="89">
        <f t="shared" si="2"/>
        <v>0</v>
      </c>
    </row>
    <row r="167" spans="1:4" ht="18" hidden="1">
      <c r="A167" s="6" t="s">
        <v>201</v>
      </c>
      <c r="B167" s="89"/>
      <c r="C167" s="89"/>
      <c r="D167" s="89">
        <f t="shared" si="2"/>
        <v>0</v>
      </c>
    </row>
    <row r="168" spans="1:4" ht="18">
      <c r="A168" s="7" t="s">
        <v>60</v>
      </c>
      <c r="B168" s="89">
        <v>16</v>
      </c>
      <c r="C168" s="89">
        <v>16000</v>
      </c>
      <c r="D168" s="89">
        <f t="shared" si="2"/>
        <v>256000</v>
      </c>
    </row>
    <row r="169" spans="1:4" ht="18" hidden="1">
      <c r="A169" s="35" t="s">
        <v>161</v>
      </c>
      <c r="B169" s="91"/>
      <c r="C169" s="91"/>
      <c r="D169" s="89">
        <f t="shared" si="2"/>
        <v>0</v>
      </c>
    </row>
    <row r="170" spans="1:4" ht="18" hidden="1">
      <c r="A170" s="5" t="s">
        <v>368</v>
      </c>
      <c r="B170" s="89"/>
      <c r="C170" s="89"/>
      <c r="D170" s="89">
        <f t="shared" si="2"/>
        <v>0</v>
      </c>
    </row>
    <row r="171" spans="1:4" ht="18">
      <c r="A171" s="7" t="s">
        <v>165</v>
      </c>
      <c r="B171" s="89">
        <v>4</v>
      </c>
      <c r="C171" s="89">
        <v>28000</v>
      </c>
      <c r="D171" s="89">
        <f t="shared" si="2"/>
        <v>112000</v>
      </c>
    </row>
    <row r="172" spans="1:4" ht="18" hidden="1">
      <c r="A172" s="7" t="s">
        <v>35</v>
      </c>
      <c r="B172" s="89"/>
      <c r="C172" s="89"/>
      <c r="D172" s="89">
        <f t="shared" si="2"/>
        <v>0</v>
      </c>
    </row>
    <row r="173" spans="1:4" ht="18" hidden="1">
      <c r="A173" s="3" t="s">
        <v>240</v>
      </c>
      <c r="B173" s="89"/>
      <c r="C173" s="89"/>
      <c r="D173" s="89">
        <f t="shared" si="2"/>
        <v>0</v>
      </c>
    </row>
    <row r="174" spans="1:4" ht="18" hidden="1">
      <c r="A174" s="7" t="s">
        <v>241</v>
      </c>
      <c r="B174" s="89"/>
      <c r="C174" s="89"/>
      <c r="D174" s="89">
        <f t="shared" si="2"/>
        <v>0</v>
      </c>
    </row>
    <row r="175" spans="1:4" ht="18" hidden="1">
      <c r="A175" s="7" t="s">
        <v>242</v>
      </c>
      <c r="B175" s="89"/>
      <c r="C175" s="89"/>
      <c r="D175" s="89">
        <f t="shared" si="2"/>
        <v>0</v>
      </c>
    </row>
    <row r="176" spans="1:4" ht="18" hidden="1">
      <c r="A176" s="3" t="s">
        <v>177</v>
      </c>
      <c r="B176" s="89"/>
      <c r="C176" s="89"/>
      <c r="D176" s="89">
        <f t="shared" si="2"/>
        <v>0</v>
      </c>
    </row>
    <row r="177" spans="1:4" ht="18" hidden="1">
      <c r="A177" s="3" t="s">
        <v>178</v>
      </c>
      <c r="B177" s="89"/>
      <c r="C177" s="89"/>
      <c r="D177" s="89">
        <f t="shared" si="2"/>
        <v>0</v>
      </c>
    </row>
    <row r="178" spans="1:4" ht="18">
      <c r="A178" s="3" t="s">
        <v>168</v>
      </c>
      <c r="B178" s="89">
        <f>190+10+100+40+70</f>
        <v>410</v>
      </c>
      <c r="C178" s="89">
        <v>10000</v>
      </c>
      <c r="D178" s="89">
        <f t="shared" si="2"/>
        <v>4100000</v>
      </c>
    </row>
    <row r="179" spans="1:4" ht="18">
      <c r="A179" s="7" t="s">
        <v>180</v>
      </c>
      <c r="B179" s="89">
        <f>90/0.3</f>
        <v>300</v>
      </c>
      <c r="C179" s="89">
        <v>3000</v>
      </c>
      <c r="D179" s="89">
        <f t="shared" si="2"/>
        <v>900000</v>
      </c>
    </row>
    <row r="180" spans="1:4" ht="18" hidden="1">
      <c r="A180" s="3" t="s">
        <v>181</v>
      </c>
      <c r="B180" s="89"/>
      <c r="C180" s="89"/>
      <c r="D180" s="89">
        <f t="shared" si="2"/>
        <v>0</v>
      </c>
    </row>
    <row r="181" spans="1:4" ht="18">
      <c r="A181" s="3" t="s">
        <v>182</v>
      </c>
      <c r="B181" s="89">
        <f>18+20+5</f>
        <v>43</v>
      </c>
      <c r="C181" s="89">
        <v>28000</v>
      </c>
      <c r="D181" s="89">
        <f t="shared" si="2"/>
        <v>1204000</v>
      </c>
    </row>
    <row r="182" spans="1:4" ht="18" hidden="1">
      <c r="A182" s="3" t="s">
        <v>183</v>
      </c>
      <c r="B182" s="89"/>
      <c r="C182" s="89"/>
      <c r="D182" s="89">
        <f t="shared" si="2"/>
        <v>0</v>
      </c>
    </row>
    <row r="183" spans="1:4" ht="18" hidden="1">
      <c r="A183" s="7" t="s">
        <v>184</v>
      </c>
      <c r="B183" s="89"/>
      <c r="C183" s="89"/>
      <c r="D183" s="89">
        <f t="shared" si="2"/>
        <v>0</v>
      </c>
    </row>
    <row r="184" spans="1:4" ht="18" hidden="1">
      <c r="A184" s="12" t="s">
        <v>302</v>
      </c>
      <c r="B184" s="89"/>
      <c r="C184" s="89"/>
      <c r="D184" s="89">
        <f t="shared" si="2"/>
        <v>0</v>
      </c>
    </row>
    <row r="185" spans="1:4" ht="18" hidden="1">
      <c r="A185" s="12" t="s">
        <v>303</v>
      </c>
      <c r="B185" s="89"/>
      <c r="C185" s="89"/>
      <c r="D185" s="89">
        <f t="shared" si="2"/>
        <v>0</v>
      </c>
    </row>
    <row r="186" spans="1:4" ht="18" hidden="1">
      <c r="A186" s="12" t="s">
        <v>304</v>
      </c>
      <c r="B186" s="89"/>
      <c r="C186" s="89"/>
      <c r="D186" s="89">
        <f t="shared" si="2"/>
        <v>0</v>
      </c>
    </row>
    <row r="187" spans="1:4" ht="18">
      <c r="A187" s="12" t="s">
        <v>305</v>
      </c>
      <c r="B187" s="89">
        <v>48</v>
      </c>
      <c r="C187" s="89">
        <v>55000</v>
      </c>
      <c r="D187" s="89">
        <f t="shared" si="2"/>
        <v>2640000</v>
      </c>
    </row>
    <row r="188" spans="1:4" ht="18" hidden="1">
      <c r="A188" s="3" t="s">
        <v>179</v>
      </c>
      <c r="B188" s="89"/>
      <c r="C188" s="89"/>
      <c r="D188" s="89">
        <f t="shared" si="2"/>
        <v>0</v>
      </c>
    </row>
    <row r="189" spans="1:4" ht="18" hidden="1">
      <c r="A189" s="7" t="s">
        <v>306</v>
      </c>
      <c r="B189" s="89"/>
      <c r="C189" s="89"/>
      <c r="D189" s="89">
        <f t="shared" si="2"/>
        <v>0</v>
      </c>
    </row>
    <row r="190" spans="1:4" ht="18" hidden="1">
      <c r="A190" s="32" t="s">
        <v>307</v>
      </c>
      <c r="B190" s="89"/>
      <c r="C190" s="89"/>
      <c r="D190" s="89">
        <f t="shared" si="2"/>
        <v>0</v>
      </c>
    </row>
    <row r="191" spans="1:4" ht="18" hidden="1">
      <c r="A191" s="32" t="s">
        <v>308</v>
      </c>
      <c r="B191" s="89"/>
      <c r="C191" s="89"/>
      <c r="D191" s="89">
        <f t="shared" si="2"/>
        <v>0</v>
      </c>
    </row>
    <row r="192" spans="1:4" ht="18" hidden="1">
      <c r="A192" s="32" t="s">
        <v>309</v>
      </c>
      <c r="B192" s="89"/>
      <c r="C192" s="89"/>
      <c r="D192" s="89">
        <f t="shared" si="2"/>
        <v>0</v>
      </c>
    </row>
    <row r="193" spans="1:4" ht="18" hidden="1">
      <c r="A193" s="32" t="s">
        <v>310</v>
      </c>
      <c r="B193" s="89"/>
      <c r="C193" s="89"/>
      <c r="D193" s="89">
        <f t="shared" si="2"/>
        <v>0</v>
      </c>
    </row>
    <row r="194" spans="1:4" ht="18" hidden="1">
      <c r="A194" s="7" t="s">
        <v>54</v>
      </c>
      <c r="B194" s="89"/>
      <c r="C194" s="89"/>
      <c r="D194" s="89">
        <f t="shared" si="2"/>
        <v>0</v>
      </c>
    </row>
    <row r="195" spans="1:4" ht="18" hidden="1">
      <c r="A195" s="16" t="s">
        <v>55</v>
      </c>
      <c r="B195" s="89"/>
      <c r="C195" s="89"/>
      <c r="D195" s="89">
        <f t="shared" si="2"/>
        <v>0</v>
      </c>
    </row>
    <row r="196" spans="1:4" ht="18">
      <c r="A196" s="7" t="s">
        <v>65</v>
      </c>
      <c r="B196" s="89">
        <f>100+200+200</f>
        <v>500</v>
      </c>
      <c r="C196" s="89">
        <v>26000</v>
      </c>
      <c r="D196" s="89">
        <f t="shared" ref="D196:D259" si="3">B196*C196</f>
        <v>13000000</v>
      </c>
    </row>
    <row r="197" spans="1:4" ht="18">
      <c r="A197" s="3" t="s">
        <v>189</v>
      </c>
      <c r="B197" s="89">
        <v>300</v>
      </c>
      <c r="C197" s="89">
        <v>25000</v>
      </c>
      <c r="D197" s="89">
        <f t="shared" si="3"/>
        <v>7500000</v>
      </c>
    </row>
    <row r="198" spans="1:4" ht="18" hidden="1">
      <c r="A198" s="7" t="s">
        <v>67</v>
      </c>
      <c r="B198" s="89"/>
      <c r="C198" s="89"/>
      <c r="D198" s="89">
        <f t="shared" si="3"/>
        <v>0</v>
      </c>
    </row>
    <row r="199" spans="1:4" ht="18" hidden="1">
      <c r="A199" s="7" t="s">
        <v>68</v>
      </c>
      <c r="B199" s="89"/>
      <c r="C199" s="89"/>
      <c r="D199" s="89">
        <f t="shared" si="3"/>
        <v>0</v>
      </c>
    </row>
    <row r="200" spans="1:4" ht="18">
      <c r="A200" s="7" t="s">
        <v>191</v>
      </c>
      <c r="B200" s="89">
        <f>40+240+160</f>
        <v>440</v>
      </c>
      <c r="C200" s="89">
        <v>14000</v>
      </c>
      <c r="D200" s="89">
        <f t="shared" si="3"/>
        <v>6160000</v>
      </c>
    </row>
    <row r="201" spans="1:4" ht="18" hidden="1">
      <c r="A201" s="22" t="s">
        <v>144</v>
      </c>
      <c r="B201" s="89"/>
      <c r="C201" s="89"/>
      <c r="D201" s="89">
        <f t="shared" si="3"/>
        <v>0</v>
      </c>
    </row>
    <row r="202" spans="1:4" ht="18" hidden="1">
      <c r="A202" s="22" t="s">
        <v>145</v>
      </c>
      <c r="B202" s="89"/>
      <c r="C202" s="89"/>
      <c r="D202" s="89">
        <f t="shared" si="3"/>
        <v>0</v>
      </c>
    </row>
    <row r="203" spans="1:4" ht="18" hidden="1">
      <c r="A203" s="7" t="s">
        <v>193</v>
      </c>
      <c r="B203" s="89"/>
      <c r="C203" s="89"/>
      <c r="D203" s="89">
        <f t="shared" si="3"/>
        <v>0</v>
      </c>
    </row>
    <row r="204" spans="1:4" ht="18" hidden="1">
      <c r="A204" s="5" t="s">
        <v>217</v>
      </c>
      <c r="B204" s="89"/>
      <c r="C204" s="89"/>
      <c r="D204" s="89">
        <f t="shared" si="3"/>
        <v>0</v>
      </c>
    </row>
    <row r="205" spans="1:4" ht="18" hidden="1">
      <c r="A205" s="7" t="s">
        <v>218</v>
      </c>
      <c r="B205" s="89"/>
      <c r="C205" s="89"/>
      <c r="D205" s="89">
        <f t="shared" si="3"/>
        <v>0</v>
      </c>
    </row>
    <row r="206" spans="1:4" ht="18" hidden="1">
      <c r="A206" s="5" t="s">
        <v>219</v>
      </c>
      <c r="B206" s="89"/>
      <c r="C206" s="89"/>
      <c r="D206" s="89">
        <f t="shared" si="3"/>
        <v>0</v>
      </c>
    </row>
    <row r="207" spans="1:4" ht="18">
      <c r="A207" s="7" t="s">
        <v>185</v>
      </c>
      <c r="B207" s="89">
        <f>10+26+5+10+15+60</f>
        <v>126</v>
      </c>
      <c r="C207" s="89">
        <v>8000</v>
      </c>
      <c r="D207" s="89">
        <f t="shared" si="3"/>
        <v>1008000</v>
      </c>
    </row>
    <row r="208" spans="1:4" ht="18" hidden="1">
      <c r="A208" s="7" t="s">
        <v>186</v>
      </c>
      <c r="B208" s="89"/>
      <c r="C208" s="89"/>
      <c r="D208" s="89">
        <f t="shared" si="3"/>
        <v>0</v>
      </c>
    </row>
    <row r="209" spans="1:4" ht="18" hidden="1">
      <c r="A209" s="7" t="s">
        <v>187</v>
      </c>
      <c r="B209" s="89"/>
      <c r="C209" s="89"/>
      <c r="D209" s="89">
        <f t="shared" si="3"/>
        <v>0</v>
      </c>
    </row>
    <row r="210" spans="1:4" ht="18" hidden="1">
      <c r="A210" s="7" t="s">
        <v>188</v>
      </c>
      <c r="B210" s="89"/>
      <c r="C210" s="89"/>
      <c r="D210" s="89">
        <f t="shared" si="3"/>
        <v>0</v>
      </c>
    </row>
    <row r="211" spans="1:4" ht="18">
      <c r="A211" s="7" t="s">
        <v>38</v>
      </c>
      <c r="B211" s="89">
        <v>5</v>
      </c>
      <c r="C211" s="89">
        <v>18000</v>
      </c>
      <c r="D211" s="89">
        <f t="shared" si="3"/>
        <v>90000</v>
      </c>
    </row>
    <row r="212" spans="1:4" ht="18" hidden="1">
      <c r="A212" s="13" t="s">
        <v>39</v>
      </c>
      <c r="B212" s="89"/>
      <c r="C212" s="89"/>
      <c r="D212" s="89">
        <f t="shared" si="3"/>
        <v>0</v>
      </c>
    </row>
    <row r="213" spans="1:4" ht="18" hidden="1">
      <c r="A213" s="7" t="s">
        <v>40</v>
      </c>
      <c r="B213" s="89"/>
      <c r="C213" s="89"/>
      <c r="D213" s="89">
        <f t="shared" si="3"/>
        <v>0</v>
      </c>
    </row>
    <row r="214" spans="1:4" ht="18">
      <c r="A214" s="7" t="s">
        <v>199</v>
      </c>
      <c r="B214" s="89">
        <f>40+140</f>
        <v>180</v>
      </c>
      <c r="C214" s="89">
        <v>15000</v>
      </c>
      <c r="D214" s="89">
        <f t="shared" si="3"/>
        <v>2700000</v>
      </c>
    </row>
    <row r="215" spans="1:4" ht="18" hidden="1">
      <c r="A215" s="7" t="s">
        <v>42</v>
      </c>
      <c r="B215" s="89"/>
      <c r="C215" s="89"/>
      <c r="D215" s="89">
        <f t="shared" si="3"/>
        <v>0</v>
      </c>
    </row>
    <row r="216" spans="1:4" ht="18" hidden="1">
      <c r="A216" s="7" t="s">
        <v>43</v>
      </c>
      <c r="B216" s="89"/>
      <c r="C216" s="89"/>
      <c r="D216" s="89">
        <f t="shared" si="3"/>
        <v>0</v>
      </c>
    </row>
    <row r="217" spans="1:4" ht="18" hidden="1">
      <c r="A217" s="7" t="s">
        <v>44</v>
      </c>
      <c r="B217" s="89"/>
      <c r="C217" s="89"/>
      <c r="D217" s="89">
        <f t="shared" si="3"/>
        <v>0</v>
      </c>
    </row>
    <row r="218" spans="1:4" ht="18" hidden="1">
      <c r="A218" s="12" t="s">
        <v>129</v>
      </c>
      <c r="B218" s="89"/>
      <c r="C218" s="89"/>
      <c r="D218" s="89">
        <f t="shared" si="3"/>
        <v>0</v>
      </c>
    </row>
    <row r="219" spans="1:4" ht="18" hidden="1">
      <c r="A219" s="12" t="s">
        <v>130</v>
      </c>
      <c r="B219" s="89"/>
      <c r="C219" s="89"/>
      <c r="D219" s="89">
        <f t="shared" si="3"/>
        <v>0</v>
      </c>
    </row>
    <row r="220" spans="1:4" ht="18" hidden="1">
      <c r="A220" s="12" t="s">
        <v>131</v>
      </c>
      <c r="B220" s="89"/>
      <c r="C220" s="89"/>
      <c r="D220" s="89">
        <f t="shared" si="3"/>
        <v>0</v>
      </c>
    </row>
    <row r="221" spans="1:4" ht="18" hidden="1">
      <c r="A221" s="12" t="s">
        <v>132</v>
      </c>
      <c r="B221" s="89"/>
      <c r="C221" s="89"/>
      <c r="D221" s="89">
        <f t="shared" si="3"/>
        <v>0</v>
      </c>
    </row>
    <row r="222" spans="1:4" ht="18" hidden="1">
      <c r="A222" s="7" t="s">
        <v>133</v>
      </c>
      <c r="B222" s="89"/>
      <c r="C222" s="89"/>
      <c r="D222" s="89">
        <f t="shared" si="3"/>
        <v>0</v>
      </c>
    </row>
    <row r="223" spans="1:4" ht="18" hidden="1">
      <c r="A223" s="7" t="s">
        <v>134</v>
      </c>
      <c r="B223" s="89"/>
      <c r="C223" s="89"/>
      <c r="D223" s="89">
        <f t="shared" si="3"/>
        <v>0</v>
      </c>
    </row>
    <row r="224" spans="1:4" ht="18">
      <c r="A224" s="12" t="s">
        <v>203</v>
      </c>
      <c r="B224" s="89">
        <v>19</v>
      </c>
      <c r="C224" s="89">
        <v>2750</v>
      </c>
      <c r="D224" s="89">
        <f t="shared" si="3"/>
        <v>52250</v>
      </c>
    </row>
    <row r="225" spans="1:4" ht="18" hidden="1">
      <c r="A225" s="12" t="s">
        <v>136</v>
      </c>
      <c r="B225" s="89"/>
      <c r="C225" s="89"/>
      <c r="D225" s="89">
        <f t="shared" si="3"/>
        <v>0</v>
      </c>
    </row>
    <row r="226" spans="1:4" ht="18" hidden="1">
      <c r="A226" s="5" t="s">
        <v>311</v>
      </c>
      <c r="B226" s="89"/>
      <c r="C226" s="89"/>
      <c r="D226" s="89">
        <f t="shared" si="3"/>
        <v>0</v>
      </c>
    </row>
    <row r="227" spans="1:4" ht="18" hidden="1">
      <c r="A227" s="3" t="s">
        <v>202</v>
      </c>
      <c r="B227" s="89"/>
      <c r="C227" s="89"/>
      <c r="D227" s="89">
        <f t="shared" si="3"/>
        <v>0</v>
      </c>
    </row>
    <row r="228" spans="1:4" ht="18" hidden="1">
      <c r="A228" s="5" t="s">
        <v>312</v>
      </c>
      <c r="B228" s="89"/>
      <c r="C228" s="89"/>
      <c r="D228" s="89">
        <f t="shared" si="3"/>
        <v>0</v>
      </c>
    </row>
    <row r="229" spans="1:4" ht="18" hidden="1">
      <c r="A229" s="5" t="s">
        <v>313</v>
      </c>
      <c r="B229" s="89"/>
      <c r="C229" s="89"/>
      <c r="D229" s="89">
        <f t="shared" si="3"/>
        <v>0</v>
      </c>
    </row>
    <row r="230" spans="1:4" ht="18" hidden="1">
      <c r="A230" s="22" t="s">
        <v>86</v>
      </c>
      <c r="B230" s="89"/>
      <c r="C230" s="89"/>
      <c r="D230" s="89">
        <f t="shared" si="3"/>
        <v>0</v>
      </c>
    </row>
    <row r="231" spans="1:4" ht="18" hidden="1">
      <c r="A231" s="7" t="s">
        <v>56</v>
      </c>
      <c r="B231" s="89"/>
      <c r="C231" s="89"/>
      <c r="D231" s="89">
        <f t="shared" si="3"/>
        <v>0</v>
      </c>
    </row>
    <row r="232" spans="1:4" ht="18" hidden="1">
      <c r="A232" s="7" t="s">
        <v>57</v>
      </c>
      <c r="B232" s="89"/>
      <c r="C232" s="89"/>
      <c r="D232" s="89">
        <f t="shared" si="3"/>
        <v>0</v>
      </c>
    </row>
    <row r="233" spans="1:4" ht="18" hidden="1">
      <c r="A233" s="21" t="s">
        <v>314</v>
      </c>
      <c r="B233" s="89"/>
      <c r="C233" s="89"/>
      <c r="D233" s="89">
        <f t="shared" si="3"/>
        <v>0</v>
      </c>
    </row>
    <row r="234" spans="1:4" ht="18" hidden="1">
      <c r="A234" s="21" t="s">
        <v>315</v>
      </c>
      <c r="B234" s="89"/>
      <c r="C234" s="89"/>
      <c r="D234" s="89">
        <f t="shared" si="3"/>
        <v>0</v>
      </c>
    </row>
    <row r="235" spans="1:4" ht="18" hidden="1">
      <c r="A235" s="32" t="s">
        <v>316</v>
      </c>
      <c r="B235" s="89"/>
      <c r="C235" s="89"/>
      <c r="D235" s="89">
        <f t="shared" si="3"/>
        <v>0</v>
      </c>
    </row>
    <row r="236" spans="1:4" ht="18" hidden="1">
      <c r="A236" s="7" t="s">
        <v>87</v>
      </c>
      <c r="B236" s="89"/>
      <c r="C236" s="89"/>
      <c r="D236" s="89">
        <f t="shared" si="3"/>
        <v>0</v>
      </c>
    </row>
    <row r="237" spans="1:4" ht="18" hidden="1">
      <c r="A237" s="7" t="s">
        <v>88</v>
      </c>
      <c r="B237" s="89"/>
      <c r="C237" s="89"/>
      <c r="D237" s="89">
        <f t="shared" si="3"/>
        <v>0</v>
      </c>
    </row>
    <row r="238" spans="1:4" ht="18" hidden="1">
      <c r="A238" s="7" t="s">
        <v>137</v>
      </c>
      <c r="B238" s="90"/>
      <c r="C238" s="90"/>
      <c r="D238" s="89">
        <f t="shared" si="3"/>
        <v>0</v>
      </c>
    </row>
    <row r="239" spans="1:4" ht="18" hidden="1">
      <c r="A239" s="32" t="s">
        <v>317</v>
      </c>
      <c r="B239" s="89"/>
      <c r="C239" s="89"/>
      <c r="D239" s="89">
        <f t="shared" si="3"/>
        <v>0</v>
      </c>
    </row>
    <row r="240" spans="1:4" ht="18" hidden="1">
      <c r="A240" s="7" t="s">
        <v>138</v>
      </c>
      <c r="B240" s="90"/>
      <c r="C240" s="90"/>
      <c r="D240" s="89">
        <f t="shared" si="3"/>
        <v>0</v>
      </c>
    </row>
    <row r="241" spans="1:4" ht="18">
      <c r="A241" s="7" t="s">
        <v>216</v>
      </c>
      <c r="B241" s="89">
        <v>3</v>
      </c>
      <c r="C241" s="89">
        <v>14000</v>
      </c>
      <c r="D241" s="89">
        <f t="shared" si="3"/>
        <v>42000</v>
      </c>
    </row>
    <row r="242" spans="1:4" ht="18" hidden="1">
      <c r="A242" s="5" t="s">
        <v>20</v>
      </c>
      <c r="B242" s="89"/>
      <c r="C242" s="89"/>
      <c r="D242" s="89">
        <f t="shared" si="3"/>
        <v>0</v>
      </c>
    </row>
    <row r="243" spans="1:4" ht="18">
      <c r="A243" s="7" t="s">
        <v>220</v>
      </c>
      <c r="B243" s="89">
        <f>15+50+20+8+60</f>
        <v>153</v>
      </c>
      <c r="C243" s="89">
        <v>26000</v>
      </c>
      <c r="D243" s="89">
        <f t="shared" si="3"/>
        <v>3978000</v>
      </c>
    </row>
    <row r="244" spans="1:4" ht="18" hidden="1">
      <c r="A244" s="7" t="s">
        <v>22</v>
      </c>
      <c r="B244" s="89"/>
      <c r="C244" s="89"/>
      <c r="D244" s="89">
        <f t="shared" si="3"/>
        <v>0</v>
      </c>
    </row>
    <row r="245" spans="1:4" ht="18" hidden="1">
      <c r="A245" s="7" t="s">
        <v>23</v>
      </c>
      <c r="B245" s="89"/>
      <c r="C245" s="89"/>
      <c r="D245" s="89">
        <f t="shared" si="3"/>
        <v>0</v>
      </c>
    </row>
    <row r="246" spans="1:4" ht="18" hidden="1">
      <c r="A246" s="7" t="s">
        <v>24</v>
      </c>
      <c r="B246" s="89"/>
      <c r="C246" s="89"/>
      <c r="D246" s="89">
        <f t="shared" si="3"/>
        <v>0</v>
      </c>
    </row>
    <row r="247" spans="1:4" ht="18" hidden="1">
      <c r="A247" s="7" t="s">
        <v>25</v>
      </c>
      <c r="B247" s="89"/>
      <c r="C247" s="89"/>
      <c r="D247" s="89">
        <f t="shared" si="3"/>
        <v>0</v>
      </c>
    </row>
    <row r="248" spans="1:4" ht="18">
      <c r="A248" s="12" t="s">
        <v>231</v>
      </c>
      <c r="B248" s="89">
        <v>11</v>
      </c>
      <c r="C248" s="89">
        <v>35000</v>
      </c>
      <c r="D248" s="89">
        <f t="shared" si="3"/>
        <v>385000</v>
      </c>
    </row>
    <row r="249" spans="1:4" ht="18" hidden="1">
      <c r="A249" s="10" t="s">
        <v>232</v>
      </c>
      <c r="B249" s="89"/>
      <c r="C249" s="89"/>
      <c r="D249" s="89">
        <f t="shared" si="3"/>
        <v>0</v>
      </c>
    </row>
    <row r="250" spans="1:4" ht="18" hidden="1">
      <c r="A250" s="10" t="s">
        <v>233</v>
      </c>
      <c r="B250" s="89"/>
      <c r="C250" s="89"/>
      <c r="D250" s="89">
        <f t="shared" si="3"/>
        <v>0</v>
      </c>
    </row>
    <row r="251" spans="1:4" ht="18">
      <c r="A251" s="7" t="s">
        <v>227</v>
      </c>
      <c r="B251" s="89">
        <f>15+5+32</f>
        <v>52</v>
      </c>
      <c r="C251" s="89">
        <v>26000</v>
      </c>
      <c r="D251" s="89">
        <f t="shared" si="3"/>
        <v>1352000</v>
      </c>
    </row>
    <row r="252" spans="1:4" ht="18" hidden="1">
      <c r="A252" s="7" t="s">
        <v>27</v>
      </c>
      <c r="B252" s="89"/>
      <c r="C252" s="89"/>
      <c r="D252" s="89">
        <f t="shared" si="3"/>
        <v>0</v>
      </c>
    </row>
    <row r="253" spans="1:4" ht="18" hidden="1">
      <c r="A253" s="7" t="s">
        <v>28</v>
      </c>
      <c r="B253" s="89"/>
      <c r="C253" s="89"/>
      <c r="D253" s="89">
        <f t="shared" si="3"/>
        <v>0</v>
      </c>
    </row>
    <row r="254" spans="1:4" ht="18" hidden="1">
      <c r="A254" s="7" t="s">
        <v>29</v>
      </c>
      <c r="B254" s="89"/>
      <c r="C254" s="89"/>
      <c r="D254" s="89">
        <f t="shared" si="3"/>
        <v>0</v>
      </c>
    </row>
    <row r="255" spans="1:4" ht="18">
      <c r="A255" s="7" t="s">
        <v>236</v>
      </c>
      <c r="B255" s="89">
        <f>10+10+10+20</f>
        <v>50</v>
      </c>
      <c r="C255" s="89">
        <v>24000</v>
      </c>
      <c r="D255" s="89">
        <f t="shared" si="3"/>
        <v>1200000</v>
      </c>
    </row>
    <row r="256" spans="1:4" ht="18" hidden="1">
      <c r="A256" s="7" t="s">
        <v>31</v>
      </c>
      <c r="B256" s="89"/>
      <c r="C256" s="89"/>
      <c r="D256" s="89">
        <f t="shared" si="3"/>
        <v>0</v>
      </c>
    </row>
    <row r="257" spans="1:4" ht="18" hidden="1">
      <c r="A257" s="7" t="s">
        <v>32</v>
      </c>
      <c r="B257" s="89"/>
      <c r="C257" s="89"/>
      <c r="D257" s="89">
        <f t="shared" si="3"/>
        <v>0</v>
      </c>
    </row>
    <row r="258" spans="1:4" ht="18" hidden="1">
      <c r="A258" s="7" t="s">
        <v>89</v>
      </c>
      <c r="B258" s="90"/>
      <c r="C258" s="90"/>
      <c r="D258" s="89">
        <f t="shared" si="3"/>
        <v>0</v>
      </c>
    </row>
    <row r="259" spans="1:4" ht="18" hidden="1">
      <c r="A259" s="21" t="s">
        <v>90</v>
      </c>
      <c r="B259" s="89"/>
      <c r="C259" s="89"/>
      <c r="D259" s="89">
        <f t="shared" si="3"/>
        <v>0</v>
      </c>
    </row>
    <row r="260" spans="1:4" ht="18" hidden="1">
      <c r="A260" s="7" t="s">
        <v>221</v>
      </c>
      <c r="B260" s="89"/>
      <c r="C260" s="89"/>
      <c r="D260" s="89">
        <f t="shared" ref="D260:D323" si="4">B260*C260</f>
        <v>0</v>
      </c>
    </row>
    <row r="261" spans="1:4" ht="18" hidden="1">
      <c r="A261" s="5" t="s">
        <v>234</v>
      </c>
      <c r="B261" s="89"/>
      <c r="C261" s="89"/>
      <c r="D261" s="89">
        <f t="shared" si="4"/>
        <v>0</v>
      </c>
    </row>
    <row r="262" spans="1:4" ht="18" hidden="1">
      <c r="A262" s="5" t="s">
        <v>235</v>
      </c>
      <c r="B262" s="89"/>
      <c r="C262" s="89"/>
      <c r="D262" s="89">
        <f t="shared" si="4"/>
        <v>0</v>
      </c>
    </row>
    <row r="263" spans="1:4" ht="18">
      <c r="A263" s="7" t="s">
        <v>239</v>
      </c>
      <c r="B263" s="89">
        <v>60</v>
      </c>
      <c r="C263" s="89">
        <v>14000</v>
      </c>
      <c r="D263" s="89">
        <f t="shared" si="4"/>
        <v>840000</v>
      </c>
    </row>
    <row r="264" spans="1:4" ht="18" hidden="1">
      <c r="A264" s="7" t="s">
        <v>237</v>
      </c>
      <c r="B264" s="89"/>
      <c r="C264" s="89"/>
      <c r="D264" s="89">
        <f t="shared" si="4"/>
        <v>0</v>
      </c>
    </row>
    <row r="265" spans="1:4" ht="18" hidden="1">
      <c r="A265" s="7" t="s">
        <v>222</v>
      </c>
      <c r="B265" s="89"/>
      <c r="C265" s="89"/>
      <c r="D265" s="89">
        <f t="shared" si="4"/>
        <v>0</v>
      </c>
    </row>
    <row r="266" spans="1:4" ht="18" hidden="1">
      <c r="A266" s="7" t="s">
        <v>116</v>
      </c>
      <c r="B266" s="89"/>
      <c r="C266" s="89"/>
      <c r="D266" s="89">
        <f t="shared" si="4"/>
        <v>0</v>
      </c>
    </row>
    <row r="267" spans="1:4" ht="18" hidden="1">
      <c r="A267" s="7" t="s">
        <v>238</v>
      </c>
      <c r="B267" s="89"/>
      <c r="C267" s="89"/>
      <c r="D267" s="89">
        <f t="shared" si="4"/>
        <v>0</v>
      </c>
    </row>
    <row r="268" spans="1:4" ht="18">
      <c r="A268" s="7" t="s">
        <v>249</v>
      </c>
      <c r="B268" s="89">
        <v>15</v>
      </c>
      <c r="C268" s="89">
        <v>10000</v>
      </c>
      <c r="D268" s="89">
        <f t="shared" si="4"/>
        <v>150000</v>
      </c>
    </row>
    <row r="269" spans="1:4" ht="18" hidden="1">
      <c r="A269" s="7" t="s">
        <v>70</v>
      </c>
      <c r="B269" s="89"/>
      <c r="C269" s="89"/>
      <c r="D269" s="89">
        <f t="shared" si="4"/>
        <v>0</v>
      </c>
    </row>
    <row r="270" spans="1:4" ht="18" hidden="1">
      <c r="A270" s="32" t="s">
        <v>318</v>
      </c>
      <c r="B270" s="89"/>
      <c r="C270" s="89"/>
      <c r="D270" s="89">
        <f t="shared" si="4"/>
        <v>0</v>
      </c>
    </row>
    <row r="271" spans="1:4" ht="18" hidden="1">
      <c r="A271" s="7" t="s">
        <v>147</v>
      </c>
      <c r="B271" s="89"/>
      <c r="C271" s="89"/>
      <c r="D271" s="89">
        <f t="shared" si="4"/>
        <v>0</v>
      </c>
    </row>
    <row r="272" spans="1:4" ht="18" hidden="1">
      <c r="A272" s="32" t="s">
        <v>319</v>
      </c>
      <c r="B272" s="89"/>
      <c r="C272" s="89"/>
      <c r="D272" s="89">
        <f t="shared" si="4"/>
        <v>0</v>
      </c>
    </row>
    <row r="273" spans="1:4" ht="18" hidden="1">
      <c r="A273" s="5" t="s">
        <v>320</v>
      </c>
      <c r="B273" s="89"/>
      <c r="C273" s="89"/>
      <c r="D273" s="89">
        <f t="shared" si="4"/>
        <v>0</v>
      </c>
    </row>
    <row r="274" spans="1:4" ht="18" hidden="1">
      <c r="A274" s="32" t="s">
        <v>321</v>
      </c>
      <c r="B274" s="89"/>
      <c r="C274" s="89"/>
      <c r="D274" s="89">
        <f t="shared" si="4"/>
        <v>0</v>
      </c>
    </row>
    <row r="275" spans="1:4" ht="18" hidden="1">
      <c r="A275" s="3" t="s">
        <v>139</v>
      </c>
      <c r="B275" s="90"/>
      <c r="C275" s="90"/>
      <c r="D275" s="89">
        <f t="shared" si="4"/>
        <v>0</v>
      </c>
    </row>
    <row r="276" spans="1:4" ht="18" hidden="1">
      <c r="A276" s="12" t="s">
        <v>256</v>
      </c>
      <c r="B276" s="89"/>
      <c r="C276" s="89"/>
      <c r="D276" s="89">
        <f t="shared" si="4"/>
        <v>0</v>
      </c>
    </row>
    <row r="277" spans="1:4" ht="18" hidden="1">
      <c r="A277" s="12" t="s">
        <v>97</v>
      </c>
      <c r="B277" s="89"/>
      <c r="C277" s="89"/>
      <c r="D277" s="89">
        <f t="shared" si="4"/>
        <v>0</v>
      </c>
    </row>
    <row r="278" spans="1:4" ht="18" hidden="1">
      <c r="A278" s="12" t="s">
        <v>98</v>
      </c>
      <c r="B278" s="89"/>
      <c r="C278" s="89"/>
      <c r="D278" s="89">
        <f t="shared" si="4"/>
        <v>0</v>
      </c>
    </row>
    <row r="279" spans="1:4" ht="18" hidden="1">
      <c r="A279" s="7" t="s">
        <v>264</v>
      </c>
      <c r="B279" s="89"/>
      <c r="C279" s="89"/>
      <c r="D279" s="89">
        <f t="shared" si="4"/>
        <v>0</v>
      </c>
    </row>
    <row r="280" spans="1:4" ht="18" hidden="1">
      <c r="A280" s="12" t="s">
        <v>268</v>
      </c>
      <c r="B280" s="89"/>
      <c r="C280" s="89"/>
      <c r="D280" s="89">
        <f t="shared" si="4"/>
        <v>0</v>
      </c>
    </row>
    <row r="281" spans="1:4" ht="18" hidden="1">
      <c r="A281" s="7" t="s">
        <v>269</v>
      </c>
      <c r="B281" s="89"/>
      <c r="C281" s="89"/>
      <c r="D281" s="89">
        <f t="shared" si="4"/>
        <v>0</v>
      </c>
    </row>
    <row r="282" spans="1:4" ht="18" hidden="1">
      <c r="A282" s="7" t="s">
        <v>267</v>
      </c>
      <c r="B282" s="89"/>
      <c r="C282" s="89"/>
      <c r="D282" s="89">
        <f t="shared" si="4"/>
        <v>0</v>
      </c>
    </row>
    <row r="283" spans="1:4" ht="18" hidden="1">
      <c r="A283" s="12" t="s">
        <v>285</v>
      </c>
      <c r="B283" s="89"/>
      <c r="C283" s="89"/>
      <c r="D283" s="89">
        <f t="shared" si="4"/>
        <v>0</v>
      </c>
    </row>
    <row r="284" spans="1:4" ht="18" hidden="1">
      <c r="A284" s="31" t="s">
        <v>322</v>
      </c>
      <c r="B284" s="89"/>
      <c r="C284" s="89"/>
      <c r="D284" s="89">
        <f t="shared" si="4"/>
        <v>0</v>
      </c>
    </row>
    <row r="285" spans="1:4" ht="18">
      <c r="A285" s="7" t="s">
        <v>272</v>
      </c>
      <c r="B285" s="89">
        <f>55+70</f>
        <v>125</v>
      </c>
      <c r="C285" s="89">
        <v>16000</v>
      </c>
      <c r="D285" s="89">
        <f t="shared" si="4"/>
        <v>2000000</v>
      </c>
    </row>
    <row r="286" spans="1:4" ht="18" hidden="1">
      <c r="A286" s="21" t="s">
        <v>141</v>
      </c>
      <c r="B286" s="89"/>
      <c r="C286" s="89"/>
      <c r="D286" s="89">
        <f t="shared" si="4"/>
        <v>0</v>
      </c>
    </row>
    <row r="287" spans="1:4" ht="18" hidden="1">
      <c r="A287" s="3" t="s">
        <v>91</v>
      </c>
      <c r="B287" s="89"/>
      <c r="C287" s="89"/>
      <c r="D287" s="89">
        <f t="shared" si="4"/>
        <v>0</v>
      </c>
    </row>
    <row r="288" spans="1:4" ht="18" hidden="1">
      <c r="A288" s="12" t="s">
        <v>92</v>
      </c>
      <c r="B288" s="89"/>
      <c r="C288" s="89"/>
      <c r="D288" s="89">
        <f t="shared" si="4"/>
        <v>0</v>
      </c>
    </row>
    <row r="289" spans="1:4" ht="18" hidden="1">
      <c r="A289" s="21" t="s">
        <v>75</v>
      </c>
      <c r="B289" s="89"/>
      <c r="C289" s="89"/>
      <c r="D289" s="89">
        <f t="shared" si="4"/>
        <v>0</v>
      </c>
    </row>
    <row r="290" spans="1:4" ht="18" hidden="1">
      <c r="A290" s="7" t="s">
        <v>223</v>
      </c>
      <c r="B290" s="89"/>
      <c r="C290" s="89"/>
      <c r="D290" s="89">
        <f t="shared" si="4"/>
        <v>0</v>
      </c>
    </row>
    <row r="291" spans="1:4" ht="18" hidden="1">
      <c r="A291" s="12" t="s">
        <v>224</v>
      </c>
      <c r="B291" s="89"/>
      <c r="C291" s="89"/>
      <c r="D291" s="89">
        <f t="shared" si="4"/>
        <v>0</v>
      </c>
    </row>
    <row r="292" spans="1:4" ht="18" hidden="1">
      <c r="A292" s="3" t="s">
        <v>225</v>
      </c>
      <c r="B292" s="89"/>
      <c r="C292" s="89"/>
      <c r="D292" s="89">
        <f t="shared" si="4"/>
        <v>0</v>
      </c>
    </row>
    <row r="293" spans="1:4" ht="18" hidden="1">
      <c r="A293" s="7" t="s">
        <v>323</v>
      </c>
      <c r="B293" s="89"/>
      <c r="C293" s="89"/>
      <c r="D293" s="89">
        <f t="shared" si="4"/>
        <v>0</v>
      </c>
    </row>
    <row r="294" spans="1:4" ht="18" hidden="1">
      <c r="A294" s="5" t="s">
        <v>324</v>
      </c>
      <c r="B294" s="89"/>
      <c r="C294" s="89"/>
      <c r="D294" s="89">
        <f t="shared" si="4"/>
        <v>0</v>
      </c>
    </row>
    <row r="295" spans="1:4" ht="18" hidden="1">
      <c r="A295" s="7" t="s">
        <v>117</v>
      </c>
      <c r="B295" s="89"/>
      <c r="C295" s="89"/>
      <c r="D295" s="89">
        <f t="shared" si="4"/>
        <v>0</v>
      </c>
    </row>
    <row r="296" spans="1:4" ht="18" hidden="1">
      <c r="A296" s="3" t="s">
        <v>142</v>
      </c>
      <c r="B296" s="89"/>
      <c r="C296" s="89"/>
      <c r="D296" s="89">
        <f t="shared" si="4"/>
        <v>0</v>
      </c>
    </row>
    <row r="297" spans="1:4" ht="18" hidden="1">
      <c r="A297" s="3" t="s">
        <v>243</v>
      </c>
      <c r="B297" s="89"/>
      <c r="C297" s="89"/>
      <c r="D297" s="89">
        <f t="shared" si="4"/>
        <v>0</v>
      </c>
    </row>
    <row r="298" spans="1:4" ht="18" hidden="1">
      <c r="A298" s="7" t="s">
        <v>171</v>
      </c>
      <c r="B298" s="89"/>
      <c r="C298" s="89"/>
      <c r="D298" s="89">
        <f t="shared" si="4"/>
        <v>0</v>
      </c>
    </row>
    <row r="299" spans="1:4" ht="18" hidden="1">
      <c r="A299" s="7" t="s">
        <v>244</v>
      </c>
      <c r="B299" s="89"/>
      <c r="C299" s="89"/>
      <c r="D299" s="89">
        <f t="shared" si="4"/>
        <v>0</v>
      </c>
    </row>
    <row r="300" spans="1:4" ht="18" hidden="1">
      <c r="A300" s="7" t="s">
        <v>245</v>
      </c>
      <c r="B300" s="89"/>
      <c r="C300" s="89"/>
      <c r="D300" s="89">
        <f t="shared" si="4"/>
        <v>0</v>
      </c>
    </row>
    <row r="301" spans="1:4" ht="18" hidden="1">
      <c r="A301" s="21" t="s">
        <v>275</v>
      </c>
      <c r="B301" s="89"/>
      <c r="C301" s="89"/>
      <c r="D301" s="89">
        <f t="shared" si="4"/>
        <v>0</v>
      </c>
    </row>
    <row r="302" spans="1:4" ht="18" hidden="1">
      <c r="A302" s="21" t="s">
        <v>77</v>
      </c>
      <c r="B302" s="89"/>
      <c r="C302" s="89"/>
      <c r="D302" s="89">
        <f t="shared" si="4"/>
        <v>0</v>
      </c>
    </row>
    <row r="303" spans="1:4" ht="18" hidden="1">
      <c r="A303" s="10" t="s">
        <v>246</v>
      </c>
      <c r="B303" s="89"/>
      <c r="C303" s="89"/>
      <c r="D303" s="89">
        <f t="shared" si="4"/>
        <v>0</v>
      </c>
    </row>
    <row r="304" spans="1:4" ht="18" hidden="1">
      <c r="A304" s="21" t="s">
        <v>78</v>
      </c>
      <c r="B304" s="89"/>
      <c r="C304" s="89"/>
      <c r="D304" s="89">
        <f t="shared" si="4"/>
        <v>0</v>
      </c>
    </row>
    <row r="305" spans="1:4" ht="18" hidden="1">
      <c r="A305" s="7" t="s">
        <v>247</v>
      </c>
      <c r="B305" s="89"/>
      <c r="C305" s="89"/>
      <c r="D305" s="89">
        <f t="shared" si="4"/>
        <v>0</v>
      </c>
    </row>
    <row r="306" spans="1:4" ht="18" hidden="1">
      <c r="A306" s="7" t="s">
        <v>248</v>
      </c>
      <c r="B306" s="89"/>
      <c r="C306" s="89"/>
      <c r="D306" s="89">
        <f t="shared" si="4"/>
        <v>0</v>
      </c>
    </row>
    <row r="307" spans="1:4" ht="18" hidden="1">
      <c r="A307" s="7" t="s">
        <v>282</v>
      </c>
      <c r="B307" s="89"/>
      <c r="C307" s="89"/>
      <c r="D307" s="89">
        <f t="shared" si="4"/>
        <v>0</v>
      </c>
    </row>
    <row r="308" spans="1:4" ht="18" hidden="1">
      <c r="A308" s="7" t="s">
        <v>250</v>
      </c>
      <c r="B308" s="89"/>
      <c r="C308" s="89"/>
      <c r="D308" s="89">
        <f t="shared" si="4"/>
        <v>0</v>
      </c>
    </row>
    <row r="309" spans="1:4" ht="18" hidden="1">
      <c r="A309" s="10" t="s">
        <v>251</v>
      </c>
      <c r="B309" s="89"/>
      <c r="C309" s="89"/>
      <c r="D309" s="89">
        <f t="shared" si="4"/>
        <v>0</v>
      </c>
    </row>
    <row r="310" spans="1:4" ht="18" hidden="1">
      <c r="A310" s="7" t="s">
        <v>252</v>
      </c>
      <c r="B310" s="89"/>
      <c r="C310" s="89"/>
      <c r="D310" s="89">
        <f t="shared" si="4"/>
        <v>0</v>
      </c>
    </row>
    <row r="311" spans="1:4" ht="18" hidden="1">
      <c r="A311" s="7" t="s">
        <v>37</v>
      </c>
      <c r="B311" s="89"/>
      <c r="C311" s="89"/>
      <c r="D311" s="89">
        <f t="shared" si="4"/>
        <v>0</v>
      </c>
    </row>
    <row r="312" spans="1:4" ht="18" hidden="1">
      <c r="A312" s="3" t="s">
        <v>172</v>
      </c>
      <c r="B312" s="89"/>
      <c r="C312" s="89"/>
      <c r="D312" s="89">
        <f t="shared" si="4"/>
        <v>0</v>
      </c>
    </row>
    <row r="313" spans="1:4" ht="18" hidden="1">
      <c r="A313" s="7" t="s">
        <v>284</v>
      </c>
      <c r="B313" s="92"/>
      <c r="C313" s="92"/>
      <c r="D313" s="89">
        <f t="shared" si="4"/>
        <v>0</v>
      </c>
    </row>
    <row r="314" spans="1:4" ht="18" hidden="1">
      <c r="A314" s="7" t="s">
        <v>253</v>
      </c>
      <c r="B314" s="89"/>
      <c r="C314" s="89"/>
      <c r="D314" s="89">
        <f t="shared" si="4"/>
        <v>0</v>
      </c>
    </row>
    <row r="315" spans="1:4" ht="18" hidden="1">
      <c r="A315" s="7" t="s">
        <v>173</v>
      </c>
      <c r="B315" s="89"/>
      <c r="C315" s="89"/>
      <c r="D315" s="89">
        <f t="shared" si="4"/>
        <v>0</v>
      </c>
    </row>
    <row r="316" spans="1:4" ht="18" hidden="1">
      <c r="A316" s="10" t="s">
        <v>254</v>
      </c>
      <c r="B316" s="89"/>
      <c r="C316" s="89"/>
      <c r="D316" s="89">
        <f t="shared" si="4"/>
        <v>0</v>
      </c>
    </row>
    <row r="317" spans="1:4" ht="18" hidden="1">
      <c r="A317" s="10" t="s">
        <v>255</v>
      </c>
      <c r="B317" s="89"/>
      <c r="C317" s="89"/>
      <c r="D317" s="89">
        <f t="shared" si="4"/>
        <v>0</v>
      </c>
    </row>
    <row r="318" spans="1:4" ht="18">
      <c r="A318" s="7" t="s">
        <v>288</v>
      </c>
      <c r="B318" s="89">
        <v>2</v>
      </c>
      <c r="C318" s="89">
        <v>25000</v>
      </c>
      <c r="D318" s="89">
        <f t="shared" si="4"/>
        <v>50000</v>
      </c>
    </row>
    <row r="319" spans="1:4" ht="18" hidden="1">
      <c r="A319" s="7" t="s">
        <v>257</v>
      </c>
      <c r="B319" s="89"/>
      <c r="C319" s="89"/>
      <c r="D319" s="89">
        <f t="shared" si="4"/>
        <v>0</v>
      </c>
    </row>
    <row r="320" spans="1:4" ht="18" hidden="1">
      <c r="A320" s="10" t="s">
        <v>258</v>
      </c>
      <c r="B320" s="89"/>
      <c r="C320" s="89"/>
      <c r="D320" s="89">
        <f t="shared" si="4"/>
        <v>0</v>
      </c>
    </row>
    <row r="321" spans="1:4" ht="18" hidden="1">
      <c r="A321" s="7" t="s">
        <v>259</v>
      </c>
      <c r="B321" s="89"/>
      <c r="C321" s="89"/>
      <c r="D321" s="89">
        <f t="shared" si="4"/>
        <v>0</v>
      </c>
    </row>
    <row r="322" spans="1:4" ht="18" hidden="1">
      <c r="A322" s="7" t="s">
        <v>260</v>
      </c>
      <c r="B322" s="89"/>
      <c r="C322" s="89"/>
      <c r="D322" s="89">
        <f t="shared" si="4"/>
        <v>0</v>
      </c>
    </row>
    <row r="323" spans="1:4" ht="18" hidden="1">
      <c r="A323" s="7" t="s">
        <v>261</v>
      </c>
      <c r="B323" s="89"/>
      <c r="C323" s="89"/>
      <c r="D323" s="89">
        <f t="shared" si="4"/>
        <v>0</v>
      </c>
    </row>
    <row r="324" spans="1:4" ht="18" hidden="1">
      <c r="A324" s="7" t="s">
        <v>262</v>
      </c>
      <c r="B324" s="89"/>
      <c r="C324" s="89"/>
      <c r="D324" s="89">
        <f t="shared" ref="D324:D329" si="5">B324*C324</f>
        <v>0</v>
      </c>
    </row>
    <row r="325" spans="1:4" ht="18" hidden="1">
      <c r="A325" s="7" t="s">
        <v>263</v>
      </c>
      <c r="B325" s="89"/>
      <c r="C325" s="89"/>
      <c r="D325" s="89">
        <f t="shared" si="5"/>
        <v>0</v>
      </c>
    </row>
    <row r="326" spans="1:4" ht="18" hidden="1">
      <c r="A326" s="7" t="s">
        <v>292</v>
      </c>
      <c r="B326" s="89"/>
      <c r="C326" s="89"/>
      <c r="D326" s="89">
        <f t="shared" si="5"/>
        <v>0</v>
      </c>
    </row>
    <row r="327" spans="1:4" ht="18" hidden="1">
      <c r="A327" s="7" t="s">
        <v>265</v>
      </c>
      <c r="B327" s="89"/>
      <c r="C327" s="89"/>
      <c r="D327" s="89">
        <f t="shared" si="5"/>
        <v>0</v>
      </c>
    </row>
    <row r="328" spans="1:4" ht="18" hidden="1">
      <c r="A328" s="7" t="s">
        <v>266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6373</v>
      </c>
      <c r="C330" s="94"/>
      <c r="D330" s="94">
        <f t="shared" ref="D330" si="6">SUM(D3:D329)</f>
        <v>73876750</v>
      </c>
    </row>
  </sheetData>
  <protectedRanges>
    <protectedRange password="CF71" sqref="B1:D329" name="tho"/>
  </protectedRanges>
  <autoFilter ref="A2:D330" xr:uid="{00000000-0009-0000-0000-000013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330"/>
  <sheetViews>
    <sheetView topLeftCell="A120" workbookViewId="0">
      <selection activeCell="F67" sqref="F67"/>
    </sheetView>
  </sheetViews>
  <sheetFormatPr defaultRowHeight="14.4"/>
  <cols>
    <col min="1" max="1" width="39" customWidth="1"/>
    <col min="2" max="2" width="11.33203125" customWidth="1"/>
    <col min="4" max="4" width="17.88671875" customWidth="1"/>
  </cols>
  <sheetData>
    <row r="1" spans="1:4">
      <c r="A1" s="34" t="s">
        <v>371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 hidden="1">
      <c r="A3" s="3" t="s">
        <v>1</v>
      </c>
      <c r="B3" s="89"/>
      <c r="C3" s="89"/>
      <c r="D3" s="89">
        <f>B3*C3</f>
        <v>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>
      <c r="A16" s="10" t="s">
        <v>85</v>
      </c>
      <c r="B16" s="89">
        <v>15</v>
      </c>
      <c r="C16" s="89">
        <v>3000</v>
      </c>
      <c r="D16" s="89">
        <f t="shared" si="0"/>
        <v>45000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 hidden="1">
      <c r="A19" s="7" t="s">
        <v>101</v>
      </c>
      <c r="B19" s="89"/>
      <c r="C19" s="89"/>
      <c r="D19" s="89">
        <f t="shared" si="0"/>
        <v>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8+50+60</f>
        <v>118</v>
      </c>
      <c r="C23" s="89">
        <v>26000</v>
      </c>
      <c r="D23" s="89">
        <f t="shared" si="0"/>
        <v>3068000</v>
      </c>
    </row>
    <row r="24" spans="1:4" ht="18">
      <c r="A24" s="7" t="s">
        <v>22</v>
      </c>
      <c r="B24" s="89">
        <v>2</v>
      </c>
      <c r="C24" s="89">
        <v>23000</v>
      </c>
      <c r="D24" s="89">
        <f t="shared" si="0"/>
        <v>46000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v>33</v>
      </c>
      <c r="C26" s="89">
        <v>9000</v>
      </c>
      <c r="D26" s="89">
        <f t="shared" si="0"/>
        <v>297000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v>20</v>
      </c>
      <c r="C28" s="89">
        <v>26000</v>
      </c>
      <c r="D28" s="89">
        <f t="shared" si="0"/>
        <v>520000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5+10+20+20+20</f>
        <v>75</v>
      </c>
      <c r="C32" s="89">
        <v>22000</v>
      </c>
      <c r="D32" s="89">
        <f t="shared" si="0"/>
        <v>1650000</v>
      </c>
    </row>
    <row r="33" spans="1:4" ht="18">
      <c r="A33" s="7" t="s">
        <v>31</v>
      </c>
      <c r="B33" s="89">
        <v>2</v>
      </c>
      <c r="C33" s="89">
        <v>18000</v>
      </c>
      <c r="D33" s="89">
        <f t="shared" si="0"/>
        <v>36000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96</v>
      </c>
      <c r="C35" s="89">
        <v>12000</v>
      </c>
      <c r="D35" s="89">
        <f t="shared" si="0"/>
        <v>1152000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47</v>
      </c>
      <c r="C40" s="89">
        <v>18000</v>
      </c>
      <c r="D40" s="89">
        <f t="shared" si="0"/>
        <v>846000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240+20+15</f>
        <v>275</v>
      </c>
      <c r="C43" s="89">
        <v>15000</v>
      </c>
      <c r="D43" s="89">
        <f t="shared" si="0"/>
        <v>4125000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 hidden="1">
      <c r="A52" s="7" t="s">
        <v>14</v>
      </c>
      <c r="B52" s="89"/>
      <c r="C52" s="89"/>
      <c r="D52" s="89">
        <f t="shared" si="0"/>
        <v>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>
      <c r="A62" s="26" t="s">
        <v>60</v>
      </c>
      <c r="B62" s="89">
        <v>9</v>
      </c>
      <c r="C62" s="89">
        <v>16000</v>
      </c>
      <c r="D62" s="89">
        <f t="shared" si="0"/>
        <v>144000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v>280</v>
      </c>
      <c r="C67" s="89">
        <v>26000</v>
      </c>
      <c r="D67" s="89">
        <f t="shared" si="0"/>
        <v>7280000</v>
      </c>
    </row>
    <row r="68" spans="1:4" ht="18">
      <c r="A68" s="3" t="s">
        <v>189</v>
      </c>
      <c r="B68" s="89">
        <v>100</v>
      </c>
      <c r="C68" s="89">
        <v>25000</v>
      </c>
      <c r="D68" s="89">
        <f t="shared" ref="D68:D131" si="1">B68*C68</f>
        <v>2500000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10</v>
      </c>
      <c r="C71" s="89">
        <v>10000</v>
      </c>
      <c r="D71" s="89">
        <f t="shared" si="1"/>
        <v>100000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 hidden="1">
      <c r="A73" s="20" t="s">
        <v>3</v>
      </c>
      <c r="B73" s="89"/>
      <c r="C73" s="89"/>
      <c r="D73" s="89">
        <f t="shared" si="1"/>
        <v>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>
      <c r="A76" s="12" t="s">
        <v>63</v>
      </c>
      <c r="B76" s="89">
        <v>4</v>
      </c>
      <c r="C76" s="89">
        <v>10000</v>
      </c>
      <c r="D76" s="89">
        <f t="shared" si="1"/>
        <v>40000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>
      <c r="A78" s="21" t="s">
        <v>275</v>
      </c>
      <c r="B78" s="89">
        <v>2</v>
      </c>
      <c r="C78" s="89">
        <v>14000</v>
      </c>
      <c r="D78" s="89">
        <f t="shared" si="1"/>
        <v>28000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36</v>
      </c>
      <c r="C83" s="89">
        <v>9500</v>
      </c>
      <c r="D83" s="89">
        <f t="shared" si="1"/>
        <v>342000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>
      <c r="A87" s="7" t="s">
        <v>165</v>
      </c>
      <c r="B87" s="89">
        <v>1</v>
      </c>
      <c r="C87" s="89">
        <v>28000</v>
      </c>
      <c r="D87" s="89">
        <f t="shared" si="1"/>
        <v>28000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v>4</v>
      </c>
      <c r="C95" s="89">
        <v>10000</v>
      </c>
      <c r="D95" s="89">
        <f t="shared" si="1"/>
        <v>40000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100+40+40+40+50</f>
        <v>270</v>
      </c>
      <c r="C113" s="89">
        <v>9000</v>
      </c>
      <c r="D113" s="89">
        <f t="shared" si="1"/>
        <v>2430000</v>
      </c>
    </row>
    <row r="114" spans="1:4" ht="18">
      <c r="A114" s="7" t="s">
        <v>112</v>
      </c>
      <c r="B114" s="89">
        <v>160</v>
      </c>
      <c r="C114" s="89">
        <v>8000</v>
      </c>
      <c r="D114" s="89">
        <f t="shared" si="1"/>
        <v>1280000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1350+540</f>
        <v>1890</v>
      </c>
      <c r="C120" s="89">
        <v>6000</v>
      </c>
      <c r="D120" s="89">
        <f t="shared" si="1"/>
        <v>11340000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>
      <c r="A137" s="12" t="s">
        <v>203</v>
      </c>
      <c r="B137" s="89">
        <v>6</v>
      </c>
      <c r="C137" s="89">
        <v>2900</v>
      </c>
      <c r="D137" s="89">
        <f t="shared" si="2"/>
        <v>17400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v>540</v>
      </c>
      <c r="C145" s="89">
        <v>11000</v>
      </c>
      <c r="D145" s="89">
        <f t="shared" si="2"/>
        <v>5940000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>
      <c r="A152" s="12" t="s">
        <v>150</v>
      </c>
      <c r="B152" s="89">
        <v>30</v>
      </c>
      <c r="C152" s="89">
        <v>3900</v>
      </c>
      <c r="D152" s="89">
        <f t="shared" si="2"/>
        <v>117000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v>4</v>
      </c>
      <c r="C156" s="89">
        <v>13000</v>
      </c>
      <c r="D156" s="89">
        <f t="shared" si="2"/>
        <v>52000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>
      <c r="A165" s="7" t="s">
        <v>163</v>
      </c>
      <c r="B165" s="89">
        <v>13</v>
      </c>
      <c r="C165" s="89">
        <v>12000</v>
      </c>
      <c r="D165" s="89">
        <f t="shared" si="2"/>
        <v>156000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v>50</v>
      </c>
      <c r="C167" s="89">
        <v>10000</v>
      </c>
      <c r="D167" s="89">
        <f t="shared" si="2"/>
        <v>500000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20+300+40</f>
        <v>360</v>
      </c>
      <c r="C181" s="89">
        <v>10000</v>
      </c>
      <c r="D181" s="89">
        <f t="shared" si="2"/>
        <v>3600000</v>
      </c>
    </row>
    <row r="182" spans="1:4" ht="18">
      <c r="A182" s="7" t="s">
        <v>180</v>
      </c>
      <c r="B182" s="89">
        <f>120*3</f>
        <v>360</v>
      </c>
      <c r="C182" s="89">
        <v>3000</v>
      </c>
      <c r="D182" s="89">
        <f t="shared" si="2"/>
        <v>1080000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35</v>
      </c>
      <c r="C184" s="89">
        <v>28000</v>
      </c>
      <c r="D184" s="89">
        <f t="shared" si="2"/>
        <v>980000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v>80</v>
      </c>
      <c r="C187" s="89">
        <v>8000</v>
      </c>
      <c r="D187" s="89">
        <f t="shared" si="2"/>
        <v>640000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>
      <c r="A193" s="7" t="s">
        <v>79</v>
      </c>
      <c r="B193" s="89">
        <v>45</v>
      </c>
      <c r="C193" s="89">
        <v>7000</v>
      </c>
      <c r="D193" s="89">
        <f t="shared" si="2"/>
        <v>315000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36</v>
      </c>
      <c r="C195" s="89">
        <v>5500</v>
      </c>
      <c r="D195" s="89">
        <f t="shared" si="2"/>
        <v>198000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190</v>
      </c>
      <c r="C198" s="89">
        <v>6000</v>
      </c>
      <c r="D198" s="89">
        <f t="shared" si="3"/>
        <v>1140000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313</v>
      </c>
      <c r="C200" s="101">
        <v>6000</v>
      </c>
      <c r="D200" s="89">
        <f t="shared" si="3"/>
        <v>1878000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6</v>
      </c>
      <c r="C205" s="89">
        <v>9500</v>
      </c>
      <c r="D205" s="89">
        <f t="shared" si="3"/>
        <v>57000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>
      <c r="A219" s="5" t="s">
        <v>217</v>
      </c>
      <c r="B219" s="89">
        <v>2</v>
      </c>
      <c r="C219" s="89">
        <v>42000</v>
      </c>
      <c r="D219" s="89">
        <f t="shared" si="3"/>
        <v>84000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>
      <c r="A240" s="7" t="s">
        <v>372</v>
      </c>
      <c r="B240" s="89">
        <v>6</v>
      </c>
      <c r="C240" s="89">
        <v>50000</v>
      </c>
      <c r="D240" s="89">
        <f t="shared" si="3"/>
        <v>300000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>
      <c r="A269" s="7" t="s">
        <v>264</v>
      </c>
      <c r="B269" s="89">
        <v>10</v>
      </c>
      <c r="C269" s="89">
        <v>7000</v>
      </c>
      <c r="D269" s="89">
        <f t="shared" si="4"/>
        <v>70000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40+25+15</f>
        <v>80</v>
      </c>
      <c r="C274" s="89">
        <v>8000</v>
      </c>
      <c r="D274" s="89">
        <f t="shared" si="4"/>
        <v>640000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>
      <c r="A278" s="7" t="s">
        <v>276</v>
      </c>
      <c r="B278" s="89">
        <v>17</v>
      </c>
      <c r="C278" s="89">
        <v>25000</v>
      </c>
      <c r="D278" s="89">
        <f t="shared" si="4"/>
        <v>425000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 hidden="1">
      <c r="A280" s="7" t="s">
        <v>278</v>
      </c>
      <c r="B280" s="89"/>
      <c r="C280" s="89"/>
      <c r="D280" s="89">
        <f t="shared" si="4"/>
        <v>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45</v>
      </c>
      <c r="C286" s="89">
        <v>5000</v>
      </c>
      <c r="D286" s="89">
        <f t="shared" si="4"/>
        <v>225000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>
      <c r="A294" s="7" t="s">
        <v>140</v>
      </c>
      <c r="B294" s="89">
        <v>3</v>
      </c>
      <c r="C294" s="89">
        <v>6000</v>
      </c>
      <c r="D294" s="89">
        <f t="shared" si="4"/>
        <v>18000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>
      <c r="A309" s="12" t="s">
        <v>305</v>
      </c>
      <c r="B309" s="89">
        <v>48</v>
      </c>
      <c r="C309" s="89">
        <v>55000</v>
      </c>
      <c r="D309" s="89">
        <f t="shared" si="4"/>
        <v>2640000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4" ht="18" hidden="1">
      <c r="A321" s="32" t="s">
        <v>317</v>
      </c>
      <c r="B321" s="89"/>
      <c r="C321" s="89"/>
      <c r="D321" s="89">
        <f t="shared" si="4"/>
        <v>0</v>
      </c>
    </row>
    <row r="322" spans="1:4" ht="18" hidden="1">
      <c r="A322" s="32" t="s">
        <v>318</v>
      </c>
      <c r="B322" s="89"/>
      <c r="C322" s="89"/>
      <c r="D322" s="89">
        <f t="shared" si="4"/>
        <v>0</v>
      </c>
    </row>
    <row r="323" spans="1:4" ht="18" hidden="1">
      <c r="A323" s="32" t="s">
        <v>319</v>
      </c>
      <c r="B323" s="89"/>
      <c r="C323" s="89"/>
      <c r="D323" s="89">
        <f t="shared" si="4"/>
        <v>0</v>
      </c>
    </row>
    <row r="324" spans="1: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4" ht="18" hidden="1">
      <c r="A325" s="32" t="s">
        <v>321</v>
      </c>
      <c r="B325" s="89"/>
      <c r="C325" s="89"/>
      <c r="D325" s="89">
        <f t="shared" si="5"/>
        <v>0</v>
      </c>
    </row>
    <row r="326" spans="1:4" ht="18" hidden="1">
      <c r="A326" s="31" t="s">
        <v>322</v>
      </c>
      <c r="B326" s="89"/>
      <c r="C326" s="89"/>
      <c r="D326" s="89">
        <f t="shared" si="5"/>
        <v>0</v>
      </c>
    </row>
    <row r="327" spans="1:4" ht="18" hidden="1">
      <c r="A327" s="7" t="s">
        <v>323</v>
      </c>
      <c r="B327" s="89"/>
      <c r="C327" s="89"/>
      <c r="D327" s="89">
        <f t="shared" si="5"/>
        <v>0</v>
      </c>
    </row>
    <row r="328" spans="1:4" ht="18" hidden="1">
      <c r="A328" s="5" t="s">
        <v>324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5728</v>
      </c>
      <c r="C330" s="94"/>
      <c r="D330" s="94">
        <f t="shared" ref="D330" si="6">SUM(D3:D329)</f>
        <v>58409400</v>
      </c>
    </row>
  </sheetData>
  <protectedRanges>
    <protectedRange password="CF71" sqref="B1:D329" name="tho"/>
  </protectedRanges>
  <autoFilter ref="A2:D330" xr:uid="{00000000-0009-0000-0000-000014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330"/>
  <sheetViews>
    <sheetView topLeftCell="A181" workbookViewId="0">
      <selection activeCell="H13" sqref="H13"/>
    </sheetView>
  </sheetViews>
  <sheetFormatPr defaultRowHeight="14.4"/>
  <cols>
    <col min="1" max="1" width="40.33203125" customWidth="1"/>
    <col min="3" max="3" width="13.5546875" customWidth="1"/>
    <col min="4" max="4" width="21.33203125" customWidth="1"/>
  </cols>
  <sheetData>
    <row r="1" spans="1:4">
      <c r="A1" s="34" t="s">
        <v>373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352</v>
      </c>
      <c r="D2" s="2" t="s">
        <v>328</v>
      </c>
    </row>
    <row r="3" spans="1:4" ht="18">
      <c r="A3" s="3" t="s">
        <v>1</v>
      </c>
      <c r="B3" s="89">
        <v>22</v>
      </c>
      <c r="C3" s="89">
        <v>5000</v>
      </c>
      <c r="D3" s="89">
        <f>B3*C3</f>
        <v>110000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8</v>
      </c>
      <c r="C19" s="89">
        <v>9000</v>
      </c>
      <c r="D19" s="89">
        <f t="shared" si="0"/>
        <v>72000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10+6+15+15+25+7</f>
        <v>78</v>
      </c>
      <c r="C23" s="89">
        <v>26000</v>
      </c>
      <c r="D23" s="89">
        <f t="shared" si="0"/>
        <v>2028000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 hidden="1">
      <c r="A26" s="7" t="s">
        <v>24</v>
      </c>
      <c r="B26" s="89"/>
      <c r="C26" s="89"/>
      <c r="D26" s="89">
        <f t="shared" si="0"/>
        <v>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v>32</v>
      </c>
      <c r="C28" s="89">
        <v>26000</v>
      </c>
      <c r="D28" s="89">
        <f t="shared" si="0"/>
        <v>832000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30+18+20+14</f>
        <v>82</v>
      </c>
      <c r="C32" s="89">
        <v>22000</v>
      </c>
      <c r="D32" s="89">
        <f t="shared" si="0"/>
        <v>1804000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f>10+10+34</f>
        <v>54</v>
      </c>
      <c r="C35" s="89">
        <v>12000</v>
      </c>
      <c r="D35" s="89">
        <f t="shared" si="0"/>
        <v>648000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20</v>
      </c>
      <c r="C40" s="89">
        <v>18000</v>
      </c>
      <c r="D40" s="89">
        <f t="shared" si="0"/>
        <v>360000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67+75+45</f>
        <v>187</v>
      </c>
      <c r="C43" s="89">
        <v>15000</v>
      </c>
      <c r="D43" s="89">
        <f t="shared" si="0"/>
        <v>2805000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 hidden="1">
      <c r="A52" s="7" t="s">
        <v>14</v>
      </c>
      <c r="B52" s="89"/>
      <c r="C52" s="89"/>
      <c r="D52" s="89">
        <f t="shared" si="0"/>
        <v>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 hidden="1">
      <c r="A62" s="26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v>300</v>
      </c>
      <c r="C67" s="89">
        <v>26000</v>
      </c>
      <c r="D67" s="89">
        <f t="shared" si="0"/>
        <v>7800000</v>
      </c>
    </row>
    <row r="68" spans="1:4" ht="18">
      <c r="A68" s="3" t="s">
        <v>189</v>
      </c>
      <c r="B68" s="89">
        <f>40+300+100</f>
        <v>440</v>
      </c>
      <c r="C68" s="89">
        <v>25000</v>
      </c>
      <c r="D68" s="89">
        <f t="shared" ref="D68:D131" si="1">B68*C68</f>
        <v>11000000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7</v>
      </c>
      <c r="C71" s="89">
        <v>10000</v>
      </c>
      <c r="D71" s="89">
        <f t="shared" si="1"/>
        <v>70000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14</v>
      </c>
      <c r="C73" s="89">
        <v>15000</v>
      </c>
      <c r="D73" s="89">
        <f t="shared" si="1"/>
        <v>210000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f>50+5+18</f>
        <v>73</v>
      </c>
      <c r="C83" s="89">
        <v>9500</v>
      </c>
      <c r="D83" s="89">
        <f t="shared" si="1"/>
        <v>693500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 hidden="1">
      <c r="A95" s="7" t="s">
        <v>103</v>
      </c>
      <c r="B95" s="89"/>
      <c r="C95" s="89"/>
      <c r="D95" s="89">
        <f t="shared" si="1"/>
        <v>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40+40+40+100+60+80</f>
        <v>360</v>
      </c>
      <c r="C113" s="89">
        <v>14000</v>
      </c>
      <c r="D113" s="89">
        <f t="shared" si="1"/>
        <v>5040000</v>
      </c>
    </row>
    <row r="114" spans="1:4" ht="18">
      <c r="A114" s="7" t="s">
        <v>112</v>
      </c>
      <c r="B114" s="89">
        <f>20+60+36+20+90</f>
        <v>226</v>
      </c>
      <c r="C114" s="89">
        <v>9000</v>
      </c>
      <c r="D114" s="89">
        <f t="shared" si="1"/>
        <v>2034000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1050+580+60</f>
        <v>1690</v>
      </c>
      <c r="C120" s="89">
        <v>6000</v>
      </c>
      <c r="D120" s="89">
        <f t="shared" si="1"/>
        <v>10140000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v>240</v>
      </c>
      <c r="C145" s="89">
        <v>11000</v>
      </c>
      <c r="D145" s="89">
        <f t="shared" si="2"/>
        <v>2640000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 hidden="1">
      <c r="A156" s="7" t="s">
        <v>61</v>
      </c>
      <c r="B156" s="89"/>
      <c r="C156" s="89"/>
      <c r="D156" s="89">
        <f t="shared" si="2"/>
        <v>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 hidden="1">
      <c r="A165" s="7" t="s">
        <v>163</v>
      </c>
      <c r="B165" s="89"/>
      <c r="C165" s="89"/>
      <c r="D165" s="89">
        <f t="shared" si="2"/>
        <v>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10+115+40</f>
        <v>165</v>
      </c>
      <c r="C167" s="89">
        <v>11000</v>
      </c>
      <c r="D167" s="89">
        <f t="shared" si="2"/>
        <v>1815000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110+240+40</f>
        <v>390</v>
      </c>
      <c r="C181" s="89">
        <v>10000</v>
      </c>
      <c r="D181" s="89">
        <f t="shared" si="2"/>
        <v>3900000</v>
      </c>
    </row>
    <row r="182" spans="1:4" ht="18">
      <c r="A182" s="7" t="s">
        <v>180</v>
      </c>
      <c r="B182" s="89">
        <f>45*3</f>
        <v>135</v>
      </c>
      <c r="C182" s="89">
        <v>3000</v>
      </c>
      <c r="D182" s="89">
        <f t="shared" si="2"/>
        <v>405000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30</v>
      </c>
      <c r="C184" s="89">
        <v>28000</v>
      </c>
      <c r="D184" s="89">
        <f t="shared" si="2"/>
        <v>840000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f>5+10+50+20</f>
        <v>85</v>
      </c>
      <c r="C187" s="89">
        <v>8000</v>
      </c>
      <c r="D187" s="89">
        <f t="shared" si="2"/>
        <v>680000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>
      <c r="A193" s="7" t="s">
        <v>79</v>
      </c>
      <c r="B193" s="89">
        <v>17</v>
      </c>
      <c r="C193" s="89">
        <v>7000</v>
      </c>
      <c r="D193" s="89">
        <f t="shared" si="2"/>
        <v>119000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17</v>
      </c>
      <c r="C195" s="89">
        <v>5000</v>
      </c>
      <c r="D195" s="89">
        <f t="shared" si="2"/>
        <v>85000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f>190+54</f>
        <v>244</v>
      </c>
      <c r="C198" s="89">
        <v>6000</v>
      </c>
      <c r="D198" s="89">
        <f t="shared" si="3"/>
        <v>1464000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390</v>
      </c>
      <c r="C200" s="89">
        <v>6000</v>
      </c>
      <c r="D200" s="89">
        <f t="shared" si="3"/>
        <v>2340000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 hidden="1">
      <c r="A205" s="3" t="s">
        <v>17</v>
      </c>
      <c r="B205" s="89"/>
      <c r="C205" s="89"/>
      <c r="D205" s="89">
        <f t="shared" si="3"/>
        <v>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>
      <c r="A214" s="3" t="s">
        <v>212</v>
      </c>
      <c r="B214" s="89">
        <v>1</v>
      </c>
      <c r="C214" s="89">
        <v>40000</v>
      </c>
      <c r="D214" s="89">
        <f t="shared" si="3"/>
        <v>40000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>
      <c r="A219" s="5" t="s">
        <v>217</v>
      </c>
      <c r="B219" s="89">
        <v>5</v>
      </c>
      <c r="C219" s="89">
        <v>42000</v>
      </c>
      <c r="D219" s="89">
        <f t="shared" si="3"/>
        <v>210000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>
      <c r="A222" s="7" t="s">
        <v>216</v>
      </c>
      <c r="B222" s="89">
        <v>9</v>
      </c>
      <c r="C222" s="89">
        <v>14000</v>
      </c>
      <c r="D222" s="89">
        <f t="shared" si="3"/>
        <v>126000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>
      <c r="A238" s="7" t="s">
        <v>239</v>
      </c>
      <c r="B238" s="89">
        <v>4</v>
      </c>
      <c r="C238" s="89">
        <v>14000</v>
      </c>
      <c r="D238" s="89">
        <f t="shared" si="3"/>
        <v>56000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v>70</v>
      </c>
      <c r="C274" s="89">
        <v>8000</v>
      </c>
      <c r="D274" s="89">
        <f t="shared" si="4"/>
        <v>560000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v>15</v>
      </c>
      <c r="C280" s="89">
        <v>16000</v>
      </c>
      <c r="D280" s="89">
        <f t="shared" si="4"/>
        <v>240000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f>10+16+7</f>
        <v>33</v>
      </c>
      <c r="C286" s="89">
        <v>5000</v>
      </c>
      <c r="D286" s="89">
        <f t="shared" si="4"/>
        <v>165000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>
      <c r="A294" s="7" t="s">
        <v>140</v>
      </c>
      <c r="B294" s="89">
        <v>12</v>
      </c>
      <c r="C294" s="89">
        <v>6000</v>
      </c>
      <c r="D294" s="89">
        <f t="shared" si="4"/>
        <v>72000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 hidden="1">
      <c r="A309" s="12" t="s">
        <v>305</v>
      </c>
      <c r="B309" s="89"/>
      <c r="C309" s="89"/>
      <c r="D309" s="89">
        <f t="shared" si="4"/>
        <v>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4" ht="18" hidden="1">
      <c r="A321" s="32" t="s">
        <v>317</v>
      </c>
      <c r="B321" s="89"/>
      <c r="C321" s="89"/>
      <c r="D321" s="89">
        <f t="shared" si="4"/>
        <v>0</v>
      </c>
    </row>
    <row r="322" spans="1:4" ht="18" hidden="1">
      <c r="A322" s="32" t="s">
        <v>318</v>
      </c>
      <c r="B322" s="89"/>
      <c r="C322" s="89"/>
      <c r="D322" s="89">
        <f t="shared" si="4"/>
        <v>0</v>
      </c>
    </row>
    <row r="323" spans="1:4" ht="18" hidden="1">
      <c r="A323" s="32" t="s">
        <v>319</v>
      </c>
      <c r="B323" s="89"/>
      <c r="C323" s="89"/>
      <c r="D323" s="89">
        <f t="shared" si="4"/>
        <v>0</v>
      </c>
    </row>
    <row r="324" spans="1: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4" ht="18" hidden="1">
      <c r="A325" s="32" t="s">
        <v>321</v>
      </c>
      <c r="B325" s="89"/>
      <c r="C325" s="89"/>
      <c r="D325" s="89">
        <f t="shared" si="5"/>
        <v>0</v>
      </c>
    </row>
    <row r="326" spans="1:4" ht="18" hidden="1">
      <c r="A326" s="31" t="s">
        <v>322</v>
      </c>
      <c r="B326" s="89"/>
      <c r="C326" s="89"/>
      <c r="D326" s="89">
        <f t="shared" si="5"/>
        <v>0</v>
      </c>
    </row>
    <row r="327" spans="1:4" ht="18" hidden="1">
      <c r="A327" s="7" t="s">
        <v>323</v>
      </c>
      <c r="B327" s="89"/>
      <c r="C327" s="89"/>
      <c r="D327" s="89">
        <f t="shared" si="5"/>
        <v>0</v>
      </c>
    </row>
    <row r="328" spans="1:4" ht="18" hidden="1">
      <c r="A328" s="5" t="s">
        <v>324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5455</v>
      </c>
      <c r="C330" s="94"/>
      <c r="D330" s="94">
        <f t="shared" ref="D330" si="6">SUM(D3:D329)</f>
        <v>61403500</v>
      </c>
    </row>
  </sheetData>
  <protectedRanges>
    <protectedRange password="CF71" sqref="B1:D329" name="tho"/>
  </protectedRanges>
  <autoFilter ref="A2:D330" xr:uid="{00000000-0009-0000-0000-000015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330"/>
  <sheetViews>
    <sheetView topLeftCell="A169" workbookViewId="0">
      <selection activeCell="I115" sqref="I115"/>
    </sheetView>
  </sheetViews>
  <sheetFormatPr defaultRowHeight="14.4"/>
  <cols>
    <col min="1" max="1" width="43.6640625" customWidth="1"/>
    <col min="4" max="4" width="18.88671875" customWidth="1"/>
  </cols>
  <sheetData>
    <row r="1" spans="1:4">
      <c r="A1" s="34" t="s">
        <v>374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3" t="s">
        <v>1</v>
      </c>
      <c r="B3" s="89">
        <v>9</v>
      </c>
      <c r="C3" s="89">
        <v>5000</v>
      </c>
      <c r="D3" s="89">
        <f>B3*C3</f>
        <v>45000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>
      <c r="A12" s="3" t="s">
        <v>74</v>
      </c>
      <c r="B12" s="90">
        <v>12</v>
      </c>
      <c r="C12" s="90">
        <v>4000</v>
      </c>
      <c r="D12" s="89">
        <f t="shared" si="0"/>
        <v>48000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>
      <c r="A16" s="10" t="s">
        <v>85</v>
      </c>
      <c r="B16" s="89">
        <v>10</v>
      </c>
      <c r="C16" s="89">
        <v>3000</v>
      </c>
      <c r="D16" s="89">
        <f t="shared" si="0"/>
        <v>30000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22</v>
      </c>
      <c r="C19" s="89">
        <v>9000</v>
      </c>
      <c r="D19" s="89">
        <f t="shared" si="0"/>
        <v>198000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40+35+80+40</f>
        <v>195</v>
      </c>
      <c r="C23" s="89">
        <v>26000</v>
      </c>
      <c r="D23" s="89">
        <f t="shared" si="0"/>
        <v>5070000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f>60+15+15</f>
        <v>90</v>
      </c>
      <c r="C26" s="89">
        <v>10000</v>
      </c>
      <c r="D26" s="89">
        <f t="shared" si="0"/>
        <v>900000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20+13+40+20+25</f>
        <v>118</v>
      </c>
      <c r="C28" s="89">
        <v>26000</v>
      </c>
      <c r="D28" s="89">
        <f t="shared" si="0"/>
        <v>3068000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v>15</v>
      </c>
      <c r="C32" s="89">
        <v>22000</v>
      </c>
      <c r="D32" s="89">
        <f t="shared" si="0"/>
        <v>330000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160</v>
      </c>
      <c r="C35" s="89">
        <v>12000</v>
      </c>
      <c r="D35" s="89">
        <f t="shared" si="0"/>
        <v>1920000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12</v>
      </c>
      <c r="C40" s="89">
        <v>18000</v>
      </c>
      <c r="D40" s="89">
        <f t="shared" si="0"/>
        <v>216000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100+75+120+170+25+60</f>
        <v>550</v>
      </c>
      <c r="C43" s="89">
        <v>15000</v>
      </c>
      <c r="D43" s="89">
        <f t="shared" si="0"/>
        <v>8250000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>
      <c r="A52" s="7" t="s">
        <v>14</v>
      </c>
      <c r="B52" s="89">
        <v>56</v>
      </c>
      <c r="C52" s="89">
        <v>15000</v>
      </c>
      <c r="D52" s="89">
        <f t="shared" si="0"/>
        <v>840000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>
      <c r="A54" s="7" t="s">
        <v>52</v>
      </c>
      <c r="B54" s="89">
        <v>9</v>
      </c>
      <c r="C54" s="89">
        <v>15000</v>
      </c>
      <c r="D54" s="89">
        <f t="shared" si="0"/>
        <v>135000</v>
      </c>
    </row>
    <row r="55" spans="1:4" ht="18">
      <c r="A55" s="12" t="s">
        <v>53</v>
      </c>
      <c r="B55" s="89">
        <v>106</v>
      </c>
      <c r="C55" s="89">
        <v>9000</v>
      </c>
      <c r="D55" s="89">
        <f t="shared" si="0"/>
        <v>954000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 hidden="1">
      <c r="A62" s="26" t="s">
        <v>60</v>
      </c>
      <c r="B62" s="89"/>
      <c r="C62" s="89"/>
      <c r="D62" s="89">
        <f t="shared" si="0"/>
        <v>0</v>
      </c>
    </row>
    <row r="63" spans="1:4" ht="18">
      <c r="A63" s="35" t="s">
        <v>161</v>
      </c>
      <c r="B63" s="91">
        <v>10</v>
      </c>
      <c r="C63" s="91">
        <v>16000</v>
      </c>
      <c r="D63" s="89">
        <f t="shared" si="0"/>
        <v>160000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v>260</v>
      </c>
      <c r="C67" s="89">
        <v>26000</v>
      </c>
      <c r="D67" s="89">
        <f t="shared" si="0"/>
        <v>6760000</v>
      </c>
    </row>
    <row r="68" spans="1:4" ht="18">
      <c r="A68" s="3" t="s">
        <v>189</v>
      </c>
      <c r="B68" s="89">
        <v>440</v>
      </c>
      <c r="C68" s="89">
        <v>25000</v>
      </c>
      <c r="D68" s="89">
        <f t="shared" ref="D68:D131" si="1">B68*C68</f>
        <v>11000000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20</v>
      </c>
      <c r="C71" s="89">
        <v>10000</v>
      </c>
      <c r="D71" s="89">
        <f t="shared" si="1"/>
        <v>200000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 hidden="1">
      <c r="A73" s="20" t="s">
        <v>3</v>
      </c>
      <c r="B73" s="89"/>
      <c r="C73" s="89"/>
      <c r="D73" s="89">
        <f t="shared" si="1"/>
        <v>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510</v>
      </c>
      <c r="C83" s="89">
        <v>9000</v>
      </c>
      <c r="D83" s="89">
        <f t="shared" si="1"/>
        <v>4590000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v>110</v>
      </c>
      <c r="C95" s="89">
        <v>10000</v>
      </c>
      <c r="D95" s="89">
        <f t="shared" si="1"/>
        <v>1100000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>
      <c r="A111" s="7" t="s">
        <v>143</v>
      </c>
      <c r="B111" s="90">
        <v>0.5</v>
      </c>
      <c r="C111" s="90">
        <v>70000</v>
      </c>
      <c r="D111" s="89">
        <f t="shared" si="1"/>
        <v>35000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60+100+280</f>
        <v>440</v>
      </c>
      <c r="C113" s="89">
        <v>9000</v>
      </c>
      <c r="D113" s="89">
        <f t="shared" si="1"/>
        <v>3960000</v>
      </c>
    </row>
    <row r="114" spans="1:4" ht="18">
      <c r="A114" s="7" t="s">
        <v>112</v>
      </c>
      <c r="B114" s="89">
        <v>70</v>
      </c>
      <c r="C114" s="89">
        <v>7000</v>
      </c>
      <c r="D114" s="89">
        <f t="shared" si="1"/>
        <v>490000</v>
      </c>
    </row>
    <row r="115" spans="1:4" ht="18">
      <c r="A115" s="7" t="s">
        <v>113</v>
      </c>
      <c r="B115" s="89">
        <v>200</v>
      </c>
      <c r="C115" s="89">
        <v>3600</v>
      </c>
      <c r="D115" s="89">
        <f t="shared" si="1"/>
        <v>720000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1050+300</f>
        <v>1350</v>
      </c>
      <c r="C120" s="89">
        <v>6000</v>
      </c>
      <c r="D120" s="89">
        <f t="shared" si="1"/>
        <v>8100000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>
      <c r="A130" s="7" t="s">
        <v>128</v>
      </c>
      <c r="B130" s="90">
        <v>0.5</v>
      </c>
      <c r="C130" s="90">
        <v>60000</v>
      </c>
      <c r="D130" s="89">
        <f t="shared" si="1"/>
        <v>30000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>
      <c r="A137" s="12" t="s">
        <v>203</v>
      </c>
      <c r="B137" s="89">
        <v>17</v>
      </c>
      <c r="C137" s="89">
        <v>2800</v>
      </c>
      <c r="D137" s="89">
        <f t="shared" si="2"/>
        <v>47600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320+200+60</f>
        <v>580</v>
      </c>
      <c r="C145" s="89">
        <v>11000</v>
      </c>
      <c r="D145" s="89">
        <f t="shared" si="2"/>
        <v>6380000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>
      <c r="A152" s="12" t="s">
        <v>150</v>
      </c>
      <c r="B152" s="89">
        <v>11</v>
      </c>
      <c r="C152" s="89">
        <v>3900</v>
      </c>
      <c r="D152" s="89">
        <f t="shared" si="2"/>
        <v>42900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 hidden="1">
      <c r="A156" s="7" t="s">
        <v>61</v>
      </c>
      <c r="B156" s="89"/>
      <c r="C156" s="89"/>
      <c r="D156" s="89">
        <f t="shared" si="2"/>
        <v>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>
      <c r="A165" s="7" t="s">
        <v>163</v>
      </c>
      <c r="B165" s="89">
        <v>5</v>
      </c>
      <c r="C165" s="89">
        <v>12000</v>
      </c>
      <c r="D165" s="89">
        <f t="shared" si="2"/>
        <v>60000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80+20+190</f>
        <v>290</v>
      </c>
      <c r="C167" s="89">
        <v>11000</v>
      </c>
      <c r="D167" s="89">
        <f t="shared" si="2"/>
        <v>3190000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>
      <c r="A169" s="7" t="s">
        <v>167</v>
      </c>
      <c r="B169" s="89">
        <v>100</v>
      </c>
      <c r="C169" s="89">
        <v>13000</v>
      </c>
      <c r="D169" s="89">
        <f t="shared" si="2"/>
        <v>1300000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v>440</v>
      </c>
      <c r="C181" s="89">
        <v>10000</v>
      </c>
      <c r="D181" s="89">
        <f t="shared" si="2"/>
        <v>4400000</v>
      </c>
    </row>
    <row r="182" spans="1:4" ht="18">
      <c r="A182" s="7" t="s">
        <v>180</v>
      </c>
      <c r="B182" s="89">
        <f>95*3</f>
        <v>285</v>
      </c>
      <c r="C182" s="89">
        <v>3000</v>
      </c>
      <c r="D182" s="89">
        <f t="shared" si="2"/>
        <v>855000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35</v>
      </c>
      <c r="C184" s="89">
        <v>28000</v>
      </c>
      <c r="D184" s="89">
        <f t="shared" si="2"/>
        <v>980000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v>50</v>
      </c>
      <c r="C187" s="89">
        <v>8000</v>
      </c>
      <c r="D187" s="89">
        <f t="shared" si="2"/>
        <v>400000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250</v>
      </c>
      <c r="C195" s="89">
        <v>5500</v>
      </c>
      <c r="D195" s="89">
        <f t="shared" si="2"/>
        <v>1375000</v>
      </c>
    </row>
    <row r="196" spans="1:4" ht="18">
      <c r="A196" s="7" t="s">
        <v>194</v>
      </c>
      <c r="B196" s="89">
        <v>63</v>
      </c>
      <c r="C196" s="89">
        <v>5000</v>
      </c>
      <c r="D196" s="89">
        <f t="shared" ref="D196:D259" si="3">B196*C196</f>
        <v>315000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210</v>
      </c>
      <c r="C198" s="89">
        <v>6000</v>
      </c>
      <c r="D198" s="89">
        <f t="shared" si="3"/>
        <v>1260000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160</v>
      </c>
      <c r="C200" s="89">
        <v>6000</v>
      </c>
      <c r="D200" s="89">
        <f t="shared" si="3"/>
        <v>960000</v>
      </c>
    </row>
    <row r="201" spans="1:4" ht="18">
      <c r="A201" s="7" t="s">
        <v>154</v>
      </c>
      <c r="B201" s="89">
        <v>17</v>
      </c>
      <c r="C201" s="89">
        <v>11000</v>
      </c>
      <c r="D201" s="89">
        <f t="shared" si="3"/>
        <v>187000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40</v>
      </c>
      <c r="C205" s="89">
        <v>9000</v>
      </c>
      <c r="D205" s="89">
        <f t="shared" si="3"/>
        <v>360000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>
      <c r="A238" s="7" t="s">
        <v>239</v>
      </c>
      <c r="B238" s="89">
        <v>8</v>
      </c>
      <c r="C238" s="89">
        <v>14000</v>
      </c>
      <c r="D238" s="89">
        <f t="shared" si="3"/>
        <v>112000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>
      <c r="A269" s="7" t="s">
        <v>264</v>
      </c>
      <c r="B269" s="89">
        <v>40</v>
      </c>
      <c r="C269" s="89">
        <v>7000</v>
      </c>
      <c r="D269" s="89">
        <f t="shared" si="4"/>
        <v>280000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v>50</v>
      </c>
      <c r="C274" s="89">
        <v>8000</v>
      </c>
      <c r="D274" s="89">
        <f t="shared" si="4"/>
        <v>400000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>
      <c r="A278" s="7" t="s">
        <v>276</v>
      </c>
      <c r="B278" s="89">
        <v>15</v>
      </c>
      <c r="C278" s="89">
        <v>24000</v>
      </c>
      <c r="D278" s="89">
        <f t="shared" si="4"/>
        <v>360000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v>55</v>
      </c>
      <c r="C280" s="89">
        <v>15000</v>
      </c>
      <c r="D280" s="89">
        <f t="shared" si="4"/>
        <v>825000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150</v>
      </c>
      <c r="C286" s="89">
        <v>5000</v>
      </c>
      <c r="D286" s="89">
        <f t="shared" si="4"/>
        <v>750000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>
      <c r="A309" s="12" t="s">
        <v>305</v>
      </c>
      <c r="B309" s="89">
        <v>30</v>
      </c>
      <c r="C309" s="89">
        <v>55000</v>
      </c>
      <c r="D309" s="89">
        <f t="shared" si="4"/>
        <v>1650000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4" ht="18" hidden="1">
      <c r="A321" s="32" t="s">
        <v>317</v>
      </c>
      <c r="B321" s="89"/>
      <c r="C321" s="89"/>
      <c r="D321" s="89">
        <f t="shared" si="4"/>
        <v>0</v>
      </c>
    </row>
    <row r="322" spans="1:4" ht="18" hidden="1">
      <c r="A322" s="32" t="s">
        <v>318</v>
      </c>
      <c r="B322" s="89"/>
      <c r="C322" s="89"/>
      <c r="D322" s="89">
        <f t="shared" si="4"/>
        <v>0</v>
      </c>
    </row>
    <row r="323" spans="1:4" ht="18" hidden="1">
      <c r="A323" s="32" t="s">
        <v>319</v>
      </c>
      <c r="B323" s="89"/>
      <c r="C323" s="89"/>
      <c r="D323" s="89">
        <f t="shared" si="4"/>
        <v>0</v>
      </c>
    </row>
    <row r="324" spans="1: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4" ht="18" hidden="1">
      <c r="A325" s="32" t="s">
        <v>321</v>
      </c>
      <c r="B325" s="89"/>
      <c r="C325" s="89"/>
      <c r="D325" s="89">
        <f t="shared" si="5"/>
        <v>0</v>
      </c>
    </row>
    <row r="326" spans="1:4" ht="18" hidden="1">
      <c r="A326" s="31" t="s">
        <v>322</v>
      </c>
      <c r="B326" s="89"/>
      <c r="C326" s="89"/>
      <c r="D326" s="89">
        <f t="shared" si="5"/>
        <v>0</v>
      </c>
    </row>
    <row r="327" spans="1:4" ht="18" hidden="1">
      <c r="A327" s="7" t="s">
        <v>323</v>
      </c>
      <c r="B327" s="89"/>
      <c r="C327" s="89"/>
      <c r="D327" s="89">
        <f t="shared" si="5"/>
        <v>0</v>
      </c>
    </row>
    <row r="328" spans="1:4" ht="18" hidden="1">
      <c r="A328" s="5" t="s">
        <v>324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7676</v>
      </c>
      <c r="C330" s="94"/>
      <c r="D330" s="94">
        <f t="shared" ref="D330" si="6">SUM(D3:D329)</f>
        <v>85638500</v>
      </c>
    </row>
  </sheetData>
  <protectedRanges>
    <protectedRange password="CF71" sqref="B1:D329" name="tho_1"/>
  </protectedRanges>
  <autoFilter ref="A2:D330" xr:uid="{00000000-0009-0000-0000-000016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330"/>
  <sheetViews>
    <sheetView topLeftCell="A184" workbookViewId="0">
      <selection activeCell="M52" sqref="M52"/>
    </sheetView>
  </sheetViews>
  <sheetFormatPr defaultRowHeight="14.4"/>
  <cols>
    <col min="1" max="1" width="37.33203125" customWidth="1"/>
    <col min="3" max="3" width="11.6640625" customWidth="1"/>
    <col min="4" max="4" width="19.44140625" customWidth="1"/>
  </cols>
  <sheetData>
    <row r="1" spans="1:4">
      <c r="A1" s="34" t="s">
        <v>375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3" t="s">
        <v>1</v>
      </c>
      <c r="B3" s="89">
        <v>38</v>
      </c>
      <c r="C3" s="89">
        <v>5000</v>
      </c>
      <c r="D3" s="89">
        <f>B3*C3</f>
        <v>190000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>
      <c r="A16" s="10" t="s">
        <v>85</v>
      </c>
      <c r="B16" s="89">
        <v>3</v>
      </c>
      <c r="C16" s="89">
        <v>3000</v>
      </c>
      <c r="D16" s="89">
        <f t="shared" si="0"/>
        <v>9000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20</v>
      </c>
      <c r="C19" s="89">
        <v>9000</v>
      </c>
      <c r="D19" s="89">
        <f t="shared" si="0"/>
        <v>180000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50+10+40</f>
        <v>100</v>
      </c>
      <c r="C23" s="89">
        <v>28000</v>
      </c>
      <c r="D23" s="89">
        <f t="shared" si="0"/>
        <v>2800000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v>40</v>
      </c>
      <c r="C26" s="89">
        <v>11000</v>
      </c>
      <c r="D26" s="89">
        <f t="shared" si="0"/>
        <v>440000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8+10+20+5+10+15</f>
        <v>68</v>
      </c>
      <c r="C28" s="89">
        <v>28000</v>
      </c>
      <c r="D28" s="89">
        <f t="shared" si="0"/>
        <v>1904000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15+7+37</f>
        <v>59</v>
      </c>
      <c r="C32" s="89">
        <v>22000</v>
      </c>
      <c r="D32" s="89">
        <f t="shared" si="0"/>
        <v>1298000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45</v>
      </c>
      <c r="C35" s="89">
        <v>12000</v>
      </c>
      <c r="D35" s="89">
        <f t="shared" si="0"/>
        <v>540000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 hidden="1">
      <c r="A40" s="7" t="s">
        <v>38</v>
      </c>
      <c r="B40" s="89"/>
      <c r="C40" s="89"/>
      <c r="D40" s="89">
        <f t="shared" si="0"/>
        <v>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50+80+20+150+18</f>
        <v>318</v>
      </c>
      <c r="C43" s="89">
        <v>14500</v>
      </c>
      <c r="D43" s="89">
        <f t="shared" si="0"/>
        <v>4611000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>
      <c r="A51" s="7" t="s">
        <v>12</v>
      </c>
      <c r="B51" s="89">
        <v>4</v>
      </c>
      <c r="C51" s="89">
        <v>12000</v>
      </c>
      <c r="D51" s="89">
        <f t="shared" si="0"/>
        <v>48000</v>
      </c>
    </row>
    <row r="52" spans="1:4" ht="18">
      <c r="A52" s="7" t="s">
        <v>14</v>
      </c>
      <c r="B52" s="89">
        <v>13</v>
      </c>
      <c r="C52" s="89">
        <v>15000</v>
      </c>
      <c r="D52" s="89">
        <f t="shared" si="0"/>
        <v>195000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>
      <c r="A55" s="12" t="s">
        <v>53</v>
      </c>
      <c r="B55" s="89">
        <v>40</v>
      </c>
      <c r="C55" s="89">
        <v>9000</v>
      </c>
      <c r="D55" s="89">
        <f t="shared" si="0"/>
        <v>360000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 hidden="1">
      <c r="A62" s="26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280+10+200</f>
        <v>490</v>
      </c>
      <c r="C67" s="89">
        <v>26000</v>
      </c>
      <c r="D67" s="89">
        <f t="shared" si="0"/>
        <v>12740000</v>
      </c>
    </row>
    <row r="68" spans="1:4" ht="18">
      <c r="A68" s="3" t="s">
        <v>189</v>
      </c>
      <c r="B68" s="89">
        <f>240-40</f>
        <v>200</v>
      </c>
      <c r="C68" s="89">
        <v>25000</v>
      </c>
      <c r="D68" s="89">
        <f t="shared" ref="D68:D131" si="1">B68*C68</f>
        <v>5000000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4</v>
      </c>
      <c r="C71" s="89">
        <v>10000</v>
      </c>
      <c r="D71" s="89">
        <f t="shared" si="1"/>
        <v>40000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5</v>
      </c>
      <c r="C73" s="89">
        <v>15000</v>
      </c>
      <c r="D73" s="89">
        <f t="shared" si="1"/>
        <v>75000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>
      <c r="A76" s="12" t="s">
        <v>63</v>
      </c>
      <c r="B76" s="89">
        <v>4</v>
      </c>
      <c r="C76" s="89">
        <v>10000</v>
      </c>
      <c r="D76" s="89">
        <f t="shared" si="1"/>
        <v>40000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>
      <c r="A78" s="21" t="s">
        <v>275</v>
      </c>
      <c r="B78" s="89">
        <v>20</v>
      </c>
      <c r="C78" s="89">
        <v>11000</v>
      </c>
      <c r="D78" s="89">
        <f t="shared" si="1"/>
        <v>220000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f>36+110+10</f>
        <v>156</v>
      </c>
      <c r="C83" s="89">
        <v>9000</v>
      </c>
      <c r="D83" s="89">
        <f t="shared" si="1"/>
        <v>1404000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>
      <c r="A95" s="7" t="s">
        <v>103</v>
      </c>
      <c r="B95" s="89">
        <v>5</v>
      </c>
      <c r="C95" s="89">
        <v>10000</v>
      </c>
      <c r="D95" s="89">
        <f t="shared" si="1"/>
        <v>50000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>
      <c r="A97" s="7" t="s">
        <v>41</v>
      </c>
      <c r="B97" s="89">
        <v>10</v>
      </c>
      <c r="C97" s="89">
        <v>10000</v>
      </c>
      <c r="D97" s="89">
        <f t="shared" si="1"/>
        <v>100000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>
      <c r="A103" s="23" t="s">
        <v>118</v>
      </c>
      <c r="B103" s="90">
        <v>1</v>
      </c>
      <c r="C103" s="90">
        <v>70000</v>
      </c>
      <c r="D103" s="89">
        <f t="shared" si="1"/>
        <v>70000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>
      <c r="A105" s="7" t="s">
        <v>121</v>
      </c>
      <c r="B105" s="90">
        <v>2</v>
      </c>
      <c r="C105" s="90">
        <v>80000</v>
      </c>
      <c r="D105" s="89">
        <f t="shared" si="1"/>
        <v>160000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>
      <c r="A108" s="7" t="s">
        <v>123</v>
      </c>
      <c r="B108" s="90">
        <v>1</v>
      </c>
      <c r="C108" s="90">
        <v>70000</v>
      </c>
      <c r="D108" s="89">
        <f t="shared" si="1"/>
        <v>70000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180+200</f>
        <v>380</v>
      </c>
      <c r="C113" s="89">
        <v>9000</v>
      </c>
      <c r="D113" s="89">
        <f t="shared" si="1"/>
        <v>3420000</v>
      </c>
    </row>
    <row r="114" spans="1:4" ht="18">
      <c r="A114" s="7" t="s">
        <v>112</v>
      </c>
      <c r="B114" s="89">
        <v>30</v>
      </c>
      <c r="C114" s="89">
        <v>6000</v>
      </c>
      <c r="D114" s="89">
        <f t="shared" si="1"/>
        <v>180000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630+1050</f>
        <v>1680</v>
      </c>
      <c r="C120" s="89">
        <v>6000</v>
      </c>
      <c r="D120" s="89">
        <f t="shared" si="1"/>
        <v>10080000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>
      <c r="A125" s="21" t="s">
        <v>106</v>
      </c>
      <c r="B125" s="89">
        <v>4</v>
      </c>
      <c r="C125" s="89">
        <v>11000</v>
      </c>
      <c r="D125" s="89">
        <f t="shared" si="1"/>
        <v>44000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>
      <c r="A137" s="12" t="s">
        <v>203</v>
      </c>
      <c r="B137" s="89">
        <v>15</v>
      </c>
      <c r="C137" s="89">
        <v>2800</v>
      </c>
      <c r="D137" s="89">
        <f t="shared" si="2"/>
        <v>42000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>
      <c r="A142" s="7" t="s">
        <v>272</v>
      </c>
      <c r="B142" s="89">
        <v>11</v>
      </c>
      <c r="C142" s="89">
        <v>14000</v>
      </c>
      <c r="D142" s="89">
        <f t="shared" si="2"/>
        <v>154000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30+30+40+20+20+280</f>
        <v>420</v>
      </c>
      <c r="C145" s="89">
        <v>11000</v>
      </c>
      <c r="D145" s="89">
        <f t="shared" si="2"/>
        <v>4620000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>
      <c r="A152" s="12" t="s">
        <v>150</v>
      </c>
      <c r="B152" s="89">
        <v>10</v>
      </c>
      <c r="C152" s="89">
        <v>3900</v>
      </c>
      <c r="D152" s="89">
        <f t="shared" si="2"/>
        <v>39000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v>5</v>
      </c>
      <c r="C156" s="89">
        <v>6500</v>
      </c>
      <c r="D156" s="89">
        <f t="shared" si="2"/>
        <v>32500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>
      <c r="A165" s="7" t="s">
        <v>163</v>
      </c>
      <c r="B165" s="89">
        <v>7</v>
      </c>
      <c r="C165" s="89">
        <v>12000</v>
      </c>
      <c r="D165" s="89">
        <f t="shared" si="2"/>
        <v>84000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250+20+10</f>
        <v>280</v>
      </c>
      <c r="C167" s="89">
        <v>11000</v>
      </c>
      <c r="D167" s="89">
        <f t="shared" si="2"/>
        <v>3080000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>
      <c r="A170" s="7" t="s">
        <v>71</v>
      </c>
      <c r="B170" s="89">
        <v>7</v>
      </c>
      <c r="C170" s="89">
        <v>9000</v>
      </c>
      <c r="D170" s="89">
        <f t="shared" si="2"/>
        <v>63000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>
      <c r="A172" s="21" t="s">
        <v>170</v>
      </c>
      <c r="B172" s="89">
        <v>20</v>
      </c>
      <c r="C172" s="89">
        <v>13000</v>
      </c>
      <c r="D172" s="89">
        <f t="shared" si="2"/>
        <v>260000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15+160+120+60</f>
        <v>355</v>
      </c>
      <c r="C181" s="89">
        <v>10000</v>
      </c>
      <c r="D181" s="89">
        <f t="shared" si="2"/>
        <v>3550000</v>
      </c>
    </row>
    <row r="182" spans="1:4" ht="18">
      <c r="A182" s="7" t="s">
        <v>180</v>
      </c>
      <c r="B182" s="89">
        <f>105/0.3</f>
        <v>350</v>
      </c>
      <c r="C182" s="89">
        <v>3000</v>
      </c>
      <c r="D182" s="89">
        <f t="shared" si="2"/>
        <v>1050000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f>10+15</f>
        <v>25</v>
      </c>
      <c r="C184" s="89">
        <v>28000</v>
      </c>
      <c r="D184" s="89">
        <f t="shared" si="2"/>
        <v>700000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f>30+30+5</f>
        <v>65</v>
      </c>
      <c r="C187" s="89">
        <v>8000</v>
      </c>
      <c r="D187" s="89">
        <f t="shared" si="2"/>
        <v>520000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190</v>
      </c>
      <c r="C195" s="89">
        <v>6500</v>
      </c>
      <c r="D195" s="89">
        <f t="shared" si="2"/>
        <v>1235000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190</v>
      </c>
      <c r="C198" s="89">
        <v>6000</v>
      </c>
      <c r="D198" s="89">
        <f t="shared" si="3"/>
        <v>1140000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 hidden="1">
      <c r="A200" s="7" t="s">
        <v>198</v>
      </c>
      <c r="B200" s="89"/>
      <c r="C200" s="89"/>
      <c r="D200" s="89">
        <f t="shared" si="3"/>
        <v>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20</v>
      </c>
      <c r="C205" s="89">
        <v>9500</v>
      </c>
      <c r="D205" s="89">
        <f t="shared" si="3"/>
        <v>190000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>
      <c r="A218" s="7" t="s">
        <v>193</v>
      </c>
      <c r="B218" s="89">
        <v>6</v>
      </c>
      <c r="C218" s="89">
        <v>28000</v>
      </c>
      <c r="D218" s="89">
        <f t="shared" si="3"/>
        <v>168000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>
      <c r="A222" s="7" t="s">
        <v>216</v>
      </c>
      <c r="B222" s="89">
        <v>10</v>
      </c>
      <c r="C222" s="89">
        <v>14000</v>
      </c>
      <c r="D222" s="89">
        <f t="shared" si="3"/>
        <v>140000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>
      <c r="A230" s="7" t="s">
        <v>228</v>
      </c>
      <c r="B230" s="89">
        <v>17</v>
      </c>
      <c r="C230" s="89">
        <v>6000</v>
      </c>
      <c r="D230" s="89">
        <f t="shared" si="3"/>
        <v>102000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>
      <c r="A238" s="7" t="s">
        <v>239</v>
      </c>
      <c r="B238" s="89">
        <f>20+65</f>
        <v>85</v>
      </c>
      <c r="C238" s="89">
        <v>14000</v>
      </c>
      <c r="D238" s="89">
        <f t="shared" si="3"/>
        <v>1190000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>
      <c r="A264" s="7" t="s">
        <v>262</v>
      </c>
      <c r="B264" s="89">
        <v>12</v>
      </c>
      <c r="C264" s="89">
        <v>6800</v>
      </c>
      <c r="D264" s="89">
        <f t="shared" si="4"/>
        <v>81600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>
      <c r="A269" s="7" t="s">
        <v>264</v>
      </c>
      <c r="B269" s="89">
        <v>5</v>
      </c>
      <c r="C269" s="89">
        <v>7000</v>
      </c>
      <c r="D269" s="89">
        <f t="shared" si="4"/>
        <v>35000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8+110</f>
        <v>118</v>
      </c>
      <c r="C274" s="89">
        <v>7000</v>
      </c>
      <c r="D274" s="89">
        <f t="shared" si="4"/>
        <v>826000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>
      <c r="A277" s="7" t="s">
        <v>45</v>
      </c>
      <c r="B277" s="89">
        <v>5</v>
      </c>
      <c r="C277" s="89">
        <v>19000</v>
      </c>
      <c r="D277" s="89">
        <f t="shared" si="4"/>
        <v>95000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 hidden="1">
      <c r="A280" s="7" t="s">
        <v>278</v>
      </c>
      <c r="B280" s="89"/>
      <c r="C280" s="89"/>
      <c r="D280" s="89">
        <f t="shared" si="4"/>
        <v>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f>15+12+40+10</f>
        <v>77</v>
      </c>
      <c r="C286" s="89">
        <v>5000</v>
      </c>
      <c r="D286" s="89">
        <f t="shared" si="4"/>
        <v>385000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>
      <c r="A309" s="12" t="s">
        <v>305</v>
      </c>
      <c r="B309" s="89">
        <f>11/0.5</f>
        <v>22</v>
      </c>
      <c r="C309" s="89">
        <v>55000</v>
      </c>
      <c r="D309" s="89">
        <f t="shared" si="4"/>
        <v>1210000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4" ht="18" hidden="1">
      <c r="A321" s="32" t="s">
        <v>317</v>
      </c>
      <c r="B321" s="89"/>
      <c r="C321" s="89"/>
      <c r="D321" s="89">
        <f t="shared" si="4"/>
        <v>0</v>
      </c>
    </row>
    <row r="322" spans="1:4" ht="18" hidden="1">
      <c r="A322" s="32" t="s">
        <v>318</v>
      </c>
      <c r="B322" s="89"/>
      <c r="C322" s="89"/>
      <c r="D322" s="89">
        <f t="shared" si="4"/>
        <v>0</v>
      </c>
    </row>
    <row r="323" spans="1:4" ht="18" hidden="1">
      <c r="A323" s="32" t="s">
        <v>319</v>
      </c>
      <c r="B323" s="89"/>
      <c r="C323" s="89"/>
      <c r="D323" s="89">
        <f t="shared" si="4"/>
        <v>0</v>
      </c>
    </row>
    <row r="324" spans="1: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4" ht="18" hidden="1">
      <c r="A325" s="32" t="s">
        <v>321</v>
      </c>
      <c r="B325" s="89"/>
      <c r="C325" s="89"/>
      <c r="D325" s="89">
        <f t="shared" si="5"/>
        <v>0</v>
      </c>
    </row>
    <row r="326" spans="1:4" ht="18" hidden="1">
      <c r="A326" s="31" t="s">
        <v>322</v>
      </c>
      <c r="B326" s="89"/>
      <c r="C326" s="89"/>
      <c r="D326" s="89">
        <f t="shared" si="5"/>
        <v>0</v>
      </c>
    </row>
    <row r="327" spans="1:4" ht="18" hidden="1">
      <c r="A327" s="7" t="s">
        <v>323</v>
      </c>
      <c r="B327" s="89"/>
      <c r="C327" s="89"/>
      <c r="D327" s="89">
        <f t="shared" si="5"/>
        <v>0</v>
      </c>
    </row>
    <row r="328" spans="1:4" ht="18" hidden="1">
      <c r="A328" s="5" t="s">
        <v>324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6067</v>
      </c>
      <c r="C330" s="94"/>
      <c r="D330" s="94">
        <f t="shared" ref="D330" si="6">SUM(D3:D329)</f>
        <v>67260100</v>
      </c>
    </row>
  </sheetData>
  <protectedRanges>
    <protectedRange password="CF71" sqref="B1:D329" name="tho"/>
  </protectedRanges>
  <autoFilter ref="A2:D330" xr:uid="{00000000-0009-0000-0000-000017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330"/>
  <sheetViews>
    <sheetView topLeftCell="A121" workbookViewId="0">
      <selection activeCell="D330" sqref="D330"/>
    </sheetView>
  </sheetViews>
  <sheetFormatPr defaultRowHeight="14.4"/>
  <cols>
    <col min="1" max="1" width="32.33203125" customWidth="1"/>
    <col min="3" max="3" width="11" customWidth="1"/>
    <col min="4" max="4" width="21.109375" customWidth="1"/>
  </cols>
  <sheetData>
    <row r="1" spans="1:4">
      <c r="A1" s="34" t="s">
        <v>376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20" t="s">
        <v>3</v>
      </c>
      <c r="B3" s="89">
        <v>6</v>
      </c>
      <c r="C3" s="89">
        <v>15000</v>
      </c>
      <c r="D3" s="89">
        <f>B3*C3</f>
        <v>90000</v>
      </c>
    </row>
    <row r="4" spans="1:4" ht="18" hidden="1">
      <c r="A4" s="19" t="s">
        <v>72</v>
      </c>
      <c r="B4" s="89"/>
      <c r="C4" s="89"/>
      <c r="D4" s="89">
        <f t="shared" ref="D4:D67" si="0">B4*C4</f>
        <v>0</v>
      </c>
    </row>
    <row r="5" spans="1:4" ht="18" hidden="1">
      <c r="A5" s="20" t="s">
        <v>73</v>
      </c>
      <c r="B5" s="89"/>
      <c r="C5" s="89"/>
      <c r="D5" s="89">
        <f t="shared" si="0"/>
        <v>0</v>
      </c>
    </row>
    <row r="6" spans="1:4" ht="18" hidden="1">
      <c r="A6" s="20" t="s">
        <v>10</v>
      </c>
      <c r="B6" s="89"/>
      <c r="C6" s="89"/>
      <c r="D6" s="89">
        <f t="shared" si="0"/>
        <v>0</v>
      </c>
    </row>
    <row r="7" spans="1:4" ht="18" hidden="1">
      <c r="A7" s="7" t="s">
        <v>194</v>
      </c>
      <c r="B7" s="89"/>
      <c r="C7" s="89"/>
      <c r="D7" s="89">
        <f t="shared" si="0"/>
        <v>0</v>
      </c>
    </row>
    <row r="8" spans="1:4" ht="18" hidden="1">
      <c r="A8" s="24" t="s">
        <v>293</v>
      </c>
      <c r="B8" s="89"/>
      <c r="C8" s="89"/>
      <c r="D8" s="89">
        <f t="shared" si="0"/>
        <v>0</v>
      </c>
    </row>
    <row r="9" spans="1:4" ht="18" hidden="1">
      <c r="A9" s="20" t="s">
        <v>360</v>
      </c>
      <c r="B9" s="89"/>
      <c r="C9" s="89"/>
      <c r="D9" s="89">
        <f t="shared" si="0"/>
        <v>0</v>
      </c>
    </row>
    <row r="10" spans="1:4" ht="18" hidden="1">
      <c r="A10" s="20" t="s">
        <v>195</v>
      </c>
      <c r="B10" s="89"/>
      <c r="C10" s="89"/>
      <c r="D10" s="89">
        <f t="shared" si="0"/>
        <v>0</v>
      </c>
    </row>
    <row r="11" spans="1:4" ht="18" hidden="1">
      <c r="A11" s="5" t="s">
        <v>226</v>
      </c>
      <c r="B11" s="89"/>
      <c r="C11" s="89"/>
      <c r="D11" s="89">
        <f t="shared" si="0"/>
        <v>0</v>
      </c>
    </row>
    <row r="12" spans="1:4" ht="18" hidden="1">
      <c r="A12" s="7" t="s">
        <v>12</v>
      </c>
      <c r="B12" s="89"/>
      <c r="C12" s="89"/>
      <c r="D12" s="89">
        <f t="shared" si="0"/>
        <v>0</v>
      </c>
    </row>
    <row r="13" spans="1:4" ht="18" hidden="1">
      <c r="A13" s="7" t="s">
        <v>14</v>
      </c>
      <c r="B13" s="89"/>
      <c r="C13" s="89"/>
      <c r="D13" s="89">
        <f t="shared" si="0"/>
        <v>0</v>
      </c>
    </row>
    <row r="14" spans="1:4" ht="18" hidden="1">
      <c r="A14" s="3" t="s">
        <v>51</v>
      </c>
      <c r="B14" s="89"/>
      <c r="C14" s="89"/>
      <c r="D14" s="89">
        <f t="shared" si="0"/>
        <v>0</v>
      </c>
    </row>
    <row r="15" spans="1:4" ht="18">
      <c r="A15" s="3" t="s">
        <v>17</v>
      </c>
      <c r="B15" s="89">
        <v>6</v>
      </c>
      <c r="C15" s="89">
        <v>9000</v>
      </c>
      <c r="D15" s="89">
        <f t="shared" si="0"/>
        <v>54000</v>
      </c>
    </row>
    <row r="16" spans="1:4" ht="18" hidden="1">
      <c r="A16" s="7" t="s">
        <v>115</v>
      </c>
      <c r="B16" s="89"/>
      <c r="C16" s="89"/>
      <c r="D16" s="89">
        <f t="shared" si="0"/>
        <v>0</v>
      </c>
    </row>
    <row r="17" spans="1:4" ht="18" hidden="1">
      <c r="A17" s="7" t="s">
        <v>286</v>
      </c>
      <c r="B17" s="89"/>
      <c r="C17" s="89"/>
      <c r="D17" s="89">
        <f t="shared" si="0"/>
        <v>0</v>
      </c>
    </row>
    <row r="18" spans="1:4" ht="18" hidden="1">
      <c r="A18" s="21" t="s">
        <v>287</v>
      </c>
      <c r="B18" s="89"/>
      <c r="C18" s="89"/>
      <c r="D18" s="89">
        <f t="shared" si="0"/>
        <v>0</v>
      </c>
    </row>
    <row r="19" spans="1:4" ht="18" hidden="1">
      <c r="A19" s="5" t="s">
        <v>21</v>
      </c>
      <c r="B19" s="89"/>
      <c r="C19" s="89"/>
      <c r="D19" s="89">
        <f t="shared" si="0"/>
        <v>0</v>
      </c>
    </row>
    <row r="20" spans="1:4" ht="18">
      <c r="A20" s="7" t="s">
        <v>26</v>
      </c>
      <c r="B20" s="89">
        <f>45+300+60</f>
        <v>405</v>
      </c>
      <c r="C20" s="89">
        <v>6000</v>
      </c>
      <c r="D20" s="89">
        <f t="shared" si="0"/>
        <v>2430000</v>
      </c>
    </row>
    <row r="21" spans="1:4" ht="18" hidden="1">
      <c r="A21" s="3" t="s">
        <v>58</v>
      </c>
      <c r="B21" s="89"/>
      <c r="C21" s="89"/>
      <c r="D21" s="89">
        <f t="shared" si="0"/>
        <v>0</v>
      </c>
    </row>
    <row r="22" spans="1:4" ht="18" hidden="1">
      <c r="A22" s="3" t="s">
        <v>59</v>
      </c>
      <c r="B22" s="89"/>
      <c r="C22" s="89"/>
      <c r="D22" s="89">
        <f t="shared" si="0"/>
        <v>0</v>
      </c>
    </row>
    <row r="23" spans="1:4" ht="18" hidden="1">
      <c r="A23" s="7" t="s">
        <v>270</v>
      </c>
      <c r="B23" s="89"/>
      <c r="C23" s="89"/>
      <c r="D23" s="89">
        <f t="shared" si="0"/>
        <v>0</v>
      </c>
    </row>
    <row r="24" spans="1:4" ht="18" hidden="1">
      <c r="A24" s="7" t="s">
        <v>271</v>
      </c>
      <c r="B24" s="89"/>
      <c r="C24" s="89"/>
      <c r="D24" s="89">
        <f t="shared" si="0"/>
        <v>0</v>
      </c>
    </row>
    <row r="25" spans="1:4" ht="18">
      <c r="A25" s="7" t="s">
        <v>30</v>
      </c>
      <c r="B25" s="89">
        <f>10+30+15+15</f>
        <v>70</v>
      </c>
      <c r="C25" s="89">
        <v>8000</v>
      </c>
      <c r="D25" s="89">
        <f t="shared" si="0"/>
        <v>560000</v>
      </c>
    </row>
    <row r="26" spans="1:4" ht="18" hidden="1">
      <c r="A26" s="7" t="s">
        <v>273</v>
      </c>
      <c r="B26" s="89"/>
      <c r="C26" s="89"/>
      <c r="D26" s="89">
        <f t="shared" si="0"/>
        <v>0</v>
      </c>
    </row>
    <row r="27" spans="1:4" ht="18" hidden="1">
      <c r="A27" s="7" t="s">
        <v>274</v>
      </c>
      <c r="B27" s="89"/>
      <c r="C27" s="89"/>
      <c r="D27" s="89">
        <f t="shared" si="0"/>
        <v>0</v>
      </c>
    </row>
    <row r="28" spans="1:4" ht="18" hidden="1">
      <c r="A28" s="7" t="s">
        <v>62</v>
      </c>
      <c r="B28" s="89"/>
      <c r="C28" s="89"/>
      <c r="D28" s="89">
        <f t="shared" si="0"/>
        <v>0</v>
      </c>
    </row>
    <row r="29" spans="1:4" ht="18" hidden="1">
      <c r="A29" s="3" t="s">
        <v>33</v>
      </c>
      <c r="B29" s="89"/>
      <c r="C29" s="89"/>
      <c r="D29" s="89">
        <f t="shared" si="0"/>
        <v>0</v>
      </c>
    </row>
    <row r="30" spans="1:4" ht="18" hidden="1">
      <c r="A30" s="3" t="s">
        <v>64</v>
      </c>
      <c r="B30" s="89"/>
      <c r="C30" s="89"/>
      <c r="D30" s="89">
        <f t="shared" si="0"/>
        <v>0</v>
      </c>
    </row>
    <row r="31" spans="1:4" ht="18">
      <c r="A31" s="7" t="s">
        <v>36</v>
      </c>
      <c r="B31" s="89">
        <v>6</v>
      </c>
      <c r="C31" s="89">
        <v>15000</v>
      </c>
      <c r="D31" s="89">
        <f t="shared" si="0"/>
        <v>90000</v>
      </c>
    </row>
    <row r="32" spans="1:4" ht="18" hidden="1">
      <c r="A32" s="7" t="s">
        <v>228</v>
      </c>
      <c r="B32" s="89"/>
      <c r="C32" s="89"/>
      <c r="D32" s="89">
        <f t="shared" si="0"/>
        <v>0</v>
      </c>
    </row>
    <row r="33" spans="1:4" ht="18" hidden="1">
      <c r="A33" s="5" t="s">
        <v>229</v>
      </c>
      <c r="B33" s="90"/>
      <c r="C33" s="90"/>
      <c r="D33" s="89">
        <f t="shared" si="0"/>
        <v>0</v>
      </c>
    </row>
    <row r="34" spans="1:4" ht="18" hidden="1">
      <c r="A34" s="5" t="s">
        <v>230</v>
      </c>
      <c r="B34" s="90"/>
      <c r="C34" s="90"/>
      <c r="D34" s="89">
        <f t="shared" si="0"/>
        <v>0</v>
      </c>
    </row>
    <row r="35" spans="1:4" ht="18" hidden="1">
      <c r="A35" s="7" t="s">
        <v>119</v>
      </c>
      <c r="B35" s="89"/>
      <c r="C35" s="89"/>
      <c r="D35" s="89">
        <f t="shared" si="0"/>
        <v>0</v>
      </c>
    </row>
    <row r="36" spans="1:4" ht="18" hidden="1">
      <c r="A36" s="7" t="s">
        <v>146</v>
      </c>
      <c r="B36" s="89"/>
      <c r="C36" s="89"/>
      <c r="D36" s="89">
        <f t="shared" si="0"/>
        <v>0</v>
      </c>
    </row>
    <row r="37" spans="1:4" ht="18" hidden="1">
      <c r="A37" s="12" t="s">
        <v>94</v>
      </c>
      <c r="B37" s="89"/>
      <c r="C37" s="89"/>
      <c r="D37" s="89">
        <f t="shared" si="0"/>
        <v>0</v>
      </c>
    </row>
    <row r="38" spans="1:4" ht="18">
      <c r="A38" s="7" t="s">
        <v>41</v>
      </c>
      <c r="B38" s="89">
        <v>4</v>
      </c>
      <c r="C38" s="89">
        <v>10000</v>
      </c>
      <c r="D38" s="89">
        <f t="shared" si="0"/>
        <v>40000</v>
      </c>
    </row>
    <row r="39" spans="1:4" ht="18" hidden="1">
      <c r="A39" s="7" t="s">
        <v>96</v>
      </c>
      <c r="B39" s="89"/>
      <c r="C39" s="89"/>
      <c r="D39" s="89">
        <f t="shared" si="0"/>
        <v>0</v>
      </c>
    </row>
    <row r="40" spans="1:4" ht="18">
      <c r="A40" s="7" t="s">
        <v>45</v>
      </c>
      <c r="B40" s="89">
        <v>50</v>
      </c>
      <c r="C40" s="89">
        <v>19000</v>
      </c>
      <c r="D40" s="89">
        <f t="shared" si="0"/>
        <v>950000</v>
      </c>
    </row>
    <row r="41" spans="1:4" ht="18" hidden="1">
      <c r="A41" s="7" t="s">
        <v>276</v>
      </c>
      <c r="B41" s="89"/>
      <c r="C41" s="89"/>
      <c r="D41" s="89">
        <f t="shared" si="0"/>
        <v>0</v>
      </c>
    </row>
    <row r="42" spans="1:4" ht="18" hidden="1">
      <c r="A42" s="21" t="s">
        <v>277</v>
      </c>
      <c r="B42" s="89"/>
      <c r="C42" s="89"/>
      <c r="D42" s="89">
        <f t="shared" si="0"/>
        <v>0</v>
      </c>
    </row>
    <row r="43" spans="1:4" ht="18" hidden="1">
      <c r="A43" s="5" t="s">
        <v>120</v>
      </c>
      <c r="B43" s="89"/>
      <c r="C43" s="89"/>
      <c r="D43" s="89">
        <f t="shared" si="0"/>
        <v>0</v>
      </c>
    </row>
    <row r="44" spans="1:4" ht="18" hidden="1">
      <c r="A44" s="21" t="s">
        <v>49</v>
      </c>
      <c r="B44" s="89"/>
      <c r="C44" s="89"/>
      <c r="D44" s="89">
        <f t="shared" si="0"/>
        <v>0</v>
      </c>
    </row>
    <row r="45" spans="1:4" ht="18" hidden="1">
      <c r="A45" s="7" t="s">
        <v>278</v>
      </c>
      <c r="B45" s="89"/>
      <c r="C45" s="89"/>
      <c r="D45" s="89">
        <f t="shared" si="0"/>
        <v>0</v>
      </c>
    </row>
    <row r="46" spans="1:4" ht="18" hidden="1">
      <c r="A46" s="7" t="s">
        <v>279</v>
      </c>
      <c r="B46" s="89"/>
      <c r="C46" s="89"/>
      <c r="D46" s="89">
        <f t="shared" si="0"/>
        <v>0</v>
      </c>
    </row>
    <row r="47" spans="1:4" ht="18">
      <c r="A47" s="3" t="s">
        <v>50</v>
      </c>
      <c r="B47" s="89">
        <f>360+140+140+80+140</f>
        <v>860</v>
      </c>
      <c r="C47" s="89">
        <v>14000</v>
      </c>
      <c r="D47" s="89">
        <f t="shared" si="0"/>
        <v>12040000</v>
      </c>
    </row>
    <row r="48" spans="1:4" ht="18" hidden="1">
      <c r="A48" s="26" t="s">
        <v>148</v>
      </c>
      <c r="B48" s="89"/>
      <c r="C48" s="89"/>
      <c r="D48" s="89">
        <f t="shared" si="0"/>
        <v>0</v>
      </c>
    </row>
    <row r="49" spans="1:4" ht="18" hidden="1">
      <c r="A49" s="12" t="s">
        <v>149</v>
      </c>
      <c r="B49" s="89"/>
      <c r="C49" s="89"/>
      <c r="D49" s="89">
        <f t="shared" si="0"/>
        <v>0</v>
      </c>
    </row>
    <row r="50" spans="1:4" ht="18" hidden="1">
      <c r="A50" s="12" t="s">
        <v>150</v>
      </c>
      <c r="B50" s="89"/>
      <c r="C50" s="89"/>
      <c r="D50" s="89">
        <f t="shared" si="0"/>
        <v>0</v>
      </c>
    </row>
    <row r="51" spans="1:4" ht="18" hidden="1">
      <c r="A51" s="12" t="s">
        <v>151</v>
      </c>
      <c r="B51" s="89"/>
      <c r="C51" s="89"/>
      <c r="D51" s="89">
        <f t="shared" si="0"/>
        <v>0</v>
      </c>
    </row>
    <row r="52" spans="1:4" ht="18" hidden="1">
      <c r="A52" s="7" t="s">
        <v>152</v>
      </c>
      <c r="B52" s="89"/>
      <c r="C52" s="89"/>
      <c r="D52" s="89">
        <f t="shared" si="0"/>
        <v>0</v>
      </c>
    </row>
    <row r="53" spans="1:4" ht="18" hidden="1">
      <c r="A53" s="5" t="s">
        <v>153</v>
      </c>
      <c r="B53" s="89"/>
      <c r="C53" s="89"/>
      <c r="D53" s="89">
        <f t="shared" si="0"/>
        <v>0</v>
      </c>
    </row>
    <row r="54" spans="1:4" ht="18">
      <c r="A54" s="7" t="s">
        <v>61</v>
      </c>
      <c r="B54" s="90">
        <f>1.5+2</f>
        <v>3.5</v>
      </c>
      <c r="C54" s="89">
        <v>13000</v>
      </c>
      <c r="D54" s="89">
        <f t="shared" si="0"/>
        <v>45500</v>
      </c>
    </row>
    <row r="55" spans="1:4" ht="18" hidden="1">
      <c r="A55" s="7" t="s">
        <v>155</v>
      </c>
      <c r="B55" s="89"/>
      <c r="C55" s="89"/>
      <c r="D55" s="89">
        <f t="shared" si="0"/>
        <v>0</v>
      </c>
    </row>
    <row r="56" spans="1:4" ht="18">
      <c r="A56" s="12" t="s">
        <v>63</v>
      </c>
      <c r="B56" s="89">
        <v>4</v>
      </c>
      <c r="C56" s="89">
        <v>10000</v>
      </c>
      <c r="D56" s="89">
        <f t="shared" si="0"/>
        <v>40000</v>
      </c>
    </row>
    <row r="57" spans="1:4" ht="18">
      <c r="A57" s="7" t="s">
        <v>112</v>
      </c>
      <c r="B57" s="89">
        <v>60</v>
      </c>
      <c r="C57" s="89">
        <v>9000</v>
      </c>
      <c r="D57" s="89">
        <f t="shared" si="0"/>
        <v>540000</v>
      </c>
    </row>
    <row r="58" spans="1:4" ht="18" hidden="1">
      <c r="A58" s="30" t="s">
        <v>294</v>
      </c>
      <c r="B58" s="89"/>
      <c r="C58" s="89"/>
      <c r="D58" s="89">
        <f t="shared" si="0"/>
        <v>0</v>
      </c>
    </row>
    <row r="59" spans="1:4" ht="18" hidden="1">
      <c r="A59" s="7" t="s">
        <v>156</v>
      </c>
      <c r="B59" s="89"/>
      <c r="C59" s="89"/>
      <c r="D59" s="89">
        <f t="shared" si="0"/>
        <v>0</v>
      </c>
    </row>
    <row r="60" spans="1:4" ht="18" hidden="1">
      <c r="A60" s="7" t="s">
        <v>157</v>
      </c>
      <c r="B60" s="89"/>
      <c r="C60" s="89"/>
      <c r="D60" s="89">
        <f t="shared" si="0"/>
        <v>0</v>
      </c>
    </row>
    <row r="61" spans="1:4" ht="18" hidden="1">
      <c r="A61" s="6" t="s">
        <v>158</v>
      </c>
      <c r="B61" s="89"/>
      <c r="C61" s="89"/>
      <c r="D61" s="89">
        <f t="shared" si="0"/>
        <v>0</v>
      </c>
    </row>
    <row r="62" spans="1:4" ht="18" hidden="1">
      <c r="A62" s="17" t="s">
        <v>295</v>
      </c>
      <c r="B62" s="89"/>
      <c r="C62" s="89"/>
      <c r="D62" s="89">
        <f t="shared" si="0"/>
        <v>0</v>
      </c>
    </row>
    <row r="63" spans="1:4" ht="18" hidden="1">
      <c r="A63" s="3" t="s">
        <v>1</v>
      </c>
      <c r="B63" s="89"/>
      <c r="C63" s="89"/>
      <c r="D63" s="89">
        <f t="shared" si="0"/>
        <v>0</v>
      </c>
    </row>
    <row r="64" spans="1:4" ht="18" hidden="1">
      <c r="A64" s="5" t="s">
        <v>2</v>
      </c>
      <c r="B64" s="89"/>
      <c r="C64" s="89"/>
      <c r="D64" s="89">
        <f t="shared" si="0"/>
        <v>0</v>
      </c>
    </row>
    <row r="65" spans="1:4" ht="18" hidden="1">
      <c r="A65" s="3" t="s">
        <v>66</v>
      </c>
      <c r="B65" s="89"/>
      <c r="C65" s="89"/>
      <c r="D65" s="89">
        <f t="shared" si="0"/>
        <v>0</v>
      </c>
    </row>
    <row r="66" spans="1:4" ht="18" hidden="1">
      <c r="A66" s="3" t="s">
        <v>4</v>
      </c>
      <c r="B66" s="89"/>
      <c r="C66" s="89"/>
      <c r="D66" s="89">
        <f t="shared" si="0"/>
        <v>0</v>
      </c>
    </row>
    <row r="67" spans="1:4" ht="18" hidden="1">
      <c r="A67" s="3" t="s">
        <v>5</v>
      </c>
      <c r="B67" s="89"/>
      <c r="C67" s="89"/>
      <c r="D67" s="89">
        <f t="shared" si="0"/>
        <v>0</v>
      </c>
    </row>
    <row r="68" spans="1:4" ht="18" hidden="1">
      <c r="A68" s="6" t="s">
        <v>6</v>
      </c>
      <c r="B68" s="89"/>
      <c r="C68" s="89"/>
      <c r="D68" s="89">
        <f t="shared" ref="D68:D131" si="1">B68*C68</f>
        <v>0</v>
      </c>
    </row>
    <row r="69" spans="1:4" ht="18" hidden="1">
      <c r="A69" s="7" t="s">
        <v>7</v>
      </c>
      <c r="B69" s="89"/>
      <c r="C69" s="89"/>
      <c r="D69" s="89">
        <f t="shared" si="1"/>
        <v>0</v>
      </c>
    </row>
    <row r="70" spans="1:4" ht="18" hidden="1">
      <c r="A70" s="7" t="s">
        <v>113</v>
      </c>
      <c r="B70" s="89"/>
      <c r="C70" s="89"/>
      <c r="D70" s="89">
        <f t="shared" si="1"/>
        <v>0</v>
      </c>
    </row>
    <row r="71" spans="1:4" ht="18" hidden="1">
      <c r="A71" s="3" t="s">
        <v>114</v>
      </c>
      <c r="B71" s="89"/>
      <c r="C71" s="89"/>
      <c r="D71" s="89">
        <f t="shared" si="1"/>
        <v>0</v>
      </c>
    </row>
    <row r="72" spans="1:4" ht="18">
      <c r="A72" s="7" t="s">
        <v>69</v>
      </c>
      <c r="B72" s="89">
        <f>50+100+60</f>
        <v>210</v>
      </c>
      <c r="C72" s="89">
        <v>11000</v>
      </c>
      <c r="D72" s="89">
        <f t="shared" si="1"/>
        <v>2310000</v>
      </c>
    </row>
    <row r="73" spans="1:4" ht="18" hidden="1">
      <c r="A73" s="21" t="s">
        <v>166</v>
      </c>
      <c r="B73" s="89"/>
      <c r="C73" s="89"/>
      <c r="D73" s="89">
        <f t="shared" si="1"/>
        <v>0</v>
      </c>
    </row>
    <row r="74" spans="1:4" ht="18" hidden="1">
      <c r="A74" s="7" t="s">
        <v>167</v>
      </c>
      <c r="B74" s="89"/>
      <c r="C74" s="89"/>
      <c r="D74" s="89">
        <f t="shared" si="1"/>
        <v>0</v>
      </c>
    </row>
    <row r="75" spans="1:4" ht="18">
      <c r="A75" s="7" t="s">
        <v>71</v>
      </c>
      <c r="B75" s="89">
        <v>8</v>
      </c>
      <c r="C75" s="89">
        <v>9000</v>
      </c>
      <c r="D75" s="89">
        <f t="shared" si="1"/>
        <v>72000</v>
      </c>
    </row>
    <row r="76" spans="1:4" ht="18" hidden="1">
      <c r="A76" s="7" t="s">
        <v>169</v>
      </c>
      <c r="B76" s="89"/>
      <c r="C76" s="89"/>
      <c r="D76" s="89">
        <f t="shared" si="1"/>
        <v>0</v>
      </c>
    </row>
    <row r="77" spans="1:4" ht="18" hidden="1">
      <c r="A77" s="3" t="s">
        <v>8</v>
      </c>
      <c r="B77" s="90"/>
      <c r="C77" s="90"/>
      <c r="D77" s="89">
        <f t="shared" si="1"/>
        <v>0</v>
      </c>
    </row>
    <row r="78" spans="1:4" ht="18" hidden="1">
      <c r="A78" s="3" t="s">
        <v>9</v>
      </c>
      <c r="B78" s="90"/>
      <c r="C78" s="90"/>
      <c r="D78" s="89">
        <f t="shared" si="1"/>
        <v>0</v>
      </c>
    </row>
    <row r="79" spans="1:4" ht="18" hidden="1">
      <c r="A79" s="3" t="s">
        <v>74</v>
      </c>
      <c r="B79" s="90"/>
      <c r="C79" s="90"/>
      <c r="D79" s="89">
        <f t="shared" si="1"/>
        <v>0</v>
      </c>
    </row>
    <row r="80" spans="1:4" ht="18" hidden="1">
      <c r="A80" s="7" t="s">
        <v>80</v>
      </c>
      <c r="B80" s="89"/>
      <c r="C80" s="89"/>
      <c r="D80" s="89">
        <f t="shared" si="1"/>
        <v>0</v>
      </c>
    </row>
    <row r="81" spans="1:4" ht="18" hidden="1">
      <c r="A81" s="7" t="s">
        <v>76</v>
      </c>
      <c r="B81" s="89"/>
      <c r="C81" s="89"/>
      <c r="D81" s="89">
        <f t="shared" si="1"/>
        <v>0</v>
      </c>
    </row>
    <row r="82" spans="1:4" ht="18" hidden="1">
      <c r="A82" s="7" t="s">
        <v>82</v>
      </c>
      <c r="B82" s="89"/>
      <c r="C82" s="89"/>
      <c r="D82" s="89">
        <f t="shared" si="1"/>
        <v>0</v>
      </c>
    </row>
    <row r="83" spans="1:4" ht="18" hidden="1">
      <c r="A83" s="7" t="s">
        <v>83</v>
      </c>
      <c r="B83" s="89"/>
      <c r="C83" s="89"/>
      <c r="D83" s="89">
        <f t="shared" si="1"/>
        <v>0</v>
      </c>
    </row>
    <row r="84" spans="1:4" ht="18" hidden="1">
      <c r="A84" s="7" t="s">
        <v>84</v>
      </c>
      <c r="B84" s="89"/>
      <c r="C84" s="89"/>
      <c r="D84" s="89">
        <f t="shared" si="1"/>
        <v>0</v>
      </c>
    </row>
    <row r="85" spans="1:4" ht="18" hidden="1">
      <c r="A85" s="7" t="s">
        <v>79</v>
      </c>
      <c r="B85" s="89"/>
      <c r="C85" s="89"/>
      <c r="D85" s="89">
        <f t="shared" si="1"/>
        <v>0</v>
      </c>
    </row>
    <row r="86" spans="1:4" ht="18" hidden="1">
      <c r="A86" s="10" t="s">
        <v>192</v>
      </c>
      <c r="B86" s="89"/>
      <c r="C86" s="89"/>
      <c r="D86" s="89">
        <f t="shared" si="1"/>
        <v>0</v>
      </c>
    </row>
    <row r="87" spans="1:4" ht="18" hidden="1">
      <c r="A87" s="10" t="s">
        <v>174</v>
      </c>
      <c r="B87" s="89"/>
      <c r="C87" s="89"/>
      <c r="D87" s="89">
        <f t="shared" si="1"/>
        <v>0</v>
      </c>
    </row>
    <row r="88" spans="1:4" ht="18" hidden="1">
      <c r="A88" s="10" t="s">
        <v>175</v>
      </c>
      <c r="B88" s="89"/>
      <c r="C88" s="89"/>
      <c r="D88" s="89">
        <f t="shared" si="1"/>
        <v>0</v>
      </c>
    </row>
    <row r="89" spans="1:4" ht="18" hidden="1">
      <c r="A89" s="5" t="s">
        <v>176</v>
      </c>
      <c r="B89" s="89"/>
      <c r="C89" s="89"/>
      <c r="D89" s="89">
        <f t="shared" si="1"/>
        <v>0</v>
      </c>
    </row>
    <row r="90" spans="1:4" ht="18" hidden="1">
      <c r="A90" s="21" t="s">
        <v>170</v>
      </c>
      <c r="B90" s="89"/>
      <c r="C90" s="89"/>
      <c r="D90" s="89">
        <f t="shared" si="1"/>
        <v>0</v>
      </c>
    </row>
    <row r="91" spans="1:4" ht="18" hidden="1">
      <c r="A91" s="5" t="s">
        <v>204</v>
      </c>
      <c r="B91" s="89"/>
      <c r="C91" s="89"/>
      <c r="D91" s="89">
        <f t="shared" si="1"/>
        <v>0</v>
      </c>
    </row>
    <row r="92" spans="1:4" ht="18" hidden="1">
      <c r="A92" s="7" t="s">
        <v>11</v>
      </c>
      <c r="B92" s="89"/>
      <c r="C92" s="89"/>
      <c r="D92" s="89">
        <f t="shared" si="1"/>
        <v>0</v>
      </c>
    </row>
    <row r="93" spans="1:4" ht="18" hidden="1">
      <c r="A93" s="7" t="s">
        <v>81</v>
      </c>
      <c r="B93" s="89"/>
      <c r="C93" s="89"/>
      <c r="D93" s="89">
        <f t="shared" si="1"/>
        <v>0</v>
      </c>
    </row>
    <row r="94" spans="1:4" ht="18" hidden="1">
      <c r="A94" s="5" t="s">
        <v>205</v>
      </c>
      <c r="B94" s="89"/>
      <c r="C94" s="89"/>
      <c r="D94" s="89">
        <f t="shared" si="1"/>
        <v>0</v>
      </c>
    </row>
    <row r="95" spans="1:4" ht="18" hidden="1">
      <c r="A95" s="5" t="s">
        <v>206</v>
      </c>
      <c r="B95" s="89"/>
      <c r="C95" s="89"/>
      <c r="D95" s="89">
        <f t="shared" si="1"/>
        <v>0</v>
      </c>
    </row>
    <row r="96" spans="1:4" ht="18" hidden="1">
      <c r="A96" s="7" t="s">
        <v>13</v>
      </c>
      <c r="B96" s="90"/>
      <c r="C96" s="90"/>
      <c r="D96" s="89">
        <f t="shared" si="1"/>
        <v>0</v>
      </c>
    </row>
    <row r="97" spans="1:4" ht="18" hidden="1">
      <c r="A97" s="10" t="s">
        <v>85</v>
      </c>
      <c r="B97" s="89"/>
      <c r="C97" s="89"/>
      <c r="D97" s="89">
        <f t="shared" si="1"/>
        <v>0</v>
      </c>
    </row>
    <row r="98" spans="1:4" ht="18" hidden="1">
      <c r="A98" s="5" t="s">
        <v>296</v>
      </c>
      <c r="B98" s="89"/>
      <c r="C98" s="89"/>
      <c r="D98" s="89">
        <f t="shared" si="1"/>
        <v>0</v>
      </c>
    </row>
    <row r="99" spans="1:4" ht="18" hidden="1">
      <c r="A99" s="5" t="s">
        <v>207</v>
      </c>
      <c r="B99" s="89"/>
      <c r="C99" s="89"/>
      <c r="D99" s="89">
        <f t="shared" si="1"/>
        <v>0</v>
      </c>
    </row>
    <row r="100" spans="1:4" ht="18" hidden="1">
      <c r="A100" s="7" t="s">
        <v>93</v>
      </c>
      <c r="B100" s="89"/>
      <c r="C100" s="89"/>
      <c r="D100" s="89">
        <f t="shared" si="1"/>
        <v>0</v>
      </c>
    </row>
    <row r="101" spans="1:4" ht="18" hidden="1">
      <c r="A101" s="12" t="s">
        <v>46</v>
      </c>
      <c r="B101" s="89"/>
      <c r="C101" s="89"/>
      <c r="D101" s="89">
        <f t="shared" si="1"/>
        <v>0</v>
      </c>
    </row>
    <row r="102" spans="1:4" ht="18" hidden="1">
      <c r="A102" s="23" t="s">
        <v>95</v>
      </c>
      <c r="B102" s="89"/>
      <c r="C102" s="89"/>
      <c r="D102" s="89">
        <f t="shared" si="1"/>
        <v>0</v>
      </c>
    </row>
    <row r="103" spans="1:4" ht="18" hidden="1">
      <c r="A103" s="23" t="s">
        <v>190</v>
      </c>
      <c r="B103" s="89"/>
      <c r="C103" s="89"/>
      <c r="D103" s="89">
        <f t="shared" si="1"/>
        <v>0</v>
      </c>
    </row>
    <row r="104" spans="1:4" ht="18" hidden="1">
      <c r="A104" s="68" t="s">
        <v>47</v>
      </c>
      <c r="B104" s="89"/>
      <c r="C104" s="89"/>
      <c r="D104" s="89">
        <f t="shared" si="1"/>
        <v>0</v>
      </c>
    </row>
    <row r="105" spans="1:4" ht="18" hidden="1">
      <c r="A105" s="31" t="s">
        <v>297</v>
      </c>
      <c r="B105" s="89"/>
      <c r="C105" s="89"/>
      <c r="D105" s="89">
        <f t="shared" si="1"/>
        <v>0</v>
      </c>
    </row>
    <row r="106" spans="1:4" ht="18" hidden="1">
      <c r="A106" s="7" t="s">
        <v>48</v>
      </c>
      <c r="B106" s="89"/>
      <c r="C106" s="89"/>
      <c r="D106" s="89">
        <f t="shared" si="1"/>
        <v>0</v>
      </c>
    </row>
    <row r="107" spans="1:4" ht="18">
      <c r="A107" s="7" t="s">
        <v>101</v>
      </c>
      <c r="B107" s="89">
        <f>20+8+27</f>
        <v>55</v>
      </c>
      <c r="C107" s="89">
        <v>9000</v>
      </c>
      <c r="D107" s="89">
        <f t="shared" si="1"/>
        <v>495000</v>
      </c>
    </row>
    <row r="108" spans="1:4" ht="18" hidden="1">
      <c r="A108" s="7" t="s">
        <v>18</v>
      </c>
      <c r="B108" s="89"/>
      <c r="C108" s="89"/>
      <c r="D108" s="89">
        <f t="shared" si="1"/>
        <v>0</v>
      </c>
    </row>
    <row r="109" spans="1:4" ht="18" hidden="1">
      <c r="A109" s="7" t="s">
        <v>19</v>
      </c>
      <c r="B109" s="89"/>
      <c r="C109" s="89"/>
      <c r="D109" s="89">
        <f t="shared" si="1"/>
        <v>0</v>
      </c>
    </row>
    <row r="110" spans="1:4" ht="18" hidden="1">
      <c r="A110" s="7" t="s">
        <v>208</v>
      </c>
      <c r="B110" s="89"/>
      <c r="C110" s="89"/>
      <c r="D110" s="89">
        <f t="shared" si="1"/>
        <v>0</v>
      </c>
    </row>
    <row r="111" spans="1:4" ht="18" hidden="1">
      <c r="A111" s="7" t="s">
        <v>209</v>
      </c>
      <c r="B111" s="89"/>
      <c r="C111" s="89"/>
      <c r="D111" s="89">
        <f t="shared" si="1"/>
        <v>0</v>
      </c>
    </row>
    <row r="112" spans="1:4" ht="18" hidden="1">
      <c r="A112" s="7" t="s">
        <v>210</v>
      </c>
      <c r="B112" s="89"/>
      <c r="C112" s="89"/>
      <c r="D112" s="89">
        <f t="shared" si="1"/>
        <v>0</v>
      </c>
    </row>
    <row r="113" spans="1:4" ht="18" hidden="1">
      <c r="A113" s="7" t="s">
        <v>211</v>
      </c>
      <c r="B113" s="89"/>
      <c r="C113" s="89"/>
      <c r="D113" s="89">
        <f t="shared" si="1"/>
        <v>0</v>
      </c>
    </row>
    <row r="114" spans="1:4" ht="18" hidden="1">
      <c r="A114" s="5" t="s">
        <v>15</v>
      </c>
      <c r="B114" s="89"/>
      <c r="C114" s="89"/>
      <c r="D114" s="89">
        <f t="shared" si="1"/>
        <v>0</v>
      </c>
    </row>
    <row r="115" spans="1:4" ht="18" hidden="1">
      <c r="A115" s="10" t="s">
        <v>16</v>
      </c>
      <c r="B115" s="89"/>
      <c r="C115" s="89"/>
      <c r="D115" s="89">
        <f t="shared" si="1"/>
        <v>0</v>
      </c>
    </row>
    <row r="116" spans="1:4" ht="18" hidden="1">
      <c r="A116" s="7" t="s">
        <v>298</v>
      </c>
      <c r="B116" s="89"/>
      <c r="C116" s="89"/>
      <c r="D116" s="89">
        <f t="shared" si="1"/>
        <v>0</v>
      </c>
    </row>
    <row r="117" spans="1:4" ht="18" hidden="1">
      <c r="A117" s="5" t="s">
        <v>299</v>
      </c>
      <c r="B117" s="89"/>
      <c r="C117" s="89"/>
      <c r="D117" s="89">
        <f t="shared" si="1"/>
        <v>0</v>
      </c>
    </row>
    <row r="118" spans="1:4" ht="18" hidden="1">
      <c r="A118" s="5" t="s">
        <v>300</v>
      </c>
      <c r="B118" s="89"/>
      <c r="C118" s="89"/>
      <c r="D118" s="89">
        <f t="shared" si="1"/>
        <v>0</v>
      </c>
    </row>
    <row r="119" spans="1:4" ht="18" hidden="1">
      <c r="A119" s="7" t="s">
        <v>103</v>
      </c>
      <c r="B119" s="89"/>
      <c r="C119" s="89"/>
      <c r="D119" s="89">
        <f t="shared" si="1"/>
        <v>0</v>
      </c>
    </row>
    <row r="120" spans="1:4" ht="18" hidden="1">
      <c r="A120" s="24" t="s">
        <v>122</v>
      </c>
      <c r="B120" s="89"/>
      <c r="C120" s="89"/>
      <c r="D120" s="89">
        <f t="shared" si="1"/>
        <v>0</v>
      </c>
    </row>
    <row r="121" spans="1:4" ht="18">
      <c r="A121" s="21" t="s">
        <v>106</v>
      </c>
      <c r="B121" s="89">
        <v>2</v>
      </c>
      <c r="C121" s="89">
        <v>11000</v>
      </c>
      <c r="D121" s="89">
        <f t="shared" si="1"/>
        <v>22000</v>
      </c>
    </row>
    <row r="122" spans="1:4" ht="18" hidden="1">
      <c r="A122" s="3" t="s">
        <v>124</v>
      </c>
      <c r="B122" s="90"/>
      <c r="C122" s="90"/>
      <c r="D122" s="89">
        <f t="shared" si="1"/>
        <v>0</v>
      </c>
    </row>
    <row r="123" spans="1:4" ht="18" hidden="1">
      <c r="A123" s="3" t="s">
        <v>125</v>
      </c>
      <c r="B123" s="90"/>
      <c r="C123" s="90"/>
      <c r="D123" s="89">
        <f t="shared" si="1"/>
        <v>0</v>
      </c>
    </row>
    <row r="124" spans="1:4" ht="18" hidden="1">
      <c r="A124" s="3" t="s">
        <v>126</v>
      </c>
      <c r="B124" s="90"/>
      <c r="C124" s="90"/>
      <c r="D124" s="89">
        <f t="shared" si="1"/>
        <v>0</v>
      </c>
    </row>
    <row r="125" spans="1:4" ht="18" hidden="1">
      <c r="A125" s="3" t="s">
        <v>127</v>
      </c>
      <c r="B125" s="93"/>
      <c r="C125" s="93"/>
      <c r="D125" s="89">
        <f t="shared" si="1"/>
        <v>0</v>
      </c>
    </row>
    <row r="126" spans="1:4" ht="18" hidden="1">
      <c r="A126" s="28" t="s">
        <v>280</v>
      </c>
      <c r="B126" s="89"/>
      <c r="C126" s="89"/>
      <c r="D126" s="89">
        <f t="shared" si="1"/>
        <v>0</v>
      </c>
    </row>
    <row r="127" spans="1:4" ht="18" hidden="1">
      <c r="A127" s="3" t="s">
        <v>281</v>
      </c>
      <c r="B127" s="90"/>
      <c r="C127" s="90"/>
      <c r="D127" s="89">
        <f t="shared" si="1"/>
        <v>0</v>
      </c>
    </row>
    <row r="128" spans="1:4" ht="18" hidden="1">
      <c r="A128" s="7" t="s">
        <v>109</v>
      </c>
      <c r="B128" s="89"/>
      <c r="C128" s="89"/>
      <c r="D128" s="89">
        <f t="shared" si="1"/>
        <v>0</v>
      </c>
    </row>
    <row r="129" spans="1:4" ht="18" hidden="1">
      <c r="A129" s="7" t="s">
        <v>283</v>
      </c>
      <c r="B129" s="89"/>
      <c r="C129" s="89"/>
      <c r="D129" s="89">
        <f t="shared" si="1"/>
        <v>0</v>
      </c>
    </row>
    <row r="130" spans="1:4" ht="18">
      <c r="A130" s="7" t="s">
        <v>111</v>
      </c>
      <c r="B130" s="89">
        <v>100</v>
      </c>
      <c r="C130" s="89">
        <v>12000</v>
      </c>
      <c r="D130" s="89">
        <f t="shared" si="1"/>
        <v>1200000</v>
      </c>
    </row>
    <row r="131" spans="1:4" ht="18" hidden="1">
      <c r="A131" s="12" t="s">
        <v>34</v>
      </c>
      <c r="B131" s="89"/>
      <c r="C131" s="89"/>
      <c r="D131" s="89">
        <f t="shared" si="1"/>
        <v>0</v>
      </c>
    </row>
    <row r="132" spans="1:4" ht="18" hidden="1">
      <c r="A132" s="3" t="s">
        <v>212</v>
      </c>
      <c r="B132" s="89"/>
      <c r="C132" s="89"/>
      <c r="D132" s="89">
        <f t="shared" ref="D132:D195" si="2">B132*C132</f>
        <v>0</v>
      </c>
    </row>
    <row r="133" spans="1:4" ht="18" hidden="1">
      <c r="A133" s="3" t="s">
        <v>213</v>
      </c>
      <c r="B133" s="89"/>
      <c r="C133" s="89"/>
      <c r="D133" s="89">
        <f t="shared" si="2"/>
        <v>0</v>
      </c>
    </row>
    <row r="134" spans="1:4" ht="18" hidden="1">
      <c r="A134" s="7" t="s">
        <v>214</v>
      </c>
      <c r="B134" s="89"/>
      <c r="C134" s="89"/>
      <c r="D134" s="89">
        <f t="shared" si="2"/>
        <v>0</v>
      </c>
    </row>
    <row r="135" spans="1:4" ht="18" hidden="1">
      <c r="A135" s="7" t="s">
        <v>215</v>
      </c>
      <c r="B135" s="89"/>
      <c r="C135" s="89"/>
      <c r="D135" s="89">
        <f t="shared" si="2"/>
        <v>0</v>
      </c>
    </row>
    <row r="136" spans="1:4" ht="18" hidden="1">
      <c r="A136" s="7" t="s">
        <v>99</v>
      </c>
      <c r="B136" s="90"/>
      <c r="C136" s="90"/>
      <c r="D136" s="89">
        <f t="shared" si="2"/>
        <v>0</v>
      </c>
    </row>
    <row r="137" spans="1:4" ht="18" hidden="1">
      <c r="A137" s="7" t="s">
        <v>100</v>
      </c>
      <c r="B137" s="90"/>
      <c r="C137" s="90"/>
      <c r="D137" s="89">
        <f t="shared" si="2"/>
        <v>0</v>
      </c>
    </row>
    <row r="138" spans="1:4" ht="18" hidden="1">
      <c r="A138" s="7" t="s">
        <v>301</v>
      </c>
      <c r="B138" s="89"/>
      <c r="C138" s="89"/>
      <c r="D138" s="89">
        <f t="shared" si="2"/>
        <v>0</v>
      </c>
    </row>
    <row r="139" spans="1:4" ht="18" hidden="1">
      <c r="A139" s="7" t="s">
        <v>118</v>
      </c>
      <c r="B139" s="90"/>
      <c r="C139" s="90"/>
      <c r="D139" s="89">
        <f t="shared" si="2"/>
        <v>0</v>
      </c>
    </row>
    <row r="140" spans="1:4" ht="18" hidden="1">
      <c r="A140" s="7" t="s">
        <v>102</v>
      </c>
      <c r="B140" s="90"/>
      <c r="C140" s="90"/>
      <c r="D140" s="89">
        <f t="shared" si="2"/>
        <v>0</v>
      </c>
    </row>
    <row r="141" spans="1:4" ht="18" hidden="1">
      <c r="A141" s="7" t="s">
        <v>121</v>
      </c>
      <c r="B141" s="90"/>
      <c r="C141" s="90"/>
      <c r="D141" s="89">
        <f t="shared" si="2"/>
        <v>0</v>
      </c>
    </row>
    <row r="142" spans="1:4" ht="18" hidden="1">
      <c r="A142" s="7" t="s">
        <v>104</v>
      </c>
      <c r="B142" s="90"/>
      <c r="C142" s="90"/>
      <c r="D142" s="89">
        <f t="shared" si="2"/>
        <v>0</v>
      </c>
    </row>
    <row r="143" spans="1:4" ht="18" hidden="1">
      <c r="A143" s="7" t="s">
        <v>128</v>
      </c>
      <c r="B143" s="90"/>
      <c r="C143" s="90"/>
      <c r="D143" s="89">
        <f t="shared" si="2"/>
        <v>0</v>
      </c>
    </row>
    <row r="144" spans="1:4" ht="18" hidden="1">
      <c r="A144" s="7" t="s">
        <v>105</v>
      </c>
      <c r="B144" s="90"/>
      <c r="C144" s="90"/>
      <c r="D144" s="89">
        <f t="shared" si="2"/>
        <v>0</v>
      </c>
    </row>
    <row r="145" spans="1:4" ht="18" hidden="1">
      <c r="A145" s="7" t="s">
        <v>123</v>
      </c>
      <c r="B145" s="90"/>
      <c r="C145" s="90"/>
      <c r="D145" s="89">
        <f t="shared" si="2"/>
        <v>0</v>
      </c>
    </row>
    <row r="146" spans="1:4" ht="18" hidden="1">
      <c r="A146" s="7" t="s">
        <v>107</v>
      </c>
      <c r="B146" s="90"/>
      <c r="C146" s="90"/>
      <c r="D146" s="89">
        <f t="shared" si="2"/>
        <v>0</v>
      </c>
    </row>
    <row r="147" spans="1:4" ht="18" hidden="1">
      <c r="A147" s="7" t="s">
        <v>159</v>
      </c>
      <c r="B147" s="89"/>
      <c r="C147" s="89"/>
      <c r="D147" s="89">
        <f t="shared" si="2"/>
        <v>0</v>
      </c>
    </row>
    <row r="148" spans="1:4" ht="18" hidden="1">
      <c r="A148" s="7" t="s">
        <v>160</v>
      </c>
      <c r="B148" s="89"/>
      <c r="C148" s="89"/>
      <c r="D148" s="89">
        <f t="shared" si="2"/>
        <v>0</v>
      </c>
    </row>
    <row r="149" spans="1:4" ht="18" hidden="1">
      <c r="A149" s="7" t="s">
        <v>135</v>
      </c>
      <c r="B149" s="89"/>
      <c r="C149" s="89"/>
      <c r="D149" s="89">
        <f t="shared" si="2"/>
        <v>0</v>
      </c>
    </row>
    <row r="150" spans="1:4" ht="18" hidden="1">
      <c r="A150" s="7" t="s">
        <v>162</v>
      </c>
      <c r="B150" s="89"/>
      <c r="C150" s="89"/>
      <c r="D150" s="89">
        <f t="shared" si="2"/>
        <v>0</v>
      </c>
    </row>
    <row r="151" spans="1:4" ht="18" hidden="1">
      <c r="A151" s="7" t="s">
        <v>163</v>
      </c>
      <c r="B151" s="89"/>
      <c r="C151" s="89"/>
      <c r="D151" s="89">
        <f t="shared" si="2"/>
        <v>0</v>
      </c>
    </row>
    <row r="152" spans="1:4" ht="18" hidden="1">
      <c r="A152" s="12" t="s">
        <v>164</v>
      </c>
      <c r="B152" s="89"/>
      <c r="C152" s="89"/>
      <c r="D152" s="89">
        <f t="shared" si="2"/>
        <v>0</v>
      </c>
    </row>
    <row r="153" spans="1:4" ht="18" hidden="1">
      <c r="A153" s="7" t="s">
        <v>289</v>
      </c>
      <c r="B153" s="89"/>
      <c r="C153" s="89"/>
      <c r="D153" s="89">
        <f t="shared" si="2"/>
        <v>0</v>
      </c>
    </row>
    <row r="154" spans="1:4" ht="18" hidden="1">
      <c r="A154" s="7" t="s">
        <v>290</v>
      </c>
      <c r="B154" s="89"/>
      <c r="C154" s="89"/>
      <c r="D154" s="89">
        <f t="shared" si="2"/>
        <v>0</v>
      </c>
    </row>
    <row r="155" spans="1:4" ht="18" hidden="1">
      <c r="A155" s="7" t="s">
        <v>291</v>
      </c>
      <c r="B155" s="89"/>
      <c r="C155" s="89"/>
      <c r="D155" s="89">
        <f t="shared" si="2"/>
        <v>0</v>
      </c>
    </row>
    <row r="156" spans="1:4" ht="18" hidden="1">
      <c r="A156" s="7" t="s">
        <v>140</v>
      </c>
      <c r="B156" s="89"/>
      <c r="C156" s="89"/>
      <c r="D156" s="89">
        <f t="shared" si="2"/>
        <v>0</v>
      </c>
    </row>
    <row r="157" spans="1:4" ht="18" hidden="1">
      <c r="A157" s="7" t="s">
        <v>108</v>
      </c>
      <c r="B157" s="90"/>
      <c r="C157" s="90"/>
      <c r="D157" s="89">
        <f t="shared" si="2"/>
        <v>0</v>
      </c>
    </row>
    <row r="158" spans="1:4" ht="18" hidden="1">
      <c r="A158" s="26" t="s">
        <v>143</v>
      </c>
      <c r="B158" s="90"/>
      <c r="C158" s="90"/>
      <c r="D158" s="89">
        <f t="shared" si="2"/>
        <v>0</v>
      </c>
    </row>
    <row r="159" spans="1:4" ht="18" hidden="1">
      <c r="A159" s="7" t="s">
        <v>110</v>
      </c>
      <c r="B159" s="90"/>
      <c r="C159" s="90"/>
      <c r="D159" s="89">
        <f t="shared" si="2"/>
        <v>0</v>
      </c>
    </row>
    <row r="160" spans="1:4" ht="18" hidden="1">
      <c r="A160" s="7" t="s">
        <v>52</v>
      </c>
      <c r="B160" s="89"/>
      <c r="C160" s="89"/>
      <c r="D160" s="89">
        <f t="shared" si="2"/>
        <v>0</v>
      </c>
    </row>
    <row r="161" spans="1:4" ht="18" hidden="1">
      <c r="A161" s="12" t="s">
        <v>53</v>
      </c>
      <c r="B161" s="89"/>
      <c r="C161" s="89"/>
      <c r="D161" s="89">
        <f t="shared" si="2"/>
        <v>0</v>
      </c>
    </row>
    <row r="162" spans="1:4" ht="18">
      <c r="A162" s="7" t="s">
        <v>196</v>
      </c>
      <c r="B162" s="89">
        <v>190</v>
      </c>
      <c r="C162" s="89">
        <v>7000</v>
      </c>
      <c r="D162" s="89">
        <f t="shared" si="2"/>
        <v>1330000</v>
      </c>
    </row>
    <row r="163" spans="1:4" ht="18" hidden="1">
      <c r="A163" s="3" t="s">
        <v>197</v>
      </c>
      <c r="B163" s="89"/>
      <c r="C163" s="89"/>
      <c r="D163" s="89">
        <f t="shared" si="2"/>
        <v>0</v>
      </c>
    </row>
    <row r="164" spans="1:4" ht="18">
      <c r="A164" s="7" t="s">
        <v>198</v>
      </c>
      <c r="B164" s="89">
        <v>310</v>
      </c>
      <c r="C164" s="89">
        <v>7000</v>
      </c>
      <c r="D164" s="89">
        <f t="shared" si="2"/>
        <v>2170000</v>
      </c>
    </row>
    <row r="165" spans="1:4" ht="18" hidden="1">
      <c r="A165" s="7" t="s">
        <v>154</v>
      </c>
      <c r="B165" s="89"/>
      <c r="C165" s="89"/>
      <c r="D165" s="89">
        <f t="shared" si="2"/>
        <v>0</v>
      </c>
    </row>
    <row r="166" spans="1:4" ht="18" hidden="1">
      <c r="A166" s="7" t="s">
        <v>200</v>
      </c>
      <c r="B166" s="89"/>
      <c r="C166" s="89"/>
      <c r="D166" s="89">
        <f t="shared" si="2"/>
        <v>0</v>
      </c>
    </row>
    <row r="167" spans="1:4" ht="18" hidden="1">
      <c r="A167" s="6" t="s">
        <v>201</v>
      </c>
      <c r="B167" s="89"/>
      <c r="C167" s="89"/>
      <c r="D167" s="89">
        <f t="shared" si="2"/>
        <v>0</v>
      </c>
    </row>
    <row r="168" spans="1:4" ht="18" hidden="1">
      <c r="A168" s="7" t="s">
        <v>60</v>
      </c>
      <c r="B168" s="89"/>
      <c r="C168" s="89"/>
      <c r="D168" s="89">
        <f t="shared" si="2"/>
        <v>0</v>
      </c>
    </row>
    <row r="169" spans="1:4" ht="18" hidden="1">
      <c r="A169" s="35" t="s">
        <v>161</v>
      </c>
      <c r="B169" s="91"/>
      <c r="C169" s="91"/>
      <c r="D169" s="89">
        <f t="shared" si="2"/>
        <v>0</v>
      </c>
    </row>
    <row r="170" spans="1:4" ht="18" hidden="1">
      <c r="A170" s="5" t="s">
        <v>368</v>
      </c>
      <c r="B170" s="89"/>
      <c r="C170" s="89"/>
      <c r="D170" s="89">
        <f t="shared" si="2"/>
        <v>0</v>
      </c>
    </row>
    <row r="171" spans="1:4" ht="18">
      <c r="A171" s="7" t="s">
        <v>165</v>
      </c>
      <c r="B171" s="89">
        <v>2</v>
      </c>
      <c r="C171" s="89">
        <v>34000</v>
      </c>
      <c r="D171" s="89">
        <f t="shared" si="2"/>
        <v>68000</v>
      </c>
    </row>
    <row r="172" spans="1:4" ht="18" hidden="1">
      <c r="A172" s="7" t="s">
        <v>35</v>
      </c>
      <c r="B172" s="89"/>
      <c r="C172" s="89"/>
      <c r="D172" s="89">
        <f t="shared" si="2"/>
        <v>0</v>
      </c>
    </row>
    <row r="173" spans="1:4" ht="18" hidden="1">
      <c r="A173" s="3" t="s">
        <v>240</v>
      </c>
      <c r="B173" s="89"/>
      <c r="C173" s="89"/>
      <c r="D173" s="89">
        <f t="shared" si="2"/>
        <v>0</v>
      </c>
    </row>
    <row r="174" spans="1:4" ht="18" hidden="1">
      <c r="A174" s="7" t="s">
        <v>241</v>
      </c>
      <c r="B174" s="89"/>
      <c r="C174" s="89"/>
      <c r="D174" s="89">
        <f t="shared" si="2"/>
        <v>0</v>
      </c>
    </row>
    <row r="175" spans="1:4" ht="18" hidden="1">
      <c r="A175" s="7" t="s">
        <v>242</v>
      </c>
      <c r="B175" s="89"/>
      <c r="C175" s="89"/>
      <c r="D175" s="89">
        <f t="shared" si="2"/>
        <v>0</v>
      </c>
    </row>
    <row r="176" spans="1:4" ht="18" hidden="1">
      <c r="A176" s="3" t="s">
        <v>177</v>
      </c>
      <c r="B176" s="89"/>
      <c r="C176" s="89"/>
      <c r="D176" s="89">
        <f t="shared" si="2"/>
        <v>0</v>
      </c>
    </row>
    <row r="177" spans="1:4" ht="18" hidden="1">
      <c r="A177" s="3" t="s">
        <v>178</v>
      </c>
      <c r="B177" s="89"/>
      <c r="C177" s="89"/>
      <c r="D177" s="89">
        <f t="shared" si="2"/>
        <v>0</v>
      </c>
    </row>
    <row r="178" spans="1:4" ht="18">
      <c r="A178" s="3" t="s">
        <v>168</v>
      </c>
      <c r="B178" s="89">
        <f>60+80+15+60</f>
        <v>215</v>
      </c>
      <c r="C178" s="89">
        <v>10000</v>
      </c>
      <c r="D178" s="89">
        <f t="shared" si="2"/>
        <v>2150000</v>
      </c>
    </row>
    <row r="179" spans="1:4" ht="18">
      <c r="A179" s="7" t="s">
        <v>180</v>
      </c>
      <c r="B179" s="89">
        <f>110/0.3</f>
        <v>366.66666666666669</v>
      </c>
      <c r="C179" s="89">
        <v>3000</v>
      </c>
      <c r="D179" s="89">
        <f t="shared" si="2"/>
        <v>1100000</v>
      </c>
    </row>
    <row r="180" spans="1:4" ht="18" hidden="1">
      <c r="A180" s="3" t="s">
        <v>181</v>
      </c>
      <c r="B180" s="89"/>
      <c r="C180" s="89"/>
      <c r="D180" s="89">
        <f t="shared" si="2"/>
        <v>0</v>
      </c>
    </row>
    <row r="181" spans="1:4" ht="18" hidden="1">
      <c r="A181" s="3" t="s">
        <v>182</v>
      </c>
      <c r="B181" s="89"/>
      <c r="C181" s="89"/>
      <c r="D181" s="89">
        <f t="shared" si="2"/>
        <v>0</v>
      </c>
    </row>
    <row r="182" spans="1:4" ht="18" hidden="1">
      <c r="A182" s="3" t="s">
        <v>183</v>
      </c>
      <c r="B182" s="89"/>
      <c r="C182" s="89"/>
      <c r="D182" s="89">
        <f t="shared" si="2"/>
        <v>0</v>
      </c>
    </row>
    <row r="183" spans="1:4" ht="18" hidden="1">
      <c r="A183" s="7" t="s">
        <v>184</v>
      </c>
      <c r="B183" s="89"/>
      <c r="C183" s="89"/>
      <c r="D183" s="89">
        <f t="shared" si="2"/>
        <v>0</v>
      </c>
    </row>
    <row r="184" spans="1:4" ht="18">
      <c r="A184" s="12" t="s">
        <v>302</v>
      </c>
      <c r="B184" s="89">
        <f>8/0.5</f>
        <v>16</v>
      </c>
      <c r="C184" s="89">
        <v>55000</v>
      </c>
      <c r="D184" s="89">
        <f t="shared" si="2"/>
        <v>880000</v>
      </c>
    </row>
    <row r="185" spans="1:4" ht="18" hidden="1">
      <c r="A185" s="12" t="s">
        <v>303</v>
      </c>
      <c r="B185" s="89"/>
      <c r="C185" s="89"/>
      <c r="D185" s="89">
        <f t="shared" si="2"/>
        <v>0</v>
      </c>
    </row>
    <row r="186" spans="1:4" ht="18" hidden="1">
      <c r="A186" s="12" t="s">
        <v>304</v>
      </c>
      <c r="B186" s="89"/>
      <c r="C186" s="89"/>
      <c r="D186" s="89">
        <f t="shared" si="2"/>
        <v>0</v>
      </c>
    </row>
    <row r="187" spans="1:4" ht="18" hidden="1">
      <c r="A187" s="12" t="s">
        <v>305</v>
      </c>
      <c r="B187" s="89"/>
      <c r="C187" s="89"/>
      <c r="D187" s="89">
        <f t="shared" si="2"/>
        <v>0</v>
      </c>
    </row>
    <row r="188" spans="1:4" ht="18" hidden="1">
      <c r="A188" s="3" t="s">
        <v>179</v>
      </c>
      <c r="B188" s="89"/>
      <c r="C188" s="89"/>
      <c r="D188" s="89">
        <f t="shared" si="2"/>
        <v>0</v>
      </c>
    </row>
    <row r="189" spans="1:4" ht="18" hidden="1">
      <c r="A189" s="7" t="s">
        <v>306</v>
      </c>
      <c r="B189" s="89"/>
      <c r="C189" s="89"/>
      <c r="D189" s="89">
        <f t="shared" si="2"/>
        <v>0</v>
      </c>
    </row>
    <row r="190" spans="1:4" ht="18" hidden="1">
      <c r="A190" s="32" t="s">
        <v>307</v>
      </c>
      <c r="B190" s="89"/>
      <c r="C190" s="89"/>
      <c r="D190" s="89">
        <f t="shared" si="2"/>
        <v>0</v>
      </c>
    </row>
    <row r="191" spans="1:4" ht="18" hidden="1">
      <c r="A191" s="32" t="s">
        <v>308</v>
      </c>
      <c r="B191" s="89"/>
      <c r="C191" s="89"/>
      <c r="D191" s="89">
        <f t="shared" si="2"/>
        <v>0</v>
      </c>
    </row>
    <row r="192" spans="1:4" ht="18" hidden="1">
      <c r="A192" s="32" t="s">
        <v>309</v>
      </c>
      <c r="B192" s="89"/>
      <c r="C192" s="89"/>
      <c r="D192" s="89">
        <f t="shared" si="2"/>
        <v>0</v>
      </c>
    </row>
    <row r="193" spans="1:4" ht="18" hidden="1">
      <c r="A193" s="32" t="s">
        <v>310</v>
      </c>
      <c r="B193" s="89"/>
      <c r="C193" s="89"/>
      <c r="D193" s="89">
        <f t="shared" si="2"/>
        <v>0</v>
      </c>
    </row>
    <row r="194" spans="1:4" ht="18" hidden="1">
      <c r="A194" s="7" t="s">
        <v>54</v>
      </c>
      <c r="B194" s="89"/>
      <c r="C194" s="89"/>
      <c r="D194" s="89">
        <f t="shared" si="2"/>
        <v>0</v>
      </c>
    </row>
    <row r="195" spans="1:4" ht="18" hidden="1">
      <c r="A195" s="16" t="s">
        <v>55</v>
      </c>
      <c r="B195" s="89"/>
      <c r="C195" s="89"/>
      <c r="D195" s="89">
        <f t="shared" si="2"/>
        <v>0</v>
      </c>
    </row>
    <row r="196" spans="1:4" ht="18">
      <c r="A196" s="7" t="s">
        <v>65</v>
      </c>
      <c r="B196" s="89">
        <f>100+140+140</f>
        <v>380</v>
      </c>
      <c r="C196" s="89">
        <v>26000</v>
      </c>
      <c r="D196" s="89">
        <f t="shared" ref="D196:D259" si="3">B196*C196</f>
        <v>9880000</v>
      </c>
    </row>
    <row r="197" spans="1:4" ht="18">
      <c r="A197" s="3" t="s">
        <v>189</v>
      </c>
      <c r="B197" s="89">
        <v>200</v>
      </c>
      <c r="C197" s="89">
        <v>25000</v>
      </c>
      <c r="D197" s="89">
        <f t="shared" si="3"/>
        <v>5000000</v>
      </c>
    </row>
    <row r="198" spans="1:4" ht="18" hidden="1">
      <c r="A198" s="7" t="s">
        <v>67</v>
      </c>
      <c r="B198" s="89"/>
      <c r="C198" s="89"/>
      <c r="D198" s="89">
        <f t="shared" si="3"/>
        <v>0</v>
      </c>
    </row>
    <row r="199" spans="1:4" ht="18" hidden="1">
      <c r="A199" s="7" t="s">
        <v>68</v>
      </c>
      <c r="B199" s="89"/>
      <c r="C199" s="89"/>
      <c r="D199" s="89">
        <f t="shared" si="3"/>
        <v>0</v>
      </c>
    </row>
    <row r="200" spans="1:4" ht="18">
      <c r="A200" s="7" t="s">
        <v>191</v>
      </c>
      <c r="B200" s="89">
        <v>400</v>
      </c>
      <c r="C200" s="89">
        <v>10000</v>
      </c>
      <c r="D200" s="89">
        <f t="shared" si="3"/>
        <v>4000000</v>
      </c>
    </row>
    <row r="201" spans="1:4" ht="18" hidden="1">
      <c r="A201" s="22" t="s">
        <v>144</v>
      </c>
      <c r="B201" s="89"/>
      <c r="C201" s="89"/>
      <c r="D201" s="89">
        <f t="shared" si="3"/>
        <v>0</v>
      </c>
    </row>
    <row r="202" spans="1:4" ht="18" hidden="1">
      <c r="A202" s="22" t="s">
        <v>145</v>
      </c>
      <c r="B202" s="89"/>
      <c r="C202" s="89"/>
      <c r="D202" s="89">
        <f t="shared" si="3"/>
        <v>0</v>
      </c>
    </row>
    <row r="203" spans="1:4" ht="18" hidden="1">
      <c r="A203" s="7" t="s">
        <v>193</v>
      </c>
      <c r="B203" s="89"/>
      <c r="C203" s="89"/>
      <c r="D203" s="89">
        <f t="shared" si="3"/>
        <v>0</v>
      </c>
    </row>
    <row r="204" spans="1:4" ht="18" hidden="1">
      <c r="A204" s="5" t="s">
        <v>217</v>
      </c>
      <c r="B204" s="89"/>
      <c r="C204" s="89"/>
      <c r="D204" s="89">
        <f t="shared" si="3"/>
        <v>0</v>
      </c>
    </row>
    <row r="205" spans="1:4" ht="18" hidden="1">
      <c r="A205" s="7" t="s">
        <v>218</v>
      </c>
      <c r="B205" s="89"/>
      <c r="C205" s="89"/>
      <c r="D205" s="89">
        <f t="shared" si="3"/>
        <v>0</v>
      </c>
    </row>
    <row r="206" spans="1:4" ht="18" hidden="1">
      <c r="A206" s="5" t="s">
        <v>219</v>
      </c>
      <c r="B206" s="89"/>
      <c r="C206" s="89"/>
      <c r="D206" s="89">
        <f t="shared" si="3"/>
        <v>0</v>
      </c>
    </row>
    <row r="207" spans="1:4" ht="18">
      <c r="A207" s="7" t="s">
        <v>185</v>
      </c>
      <c r="B207" s="89">
        <v>40</v>
      </c>
      <c r="C207" s="89">
        <v>8000</v>
      </c>
      <c r="D207" s="89">
        <f t="shared" si="3"/>
        <v>320000</v>
      </c>
    </row>
    <row r="208" spans="1:4" ht="18" hidden="1">
      <c r="A208" s="7" t="s">
        <v>186</v>
      </c>
      <c r="B208" s="89"/>
      <c r="C208" s="89"/>
      <c r="D208" s="89">
        <f t="shared" si="3"/>
        <v>0</v>
      </c>
    </row>
    <row r="209" spans="1:4" ht="18" hidden="1">
      <c r="A209" s="7" t="s">
        <v>187</v>
      </c>
      <c r="B209" s="89"/>
      <c r="C209" s="89"/>
      <c r="D209" s="89">
        <f t="shared" si="3"/>
        <v>0</v>
      </c>
    </row>
    <row r="210" spans="1:4" ht="18" hidden="1">
      <c r="A210" s="7" t="s">
        <v>188</v>
      </c>
      <c r="B210" s="89"/>
      <c r="C210" s="89"/>
      <c r="D210" s="89">
        <f t="shared" si="3"/>
        <v>0</v>
      </c>
    </row>
    <row r="211" spans="1:4" ht="18" hidden="1">
      <c r="A211" s="7" t="s">
        <v>38</v>
      </c>
      <c r="B211" s="89"/>
      <c r="C211" s="89"/>
      <c r="D211" s="89">
        <f t="shared" si="3"/>
        <v>0</v>
      </c>
    </row>
    <row r="212" spans="1:4" ht="18" hidden="1">
      <c r="A212" s="13" t="s">
        <v>39</v>
      </c>
      <c r="B212" s="89"/>
      <c r="C212" s="89"/>
      <c r="D212" s="89">
        <f t="shared" si="3"/>
        <v>0</v>
      </c>
    </row>
    <row r="213" spans="1:4" ht="18" hidden="1">
      <c r="A213" s="7" t="s">
        <v>40</v>
      </c>
      <c r="B213" s="89"/>
      <c r="C213" s="89"/>
      <c r="D213" s="89">
        <f t="shared" si="3"/>
        <v>0</v>
      </c>
    </row>
    <row r="214" spans="1:4" ht="18">
      <c r="A214" s="7" t="s">
        <v>199</v>
      </c>
      <c r="B214" s="89">
        <f>20+20</f>
        <v>40</v>
      </c>
      <c r="C214" s="89">
        <v>15000</v>
      </c>
      <c r="D214" s="89">
        <f t="shared" si="3"/>
        <v>600000</v>
      </c>
    </row>
    <row r="215" spans="1:4" ht="18" hidden="1">
      <c r="A215" s="7" t="s">
        <v>42</v>
      </c>
      <c r="B215" s="89"/>
      <c r="C215" s="89"/>
      <c r="D215" s="89">
        <f t="shared" si="3"/>
        <v>0</v>
      </c>
    </row>
    <row r="216" spans="1:4" ht="18" hidden="1">
      <c r="A216" s="7" t="s">
        <v>43</v>
      </c>
      <c r="B216" s="89"/>
      <c r="C216" s="89"/>
      <c r="D216" s="89">
        <f t="shared" si="3"/>
        <v>0</v>
      </c>
    </row>
    <row r="217" spans="1:4" ht="18">
      <c r="A217" s="7" t="s">
        <v>44</v>
      </c>
      <c r="B217" s="89">
        <f>20/0.5</f>
        <v>40</v>
      </c>
      <c r="C217" s="89">
        <v>10000</v>
      </c>
      <c r="D217" s="89">
        <f t="shared" si="3"/>
        <v>400000</v>
      </c>
    </row>
    <row r="218" spans="1:4" ht="18" hidden="1">
      <c r="A218" s="12" t="s">
        <v>129</v>
      </c>
      <c r="B218" s="89"/>
      <c r="C218" s="89"/>
      <c r="D218" s="89">
        <f t="shared" si="3"/>
        <v>0</v>
      </c>
    </row>
    <row r="219" spans="1:4" ht="18" hidden="1">
      <c r="A219" s="12" t="s">
        <v>130</v>
      </c>
      <c r="B219" s="89"/>
      <c r="C219" s="89"/>
      <c r="D219" s="89">
        <f t="shared" si="3"/>
        <v>0</v>
      </c>
    </row>
    <row r="220" spans="1:4" ht="18" hidden="1">
      <c r="A220" s="12" t="s">
        <v>131</v>
      </c>
      <c r="B220" s="89"/>
      <c r="C220" s="89"/>
      <c r="D220" s="89">
        <f t="shared" si="3"/>
        <v>0</v>
      </c>
    </row>
    <row r="221" spans="1:4" ht="18" hidden="1">
      <c r="A221" s="12" t="s">
        <v>132</v>
      </c>
      <c r="B221" s="89"/>
      <c r="C221" s="89"/>
      <c r="D221" s="89">
        <f t="shared" si="3"/>
        <v>0</v>
      </c>
    </row>
    <row r="222" spans="1:4" ht="18" hidden="1">
      <c r="A222" s="7" t="s">
        <v>133</v>
      </c>
      <c r="B222" s="89"/>
      <c r="C222" s="89"/>
      <c r="D222" s="89">
        <f t="shared" si="3"/>
        <v>0</v>
      </c>
    </row>
    <row r="223" spans="1:4" ht="18" hidden="1">
      <c r="A223" s="7" t="s">
        <v>134</v>
      </c>
      <c r="B223" s="89"/>
      <c r="C223" s="89"/>
      <c r="D223" s="89">
        <f t="shared" si="3"/>
        <v>0</v>
      </c>
    </row>
    <row r="224" spans="1:4" ht="18" hidden="1">
      <c r="A224" s="12" t="s">
        <v>203</v>
      </c>
      <c r="B224" s="89"/>
      <c r="C224" s="89"/>
      <c r="D224" s="89">
        <f t="shared" si="3"/>
        <v>0</v>
      </c>
    </row>
    <row r="225" spans="1:4" ht="18" hidden="1">
      <c r="A225" s="12" t="s">
        <v>136</v>
      </c>
      <c r="B225" s="89"/>
      <c r="C225" s="89"/>
      <c r="D225" s="89">
        <f t="shared" si="3"/>
        <v>0</v>
      </c>
    </row>
    <row r="226" spans="1:4" ht="18" hidden="1">
      <c r="A226" s="5" t="s">
        <v>311</v>
      </c>
      <c r="B226" s="89"/>
      <c r="C226" s="89"/>
      <c r="D226" s="89">
        <f t="shared" si="3"/>
        <v>0</v>
      </c>
    </row>
    <row r="227" spans="1:4" ht="18" hidden="1">
      <c r="A227" s="3" t="s">
        <v>202</v>
      </c>
      <c r="B227" s="89"/>
      <c r="C227" s="89"/>
      <c r="D227" s="89">
        <f t="shared" si="3"/>
        <v>0</v>
      </c>
    </row>
    <row r="228" spans="1:4" ht="18" hidden="1">
      <c r="A228" s="5" t="s">
        <v>312</v>
      </c>
      <c r="B228" s="89"/>
      <c r="C228" s="89"/>
      <c r="D228" s="89">
        <f t="shared" si="3"/>
        <v>0</v>
      </c>
    </row>
    <row r="229" spans="1:4" ht="18" hidden="1">
      <c r="A229" s="5" t="s">
        <v>313</v>
      </c>
      <c r="B229" s="89"/>
      <c r="C229" s="89"/>
      <c r="D229" s="89">
        <f t="shared" si="3"/>
        <v>0</v>
      </c>
    </row>
    <row r="230" spans="1:4" ht="18" hidden="1">
      <c r="A230" s="22" t="s">
        <v>86</v>
      </c>
      <c r="B230" s="89"/>
      <c r="C230" s="89"/>
      <c r="D230" s="89">
        <f t="shared" si="3"/>
        <v>0</v>
      </c>
    </row>
    <row r="231" spans="1:4" ht="18" hidden="1">
      <c r="A231" s="7" t="s">
        <v>56</v>
      </c>
      <c r="B231" s="89"/>
      <c r="C231" s="89"/>
      <c r="D231" s="89">
        <f t="shared" si="3"/>
        <v>0</v>
      </c>
    </row>
    <row r="232" spans="1:4" ht="18" hidden="1">
      <c r="A232" s="7" t="s">
        <v>57</v>
      </c>
      <c r="B232" s="89"/>
      <c r="C232" s="89"/>
      <c r="D232" s="89">
        <f t="shared" si="3"/>
        <v>0</v>
      </c>
    </row>
    <row r="233" spans="1:4" ht="18" hidden="1">
      <c r="A233" s="21" t="s">
        <v>314</v>
      </c>
      <c r="B233" s="89"/>
      <c r="C233" s="89"/>
      <c r="D233" s="89">
        <f t="shared" si="3"/>
        <v>0</v>
      </c>
    </row>
    <row r="234" spans="1:4" ht="18" hidden="1">
      <c r="A234" s="21" t="s">
        <v>315</v>
      </c>
      <c r="B234" s="89"/>
      <c r="C234" s="89"/>
      <c r="D234" s="89">
        <f t="shared" si="3"/>
        <v>0</v>
      </c>
    </row>
    <row r="235" spans="1:4" ht="18" hidden="1">
      <c r="A235" s="32" t="s">
        <v>316</v>
      </c>
      <c r="B235" s="89"/>
      <c r="C235" s="89"/>
      <c r="D235" s="89">
        <f t="shared" si="3"/>
        <v>0</v>
      </c>
    </row>
    <row r="236" spans="1:4" ht="18" hidden="1">
      <c r="A236" s="7" t="s">
        <v>87</v>
      </c>
      <c r="B236" s="89"/>
      <c r="C236" s="89"/>
      <c r="D236" s="89">
        <f t="shared" si="3"/>
        <v>0</v>
      </c>
    </row>
    <row r="237" spans="1:4" ht="18" hidden="1">
      <c r="A237" s="7" t="s">
        <v>88</v>
      </c>
      <c r="B237" s="89"/>
      <c r="C237" s="89"/>
      <c r="D237" s="89">
        <f t="shared" si="3"/>
        <v>0</v>
      </c>
    </row>
    <row r="238" spans="1:4" ht="18" hidden="1">
      <c r="A238" s="7" t="s">
        <v>137</v>
      </c>
      <c r="B238" s="90"/>
      <c r="C238" s="90"/>
      <c r="D238" s="89">
        <f t="shared" si="3"/>
        <v>0</v>
      </c>
    </row>
    <row r="239" spans="1:4" ht="18" hidden="1">
      <c r="A239" s="32" t="s">
        <v>317</v>
      </c>
      <c r="B239" s="89"/>
      <c r="C239" s="89"/>
      <c r="D239" s="89">
        <f t="shared" si="3"/>
        <v>0</v>
      </c>
    </row>
    <row r="240" spans="1:4" ht="18" hidden="1">
      <c r="A240" s="7" t="s">
        <v>138</v>
      </c>
      <c r="B240" s="90"/>
      <c r="C240" s="90"/>
      <c r="D240" s="89">
        <f t="shared" si="3"/>
        <v>0</v>
      </c>
    </row>
    <row r="241" spans="1:4" ht="18">
      <c r="A241" s="7" t="s">
        <v>216</v>
      </c>
      <c r="B241" s="89">
        <v>2</v>
      </c>
      <c r="C241" s="89">
        <v>9000</v>
      </c>
      <c r="D241" s="89">
        <f t="shared" si="3"/>
        <v>18000</v>
      </c>
    </row>
    <row r="242" spans="1:4" ht="18">
      <c r="A242" s="5" t="s">
        <v>20</v>
      </c>
      <c r="B242" s="89">
        <f>10+7+15</f>
        <v>32</v>
      </c>
      <c r="C242" s="89">
        <v>11000</v>
      </c>
      <c r="D242" s="89">
        <f t="shared" si="3"/>
        <v>352000</v>
      </c>
    </row>
    <row r="243" spans="1:4" ht="18" hidden="1">
      <c r="A243" s="7" t="s">
        <v>220</v>
      </c>
      <c r="B243" s="89"/>
      <c r="C243" s="89"/>
      <c r="D243" s="89">
        <f t="shared" si="3"/>
        <v>0</v>
      </c>
    </row>
    <row r="244" spans="1:4" ht="18" hidden="1">
      <c r="A244" s="7" t="s">
        <v>22</v>
      </c>
      <c r="B244" s="89"/>
      <c r="C244" s="89"/>
      <c r="D244" s="89">
        <f t="shared" si="3"/>
        <v>0</v>
      </c>
    </row>
    <row r="245" spans="1:4" ht="18" hidden="1">
      <c r="A245" s="7" t="s">
        <v>23</v>
      </c>
      <c r="B245" s="89"/>
      <c r="C245" s="89"/>
      <c r="D245" s="89">
        <f t="shared" si="3"/>
        <v>0</v>
      </c>
    </row>
    <row r="246" spans="1:4" ht="18" hidden="1">
      <c r="A246" s="7" t="s">
        <v>24</v>
      </c>
      <c r="B246" s="89"/>
      <c r="C246" s="89"/>
      <c r="D246" s="89">
        <f t="shared" si="3"/>
        <v>0</v>
      </c>
    </row>
    <row r="247" spans="1:4" ht="18" hidden="1">
      <c r="A247" s="7" t="s">
        <v>25</v>
      </c>
      <c r="B247" s="89"/>
      <c r="C247" s="89"/>
      <c r="D247" s="89">
        <f t="shared" si="3"/>
        <v>0</v>
      </c>
    </row>
    <row r="248" spans="1:4" ht="18" hidden="1">
      <c r="A248" s="12" t="s">
        <v>231</v>
      </c>
      <c r="B248" s="89"/>
      <c r="C248" s="89"/>
      <c r="D248" s="89">
        <f t="shared" si="3"/>
        <v>0</v>
      </c>
    </row>
    <row r="249" spans="1:4" ht="18" hidden="1">
      <c r="A249" s="10" t="s">
        <v>232</v>
      </c>
      <c r="B249" s="89"/>
      <c r="C249" s="89"/>
      <c r="D249" s="89">
        <f t="shared" si="3"/>
        <v>0</v>
      </c>
    </row>
    <row r="250" spans="1:4" ht="18" hidden="1">
      <c r="A250" s="10" t="s">
        <v>233</v>
      </c>
      <c r="B250" s="89"/>
      <c r="C250" s="89"/>
      <c r="D250" s="89">
        <f t="shared" si="3"/>
        <v>0</v>
      </c>
    </row>
    <row r="251" spans="1:4" ht="18">
      <c r="A251" s="7" t="s">
        <v>227</v>
      </c>
      <c r="B251" s="89">
        <f>40+4+10</f>
        <v>54</v>
      </c>
      <c r="C251" s="89">
        <v>32000</v>
      </c>
      <c r="D251" s="89">
        <f t="shared" si="3"/>
        <v>1728000</v>
      </c>
    </row>
    <row r="252" spans="1:4" ht="18" hidden="1">
      <c r="A252" s="7" t="s">
        <v>27</v>
      </c>
      <c r="B252" s="89"/>
      <c r="C252" s="89"/>
      <c r="D252" s="89">
        <f t="shared" si="3"/>
        <v>0</v>
      </c>
    </row>
    <row r="253" spans="1:4" ht="18" hidden="1">
      <c r="A253" s="7" t="s">
        <v>28</v>
      </c>
      <c r="B253" s="89"/>
      <c r="C253" s="89"/>
      <c r="D253" s="89">
        <f t="shared" si="3"/>
        <v>0</v>
      </c>
    </row>
    <row r="254" spans="1:4" ht="18" hidden="1">
      <c r="A254" s="7" t="s">
        <v>29</v>
      </c>
      <c r="B254" s="89"/>
      <c r="C254" s="89"/>
      <c r="D254" s="89">
        <f t="shared" si="3"/>
        <v>0</v>
      </c>
    </row>
    <row r="255" spans="1:4" ht="18">
      <c r="A255" s="7" t="s">
        <v>236</v>
      </c>
      <c r="B255" s="89">
        <f>8+22+5+30+20</f>
        <v>85</v>
      </c>
      <c r="C255" s="89">
        <v>21000</v>
      </c>
      <c r="D255" s="89">
        <f t="shared" si="3"/>
        <v>1785000</v>
      </c>
    </row>
    <row r="256" spans="1:4" ht="18" hidden="1">
      <c r="A256" s="7" t="s">
        <v>31</v>
      </c>
      <c r="B256" s="89"/>
      <c r="C256" s="89"/>
      <c r="D256" s="89">
        <f t="shared" si="3"/>
        <v>0</v>
      </c>
    </row>
    <row r="257" spans="1:4" ht="18" hidden="1">
      <c r="A257" s="7" t="s">
        <v>32</v>
      </c>
      <c r="B257" s="89"/>
      <c r="C257" s="89"/>
      <c r="D257" s="89">
        <f t="shared" si="3"/>
        <v>0</v>
      </c>
    </row>
    <row r="258" spans="1:4" ht="18" hidden="1">
      <c r="A258" s="7" t="s">
        <v>89</v>
      </c>
      <c r="B258" s="90"/>
      <c r="C258" s="90"/>
      <c r="D258" s="89">
        <f t="shared" si="3"/>
        <v>0</v>
      </c>
    </row>
    <row r="259" spans="1:4" ht="18" hidden="1">
      <c r="A259" s="21" t="s">
        <v>90</v>
      </c>
      <c r="B259" s="89"/>
      <c r="C259" s="89"/>
      <c r="D259" s="89">
        <f t="shared" si="3"/>
        <v>0</v>
      </c>
    </row>
    <row r="260" spans="1:4" ht="18" hidden="1">
      <c r="A260" s="7" t="s">
        <v>221</v>
      </c>
      <c r="B260" s="89"/>
      <c r="C260" s="89"/>
      <c r="D260" s="89">
        <f t="shared" ref="D260:D323" si="4">B260*C260</f>
        <v>0</v>
      </c>
    </row>
    <row r="261" spans="1:4" ht="18" hidden="1">
      <c r="A261" s="5" t="s">
        <v>234</v>
      </c>
      <c r="B261" s="89"/>
      <c r="C261" s="89"/>
      <c r="D261" s="89">
        <f t="shared" si="4"/>
        <v>0</v>
      </c>
    </row>
    <row r="262" spans="1:4" ht="18" hidden="1">
      <c r="A262" s="5" t="s">
        <v>235</v>
      </c>
      <c r="B262" s="89"/>
      <c r="C262" s="89"/>
      <c r="D262" s="89">
        <f t="shared" si="4"/>
        <v>0</v>
      </c>
    </row>
    <row r="263" spans="1:4" ht="18" hidden="1">
      <c r="A263" s="7" t="s">
        <v>239</v>
      </c>
      <c r="B263" s="89"/>
      <c r="C263" s="89"/>
      <c r="D263" s="89">
        <f t="shared" si="4"/>
        <v>0</v>
      </c>
    </row>
    <row r="264" spans="1:4" ht="18" hidden="1">
      <c r="A264" s="7" t="s">
        <v>237</v>
      </c>
      <c r="B264" s="89"/>
      <c r="C264" s="89"/>
      <c r="D264" s="89">
        <f t="shared" si="4"/>
        <v>0</v>
      </c>
    </row>
    <row r="265" spans="1:4" ht="18" hidden="1">
      <c r="A265" s="7" t="s">
        <v>222</v>
      </c>
      <c r="B265" s="89"/>
      <c r="C265" s="89"/>
      <c r="D265" s="89">
        <f t="shared" si="4"/>
        <v>0</v>
      </c>
    </row>
    <row r="266" spans="1:4" ht="18" hidden="1">
      <c r="A266" s="7" t="s">
        <v>116</v>
      </c>
      <c r="B266" s="89"/>
      <c r="C266" s="89"/>
      <c r="D266" s="89">
        <f t="shared" si="4"/>
        <v>0</v>
      </c>
    </row>
    <row r="267" spans="1:4" ht="18" hidden="1">
      <c r="A267" s="7" t="s">
        <v>238</v>
      </c>
      <c r="B267" s="89"/>
      <c r="C267" s="89"/>
      <c r="D267" s="89">
        <f t="shared" si="4"/>
        <v>0</v>
      </c>
    </row>
    <row r="268" spans="1:4" ht="18">
      <c r="A268" s="7" t="s">
        <v>249</v>
      </c>
      <c r="B268" s="89">
        <v>20</v>
      </c>
      <c r="C268" s="89">
        <v>10000</v>
      </c>
      <c r="D268" s="89">
        <f t="shared" si="4"/>
        <v>200000</v>
      </c>
    </row>
    <row r="269" spans="1:4" ht="18" hidden="1">
      <c r="A269" s="7" t="s">
        <v>70</v>
      </c>
      <c r="B269" s="89"/>
      <c r="C269" s="89"/>
      <c r="D269" s="89">
        <f t="shared" si="4"/>
        <v>0</v>
      </c>
    </row>
    <row r="270" spans="1:4" ht="18" hidden="1">
      <c r="A270" s="32" t="s">
        <v>318</v>
      </c>
      <c r="B270" s="89"/>
      <c r="C270" s="89"/>
      <c r="D270" s="89">
        <f t="shared" si="4"/>
        <v>0</v>
      </c>
    </row>
    <row r="271" spans="1:4" ht="18" hidden="1">
      <c r="A271" s="7" t="s">
        <v>147</v>
      </c>
      <c r="B271" s="89"/>
      <c r="C271" s="89"/>
      <c r="D271" s="89">
        <f t="shared" si="4"/>
        <v>0</v>
      </c>
    </row>
    <row r="272" spans="1:4" ht="18" hidden="1">
      <c r="A272" s="32" t="s">
        <v>319</v>
      </c>
      <c r="B272" s="89"/>
      <c r="C272" s="89"/>
      <c r="D272" s="89">
        <f t="shared" si="4"/>
        <v>0</v>
      </c>
    </row>
    <row r="273" spans="1:4" ht="18" hidden="1">
      <c r="A273" s="5" t="s">
        <v>320</v>
      </c>
      <c r="B273" s="89"/>
      <c r="C273" s="89"/>
      <c r="D273" s="89">
        <f t="shared" si="4"/>
        <v>0</v>
      </c>
    </row>
    <row r="274" spans="1:4" ht="18" hidden="1">
      <c r="A274" s="32" t="s">
        <v>321</v>
      </c>
      <c r="B274" s="89"/>
      <c r="C274" s="89"/>
      <c r="D274" s="89">
        <f t="shared" si="4"/>
        <v>0</v>
      </c>
    </row>
    <row r="275" spans="1:4" ht="18" hidden="1">
      <c r="A275" s="3" t="s">
        <v>139</v>
      </c>
      <c r="B275" s="90"/>
      <c r="C275" s="90"/>
      <c r="D275" s="89">
        <f t="shared" si="4"/>
        <v>0</v>
      </c>
    </row>
    <row r="276" spans="1:4" ht="18" hidden="1">
      <c r="A276" s="12" t="s">
        <v>256</v>
      </c>
      <c r="B276" s="89"/>
      <c r="C276" s="89"/>
      <c r="D276" s="89">
        <f t="shared" si="4"/>
        <v>0</v>
      </c>
    </row>
    <row r="277" spans="1:4" ht="18" hidden="1">
      <c r="A277" s="12" t="s">
        <v>97</v>
      </c>
      <c r="B277" s="89"/>
      <c r="C277" s="89"/>
      <c r="D277" s="89">
        <f t="shared" si="4"/>
        <v>0</v>
      </c>
    </row>
    <row r="278" spans="1:4" ht="18" hidden="1">
      <c r="A278" s="12" t="s">
        <v>98</v>
      </c>
      <c r="B278" s="89"/>
      <c r="C278" s="89"/>
      <c r="D278" s="89">
        <f t="shared" si="4"/>
        <v>0</v>
      </c>
    </row>
    <row r="279" spans="1:4" ht="18" hidden="1">
      <c r="A279" s="7" t="s">
        <v>264</v>
      </c>
      <c r="B279" s="89"/>
      <c r="C279" s="89"/>
      <c r="D279" s="89">
        <f t="shared" si="4"/>
        <v>0</v>
      </c>
    </row>
    <row r="280" spans="1:4" ht="18" hidden="1">
      <c r="A280" s="12" t="s">
        <v>268</v>
      </c>
      <c r="B280" s="89"/>
      <c r="C280" s="89"/>
      <c r="D280" s="89">
        <f t="shared" si="4"/>
        <v>0</v>
      </c>
    </row>
    <row r="281" spans="1:4" ht="18" hidden="1">
      <c r="A281" s="7" t="s">
        <v>269</v>
      </c>
      <c r="B281" s="89"/>
      <c r="C281" s="89"/>
      <c r="D281" s="89">
        <f t="shared" si="4"/>
        <v>0</v>
      </c>
    </row>
    <row r="282" spans="1:4" ht="18">
      <c r="A282" s="7" t="s">
        <v>267</v>
      </c>
      <c r="B282" s="89">
        <f>43+25</f>
        <v>68</v>
      </c>
      <c r="C282" s="89">
        <v>5000</v>
      </c>
      <c r="D282" s="89">
        <f t="shared" si="4"/>
        <v>340000</v>
      </c>
    </row>
    <row r="283" spans="1:4" ht="18" hidden="1">
      <c r="A283" s="12" t="s">
        <v>285</v>
      </c>
      <c r="B283" s="89"/>
      <c r="C283" s="89"/>
      <c r="D283" s="89">
        <f t="shared" si="4"/>
        <v>0</v>
      </c>
    </row>
    <row r="284" spans="1:4" ht="18" hidden="1">
      <c r="A284" s="31" t="s">
        <v>322</v>
      </c>
      <c r="B284" s="89"/>
      <c r="C284" s="89"/>
      <c r="D284" s="89">
        <f t="shared" si="4"/>
        <v>0</v>
      </c>
    </row>
    <row r="285" spans="1:4" ht="18">
      <c r="A285" s="7" t="s">
        <v>272</v>
      </c>
      <c r="B285" s="89">
        <f>38+22</f>
        <v>60</v>
      </c>
      <c r="C285" s="89">
        <v>14000</v>
      </c>
      <c r="D285" s="89">
        <f t="shared" si="4"/>
        <v>840000</v>
      </c>
    </row>
    <row r="286" spans="1:4" ht="18" hidden="1">
      <c r="A286" s="21" t="s">
        <v>141</v>
      </c>
      <c r="B286" s="89"/>
      <c r="C286" s="89"/>
      <c r="D286" s="89">
        <f t="shared" si="4"/>
        <v>0</v>
      </c>
    </row>
    <row r="287" spans="1:4" ht="18" hidden="1">
      <c r="A287" s="3" t="s">
        <v>91</v>
      </c>
      <c r="B287" s="89"/>
      <c r="C287" s="89"/>
      <c r="D287" s="89">
        <f t="shared" si="4"/>
        <v>0</v>
      </c>
    </row>
    <row r="288" spans="1:4" ht="18" hidden="1">
      <c r="A288" s="12" t="s">
        <v>92</v>
      </c>
      <c r="B288" s="89"/>
      <c r="C288" s="89"/>
      <c r="D288" s="89">
        <f t="shared" si="4"/>
        <v>0</v>
      </c>
    </row>
    <row r="289" spans="1:4" ht="18" hidden="1">
      <c r="A289" s="21" t="s">
        <v>75</v>
      </c>
      <c r="B289" s="89"/>
      <c r="C289" s="89"/>
      <c r="D289" s="89">
        <f t="shared" si="4"/>
        <v>0</v>
      </c>
    </row>
    <row r="290" spans="1:4" ht="18" hidden="1">
      <c r="A290" s="7" t="s">
        <v>223</v>
      </c>
      <c r="B290" s="89"/>
      <c r="C290" s="89"/>
      <c r="D290" s="89">
        <f t="shared" si="4"/>
        <v>0</v>
      </c>
    </row>
    <row r="291" spans="1:4" ht="18" hidden="1">
      <c r="A291" s="12" t="s">
        <v>224</v>
      </c>
      <c r="B291" s="89"/>
      <c r="C291" s="89"/>
      <c r="D291" s="89">
        <f t="shared" si="4"/>
        <v>0</v>
      </c>
    </row>
    <row r="292" spans="1:4" ht="18" hidden="1">
      <c r="A292" s="3" t="s">
        <v>225</v>
      </c>
      <c r="B292" s="89"/>
      <c r="C292" s="89"/>
      <c r="D292" s="89">
        <f t="shared" si="4"/>
        <v>0</v>
      </c>
    </row>
    <row r="293" spans="1:4" ht="18" hidden="1">
      <c r="A293" s="7" t="s">
        <v>323</v>
      </c>
      <c r="B293" s="89"/>
      <c r="C293" s="89"/>
      <c r="D293" s="89">
        <f t="shared" si="4"/>
        <v>0</v>
      </c>
    </row>
    <row r="294" spans="1:4" ht="18" hidden="1">
      <c r="A294" s="5" t="s">
        <v>324</v>
      </c>
      <c r="B294" s="89"/>
      <c r="C294" s="89"/>
      <c r="D294" s="89">
        <f t="shared" si="4"/>
        <v>0</v>
      </c>
    </row>
    <row r="295" spans="1:4" ht="18" hidden="1">
      <c r="A295" s="7" t="s">
        <v>117</v>
      </c>
      <c r="B295" s="89"/>
      <c r="C295" s="89"/>
      <c r="D295" s="89">
        <f t="shared" si="4"/>
        <v>0</v>
      </c>
    </row>
    <row r="296" spans="1:4" ht="18" hidden="1">
      <c r="A296" s="3" t="s">
        <v>142</v>
      </c>
      <c r="B296" s="89"/>
      <c r="C296" s="89"/>
      <c r="D296" s="89">
        <f t="shared" si="4"/>
        <v>0</v>
      </c>
    </row>
    <row r="297" spans="1:4" ht="18" hidden="1">
      <c r="A297" s="3" t="s">
        <v>243</v>
      </c>
      <c r="B297" s="89"/>
      <c r="C297" s="89"/>
      <c r="D297" s="89">
        <f t="shared" si="4"/>
        <v>0</v>
      </c>
    </row>
    <row r="298" spans="1:4" ht="18" hidden="1">
      <c r="A298" s="7" t="s">
        <v>171</v>
      </c>
      <c r="B298" s="89"/>
      <c r="C298" s="89"/>
      <c r="D298" s="89">
        <f t="shared" si="4"/>
        <v>0</v>
      </c>
    </row>
    <row r="299" spans="1:4" ht="18" hidden="1">
      <c r="A299" s="7" t="s">
        <v>244</v>
      </c>
      <c r="B299" s="89"/>
      <c r="C299" s="89"/>
      <c r="D299" s="89">
        <f t="shared" si="4"/>
        <v>0</v>
      </c>
    </row>
    <row r="300" spans="1:4" ht="18" hidden="1">
      <c r="A300" s="7" t="s">
        <v>245</v>
      </c>
      <c r="B300" s="89"/>
      <c r="C300" s="89"/>
      <c r="D300" s="89">
        <f t="shared" si="4"/>
        <v>0</v>
      </c>
    </row>
    <row r="301" spans="1:4" ht="18">
      <c r="A301" s="21" t="s">
        <v>275</v>
      </c>
      <c r="B301" s="89">
        <f>4+9</f>
        <v>13</v>
      </c>
      <c r="C301" s="89">
        <v>11000</v>
      </c>
      <c r="D301" s="89">
        <f t="shared" si="4"/>
        <v>143000</v>
      </c>
    </row>
    <row r="302" spans="1:4" ht="18" hidden="1">
      <c r="A302" s="21" t="s">
        <v>77</v>
      </c>
      <c r="B302" s="89"/>
      <c r="C302" s="89"/>
      <c r="D302" s="89">
        <f t="shared" si="4"/>
        <v>0</v>
      </c>
    </row>
    <row r="303" spans="1:4" ht="18" hidden="1">
      <c r="A303" s="10" t="s">
        <v>246</v>
      </c>
      <c r="B303" s="89"/>
      <c r="C303" s="89"/>
      <c r="D303" s="89">
        <f t="shared" si="4"/>
        <v>0</v>
      </c>
    </row>
    <row r="304" spans="1:4" ht="18" hidden="1">
      <c r="A304" s="21" t="s">
        <v>78</v>
      </c>
      <c r="B304" s="89"/>
      <c r="C304" s="89"/>
      <c r="D304" s="89">
        <f t="shared" si="4"/>
        <v>0</v>
      </c>
    </row>
    <row r="305" spans="1:4" ht="18" hidden="1">
      <c r="A305" s="7" t="s">
        <v>247</v>
      </c>
      <c r="B305" s="89"/>
      <c r="C305" s="89"/>
      <c r="D305" s="89">
        <f t="shared" si="4"/>
        <v>0</v>
      </c>
    </row>
    <row r="306" spans="1:4" ht="18" hidden="1">
      <c r="A306" s="7" t="s">
        <v>248</v>
      </c>
      <c r="B306" s="89"/>
      <c r="C306" s="89"/>
      <c r="D306" s="89">
        <f t="shared" si="4"/>
        <v>0</v>
      </c>
    </row>
    <row r="307" spans="1:4" ht="18" hidden="1">
      <c r="A307" s="7" t="s">
        <v>282</v>
      </c>
      <c r="B307" s="89"/>
      <c r="C307" s="89"/>
      <c r="D307" s="89">
        <f t="shared" si="4"/>
        <v>0</v>
      </c>
    </row>
    <row r="308" spans="1:4" ht="18" hidden="1">
      <c r="A308" s="7" t="s">
        <v>250</v>
      </c>
      <c r="B308" s="89"/>
      <c r="C308" s="89"/>
      <c r="D308" s="89">
        <f t="shared" si="4"/>
        <v>0</v>
      </c>
    </row>
    <row r="309" spans="1:4" ht="18" hidden="1">
      <c r="A309" s="10" t="s">
        <v>251</v>
      </c>
      <c r="B309" s="89"/>
      <c r="C309" s="89"/>
      <c r="D309" s="89">
        <f t="shared" si="4"/>
        <v>0</v>
      </c>
    </row>
    <row r="310" spans="1:4" ht="18" hidden="1">
      <c r="A310" s="7" t="s">
        <v>252</v>
      </c>
      <c r="B310" s="89"/>
      <c r="C310" s="89"/>
      <c r="D310" s="89">
        <f t="shared" si="4"/>
        <v>0</v>
      </c>
    </row>
    <row r="311" spans="1:4" ht="18" hidden="1">
      <c r="A311" s="7" t="s">
        <v>37</v>
      </c>
      <c r="B311" s="89"/>
      <c r="C311" s="89"/>
      <c r="D311" s="89">
        <f t="shared" si="4"/>
        <v>0</v>
      </c>
    </row>
    <row r="312" spans="1:4" ht="18" hidden="1">
      <c r="A312" s="3" t="s">
        <v>172</v>
      </c>
      <c r="B312" s="89"/>
      <c r="C312" s="89"/>
      <c r="D312" s="89">
        <f t="shared" si="4"/>
        <v>0</v>
      </c>
    </row>
    <row r="313" spans="1:4" ht="18" hidden="1">
      <c r="A313" s="7" t="s">
        <v>284</v>
      </c>
      <c r="B313" s="92"/>
      <c r="C313" s="92"/>
      <c r="D313" s="89">
        <f t="shared" si="4"/>
        <v>0</v>
      </c>
    </row>
    <row r="314" spans="1:4" ht="18" hidden="1">
      <c r="A314" s="7" t="s">
        <v>253</v>
      </c>
      <c r="B314" s="89"/>
      <c r="C314" s="89"/>
      <c r="D314" s="89">
        <f t="shared" si="4"/>
        <v>0</v>
      </c>
    </row>
    <row r="315" spans="1:4" ht="18" hidden="1">
      <c r="A315" s="7" t="s">
        <v>173</v>
      </c>
      <c r="B315" s="89"/>
      <c r="C315" s="89"/>
      <c r="D315" s="89">
        <f t="shared" si="4"/>
        <v>0</v>
      </c>
    </row>
    <row r="316" spans="1:4" ht="18" hidden="1">
      <c r="A316" s="10" t="s">
        <v>254</v>
      </c>
      <c r="B316" s="89"/>
      <c r="C316" s="89"/>
      <c r="D316" s="89">
        <f t="shared" si="4"/>
        <v>0</v>
      </c>
    </row>
    <row r="317" spans="1:4" ht="18" hidden="1">
      <c r="A317" s="10" t="s">
        <v>255</v>
      </c>
      <c r="B317" s="89"/>
      <c r="C317" s="89"/>
      <c r="D317" s="89">
        <f t="shared" si="4"/>
        <v>0</v>
      </c>
    </row>
    <row r="318" spans="1:4" ht="18" hidden="1">
      <c r="A318" s="7" t="s">
        <v>288</v>
      </c>
      <c r="B318" s="89"/>
      <c r="C318" s="89"/>
      <c r="D318" s="89">
        <f t="shared" si="4"/>
        <v>0</v>
      </c>
    </row>
    <row r="319" spans="1:4" ht="18" hidden="1">
      <c r="A319" s="7" t="s">
        <v>257</v>
      </c>
      <c r="B319" s="89"/>
      <c r="C319" s="89"/>
      <c r="D319" s="89">
        <f t="shared" si="4"/>
        <v>0</v>
      </c>
    </row>
    <row r="320" spans="1:4" ht="18" hidden="1">
      <c r="A320" s="10" t="s">
        <v>258</v>
      </c>
      <c r="B320" s="89"/>
      <c r="C320" s="89"/>
      <c r="D320" s="89">
        <f t="shared" si="4"/>
        <v>0</v>
      </c>
    </row>
    <row r="321" spans="1:4" ht="18" hidden="1">
      <c r="A321" s="7" t="s">
        <v>259</v>
      </c>
      <c r="B321" s="89"/>
      <c r="C321" s="89"/>
      <c r="D321" s="89">
        <f t="shared" si="4"/>
        <v>0</v>
      </c>
    </row>
    <row r="322" spans="1:4" ht="18" hidden="1">
      <c r="A322" s="7" t="s">
        <v>260</v>
      </c>
      <c r="B322" s="89"/>
      <c r="C322" s="89"/>
      <c r="D322" s="89">
        <f t="shared" si="4"/>
        <v>0</v>
      </c>
    </row>
    <row r="323" spans="1:4" ht="18" hidden="1">
      <c r="A323" s="7" t="s">
        <v>261</v>
      </c>
      <c r="B323" s="89"/>
      <c r="C323" s="89"/>
      <c r="D323" s="89">
        <f t="shared" si="4"/>
        <v>0</v>
      </c>
    </row>
    <row r="324" spans="1:4" ht="18">
      <c r="A324" s="7" t="s">
        <v>262</v>
      </c>
      <c r="B324" s="89">
        <v>10</v>
      </c>
      <c r="C324" s="89">
        <v>6800</v>
      </c>
      <c r="D324" s="89">
        <f t="shared" ref="D324:D329" si="5">B324*C324</f>
        <v>68000</v>
      </c>
    </row>
    <row r="325" spans="1:4" ht="18" hidden="1">
      <c r="A325" s="7" t="s">
        <v>263</v>
      </c>
      <c r="B325" s="89"/>
      <c r="C325" s="89"/>
      <c r="D325" s="89">
        <f t="shared" si="5"/>
        <v>0</v>
      </c>
    </row>
    <row r="326" spans="1:4" ht="18">
      <c r="A326" s="7" t="s">
        <v>292</v>
      </c>
      <c r="B326" s="89">
        <v>2</v>
      </c>
      <c r="C326" s="89">
        <v>28000</v>
      </c>
      <c r="D326" s="89">
        <f t="shared" si="5"/>
        <v>56000</v>
      </c>
    </row>
    <row r="327" spans="1:4" ht="18" hidden="1">
      <c r="A327" s="7" t="s">
        <v>265</v>
      </c>
      <c r="B327" s="89"/>
      <c r="C327" s="89"/>
      <c r="D327" s="89">
        <f t="shared" si="5"/>
        <v>0</v>
      </c>
    </row>
    <row r="328" spans="1:4" ht="18" hidden="1">
      <c r="A328" s="7" t="s">
        <v>266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4395.1666666666661</v>
      </c>
      <c r="C330" s="94"/>
      <c r="D330" s="94">
        <f t="shared" ref="D330" si="6">SUM(D3:D329)</f>
        <v>54406500</v>
      </c>
    </row>
  </sheetData>
  <protectedRanges>
    <protectedRange password="CF71" sqref="B1:D329" name="tho"/>
  </protectedRanges>
  <autoFilter ref="A2:D330" xr:uid="{00000000-0009-0000-0000-000018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330"/>
  <sheetViews>
    <sheetView topLeftCell="A152" workbookViewId="0">
      <selection activeCell="D330" sqref="D330"/>
    </sheetView>
  </sheetViews>
  <sheetFormatPr defaultRowHeight="14.4"/>
  <cols>
    <col min="1" max="1" width="38" customWidth="1"/>
    <col min="3" max="3" width="13.6640625" customWidth="1"/>
    <col min="4" max="4" width="18.5546875" customWidth="1"/>
  </cols>
  <sheetData>
    <row r="1" spans="1:4">
      <c r="A1" s="34" t="s">
        <v>377</v>
      </c>
      <c r="B1" s="1"/>
      <c r="C1" s="1"/>
      <c r="D1" s="1"/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3" t="s">
        <v>1</v>
      </c>
      <c r="B3" s="89">
        <v>2</v>
      </c>
      <c r="C3" s="89">
        <v>5000</v>
      </c>
      <c r="D3" s="89">
        <f>B3*C3</f>
        <v>10000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>
      <c r="A14" s="7" t="s">
        <v>81</v>
      </c>
      <c r="B14" s="89">
        <v>5</v>
      </c>
      <c r="C14" s="89">
        <v>5500</v>
      </c>
      <c r="D14" s="89">
        <f t="shared" si="0"/>
        <v>27500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40</v>
      </c>
      <c r="C19" s="89">
        <v>8000</v>
      </c>
      <c r="D19" s="89">
        <f t="shared" si="0"/>
        <v>320000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40+3+10+40+45</f>
        <v>138</v>
      </c>
      <c r="C23" s="89">
        <v>30000</v>
      </c>
      <c r="D23" s="89">
        <f t="shared" si="0"/>
        <v>4140000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 hidden="1">
      <c r="A26" s="7" t="s">
        <v>24</v>
      </c>
      <c r="B26" s="89"/>
      <c r="C26" s="89"/>
      <c r="D26" s="89">
        <f t="shared" si="0"/>
        <v>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20+25+20</f>
        <v>65</v>
      </c>
      <c r="C28" s="89">
        <v>28000</v>
      </c>
      <c r="D28" s="89">
        <f t="shared" si="0"/>
        <v>1820000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18+10+8</f>
        <v>36</v>
      </c>
      <c r="C32" s="89">
        <v>22000</v>
      </c>
      <c r="D32" s="89">
        <f t="shared" si="0"/>
        <v>792000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f>33+60</f>
        <v>93</v>
      </c>
      <c r="C35" s="89">
        <v>12000</v>
      </c>
      <c r="D35" s="89">
        <f t="shared" si="0"/>
        <v>1116000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40</v>
      </c>
      <c r="C40" s="89">
        <v>18000</v>
      </c>
      <c r="D40" s="89">
        <f t="shared" si="0"/>
        <v>720000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15+5+45+120</f>
        <v>185</v>
      </c>
      <c r="C43" s="89">
        <v>15000</v>
      </c>
      <c r="D43" s="89">
        <f t="shared" si="0"/>
        <v>2775000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 hidden="1">
      <c r="A52" s="7" t="s">
        <v>14</v>
      </c>
      <c r="B52" s="89"/>
      <c r="C52" s="89"/>
      <c r="D52" s="89">
        <f t="shared" si="0"/>
        <v>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>
      <c r="A62" s="26" t="s">
        <v>60</v>
      </c>
      <c r="B62" s="89">
        <v>12</v>
      </c>
      <c r="C62" s="89">
        <v>9600</v>
      </c>
      <c r="D62" s="89">
        <f t="shared" si="0"/>
        <v>115200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200+20+110+120</f>
        <v>450</v>
      </c>
      <c r="C67" s="89">
        <v>26000</v>
      </c>
      <c r="D67" s="89">
        <f t="shared" si="0"/>
        <v>11700000</v>
      </c>
    </row>
    <row r="68" spans="1:4" ht="18">
      <c r="A68" s="3" t="s">
        <v>189</v>
      </c>
      <c r="B68" s="89">
        <f>140+100+180+60</f>
        <v>480</v>
      </c>
      <c r="C68" s="89">
        <v>25000</v>
      </c>
      <c r="D68" s="89">
        <f t="shared" ref="D68:D131" si="1">B68*C68</f>
        <v>12000000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12</v>
      </c>
      <c r="C71" s="89">
        <v>10000</v>
      </c>
      <c r="D71" s="89">
        <f t="shared" si="1"/>
        <v>120000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15</v>
      </c>
      <c r="C73" s="89">
        <v>12000</v>
      </c>
      <c r="D73" s="89">
        <f t="shared" si="1"/>
        <v>180000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>
      <c r="A76" s="12" t="s">
        <v>63</v>
      </c>
      <c r="B76" s="89">
        <v>8</v>
      </c>
      <c r="C76" s="89">
        <v>10000</v>
      </c>
      <c r="D76" s="89">
        <f t="shared" si="1"/>
        <v>80000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 hidden="1">
      <c r="A78" s="21" t="s">
        <v>275</v>
      </c>
      <c r="B78" s="89"/>
      <c r="C78" s="89"/>
      <c r="D78" s="89">
        <f t="shared" si="1"/>
        <v>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 hidden="1">
      <c r="A83" s="7" t="s">
        <v>76</v>
      </c>
      <c r="B83" s="89"/>
      <c r="C83" s="89"/>
      <c r="D83" s="89">
        <f t="shared" si="1"/>
        <v>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 hidden="1">
      <c r="A95" s="7" t="s">
        <v>103</v>
      </c>
      <c r="B95" s="89"/>
      <c r="C95" s="89"/>
      <c r="D95" s="89">
        <f t="shared" si="1"/>
        <v>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>
      <c r="A97" s="7" t="s">
        <v>41</v>
      </c>
      <c r="B97" s="89">
        <v>28</v>
      </c>
      <c r="C97" s="89">
        <v>10000</v>
      </c>
      <c r="D97" s="89">
        <f t="shared" si="1"/>
        <v>280000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>
      <c r="A104" s="23" t="s">
        <v>102</v>
      </c>
      <c r="B104" s="90">
        <v>4</v>
      </c>
      <c r="C104" s="90">
        <v>17500</v>
      </c>
      <c r="D104" s="89">
        <f t="shared" si="1"/>
        <v>70000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50+110+40+20+40+140+20</f>
        <v>420</v>
      </c>
      <c r="C113" s="89">
        <v>10000</v>
      </c>
      <c r="D113" s="89">
        <f t="shared" si="1"/>
        <v>4200000</v>
      </c>
    </row>
    <row r="114" spans="1:4" ht="18">
      <c r="A114" s="7" t="s">
        <v>112</v>
      </c>
      <c r="B114" s="89">
        <v>85</v>
      </c>
      <c r="C114" s="89">
        <v>5000</v>
      </c>
      <c r="D114" s="89">
        <f t="shared" si="1"/>
        <v>425000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60+330+480+60+645</f>
        <v>1575</v>
      </c>
      <c r="C120" s="89">
        <v>6000</v>
      </c>
      <c r="D120" s="89">
        <f t="shared" si="1"/>
        <v>9450000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>
      <c r="A123" s="21" t="s">
        <v>49</v>
      </c>
      <c r="B123" s="89">
        <v>4</v>
      </c>
      <c r="C123" s="89">
        <v>5000</v>
      </c>
      <c r="D123" s="89">
        <f t="shared" si="1"/>
        <v>20000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100+40+180+120</f>
        <v>440</v>
      </c>
      <c r="C145" s="89">
        <v>11000</v>
      </c>
      <c r="D145" s="89">
        <f t="shared" si="2"/>
        <v>4840000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>
      <c r="A152" s="12" t="s">
        <v>150</v>
      </c>
      <c r="B152" s="89">
        <v>14</v>
      </c>
      <c r="C152" s="89">
        <v>3900</v>
      </c>
      <c r="D152" s="89">
        <f t="shared" si="2"/>
        <v>54600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v>1.5</v>
      </c>
      <c r="C156" s="89">
        <v>13000</v>
      </c>
      <c r="D156" s="89">
        <f t="shared" si="2"/>
        <v>19500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 hidden="1">
      <c r="A165" s="7" t="s">
        <v>163</v>
      </c>
      <c r="B165" s="89"/>
      <c r="C165" s="89"/>
      <c r="D165" s="89">
        <f t="shared" si="2"/>
        <v>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68+40+10</f>
        <v>118</v>
      </c>
      <c r="C167" s="89">
        <v>11000</v>
      </c>
      <c r="D167" s="89">
        <f t="shared" si="2"/>
        <v>1298000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>
      <c r="A169" s="7" t="s">
        <v>167</v>
      </c>
      <c r="B169" s="89">
        <v>60</v>
      </c>
      <c r="C169" s="89">
        <v>13000</v>
      </c>
      <c r="D169" s="89">
        <f t="shared" si="2"/>
        <v>780000</v>
      </c>
    </row>
    <row r="170" spans="1:4" ht="18" hidden="1">
      <c r="A170" s="7" t="s">
        <v>71</v>
      </c>
      <c r="B170" s="89"/>
      <c r="C170" s="89"/>
      <c r="D170" s="89">
        <f t="shared" si="2"/>
        <v>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40+20+20+60+160+20</f>
        <v>320</v>
      </c>
      <c r="C181" s="89">
        <v>8000</v>
      </c>
      <c r="D181" s="89">
        <f t="shared" si="2"/>
        <v>2560000</v>
      </c>
    </row>
    <row r="182" spans="1:4" ht="18">
      <c r="A182" s="7" t="s">
        <v>180</v>
      </c>
      <c r="B182" s="89">
        <f>90*3</f>
        <v>270</v>
      </c>
      <c r="C182" s="89">
        <v>2400</v>
      </c>
      <c r="D182" s="89">
        <f t="shared" si="2"/>
        <v>648000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20</v>
      </c>
      <c r="C184" s="89">
        <v>28000</v>
      </c>
      <c r="D184" s="89">
        <f t="shared" si="2"/>
        <v>560000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v>40</v>
      </c>
      <c r="C187" s="89">
        <v>8000</v>
      </c>
      <c r="D187" s="89">
        <f t="shared" si="2"/>
        <v>320000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v>24</v>
      </c>
      <c r="C195" s="89">
        <v>6500</v>
      </c>
      <c r="D195" s="89">
        <f t="shared" si="2"/>
        <v>156000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190</v>
      </c>
      <c r="C198" s="89">
        <v>7000</v>
      </c>
      <c r="D198" s="89">
        <f t="shared" si="3"/>
        <v>1330000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154</v>
      </c>
      <c r="C200" s="89">
        <v>7000</v>
      </c>
      <c r="D200" s="89">
        <f t="shared" si="3"/>
        <v>1078000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20</v>
      </c>
      <c r="C205" s="89">
        <v>9000</v>
      </c>
      <c r="D205" s="89">
        <f t="shared" si="3"/>
        <v>180000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>
      <c r="A251" s="7" t="s">
        <v>282</v>
      </c>
      <c r="B251" s="89">
        <v>3</v>
      </c>
      <c r="C251" s="89">
        <v>24000</v>
      </c>
      <c r="D251" s="89">
        <f t="shared" si="3"/>
        <v>72000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>
      <c r="A266" s="7" t="s">
        <v>292</v>
      </c>
      <c r="B266" s="89">
        <v>2</v>
      </c>
      <c r="C266" s="89">
        <v>25000</v>
      </c>
      <c r="D266" s="89">
        <f t="shared" si="4"/>
        <v>50000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v>38</v>
      </c>
      <c r="C274" s="89">
        <v>7000</v>
      </c>
      <c r="D274" s="89">
        <f t="shared" si="4"/>
        <v>266000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 hidden="1">
      <c r="A280" s="7" t="s">
        <v>278</v>
      </c>
      <c r="B280" s="89"/>
      <c r="C280" s="89"/>
      <c r="D280" s="89">
        <f t="shared" si="4"/>
        <v>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88</v>
      </c>
      <c r="C286" s="89">
        <v>5000</v>
      </c>
      <c r="D286" s="89">
        <f t="shared" si="4"/>
        <v>440000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>
      <c r="A289" s="21" t="s">
        <v>287</v>
      </c>
      <c r="B289" s="89">
        <v>3</v>
      </c>
      <c r="C289" s="89">
        <v>4000</v>
      </c>
      <c r="D289" s="89">
        <f t="shared" si="4"/>
        <v>12000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>
      <c r="A294" s="7" t="s">
        <v>140</v>
      </c>
      <c r="B294" s="89">
        <v>13</v>
      </c>
      <c r="C294" s="89">
        <v>9000</v>
      </c>
      <c r="D294" s="89">
        <f t="shared" si="4"/>
        <v>117000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>
      <c r="A309" s="12" t="s">
        <v>305</v>
      </c>
      <c r="B309" s="89">
        <v>16</v>
      </c>
      <c r="C309" s="89">
        <v>88300</v>
      </c>
      <c r="D309" s="89">
        <f t="shared" si="4"/>
        <v>1412800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4" ht="18" hidden="1">
      <c r="A321" s="32" t="s">
        <v>317</v>
      </c>
      <c r="B321" s="89"/>
      <c r="C321" s="89"/>
      <c r="D321" s="89">
        <f t="shared" si="4"/>
        <v>0</v>
      </c>
    </row>
    <row r="322" spans="1:4" ht="18" hidden="1">
      <c r="A322" s="32" t="s">
        <v>318</v>
      </c>
      <c r="B322" s="89"/>
      <c r="C322" s="89"/>
      <c r="D322" s="89">
        <f t="shared" si="4"/>
        <v>0</v>
      </c>
    </row>
    <row r="323" spans="1:4" ht="18" hidden="1">
      <c r="A323" s="32" t="s">
        <v>319</v>
      </c>
      <c r="B323" s="89"/>
      <c r="C323" s="89"/>
      <c r="D323" s="89">
        <f t="shared" si="4"/>
        <v>0</v>
      </c>
    </row>
    <row r="324" spans="1: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4" ht="18" hidden="1">
      <c r="A325" s="32" t="s">
        <v>321</v>
      </c>
      <c r="B325" s="89"/>
      <c r="C325" s="89"/>
      <c r="D325" s="89">
        <f t="shared" si="5"/>
        <v>0</v>
      </c>
    </row>
    <row r="326" spans="1:4" ht="18" hidden="1">
      <c r="A326" s="31" t="s">
        <v>322</v>
      </c>
      <c r="B326" s="89"/>
      <c r="C326" s="89"/>
      <c r="D326" s="89">
        <f t="shared" si="5"/>
        <v>0</v>
      </c>
    </row>
    <row r="327" spans="1:4" ht="18" hidden="1">
      <c r="A327" s="7" t="s">
        <v>323</v>
      </c>
      <c r="B327" s="89"/>
      <c r="C327" s="89"/>
      <c r="D327" s="89">
        <f t="shared" si="5"/>
        <v>0</v>
      </c>
    </row>
    <row r="328" spans="1:4" ht="18" hidden="1">
      <c r="A328" s="5" t="s">
        <v>324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5531.5</v>
      </c>
      <c r="C330" s="94"/>
      <c r="D330" s="94">
        <f t="shared" ref="D330" si="6">SUM(D3:D329)</f>
        <v>66554600</v>
      </c>
    </row>
  </sheetData>
  <protectedRanges>
    <protectedRange password="CF71" sqref="B1:D329" name="tho"/>
  </protectedRanges>
  <autoFilter ref="A2:D330" xr:uid="{00000000-0009-0000-0000-000019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N338"/>
  <sheetViews>
    <sheetView tabSelected="1" topLeftCell="B184" workbookViewId="0">
      <selection activeCell="F331" sqref="F331:N338"/>
    </sheetView>
  </sheetViews>
  <sheetFormatPr defaultRowHeight="14.4"/>
  <cols>
    <col min="1" max="1" width="40.33203125" customWidth="1"/>
    <col min="3" max="3" width="11.6640625" style="114" customWidth="1"/>
    <col min="4" max="4" width="18.6640625" customWidth="1"/>
    <col min="6" max="6" width="24.44140625" customWidth="1"/>
    <col min="7" max="7" width="14.109375" bestFit="1" customWidth="1"/>
    <col min="8" max="8" width="14.33203125" bestFit="1" customWidth="1"/>
    <col min="9" max="9" width="11.6640625" bestFit="1" customWidth="1"/>
    <col min="10" max="10" width="18.33203125" customWidth="1"/>
    <col min="11" max="11" width="16.88671875" bestFit="1" customWidth="1"/>
    <col min="12" max="12" width="19.44140625" bestFit="1" customWidth="1"/>
    <col min="14" max="14" width="15.109375" customWidth="1"/>
  </cols>
  <sheetData>
    <row r="1" spans="1:4">
      <c r="A1" s="34" t="s">
        <v>378</v>
      </c>
      <c r="B1" s="1"/>
      <c r="C1" s="108"/>
      <c r="D1" s="1"/>
    </row>
    <row r="2" spans="1:4" ht="26.4">
      <c r="A2" s="37" t="s">
        <v>330</v>
      </c>
      <c r="B2" s="2" t="s">
        <v>0</v>
      </c>
      <c r="C2" s="109" t="s">
        <v>327</v>
      </c>
      <c r="D2" s="2" t="s">
        <v>328</v>
      </c>
    </row>
    <row r="3" spans="1:4" ht="18" hidden="1">
      <c r="A3" s="3" t="s">
        <v>1</v>
      </c>
      <c r="B3" s="89"/>
      <c r="C3" s="89"/>
      <c r="D3" s="89">
        <f>B3*C3</f>
        <v>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>
      <c r="A14" s="7" t="s">
        <v>81</v>
      </c>
      <c r="B14" s="89">
        <v>14</v>
      </c>
      <c r="C14" s="110">
        <v>6000</v>
      </c>
      <c r="D14" s="89">
        <f t="shared" si="0"/>
        <v>84000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 hidden="1">
      <c r="A16" s="10" t="s">
        <v>85</v>
      </c>
      <c r="B16" s="89"/>
      <c r="C16" s="89"/>
      <c r="D16" s="89">
        <f t="shared" si="0"/>
        <v>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35</v>
      </c>
      <c r="C19" s="110">
        <v>9000</v>
      </c>
      <c r="D19" s="89">
        <f t="shared" si="0"/>
        <v>315000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10+45+15</f>
        <v>70</v>
      </c>
      <c r="C23" s="110">
        <v>34000</v>
      </c>
      <c r="D23" s="89">
        <f t="shared" si="0"/>
        <v>2380000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>
      <c r="A26" s="7" t="s">
        <v>24</v>
      </c>
      <c r="B26" s="89">
        <v>15</v>
      </c>
      <c r="C26" s="110">
        <v>11000</v>
      </c>
      <c r="D26" s="89">
        <f t="shared" si="0"/>
        <v>165000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8+10+7</f>
        <v>25</v>
      </c>
      <c r="C28" s="110">
        <v>30000</v>
      </c>
      <c r="D28" s="89">
        <f t="shared" si="0"/>
        <v>750000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20+18+12</f>
        <v>50</v>
      </c>
      <c r="C32" s="110">
        <v>22000</v>
      </c>
      <c r="D32" s="89">
        <f t="shared" si="0"/>
        <v>1100000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70</v>
      </c>
      <c r="C35" s="110">
        <v>12000</v>
      </c>
      <c r="D35" s="89">
        <f t="shared" si="0"/>
        <v>840000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>
      <c r="A40" s="7" t="s">
        <v>38</v>
      </c>
      <c r="B40" s="89">
        <v>18</v>
      </c>
      <c r="C40" s="110">
        <v>28000</v>
      </c>
      <c r="D40" s="89">
        <f t="shared" si="0"/>
        <v>504000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90+35</f>
        <v>125</v>
      </c>
      <c r="C43" s="110">
        <v>15000</v>
      </c>
      <c r="D43" s="89">
        <f t="shared" si="0"/>
        <v>1875000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 hidden="1">
      <c r="A51" s="7" t="s">
        <v>12</v>
      </c>
      <c r="B51" s="89"/>
      <c r="C51" s="89"/>
      <c r="D51" s="89">
        <f t="shared" si="0"/>
        <v>0</v>
      </c>
    </row>
    <row r="52" spans="1:4" ht="18" hidden="1">
      <c r="A52" s="7" t="s">
        <v>14</v>
      </c>
      <c r="B52" s="89"/>
      <c r="C52" s="89"/>
      <c r="D52" s="89">
        <f t="shared" si="0"/>
        <v>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>
      <c r="A54" s="7" t="s">
        <v>52</v>
      </c>
      <c r="B54" s="89">
        <v>10</v>
      </c>
      <c r="C54" s="110">
        <v>13000</v>
      </c>
      <c r="D54" s="89">
        <f t="shared" si="0"/>
        <v>130000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>
      <c r="A56" s="7" t="s">
        <v>54</v>
      </c>
      <c r="B56" s="89">
        <v>5</v>
      </c>
      <c r="C56" s="110">
        <v>25000</v>
      </c>
      <c r="D56" s="89">
        <f t="shared" si="0"/>
        <v>125000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>
      <c r="A62" s="26" t="s">
        <v>60</v>
      </c>
      <c r="B62" s="89">
        <v>10</v>
      </c>
      <c r="C62" s="110">
        <v>9600</v>
      </c>
      <c r="D62" s="89">
        <f t="shared" si="0"/>
        <v>96000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480+60+60</f>
        <v>600</v>
      </c>
      <c r="C67" s="110">
        <v>25000</v>
      </c>
      <c r="D67" s="89">
        <f t="shared" si="0"/>
        <v>15000000</v>
      </c>
    </row>
    <row r="68" spans="1:4" ht="18">
      <c r="A68" s="3" t="s">
        <v>189</v>
      </c>
      <c r="B68" s="89">
        <f>160+20+20+70</f>
        <v>270</v>
      </c>
      <c r="C68" s="110">
        <v>24000</v>
      </c>
      <c r="D68" s="89">
        <f t="shared" ref="D68:D131" si="1">B68*C68</f>
        <v>6480000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9</v>
      </c>
      <c r="C71" s="110">
        <v>10000</v>
      </c>
      <c r="D71" s="89">
        <f t="shared" si="1"/>
        <v>90000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v>23</v>
      </c>
      <c r="C73" s="110">
        <v>15000</v>
      </c>
      <c r="D73" s="89">
        <f t="shared" si="1"/>
        <v>345000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>
      <c r="A78" s="21" t="s">
        <v>275</v>
      </c>
      <c r="B78" s="89">
        <v>2</v>
      </c>
      <c r="C78" s="110">
        <v>11000</v>
      </c>
      <c r="D78" s="89">
        <f t="shared" si="1"/>
        <v>22000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>
      <c r="A83" s="7" t="s">
        <v>76</v>
      </c>
      <c r="B83" s="89">
        <v>36</v>
      </c>
      <c r="C83" s="110">
        <v>8500</v>
      </c>
      <c r="D83" s="89">
        <f t="shared" si="1"/>
        <v>306000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 hidden="1">
      <c r="A95" s="7" t="s">
        <v>103</v>
      </c>
      <c r="B95" s="89"/>
      <c r="C95" s="89"/>
      <c r="D95" s="89">
        <f t="shared" si="1"/>
        <v>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>
      <c r="A97" s="7" t="s">
        <v>41</v>
      </c>
      <c r="B97" s="89">
        <v>8</v>
      </c>
      <c r="C97" s="110">
        <v>10000</v>
      </c>
      <c r="D97" s="89">
        <f t="shared" si="1"/>
        <v>80000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>
      <c r="A103" s="23" t="s">
        <v>118</v>
      </c>
      <c r="B103" s="90">
        <v>1</v>
      </c>
      <c r="C103" s="111">
        <v>70000</v>
      </c>
      <c r="D103" s="89">
        <f t="shared" si="1"/>
        <v>70000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>
      <c r="A105" s="7" t="s">
        <v>121</v>
      </c>
      <c r="B105" s="90">
        <v>2</v>
      </c>
      <c r="C105" s="111">
        <v>80000</v>
      </c>
      <c r="D105" s="89">
        <f t="shared" si="1"/>
        <v>160000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>
      <c r="A108" s="7" t="s">
        <v>123</v>
      </c>
      <c r="B108" s="90">
        <v>1</v>
      </c>
      <c r="C108" s="111">
        <v>70000</v>
      </c>
      <c r="D108" s="89">
        <f t="shared" si="1"/>
        <v>70000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>
      <c r="A111" s="7" t="s">
        <v>143</v>
      </c>
      <c r="B111" s="90">
        <v>1</v>
      </c>
      <c r="C111" s="111">
        <v>70000</v>
      </c>
      <c r="D111" s="89">
        <f t="shared" si="1"/>
        <v>70000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40+50+60+120</f>
        <v>270</v>
      </c>
      <c r="C113" s="110">
        <v>9000</v>
      </c>
      <c r="D113" s="89">
        <f t="shared" si="1"/>
        <v>2430000</v>
      </c>
    </row>
    <row r="114" spans="1:4" ht="18">
      <c r="A114" s="7" t="s">
        <v>112</v>
      </c>
      <c r="B114" s="89">
        <v>10</v>
      </c>
      <c r="C114" s="110">
        <v>6000</v>
      </c>
      <c r="D114" s="89">
        <f t="shared" si="1"/>
        <v>60000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660+435</f>
        <v>1095</v>
      </c>
      <c r="C120" s="110">
        <v>5000</v>
      </c>
      <c r="D120" s="89">
        <f t="shared" si="1"/>
        <v>5475000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 hidden="1">
      <c r="A137" s="12" t="s">
        <v>203</v>
      </c>
      <c r="B137" s="89"/>
      <c r="C137" s="89"/>
      <c r="D137" s="89">
        <f t="shared" si="2"/>
        <v>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 hidden="1">
      <c r="A142" s="7" t="s">
        <v>272</v>
      </c>
      <c r="B142" s="89"/>
      <c r="C142" s="89"/>
      <c r="D142" s="89">
        <f t="shared" si="2"/>
        <v>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480+40</f>
        <v>520</v>
      </c>
      <c r="C145" s="110">
        <v>10000</v>
      </c>
      <c r="D145" s="89">
        <f t="shared" si="2"/>
        <v>5200000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v>1.5</v>
      </c>
      <c r="C156" s="110">
        <v>6500</v>
      </c>
      <c r="D156" s="89">
        <f t="shared" si="2"/>
        <v>9750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 hidden="1">
      <c r="A165" s="7" t="s">
        <v>163</v>
      </c>
      <c r="B165" s="89"/>
      <c r="C165" s="89"/>
      <c r="D165" s="89">
        <f t="shared" si="2"/>
        <v>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20+100+20+18+80+20</f>
        <v>258</v>
      </c>
      <c r="C167" s="110">
        <v>11000</v>
      </c>
      <c r="D167" s="89">
        <f t="shared" si="2"/>
        <v>2838000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>
      <c r="A170" s="7" t="s">
        <v>71</v>
      </c>
      <c r="B170" s="89">
        <v>15</v>
      </c>
      <c r="C170" s="110">
        <v>11000</v>
      </c>
      <c r="D170" s="89">
        <f t="shared" si="2"/>
        <v>165000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220+300</f>
        <v>520</v>
      </c>
      <c r="C181" s="110">
        <v>8000</v>
      </c>
      <c r="D181" s="89">
        <f t="shared" si="2"/>
        <v>4160000</v>
      </c>
    </row>
    <row r="182" spans="1:4" ht="18" hidden="1">
      <c r="A182" s="7" t="s">
        <v>180</v>
      </c>
      <c r="B182" s="89"/>
      <c r="C182" s="89"/>
      <c r="D182" s="89">
        <f t="shared" si="2"/>
        <v>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10</v>
      </c>
      <c r="C184" s="110">
        <v>28000</v>
      </c>
      <c r="D184" s="89">
        <f t="shared" si="2"/>
        <v>280000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v>25</v>
      </c>
      <c r="C187" s="110">
        <v>8000</v>
      </c>
      <c r="D187" s="89">
        <f t="shared" si="2"/>
        <v>200000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 hidden="1">
      <c r="A195" s="20" t="s">
        <v>10</v>
      </c>
      <c r="B195" s="89"/>
      <c r="C195" s="89"/>
      <c r="D195" s="89">
        <f t="shared" si="2"/>
        <v>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190</v>
      </c>
      <c r="C198" s="110">
        <v>7000</v>
      </c>
      <c r="D198" s="89">
        <f t="shared" si="3"/>
        <v>1330000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v>480</v>
      </c>
      <c r="C200" s="112">
        <v>7000</v>
      </c>
      <c r="D200" s="89">
        <f t="shared" si="3"/>
        <v>3360000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>
      <c r="A205" s="3" t="s">
        <v>17</v>
      </c>
      <c r="B205" s="89">
        <v>6</v>
      </c>
      <c r="C205" s="110">
        <v>9000</v>
      </c>
      <c r="D205" s="89">
        <f t="shared" si="3"/>
        <v>54000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>
      <c r="A222" s="7" t="s">
        <v>216</v>
      </c>
      <c r="B222" s="89">
        <v>1</v>
      </c>
      <c r="C222" s="110">
        <v>9000</v>
      </c>
      <c r="D222" s="89">
        <f t="shared" si="3"/>
        <v>9000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 hidden="1">
      <c r="A238" s="7" t="s">
        <v>239</v>
      </c>
      <c r="B238" s="89"/>
      <c r="C238" s="89"/>
      <c r="D238" s="89">
        <f t="shared" si="3"/>
        <v>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>
      <c r="A255" s="7" t="s">
        <v>253</v>
      </c>
      <c r="B255" s="89">
        <v>5</v>
      </c>
      <c r="C255" s="110">
        <v>33000</v>
      </c>
      <c r="D255" s="89">
        <f t="shared" si="3"/>
        <v>165000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 hidden="1">
      <c r="A258" s="7" t="s">
        <v>288</v>
      </c>
      <c r="B258" s="89"/>
      <c r="C258" s="89"/>
      <c r="D258" s="89">
        <f t="shared" si="3"/>
        <v>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 hidden="1">
      <c r="A266" s="7" t="s">
        <v>292</v>
      </c>
      <c r="B266" s="89"/>
      <c r="C266" s="89"/>
      <c r="D266" s="89">
        <f t="shared" si="4"/>
        <v>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v>65</v>
      </c>
      <c r="C274" s="110">
        <v>7000</v>
      </c>
      <c r="D274" s="89">
        <f t="shared" si="4"/>
        <v>455000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 hidden="1">
      <c r="A277" s="7" t="s">
        <v>45</v>
      </c>
      <c r="B277" s="89"/>
      <c r="C277" s="89"/>
      <c r="D277" s="89">
        <f t="shared" si="4"/>
        <v>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 hidden="1">
      <c r="A280" s="7" t="s">
        <v>278</v>
      </c>
      <c r="B280" s="89"/>
      <c r="C280" s="89"/>
      <c r="D280" s="89">
        <f t="shared" si="4"/>
        <v>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v>40</v>
      </c>
      <c r="C286" s="110">
        <v>5000</v>
      </c>
      <c r="D286" s="89">
        <f t="shared" si="4"/>
        <v>200000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 hidden="1">
      <c r="A289" s="21" t="s">
        <v>287</v>
      </c>
      <c r="B289" s="89"/>
      <c r="C289" s="89"/>
      <c r="D289" s="89">
        <f t="shared" si="4"/>
        <v>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 hidden="1">
      <c r="A309" s="12" t="s">
        <v>305</v>
      </c>
      <c r="B309" s="89"/>
      <c r="C309" s="89"/>
      <c r="D309" s="89">
        <f t="shared" si="4"/>
        <v>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14" ht="18" hidden="1">
      <c r="A321" s="32" t="s">
        <v>317</v>
      </c>
      <c r="B321" s="89"/>
      <c r="C321" s="89"/>
      <c r="D321" s="89">
        <f t="shared" si="4"/>
        <v>0</v>
      </c>
    </row>
    <row r="322" spans="1:14" ht="18" hidden="1">
      <c r="A322" s="32" t="s">
        <v>318</v>
      </c>
      <c r="B322" s="89"/>
      <c r="C322" s="89"/>
      <c r="D322" s="89">
        <f t="shared" si="4"/>
        <v>0</v>
      </c>
    </row>
    <row r="323" spans="1:14" ht="18" hidden="1">
      <c r="A323" s="32" t="s">
        <v>319</v>
      </c>
      <c r="B323" s="89"/>
      <c r="C323" s="89"/>
      <c r="D323" s="89">
        <f t="shared" si="4"/>
        <v>0</v>
      </c>
    </row>
    <row r="324" spans="1:1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14" ht="18" hidden="1">
      <c r="A325" s="32" t="s">
        <v>321</v>
      </c>
      <c r="B325" s="89"/>
      <c r="C325" s="89"/>
      <c r="D325" s="89">
        <f t="shared" si="5"/>
        <v>0</v>
      </c>
    </row>
    <row r="326" spans="1:14" ht="18" hidden="1">
      <c r="A326" s="31" t="s">
        <v>322</v>
      </c>
      <c r="B326" s="89"/>
      <c r="C326" s="89"/>
      <c r="D326" s="89">
        <f t="shared" si="5"/>
        <v>0</v>
      </c>
    </row>
    <row r="327" spans="1:14" ht="18" hidden="1">
      <c r="A327" s="7" t="s">
        <v>323</v>
      </c>
      <c r="B327" s="89"/>
      <c r="C327" s="89"/>
      <c r="D327" s="89">
        <f t="shared" si="5"/>
        <v>0</v>
      </c>
    </row>
    <row r="328" spans="1:14" ht="18" hidden="1">
      <c r="A328" s="5" t="s">
        <v>324</v>
      </c>
      <c r="B328" s="89"/>
      <c r="C328" s="89"/>
      <c r="D328" s="89">
        <f t="shared" si="5"/>
        <v>0</v>
      </c>
    </row>
    <row r="329" spans="1:14" ht="18" hidden="1">
      <c r="A329" s="5" t="s">
        <v>325</v>
      </c>
      <c r="B329" s="89"/>
      <c r="C329" s="89"/>
      <c r="D329" s="89">
        <f t="shared" si="5"/>
        <v>0</v>
      </c>
    </row>
    <row r="330" spans="1:14" ht="17.399999999999999">
      <c r="A330" s="36"/>
      <c r="B330" s="94">
        <f>SUM(B3:B329)</f>
        <v>4911.5</v>
      </c>
      <c r="C330" s="113"/>
      <c r="D330" s="94">
        <f t="shared" ref="D330" si="6">SUM(D3:D329)</f>
        <v>57447750</v>
      </c>
    </row>
    <row r="331" spans="1:14">
      <c r="G331" s="102" t="s">
        <v>380</v>
      </c>
      <c r="H331" s="102" t="s">
        <v>381</v>
      </c>
      <c r="I331" s="102" t="s">
        <v>382</v>
      </c>
      <c r="J331" s="102" t="s">
        <v>393</v>
      </c>
    </row>
    <row r="332" spans="1:14" ht="15" thickBot="1">
      <c r="F332" s="103" t="s">
        <v>391</v>
      </c>
      <c r="G332" s="121">
        <v>32732933.333333336</v>
      </c>
      <c r="H332" s="115">
        <v>67451100</v>
      </c>
      <c r="I332" s="115"/>
      <c r="K332" s="105"/>
    </row>
    <row r="333" spans="1:14">
      <c r="F333" s="103" t="s">
        <v>383</v>
      </c>
      <c r="G333" s="116"/>
      <c r="H333" s="118">
        <v>5824793574</v>
      </c>
      <c r="I333" s="117"/>
      <c r="J333" s="105" t="s">
        <v>392</v>
      </c>
    </row>
    <row r="334" spans="1:14">
      <c r="F334" s="103" t="s">
        <v>394</v>
      </c>
      <c r="G334" s="115">
        <v>35529791.666666672</v>
      </c>
      <c r="H334" s="115">
        <v>74542800</v>
      </c>
      <c r="I334" s="115"/>
      <c r="K334" s="106" t="s">
        <v>384</v>
      </c>
      <c r="L334" s="106" t="s">
        <v>385</v>
      </c>
    </row>
    <row r="335" spans="1:14">
      <c r="F335" s="103" t="s">
        <v>386</v>
      </c>
      <c r="G335" s="103"/>
      <c r="H335" s="104">
        <f>+G332+H332+I332+H333-G334-H334-I334</f>
        <v>5814905015.666666</v>
      </c>
      <c r="I335" s="104"/>
      <c r="J335" s="106" t="s">
        <v>387</v>
      </c>
      <c r="K335" s="120">
        <v>3078334850</v>
      </c>
      <c r="L335" s="107">
        <f>+K335*H335/(K335+K336)</f>
        <v>1907041882.7607987</v>
      </c>
      <c r="N335">
        <v>1907041882.7607987</v>
      </c>
    </row>
    <row r="336" spans="1:14">
      <c r="J336" s="106" t="s">
        <v>388</v>
      </c>
      <c r="K336" s="119">
        <v>6308047757</v>
      </c>
      <c r="L336" s="107">
        <f>+K336*H335/(K335+K336)</f>
        <v>3907863132.9058671</v>
      </c>
      <c r="N336">
        <v>3907863132.9058671</v>
      </c>
    </row>
    <row r="337" spans="8:10">
      <c r="H337">
        <v>5814905015.666666</v>
      </c>
    </row>
    <row r="338" spans="8:10">
      <c r="I338" t="s">
        <v>389</v>
      </c>
      <c r="J338" t="s">
        <v>390</v>
      </c>
    </row>
  </sheetData>
  <protectedRanges>
    <protectedRange password="CF71" sqref="B1:D329" name="tho"/>
  </protectedRanges>
  <autoFilter ref="A2:D330" xr:uid="{00000000-0009-0000-0000-00001A000000}">
    <filterColumn colId="1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330"/>
  <sheetViews>
    <sheetView topLeftCell="A200" workbookViewId="0">
      <selection activeCell="D330" sqref="D330"/>
    </sheetView>
  </sheetViews>
  <sheetFormatPr defaultRowHeight="14.4"/>
  <cols>
    <col min="1" max="1" width="39.33203125" customWidth="1"/>
    <col min="4" max="4" width="20.33203125" customWidth="1"/>
  </cols>
  <sheetData>
    <row r="1" spans="1:4">
      <c r="A1" s="34" t="s">
        <v>379</v>
      </c>
      <c r="B1" s="1" t="s">
        <v>365</v>
      </c>
      <c r="C1" s="1"/>
      <c r="D1" s="1" t="s">
        <v>366</v>
      </c>
    </row>
    <row r="2" spans="1:4" ht="26.4">
      <c r="A2" s="37" t="s">
        <v>330</v>
      </c>
      <c r="B2" s="2" t="s">
        <v>0</v>
      </c>
      <c r="C2" s="2" t="s">
        <v>327</v>
      </c>
      <c r="D2" s="2" t="s">
        <v>328</v>
      </c>
    </row>
    <row r="3" spans="1:4" ht="18">
      <c r="A3" s="3" t="s">
        <v>1</v>
      </c>
      <c r="B3" s="89">
        <v>3</v>
      </c>
      <c r="C3" s="89">
        <v>5000</v>
      </c>
      <c r="D3" s="89">
        <f>B3*C3</f>
        <v>15000</v>
      </c>
    </row>
    <row r="4" spans="1:4" ht="18" hidden="1">
      <c r="A4" s="5" t="s">
        <v>2</v>
      </c>
      <c r="B4" s="89"/>
      <c r="C4" s="89"/>
      <c r="D4" s="89">
        <f t="shared" ref="D4:D67" si="0">B4*C4</f>
        <v>0</v>
      </c>
    </row>
    <row r="5" spans="1:4" ht="18" hidden="1">
      <c r="A5" s="3" t="s">
        <v>66</v>
      </c>
      <c r="B5" s="89"/>
      <c r="C5" s="89"/>
      <c r="D5" s="89">
        <f t="shared" si="0"/>
        <v>0</v>
      </c>
    </row>
    <row r="6" spans="1:4" ht="18" hidden="1">
      <c r="A6" s="3" t="s">
        <v>4</v>
      </c>
      <c r="B6" s="89"/>
      <c r="C6" s="89"/>
      <c r="D6" s="89">
        <f t="shared" si="0"/>
        <v>0</v>
      </c>
    </row>
    <row r="7" spans="1:4" ht="18" hidden="1">
      <c r="A7" s="3" t="s">
        <v>5</v>
      </c>
      <c r="B7" s="89"/>
      <c r="C7" s="89"/>
      <c r="D7" s="89">
        <f t="shared" si="0"/>
        <v>0</v>
      </c>
    </row>
    <row r="8" spans="1:4" ht="18" hidden="1">
      <c r="A8" s="6" t="s">
        <v>6</v>
      </c>
      <c r="B8" s="89"/>
      <c r="C8" s="89"/>
      <c r="D8" s="89">
        <f t="shared" si="0"/>
        <v>0</v>
      </c>
    </row>
    <row r="9" spans="1:4" ht="18" hidden="1">
      <c r="A9" s="7" t="s">
        <v>7</v>
      </c>
      <c r="B9" s="89"/>
      <c r="C9" s="89"/>
      <c r="D9" s="89">
        <f t="shared" si="0"/>
        <v>0</v>
      </c>
    </row>
    <row r="10" spans="1:4" ht="18" hidden="1">
      <c r="A10" s="3" t="s">
        <v>8</v>
      </c>
      <c r="B10" s="90"/>
      <c r="C10" s="90"/>
      <c r="D10" s="89">
        <f t="shared" si="0"/>
        <v>0</v>
      </c>
    </row>
    <row r="11" spans="1:4" ht="18" hidden="1">
      <c r="A11" s="3" t="s">
        <v>9</v>
      </c>
      <c r="B11" s="90"/>
      <c r="C11" s="90"/>
      <c r="D11" s="89">
        <f t="shared" si="0"/>
        <v>0</v>
      </c>
    </row>
    <row r="12" spans="1:4" ht="18" hidden="1">
      <c r="A12" s="3" t="s">
        <v>74</v>
      </c>
      <c r="B12" s="90"/>
      <c r="C12" s="90"/>
      <c r="D12" s="89">
        <f t="shared" si="0"/>
        <v>0</v>
      </c>
    </row>
    <row r="13" spans="1:4" ht="18" hidden="1">
      <c r="A13" s="7" t="s">
        <v>11</v>
      </c>
      <c r="B13" s="89"/>
      <c r="C13" s="89"/>
      <c r="D13" s="89">
        <f t="shared" si="0"/>
        <v>0</v>
      </c>
    </row>
    <row r="14" spans="1:4" ht="18" hidden="1">
      <c r="A14" s="7" t="s">
        <v>81</v>
      </c>
      <c r="B14" s="89"/>
      <c r="C14" s="89"/>
      <c r="D14" s="89">
        <f t="shared" si="0"/>
        <v>0</v>
      </c>
    </row>
    <row r="15" spans="1:4" ht="18" hidden="1">
      <c r="A15" s="7" t="s">
        <v>13</v>
      </c>
      <c r="B15" s="90"/>
      <c r="C15" s="90"/>
      <c r="D15" s="89">
        <f t="shared" si="0"/>
        <v>0</v>
      </c>
    </row>
    <row r="16" spans="1:4" ht="18">
      <c r="A16" s="10" t="s">
        <v>85</v>
      </c>
      <c r="B16" s="89">
        <v>3</v>
      </c>
      <c r="C16" s="89">
        <v>4000</v>
      </c>
      <c r="D16" s="89">
        <f t="shared" si="0"/>
        <v>12000</v>
      </c>
    </row>
    <row r="17" spans="1:4" ht="18" hidden="1">
      <c r="A17" s="5" t="s">
        <v>15</v>
      </c>
      <c r="B17" s="89"/>
      <c r="C17" s="89"/>
      <c r="D17" s="89">
        <f t="shared" si="0"/>
        <v>0</v>
      </c>
    </row>
    <row r="18" spans="1:4" ht="18" hidden="1">
      <c r="A18" s="10" t="s">
        <v>16</v>
      </c>
      <c r="B18" s="89"/>
      <c r="C18" s="89"/>
      <c r="D18" s="89">
        <f t="shared" si="0"/>
        <v>0</v>
      </c>
    </row>
    <row r="19" spans="1:4" ht="18">
      <c r="A19" s="7" t="s">
        <v>101</v>
      </c>
      <c r="B19" s="89">
        <v>30</v>
      </c>
      <c r="C19" s="89">
        <v>9000</v>
      </c>
      <c r="D19" s="89">
        <f t="shared" si="0"/>
        <v>270000</v>
      </c>
    </row>
    <row r="20" spans="1:4" ht="18" hidden="1">
      <c r="A20" s="7" t="s">
        <v>18</v>
      </c>
      <c r="B20" s="89"/>
      <c r="C20" s="89"/>
      <c r="D20" s="89">
        <f t="shared" si="0"/>
        <v>0</v>
      </c>
    </row>
    <row r="21" spans="1:4" ht="18" hidden="1">
      <c r="A21" s="7" t="s">
        <v>19</v>
      </c>
      <c r="B21" s="89"/>
      <c r="C21" s="89"/>
      <c r="D21" s="89">
        <f t="shared" si="0"/>
        <v>0</v>
      </c>
    </row>
    <row r="22" spans="1:4" ht="18" hidden="1">
      <c r="A22" s="5" t="s">
        <v>20</v>
      </c>
      <c r="B22" s="89"/>
      <c r="C22" s="89"/>
      <c r="D22" s="89">
        <f t="shared" si="0"/>
        <v>0</v>
      </c>
    </row>
    <row r="23" spans="1:4" ht="18">
      <c r="A23" s="7" t="s">
        <v>220</v>
      </c>
      <c r="B23" s="89">
        <f>37+38</f>
        <v>75</v>
      </c>
      <c r="C23" s="89">
        <v>34000</v>
      </c>
      <c r="D23" s="89">
        <f t="shared" si="0"/>
        <v>2550000</v>
      </c>
    </row>
    <row r="24" spans="1:4" ht="18" hidden="1">
      <c r="A24" s="7" t="s">
        <v>22</v>
      </c>
      <c r="B24" s="89"/>
      <c r="C24" s="89"/>
      <c r="D24" s="89">
        <f t="shared" si="0"/>
        <v>0</v>
      </c>
    </row>
    <row r="25" spans="1:4" ht="18" hidden="1">
      <c r="A25" s="7" t="s">
        <v>23</v>
      </c>
      <c r="B25" s="89"/>
      <c r="C25" s="89"/>
      <c r="D25" s="89">
        <f t="shared" si="0"/>
        <v>0</v>
      </c>
    </row>
    <row r="26" spans="1:4" ht="18" hidden="1">
      <c r="A26" s="7" t="s">
        <v>24</v>
      </c>
      <c r="B26" s="89"/>
      <c r="C26" s="89"/>
      <c r="D26" s="89">
        <f t="shared" si="0"/>
        <v>0</v>
      </c>
    </row>
    <row r="27" spans="1:4" ht="18" hidden="1">
      <c r="A27" s="7" t="s">
        <v>25</v>
      </c>
      <c r="B27" s="89"/>
      <c r="C27" s="89"/>
      <c r="D27" s="89">
        <f t="shared" si="0"/>
        <v>0</v>
      </c>
    </row>
    <row r="28" spans="1:4" ht="18">
      <c r="A28" s="7" t="s">
        <v>227</v>
      </c>
      <c r="B28" s="89">
        <f>57+8-7</f>
        <v>58</v>
      </c>
      <c r="C28" s="89">
        <v>30000</v>
      </c>
      <c r="D28" s="89">
        <f t="shared" si="0"/>
        <v>1740000</v>
      </c>
    </row>
    <row r="29" spans="1:4" ht="18" hidden="1">
      <c r="A29" s="7" t="s">
        <v>27</v>
      </c>
      <c r="B29" s="89"/>
      <c r="C29" s="89"/>
      <c r="D29" s="89">
        <f t="shared" si="0"/>
        <v>0</v>
      </c>
    </row>
    <row r="30" spans="1:4" ht="18" hidden="1">
      <c r="A30" s="7" t="s">
        <v>28</v>
      </c>
      <c r="B30" s="89"/>
      <c r="C30" s="89"/>
      <c r="D30" s="89">
        <f t="shared" si="0"/>
        <v>0</v>
      </c>
    </row>
    <row r="31" spans="1:4" ht="18" hidden="1">
      <c r="A31" s="7" t="s">
        <v>29</v>
      </c>
      <c r="B31" s="89"/>
      <c r="C31" s="89"/>
      <c r="D31" s="89">
        <f t="shared" si="0"/>
        <v>0</v>
      </c>
    </row>
    <row r="32" spans="1:4" ht="18">
      <c r="A32" s="7" t="s">
        <v>236</v>
      </c>
      <c r="B32" s="89">
        <f>10+18+20</f>
        <v>48</v>
      </c>
      <c r="C32" s="89">
        <v>25000</v>
      </c>
      <c r="D32" s="89">
        <f t="shared" si="0"/>
        <v>1200000</v>
      </c>
    </row>
    <row r="33" spans="1:4" ht="18" hidden="1">
      <c r="A33" s="7" t="s">
        <v>31</v>
      </c>
      <c r="B33" s="89"/>
      <c r="C33" s="89"/>
      <c r="D33" s="89">
        <f t="shared" si="0"/>
        <v>0</v>
      </c>
    </row>
    <row r="34" spans="1:4" ht="18" hidden="1">
      <c r="A34" s="7" t="s">
        <v>32</v>
      </c>
      <c r="B34" s="89"/>
      <c r="C34" s="89"/>
      <c r="D34" s="89">
        <f t="shared" si="0"/>
        <v>0</v>
      </c>
    </row>
    <row r="35" spans="1:4" ht="18">
      <c r="A35" s="7" t="s">
        <v>111</v>
      </c>
      <c r="B35" s="89">
        <v>78</v>
      </c>
      <c r="C35" s="89">
        <v>11000</v>
      </c>
      <c r="D35" s="89">
        <f t="shared" si="0"/>
        <v>858000</v>
      </c>
    </row>
    <row r="36" spans="1:4" ht="18" hidden="1">
      <c r="A36" s="12" t="s">
        <v>34</v>
      </c>
      <c r="B36" s="89"/>
      <c r="C36" s="89"/>
      <c r="D36" s="89">
        <f t="shared" si="0"/>
        <v>0</v>
      </c>
    </row>
    <row r="37" spans="1:4" ht="18" hidden="1">
      <c r="A37" s="7" t="s">
        <v>35</v>
      </c>
      <c r="B37" s="89"/>
      <c r="C37" s="89"/>
      <c r="D37" s="89">
        <f t="shared" si="0"/>
        <v>0</v>
      </c>
    </row>
    <row r="38" spans="1:4" ht="18" hidden="1">
      <c r="A38" s="3" t="s">
        <v>179</v>
      </c>
      <c r="B38" s="89"/>
      <c r="C38" s="89"/>
      <c r="D38" s="89">
        <f t="shared" si="0"/>
        <v>0</v>
      </c>
    </row>
    <row r="39" spans="1:4" ht="18" hidden="1">
      <c r="A39" s="7" t="s">
        <v>37</v>
      </c>
      <c r="B39" s="89"/>
      <c r="C39" s="89"/>
      <c r="D39" s="89">
        <f t="shared" si="0"/>
        <v>0</v>
      </c>
    </row>
    <row r="40" spans="1:4" ht="18" hidden="1">
      <c r="A40" s="7" t="s">
        <v>38</v>
      </c>
      <c r="B40" s="89"/>
      <c r="C40" s="89"/>
      <c r="D40" s="89">
        <f t="shared" si="0"/>
        <v>0</v>
      </c>
    </row>
    <row r="41" spans="1:4" ht="18" hidden="1">
      <c r="A41" s="13" t="s">
        <v>39</v>
      </c>
      <c r="B41" s="89"/>
      <c r="C41" s="89"/>
      <c r="D41" s="89">
        <f t="shared" si="0"/>
        <v>0</v>
      </c>
    </row>
    <row r="42" spans="1:4" ht="18" hidden="1">
      <c r="A42" s="7" t="s">
        <v>40</v>
      </c>
      <c r="B42" s="89"/>
      <c r="C42" s="89"/>
      <c r="D42" s="89">
        <f t="shared" si="0"/>
        <v>0</v>
      </c>
    </row>
    <row r="43" spans="1:4" ht="18">
      <c r="A43" s="7" t="s">
        <v>199</v>
      </c>
      <c r="B43" s="89">
        <f>140+120</f>
        <v>260</v>
      </c>
      <c r="C43" s="89">
        <v>15000</v>
      </c>
      <c r="D43" s="89">
        <f t="shared" si="0"/>
        <v>3900000</v>
      </c>
    </row>
    <row r="44" spans="1:4" ht="18" hidden="1">
      <c r="A44" s="7" t="s">
        <v>42</v>
      </c>
      <c r="B44" s="89"/>
      <c r="C44" s="89"/>
      <c r="D44" s="89">
        <f t="shared" si="0"/>
        <v>0</v>
      </c>
    </row>
    <row r="45" spans="1:4" ht="18" hidden="1">
      <c r="A45" s="7" t="s">
        <v>43</v>
      </c>
      <c r="B45" s="89"/>
      <c r="C45" s="89"/>
      <c r="D45" s="89">
        <f t="shared" si="0"/>
        <v>0</v>
      </c>
    </row>
    <row r="46" spans="1:4" ht="18" hidden="1">
      <c r="A46" s="7" t="s">
        <v>44</v>
      </c>
      <c r="B46" s="89"/>
      <c r="C46" s="89"/>
      <c r="D46" s="89">
        <f t="shared" si="0"/>
        <v>0</v>
      </c>
    </row>
    <row r="47" spans="1:4" ht="18" hidden="1">
      <c r="A47" s="7" t="s">
        <v>93</v>
      </c>
      <c r="B47" s="89"/>
      <c r="C47" s="89"/>
      <c r="D47" s="89">
        <f t="shared" si="0"/>
        <v>0</v>
      </c>
    </row>
    <row r="48" spans="1:4" ht="18" hidden="1">
      <c r="A48" s="98" t="s">
        <v>46</v>
      </c>
      <c r="B48" s="89"/>
      <c r="C48" s="89"/>
      <c r="D48" s="89">
        <f t="shared" si="0"/>
        <v>0</v>
      </c>
    </row>
    <row r="49" spans="1:4" ht="18" hidden="1">
      <c r="A49" s="5" t="s">
        <v>47</v>
      </c>
      <c r="B49" s="89"/>
      <c r="C49" s="89"/>
      <c r="D49" s="89">
        <f t="shared" si="0"/>
        <v>0</v>
      </c>
    </row>
    <row r="50" spans="1:4" ht="18" hidden="1">
      <c r="A50" s="7" t="s">
        <v>48</v>
      </c>
      <c r="B50" s="89"/>
      <c r="C50" s="89"/>
      <c r="D50" s="89">
        <f t="shared" si="0"/>
        <v>0</v>
      </c>
    </row>
    <row r="51" spans="1:4" ht="18">
      <c r="A51" s="7" t="s">
        <v>12</v>
      </c>
      <c r="B51" s="89">
        <v>4</v>
      </c>
      <c r="C51" s="89">
        <v>10000</v>
      </c>
      <c r="D51" s="89">
        <f t="shared" si="0"/>
        <v>40000</v>
      </c>
    </row>
    <row r="52" spans="1:4" ht="18">
      <c r="A52" s="7" t="s">
        <v>14</v>
      </c>
      <c r="B52" s="89">
        <v>3</v>
      </c>
      <c r="C52" s="89">
        <v>13000</v>
      </c>
      <c r="D52" s="89">
        <f t="shared" si="0"/>
        <v>39000</v>
      </c>
    </row>
    <row r="53" spans="1:4" ht="18" hidden="1">
      <c r="A53" s="3" t="s">
        <v>51</v>
      </c>
      <c r="B53" s="89"/>
      <c r="C53" s="89"/>
      <c r="D53" s="89">
        <f t="shared" si="0"/>
        <v>0</v>
      </c>
    </row>
    <row r="54" spans="1:4" ht="18" hidden="1">
      <c r="A54" s="7" t="s">
        <v>52</v>
      </c>
      <c r="B54" s="89"/>
      <c r="C54" s="89"/>
      <c r="D54" s="89">
        <f t="shared" si="0"/>
        <v>0</v>
      </c>
    </row>
    <row r="55" spans="1:4" ht="18" hidden="1">
      <c r="A55" s="12" t="s">
        <v>53</v>
      </c>
      <c r="B55" s="89"/>
      <c r="C55" s="89"/>
      <c r="D55" s="89">
        <f t="shared" si="0"/>
        <v>0</v>
      </c>
    </row>
    <row r="56" spans="1:4" ht="18" hidden="1">
      <c r="A56" s="7" t="s">
        <v>54</v>
      </c>
      <c r="B56" s="89"/>
      <c r="C56" s="89"/>
      <c r="D56" s="89">
        <f t="shared" si="0"/>
        <v>0</v>
      </c>
    </row>
    <row r="57" spans="1:4" ht="18" hidden="1">
      <c r="A57" s="16" t="s">
        <v>55</v>
      </c>
      <c r="B57" s="89"/>
      <c r="C57" s="89"/>
      <c r="D57" s="89">
        <f t="shared" si="0"/>
        <v>0</v>
      </c>
    </row>
    <row r="58" spans="1:4" ht="18" hidden="1">
      <c r="A58" s="7" t="s">
        <v>56</v>
      </c>
      <c r="B58" s="89"/>
      <c r="C58" s="89"/>
      <c r="D58" s="89">
        <f t="shared" si="0"/>
        <v>0</v>
      </c>
    </row>
    <row r="59" spans="1:4" ht="18" hidden="1">
      <c r="A59" s="7" t="s">
        <v>57</v>
      </c>
      <c r="B59" s="89"/>
      <c r="C59" s="89"/>
      <c r="D59" s="89">
        <f t="shared" si="0"/>
        <v>0</v>
      </c>
    </row>
    <row r="60" spans="1:4" ht="18" hidden="1">
      <c r="A60" s="3" t="s">
        <v>58</v>
      </c>
      <c r="B60" s="89"/>
      <c r="C60" s="89"/>
      <c r="D60" s="89">
        <f t="shared" si="0"/>
        <v>0</v>
      </c>
    </row>
    <row r="61" spans="1:4" ht="18" hidden="1">
      <c r="A61" s="3" t="s">
        <v>59</v>
      </c>
      <c r="B61" s="89"/>
      <c r="C61" s="89"/>
      <c r="D61" s="89">
        <f t="shared" si="0"/>
        <v>0</v>
      </c>
    </row>
    <row r="62" spans="1:4" ht="18" hidden="1">
      <c r="A62" s="26" t="s">
        <v>60</v>
      </c>
      <c r="B62" s="89"/>
      <c r="C62" s="89"/>
      <c r="D62" s="89">
        <f t="shared" si="0"/>
        <v>0</v>
      </c>
    </row>
    <row r="63" spans="1:4" ht="18" hidden="1">
      <c r="A63" s="35" t="s">
        <v>161</v>
      </c>
      <c r="B63" s="91"/>
      <c r="C63" s="91"/>
      <c r="D63" s="89">
        <f t="shared" si="0"/>
        <v>0</v>
      </c>
    </row>
    <row r="64" spans="1:4" ht="18" hidden="1">
      <c r="A64" s="7" t="s">
        <v>62</v>
      </c>
      <c r="B64" s="89"/>
      <c r="C64" s="89"/>
      <c r="D64" s="89">
        <f t="shared" si="0"/>
        <v>0</v>
      </c>
    </row>
    <row r="65" spans="1:4" ht="18" hidden="1">
      <c r="A65" s="3" t="s">
        <v>33</v>
      </c>
      <c r="B65" s="89"/>
      <c r="C65" s="89"/>
      <c r="D65" s="89">
        <f t="shared" si="0"/>
        <v>0</v>
      </c>
    </row>
    <row r="66" spans="1:4" ht="18" hidden="1">
      <c r="A66" s="3" t="s">
        <v>64</v>
      </c>
      <c r="B66" s="89"/>
      <c r="C66" s="89"/>
      <c r="D66" s="89">
        <f t="shared" si="0"/>
        <v>0</v>
      </c>
    </row>
    <row r="67" spans="1:4" ht="18">
      <c r="A67" s="7" t="s">
        <v>65</v>
      </c>
      <c r="B67" s="89">
        <f>140+40+60+180</f>
        <v>420</v>
      </c>
      <c r="C67" s="89">
        <v>25000</v>
      </c>
      <c r="D67" s="89">
        <f t="shared" si="0"/>
        <v>10500000</v>
      </c>
    </row>
    <row r="68" spans="1:4" ht="18">
      <c r="A68" s="3" t="s">
        <v>189</v>
      </c>
      <c r="B68" s="89">
        <v>340</v>
      </c>
      <c r="C68" s="89">
        <v>24000</v>
      </c>
      <c r="D68" s="89">
        <f t="shared" ref="D68:D131" si="1">B68*C68</f>
        <v>8160000</v>
      </c>
    </row>
    <row r="69" spans="1:4" ht="18" hidden="1">
      <c r="A69" s="7" t="s">
        <v>67</v>
      </c>
      <c r="B69" s="89"/>
      <c r="C69" s="89"/>
      <c r="D69" s="89">
        <f t="shared" si="1"/>
        <v>0</v>
      </c>
    </row>
    <row r="70" spans="1:4" ht="18" hidden="1">
      <c r="A70" s="7" t="s">
        <v>68</v>
      </c>
      <c r="B70" s="89"/>
      <c r="C70" s="89"/>
      <c r="D70" s="89">
        <f t="shared" si="1"/>
        <v>0</v>
      </c>
    </row>
    <row r="71" spans="1:4" ht="18">
      <c r="A71" s="7" t="s">
        <v>249</v>
      </c>
      <c r="B71" s="89">
        <v>28</v>
      </c>
      <c r="C71" s="89">
        <v>10000</v>
      </c>
      <c r="D71" s="89">
        <f t="shared" si="1"/>
        <v>280000</v>
      </c>
    </row>
    <row r="72" spans="1:4" ht="18" hidden="1">
      <c r="A72" s="7" t="s">
        <v>70</v>
      </c>
      <c r="B72" s="89"/>
      <c r="C72" s="89"/>
      <c r="D72" s="89">
        <f t="shared" si="1"/>
        <v>0</v>
      </c>
    </row>
    <row r="73" spans="1:4" ht="18">
      <c r="A73" s="20" t="s">
        <v>3</v>
      </c>
      <c r="B73" s="89">
        <f>6+5+9</f>
        <v>20</v>
      </c>
      <c r="C73" s="89">
        <v>15000</v>
      </c>
      <c r="D73" s="89">
        <f t="shared" si="1"/>
        <v>300000</v>
      </c>
    </row>
    <row r="74" spans="1:4" ht="18" hidden="1">
      <c r="A74" s="19" t="s">
        <v>72</v>
      </c>
      <c r="B74" s="89"/>
      <c r="C74" s="89"/>
      <c r="D74" s="89">
        <f t="shared" si="1"/>
        <v>0</v>
      </c>
    </row>
    <row r="75" spans="1:4" ht="18" hidden="1">
      <c r="A75" s="20" t="s">
        <v>73</v>
      </c>
      <c r="B75" s="89"/>
      <c r="C75" s="89"/>
      <c r="D75" s="89">
        <f t="shared" si="1"/>
        <v>0</v>
      </c>
    </row>
    <row r="76" spans="1:4" ht="18" hidden="1">
      <c r="A76" s="12" t="s">
        <v>63</v>
      </c>
      <c r="B76" s="89"/>
      <c r="C76" s="89"/>
      <c r="D76" s="89">
        <f t="shared" si="1"/>
        <v>0</v>
      </c>
    </row>
    <row r="77" spans="1:4" ht="18" hidden="1">
      <c r="A77" s="21" t="s">
        <v>75</v>
      </c>
      <c r="B77" s="89"/>
      <c r="C77" s="89"/>
      <c r="D77" s="89">
        <f t="shared" si="1"/>
        <v>0</v>
      </c>
    </row>
    <row r="78" spans="1:4" ht="18">
      <c r="A78" s="21" t="s">
        <v>275</v>
      </c>
      <c r="B78" s="89">
        <v>2</v>
      </c>
      <c r="C78" s="89">
        <v>11000</v>
      </c>
      <c r="D78" s="89">
        <f t="shared" si="1"/>
        <v>22000</v>
      </c>
    </row>
    <row r="79" spans="1:4" ht="18" hidden="1">
      <c r="A79" s="21" t="s">
        <v>77</v>
      </c>
      <c r="B79" s="89"/>
      <c r="C79" s="89"/>
      <c r="D79" s="89">
        <f t="shared" si="1"/>
        <v>0</v>
      </c>
    </row>
    <row r="80" spans="1:4" ht="18" hidden="1">
      <c r="A80" s="21" t="s">
        <v>78</v>
      </c>
      <c r="B80" s="89"/>
      <c r="C80" s="89"/>
      <c r="D80" s="89">
        <f t="shared" si="1"/>
        <v>0</v>
      </c>
    </row>
    <row r="81" spans="1:4" ht="18" hidden="1">
      <c r="A81" s="7" t="s">
        <v>284</v>
      </c>
      <c r="B81" s="92"/>
      <c r="C81" s="92"/>
      <c r="D81" s="89">
        <f t="shared" si="1"/>
        <v>0</v>
      </c>
    </row>
    <row r="82" spans="1:4" ht="18" hidden="1">
      <c r="A82" s="7" t="s">
        <v>80</v>
      </c>
      <c r="B82" s="89"/>
      <c r="C82" s="89"/>
      <c r="D82" s="89">
        <f t="shared" si="1"/>
        <v>0</v>
      </c>
    </row>
    <row r="83" spans="1:4" ht="18" hidden="1">
      <c r="A83" s="7" t="s">
        <v>76</v>
      </c>
      <c r="B83" s="89"/>
      <c r="C83" s="89"/>
      <c r="D83" s="89">
        <f t="shared" si="1"/>
        <v>0</v>
      </c>
    </row>
    <row r="84" spans="1:4" ht="18" hidden="1">
      <c r="A84" s="7" t="s">
        <v>82</v>
      </c>
      <c r="B84" s="89"/>
      <c r="C84" s="89"/>
      <c r="D84" s="89">
        <f t="shared" si="1"/>
        <v>0</v>
      </c>
    </row>
    <row r="85" spans="1:4" ht="18" hidden="1">
      <c r="A85" s="7" t="s">
        <v>83</v>
      </c>
      <c r="B85" s="89"/>
      <c r="C85" s="89"/>
      <c r="D85" s="89">
        <f t="shared" si="1"/>
        <v>0</v>
      </c>
    </row>
    <row r="86" spans="1:4" ht="18" hidden="1">
      <c r="A86" s="7" t="s">
        <v>84</v>
      </c>
      <c r="B86" s="89"/>
      <c r="C86" s="89"/>
      <c r="D86" s="89">
        <f t="shared" si="1"/>
        <v>0</v>
      </c>
    </row>
    <row r="87" spans="1:4" ht="18" hidden="1">
      <c r="A87" s="7" t="s">
        <v>165</v>
      </c>
      <c r="B87" s="89"/>
      <c r="C87" s="89"/>
      <c r="D87" s="89">
        <f t="shared" si="1"/>
        <v>0</v>
      </c>
    </row>
    <row r="88" spans="1:4" ht="18" hidden="1">
      <c r="A88" s="22" t="s">
        <v>86</v>
      </c>
      <c r="B88" s="89"/>
      <c r="C88" s="89"/>
      <c r="D88" s="89">
        <f t="shared" si="1"/>
        <v>0</v>
      </c>
    </row>
    <row r="89" spans="1:4" ht="18" hidden="1">
      <c r="A89" s="7" t="s">
        <v>87</v>
      </c>
      <c r="B89" s="89"/>
      <c r="C89" s="89"/>
      <c r="D89" s="89">
        <f t="shared" si="1"/>
        <v>0</v>
      </c>
    </row>
    <row r="90" spans="1:4" ht="18" hidden="1">
      <c r="A90" s="7" t="s">
        <v>88</v>
      </c>
      <c r="B90" s="89"/>
      <c r="C90" s="89"/>
      <c r="D90" s="89">
        <f t="shared" si="1"/>
        <v>0</v>
      </c>
    </row>
    <row r="91" spans="1:4" ht="18" hidden="1">
      <c r="A91" s="7" t="s">
        <v>89</v>
      </c>
      <c r="B91" s="90"/>
      <c r="C91" s="90"/>
      <c r="D91" s="89">
        <f t="shared" si="1"/>
        <v>0</v>
      </c>
    </row>
    <row r="92" spans="1:4" ht="18" hidden="1">
      <c r="A92" s="21" t="s">
        <v>90</v>
      </c>
      <c r="B92" s="89"/>
      <c r="C92" s="89"/>
      <c r="D92" s="89">
        <f t="shared" si="1"/>
        <v>0</v>
      </c>
    </row>
    <row r="93" spans="1:4" ht="18" hidden="1">
      <c r="A93" s="3" t="s">
        <v>91</v>
      </c>
      <c r="B93" s="89"/>
      <c r="C93" s="89"/>
      <c r="D93" s="89">
        <f t="shared" si="1"/>
        <v>0</v>
      </c>
    </row>
    <row r="94" spans="1:4" ht="18" hidden="1">
      <c r="A94" s="12" t="s">
        <v>92</v>
      </c>
      <c r="B94" s="89"/>
      <c r="C94" s="89"/>
      <c r="D94" s="89">
        <f t="shared" si="1"/>
        <v>0</v>
      </c>
    </row>
    <row r="95" spans="1:4" ht="18" hidden="1">
      <c r="A95" s="7" t="s">
        <v>103</v>
      </c>
      <c r="B95" s="89"/>
      <c r="C95" s="89"/>
      <c r="D95" s="89">
        <f t="shared" si="1"/>
        <v>0</v>
      </c>
    </row>
    <row r="96" spans="1:4" ht="18" hidden="1">
      <c r="A96" s="12" t="s">
        <v>94</v>
      </c>
      <c r="B96" s="89"/>
      <c r="C96" s="89"/>
      <c r="D96" s="89">
        <f t="shared" si="1"/>
        <v>0</v>
      </c>
    </row>
    <row r="97" spans="1:4" ht="18" hidden="1">
      <c r="A97" s="7" t="s">
        <v>41</v>
      </c>
      <c r="B97" s="89"/>
      <c r="C97" s="89"/>
      <c r="D97" s="89">
        <f t="shared" si="1"/>
        <v>0</v>
      </c>
    </row>
    <row r="98" spans="1:4" ht="18" hidden="1">
      <c r="A98" s="7" t="s">
        <v>96</v>
      </c>
      <c r="B98" s="89"/>
      <c r="C98" s="89"/>
      <c r="D98" s="89">
        <f t="shared" si="1"/>
        <v>0</v>
      </c>
    </row>
    <row r="99" spans="1:4" ht="18" hidden="1">
      <c r="A99" s="12" t="s">
        <v>97</v>
      </c>
      <c r="B99" s="89"/>
      <c r="C99" s="89"/>
      <c r="D99" s="89">
        <f t="shared" si="1"/>
        <v>0</v>
      </c>
    </row>
    <row r="100" spans="1:4" ht="18" hidden="1">
      <c r="A100" s="12" t="s">
        <v>98</v>
      </c>
      <c r="B100" s="89"/>
      <c r="C100" s="89"/>
      <c r="D100" s="89">
        <f t="shared" si="1"/>
        <v>0</v>
      </c>
    </row>
    <row r="101" spans="1:4" ht="18" hidden="1">
      <c r="A101" s="7" t="s">
        <v>99</v>
      </c>
      <c r="B101" s="90"/>
      <c r="C101" s="90"/>
      <c r="D101" s="89">
        <f t="shared" si="1"/>
        <v>0</v>
      </c>
    </row>
    <row r="102" spans="1:4" ht="18" hidden="1">
      <c r="A102" s="23" t="s">
        <v>100</v>
      </c>
      <c r="B102" s="90"/>
      <c r="C102" s="90"/>
      <c r="D102" s="89">
        <f t="shared" si="1"/>
        <v>0</v>
      </c>
    </row>
    <row r="103" spans="1:4" ht="18" hidden="1">
      <c r="A103" s="23" t="s">
        <v>118</v>
      </c>
      <c r="B103" s="90"/>
      <c r="C103" s="90"/>
      <c r="D103" s="89">
        <f t="shared" si="1"/>
        <v>0</v>
      </c>
    </row>
    <row r="104" spans="1:4" ht="18" hidden="1">
      <c r="A104" s="23" t="s">
        <v>102</v>
      </c>
      <c r="B104" s="90"/>
      <c r="C104" s="90"/>
      <c r="D104" s="89">
        <f t="shared" si="1"/>
        <v>0</v>
      </c>
    </row>
    <row r="105" spans="1:4" ht="18" hidden="1">
      <c r="A105" s="7" t="s">
        <v>121</v>
      </c>
      <c r="B105" s="90"/>
      <c r="C105" s="90"/>
      <c r="D105" s="89">
        <f t="shared" si="1"/>
        <v>0</v>
      </c>
    </row>
    <row r="106" spans="1:4" ht="18" hidden="1">
      <c r="A106" s="7" t="s">
        <v>104</v>
      </c>
      <c r="B106" s="90"/>
      <c r="C106" s="90"/>
      <c r="D106" s="89">
        <f t="shared" si="1"/>
        <v>0</v>
      </c>
    </row>
    <row r="107" spans="1:4" ht="18" hidden="1">
      <c r="A107" s="7" t="s">
        <v>105</v>
      </c>
      <c r="B107" s="90"/>
      <c r="C107" s="90"/>
      <c r="D107" s="89">
        <f t="shared" si="1"/>
        <v>0</v>
      </c>
    </row>
    <row r="108" spans="1:4" ht="18" hidden="1">
      <c r="A108" s="7" t="s">
        <v>123</v>
      </c>
      <c r="B108" s="90"/>
      <c r="C108" s="90"/>
      <c r="D108" s="89">
        <f t="shared" si="1"/>
        <v>0</v>
      </c>
    </row>
    <row r="109" spans="1:4" ht="18" hidden="1">
      <c r="A109" s="7" t="s">
        <v>107</v>
      </c>
      <c r="B109" s="90"/>
      <c r="C109" s="90"/>
      <c r="D109" s="89">
        <f t="shared" si="1"/>
        <v>0</v>
      </c>
    </row>
    <row r="110" spans="1:4" ht="18" hidden="1">
      <c r="A110" s="7" t="s">
        <v>108</v>
      </c>
      <c r="B110" s="90"/>
      <c r="C110" s="90"/>
      <c r="D110" s="89">
        <f t="shared" si="1"/>
        <v>0</v>
      </c>
    </row>
    <row r="111" spans="1:4" ht="18" hidden="1">
      <c r="A111" s="7" t="s">
        <v>143</v>
      </c>
      <c r="B111" s="90"/>
      <c r="C111" s="90"/>
      <c r="D111" s="89">
        <f t="shared" si="1"/>
        <v>0</v>
      </c>
    </row>
    <row r="112" spans="1:4" ht="18" hidden="1">
      <c r="A112" s="7" t="s">
        <v>110</v>
      </c>
      <c r="B112" s="90"/>
      <c r="C112" s="90"/>
      <c r="D112" s="89">
        <f t="shared" si="1"/>
        <v>0</v>
      </c>
    </row>
    <row r="113" spans="1:4" ht="18">
      <c r="A113" s="3" t="s">
        <v>50</v>
      </c>
      <c r="B113" s="89">
        <f>40+170+250+240</f>
        <v>700</v>
      </c>
      <c r="C113" s="89">
        <v>14000</v>
      </c>
      <c r="D113" s="89">
        <f t="shared" si="1"/>
        <v>9800000</v>
      </c>
    </row>
    <row r="114" spans="1:4" ht="18">
      <c r="A114" s="7" t="s">
        <v>112</v>
      </c>
      <c r="B114" s="89">
        <f>20+18</f>
        <v>38</v>
      </c>
      <c r="C114" s="89">
        <v>9000</v>
      </c>
      <c r="D114" s="89">
        <f t="shared" si="1"/>
        <v>342000</v>
      </c>
    </row>
    <row r="115" spans="1:4" ht="18" hidden="1">
      <c r="A115" s="7" t="s">
        <v>113</v>
      </c>
      <c r="B115" s="89"/>
      <c r="C115" s="89"/>
      <c r="D115" s="89">
        <f t="shared" si="1"/>
        <v>0</v>
      </c>
    </row>
    <row r="116" spans="1:4" ht="18" hidden="1">
      <c r="A116" s="3" t="s">
        <v>114</v>
      </c>
      <c r="B116" s="89"/>
      <c r="C116" s="89"/>
      <c r="D116" s="89">
        <f t="shared" si="1"/>
        <v>0</v>
      </c>
    </row>
    <row r="117" spans="1:4" ht="18" hidden="1">
      <c r="A117" s="7" t="s">
        <v>115</v>
      </c>
      <c r="B117" s="89"/>
      <c r="C117" s="89"/>
      <c r="D117" s="89">
        <f t="shared" si="1"/>
        <v>0</v>
      </c>
    </row>
    <row r="118" spans="1:4" ht="18" hidden="1">
      <c r="A118" s="7" t="s">
        <v>116</v>
      </c>
      <c r="B118" s="89"/>
      <c r="C118" s="89"/>
      <c r="D118" s="89">
        <f t="shared" si="1"/>
        <v>0</v>
      </c>
    </row>
    <row r="119" spans="1:4" ht="18" hidden="1">
      <c r="A119" s="7" t="s">
        <v>117</v>
      </c>
      <c r="B119" s="89"/>
      <c r="C119" s="89"/>
      <c r="D119" s="89">
        <f t="shared" si="1"/>
        <v>0</v>
      </c>
    </row>
    <row r="120" spans="1:4" ht="18">
      <c r="A120" s="7" t="s">
        <v>26</v>
      </c>
      <c r="B120" s="89">
        <f>2000+1300</f>
        <v>3300</v>
      </c>
      <c r="C120" s="89">
        <v>5000</v>
      </c>
      <c r="D120" s="89">
        <f t="shared" si="1"/>
        <v>16500000</v>
      </c>
    </row>
    <row r="121" spans="1:4" ht="18" hidden="1">
      <c r="A121" s="7" t="s">
        <v>119</v>
      </c>
      <c r="B121" s="89"/>
      <c r="C121" s="89"/>
      <c r="D121" s="89">
        <f t="shared" si="1"/>
        <v>0</v>
      </c>
    </row>
    <row r="122" spans="1:4" ht="18" hidden="1">
      <c r="A122" s="5" t="s">
        <v>120</v>
      </c>
      <c r="B122" s="89"/>
      <c r="C122" s="89"/>
      <c r="D122" s="89">
        <f t="shared" si="1"/>
        <v>0</v>
      </c>
    </row>
    <row r="123" spans="1:4" ht="18" hidden="1">
      <c r="A123" s="21" t="s">
        <v>49</v>
      </c>
      <c r="B123" s="89"/>
      <c r="C123" s="89"/>
      <c r="D123" s="89">
        <f t="shared" si="1"/>
        <v>0</v>
      </c>
    </row>
    <row r="124" spans="1:4" ht="18" hidden="1">
      <c r="A124" s="24" t="s">
        <v>122</v>
      </c>
      <c r="B124" s="89"/>
      <c r="C124" s="89"/>
      <c r="D124" s="89">
        <f t="shared" si="1"/>
        <v>0</v>
      </c>
    </row>
    <row r="125" spans="1:4" ht="18" hidden="1">
      <c r="A125" s="21" t="s">
        <v>106</v>
      </c>
      <c r="B125" s="89"/>
      <c r="C125" s="89"/>
      <c r="D125" s="89">
        <f t="shared" si="1"/>
        <v>0</v>
      </c>
    </row>
    <row r="126" spans="1:4" ht="18" hidden="1">
      <c r="A126" s="3" t="s">
        <v>124</v>
      </c>
      <c r="B126" s="90"/>
      <c r="C126" s="90"/>
      <c r="D126" s="89">
        <f t="shared" si="1"/>
        <v>0</v>
      </c>
    </row>
    <row r="127" spans="1:4" ht="18" hidden="1">
      <c r="A127" s="3" t="s">
        <v>125</v>
      </c>
      <c r="B127" s="90"/>
      <c r="C127" s="90"/>
      <c r="D127" s="89">
        <f t="shared" si="1"/>
        <v>0</v>
      </c>
    </row>
    <row r="128" spans="1:4" ht="18" hidden="1">
      <c r="A128" s="3" t="s">
        <v>126</v>
      </c>
      <c r="B128" s="90"/>
      <c r="C128" s="90"/>
      <c r="D128" s="89">
        <f t="shared" si="1"/>
        <v>0</v>
      </c>
    </row>
    <row r="129" spans="1:4" ht="18" hidden="1">
      <c r="A129" s="3" t="s">
        <v>127</v>
      </c>
      <c r="B129" s="93"/>
      <c r="C129" s="93"/>
      <c r="D129" s="89">
        <f t="shared" si="1"/>
        <v>0</v>
      </c>
    </row>
    <row r="130" spans="1:4" ht="18" hidden="1">
      <c r="A130" s="7" t="s">
        <v>128</v>
      </c>
      <c r="B130" s="90"/>
      <c r="C130" s="90"/>
      <c r="D130" s="89">
        <f t="shared" si="1"/>
        <v>0</v>
      </c>
    </row>
    <row r="131" spans="1:4" ht="18" hidden="1">
      <c r="A131" s="12" t="s">
        <v>129</v>
      </c>
      <c r="B131" s="89"/>
      <c r="C131" s="89"/>
      <c r="D131" s="89">
        <f t="shared" si="1"/>
        <v>0</v>
      </c>
    </row>
    <row r="132" spans="1:4" ht="18" hidden="1">
      <c r="A132" s="12" t="s">
        <v>130</v>
      </c>
      <c r="B132" s="89"/>
      <c r="C132" s="89"/>
      <c r="D132" s="89">
        <f t="shared" ref="D132:D195" si="2">B132*C132</f>
        <v>0</v>
      </c>
    </row>
    <row r="133" spans="1:4" ht="18" hidden="1">
      <c r="A133" s="12" t="s">
        <v>131</v>
      </c>
      <c r="B133" s="89"/>
      <c r="C133" s="89"/>
      <c r="D133" s="89">
        <f t="shared" si="2"/>
        <v>0</v>
      </c>
    </row>
    <row r="134" spans="1:4" ht="18" hidden="1">
      <c r="A134" s="12" t="s">
        <v>132</v>
      </c>
      <c r="B134" s="89"/>
      <c r="C134" s="89"/>
      <c r="D134" s="89">
        <f t="shared" si="2"/>
        <v>0</v>
      </c>
    </row>
    <row r="135" spans="1:4" ht="18" hidden="1">
      <c r="A135" s="7" t="s">
        <v>133</v>
      </c>
      <c r="B135" s="89"/>
      <c r="C135" s="89"/>
      <c r="D135" s="89">
        <f t="shared" si="2"/>
        <v>0</v>
      </c>
    </row>
    <row r="136" spans="1:4" ht="18" hidden="1">
      <c r="A136" s="7" t="s">
        <v>134</v>
      </c>
      <c r="B136" s="89"/>
      <c r="C136" s="89"/>
      <c r="D136" s="89">
        <f t="shared" si="2"/>
        <v>0</v>
      </c>
    </row>
    <row r="137" spans="1:4" ht="18">
      <c r="A137" s="12" t="s">
        <v>203</v>
      </c>
      <c r="B137" s="89">
        <v>16</v>
      </c>
      <c r="C137" s="89">
        <v>2800</v>
      </c>
      <c r="D137" s="89">
        <f t="shared" si="2"/>
        <v>44800</v>
      </c>
    </row>
    <row r="138" spans="1:4" ht="18" hidden="1">
      <c r="A138" s="12" t="s">
        <v>136</v>
      </c>
      <c r="B138" s="89"/>
      <c r="C138" s="89"/>
      <c r="D138" s="89">
        <f t="shared" si="2"/>
        <v>0</v>
      </c>
    </row>
    <row r="139" spans="1:4" ht="18" hidden="1">
      <c r="A139" s="7" t="s">
        <v>137</v>
      </c>
      <c r="B139" s="90"/>
      <c r="C139" s="90"/>
      <c r="D139" s="89">
        <f t="shared" si="2"/>
        <v>0</v>
      </c>
    </row>
    <row r="140" spans="1:4" ht="18" hidden="1">
      <c r="A140" s="7" t="s">
        <v>138</v>
      </c>
      <c r="B140" s="90"/>
      <c r="C140" s="90"/>
      <c r="D140" s="89">
        <f t="shared" si="2"/>
        <v>0</v>
      </c>
    </row>
    <row r="141" spans="1:4" ht="18" hidden="1">
      <c r="A141" s="3" t="s">
        <v>139</v>
      </c>
      <c r="B141" s="90"/>
      <c r="C141" s="90"/>
      <c r="D141" s="89">
        <f t="shared" si="2"/>
        <v>0</v>
      </c>
    </row>
    <row r="142" spans="1:4" ht="18">
      <c r="A142" s="7" t="s">
        <v>272</v>
      </c>
      <c r="B142" s="89">
        <v>12</v>
      </c>
      <c r="C142" s="89">
        <v>14000</v>
      </c>
      <c r="D142" s="89">
        <f t="shared" si="2"/>
        <v>168000</v>
      </c>
    </row>
    <row r="143" spans="1:4" ht="18" hidden="1">
      <c r="A143" s="21" t="s">
        <v>141</v>
      </c>
      <c r="B143" s="89"/>
      <c r="C143" s="89"/>
      <c r="D143" s="89">
        <f t="shared" si="2"/>
        <v>0</v>
      </c>
    </row>
    <row r="144" spans="1:4" ht="18" hidden="1">
      <c r="A144" s="3" t="s">
        <v>142</v>
      </c>
      <c r="B144" s="89"/>
      <c r="C144" s="89"/>
      <c r="D144" s="89">
        <f t="shared" si="2"/>
        <v>0</v>
      </c>
    </row>
    <row r="145" spans="1:4" ht="18">
      <c r="A145" s="7" t="s">
        <v>191</v>
      </c>
      <c r="B145" s="89">
        <f>240+140</f>
        <v>380</v>
      </c>
      <c r="C145" s="89">
        <v>10000</v>
      </c>
      <c r="D145" s="89">
        <f t="shared" si="2"/>
        <v>3800000</v>
      </c>
    </row>
    <row r="146" spans="1:4" ht="18" hidden="1">
      <c r="A146" s="22" t="s">
        <v>144</v>
      </c>
      <c r="B146" s="89"/>
      <c r="C146" s="89"/>
      <c r="D146" s="89">
        <f t="shared" si="2"/>
        <v>0</v>
      </c>
    </row>
    <row r="147" spans="1:4" ht="18" hidden="1">
      <c r="A147" s="22" t="s">
        <v>145</v>
      </c>
      <c r="B147" s="89"/>
      <c r="C147" s="89"/>
      <c r="D147" s="89">
        <f t="shared" si="2"/>
        <v>0</v>
      </c>
    </row>
    <row r="148" spans="1:4" ht="18" hidden="1">
      <c r="A148" s="7" t="s">
        <v>146</v>
      </c>
      <c r="B148" s="89"/>
      <c r="C148" s="89"/>
      <c r="D148" s="89">
        <f t="shared" si="2"/>
        <v>0</v>
      </c>
    </row>
    <row r="149" spans="1:4" ht="18" hidden="1">
      <c r="A149" s="7" t="s">
        <v>147</v>
      </c>
      <c r="B149" s="89"/>
      <c r="C149" s="89"/>
      <c r="D149" s="89">
        <f t="shared" si="2"/>
        <v>0</v>
      </c>
    </row>
    <row r="150" spans="1:4" ht="18" hidden="1">
      <c r="A150" s="7" t="s">
        <v>148</v>
      </c>
      <c r="B150" s="89"/>
      <c r="C150" s="89"/>
      <c r="D150" s="89">
        <f t="shared" si="2"/>
        <v>0</v>
      </c>
    </row>
    <row r="151" spans="1:4" ht="18" hidden="1">
      <c r="A151" s="12" t="s">
        <v>149</v>
      </c>
      <c r="B151" s="89"/>
      <c r="C151" s="89"/>
      <c r="D151" s="89">
        <f t="shared" si="2"/>
        <v>0</v>
      </c>
    </row>
    <row r="152" spans="1:4" ht="18" hidden="1">
      <c r="A152" s="12" t="s">
        <v>150</v>
      </c>
      <c r="B152" s="89"/>
      <c r="C152" s="89"/>
      <c r="D152" s="89">
        <f t="shared" si="2"/>
        <v>0</v>
      </c>
    </row>
    <row r="153" spans="1:4" ht="18" hidden="1">
      <c r="A153" s="12" t="s">
        <v>151</v>
      </c>
      <c r="B153" s="89"/>
      <c r="C153" s="89"/>
      <c r="D153" s="89">
        <f t="shared" si="2"/>
        <v>0</v>
      </c>
    </row>
    <row r="154" spans="1:4" ht="18" hidden="1">
      <c r="A154" s="7" t="s">
        <v>152</v>
      </c>
      <c r="B154" s="89"/>
      <c r="C154" s="89"/>
      <c r="D154" s="89">
        <f t="shared" si="2"/>
        <v>0</v>
      </c>
    </row>
    <row r="155" spans="1:4" ht="18" hidden="1">
      <c r="A155" s="5" t="s">
        <v>153</v>
      </c>
      <c r="B155" s="89"/>
      <c r="C155" s="89"/>
      <c r="D155" s="89">
        <f t="shared" si="2"/>
        <v>0</v>
      </c>
    </row>
    <row r="156" spans="1:4" ht="18">
      <c r="A156" s="7" t="s">
        <v>61</v>
      </c>
      <c r="B156" s="89">
        <f>1.5+0.5</f>
        <v>2</v>
      </c>
      <c r="C156" s="89">
        <v>13000</v>
      </c>
      <c r="D156" s="89">
        <f t="shared" si="2"/>
        <v>26000</v>
      </c>
    </row>
    <row r="157" spans="1:4" ht="18" hidden="1">
      <c r="A157" s="7" t="s">
        <v>155</v>
      </c>
      <c r="B157" s="89"/>
      <c r="C157" s="89"/>
      <c r="D157" s="89">
        <f t="shared" si="2"/>
        <v>0</v>
      </c>
    </row>
    <row r="158" spans="1:4" ht="18" hidden="1">
      <c r="A158" s="26" t="s">
        <v>156</v>
      </c>
      <c r="B158" s="89"/>
      <c r="C158" s="89"/>
      <c r="D158" s="89">
        <f t="shared" si="2"/>
        <v>0</v>
      </c>
    </row>
    <row r="159" spans="1:4" ht="18" hidden="1">
      <c r="A159" s="7" t="s">
        <v>157</v>
      </c>
      <c r="B159" s="89"/>
      <c r="C159" s="89"/>
      <c r="D159" s="89">
        <f t="shared" si="2"/>
        <v>0</v>
      </c>
    </row>
    <row r="160" spans="1:4" ht="18" hidden="1">
      <c r="A160" s="6" t="s">
        <v>158</v>
      </c>
      <c r="B160" s="89"/>
      <c r="C160" s="89"/>
      <c r="D160" s="89">
        <f t="shared" si="2"/>
        <v>0</v>
      </c>
    </row>
    <row r="161" spans="1:4" ht="18" hidden="1">
      <c r="A161" s="7" t="s">
        <v>159</v>
      </c>
      <c r="B161" s="89"/>
      <c r="C161" s="89"/>
      <c r="D161" s="89">
        <f t="shared" si="2"/>
        <v>0</v>
      </c>
    </row>
    <row r="162" spans="1:4" ht="18" hidden="1">
      <c r="A162" s="7" t="s">
        <v>160</v>
      </c>
      <c r="B162" s="89"/>
      <c r="C162" s="89"/>
      <c r="D162" s="89">
        <f t="shared" si="2"/>
        <v>0</v>
      </c>
    </row>
    <row r="163" spans="1:4" ht="18" hidden="1">
      <c r="A163" s="7" t="s">
        <v>135</v>
      </c>
      <c r="B163" s="89"/>
      <c r="C163" s="89"/>
      <c r="D163" s="89">
        <f t="shared" si="2"/>
        <v>0</v>
      </c>
    </row>
    <row r="164" spans="1:4" ht="18" hidden="1">
      <c r="A164" s="7" t="s">
        <v>162</v>
      </c>
      <c r="B164" s="89"/>
      <c r="C164" s="89"/>
      <c r="D164" s="89">
        <f t="shared" si="2"/>
        <v>0</v>
      </c>
    </row>
    <row r="165" spans="1:4" ht="18">
      <c r="A165" s="7" t="s">
        <v>163</v>
      </c>
      <c r="B165" s="89">
        <v>20</v>
      </c>
      <c r="C165" s="89">
        <v>10000</v>
      </c>
      <c r="D165" s="89">
        <f t="shared" si="2"/>
        <v>200000</v>
      </c>
    </row>
    <row r="166" spans="1:4" ht="18" hidden="1">
      <c r="A166" s="12" t="s">
        <v>164</v>
      </c>
      <c r="B166" s="89"/>
      <c r="C166" s="89"/>
      <c r="D166" s="89">
        <f t="shared" si="2"/>
        <v>0</v>
      </c>
    </row>
    <row r="167" spans="1:4" ht="18">
      <c r="A167" s="7" t="s">
        <v>69</v>
      </c>
      <c r="B167" s="89">
        <f>20+20+150+20</f>
        <v>210</v>
      </c>
      <c r="C167" s="89">
        <v>11000</v>
      </c>
      <c r="D167" s="89">
        <f t="shared" si="2"/>
        <v>2310000</v>
      </c>
    </row>
    <row r="168" spans="1:4" ht="18" hidden="1">
      <c r="A168" s="21" t="s">
        <v>166</v>
      </c>
      <c r="B168" s="89"/>
      <c r="C168" s="89"/>
      <c r="D168" s="89">
        <f t="shared" si="2"/>
        <v>0</v>
      </c>
    </row>
    <row r="169" spans="1:4" ht="18" hidden="1">
      <c r="A169" s="7" t="s">
        <v>167</v>
      </c>
      <c r="B169" s="89"/>
      <c r="C169" s="89"/>
      <c r="D169" s="89">
        <f t="shared" si="2"/>
        <v>0</v>
      </c>
    </row>
    <row r="170" spans="1:4" ht="18">
      <c r="A170" s="7" t="s">
        <v>71</v>
      </c>
      <c r="B170" s="89">
        <f>4+7</f>
        <v>11</v>
      </c>
      <c r="C170" s="89">
        <v>11000</v>
      </c>
      <c r="D170" s="89">
        <f t="shared" si="2"/>
        <v>121000</v>
      </c>
    </row>
    <row r="171" spans="1:4" ht="18" hidden="1">
      <c r="A171" s="7" t="s">
        <v>169</v>
      </c>
      <c r="B171" s="89"/>
      <c r="C171" s="89"/>
      <c r="D171" s="89">
        <f t="shared" si="2"/>
        <v>0</v>
      </c>
    </row>
    <row r="172" spans="1:4" ht="18" hidden="1">
      <c r="A172" s="21" t="s">
        <v>170</v>
      </c>
      <c r="B172" s="89"/>
      <c r="C172" s="89"/>
      <c r="D172" s="89">
        <f t="shared" si="2"/>
        <v>0</v>
      </c>
    </row>
    <row r="173" spans="1:4" ht="18" hidden="1">
      <c r="A173" s="7" t="s">
        <v>171</v>
      </c>
      <c r="B173" s="89"/>
      <c r="C173" s="89"/>
      <c r="D173" s="89">
        <f t="shared" si="2"/>
        <v>0</v>
      </c>
    </row>
    <row r="174" spans="1:4" ht="18" hidden="1">
      <c r="A174" s="3" t="s">
        <v>172</v>
      </c>
      <c r="B174" s="89"/>
      <c r="C174" s="89"/>
      <c r="D174" s="89">
        <f t="shared" si="2"/>
        <v>0</v>
      </c>
    </row>
    <row r="175" spans="1:4" ht="18" hidden="1">
      <c r="A175" s="7" t="s">
        <v>173</v>
      </c>
      <c r="B175" s="89"/>
      <c r="C175" s="89"/>
      <c r="D175" s="89">
        <f t="shared" si="2"/>
        <v>0</v>
      </c>
    </row>
    <row r="176" spans="1:4" ht="18" hidden="1">
      <c r="A176" s="10" t="s">
        <v>174</v>
      </c>
      <c r="B176" s="89"/>
      <c r="C176" s="89"/>
      <c r="D176" s="89">
        <f t="shared" si="2"/>
        <v>0</v>
      </c>
    </row>
    <row r="177" spans="1:4" ht="18" hidden="1">
      <c r="A177" s="10" t="s">
        <v>175</v>
      </c>
      <c r="B177" s="89"/>
      <c r="C177" s="89"/>
      <c r="D177" s="89">
        <f t="shared" si="2"/>
        <v>0</v>
      </c>
    </row>
    <row r="178" spans="1:4" ht="18" hidden="1">
      <c r="A178" s="5" t="s">
        <v>176</v>
      </c>
      <c r="B178" s="89"/>
      <c r="C178" s="89"/>
      <c r="D178" s="89">
        <f t="shared" si="2"/>
        <v>0</v>
      </c>
    </row>
    <row r="179" spans="1:4" ht="18" hidden="1">
      <c r="A179" s="3" t="s">
        <v>177</v>
      </c>
      <c r="B179" s="89"/>
      <c r="C179" s="89"/>
      <c r="D179" s="89">
        <f t="shared" si="2"/>
        <v>0</v>
      </c>
    </row>
    <row r="180" spans="1:4" ht="18" hidden="1">
      <c r="A180" s="3" t="s">
        <v>178</v>
      </c>
      <c r="B180" s="89"/>
      <c r="C180" s="89"/>
      <c r="D180" s="89">
        <f t="shared" si="2"/>
        <v>0</v>
      </c>
    </row>
    <row r="181" spans="1:4" ht="18">
      <c r="A181" s="3" t="s">
        <v>168</v>
      </c>
      <c r="B181" s="89">
        <f>340+180+160</f>
        <v>680</v>
      </c>
      <c r="C181" s="89">
        <v>8000</v>
      </c>
      <c r="D181" s="89">
        <f t="shared" si="2"/>
        <v>5440000</v>
      </c>
    </row>
    <row r="182" spans="1:4" ht="18" hidden="1">
      <c r="A182" s="7" t="s">
        <v>180</v>
      </c>
      <c r="B182" s="89"/>
      <c r="C182" s="89"/>
      <c r="D182" s="89">
        <f t="shared" si="2"/>
        <v>0</v>
      </c>
    </row>
    <row r="183" spans="1:4" ht="18" hidden="1">
      <c r="A183" s="3" t="s">
        <v>181</v>
      </c>
      <c r="B183" s="89"/>
      <c r="C183" s="89"/>
      <c r="D183" s="89">
        <f t="shared" si="2"/>
        <v>0</v>
      </c>
    </row>
    <row r="184" spans="1:4" ht="18">
      <c r="A184" s="3" t="s">
        <v>182</v>
      </c>
      <c r="B184" s="89">
        <v>13</v>
      </c>
      <c r="C184" s="89">
        <v>28000</v>
      </c>
      <c r="D184" s="89">
        <f t="shared" si="2"/>
        <v>364000</v>
      </c>
    </row>
    <row r="185" spans="1:4" ht="18" hidden="1">
      <c r="A185" s="3" t="s">
        <v>183</v>
      </c>
      <c r="B185" s="89"/>
      <c r="C185" s="89"/>
      <c r="D185" s="89">
        <f t="shared" si="2"/>
        <v>0</v>
      </c>
    </row>
    <row r="186" spans="1:4" ht="18" hidden="1">
      <c r="A186" s="7" t="s">
        <v>184</v>
      </c>
      <c r="B186" s="89"/>
      <c r="C186" s="89"/>
      <c r="D186" s="89">
        <f t="shared" si="2"/>
        <v>0</v>
      </c>
    </row>
    <row r="187" spans="1:4" ht="18">
      <c r="A187" s="7" t="s">
        <v>185</v>
      </c>
      <c r="B187" s="89">
        <v>15</v>
      </c>
      <c r="C187" s="89">
        <v>8000</v>
      </c>
      <c r="D187" s="89">
        <f t="shared" si="2"/>
        <v>120000</v>
      </c>
    </row>
    <row r="188" spans="1:4" ht="18" hidden="1">
      <c r="A188" s="7" t="s">
        <v>186</v>
      </c>
      <c r="B188" s="89"/>
      <c r="C188" s="89"/>
      <c r="D188" s="89">
        <f t="shared" si="2"/>
        <v>0</v>
      </c>
    </row>
    <row r="189" spans="1:4" ht="18" hidden="1">
      <c r="A189" s="7" t="s">
        <v>187</v>
      </c>
      <c r="B189" s="89"/>
      <c r="C189" s="89"/>
      <c r="D189" s="89">
        <f t="shared" si="2"/>
        <v>0</v>
      </c>
    </row>
    <row r="190" spans="1:4" ht="18" hidden="1">
      <c r="A190" s="7" t="s">
        <v>188</v>
      </c>
      <c r="B190" s="89"/>
      <c r="C190" s="89"/>
      <c r="D190" s="89">
        <f t="shared" si="2"/>
        <v>0</v>
      </c>
    </row>
    <row r="191" spans="1:4" ht="18" hidden="1">
      <c r="A191" s="7" t="s">
        <v>95</v>
      </c>
      <c r="B191" s="89"/>
      <c r="C191" s="89"/>
      <c r="D191" s="89">
        <f t="shared" si="2"/>
        <v>0</v>
      </c>
    </row>
    <row r="192" spans="1:4" ht="18" hidden="1">
      <c r="A192" s="7" t="s">
        <v>190</v>
      </c>
      <c r="B192" s="89"/>
      <c r="C192" s="89"/>
      <c r="D192" s="89">
        <f t="shared" si="2"/>
        <v>0</v>
      </c>
    </row>
    <row r="193" spans="1:4" ht="18" hidden="1">
      <c r="A193" s="7" t="s">
        <v>79</v>
      </c>
      <c r="B193" s="89"/>
      <c r="C193" s="89"/>
      <c r="D193" s="89">
        <f t="shared" si="2"/>
        <v>0</v>
      </c>
    </row>
    <row r="194" spans="1:4" ht="18" hidden="1">
      <c r="A194" s="10" t="s">
        <v>192</v>
      </c>
      <c r="B194" s="89"/>
      <c r="C194" s="89"/>
      <c r="D194" s="89">
        <f t="shared" si="2"/>
        <v>0</v>
      </c>
    </row>
    <row r="195" spans="1:4" ht="18">
      <c r="A195" s="20" t="s">
        <v>10</v>
      </c>
      <c r="B195" s="89">
        <f>60+30</f>
        <v>90</v>
      </c>
      <c r="C195" s="89">
        <v>6500</v>
      </c>
      <c r="D195" s="89">
        <f t="shared" si="2"/>
        <v>585000</v>
      </c>
    </row>
    <row r="196" spans="1:4" ht="18" hidden="1">
      <c r="A196" s="7" t="s">
        <v>194</v>
      </c>
      <c r="B196" s="89"/>
      <c r="C196" s="89"/>
      <c r="D196" s="89">
        <f t="shared" ref="D196:D259" si="3">B196*C196</f>
        <v>0</v>
      </c>
    </row>
    <row r="197" spans="1:4" ht="18" hidden="1">
      <c r="A197" s="20" t="s">
        <v>195</v>
      </c>
      <c r="B197" s="89"/>
      <c r="C197" s="89"/>
      <c r="D197" s="89">
        <f t="shared" si="3"/>
        <v>0</v>
      </c>
    </row>
    <row r="198" spans="1:4" ht="18">
      <c r="A198" s="7" t="s">
        <v>196</v>
      </c>
      <c r="B198" s="89">
        <v>190</v>
      </c>
      <c r="C198" s="89">
        <v>7000</v>
      </c>
      <c r="D198" s="89">
        <f t="shared" si="3"/>
        <v>1330000</v>
      </c>
    </row>
    <row r="199" spans="1:4" ht="18" hidden="1">
      <c r="A199" s="3" t="s">
        <v>197</v>
      </c>
      <c r="B199" s="89"/>
      <c r="C199" s="89"/>
      <c r="D199" s="89">
        <f t="shared" si="3"/>
        <v>0</v>
      </c>
    </row>
    <row r="200" spans="1:4" ht="18">
      <c r="A200" s="7" t="s">
        <v>198</v>
      </c>
      <c r="B200" s="89">
        <f>300+25+8+8</f>
        <v>341</v>
      </c>
      <c r="C200" s="89">
        <v>7000</v>
      </c>
      <c r="D200" s="89">
        <f t="shared" si="3"/>
        <v>2387000</v>
      </c>
    </row>
    <row r="201" spans="1:4" ht="18" hidden="1">
      <c r="A201" s="7" t="s">
        <v>154</v>
      </c>
      <c r="B201" s="89"/>
      <c r="C201" s="89"/>
      <c r="D201" s="89">
        <f t="shared" si="3"/>
        <v>0</v>
      </c>
    </row>
    <row r="202" spans="1:4" ht="18" hidden="1">
      <c r="A202" s="7" t="s">
        <v>200</v>
      </c>
      <c r="B202" s="89"/>
      <c r="C202" s="89"/>
      <c r="D202" s="89">
        <f t="shared" si="3"/>
        <v>0</v>
      </c>
    </row>
    <row r="203" spans="1:4" ht="18" hidden="1">
      <c r="A203" s="6" t="s">
        <v>201</v>
      </c>
      <c r="B203" s="89"/>
      <c r="C203" s="89"/>
      <c r="D203" s="89">
        <f t="shared" si="3"/>
        <v>0</v>
      </c>
    </row>
    <row r="204" spans="1:4" ht="18" hidden="1">
      <c r="A204" s="3" t="s">
        <v>202</v>
      </c>
      <c r="B204" s="89"/>
      <c r="C204" s="89"/>
      <c r="D204" s="89">
        <f t="shared" si="3"/>
        <v>0</v>
      </c>
    </row>
    <row r="205" spans="1:4" ht="18" hidden="1">
      <c r="A205" s="3" t="s">
        <v>17</v>
      </c>
      <c r="B205" s="89"/>
      <c r="C205" s="89"/>
      <c r="D205" s="89">
        <f t="shared" si="3"/>
        <v>0</v>
      </c>
    </row>
    <row r="206" spans="1:4" ht="18" hidden="1">
      <c r="A206" s="5" t="s">
        <v>204</v>
      </c>
      <c r="B206" s="89"/>
      <c r="C206" s="89"/>
      <c r="D206" s="89">
        <f t="shared" si="3"/>
        <v>0</v>
      </c>
    </row>
    <row r="207" spans="1:4" ht="18" hidden="1">
      <c r="A207" s="5" t="s">
        <v>205</v>
      </c>
      <c r="B207" s="89"/>
      <c r="C207" s="89"/>
      <c r="D207" s="89">
        <f t="shared" si="3"/>
        <v>0</v>
      </c>
    </row>
    <row r="208" spans="1:4" ht="18" hidden="1">
      <c r="A208" s="5" t="s">
        <v>206</v>
      </c>
      <c r="B208" s="89"/>
      <c r="C208" s="89"/>
      <c r="D208" s="89">
        <f t="shared" si="3"/>
        <v>0</v>
      </c>
    </row>
    <row r="209" spans="1:4" ht="18" hidden="1">
      <c r="A209" s="5" t="s">
        <v>207</v>
      </c>
      <c r="B209" s="89"/>
      <c r="C209" s="89"/>
      <c r="D209" s="89">
        <f t="shared" si="3"/>
        <v>0</v>
      </c>
    </row>
    <row r="210" spans="1:4" ht="18" hidden="1">
      <c r="A210" s="7" t="s">
        <v>208</v>
      </c>
      <c r="B210" s="89"/>
      <c r="C210" s="89"/>
      <c r="D210" s="89">
        <f t="shared" si="3"/>
        <v>0</v>
      </c>
    </row>
    <row r="211" spans="1:4" ht="18" hidden="1">
      <c r="A211" s="7" t="s">
        <v>209</v>
      </c>
      <c r="B211" s="89"/>
      <c r="C211" s="89"/>
      <c r="D211" s="89">
        <f t="shared" si="3"/>
        <v>0</v>
      </c>
    </row>
    <row r="212" spans="1:4" ht="18" hidden="1">
      <c r="A212" s="7" t="s">
        <v>210</v>
      </c>
      <c r="B212" s="89"/>
      <c r="C212" s="89"/>
      <c r="D212" s="89">
        <f t="shared" si="3"/>
        <v>0</v>
      </c>
    </row>
    <row r="213" spans="1:4" ht="18" hidden="1">
      <c r="A213" s="7" t="s">
        <v>211</v>
      </c>
      <c r="B213" s="89"/>
      <c r="C213" s="89"/>
      <c r="D213" s="89">
        <f t="shared" si="3"/>
        <v>0</v>
      </c>
    </row>
    <row r="214" spans="1:4" ht="18" hidden="1">
      <c r="A214" s="3" t="s">
        <v>212</v>
      </c>
      <c r="B214" s="89"/>
      <c r="C214" s="89"/>
      <c r="D214" s="89">
        <f t="shared" si="3"/>
        <v>0</v>
      </c>
    </row>
    <row r="215" spans="1:4" ht="18" hidden="1">
      <c r="A215" s="3" t="s">
        <v>213</v>
      </c>
      <c r="B215" s="89"/>
      <c r="C215" s="89"/>
      <c r="D215" s="89">
        <f t="shared" si="3"/>
        <v>0</v>
      </c>
    </row>
    <row r="216" spans="1:4" ht="18" hidden="1">
      <c r="A216" s="7" t="s">
        <v>214</v>
      </c>
      <c r="B216" s="89"/>
      <c r="C216" s="89"/>
      <c r="D216" s="89">
        <f t="shared" si="3"/>
        <v>0</v>
      </c>
    </row>
    <row r="217" spans="1:4" ht="18" hidden="1">
      <c r="A217" s="7" t="s">
        <v>215</v>
      </c>
      <c r="B217" s="89"/>
      <c r="C217" s="89"/>
      <c r="D217" s="89">
        <f t="shared" si="3"/>
        <v>0</v>
      </c>
    </row>
    <row r="218" spans="1:4" ht="18" hidden="1">
      <c r="A218" s="7" t="s">
        <v>193</v>
      </c>
      <c r="B218" s="89"/>
      <c r="C218" s="89"/>
      <c r="D218" s="89">
        <f t="shared" si="3"/>
        <v>0</v>
      </c>
    </row>
    <row r="219" spans="1:4" ht="18" hidden="1">
      <c r="A219" s="5" t="s">
        <v>217</v>
      </c>
      <c r="B219" s="89"/>
      <c r="C219" s="89"/>
      <c r="D219" s="89">
        <f t="shared" si="3"/>
        <v>0</v>
      </c>
    </row>
    <row r="220" spans="1:4" ht="18" hidden="1">
      <c r="A220" s="7" t="s">
        <v>218</v>
      </c>
      <c r="B220" s="89"/>
      <c r="C220" s="89"/>
      <c r="D220" s="89">
        <f t="shared" si="3"/>
        <v>0</v>
      </c>
    </row>
    <row r="221" spans="1:4" ht="18" hidden="1">
      <c r="A221" s="5" t="s">
        <v>219</v>
      </c>
      <c r="B221" s="89"/>
      <c r="C221" s="89"/>
      <c r="D221" s="89">
        <f t="shared" si="3"/>
        <v>0</v>
      </c>
    </row>
    <row r="222" spans="1:4" ht="18" hidden="1">
      <c r="A222" s="7" t="s">
        <v>216</v>
      </c>
      <c r="B222" s="89"/>
      <c r="C222" s="89"/>
      <c r="D222" s="89">
        <f t="shared" si="3"/>
        <v>0</v>
      </c>
    </row>
    <row r="223" spans="1:4" ht="18" hidden="1">
      <c r="A223" s="7" t="s">
        <v>221</v>
      </c>
      <c r="B223" s="89"/>
      <c r="C223" s="89"/>
      <c r="D223" s="89">
        <f t="shared" si="3"/>
        <v>0</v>
      </c>
    </row>
    <row r="224" spans="1:4" ht="18" hidden="1">
      <c r="A224" s="7" t="s">
        <v>222</v>
      </c>
      <c r="B224" s="89"/>
      <c r="C224" s="89"/>
      <c r="D224" s="89">
        <f t="shared" si="3"/>
        <v>0</v>
      </c>
    </row>
    <row r="225" spans="1:4" ht="18" hidden="1">
      <c r="A225" s="7" t="s">
        <v>223</v>
      </c>
      <c r="B225" s="89"/>
      <c r="C225" s="89"/>
      <c r="D225" s="89">
        <f t="shared" si="3"/>
        <v>0</v>
      </c>
    </row>
    <row r="226" spans="1:4" ht="18" hidden="1">
      <c r="A226" s="12" t="s">
        <v>224</v>
      </c>
      <c r="B226" s="89"/>
      <c r="C226" s="89"/>
      <c r="D226" s="89">
        <f t="shared" si="3"/>
        <v>0</v>
      </c>
    </row>
    <row r="227" spans="1:4" ht="18" hidden="1">
      <c r="A227" s="3" t="s">
        <v>225</v>
      </c>
      <c r="B227" s="89"/>
      <c r="C227" s="89"/>
      <c r="D227" s="89">
        <f t="shared" si="3"/>
        <v>0</v>
      </c>
    </row>
    <row r="228" spans="1:4" ht="18" hidden="1">
      <c r="A228" s="5" t="s">
        <v>226</v>
      </c>
      <c r="B228" s="89"/>
      <c r="C228" s="89"/>
      <c r="D228" s="89">
        <f t="shared" si="3"/>
        <v>0</v>
      </c>
    </row>
    <row r="229" spans="1:4" ht="18" hidden="1">
      <c r="A229" s="7" t="s">
        <v>36</v>
      </c>
      <c r="B229" s="89"/>
      <c r="C229" s="89"/>
      <c r="D229" s="89">
        <f t="shared" si="3"/>
        <v>0</v>
      </c>
    </row>
    <row r="230" spans="1:4" ht="18" hidden="1">
      <c r="A230" s="7" t="s">
        <v>228</v>
      </c>
      <c r="B230" s="89"/>
      <c r="C230" s="89"/>
      <c r="D230" s="89">
        <f t="shared" si="3"/>
        <v>0</v>
      </c>
    </row>
    <row r="231" spans="1:4" ht="18" hidden="1">
      <c r="A231" s="5" t="s">
        <v>229</v>
      </c>
      <c r="B231" s="90"/>
      <c r="C231" s="90"/>
      <c r="D231" s="89">
        <f t="shared" si="3"/>
        <v>0</v>
      </c>
    </row>
    <row r="232" spans="1:4" ht="18" hidden="1">
      <c r="A232" s="5" t="s">
        <v>230</v>
      </c>
      <c r="B232" s="90"/>
      <c r="C232" s="90"/>
      <c r="D232" s="89">
        <f t="shared" si="3"/>
        <v>0</v>
      </c>
    </row>
    <row r="233" spans="1:4" ht="18" hidden="1">
      <c r="A233" s="12" t="s">
        <v>231</v>
      </c>
      <c r="B233" s="89"/>
      <c r="C233" s="89"/>
      <c r="D233" s="89">
        <f t="shared" si="3"/>
        <v>0</v>
      </c>
    </row>
    <row r="234" spans="1:4" ht="18" hidden="1">
      <c r="A234" s="10" t="s">
        <v>232</v>
      </c>
      <c r="B234" s="89"/>
      <c r="C234" s="89"/>
      <c r="D234" s="89">
        <f t="shared" si="3"/>
        <v>0</v>
      </c>
    </row>
    <row r="235" spans="1:4" ht="18" hidden="1">
      <c r="A235" s="10" t="s">
        <v>233</v>
      </c>
      <c r="B235" s="89"/>
      <c r="C235" s="89"/>
      <c r="D235" s="89">
        <f t="shared" si="3"/>
        <v>0</v>
      </c>
    </row>
    <row r="236" spans="1:4" ht="18" hidden="1">
      <c r="A236" s="5" t="s">
        <v>234</v>
      </c>
      <c r="B236" s="89"/>
      <c r="C236" s="89"/>
      <c r="D236" s="89">
        <f t="shared" si="3"/>
        <v>0</v>
      </c>
    </row>
    <row r="237" spans="1:4" ht="18" hidden="1">
      <c r="A237" s="5" t="s">
        <v>235</v>
      </c>
      <c r="B237" s="89"/>
      <c r="C237" s="89"/>
      <c r="D237" s="89">
        <f t="shared" si="3"/>
        <v>0</v>
      </c>
    </row>
    <row r="238" spans="1:4" ht="18">
      <c r="A238" s="7" t="s">
        <v>239</v>
      </c>
      <c r="B238" s="89">
        <v>13</v>
      </c>
      <c r="C238" s="89">
        <v>14000</v>
      </c>
      <c r="D238" s="89">
        <f t="shared" si="3"/>
        <v>182000</v>
      </c>
    </row>
    <row r="239" spans="1:4" ht="18" hidden="1">
      <c r="A239" s="7" t="s">
        <v>237</v>
      </c>
      <c r="B239" s="89"/>
      <c r="C239" s="89"/>
      <c r="D239" s="89">
        <f t="shared" si="3"/>
        <v>0</v>
      </c>
    </row>
    <row r="240" spans="1:4" ht="18" hidden="1">
      <c r="A240" s="7" t="s">
        <v>238</v>
      </c>
      <c r="B240" s="89"/>
      <c r="C240" s="89"/>
      <c r="D240" s="89">
        <f t="shared" si="3"/>
        <v>0</v>
      </c>
    </row>
    <row r="241" spans="1:4" ht="18" hidden="1">
      <c r="A241" s="12" t="s">
        <v>256</v>
      </c>
      <c r="B241" s="89"/>
      <c r="C241" s="89"/>
      <c r="D241" s="89">
        <f t="shared" si="3"/>
        <v>0</v>
      </c>
    </row>
    <row r="242" spans="1:4" ht="18" hidden="1">
      <c r="A242" s="3" t="s">
        <v>240</v>
      </c>
      <c r="B242" s="89"/>
      <c r="C242" s="89"/>
      <c r="D242" s="89">
        <f t="shared" si="3"/>
        <v>0</v>
      </c>
    </row>
    <row r="243" spans="1:4" ht="18" hidden="1">
      <c r="A243" s="7" t="s">
        <v>241</v>
      </c>
      <c r="B243" s="89"/>
      <c r="C243" s="89"/>
      <c r="D243" s="89">
        <f t="shared" si="3"/>
        <v>0</v>
      </c>
    </row>
    <row r="244" spans="1:4" ht="18" hidden="1">
      <c r="A244" s="7" t="s">
        <v>242</v>
      </c>
      <c r="B244" s="89"/>
      <c r="C244" s="89"/>
      <c r="D244" s="89">
        <f t="shared" si="3"/>
        <v>0</v>
      </c>
    </row>
    <row r="245" spans="1:4" ht="18" hidden="1">
      <c r="A245" s="3" t="s">
        <v>243</v>
      </c>
      <c r="B245" s="89"/>
      <c r="C245" s="89"/>
      <c r="D245" s="89">
        <f t="shared" si="3"/>
        <v>0</v>
      </c>
    </row>
    <row r="246" spans="1:4" ht="18" hidden="1">
      <c r="A246" s="7" t="s">
        <v>244</v>
      </c>
      <c r="B246" s="89"/>
      <c r="C246" s="89"/>
      <c r="D246" s="89">
        <f t="shared" si="3"/>
        <v>0</v>
      </c>
    </row>
    <row r="247" spans="1:4" ht="18" hidden="1">
      <c r="A247" s="7" t="s">
        <v>245</v>
      </c>
      <c r="B247" s="89"/>
      <c r="C247" s="89"/>
      <c r="D247" s="89">
        <f t="shared" si="3"/>
        <v>0</v>
      </c>
    </row>
    <row r="248" spans="1:4" ht="18" hidden="1">
      <c r="A248" s="10" t="s">
        <v>246</v>
      </c>
      <c r="B248" s="89"/>
      <c r="C248" s="89"/>
      <c r="D248" s="89">
        <f t="shared" si="3"/>
        <v>0</v>
      </c>
    </row>
    <row r="249" spans="1:4" ht="18" hidden="1">
      <c r="A249" s="7" t="s">
        <v>247</v>
      </c>
      <c r="B249" s="89"/>
      <c r="C249" s="89"/>
      <c r="D249" s="89">
        <f t="shared" si="3"/>
        <v>0</v>
      </c>
    </row>
    <row r="250" spans="1:4" ht="18" hidden="1">
      <c r="A250" s="7" t="s">
        <v>248</v>
      </c>
      <c r="B250" s="89"/>
      <c r="C250" s="89"/>
      <c r="D250" s="89">
        <f t="shared" si="3"/>
        <v>0</v>
      </c>
    </row>
    <row r="251" spans="1:4" ht="18" hidden="1">
      <c r="A251" s="7" t="s">
        <v>282</v>
      </c>
      <c r="B251" s="89"/>
      <c r="C251" s="89"/>
      <c r="D251" s="89">
        <f t="shared" si="3"/>
        <v>0</v>
      </c>
    </row>
    <row r="252" spans="1:4" ht="18" hidden="1">
      <c r="A252" s="7" t="s">
        <v>250</v>
      </c>
      <c r="B252" s="89"/>
      <c r="C252" s="89"/>
      <c r="D252" s="89">
        <f t="shared" si="3"/>
        <v>0</v>
      </c>
    </row>
    <row r="253" spans="1:4" ht="18" hidden="1">
      <c r="A253" s="10" t="s">
        <v>251</v>
      </c>
      <c r="B253" s="89"/>
      <c r="C253" s="89"/>
      <c r="D253" s="89">
        <f t="shared" si="3"/>
        <v>0</v>
      </c>
    </row>
    <row r="254" spans="1:4" ht="18" hidden="1">
      <c r="A254" s="7" t="s">
        <v>252</v>
      </c>
      <c r="B254" s="89"/>
      <c r="C254" s="89"/>
      <c r="D254" s="89">
        <f t="shared" si="3"/>
        <v>0</v>
      </c>
    </row>
    <row r="255" spans="1:4" ht="18" hidden="1">
      <c r="A255" s="7" t="s">
        <v>253</v>
      </c>
      <c r="B255" s="89"/>
      <c r="C255" s="89"/>
      <c r="D255" s="89">
        <f t="shared" si="3"/>
        <v>0</v>
      </c>
    </row>
    <row r="256" spans="1:4" ht="18" hidden="1">
      <c r="A256" s="10" t="s">
        <v>254</v>
      </c>
      <c r="B256" s="89"/>
      <c r="C256" s="89"/>
      <c r="D256" s="89">
        <f t="shared" si="3"/>
        <v>0</v>
      </c>
    </row>
    <row r="257" spans="1:4" ht="18" hidden="1">
      <c r="A257" s="10" t="s">
        <v>255</v>
      </c>
      <c r="B257" s="89"/>
      <c r="C257" s="89"/>
      <c r="D257" s="89">
        <f t="shared" si="3"/>
        <v>0</v>
      </c>
    </row>
    <row r="258" spans="1:4" ht="18">
      <c r="A258" s="7" t="s">
        <v>288</v>
      </c>
      <c r="B258" s="89">
        <f>3+5-6</f>
        <v>2</v>
      </c>
      <c r="C258" s="89">
        <v>25000</v>
      </c>
      <c r="D258" s="89">
        <f t="shared" si="3"/>
        <v>50000</v>
      </c>
    </row>
    <row r="259" spans="1:4" ht="18" hidden="1">
      <c r="A259" s="7" t="s">
        <v>257</v>
      </c>
      <c r="B259" s="89"/>
      <c r="C259" s="89"/>
      <c r="D259" s="89">
        <f t="shared" si="3"/>
        <v>0</v>
      </c>
    </row>
    <row r="260" spans="1:4" ht="18" hidden="1">
      <c r="A260" s="10" t="s">
        <v>258</v>
      </c>
      <c r="B260" s="89"/>
      <c r="C260" s="89"/>
      <c r="D260" s="89">
        <f t="shared" ref="D260:D323" si="4">B260*C260</f>
        <v>0</v>
      </c>
    </row>
    <row r="261" spans="1:4" ht="18" hidden="1">
      <c r="A261" s="7" t="s">
        <v>259</v>
      </c>
      <c r="B261" s="89"/>
      <c r="C261" s="89"/>
      <c r="D261" s="89">
        <f t="shared" si="4"/>
        <v>0</v>
      </c>
    </row>
    <row r="262" spans="1:4" ht="18" hidden="1">
      <c r="A262" s="7" t="s">
        <v>260</v>
      </c>
      <c r="B262" s="89"/>
      <c r="C262" s="89"/>
      <c r="D262" s="89">
        <f t="shared" si="4"/>
        <v>0</v>
      </c>
    </row>
    <row r="263" spans="1:4" ht="18" hidden="1">
      <c r="A263" s="7" t="s">
        <v>261</v>
      </c>
      <c r="B263" s="89"/>
      <c r="C263" s="89"/>
      <c r="D263" s="89">
        <f t="shared" si="4"/>
        <v>0</v>
      </c>
    </row>
    <row r="264" spans="1:4" ht="18" hidden="1">
      <c r="A264" s="7" t="s">
        <v>262</v>
      </c>
      <c r="B264" s="89"/>
      <c r="C264" s="89"/>
      <c r="D264" s="89">
        <f t="shared" si="4"/>
        <v>0</v>
      </c>
    </row>
    <row r="265" spans="1:4" ht="18" hidden="1">
      <c r="A265" s="7" t="s">
        <v>263</v>
      </c>
      <c r="B265" s="89"/>
      <c r="C265" s="89"/>
      <c r="D265" s="89">
        <f t="shared" si="4"/>
        <v>0</v>
      </c>
    </row>
    <row r="266" spans="1:4" ht="18">
      <c r="A266" s="7" t="s">
        <v>292</v>
      </c>
      <c r="B266" s="89">
        <v>2</v>
      </c>
      <c r="C266" s="89">
        <v>25000</v>
      </c>
      <c r="D266" s="89">
        <f t="shared" si="4"/>
        <v>50000</v>
      </c>
    </row>
    <row r="267" spans="1:4" ht="18" hidden="1">
      <c r="A267" s="7" t="s">
        <v>265</v>
      </c>
      <c r="B267" s="89"/>
      <c r="C267" s="89"/>
      <c r="D267" s="89">
        <f t="shared" si="4"/>
        <v>0</v>
      </c>
    </row>
    <row r="268" spans="1:4" ht="18" hidden="1">
      <c r="A268" s="7" t="s">
        <v>266</v>
      </c>
      <c r="B268" s="89"/>
      <c r="C268" s="89"/>
      <c r="D268" s="89">
        <f t="shared" si="4"/>
        <v>0</v>
      </c>
    </row>
    <row r="269" spans="1:4" ht="18" hidden="1">
      <c r="A269" s="7" t="s">
        <v>264</v>
      </c>
      <c r="B269" s="89"/>
      <c r="C269" s="89"/>
      <c r="D269" s="89">
        <f t="shared" si="4"/>
        <v>0</v>
      </c>
    </row>
    <row r="270" spans="1:4" ht="18" hidden="1">
      <c r="A270" s="12" t="s">
        <v>268</v>
      </c>
      <c r="B270" s="89"/>
      <c r="C270" s="89"/>
      <c r="D270" s="89">
        <f t="shared" si="4"/>
        <v>0</v>
      </c>
    </row>
    <row r="271" spans="1:4" ht="18" hidden="1">
      <c r="A271" s="7" t="s">
        <v>269</v>
      </c>
      <c r="B271" s="89"/>
      <c r="C271" s="89"/>
      <c r="D271" s="89">
        <f t="shared" si="4"/>
        <v>0</v>
      </c>
    </row>
    <row r="272" spans="1:4" ht="18" hidden="1">
      <c r="A272" s="7" t="s">
        <v>270</v>
      </c>
      <c r="B272" s="89"/>
      <c r="C272" s="89"/>
      <c r="D272" s="89">
        <f t="shared" si="4"/>
        <v>0</v>
      </c>
    </row>
    <row r="273" spans="1:4" ht="18" hidden="1">
      <c r="A273" s="7" t="s">
        <v>271</v>
      </c>
      <c r="B273" s="89"/>
      <c r="C273" s="89"/>
      <c r="D273" s="89">
        <f t="shared" si="4"/>
        <v>0</v>
      </c>
    </row>
    <row r="274" spans="1:4" ht="18">
      <c r="A274" s="7" t="s">
        <v>30</v>
      </c>
      <c r="B274" s="89">
        <f>25+10</f>
        <v>35</v>
      </c>
      <c r="C274" s="89">
        <v>7000</v>
      </c>
      <c r="D274" s="89">
        <f t="shared" si="4"/>
        <v>245000</v>
      </c>
    </row>
    <row r="275" spans="1:4" ht="18" hidden="1">
      <c r="A275" s="7" t="s">
        <v>273</v>
      </c>
      <c r="B275" s="89"/>
      <c r="C275" s="89"/>
      <c r="D275" s="89">
        <f t="shared" si="4"/>
        <v>0</v>
      </c>
    </row>
    <row r="276" spans="1:4" ht="18" hidden="1">
      <c r="A276" s="7" t="s">
        <v>274</v>
      </c>
      <c r="B276" s="89"/>
      <c r="C276" s="89"/>
      <c r="D276" s="89">
        <f t="shared" si="4"/>
        <v>0</v>
      </c>
    </row>
    <row r="277" spans="1:4" ht="18">
      <c r="A277" s="7" t="s">
        <v>45</v>
      </c>
      <c r="B277" s="89">
        <v>8</v>
      </c>
      <c r="C277" s="89">
        <v>21000</v>
      </c>
      <c r="D277" s="89">
        <f t="shared" si="4"/>
        <v>168000</v>
      </c>
    </row>
    <row r="278" spans="1:4" ht="18" hidden="1">
      <c r="A278" s="7" t="s">
        <v>276</v>
      </c>
      <c r="B278" s="89"/>
      <c r="C278" s="89"/>
      <c r="D278" s="89">
        <f t="shared" si="4"/>
        <v>0</v>
      </c>
    </row>
    <row r="279" spans="1:4" ht="18" hidden="1">
      <c r="A279" s="21" t="s">
        <v>277</v>
      </c>
      <c r="B279" s="89"/>
      <c r="C279" s="89"/>
      <c r="D279" s="89">
        <f t="shared" si="4"/>
        <v>0</v>
      </c>
    </row>
    <row r="280" spans="1:4" ht="18">
      <c r="A280" s="7" t="s">
        <v>278</v>
      </c>
      <c r="B280" s="89">
        <v>8</v>
      </c>
      <c r="C280" s="89">
        <v>18000</v>
      </c>
      <c r="D280" s="89">
        <f t="shared" si="4"/>
        <v>144000</v>
      </c>
    </row>
    <row r="281" spans="1:4" ht="18" hidden="1">
      <c r="A281" s="7" t="s">
        <v>279</v>
      </c>
      <c r="B281" s="89"/>
      <c r="C281" s="89"/>
      <c r="D281" s="89">
        <f t="shared" si="4"/>
        <v>0</v>
      </c>
    </row>
    <row r="282" spans="1:4" ht="18" hidden="1">
      <c r="A282" s="28" t="s">
        <v>280</v>
      </c>
      <c r="B282" s="89"/>
      <c r="C282" s="89"/>
      <c r="D282" s="89">
        <f t="shared" si="4"/>
        <v>0</v>
      </c>
    </row>
    <row r="283" spans="1:4" ht="18" hidden="1">
      <c r="A283" s="3" t="s">
        <v>281</v>
      </c>
      <c r="B283" s="90"/>
      <c r="C283" s="90"/>
      <c r="D283" s="89">
        <f t="shared" si="4"/>
        <v>0</v>
      </c>
    </row>
    <row r="284" spans="1:4" ht="18" hidden="1">
      <c r="A284" s="7" t="s">
        <v>109</v>
      </c>
      <c r="B284" s="89"/>
      <c r="C284" s="89"/>
      <c r="D284" s="89">
        <f t="shared" si="4"/>
        <v>0</v>
      </c>
    </row>
    <row r="285" spans="1:4" ht="18" hidden="1">
      <c r="A285" s="7" t="s">
        <v>283</v>
      </c>
      <c r="B285" s="89"/>
      <c r="C285" s="89"/>
      <c r="D285" s="89">
        <f t="shared" si="4"/>
        <v>0</v>
      </c>
    </row>
    <row r="286" spans="1:4" ht="18">
      <c r="A286" s="7" t="s">
        <v>267</v>
      </c>
      <c r="B286" s="89">
        <f>17+27</f>
        <v>44</v>
      </c>
      <c r="C286" s="89">
        <v>5000</v>
      </c>
      <c r="D286" s="89">
        <f t="shared" si="4"/>
        <v>220000</v>
      </c>
    </row>
    <row r="287" spans="1:4" ht="18" hidden="1">
      <c r="A287" s="12" t="s">
        <v>285</v>
      </c>
      <c r="B287" s="89"/>
      <c r="C287" s="89"/>
      <c r="D287" s="89">
        <f t="shared" si="4"/>
        <v>0</v>
      </c>
    </row>
    <row r="288" spans="1:4" ht="18" hidden="1">
      <c r="A288" s="7" t="s">
        <v>286</v>
      </c>
      <c r="B288" s="89"/>
      <c r="C288" s="89"/>
      <c r="D288" s="89">
        <f t="shared" si="4"/>
        <v>0</v>
      </c>
    </row>
    <row r="289" spans="1:4" ht="18">
      <c r="A289" s="21" t="s">
        <v>287</v>
      </c>
      <c r="B289" s="89">
        <v>15</v>
      </c>
      <c r="C289" s="89">
        <v>4000</v>
      </c>
      <c r="D289" s="89">
        <f t="shared" si="4"/>
        <v>60000</v>
      </c>
    </row>
    <row r="290" spans="1:4" ht="18" hidden="1">
      <c r="A290" s="5" t="s">
        <v>21</v>
      </c>
      <c r="B290" s="89"/>
      <c r="C290" s="89"/>
      <c r="D290" s="89">
        <f t="shared" si="4"/>
        <v>0</v>
      </c>
    </row>
    <row r="291" spans="1:4" ht="18" hidden="1">
      <c r="A291" s="7" t="s">
        <v>289</v>
      </c>
      <c r="B291" s="89"/>
      <c r="C291" s="89"/>
      <c r="D291" s="89">
        <f t="shared" si="4"/>
        <v>0</v>
      </c>
    </row>
    <row r="292" spans="1:4" ht="18" hidden="1">
      <c r="A292" s="7" t="s">
        <v>290</v>
      </c>
      <c r="B292" s="89"/>
      <c r="C292" s="89"/>
      <c r="D292" s="89">
        <f t="shared" si="4"/>
        <v>0</v>
      </c>
    </row>
    <row r="293" spans="1:4" ht="18" hidden="1">
      <c r="A293" s="7" t="s">
        <v>291</v>
      </c>
      <c r="B293" s="89"/>
      <c r="C293" s="89"/>
      <c r="D293" s="89">
        <f t="shared" si="4"/>
        <v>0</v>
      </c>
    </row>
    <row r="294" spans="1:4" ht="18" hidden="1">
      <c r="A294" s="7" t="s">
        <v>140</v>
      </c>
      <c r="B294" s="89"/>
      <c r="C294" s="89"/>
      <c r="D294" s="89">
        <f t="shared" si="4"/>
        <v>0</v>
      </c>
    </row>
    <row r="295" spans="1:4" ht="18" hidden="1">
      <c r="A295" s="24" t="s">
        <v>293</v>
      </c>
      <c r="B295" s="89"/>
      <c r="C295" s="89"/>
      <c r="D295" s="89">
        <f t="shared" si="4"/>
        <v>0</v>
      </c>
    </row>
    <row r="296" spans="1:4" ht="18" hidden="1">
      <c r="A296" s="20" t="s">
        <v>360</v>
      </c>
      <c r="B296" s="89"/>
      <c r="C296" s="89"/>
      <c r="D296" s="89">
        <f t="shared" si="4"/>
        <v>0</v>
      </c>
    </row>
    <row r="297" spans="1:4" ht="18" hidden="1">
      <c r="A297" s="30" t="s">
        <v>294</v>
      </c>
      <c r="B297" s="89"/>
      <c r="C297" s="89"/>
      <c r="D297" s="89">
        <f t="shared" si="4"/>
        <v>0</v>
      </c>
    </row>
    <row r="298" spans="1:4" ht="18" hidden="1">
      <c r="A298" s="3" t="s">
        <v>295</v>
      </c>
      <c r="B298" s="89"/>
      <c r="C298" s="89"/>
      <c r="D298" s="89">
        <f t="shared" si="4"/>
        <v>0</v>
      </c>
    </row>
    <row r="299" spans="1:4" ht="18" hidden="1">
      <c r="A299" s="5" t="s">
        <v>296</v>
      </c>
      <c r="B299" s="89"/>
      <c r="C299" s="89"/>
      <c r="D299" s="89">
        <f t="shared" si="4"/>
        <v>0</v>
      </c>
    </row>
    <row r="300" spans="1:4" ht="18" hidden="1">
      <c r="A300" s="31" t="s">
        <v>297</v>
      </c>
      <c r="B300" s="89"/>
      <c r="C300" s="89"/>
      <c r="D300" s="89">
        <f t="shared" si="4"/>
        <v>0</v>
      </c>
    </row>
    <row r="301" spans="1:4" ht="18" hidden="1">
      <c r="A301" s="7" t="s">
        <v>298</v>
      </c>
      <c r="B301" s="89"/>
      <c r="C301" s="89"/>
      <c r="D301" s="89">
        <f t="shared" si="4"/>
        <v>0</v>
      </c>
    </row>
    <row r="302" spans="1:4" ht="18" hidden="1">
      <c r="A302" s="5" t="s">
        <v>299</v>
      </c>
      <c r="B302" s="89"/>
      <c r="C302" s="89"/>
      <c r="D302" s="89">
        <f t="shared" si="4"/>
        <v>0</v>
      </c>
    </row>
    <row r="303" spans="1:4" ht="18" hidden="1">
      <c r="A303" s="5" t="s">
        <v>300</v>
      </c>
      <c r="B303" s="89"/>
      <c r="C303" s="89"/>
      <c r="D303" s="89">
        <f t="shared" si="4"/>
        <v>0</v>
      </c>
    </row>
    <row r="304" spans="1:4" ht="18" hidden="1">
      <c r="A304" s="7" t="s">
        <v>301</v>
      </c>
      <c r="B304" s="89"/>
      <c r="C304" s="89"/>
      <c r="D304" s="89">
        <f t="shared" si="4"/>
        <v>0</v>
      </c>
    </row>
    <row r="305" spans="1:4" ht="18" hidden="1">
      <c r="A305" s="5" t="s">
        <v>368</v>
      </c>
      <c r="B305" s="89"/>
      <c r="C305" s="89"/>
      <c r="D305" s="89">
        <f t="shared" si="4"/>
        <v>0</v>
      </c>
    </row>
    <row r="306" spans="1:4" ht="18" hidden="1">
      <c r="A306" s="12" t="s">
        <v>302</v>
      </c>
      <c r="B306" s="89"/>
      <c r="C306" s="89"/>
      <c r="D306" s="89">
        <f t="shared" si="4"/>
        <v>0</v>
      </c>
    </row>
    <row r="307" spans="1:4" ht="18" hidden="1">
      <c r="A307" s="12" t="s">
        <v>303</v>
      </c>
      <c r="B307" s="89"/>
      <c r="C307" s="89"/>
      <c r="D307" s="89">
        <f t="shared" si="4"/>
        <v>0</v>
      </c>
    </row>
    <row r="308" spans="1:4" ht="18" hidden="1">
      <c r="A308" s="12" t="s">
        <v>304</v>
      </c>
      <c r="B308" s="89"/>
      <c r="C308" s="89"/>
      <c r="D308" s="89">
        <f t="shared" si="4"/>
        <v>0</v>
      </c>
    </row>
    <row r="309" spans="1:4" ht="18" hidden="1">
      <c r="A309" s="12" t="s">
        <v>305</v>
      </c>
      <c r="B309" s="89"/>
      <c r="C309" s="89"/>
      <c r="D309" s="89">
        <f t="shared" si="4"/>
        <v>0</v>
      </c>
    </row>
    <row r="310" spans="1:4" ht="18" hidden="1">
      <c r="A310" s="7" t="s">
        <v>306</v>
      </c>
      <c r="B310" s="89"/>
      <c r="C310" s="89"/>
      <c r="D310" s="89">
        <f t="shared" si="4"/>
        <v>0</v>
      </c>
    </row>
    <row r="311" spans="1:4" ht="18" hidden="1">
      <c r="A311" s="32" t="s">
        <v>307</v>
      </c>
      <c r="B311" s="89"/>
      <c r="C311" s="89"/>
      <c r="D311" s="89">
        <f t="shared" si="4"/>
        <v>0</v>
      </c>
    </row>
    <row r="312" spans="1:4" ht="18" hidden="1">
      <c r="A312" s="32" t="s">
        <v>308</v>
      </c>
      <c r="B312" s="89"/>
      <c r="C312" s="89"/>
      <c r="D312" s="89">
        <f t="shared" si="4"/>
        <v>0</v>
      </c>
    </row>
    <row r="313" spans="1:4" ht="18" hidden="1">
      <c r="A313" s="32" t="s">
        <v>309</v>
      </c>
      <c r="B313" s="89"/>
      <c r="C313" s="89"/>
      <c r="D313" s="89">
        <f t="shared" si="4"/>
        <v>0</v>
      </c>
    </row>
    <row r="314" spans="1:4" ht="18" hidden="1">
      <c r="A314" s="32" t="s">
        <v>310</v>
      </c>
      <c r="B314" s="89"/>
      <c r="C314" s="89"/>
      <c r="D314" s="89">
        <f t="shared" si="4"/>
        <v>0</v>
      </c>
    </row>
    <row r="315" spans="1:4" ht="18" hidden="1">
      <c r="A315" s="5" t="s">
        <v>311</v>
      </c>
      <c r="B315" s="89"/>
      <c r="C315" s="89"/>
      <c r="D315" s="89">
        <f t="shared" si="4"/>
        <v>0</v>
      </c>
    </row>
    <row r="316" spans="1:4" ht="18" hidden="1">
      <c r="A316" s="5" t="s">
        <v>312</v>
      </c>
      <c r="B316" s="89"/>
      <c r="C316" s="89"/>
      <c r="D316" s="89">
        <f t="shared" si="4"/>
        <v>0</v>
      </c>
    </row>
    <row r="317" spans="1:4" ht="18" hidden="1">
      <c r="A317" s="5" t="s">
        <v>313</v>
      </c>
      <c r="B317" s="89"/>
      <c r="C317" s="89"/>
      <c r="D317" s="89">
        <f t="shared" si="4"/>
        <v>0</v>
      </c>
    </row>
    <row r="318" spans="1:4" ht="18" hidden="1">
      <c r="A318" s="21" t="s">
        <v>314</v>
      </c>
      <c r="B318" s="89"/>
      <c r="C318" s="89"/>
      <c r="D318" s="89">
        <f t="shared" si="4"/>
        <v>0</v>
      </c>
    </row>
    <row r="319" spans="1:4" ht="18" hidden="1">
      <c r="A319" s="21" t="s">
        <v>315</v>
      </c>
      <c r="B319" s="89"/>
      <c r="C319" s="89"/>
      <c r="D319" s="89">
        <f t="shared" si="4"/>
        <v>0</v>
      </c>
    </row>
    <row r="320" spans="1:4" ht="18" hidden="1">
      <c r="A320" s="32" t="s">
        <v>316</v>
      </c>
      <c r="B320" s="89"/>
      <c r="C320" s="89"/>
      <c r="D320" s="89">
        <f t="shared" si="4"/>
        <v>0</v>
      </c>
    </row>
    <row r="321" spans="1:4" ht="18" hidden="1">
      <c r="A321" s="32" t="s">
        <v>317</v>
      </c>
      <c r="B321" s="89"/>
      <c r="C321" s="89"/>
      <c r="D321" s="89">
        <f t="shared" si="4"/>
        <v>0</v>
      </c>
    </row>
    <row r="322" spans="1:4" ht="18" hidden="1">
      <c r="A322" s="32" t="s">
        <v>318</v>
      </c>
      <c r="B322" s="89"/>
      <c r="C322" s="89"/>
      <c r="D322" s="89">
        <f t="shared" si="4"/>
        <v>0</v>
      </c>
    </row>
    <row r="323" spans="1:4" ht="18" hidden="1">
      <c r="A323" s="32" t="s">
        <v>319</v>
      </c>
      <c r="B323" s="89"/>
      <c r="C323" s="89"/>
      <c r="D323" s="89">
        <f t="shared" si="4"/>
        <v>0</v>
      </c>
    </row>
    <row r="324" spans="1:4" ht="18" hidden="1">
      <c r="A324" s="5" t="s">
        <v>320</v>
      </c>
      <c r="B324" s="89"/>
      <c r="C324" s="89"/>
      <c r="D324" s="89">
        <f t="shared" ref="D324:D329" si="5">B324*C324</f>
        <v>0</v>
      </c>
    </row>
    <row r="325" spans="1:4" ht="18" hidden="1">
      <c r="A325" s="32" t="s">
        <v>321</v>
      </c>
      <c r="B325" s="89"/>
      <c r="C325" s="89"/>
      <c r="D325" s="89">
        <f t="shared" si="5"/>
        <v>0</v>
      </c>
    </row>
    <row r="326" spans="1:4" ht="18" hidden="1">
      <c r="A326" s="31" t="s">
        <v>322</v>
      </c>
      <c r="B326" s="89"/>
      <c r="C326" s="89"/>
      <c r="D326" s="89">
        <f t="shared" si="5"/>
        <v>0</v>
      </c>
    </row>
    <row r="327" spans="1:4" ht="18" hidden="1">
      <c r="A327" s="7" t="s">
        <v>323</v>
      </c>
      <c r="B327" s="89"/>
      <c r="C327" s="89"/>
      <c r="D327" s="89">
        <f t="shared" si="5"/>
        <v>0</v>
      </c>
    </row>
    <row r="328" spans="1:4" ht="18" hidden="1">
      <c r="A328" s="5" t="s">
        <v>324</v>
      </c>
      <c r="B328" s="89"/>
      <c r="C328" s="89"/>
      <c r="D328" s="89">
        <f t="shared" si="5"/>
        <v>0</v>
      </c>
    </row>
    <row r="329" spans="1:4" ht="18" hidden="1">
      <c r="A329" s="5" t="s">
        <v>325</v>
      </c>
      <c r="B329" s="89"/>
      <c r="C329" s="89"/>
      <c r="D329" s="89">
        <f t="shared" si="5"/>
        <v>0</v>
      </c>
    </row>
    <row r="330" spans="1:4" ht="17.399999999999999">
      <c r="A330" s="36"/>
      <c r="B330" s="94">
        <f>SUM(B3:B329)</f>
        <v>7517</v>
      </c>
      <c r="C330" s="94"/>
      <c r="D330" s="94">
        <f t="shared" ref="D330" si="6">SUM(D3:D329)</f>
        <v>74542800</v>
      </c>
    </row>
  </sheetData>
  <protectedRanges>
    <protectedRange password="CF71" sqref="B1:D329" name="tho"/>
  </protectedRanges>
  <autoFilter ref="A2:D330" xr:uid="{00000000-0009-0000-0000-00001B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1.2</vt:lpstr>
      <vt:lpstr>2.2</vt:lpstr>
      <vt:lpstr>3.2</vt:lpstr>
      <vt:lpstr>4.2</vt:lpstr>
      <vt:lpstr>5.2</vt:lpstr>
      <vt:lpstr>6.2</vt:lpstr>
      <vt:lpstr>7.2</vt:lpstr>
      <vt:lpstr>9.2</vt:lpstr>
      <vt:lpstr>10.2</vt:lpstr>
      <vt:lpstr>11.2</vt:lpstr>
      <vt:lpstr>12.2</vt:lpstr>
      <vt:lpstr>13.2</vt:lpstr>
      <vt:lpstr>14.2</vt:lpstr>
      <vt:lpstr>15.2</vt:lpstr>
      <vt:lpstr>16.2</vt:lpstr>
      <vt:lpstr>17.2</vt:lpstr>
      <vt:lpstr>18.2</vt:lpstr>
      <vt:lpstr>19.2</vt:lpstr>
      <vt:lpstr>20.2</vt:lpstr>
      <vt:lpstr>21.2</vt:lpstr>
      <vt:lpstr>22.2</vt:lpstr>
      <vt:lpstr>23.2</vt:lpstr>
      <vt:lpstr>24.2</vt:lpstr>
      <vt:lpstr>25.2</vt:lpstr>
      <vt:lpstr>26.2</vt:lpstr>
      <vt:lpstr>27.2</vt:lpstr>
      <vt:lpstr>28.2</vt:lpstr>
      <vt:lpstr>29.2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VuonRau</cp:lastModifiedBy>
  <dcterms:created xsi:type="dcterms:W3CDTF">2024-02-01T03:53:49Z</dcterms:created>
  <dcterms:modified xsi:type="dcterms:W3CDTF">2024-06-25T02:44:37Z</dcterms:modified>
</cp:coreProperties>
</file>